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C:\Users\Acaps\Downloads\"/>
    </mc:Choice>
  </mc:AlternateContent>
  <xr:revisionPtr revIDLastSave="0" documentId="13_ncr:1_{6E9F3CA2-60E4-4FD7-B5FB-2A5509864184}" xr6:coauthVersionLast="47" xr6:coauthVersionMax="47" xr10:uidLastSave="{00000000-0000-0000-0000-000000000000}"/>
  <bookViews>
    <workbookView xWindow="-110" yWindow="-110" windowWidth="19420" windowHeight="1042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info'!$A$1:$N$132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Lists!$A$1:$L$133</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192" i="22" l="1"/>
  <c r="BB192" i="22"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B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B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B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B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B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B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B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B99"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B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BC193" i="21" s="1"/>
  <c r="H193" i="21"/>
  <c r="G193" i="21"/>
  <c r="F193" i="21"/>
  <c r="E193" i="21"/>
  <c r="D193" i="21"/>
  <c r="C193" i="21"/>
  <c r="BA193" i="21" s="1"/>
  <c r="BB193" i="21" s="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C192" i="21" s="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C191" i="21" s="1"/>
  <c r="D191" i="21"/>
  <c r="C191" i="21"/>
  <c r="BE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C188" i="21" s="1"/>
  <c r="F188" i="21"/>
  <c r="E188" i="21"/>
  <c r="BA188" i="21" s="1"/>
  <c r="BB188" i="21" s="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BC187" i="21" s="1"/>
  <c r="D187" i="21"/>
  <c r="C187" i="21"/>
  <c r="B187" i="21"/>
  <c r="BD187" i="21" s="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BC185" i="21" s="1"/>
  <c r="H185" i="21"/>
  <c r="G185" i="21"/>
  <c r="F185" i="21"/>
  <c r="E185" i="2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BC184" i="21" s="1"/>
  <c r="F184" i="21"/>
  <c r="E184" i="21"/>
  <c r="BA184" i="21" s="1"/>
  <c r="BB184" i="21" s="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BC183" i="21" s="1"/>
  <c r="D183" i="21"/>
  <c r="C183" i="21"/>
  <c r="BE183" i="21" s="1"/>
  <c r="B183" i="21"/>
  <c r="BD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BC181" i="21" s="1"/>
  <c r="H181" i="21"/>
  <c r="G181" i="21"/>
  <c r="BE181" i="21" s="1"/>
  <c r="F181" i="21"/>
  <c r="E181" i="21"/>
  <c r="D181" i="21"/>
  <c r="C181" i="21"/>
  <c r="BA181" i="21" s="1"/>
  <c r="BB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BC180" i="21" s="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BC179" i="21" s="1"/>
  <c r="D179" i="21"/>
  <c r="C179" i="21"/>
  <c r="BE179" i="21" s="1"/>
  <c r="B179" i="21"/>
  <c r="BD179" i="21" s="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BC177" i="21" s="1"/>
  <c r="H177" i="21"/>
  <c r="G177" i="21"/>
  <c r="F177" i="21"/>
  <c r="E177" i="21"/>
  <c r="D177" i="21"/>
  <c r="C177" i="2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C174" i="21" s="1"/>
  <c r="B174" i="21"/>
  <c r="BE174" i="21" s="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BC173" i="21" s="1"/>
  <c r="H173" i="21"/>
  <c r="G173" i="21"/>
  <c r="F173" i="21"/>
  <c r="E173" i="2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BA171" i="21" s="1"/>
  <c r="BB171" i="21" s="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C170" i="21" s="1"/>
  <c r="B170" i="21"/>
  <c r="BC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E168" i="21" s="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A167" i="21" s="1"/>
  <c r="BB167" i="21" s="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C166" i="21" s="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BE164" i="21" s="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s="1"/>
  <c r="BB163" i="21" s="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C162" i="21" s="1"/>
  <c r="B162" i="21"/>
  <c r="BE162" i="21" s="1"/>
  <c r="BC161"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BE160" i="21" s="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A159" i="21" s="1"/>
  <c r="BB159" i="21" s="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BE158" i="21" s="1"/>
  <c r="BC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BE156" i="21" s="1"/>
  <c r="E156" i="21"/>
  <c r="D156" i="21"/>
  <c r="C156" i="21"/>
  <c r="B156" i="21"/>
  <c r="BD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BE155" i="21" s="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BE154" i="21" s="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BE153" i="21" s="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BE152" i="21" s="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BE150" i="21" s="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BE147" i="21" s="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BE145" i="21" s="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BE144" i="21" s="1"/>
  <c r="E144" i="2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BE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BE139" i="21" s="1"/>
  <c r="F139" i="21"/>
  <c r="E139" i="21"/>
  <c r="D139" i="21"/>
  <c r="C139" i="21"/>
  <c r="B139" i="21"/>
  <c r="BD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BD138" i="21" s="1"/>
  <c r="F138" i="21"/>
  <c r="BC138" i="21" s="1"/>
  <c r="E138" i="21"/>
  <c r="D138" i="21"/>
  <c r="BE138" i="21" s="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BC137" i="21" s="1"/>
  <c r="E137" i="21"/>
  <c r="D137" i="21"/>
  <c r="C137" i="21"/>
  <c r="B137" i="21"/>
  <c r="BE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A136" i="21" s="1"/>
  <c r="BB136" i="21" s="1"/>
  <c r="D136" i="21"/>
  <c r="C136" i="21"/>
  <c r="B136" i="21"/>
  <c r="BE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A135" i="21" s="1"/>
  <c r="BB135" i="21" s="1"/>
  <c r="D135" i="21"/>
  <c r="C135" i="21"/>
  <c r="B135" i="21"/>
  <c r="BE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134" i="21"/>
  <c r="BE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A133" i="21" s="1"/>
  <c r="BB133" i="21" s="1"/>
  <c r="D133" i="21"/>
  <c r="C133" i="21"/>
  <c r="B133" i="21"/>
  <c r="BE133" i="21" s="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A132" i="21" s="1"/>
  <c r="BB132" i="21" s="1"/>
  <c r="D132" i="21"/>
  <c r="C132" i="21"/>
  <c r="B132" i="21"/>
  <c r="BE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A131" i="21" s="1"/>
  <c r="BB131" i="21" s="1"/>
  <c r="D131" i="21"/>
  <c r="C131" i="21"/>
  <c r="B131" i="21"/>
  <c r="BE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BE130" i="21" s="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A129" i="21" s="1"/>
  <c r="BB129" i="21" s="1"/>
  <c r="D129" i="21"/>
  <c r="C129" i="21"/>
  <c r="B129" i="21"/>
  <c r="BE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A128" i="21" s="1"/>
  <c r="BB128" i="21" s="1"/>
  <c r="D128" i="21"/>
  <c r="C128" i="21"/>
  <c r="B128" i="21"/>
  <c r="BE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BA127" i="21" s="1"/>
  <c r="BB127" i="21" s="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A125" i="21" s="1"/>
  <c r="BB125" i="21" s="1"/>
  <c r="D125" i="21"/>
  <c r="C125" i="21"/>
  <c r="BC125" i="21" s="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A124" i="21" s="1"/>
  <c r="BB124" i="21" s="1"/>
  <c r="D124" i="21"/>
  <c r="C124" i="21"/>
  <c r="BC124" i="21" s="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A123" i="21" s="1"/>
  <c r="BB123" i="21" s="1"/>
  <c r="D123" i="21"/>
  <c r="C123" i="21"/>
  <c r="BC123" i="21" s="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A122" i="21" s="1"/>
  <c r="BB122" i="21" s="1"/>
  <c r="D122" i="21"/>
  <c r="C122" i="21"/>
  <c r="BC122" i="21" s="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A121" i="21" s="1"/>
  <c r="BB121" i="21" s="1"/>
  <c r="D121" i="21"/>
  <c r="C121" i="21"/>
  <c r="BC121" i="21" s="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C120" i="21"/>
  <c r="BC120" i="21" s="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A119" i="21" s="1"/>
  <c r="BB119" i="21" s="1"/>
  <c r="D119" i="21"/>
  <c r="C119" i="21"/>
  <c r="BC119" i="21" s="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C118" i="21" s="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A117" i="21" s="1"/>
  <c r="BB117" i="21" s="1"/>
  <c r="D117" i="21"/>
  <c r="C117" i="21"/>
  <c r="BC117" i="21" s="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A116" i="21" s="1"/>
  <c r="BB116" i="21" s="1"/>
  <c r="D116" i="21"/>
  <c r="C116" i="21"/>
  <c r="BC116" i="21" s="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A115" i="21" s="1"/>
  <c r="BB115" i="21" s="1"/>
  <c r="D115" i="21"/>
  <c r="C115" i="21"/>
  <c r="BC115" i="21" s="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BA113" i="21" s="1"/>
  <c r="BB113" i="21" s="1"/>
  <c r="D113" i="21"/>
  <c r="C113" i="21"/>
  <c r="BC113" i="21" s="1"/>
  <c r="B113" i="21"/>
  <c r="BE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A111" i="21" s="1"/>
  <c r="BB111" i="21" s="1"/>
  <c r="D111" i="21"/>
  <c r="C111" i="21"/>
  <c r="BC111" i="21" s="1"/>
  <c r="B111" i="21"/>
  <c r="BE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A109" i="21" s="1"/>
  <c r="BB109" i="21" s="1"/>
  <c r="D109" i="21"/>
  <c r="C109" i="21"/>
  <c r="B109" i="21"/>
  <c r="BE109" i="21" s="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BE107" i="21" s="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E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E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BA102" i="21" s="1"/>
  <c r="BB102" i="21" s="1"/>
  <c r="D102" i="2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BA101" i="21" s="1"/>
  <c r="BB101" i="21" s="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BA100" i="21" s="1"/>
  <c r="BB100" i="21" s="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BA99" i="21" s="1"/>
  <c r="BB99" i="21" s="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A98" i="21" s="1"/>
  <c r="BB98" i="21" s="1"/>
  <c r="D98" i="21"/>
  <c r="C98" i="21"/>
  <c r="B98" i="21"/>
  <c r="BE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BA97" i="21" s="1"/>
  <c r="BB97" i="21" s="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A96" i="21" s="1"/>
  <c r="BB96" i="21" s="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BA95" i="21" s="1"/>
  <c r="BB95" i="21" s="1"/>
  <c r="D95" i="21"/>
  <c r="C95" i="21"/>
  <c r="B95" i="21"/>
  <c r="BE95" i="21" s="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A93" i="21" s="1"/>
  <c r="BB93" i="21" s="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BA92" i="21" s="1"/>
  <c r="BB92" i="21" s="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BA91" i="21" s="1"/>
  <c r="BB91" i="21" s="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BA90" i="21" s="1"/>
  <c r="BB90" i="21" s="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BA89" i="21" s="1"/>
  <c r="BB89" i="21" s="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BA88" i="21" s="1"/>
  <c r="BB88" i="21" s="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BA87" i="21" s="1"/>
  <c r="BB87" i="21" s="1"/>
  <c r="D87" i="21"/>
  <c r="C87" i="21"/>
  <c r="B87" i="21"/>
  <c r="BE87" i="21" s="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A85" i="21" s="1"/>
  <c r="BB85" i="21" s="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BA84" i="21" s="1"/>
  <c r="BB84" i="21" s="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BA83" i="21" s="1"/>
  <c r="BB83" i="21" s="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A82" i="21" s="1"/>
  <c r="BB82" i="21" s="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A81" i="21" s="1"/>
  <c r="BB81" i="21" s="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BA80" i="21" s="1"/>
  <c r="BB80" i="21" s="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BA79" i="21" s="1"/>
  <c r="BB79" i="21" s="1"/>
  <c r="D79" i="21"/>
  <c r="C79" i="21"/>
  <c r="B79" i="21"/>
  <c r="BE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A78" i="21" s="1"/>
  <c r="BB78" i="21" s="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A77" i="21" s="1"/>
  <c r="BB77" i="21" s="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A76" i="21" s="1"/>
  <c r="BB76" i="21" s="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BA75" i="21" s="1"/>
  <c r="BB75" i="21" s="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BA74" i="21" s="1"/>
  <c r="BB74" i="21" s="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C73" i="21" s="1"/>
  <c r="B73" i="21"/>
  <c r="BE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A72" i="21" s="1"/>
  <c r="BB72" i="21" s="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BC69" i="21" s="1"/>
  <c r="F69" i="21"/>
  <c r="E69" i="21"/>
  <c r="BA69" i="21" s="1"/>
  <c r="BB69" i="21" s="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BA68" i="21" s="1"/>
  <c r="BB68" i="21" s="1"/>
  <c r="D68" i="21"/>
  <c r="C68" i="21"/>
  <c r="BC68" i="21" s="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A67" i="21" s="1"/>
  <c r="BB67" i="21" s="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C66" i="21" s="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C65" i="21" s="1"/>
  <c r="F65" i="21"/>
  <c r="E65" i="21"/>
  <c r="BA65" i="21" s="1"/>
  <c r="BB65" i="21" s="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BA64" i="21" s="1"/>
  <c r="BB64" i="21" s="1"/>
  <c r="D64" i="21"/>
  <c r="C64" i="21"/>
  <c r="BC64" i="21" s="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A63" i="21" s="1"/>
  <c r="BB63" i="21" s="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A62" i="21" s="1"/>
  <c r="BB62" i="21" s="1"/>
  <c r="B62" i="21"/>
  <c r="BC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A61" i="21" s="1"/>
  <c r="BB61" i="21" s="1"/>
  <c r="B61" i="21"/>
  <c r="BC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A60" i="21" s="1"/>
  <c r="BB60" i="21" s="1"/>
  <c r="B60" i="21"/>
  <c r="BC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C59" i="21" s="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C58" i="21" s="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C57" i="21" s="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C56" i="21" s="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C55" i="21" s="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C54" i="21" s="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C53" i="21" s="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C52" i="21" s="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C51" i="21" s="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C50" i="21" s="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C49" i="21" s="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C48" i="21" s="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C47" i="21" s="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C46" i="21" s="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C45" i="21" s="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C44" i="21" s="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C43" i="21" s="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C42" i="21" s="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C41" i="21" s="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C40" i="21" s="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C39" i="21" s="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C38" i="21" s="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C37" i="21" s="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C36" i="21" s="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C35" i="21" s="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C34" i="21" s="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C33" i="21" s="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C32" i="21" s="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C31" i="21" s="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C30" i="21" s="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C29" i="21" s="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C28" i="21" s="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C27" i="21" s="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C26" i="21" s="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C23" i="21" s="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C21" i="21" s="1"/>
  <c r="B21" i="21"/>
  <c r="BD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C19" i="21" s="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C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A17" i="21" s="1"/>
  <c r="BB17" i="21" s="1"/>
  <c r="B17" i="21"/>
  <c r="BC16"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D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BE12"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C12" i="21" s="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E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C10" i="21" s="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C9" i="21" s="1"/>
  <c r="B9" i="21"/>
  <c r="BE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D8" i="21" s="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D7" i="21" s="1"/>
  <c r="B7" i="21"/>
  <c r="BE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D6" i="21" s="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D5" i="21" s="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D4" i="21" s="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D3" i="21" s="1"/>
  <c r="B3" i="21"/>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04" i="14"/>
  <c r="AM204" i="14"/>
  <c r="AL204" i="14"/>
  <c r="AK204" i="14"/>
  <c r="AJ204" i="14"/>
  <c r="AI204" i="14"/>
  <c r="AH204" i="14"/>
  <c r="AG204" i="14"/>
  <c r="AF204" i="14"/>
  <c r="AE204" i="14"/>
  <c r="AD204" i="14"/>
  <c r="AC204" i="14"/>
  <c r="AB204" i="14"/>
  <c r="AA204" i="14"/>
  <c r="Z204" i="14"/>
  <c r="X204" i="14"/>
  <c r="W204" i="14"/>
  <c r="T204" i="14"/>
  <c r="S204" i="14"/>
  <c r="R204" i="14"/>
  <c r="Q204" i="14"/>
  <c r="P204" i="14"/>
  <c r="O204" i="14"/>
  <c r="N204" i="14"/>
  <c r="M204" i="14"/>
  <c r="L204" i="14"/>
  <c r="K204" i="14"/>
  <c r="J204" i="14"/>
  <c r="I204" i="14"/>
  <c r="H204" i="14"/>
  <c r="G204" i="14"/>
  <c r="F204" i="14"/>
  <c r="E204" i="14"/>
  <c r="D204" i="14"/>
  <c r="C204" i="14"/>
  <c r="B204" i="14"/>
  <c r="A204" i="14"/>
  <c r="AN203" i="14"/>
  <c r="AM203" i="14"/>
  <c r="AL203" i="14"/>
  <c r="AK203" i="14"/>
  <c r="AJ203" i="14"/>
  <c r="AI203" i="14"/>
  <c r="AH203" i="14"/>
  <c r="AG203" i="14"/>
  <c r="AF203" i="14"/>
  <c r="AE203" i="14"/>
  <c r="AD203" i="14"/>
  <c r="AC203" i="14"/>
  <c r="AB203" i="14"/>
  <c r="AA203" i="14"/>
  <c r="Z203" i="14"/>
  <c r="X203" i="14"/>
  <c r="W203" i="14"/>
  <c r="T203" i="14"/>
  <c r="S203" i="14"/>
  <c r="R203" i="14"/>
  <c r="Q203" i="14"/>
  <c r="P203" i="14"/>
  <c r="O203" i="14"/>
  <c r="N203" i="14"/>
  <c r="M203" i="14"/>
  <c r="L203" i="14"/>
  <c r="K203" i="14"/>
  <c r="J203" i="14"/>
  <c r="I203" i="14"/>
  <c r="H203" i="14"/>
  <c r="G203" i="14"/>
  <c r="F203" i="14"/>
  <c r="E203" i="14"/>
  <c r="D203" i="14"/>
  <c r="C203" i="14"/>
  <c r="B203" i="14"/>
  <c r="A203" i="14"/>
  <c r="AN202" i="14"/>
  <c r="AM202" i="14"/>
  <c r="AL202" i="14"/>
  <c r="AK202" i="14"/>
  <c r="AJ202" i="14"/>
  <c r="AI202" i="14"/>
  <c r="AH202" i="14"/>
  <c r="AG202" i="14"/>
  <c r="AF202" i="14"/>
  <c r="AE202" i="14"/>
  <c r="AD202" i="14"/>
  <c r="AC202" i="14"/>
  <c r="AB202" i="14"/>
  <c r="AA202" i="14"/>
  <c r="Z202" i="14"/>
  <c r="X202" i="14"/>
  <c r="W202" i="14"/>
  <c r="T202" i="14"/>
  <c r="S202" i="14"/>
  <c r="R202" i="14"/>
  <c r="Q202" i="14"/>
  <c r="P202" i="14"/>
  <c r="O202" i="14"/>
  <c r="N202" i="14"/>
  <c r="M202" i="14"/>
  <c r="L202" i="14"/>
  <c r="K202" i="14"/>
  <c r="J202" i="14"/>
  <c r="I202" i="14"/>
  <c r="H202" i="14"/>
  <c r="G202" i="14"/>
  <c r="F202" i="14"/>
  <c r="E202" i="14"/>
  <c r="D202" i="14"/>
  <c r="C202" i="14"/>
  <c r="B202" i="14"/>
  <c r="A202" i="14"/>
  <c r="AN201" i="14"/>
  <c r="AM201" i="14"/>
  <c r="AL201" i="14"/>
  <c r="AK201" i="14"/>
  <c r="AJ201" i="14"/>
  <c r="AI201" i="14"/>
  <c r="AH201" i="14"/>
  <c r="AG201" i="14"/>
  <c r="AF201" i="14"/>
  <c r="AE201" i="14"/>
  <c r="AD201" i="14"/>
  <c r="AC201" i="14"/>
  <c r="AB201" i="14"/>
  <c r="AA201" i="14"/>
  <c r="Z201" i="14"/>
  <c r="X201" i="14"/>
  <c r="W201" i="14"/>
  <c r="T201" i="14"/>
  <c r="S201" i="14"/>
  <c r="R201" i="14"/>
  <c r="Q201" i="14"/>
  <c r="P201" i="14"/>
  <c r="O201" i="14"/>
  <c r="N201" i="14"/>
  <c r="M201" i="14"/>
  <c r="L201" i="14"/>
  <c r="K201" i="14"/>
  <c r="J201" i="14"/>
  <c r="I201" i="14"/>
  <c r="H201" i="14"/>
  <c r="G201" i="14"/>
  <c r="F201" i="14"/>
  <c r="E201" i="14"/>
  <c r="D201" i="14"/>
  <c r="C201" i="14"/>
  <c r="B201" i="14"/>
  <c r="A201" i="14"/>
  <c r="AN200" i="14"/>
  <c r="AM200" i="14"/>
  <c r="AL200" i="14"/>
  <c r="AK200" i="14"/>
  <c r="AJ200" i="14"/>
  <c r="AI200" i="14"/>
  <c r="AH200" i="14"/>
  <c r="AG200" i="14"/>
  <c r="AF200" i="14"/>
  <c r="AE200" i="14"/>
  <c r="AD200" i="14"/>
  <c r="AC200" i="14"/>
  <c r="AB200" i="14"/>
  <c r="AA200" i="14"/>
  <c r="Z200" i="14"/>
  <c r="X200" i="14"/>
  <c r="W200" i="14"/>
  <c r="T200" i="14"/>
  <c r="S200" i="14"/>
  <c r="R200" i="14"/>
  <c r="Q200" i="14"/>
  <c r="P200" i="14"/>
  <c r="O200" i="14"/>
  <c r="N200" i="14"/>
  <c r="M200" i="14"/>
  <c r="L200" i="14"/>
  <c r="K200" i="14"/>
  <c r="J200" i="14"/>
  <c r="I200" i="14"/>
  <c r="H200" i="14"/>
  <c r="G200" i="14"/>
  <c r="F200" i="14"/>
  <c r="E200" i="14"/>
  <c r="D200" i="14"/>
  <c r="C200" i="14"/>
  <c r="B200" i="14"/>
  <c r="A200" i="14"/>
  <c r="AN199" i="14"/>
  <c r="AM199" i="14"/>
  <c r="AL199" i="14"/>
  <c r="AK199" i="14"/>
  <c r="AJ199" i="14"/>
  <c r="AI199" i="14"/>
  <c r="AH199" i="14"/>
  <c r="AG199" i="14"/>
  <c r="AF199" i="14"/>
  <c r="AE199" i="14"/>
  <c r="AD199" i="14"/>
  <c r="AC199" i="14"/>
  <c r="AB199" i="14"/>
  <c r="AA199" i="14"/>
  <c r="Z199" i="14"/>
  <c r="X199" i="14"/>
  <c r="W199" i="14"/>
  <c r="T199" i="14"/>
  <c r="S199" i="14"/>
  <c r="R199" i="14"/>
  <c r="Q199" i="14"/>
  <c r="P199" i="14"/>
  <c r="O199" i="14"/>
  <c r="N199" i="14"/>
  <c r="M199" i="14"/>
  <c r="L199" i="14"/>
  <c r="K199" i="14"/>
  <c r="J199" i="14"/>
  <c r="I199" i="14"/>
  <c r="H199" i="14"/>
  <c r="G199" i="14"/>
  <c r="F199" i="14"/>
  <c r="E199" i="14"/>
  <c r="D199" i="14"/>
  <c r="C199" i="14"/>
  <c r="B199" i="14"/>
  <c r="A199" i="14"/>
  <c r="AN198" i="14"/>
  <c r="AM198" i="14"/>
  <c r="AL198" i="14"/>
  <c r="AK198" i="14"/>
  <c r="AJ198" i="14"/>
  <c r="AI198" i="14"/>
  <c r="AH198" i="14"/>
  <c r="AG198" i="14"/>
  <c r="AF198" i="14"/>
  <c r="AE198" i="14"/>
  <c r="AD198" i="14"/>
  <c r="AC198" i="14"/>
  <c r="AB198" i="14"/>
  <c r="AA198" i="14"/>
  <c r="Z198" i="14"/>
  <c r="X198" i="14"/>
  <c r="W198" i="14"/>
  <c r="T198" i="14"/>
  <c r="S174" i="14" s="1"/>
  <c r="S198" i="14"/>
  <c r="R198" i="14"/>
  <c r="Q198" i="14"/>
  <c r="P198" i="14"/>
  <c r="O198" i="14"/>
  <c r="N198" i="14"/>
  <c r="M198" i="14"/>
  <c r="L198" i="14"/>
  <c r="K198" i="14"/>
  <c r="J198" i="14"/>
  <c r="I198" i="14"/>
  <c r="H198" i="14"/>
  <c r="G198" i="14"/>
  <c r="F198" i="14"/>
  <c r="E198" i="14"/>
  <c r="D198" i="14"/>
  <c r="B174" i="14" s="1"/>
  <c r="C198" i="14"/>
  <c r="B198" i="14"/>
  <c r="A198" i="14"/>
  <c r="AN197" i="14"/>
  <c r="AM197" i="14"/>
  <c r="AL197" i="14"/>
  <c r="AK197" i="14"/>
  <c r="AJ197" i="14"/>
  <c r="AI197" i="14"/>
  <c r="AH197" i="14"/>
  <c r="AG197" i="14"/>
  <c r="AF197" i="14"/>
  <c r="AE197" i="14"/>
  <c r="AD197" i="14"/>
  <c r="AC197" i="14"/>
  <c r="AB197" i="14"/>
  <c r="Z173" i="14" s="1"/>
  <c r="S149" i="14" s="1"/>
  <c r="AA197" i="14"/>
  <c r="Z197" i="14"/>
  <c r="X197" i="14"/>
  <c r="W197" i="14"/>
  <c r="T197" i="14"/>
  <c r="S197" i="14"/>
  <c r="R197" i="14"/>
  <c r="Q197" i="14"/>
  <c r="P197" i="14"/>
  <c r="O197" i="14"/>
  <c r="N197" i="14"/>
  <c r="M197" i="14"/>
  <c r="L197" i="14"/>
  <c r="K197" i="14"/>
  <c r="J197" i="14"/>
  <c r="I197" i="14"/>
  <c r="H197" i="14"/>
  <c r="G197" i="14"/>
  <c r="F197" i="14"/>
  <c r="E197" i="14"/>
  <c r="D197" i="14"/>
  <c r="C197" i="14"/>
  <c r="B197" i="14"/>
  <c r="A197" i="14"/>
  <c r="AN196" i="14"/>
  <c r="AM196" i="14"/>
  <c r="AL196" i="14"/>
  <c r="AK196" i="14"/>
  <c r="AJ196" i="14"/>
  <c r="AI196" i="14"/>
  <c r="AH196" i="14"/>
  <c r="AG196" i="14"/>
  <c r="AB172" i="14" s="1"/>
  <c r="Z148" i="14" s="1"/>
  <c r="AF196" i="14"/>
  <c r="AE196" i="14"/>
  <c r="AD196" i="14"/>
  <c r="AC196" i="14"/>
  <c r="AB196" i="14"/>
  <c r="AA196" i="14"/>
  <c r="Z196" i="14"/>
  <c r="X196" i="14"/>
  <c r="T172" i="14" s="1"/>
  <c r="W196" i="14"/>
  <c r="T196" i="14"/>
  <c r="S196" i="14"/>
  <c r="R196" i="14"/>
  <c r="Q196" i="14"/>
  <c r="P196" i="14"/>
  <c r="O196" i="14"/>
  <c r="N196" i="14"/>
  <c r="M172" i="14" s="1"/>
  <c r="M196" i="14"/>
  <c r="L196" i="14"/>
  <c r="K196" i="14"/>
  <c r="J196" i="14"/>
  <c r="I196" i="14"/>
  <c r="H196" i="14"/>
  <c r="G196" i="14"/>
  <c r="F196" i="14"/>
  <c r="G172" i="14" s="1"/>
  <c r="D148" i="14" s="1"/>
  <c r="E196" i="14"/>
  <c r="D196" i="14"/>
  <c r="C196" i="14"/>
  <c r="B196" i="14"/>
  <c r="A196" i="14"/>
  <c r="AN195" i="14"/>
  <c r="AM195" i="14"/>
  <c r="AL195" i="14"/>
  <c r="AK195" i="14"/>
  <c r="AJ195" i="14"/>
  <c r="AI195" i="14"/>
  <c r="AH195" i="14"/>
  <c r="AG195" i="14"/>
  <c r="AF195" i="14"/>
  <c r="AE195" i="14"/>
  <c r="AD195" i="14"/>
  <c r="AG171" i="14" s="1"/>
  <c r="AB147" i="14" s="1"/>
  <c r="AC195" i="14"/>
  <c r="AB195" i="14"/>
  <c r="AA195" i="14"/>
  <c r="Z195" i="14"/>
  <c r="X195" i="14"/>
  <c r="W195" i="14"/>
  <c r="T195" i="14"/>
  <c r="S195" i="14"/>
  <c r="R195" i="14"/>
  <c r="Q195" i="14"/>
  <c r="P195" i="14"/>
  <c r="O195" i="14"/>
  <c r="N195" i="14"/>
  <c r="M195" i="14"/>
  <c r="L195" i="14"/>
  <c r="K195" i="14"/>
  <c r="L171" i="14" s="1"/>
  <c r="D147" i="14" s="1"/>
  <c r="J195" i="14"/>
  <c r="I195" i="14"/>
  <c r="H195" i="14"/>
  <c r="G195" i="14"/>
  <c r="F195" i="14"/>
  <c r="E195" i="14"/>
  <c r="D195" i="14"/>
  <c r="C195" i="14"/>
  <c r="B195" i="14"/>
  <c r="A195" i="14"/>
  <c r="AN194" i="14"/>
  <c r="AM194" i="14"/>
  <c r="AL194" i="14"/>
  <c r="AK194" i="14"/>
  <c r="AJ194" i="14"/>
  <c r="AI194" i="14"/>
  <c r="AJ170" i="14" s="1"/>
  <c r="AB146" i="14" s="1"/>
  <c r="AH194" i="14"/>
  <c r="AG194" i="14"/>
  <c r="AF194" i="14"/>
  <c r="AE194" i="14"/>
  <c r="AD194" i="14"/>
  <c r="AC194" i="14"/>
  <c r="AB194" i="14"/>
  <c r="AA194" i="14"/>
  <c r="Z170" i="14" s="1"/>
  <c r="S146" i="14" s="1"/>
  <c r="Z194" i="14"/>
  <c r="X194" i="14"/>
  <c r="W194" i="14"/>
  <c r="T194" i="14"/>
  <c r="S194" i="14"/>
  <c r="R194" i="14"/>
  <c r="Q194" i="14"/>
  <c r="P194" i="14"/>
  <c r="O194" i="14"/>
  <c r="N194" i="14"/>
  <c r="M194" i="14"/>
  <c r="L194" i="14"/>
  <c r="K194" i="14"/>
  <c r="J194" i="14"/>
  <c r="I194" i="14"/>
  <c r="H194" i="14"/>
  <c r="C170" i="14" s="1"/>
  <c r="G194" i="14"/>
  <c r="F194" i="14"/>
  <c r="E194" i="14"/>
  <c r="D194" i="14"/>
  <c r="C194" i="14"/>
  <c r="B194" i="14"/>
  <c r="A194" i="14"/>
  <c r="AN193" i="14"/>
  <c r="AM193" i="14"/>
  <c r="AL193" i="14"/>
  <c r="AK193" i="14"/>
  <c r="AJ193" i="14"/>
  <c r="AI193" i="14"/>
  <c r="AH193" i="14"/>
  <c r="AG193" i="14"/>
  <c r="AF193" i="14"/>
  <c r="AG169" i="14" s="1"/>
  <c r="AE193" i="14"/>
  <c r="AD193" i="14"/>
  <c r="AC193" i="14"/>
  <c r="AB193" i="14"/>
  <c r="AA193" i="14"/>
  <c r="Z193" i="14"/>
  <c r="X193" i="14"/>
  <c r="W193" i="14"/>
  <c r="X169" i="14" s="1"/>
  <c r="T145" i="14" s="1"/>
  <c r="T193" i="14"/>
  <c r="S193" i="14"/>
  <c r="R193" i="14"/>
  <c r="Q193" i="14"/>
  <c r="P193" i="14"/>
  <c r="O193" i="14"/>
  <c r="N193" i="14"/>
  <c r="M193" i="14"/>
  <c r="L193" i="14"/>
  <c r="K193" i="14"/>
  <c r="J193" i="14"/>
  <c r="I193" i="14"/>
  <c r="H193" i="14"/>
  <c r="G193" i="14"/>
  <c r="F193" i="14"/>
  <c r="E193" i="14"/>
  <c r="C169" i="14" s="1"/>
  <c r="D193" i="14"/>
  <c r="C193" i="14"/>
  <c r="B193" i="14"/>
  <c r="A193" i="14"/>
  <c r="AN192" i="14"/>
  <c r="AM192" i="14"/>
  <c r="AL192" i="14"/>
  <c r="AK192" i="14"/>
  <c r="AN168" i="14" s="1"/>
  <c r="AB144" i="14" s="1"/>
  <c r="AJ192" i="14"/>
  <c r="AI192" i="14"/>
  <c r="AH192" i="14"/>
  <c r="AG192" i="14"/>
  <c r="AF192" i="14"/>
  <c r="AE192" i="14"/>
  <c r="AD192" i="14"/>
  <c r="AC192" i="14"/>
  <c r="AB192" i="14"/>
  <c r="AA192" i="14"/>
  <c r="Z192" i="14"/>
  <c r="X192" i="14"/>
  <c r="W192" i="14"/>
  <c r="T192" i="14"/>
  <c r="S192" i="14"/>
  <c r="R192" i="14"/>
  <c r="M168" i="14" s="1"/>
  <c r="Q192" i="14"/>
  <c r="P192" i="14"/>
  <c r="O192" i="14"/>
  <c r="N192" i="14"/>
  <c r="M192" i="14"/>
  <c r="L192" i="14"/>
  <c r="K192" i="14"/>
  <c r="J192" i="14"/>
  <c r="K168" i="14" s="1"/>
  <c r="I192" i="14"/>
  <c r="H192" i="14"/>
  <c r="G192" i="14"/>
  <c r="F192" i="14"/>
  <c r="E192" i="14"/>
  <c r="D192" i="14"/>
  <c r="C192" i="14"/>
  <c r="B192" i="14"/>
  <c r="A192" i="14"/>
  <c r="AN191" i="14"/>
  <c r="AM191" i="14"/>
  <c r="AL191" i="14"/>
  <c r="AK191" i="14"/>
  <c r="AJ191" i="14"/>
  <c r="AI191" i="14"/>
  <c r="AH191" i="14"/>
  <c r="AG191" i="14"/>
  <c r="AF191" i="14"/>
  <c r="AE191" i="14"/>
  <c r="AD191" i="14"/>
  <c r="AC191" i="14"/>
  <c r="AB191" i="14"/>
  <c r="AA191" i="14"/>
  <c r="Z191" i="14"/>
  <c r="X191" i="14"/>
  <c r="W191" i="14"/>
  <c r="T191" i="14"/>
  <c r="S191" i="14"/>
  <c r="R191" i="14"/>
  <c r="Q191" i="14"/>
  <c r="P191" i="14"/>
  <c r="O191" i="14"/>
  <c r="M167" i="14" s="1"/>
  <c r="B143" i="14" s="1"/>
  <c r="N191" i="14"/>
  <c r="M191" i="14"/>
  <c r="L191" i="14"/>
  <c r="K191" i="14"/>
  <c r="J191" i="14"/>
  <c r="I191" i="14"/>
  <c r="H191" i="14"/>
  <c r="G191" i="14"/>
  <c r="F191" i="14"/>
  <c r="E191" i="14"/>
  <c r="D191" i="14"/>
  <c r="C191" i="14"/>
  <c r="B191" i="14"/>
  <c r="A191" i="14"/>
  <c r="AN190" i="14"/>
  <c r="AM190" i="14"/>
  <c r="AN166" i="14" s="1"/>
  <c r="AL190" i="14"/>
  <c r="AK190" i="14"/>
  <c r="AJ190" i="14"/>
  <c r="AI190" i="14"/>
  <c r="AH190" i="14"/>
  <c r="AG190" i="14"/>
  <c r="AF190" i="14"/>
  <c r="AE190" i="14"/>
  <c r="AD190" i="14"/>
  <c r="AC190" i="14"/>
  <c r="AB190" i="14"/>
  <c r="AA190" i="14"/>
  <c r="Z190" i="14"/>
  <c r="X190" i="14"/>
  <c r="W190" i="14"/>
  <c r="T190" i="14"/>
  <c r="S166" i="14" s="1"/>
  <c r="S190" i="14"/>
  <c r="R190" i="14"/>
  <c r="Q190" i="14"/>
  <c r="P190" i="14"/>
  <c r="O190" i="14"/>
  <c r="N190" i="14"/>
  <c r="M190" i="14"/>
  <c r="L190" i="14"/>
  <c r="K190" i="14"/>
  <c r="J190" i="14"/>
  <c r="I190" i="14"/>
  <c r="H190" i="14"/>
  <c r="G190" i="14"/>
  <c r="F190" i="14"/>
  <c r="E190" i="14"/>
  <c r="D190" i="14"/>
  <c r="B166" i="14" s="1"/>
  <c r="C190" i="14"/>
  <c r="B190" i="14"/>
  <c r="A190" i="14"/>
  <c r="AN189" i="14"/>
  <c r="AM189" i="14"/>
  <c r="AL189" i="14"/>
  <c r="AK189" i="14"/>
  <c r="AJ189" i="14"/>
  <c r="AI189" i="14"/>
  <c r="AH189" i="14"/>
  <c r="AG189" i="14"/>
  <c r="AF189" i="14"/>
  <c r="AE189" i="14"/>
  <c r="AD189" i="14"/>
  <c r="AC189" i="14"/>
  <c r="AB189" i="14"/>
  <c r="Z165" i="14" s="1"/>
  <c r="AA189" i="14"/>
  <c r="Z189" i="14"/>
  <c r="X189" i="14"/>
  <c r="W189" i="14"/>
  <c r="T189" i="14"/>
  <c r="S189" i="14"/>
  <c r="R189" i="14"/>
  <c r="Q189" i="14"/>
  <c r="P189" i="14"/>
  <c r="O189" i="14"/>
  <c r="N189" i="14"/>
  <c r="M189" i="14"/>
  <c r="L189" i="14"/>
  <c r="K189" i="14"/>
  <c r="J189" i="14"/>
  <c r="I189" i="14"/>
  <c r="H189" i="14"/>
  <c r="G189" i="14"/>
  <c r="F189" i="14"/>
  <c r="E189" i="14"/>
  <c r="D189" i="14"/>
  <c r="C189" i="14"/>
  <c r="B189" i="14"/>
  <c r="A189" i="14"/>
  <c r="AN188" i="14"/>
  <c r="AM188" i="14"/>
  <c r="AL188" i="14"/>
  <c r="AK188" i="14"/>
  <c r="AJ188" i="14"/>
  <c r="AI188" i="14"/>
  <c r="AH188" i="14"/>
  <c r="AG188" i="14"/>
  <c r="AB164" i="14" s="1"/>
  <c r="AF188" i="14"/>
  <c r="AE188" i="14"/>
  <c r="AD188" i="14"/>
  <c r="AC188" i="14"/>
  <c r="AB188" i="14"/>
  <c r="AA188" i="14"/>
  <c r="Z188" i="14"/>
  <c r="X188" i="14"/>
  <c r="T164" i="14" s="1"/>
  <c r="W188" i="14"/>
  <c r="T188" i="14"/>
  <c r="S188" i="14"/>
  <c r="R188" i="14"/>
  <c r="Q188" i="14"/>
  <c r="P188" i="14"/>
  <c r="O188" i="14"/>
  <c r="N188" i="14"/>
  <c r="M164" i="14" s="1"/>
  <c r="M188" i="14"/>
  <c r="L188" i="14"/>
  <c r="K188" i="14"/>
  <c r="J188" i="14"/>
  <c r="I188" i="14"/>
  <c r="H188" i="14"/>
  <c r="G188" i="14"/>
  <c r="F188" i="14"/>
  <c r="G164" i="14" s="1"/>
  <c r="D140" i="14" s="1"/>
  <c r="E188" i="14"/>
  <c r="D188" i="14"/>
  <c r="C188" i="14"/>
  <c r="B188" i="14"/>
  <c r="A188" i="14"/>
  <c r="AN187" i="14"/>
  <c r="AM187" i="14"/>
  <c r="AL187" i="14"/>
  <c r="AK187" i="14"/>
  <c r="AJ187" i="14"/>
  <c r="AI187" i="14"/>
  <c r="AH187" i="14"/>
  <c r="AG187" i="14"/>
  <c r="AF187" i="14"/>
  <c r="AE187" i="14"/>
  <c r="AD187" i="14"/>
  <c r="AG163" i="14" s="1"/>
  <c r="AB139" i="14" s="1"/>
  <c r="AC187" i="14"/>
  <c r="AB187" i="14"/>
  <c r="AA187" i="14"/>
  <c r="Z187" i="14"/>
  <c r="X187" i="14"/>
  <c r="W187" i="14"/>
  <c r="T187" i="14"/>
  <c r="S187" i="14"/>
  <c r="R187" i="14"/>
  <c r="Q187" i="14"/>
  <c r="P187" i="14"/>
  <c r="O187" i="14"/>
  <c r="N187" i="14"/>
  <c r="M187" i="14"/>
  <c r="L187" i="14"/>
  <c r="K187" i="14"/>
  <c r="L163" i="14" s="1"/>
  <c r="D139" i="14" s="1"/>
  <c r="J187" i="14"/>
  <c r="I187" i="14"/>
  <c r="H187" i="14"/>
  <c r="G187" i="14"/>
  <c r="F187" i="14"/>
  <c r="E187" i="14"/>
  <c r="D187" i="14"/>
  <c r="C187" i="14"/>
  <c r="B187" i="14"/>
  <c r="A187" i="14"/>
  <c r="AN186" i="14"/>
  <c r="AM186" i="14"/>
  <c r="AL186" i="14"/>
  <c r="AK186" i="14"/>
  <c r="AJ186" i="14"/>
  <c r="AI186" i="14"/>
  <c r="AJ162" i="14" s="1"/>
  <c r="AH186" i="14"/>
  <c r="AG186" i="14"/>
  <c r="AF186" i="14"/>
  <c r="AE186" i="14"/>
  <c r="AD186" i="14"/>
  <c r="AC186" i="14"/>
  <c r="AB186" i="14"/>
  <c r="AA186" i="14"/>
  <c r="Z162" i="14" s="1"/>
  <c r="S138" i="14" s="1"/>
  <c r="Z186" i="14"/>
  <c r="X186" i="14"/>
  <c r="W186" i="14"/>
  <c r="T186" i="14"/>
  <c r="S186" i="14"/>
  <c r="R186" i="14"/>
  <c r="Q186" i="14"/>
  <c r="P186" i="14"/>
  <c r="O186" i="14"/>
  <c r="N186" i="14"/>
  <c r="M186" i="14"/>
  <c r="L186" i="14"/>
  <c r="K186" i="14"/>
  <c r="J186" i="14"/>
  <c r="I186" i="14"/>
  <c r="H186" i="14"/>
  <c r="C162" i="14" s="1"/>
  <c r="G186" i="14"/>
  <c r="F186" i="14"/>
  <c r="E186" i="14"/>
  <c r="D186" i="14"/>
  <c r="C186" i="14"/>
  <c r="B186" i="14"/>
  <c r="A186" i="14"/>
  <c r="AN185" i="14"/>
  <c r="AM185" i="14"/>
  <c r="AL185" i="14"/>
  <c r="AK185" i="14"/>
  <c r="AJ185" i="14"/>
  <c r="AI185" i="14"/>
  <c r="AH185" i="14"/>
  <c r="AG185" i="14"/>
  <c r="AF185" i="14"/>
  <c r="AG161" i="14" s="1"/>
  <c r="AB137" i="14" s="1"/>
  <c r="AE185" i="14"/>
  <c r="AD185" i="14"/>
  <c r="AC185" i="14"/>
  <c r="AB185" i="14"/>
  <c r="AA185" i="14"/>
  <c r="Z185" i="14"/>
  <c r="X185" i="14"/>
  <c r="W185" i="14"/>
  <c r="X161" i="14" s="1"/>
  <c r="T185" i="14"/>
  <c r="S185" i="14"/>
  <c r="R185" i="14"/>
  <c r="Q185" i="14"/>
  <c r="P185" i="14"/>
  <c r="O185" i="14"/>
  <c r="N185" i="14"/>
  <c r="M185" i="14"/>
  <c r="L185" i="14"/>
  <c r="K185" i="14"/>
  <c r="J185" i="14"/>
  <c r="I185" i="14"/>
  <c r="H185" i="14"/>
  <c r="G185" i="14"/>
  <c r="F185" i="14"/>
  <c r="E185" i="14"/>
  <c r="G161" i="14" s="1"/>
  <c r="D185" i="14"/>
  <c r="C185" i="14"/>
  <c r="B185" i="14"/>
  <c r="A185" i="14"/>
  <c r="AN184" i="14"/>
  <c r="AM184" i="14"/>
  <c r="AL184" i="14"/>
  <c r="AK184" i="14"/>
  <c r="AN160" i="14" s="1"/>
  <c r="AJ184" i="14"/>
  <c r="AI184" i="14"/>
  <c r="AH184" i="14"/>
  <c r="AG184" i="14"/>
  <c r="AF184" i="14"/>
  <c r="AE184" i="14"/>
  <c r="AD184" i="14"/>
  <c r="AC184" i="14"/>
  <c r="AB184" i="14"/>
  <c r="AA184" i="14"/>
  <c r="Z184" i="14"/>
  <c r="X184" i="14"/>
  <c r="W184" i="14"/>
  <c r="T184" i="14"/>
  <c r="S184" i="14"/>
  <c r="R184" i="14"/>
  <c r="M160" i="14" s="1"/>
  <c r="Q184" i="14"/>
  <c r="P184" i="14"/>
  <c r="O184" i="14"/>
  <c r="N184" i="14"/>
  <c r="M184" i="14"/>
  <c r="L184" i="14"/>
  <c r="K184" i="14"/>
  <c r="J184" i="14"/>
  <c r="K160" i="14" s="1"/>
  <c r="I184" i="14"/>
  <c r="H184" i="14"/>
  <c r="G184" i="14"/>
  <c r="F184" i="14"/>
  <c r="E184" i="14"/>
  <c r="D184" i="14"/>
  <c r="C184" i="14"/>
  <c r="B184" i="14"/>
  <c r="A184" i="14"/>
  <c r="AN183" i="14"/>
  <c r="AM183" i="14"/>
  <c r="AL183" i="14"/>
  <c r="AK183" i="14"/>
  <c r="AJ183" i="14"/>
  <c r="AI183" i="14"/>
  <c r="AH183" i="14"/>
  <c r="AJ159" i="14" s="1"/>
  <c r="AG183" i="14"/>
  <c r="AF183" i="14"/>
  <c r="AE183" i="14"/>
  <c r="AD183" i="14"/>
  <c r="AC183" i="14"/>
  <c r="AB183" i="14"/>
  <c r="AA183" i="14"/>
  <c r="Z183" i="14"/>
  <c r="X183" i="14"/>
  <c r="W183" i="14"/>
  <c r="T183" i="14"/>
  <c r="S183" i="14"/>
  <c r="R183" i="14"/>
  <c r="Q183" i="14"/>
  <c r="P183" i="14"/>
  <c r="O183" i="14"/>
  <c r="M159" i="14" s="1"/>
  <c r="N183" i="14"/>
  <c r="M183" i="14"/>
  <c r="L183" i="14"/>
  <c r="K183" i="14"/>
  <c r="J183" i="14"/>
  <c r="I183" i="14"/>
  <c r="H183" i="14"/>
  <c r="G183" i="14"/>
  <c r="F183" i="14"/>
  <c r="E183" i="14"/>
  <c r="D183" i="14"/>
  <c r="C183" i="14"/>
  <c r="B183" i="14"/>
  <c r="A183" i="14"/>
  <c r="AN182" i="14"/>
  <c r="AM182" i="14"/>
  <c r="AN158" i="14" s="1"/>
  <c r="AL182" i="14"/>
  <c r="AK182" i="14"/>
  <c r="AJ182" i="14"/>
  <c r="AI182" i="14"/>
  <c r="AH182" i="14"/>
  <c r="AG182" i="14"/>
  <c r="AF182" i="14"/>
  <c r="AE182" i="14"/>
  <c r="AG158" i="14" s="1"/>
  <c r="AD182" i="14"/>
  <c r="AC182" i="14"/>
  <c r="AB182" i="14"/>
  <c r="AA182" i="14"/>
  <c r="Z182" i="14"/>
  <c r="X182" i="14"/>
  <c r="W182" i="14"/>
  <c r="T182" i="14"/>
  <c r="S158" i="14" s="1"/>
  <c r="S182" i="14"/>
  <c r="R182" i="14"/>
  <c r="Q182" i="14"/>
  <c r="P182" i="14"/>
  <c r="O182" i="14"/>
  <c r="N182" i="14"/>
  <c r="M182" i="14"/>
  <c r="L182" i="14"/>
  <c r="K182" i="14"/>
  <c r="J182" i="14"/>
  <c r="I182" i="14"/>
  <c r="H182" i="14"/>
  <c r="G182" i="14"/>
  <c r="F182" i="14"/>
  <c r="E182" i="14"/>
  <c r="D182" i="14"/>
  <c r="B158" i="14" s="1"/>
  <c r="C182" i="14"/>
  <c r="B182" i="14"/>
  <c r="A182" i="14"/>
  <c r="AN181" i="14"/>
  <c r="AM181" i="14"/>
  <c r="AL181" i="14"/>
  <c r="AK181" i="14"/>
  <c r="AJ181" i="14"/>
  <c r="AI181" i="14"/>
  <c r="AH181" i="14"/>
  <c r="AG181" i="14"/>
  <c r="AF181" i="14"/>
  <c r="AE181" i="14"/>
  <c r="AD181" i="14"/>
  <c r="AC181" i="14"/>
  <c r="AB181" i="14"/>
  <c r="Z157" i="14" s="1"/>
  <c r="AA181" i="14"/>
  <c r="Z181" i="14"/>
  <c r="X181" i="14"/>
  <c r="W181" i="14"/>
  <c r="T181" i="14"/>
  <c r="S181" i="14"/>
  <c r="R181" i="14"/>
  <c r="Q181" i="14"/>
  <c r="P181" i="14"/>
  <c r="O181" i="14"/>
  <c r="N181" i="14"/>
  <c r="M181" i="14"/>
  <c r="L181" i="14"/>
  <c r="K181" i="14"/>
  <c r="J181" i="14"/>
  <c r="I181" i="14"/>
  <c r="K157" i="14" s="1"/>
  <c r="H181" i="14"/>
  <c r="G181" i="14"/>
  <c r="F181" i="14"/>
  <c r="C157" i="14" s="1"/>
  <c r="E181" i="14"/>
  <c r="D181" i="14"/>
  <c r="C181" i="14"/>
  <c r="B181" i="14"/>
  <c r="A181" i="14"/>
  <c r="AN180" i="14"/>
  <c r="AM180" i="14"/>
  <c r="AL180" i="14"/>
  <c r="AN156" i="14" s="1"/>
  <c r="AK180" i="14"/>
  <c r="AJ180" i="14"/>
  <c r="AI180" i="14"/>
  <c r="AH180" i="14"/>
  <c r="AG180" i="14"/>
  <c r="AB156" i="14" s="1"/>
  <c r="AF180" i="14"/>
  <c r="AE180" i="14"/>
  <c r="AD180" i="14"/>
  <c r="AG156" i="14" s="1"/>
  <c r="AC180" i="14"/>
  <c r="AB180" i="14"/>
  <c r="AA180" i="14"/>
  <c r="Z180" i="14"/>
  <c r="X180" i="14"/>
  <c r="T156" i="14" s="1"/>
  <c r="W180" i="14"/>
  <c r="T180" i="14"/>
  <c r="S180" i="14"/>
  <c r="B156" i="14" s="1"/>
  <c r="R180" i="14"/>
  <c r="Q180" i="14"/>
  <c r="P180" i="14"/>
  <c r="O180" i="14"/>
  <c r="N180" i="14"/>
  <c r="M156" i="14" s="1"/>
  <c r="M180" i="14"/>
  <c r="L180" i="14"/>
  <c r="K180" i="14"/>
  <c r="L156" i="14" s="1"/>
  <c r="J180" i="14"/>
  <c r="I180" i="14"/>
  <c r="H180" i="14"/>
  <c r="G180" i="14"/>
  <c r="F180" i="14"/>
  <c r="G156" i="14" s="1"/>
  <c r="E180" i="14"/>
  <c r="D180" i="14"/>
  <c r="C180" i="14"/>
  <c r="B180" i="14"/>
  <c r="A180" i="14"/>
  <c r="AN179" i="14"/>
  <c r="AM179" i="14"/>
  <c r="AL179" i="14"/>
  <c r="AN155" i="14" s="1"/>
  <c r="AK179" i="14"/>
  <c r="AJ179" i="14"/>
  <c r="AI179" i="14"/>
  <c r="AJ155" i="14" s="1"/>
  <c r="AH179" i="14"/>
  <c r="AG179" i="14"/>
  <c r="AF179" i="14"/>
  <c r="AE179" i="14"/>
  <c r="AD179" i="14"/>
  <c r="AG155" i="14" s="1"/>
  <c r="AC179" i="14"/>
  <c r="AB179" i="14"/>
  <c r="AA179" i="14"/>
  <c r="Z155" i="14" s="1"/>
  <c r="Z179" i="14"/>
  <c r="X179" i="14"/>
  <c r="W179" i="14"/>
  <c r="T179" i="14"/>
  <c r="S179" i="14"/>
  <c r="B155" i="14" s="1"/>
  <c r="R179" i="14"/>
  <c r="Q179" i="14"/>
  <c r="P179" i="14"/>
  <c r="M155" i="14" s="1"/>
  <c r="O179" i="14"/>
  <c r="N179" i="14"/>
  <c r="M179" i="14"/>
  <c r="L179" i="14"/>
  <c r="K179" i="14"/>
  <c r="J179" i="14"/>
  <c r="I179" i="14"/>
  <c r="H179" i="14"/>
  <c r="G179" i="14"/>
  <c r="F179" i="14"/>
  <c r="E179" i="14"/>
  <c r="D179" i="14"/>
  <c r="C179" i="14"/>
  <c r="B179" i="14"/>
  <c r="A179" i="14"/>
  <c r="AN178" i="14"/>
  <c r="AB154" i="14" s="1"/>
  <c r="AM178" i="14"/>
  <c r="AL178" i="14"/>
  <c r="AK178" i="14"/>
  <c r="AJ178" i="14"/>
  <c r="AI178" i="14"/>
  <c r="AJ154" i="14" s="1"/>
  <c r="AH178" i="14"/>
  <c r="AG178" i="14"/>
  <c r="AF178" i="14"/>
  <c r="AG154" i="14" s="1"/>
  <c r="AE178" i="14"/>
  <c r="AD178" i="14"/>
  <c r="AC178" i="14"/>
  <c r="AB178" i="14"/>
  <c r="AA178" i="14"/>
  <c r="Z154" i="14" s="1"/>
  <c r="Z178" i="14"/>
  <c r="X178" i="14"/>
  <c r="W178" i="14"/>
  <c r="X154" i="14" s="1"/>
  <c r="T178" i="14"/>
  <c r="S178" i="14"/>
  <c r="R178" i="14"/>
  <c r="Q178" i="14"/>
  <c r="P178" i="14"/>
  <c r="O178" i="14"/>
  <c r="N178" i="14"/>
  <c r="M178" i="14"/>
  <c r="B154" i="14" s="1"/>
  <c r="L178" i="14"/>
  <c r="K178" i="14"/>
  <c r="J178" i="14"/>
  <c r="I178" i="14"/>
  <c r="H178" i="14"/>
  <c r="L154" i="14" s="1"/>
  <c r="G178" i="14"/>
  <c r="F178" i="14"/>
  <c r="E178" i="14"/>
  <c r="D178" i="14"/>
  <c r="C178" i="14"/>
  <c r="B178" i="14"/>
  <c r="A178" i="14"/>
  <c r="AN177" i="14"/>
  <c r="AB153" i="14" s="1"/>
  <c r="AM177" i="14"/>
  <c r="AL177" i="14"/>
  <c r="AK177" i="14"/>
  <c r="AN153" i="14" s="1"/>
  <c r="AJ177" i="14"/>
  <c r="AI177" i="14"/>
  <c r="AH177" i="14"/>
  <c r="AG177" i="14"/>
  <c r="AF177" i="14"/>
  <c r="AE177" i="14"/>
  <c r="AD177" i="14"/>
  <c r="AC177" i="14"/>
  <c r="AG153" i="14" s="1"/>
  <c r="AB177" i="14"/>
  <c r="AA177" i="14"/>
  <c r="Z177" i="14"/>
  <c r="X177" i="14"/>
  <c r="W177" i="14"/>
  <c r="X153" i="14" s="1"/>
  <c r="T177" i="14"/>
  <c r="S177" i="14"/>
  <c r="R177" i="14"/>
  <c r="M153" i="14" s="1"/>
  <c r="Q177" i="14"/>
  <c r="P177" i="14"/>
  <c r="O177" i="14"/>
  <c r="N177" i="14"/>
  <c r="M177" i="14"/>
  <c r="L177" i="14"/>
  <c r="K177" i="14"/>
  <c r="J177" i="14"/>
  <c r="K153" i="14" s="1"/>
  <c r="I177" i="14"/>
  <c r="H177" i="14"/>
  <c r="G177" i="14"/>
  <c r="F177" i="14"/>
  <c r="E177" i="14"/>
  <c r="D177" i="14"/>
  <c r="C177" i="14"/>
  <c r="B177" i="14"/>
  <c r="A177" i="14"/>
  <c r="AN176" i="14"/>
  <c r="AM176" i="14"/>
  <c r="AL176" i="14"/>
  <c r="AK176" i="14"/>
  <c r="AN152" i="14" s="1"/>
  <c r="AJ176" i="14"/>
  <c r="AI176" i="14"/>
  <c r="AH176" i="14"/>
  <c r="AJ152" i="14" s="1"/>
  <c r="AG176" i="14"/>
  <c r="AF176" i="14"/>
  <c r="AE176" i="14"/>
  <c r="AD176" i="14"/>
  <c r="AC176" i="14"/>
  <c r="AG152" i="14" s="1"/>
  <c r="AB176" i="14"/>
  <c r="AA176" i="14"/>
  <c r="Z176" i="14"/>
  <c r="S152" i="14" s="1"/>
  <c r="X176" i="14"/>
  <c r="W176" i="14"/>
  <c r="T176" i="14"/>
  <c r="S176" i="14"/>
  <c r="R176" i="14"/>
  <c r="Q176" i="14"/>
  <c r="P176" i="14"/>
  <c r="O176" i="14"/>
  <c r="M152" i="14" s="1"/>
  <c r="N176" i="14"/>
  <c r="M176" i="14"/>
  <c r="L176" i="14"/>
  <c r="K176" i="14"/>
  <c r="J176" i="14"/>
  <c r="I176" i="14"/>
  <c r="H176" i="14"/>
  <c r="G176" i="14"/>
  <c r="D152" i="14" s="1"/>
  <c r="F176" i="14"/>
  <c r="E176" i="14"/>
  <c r="D176" i="14"/>
  <c r="C176" i="14"/>
  <c r="B176" i="14"/>
  <c r="A176" i="14"/>
  <c r="AN175" i="14"/>
  <c r="AM175" i="14"/>
  <c r="AN151" i="14" s="1"/>
  <c r="AL175" i="14"/>
  <c r="AK175" i="14"/>
  <c r="AJ175" i="14"/>
  <c r="AI175" i="14"/>
  <c r="AH175" i="14"/>
  <c r="AJ151" i="14" s="1"/>
  <c r="AG175" i="14"/>
  <c r="AF175" i="14"/>
  <c r="AE175" i="14"/>
  <c r="AG151" i="14" s="1"/>
  <c r="AD175" i="14"/>
  <c r="AC175" i="14"/>
  <c r="AB175" i="14"/>
  <c r="AA175" i="14"/>
  <c r="Z175" i="14"/>
  <c r="X175" i="14"/>
  <c r="W175" i="14"/>
  <c r="T175" i="14"/>
  <c r="S175" i="14"/>
  <c r="R175" i="14"/>
  <c r="Q175" i="14"/>
  <c r="P175" i="14"/>
  <c r="O175" i="14"/>
  <c r="M151" i="14" s="1"/>
  <c r="N175" i="14"/>
  <c r="M175" i="14"/>
  <c r="L175" i="14"/>
  <c r="D151" i="14" s="1"/>
  <c r="K175" i="14"/>
  <c r="J175" i="14"/>
  <c r="I175" i="14"/>
  <c r="H175" i="14"/>
  <c r="G175" i="14"/>
  <c r="F175" i="14"/>
  <c r="E175" i="14"/>
  <c r="D175" i="14"/>
  <c r="B151" i="14" s="1"/>
  <c r="C175" i="14"/>
  <c r="B175" i="14"/>
  <c r="A175" i="14"/>
  <c r="AN174" i="14"/>
  <c r="AM174" i="14"/>
  <c r="AN150" i="14" s="1"/>
  <c r="AL174" i="14"/>
  <c r="AK174" i="14"/>
  <c r="AJ174" i="14"/>
  <c r="AB150" i="14" s="1"/>
  <c r="AI174" i="14"/>
  <c r="AH174" i="14"/>
  <c r="AG174" i="14"/>
  <c r="AF174" i="14"/>
  <c r="AE174" i="14"/>
  <c r="AG150" i="14" s="1"/>
  <c r="AD174" i="14"/>
  <c r="AC174" i="14"/>
  <c r="AB174" i="14"/>
  <c r="Z150" i="14" s="1"/>
  <c r="AA174" i="14"/>
  <c r="Z174" i="14"/>
  <c r="X174" i="14"/>
  <c r="W174" i="14"/>
  <c r="T174" i="14"/>
  <c r="S150" i="14" s="1"/>
  <c r="R174" i="14"/>
  <c r="Q174" i="14"/>
  <c r="M150" i="14" s="1"/>
  <c r="P174" i="14"/>
  <c r="O174" i="14"/>
  <c r="N174" i="14"/>
  <c r="M174" i="14"/>
  <c r="L174" i="14"/>
  <c r="K174" i="14"/>
  <c r="J174" i="14"/>
  <c r="I174" i="14"/>
  <c r="H174" i="14"/>
  <c r="G174" i="14"/>
  <c r="F174" i="14"/>
  <c r="E174" i="14"/>
  <c r="D174" i="14"/>
  <c r="C174" i="14"/>
  <c r="A174" i="14"/>
  <c r="AN173" i="14"/>
  <c r="AM173" i="14"/>
  <c r="AL173" i="14"/>
  <c r="AK173" i="14"/>
  <c r="AJ173" i="14"/>
  <c r="AI173" i="14"/>
  <c r="AH173" i="14"/>
  <c r="AG173" i="14"/>
  <c r="AF173" i="14"/>
  <c r="AE173" i="14"/>
  <c r="AD173" i="14"/>
  <c r="AC173" i="14"/>
  <c r="AB173" i="14"/>
  <c r="Z149" i="14" s="1"/>
  <c r="AA173" i="14"/>
  <c r="X173" i="14"/>
  <c r="T149" i="14" s="1"/>
  <c r="W173" i="14"/>
  <c r="T173" i="14"/>
  <c r="S173" i="14"/>
  <c r="R173" i="14"/>
  <c r="Q173" i="14"/>
  <c r="M149" i="14" s="1"/>
  <c r="P173" i="14"/>
  <c r="O173" i="14"/>
  <c r="N173" i="14"/>
  <c r="M173" i="14"/>
  <c r="L173" i="14"/>
  <c r="K173" i="14"/>
  <c r="J173" i="14"/>
  <c r="I173" i="14"/>
  <c r="K149" i="14" s="1"/>
  <c r="H173" i="14"/>
  <c r="G173" i="14"/>
  <c r="F173" i="14"/>
  <c r="E173" i="14"/>
  <c r="D173" i="14"/>
  <c r="C173" i="14"/>
  <c r="B173" i="14"/>
  <c r="A173" i="14"/>
  <c r="AN172" i="14"/>
  <c r="AM172" i="14"/>
  <c r="AL172" i="14"/>
  <c r="AN148" i="14" s="1"/>
  <c r="AK172" i="14"/>
  <c r="AJ172" i="14"/>
  <c r="AI172" i="14"/>
  <c r="AH172" i="14"/>
  <c r="AG172" i="14"/>
  <c r="AB148" i="14" s="1"/>
  <c r="AF172" i="14"/>
  <c r="AE172" i="14"/>
  <c r="AD172" i="14"/>
  <c r="AC172" i="14"/>
  <c r="AA172" i="14"/>
  <c r="Z172" i="14"/>
  <c r="X172" i="14"/>
  <c r="T148" i="14" s="1"/>
  <c r="W172" i="14"/>
  <c r="S172" i="14"/>
  <c r="R172" i="14"/>
  <c r="Q172" i="14"/>
  <c r="P172" i="14"/>
  <c r="O172" i="14"/>
  <c r="N172" i="14"/>
  <c r="M148" i="14" s="1"/>
  <c r="L172" i="14"/>
  <c r="K172" i="14"/>
  <c r="L148" i="14" s="1"/>
  <c r="J172" i="14"/>
  <c r="I172" i="14"/>
  <c r="H172" i="14"/>
  <c r="F172" i="14"/>
  <c r="G148" i="14" s="1"/>
  <c r="E172" i="14"/>
  <c r="D172" i="14"/>
  <c r="C172" i="14"/>
  <c r="B172" i="14"/>
  <c r="A172" i="14"/>
  <c r="AN171" i="14"/>
  <c r="AM171" i="14"/>
  <c r="AL171" i="14"/>
  <c r="AK171" i="14"/>
  <c r="AJ171" i="14"/>
  <c r="AI171" i="14"/>
  <c r="AJ147" i="14" s="1"/>
  <c r="AH171" i="14"/>
  <c r="AF171" i="14"/>
  <c r="AE171" i="14"/>
  <c r="AD171" i="14"/>
  <c r="AG147" i="14" s="1"/>
  <c r="AC171" i="14"/>
  <c r="AB171" i="14"/>
  <c r="AA171" i="14"/>
  <c r="Z171" i="14"/>
  <c r="X171" i="14"/>
  <c r="W171" i="14"/>
  <c r="T171" i="14"/>
  <c r="S171" i="14"/>
  <c r="B147" i="14" s="1"/>
  <c r="R171" i="14"/>
  <c r="Q171" i="14"/>
  <c r="P171" i="14"/>
  <c r="M147" i="14" s="1"/>
  <c r="O171" i="14"/>
  <c r="N171" i="14"/>
  <c r="M171" i="14"/>
  <c r="K171" i="14"/>
  <c r="J171" i="14"/>
  <c r="I171" i="14"/>
  <c r="H171" i="14"/>
  <c r="G171" i="14"/>
  <c r="F171" i="14"/>
  <c r="E171" i="14"/>
  <c r="D171" i="14"/>
  <c r="C171" i="14"/>
  <c r="B171" i="14"/>
  <c r="A171" i="14"/>
  <c r="AN170" i="14"/>
  <c r="AM170" i="14"/>
  <c r="AL170" i="14"/>
  <c r="AK170" i="14"/>
  <c r="AI170" i="14"/>
  <c r="AJ146" i="14" s="1"/>
  <c r="AH170" i="14"/>
  <c r="AG170" i="14"/>
  <c r="AF170" i="14"/>
  <c r="AG146" i="14" s="1"/>
  <c r="AE170" i="14"/>
  <c r="AD170" i="14"/>
  <c r="AC170" i="14"/>
  <c r="AB170" i="14"/>
  <c r="AA170" i="14"/>
  <c r="Z146" i="14" s="1"/>
  <c r="X170" i="14"/>
  <c r="W170" i="14"/>
  <c r="X146" i="14" s="1"/>
  <c r="T170" i="14"/>
  <c r="S170" i="14"/>
  <c r="R170" i="14"/>
  <c r="Q170" i="14"/>
  <c r="P170" i="14"/>
  <c r="M146" i="14" s="1"/>
  <c r="O170" i="14"/>
  <c r="N170" i="14"/>
  <c r="M170" i="14"/>
  <c r="L170" i="14"/>
  <c r="K170" i="14"/>
  <c r="J170" i="14"/>
  <c r="I170" i="14"/>
  <c r="H170" i="14"/>
  <c r="L146" i="14" s="1"/>
  <c r="G170" i="14"/>
  <c r="F170" i="14"/>
  <c r="E170" i="14"/>
  <c r="D170" i="14"/>
  <c r="B170" i="14"/>
  <c r="A170" i="14"/>
  <c r="AN169" i="14"/>
  <c r="AB145" i="14" s="1"/>
  <c r="AM169" i="14"/>
  <c r="AL169" i="14"/>
  <c r="AK169" i="14"/>
  <c r="AJ169" i="14"/>
  <c r="AI169" i="14"/>
  <c r="AH169" i="14"/>
  <c r="AF169" i="14"/>
  <c r="AE169" i="14"/>
  <c r="AD169" i="14"/>
  <c r="AC169" i="14"/>
  <c r="AB169" i="14"/>
  <c r="AA169" i="14"/>
  <c r="Z169" i="14"/>
  <c r="W169" i="14"/>
  <c r="X145" i="14" s="1"/>
  <c r="T169" i="14"/>
  <c r="S169" i="14"/>
  <c r="R169" i="14"/>
  <c r="Q169" i="14"/>
  <c r="P169" i="14"/>
  <c r="O169" i="14"/>
  <c r="N169" i="14"/>
  <c r="M169" i="14"/>
  <c r="L169" i="14"/>
  <c r="K169" i="14"/>
  <c r="J169" i="14"/>
  <c r="K145" i="14" s="1"/>
  <c r="I169" i="14"/>
  <c r="H169" i="14"/>
  <c r="G169" i="14"/>
  <c r="F169" i="14"/>
  <c r="E169" i="14"/>
  <c r="D169" i="14"/>
  <c r="B169" i="14"/>
  <c r="A169" i="14"/>
  <c r="AM168" i="14"/>
  <c r="AL168" i="14"/>
  <c r="AK168" i="14"/>
  <c r="AN144" i="14" s="1"/>
  <c r="AJ168" i="14"/>
  <c r="AI168" i="14"/>
  <c r="AH168" i="14"/>
  <c r="AJ144" i="14" s="1"/>
  <c r="AG168" i="14"/>
  <c r="AF168" i="14"/>
  <c r="AE168" i="14"/>
  <c r="AD168" i="14"/>
  <c r="AC168" i="14"/>
  <c r="AB168" i="14"/>
  <c r="AA168" i="14"/>
  <c r="Z168" i="14"/>
  <c r="S144" i="14" s="1"/>
  <c r="X168" i="14"/>
  <c r="W168" i="14"/>
  <c r="T168" i="14"/>
  <c r="S168" i="14"/>
  <c r="R168" i="14"/>
  <c r="Q168" i="14"/>
  <c r="P168" i="14"/>
  <c r="O168" i="14"/>
  <c r="M144" i="14" s="1"/>
  <c r="N168" i="14"/>
  <c r="L168" i="14"/>
  <c r="J168" i="14"/>
  <c r="I168" i="14"/>
  <c r="H168" i="14"/>
  <c r="G168" i="14"/>
  <c r="F168" i="14"/>
  <c r="E168" i="14"/>
  <c r="D168" i="14"/>
  <c r="B168" i="14"/>
  <c r="A168" i="14"/>
  <c r="AN167" i="14"/>
  <c r="AM167" i="14"/>
  <c r="AN143" i="14" s="1"/>
  <c r="AL167" i="14"/>
  <c r="AK167" i="14"/>
  <c r="AJ167" i="14"/>
  <c r="AI167" i="14"/>
  <c r="AH167" i="14"/>
  <c r="AJ143" i="14" s="1"/>
  <c r="AG167" i="14"/>
  <c r="AF167" i="14"/>
  <c r="AE167" i="14"/>
  <c r="AG143" i="14" s="1"/>
  <c r="AD167" i="14"/>
  <c r="AC167" i="14"/>
  <c r="AB167" i="14"/>
  <c r="AA167" i="14"/>
  <c r="Z167" i="14"/>
  <c r="C143" i="14" s="1"/>
  <c r="X167" i="14"/>
  <c r="W167" i="14"/>
  <c r="T167" i="14"/>
  <c r="S167" i="14"/>
  <c r="R167" i="14"/>
  <c r="Q167" i="14"/>
  <c r="P167" i="14"/>
  <c r="O167" i="14"/>
  <c r="M143" i="14" s="1"/>
  <c r="N167" i="14"/>
  <c r="L167" i="14"/>
  <c r="K167" i="14"/>
  <c r="J167" i="14"/>
  <c r="I167" i="14"/>
  <c r="H167" i="14"/>
  <c r="G167" i="14"/>
  <c r="F167" i="14"/>
  <c r="E167" i="14"/>
  <c r="D167" i="14"/>
  <c r="C167" i="14"/>
  <c r="B167" i="14"/>
  <c r="A167" i="14"/>
  <c r="AM166" i="14"/>
  <c r="AN142" i="14" s="1"/>
  <c r="AL166" i="14"/>
  <c r="AK166" i="14"/>
  <c r="AJ166" i="14"/>
  <c r="AI166" i="14"/>
  <c r="AH166" i="14"/>
  <c r="AG166" i="14"/>
  <c r="AF166" i="14"/>
  <c r="AE166" i="14"/>
  <c r="AG142" i="14" s="1"/>
  <c r="AD166" i="14"/>
  <c r="AC166" i="14"/>
  <c r="AB166" i="14"/>
  <c r="Z142" i="14" s="1"/>
  <c r="AA166" i="14"/>
  <c r="Z166" i="14"/>
  <c r="X166" i="14"/>
  <c r="W166" i="14"/>
  <c r="T166" i="14"/>
  <c r="S142" i="14" s="1"/>
  <c r="R166" i="14"/>
  <c r="Q166" i="14"/>
  <c r="M142" i="14" s="1"/>
  <c r="P166" i="14"/>
  <c r="O166" i="14"/>
  <c r="N166" i="14"/>
  <c r="M166" i="14"/>
  <c r="L166" i="14"/>
  <c r="K166" i="14"/>
  <c r="J166" i="14"/>
  <c r="I166" i="14"/>
  <c r="H166" i="14"/>
  <c r="G166" i="14"/>
  <c r="F166" i="14"/>
  <c r="E166" i="14"/>
  <c r="D166" i="14"/>
  <c r="C166" i="14"/>
  <c r="A166" i="14"/>
  <c r="AN165" i="14"/>
  <c r="AM165" i="14"/>
  <c r="AN141" i="14" s="1"/>
  <c r="AL165" i="14"/>
  <c r="AK165" i="14"/>
  <c r="AJ165" i="14"/>
  <c r="AI165" i="14"/>
  <c r="AH165" i="14"/>
  <c r="AJ141" i="14" s="1"/>
  <c r="AG165" i="14"/>
  <c r="AB141" i="14" s="1"/>
  <c r="AF165" i="14"/>
  <c r="AE165" i="14"/>
  <c r="AD165" i="14"/>
  <c r="AC165" i="14"/>
  <c r="AB165" i="14"/>
  <c r="Z141" i="14" s="1"/>
  <c r="AA165" i="14"/>
  <c r="X165" i="14"/>
  <c r="T141" i="14" s="1"/>
  <c r="W165" i="14"/>
  <c r="T165" i="14"/>
  <c r="S165" i="14"/>
  <c r="R165" i="14"/>
  <c r="Q165" i="14"/>
  <c r="P165" i="14"/>
  <c r="O165" i="14"/>
  <c r="N165" i="14"/>
  <c r="M141" i="14" s="1"/>
  <c r="M165" i="14"/>
  <c r="L165" i="14"/>
  <c r="K165" i="14"/>
  <c r="J165" i="14"/>
  <c r="I165" i="14"/>
  <c r="H165" i="14"/>
  <c r="L141" i="14" s="1"/>
  <c r="G165" i="14"/>
  <c r="F165" i="14"/>
  <c r="E165" i="14"/>
  <c r="D165" i="14"/>
  <c r="C165" i="14"/>
  <c r="B165" i="14"/>
  <c r="A165" i="14"/>
  <c r="AN164" i="14"/>
  <c r="AM164" i="14"/>
  <c r="AL164" i="14"/>
  <c r="AN140" i="14" s="1"/>
  <c r="AK164" i="14"/>
  <c r="AJ164" i="14"/>
  <c r="AI164" i="14"/>
  <c r="AJ140" i="14" s="1"/>
  <c r="AH164" i="14"/>
  <c r="AG164" i="14"/>
  <c r="AB140" i="14" s="1"/>
  <c r="AF164" i="14"/>
  <c r="AE164" i="14"/>
  <c r="AD164" i="14"/>
  <c r="AG140" i="14" s="1"/>
  <c r="AC164" i="14"/>
  <c r="AA164" i="14"/>
  <c r="Z164" i="14"/>
  <c r="X164" i="14"/>
  <c r="T140" i="14" s="1"/>
  <c r="W164" i="14"/>
  <c r="S164" i="14"/>
  <c r="R164" i="14"/>
  <c r="Q164" i="14"/>
  <c r="P164" i="14"/>
  <c r="O164" i="14"/>
  <c r="N164" i="14"/>
  <c r="L164" i="14"/>
  <c r="K164" i="14"/>
  <c r="J164" i="14"/>
  <c r="K140" i="14" s="1"/>
  <c r="I164" i="14"/>
  <c r="H164" i="14"/>
  <c r="F164" i="14"/>
  <c r="E164" i="14"/>
  <c r="D164" i="14"/>
  <c r="C164" i="14"/>
  <c r="B164" i="14"/>
  <c r="A164" i="14"/>
  <c r="AN163" i="14"/>
  <c r="AM163" i="14"/>
  <c r="AL163" i="14"/>
  <c r="AK163" i="14"/>
  <c r="AN139" i="14" s="1"/>
  <c r="AJ163" i="14"/>
  <c r="AI163" i="14"/>
  <c r="AJ139" i="14" s="1"/>
  <c r="AH163" i="14"/>
  <c r="AF163" i="14"/>
  <c r="AE163" i="14"/>
  <c r="AD163" i="14"/>
  <c r="AG139" i="14" s="1"/>
  <c r="AC163" i="14"/>
  <c r="AB163" i="14"/>
  <c r="AA163" i="14"/>
  <c r="Z139" i="14" s="1"/>
  <c r="Z163" i="14"/>
  <c r="X163" i="14"/>
  <c r="W163" i="14"/>
  <c r="X139" i="14" s="1"/>
  <c r="T163" i="14"/>
  <c r="S163" i="14"/>
  <c r="B139" i="14" s="1"/>
  <c r="R163" i="14"/>
  <c r="Q163" i="14"/>
  <c r="P163" i="14"/>
  <c r="O163" i="14"/>
  <c r="N163" i="14"/>
  <c r="M163" i="14"/>
  <c r="K163" i="14"/>
  <c r="J163" i="14"/>
  <c r="K139" i="14" s="1"/>
  <c r="I163" i="14"/>
  <c r="H163" i="14"/>
  <c r="G163" i="14"/>
  <c r="F163" i="14"/>
  <c r="E163" i="14"/>
  <c r="D163" i="14"/>
  <c r="C163" i="14"/>
  <c r="B163" i="14"/>
  <c r="A163" i="14"/>
  <c r="AN162" i="14"/>
  <c r="AM162" i="14"/>
  <c r="AN138" i="14" s="1"/>
  <c r="AL162" i="14"/>
  <c r="AK162" i="14"/>
  <c r="AI162" i="14"/>
  <c r="AJ138" i="14" s="1"/>
  <c r="AH162" i="14"/>
  <c r="AG162" i="14"/>
  <c r="AF162" i="14"/>
  <c r="AE162" i="14"/>
  <c r="AD162" i="14"/>
  <c r="AC162" i="14"/>
  <c r="AB162" i="14"/>
  <c r="AA162" i="14"/>
  <c r="Z138" i="14" s="1"/>
  <c r="X162" i="14"/>
  <c r="W162" i="14"/>
  <c r="X138" i="14" s="1"/>
  <c r="T162" i="14"/>
  <c r="S162" i="14"/>
  <c r="R162" i="14"/>
  <c r="Q162" i="14"/>
  <c r="P162" i="14"/>
  <c r="O162" i="14"/>
  <c r="M138" i="14" s="1"/>
  <c r="N162" i="14"/>
  <c r="M162" i="14"/>
  <c r="B138" i="14" s="1"/>
  <c r="L162" i="14"/>
  <c r="K162" i="14"/>
  <c r="J162" i="14"/>
  <c r="I162" i="14"/>
  <c r="H162" i="14"/>
  <c r="G162" i="14"/>
  <c r="F162" i="14"/>
  <c r="E162" i="14"/>
  <c r="D162" i="14"/>
  <c r="B162" i="14"/>
  <c r="A162" i="14"/>
  <c r="AN161" i="14"/>
  <c r="AM161" i="14"/>
  <c r="AL161" i="14"/>
  <c r="AK161" i="14"/>
  <c r="AJ161" i="14"/>
  <c r="AI161" i="14"/>
  <c r="AH161" i="14"/>
  <c r="AF161" i="14"/>
  <c r="AE161" i="14"/>
  <c r="AD161" i="14"/>
  <c r="AC161" i="14"/>
  <c r="AG137" i="14" s="1"/>
  <c r="AB161" i="14"/>
  <c r="AA161" i="14"/>
  <c r="Z161" i="14"/>
  <c r="W161" i="14"/>
  <c r="X137" i="14" s="1"/>
  <c r="T161" i="14"/>
  <c r="S161" i="14"/>
  <c r="R161" i="14"/>
  <c r="Q161" i="14"/>
  <c r="P161" i="14"/>
  <c r="O161" i="14"/>
  <c r="M137" i="14" s="1"/>
  <c r="N161" i="14"/>
  <c r="M161" i="14"/>
  <c r="B137" i="14" s="1"/>
  <c r="L161" i="14"/>
  <c r="K161" i="14"/>
  <c r="J161" i="14"/>
  <c r="I161" i="14"/>
  <c r="H161" i="14"/>
  <c r="F161" i="14"/>
  <c r="E161" i="14"/>
  <c r="D161" i="14"/>
  <c r="B161" i="14"/>
  <c r="A161" i="14"/>
  <c r="AM160" i="14"/>
  <c r="AL160" i="14"/>
  <c r="AK160" i="14"/>
  <c r="AJ160" i="14"/>
  <c r="AI160" i="14"/>
  <c r="AH160" i="14"/>
  <c r="AJ136" i="14" s="1"/>
  <c r="AG160" i="14"/>
  <c r="AF160" i="14"/>
  <c r="AE160" i="14"/>
  <c r="AD160" i="14"/>
  <c r="AG136" i="14" s="1"/>
  <c r="AC160" i="14"/>
  <c r="AB160" i="14"/>
  <c r="AA160" i="14"/>
  <c r="Z160" i="14"/>
  <c r="S136" i="14" s="1"/>
  <c r="X160" i="14"/>
  <c r="W160" i="14"/>
  <c r="T160" i="14"/>
  <c r="S160" i="14"/>
  <c r="R160" i="14"/>
  <c r="Q160" i="14"/>
  <c r="P160" i="14"/>
  <c r="O160" i="14"/>
  <c r="N160" i="14"/>
  <c r="L160" i="14"/>
  <c r="J160" i="14"/>
  <c r="I160" i="14"/>
  <c r="H160" i="14"/>
  <c r="G160" i="14"/>
  <c r="D136" i="14" s="1"/>
  <c r="F160" i="14"/>
  <c r="E160" i="14"/>
  <c r="G136" i="14" s="1"/>
  <c r="D160" i="14"/>
  <c r="B160" i="14"/>
  <c r="A160" i="14"/>
  <c r="AN159" i="14"/>
  <c r="AM159" i="14"/>
  <c r="AL159" i="14"/>
  <c r="AK159" i="14"/>
  <c r="AI159" i="14"/>
  <c r="AH159" i="14"/>
  <c r="AJ135" i="14" s="1"/>
  <c r="AG159" i="14"/>
  <c r="AF159" i="14"/>
  <c r="AE159" i="14"/>
  <c r="AD159" i="14"/>
  <c r="AC159" i="14"/>
  <c r="AG135" i="14" s="1"/>
  <c r="AB159" i="14"/>
  <c r="AA159" i="14"/>
  <c r="Z159" i="14"/>
  <c r="X159" i="14"/>
  <c r="W159" i="14"/>
  <c r="T159" i="14"/>
  <c r="S159" i="14"/>
  <c r="R159" i="14"/>
  <c r="Q159" i="14"/>
  <c r="P159" i="14"/>
  <c r="O159" i="14"/>
  <c r="N159" i="14"/>
  <c r="L159" i="14"/>
  <c r="K159" i="14"/>
  <c r="J159" i="14"/>
  <c r="I159" i="14"/>
  <c r="H159" i="14"/>
  <c r="G159" i="14"/>
  <c r="F159" i="14"/>
  <c r="E159" i="14"/>
  <c r="D159" i="14"/>
  <c r="C159" i="14"/>
  <c r="B159" i="14"/>
  <c r="A159" i="14"/>
  <c r="AM158" i="14"/>
  <c r="AL158" i="14"/>
  <c r="AK158" i="14"/>
  <c r="AJ158" i="14"/>
  <c r="AI158" i="14"/>
  <c r="AH158" i="14"/>
  <c r="AJ134" i="14" s="1"/>
  <c r="AF158" i="14"/>
  <c r="AE158" i="14"/>
  <c r="AG134" i="14" s="1"/>
  <c r="AD158" i="14"/>
  <c r="AC158" i="14"/>
  <c r="AB158" i="14"/>
  <c r="Z134" i="14" s="1"/>
  <c r="AA158" i="14"/>
  <c r="Z158" i="14"/>
  <c r="X158" i="14"/>
  <c r="W158" i="14"/>
  <c r="T158" i="14"/>
  <c r="S134" i="14" s="1"/>
  <c r="R158" i="14"/>
  <c r="Q158" i="14"/>
  <c r="M134" i="14" s="1"/>
  <c r="P158" i="14"/>
  <c r="O158" i="14"/>
  <c r="N158" i="14"/>
  <c r="M158" i="14"/>
  <c r="L158" i="14"/>
  <c r="D134" i="14" s="1"/>
  <c r="K158" i="14"/>
  <c r="J158" i="14"/>
  <c r="I158" i="14"/>
  <c r="K134" i="14" s="1"/>
  <c r="H158" i="14"/>
  <c r="G158" i="14"/>
  <c r="F158" i="14"/>
  <c r="E158" i="14"/>
  <c r="D158" i="14"/>
  <c r="B134" i="14" s="1"/>
  <c r="C158" i="14"/>
  <c r="A158" i="14"/>
  <c r="AN157" i="14"/>
  <c r="AM157" i="14"/>
  <c r="AL157" i="14"/>
  <c r="AK157" i="14"/>
  <c r="AJ157" i="14"/>
  <c r="AI157" i="14"/>
  <c r="AH157" i="14"/>
  <c r="AG157" i="14"/>
  <c r="AF157" i="14"/>
  <c r="AE157" i="14"/>
  <c r="AD157" i="14"/>
  <c r="AC157" i="14"/>
  <c r="AB157" i="14"/>
  <c r="AA157" i="14"/>
  <c r="X157" i="14"/>
  <c r="W157" i="14"/>
  <c r="T157" i="14"/>
  <c r="S157" i="14"/>
  <c r="R157" i="14"/>
  <c r="Q157" i="14"/>
  <c r="P157" i="14"/>
  <c r="O157" i="14"/>
  <c r="N157" i="14"/>
  <c r="M157" i="14"/>
  <c r="L157" i="14"/>
  <c r="J157" i="14"/>
  <c r="I157" i="14"/>
  <c r="H157" i="14"/>
  <c r="F157" i="14"/>
  <c r="E157" i="14"/>
  <c r="D157" i="14"/>
  <c r="B157" i="14"/>
  <c r="A157" i="14"/>
  <c r="AM156" i="14"/>
  <c r="AL156" i="14"/>
  <c r="AK156" i="14"/>
  <c r="AJ156" i="14"/>
  <c r="AI156" i="14"/>
  <c r="AH156" i="14"/>
  <c r="AF156" i="14"/>
  <c r="AE156" i="14"/>
  <c r="AD156" i="14"/>
  <c r="AC156" i="14"/>
  <c r="AA156" i="14"/>
  <c r="Z156" i="14"/>
  <c r="X156" i="14"/>
  <c r="W156" i="14"/>
  <c r="S156" i="14"/>
  <c r="R156" i="14"/>
  <c r="Q156" i="14"/>
  <c r="P156" i="14"/>
  <c r="O156" i="14"/>
  <c r="N156" i="14"/>
  <c r="K156" i="14"/>
  <c r="J156" i="14"/>
  <c r="I156" i="14"/>
  <c r="H156" i="14"/>
  <c r="F156" i="14"/>
  <c r="E156" i="14"/>
  <c r="D156" i="14"/>
  <c r="C156" i="14"/>
  <c r="A156" i="14"/>
  <c r="AM155" i="14"/>
  <c r="AL155" i="14"/>
  <c r="AK155" i="14"/>
  <c r="AI155" i="14"/>
  <c r="AH155" i="14"/>
  <c r="AF155" i="14"/>
  <c r="AE155" i="14"/>
  <c r="AD155" i="14"/>
  <c r="AC155" i="14"/>
  <c r="AB155" i="14"/>
  <c r="AA155" i="14"/>
  <c r="X155" i="14"/>
  <c r="W155" i="14"/>
  <c r="T155" i="14"/>
  <c r="S155" i="14"/>
  <c r="R155" i="14"/>
  <c r="Q155" i="14"/>
  <c r="P155" i="14"/>
  <c r="O155" i="14"/>
  <c r="N155" i="14"/>
  <c r="K155" i="14"/>
  <c r="J155" i="14"/>
  <c r="I155" i="14"/>
  <c r="H155" i="14"/>
  <c r="G155" i="14"/>
  <c r="F155" i="14"/>
  <c r="E155" i="14"/>
  <c r="D155" i="14"/>
  <c r="A155" i="14"/>
  <c r="AN154" i="14"/>
  <c r="AM154" i="14"/>
  <c r="AL154" i="14"/>
  <c r="AK154" i="14"/>
  <c r="AI154" i="14"/>
  <c r="AH154" i="14"/>
  <c r="AF154" i="14"/>
  <c r="AE154" i="14"/>
  <c r="AD154" i="14"/>
  <c r="AC154" i="14"/>
  <c r="AA154" i="14"/>
  <c r="W154" i="14"/>
  <c r="T154" i="14"/>
  <c r="S154" i="14"/>
  <c r="R154" i="14"/>
  <c r="Q154" i="14"/>
  <c r="P154" i="14"/>
  <c r="O154" i="14"/>
  <c r="N154" i="14"/>
  <c r="M154" i="14"/>
  <c r="K154" i="14"/>
  <c r="J154" i="14"/>
  <c r="I154" i="14"/>
  <c r="H154" i="14"/>
  <c r="F154" i="14"/>
  <c r="E154" i="14"/>
  <c r="D154" i="14"/>
  <c r="A154" i="14"/>
  <c r="AM153" i="14"/>
  <c r="AL153" i="14"/>
  <c r="AK153" i="14"/>
  <c r="AJ153" i="14"/>
  <c r="AI153" i="14"/>
  <c r="AH153" i="14"/>
  <c r="AF153" i="14"/>
  <c r="AE153" i="14"/>
  <c r="AD153" i="14"/>
  <c r="AC153" i="14"/>
  <c r="AA153" i="14"/>
  <c r="Z153" i="14"/>
  <c r="W153" i="14"/>
  <c r="T153" i="14"/>
  <c r="S153" i="14"/>
  <c r="R153" i="14"/>
  <c r="Q153" i="14"/>
  <c r="P153" i="14"/>
  <c r="O153" i="14"/>
  <c r="N153" i="14"/>
  <c r="L153" i="14"/>
  <c r="J153" i="14"/>
  <c r="I153" i="14"/>
  <c r="H153" i="14"/>
  <c r="F153" i="14"/>
  <c r="E153" i="14"/>
  <c r="D153" i="14"/>
  <c r="B153" i="14"/>
  <c r="A153" i="14"/>
  <c r="AM152" i="14"/>
  <c r="AL152" i="14"/>
  <c r="AK152" i="14"/>
  <c r="AI152" i="14"/>
  <c r="AH152" i="14"/>
  <c r="AF152" i="14"/>
  <c r="AE152" i="14"/>
  <c r="AD152" i="14"/>
  <c r="AC152" i="14"/>
  <c r="AB152" i="14"/>
  <c r="AA152" i="14"/>
  <c r="Z152" i="14"/>
  <c r="X152" i="14"/>
  <c r="W152" i="14"/>
  <c r="T152" i="14"/>
  <c r="R152" i="14"/>
  <c r="Q152" i="14"/>
  <c r="P152" i="14"/>
  <c r="O152" i="14"/>
  <c r="N152" i="14"/>
  <c r="L152" i="14"/>
  <c r="J152" i="14"/>
  <c r="I152" i="14"/>
  <c r="H152" i="14"/>
  <c r="G152" i="14"/>
  <c r="F152" i="14"/>
  <c r="E152" i="14"/>
  <c r="B152" i="14"/>
  <c r="A152" i="14"/>
  <c r="AM151" i="14"/>
  <c r="AL151" i="14"/>
  <c r="AK151" i="14"/>
  <c r="AI151" i="14"/>
  <c r="AH151" i="14"/>
  <c r="AF151" i="14"/>
  <c r="AE151" i="14"/>
  <c r="AD151" i="14"/>
  <c r="AC151" i="14"/>
  <c r="AB151" i="14"/>
  <c r="AA151" i="14"/>
  <c r="Z151" i="14"/>
  <c r="X151" i="14"/>
  <c r="W151" i="14"/>
  <c r="T151" i="14"/>
  <c r="R151" i="14"/>
  <c r="Q151" i="14"/>
  <c r="P151" i="14"/>
  <c r="O151" i="14"/>
  <c r="N151" i="14"/>
  <c r="L151" i="14"/>
  <c r="K151" i="14"/>
  <c r="J151" i="14"/>
  <c r="I151" i="14"/>
  <c r="H151" i="14"/>
  <c r="G151" i="14"/>
  <c r="F151" i="14"/>
  <c r="E151" i="14"/>
  <c r="A151" i="14"/>
  <c r="AM150" i="14"/>
  <c r="AL150" i="14"/>
  <c r="AK150" i="14"/>
  <c r="AJ150" i="14"/>
  <c r="AI150" i="14"/>
  <c r="AH150" i="14"/>
  <c r="AF150" i="14"/>
  <c r="AE150" i="14"/>
  <c r="AD150" i="14"/>
  <c r="AC150" i="14"/>
  <c r="AA150" i="14"/>
  <c r="X150" i="14"/>
  <c r="W150" i="14"/>
  <c r="T150" i="14"/>
  <c r="R150" i="14"/>
  <c r="Q150" i="14"/>
  <c r="P150" i="14"/>
  <c r="O150" i="14"/>
  <c r="N150" i="14"/>
  <c r="L150" i="14"/>
  <c r="J150" i="14"/>
  <c r="I150" i="14"/>
  <c r="H150" i="14"/>
  <c r="G150" i="14"/>
  <c r="F150" i="14"/>
  <c r="E150" i="14"/>
  <c r="D150" i="14"/>
  <c r="A150" i="14"/>
  <c r="AN149" i="14"/>
  <c r="AM149" i="14"/>
  <c r="AL149" i="14"/>
  <c r="AK149" i="14"/>
  <c r="AJ149" i="14"/>
  <c r="AI149" i="14"/>
  <c r="AH149" i="14"/>
  <c r="AG149" i="14"/>
  <c r="AF149" i="14"/>
  <c r="AE149" i="14"/>
  <c r="AD149" i="14"/>
  <c r="AC149" i="14"/>
  <c r="AB149" i="14"/>
  <c r="AA149" i="14"/>
  <c r="X149" i="14"/>
  <c r="W149" i="14"/>
  <c r="R149" i="14"/>
  <c r="Q149" i="14"/>
  <c r="P149" i="14"/>
  <c r="O149" i="14"/>
  <c r="N149" i="14"/>
  <c r="L149" i="14"/>
  <c r="J149" i="14"/>
  <c r="I149" i="14"/>
  <c r="H149" i="14"/>
  <c r="F149" i="14"/>
  <c r="E149" i="14"/>
  <c r="D149" i="14"/>
  <c r="B149" i="14"/>
  <c r="A149" i="14"/>
  <c r="AM148" i="14"/>
  <c r="AL148" i="14"/>
  <c r="AK148" i="14"/>
  <c r="AJ148" i="14"/>
  <c r="AI148" i="14"/>
  <c r="AH148" i="14"/>
  <c r="AG148" i="14"/>
  <c r="AF148" i="14"/>
  <c r="AE148" i="14"/>
  <c r="AD148" i="14"/>
  <c r="AC148" i="14"/>
  <c r="AA148" i="14"/>
  <c r="X148" i="14"/>
  <c r="W148" i="14"/>
  <c r="S148" i="14"/>
  <c r="R148" i="14"/>
  <c r="Q148" i="14"/>
  <c r="P148" i="14"/>
  <c r="O148" i="14"/>
  <c r="N148" i="14"/>
  <c r="K148" i="14"/>
  <c r="J148" i="14"/>
  <c r="I148" i="14"/>
  <c r="H148" i="14"/>
  <c r="F148" i="14"/>
  <c r="E148" i="14"/>
  <c r="C148" i="14"/>
  <c r="B148" i="14"/>
  <c r="A148" i="14"/>
  <c r="AN147" i="14"/>
  <c r="AM147" i="14"/>
  <c r="AL147" i="14"/>
  <c r="AK147" i="14"/>
  <c r="AI147" i="14"/>
  <c r="AH147" i="14"/>
  <c r="AF147" i="14"/>
  <c r="AE147" i="14"/>
  <c r="AD147" i="14"/>
  <c r="AC147" i="14"/>
  <c r="AA147" i="14"/>
  <c r="X147" i="14"/>
  <c r="W147" i="14"/>
  <c r="T147" i="14"/>
  <c r="S147" i="14"/>
  <c r="R147" i="14"/>
  <c r="Q147" i="14"/>
  <c r="P147" i="14"/>
  <c r="O147" i="14"/>
  <c r="N147" i="14"/>
  <c r="K147" i="14"/>
  <c r="J147" i="14"/>
  <c r="I147" i="14"/>
  <c r="H147" i="14"/>
  <c r="G147" i="14"/>
  <c r="F147" i="14"/>
  <c r="E147" i="14"/>
  <c r="A147" i="14"/>
  <c r="AN146" i="14"/>
  <c r="AM146" i="14"/>
  <c r="AL146" i="14"/>
  <c r="AK146" i="14"/>
  <c r="AI146" i="14"/>
  <c r="AH146" i="14"/>
  <c r="AF146" i="14"/>
  <c r="AE146" i="14"/>
  <c r="AD146" i="14"/>
  <c r="AC146" i="14"/>
  <c r="AA146" i="14"/>
  <c r="W146" i="14"/>
  <c r="T146" i="14"/>
  <c r="R146" i="14"/>
  <c r="Q146" i="14"/>
  <c r="P146" i="14"/>
  <c r="O146" i="14"/>
  <c r="N146" i="14"/>
  <c r="K146" i="14"/>
  <c r="J146" i="14"/>
  <c r="I146" i="14"/>
  <c r="H146" i="14"/>
  <c r="F146" i="14"/>
  <c r="E146" i="14"/>
  <c r="D146" i="14"/>
  <c r="B146" i="14"/>
  <c r="A146" i="14"/>
  <c r="AN145" i="14"/>
  <c r="AM145" i="14"/>
  <c r="AL145" i="14"/>
  <c r="AK145" i="14"/>
  <c r="AJ145" i="14"/>
  <c r="AI145" i="14"/>
  <c r="AH145" i="14"/>
  <c r="AF145" i="14"/>
  <c r="AE145" i="14"/>
  <c r="AD145" i="14"/>
  <c r="AC145" i="14"/>
  <c r="AA145" i="14"/>
  <c r="Z145" i="14"/>
  <c r="W145" i="14"/>
  <c r="S145" i="14"/>
  <c r="R145" i="14"/>
  <c r="Q145" i="14"/>
  <c r="P145" i="14"/>
  <c r="O145" i="14"/>
  <c r="N145" i="14"/>
  <c r="M145" i="14"/>
  <c r="L145" i="14"/>
  <c r="J145" i="14"/>
  <c r="I145" i="14"/>
  <c r="H145" i="14"/>
  <c r="G145" i="14"/>
  <c r="F145" i="14"/>
  <c r="E145" i="14"/>
  <c r="D145" i="14"/>
  <c r="B145" i="14"/>
  <c r="A145" i="14"/>
  <c r="AM144" i="14"/>
  <c r="AL144" i="14"/>
  <c r="AK144" i="14"/>
  <c r="AI144" i="14"/>
  <c r="AH144" i="14"/>
  <c r="AG144" i="14"/>
  <c r="AF144" i="14"/>
  <c r="AE144" i="14"/>
  <c r="AD144" i="14"/>
  <c r="AC144" i="14"/>
  <c r="AA144" i="14"/>
  <c r="Z144" i="14"/>
  <c r="X144" i="14"/>
  <c r="W144" i="14"/>
  <c r="T144" i="14"/>
  <c r="R144" i="14"/>
  <c r="Q144" i="14"/>
  <c r="P144" i="14"/>
  <c r="O144" i="14"/>
  <c r="N144" i="14"/>
  <c r="L144" i="14"/>
  <c r="J144" i="14"/>
  <c r="I144" i="14"/>
  <c r="H144" i="14"/>
  <c r="G144" i="14"/>
  <c r="F144" i="14"/>
  <c r="E144" i="14"/>
  <c r="D144" i="14"/>
  <c r="B144" i="14"/>
  <c r="A144" i="14"/>
  <c r="AM143" i="14"/>
  <c r="AL143" i="14"/>
  <c r="AK143" i="14"/>
  <c r="AI143" i="14"/>
  <c r="AH143" i="14"/>
  <c r="AF143" i="14"/>
  <c r="AE143" i="14"/>
  <c r="AD143" i="14"/>
  <c r="AC143" i="14"/>
  <c r="AB143" i="14"/>
  <c r="AA143" i="14"/>
  <c r="Z143" i="14"/>
  <c r="X143" i="14"/>
  <c r="W143" i="14"/>
  <c r="T143" i="14"/>
  <c r="S143" i="14"/>
  <c r="R143" i="14"/>
  <c r="Q143" i="14"/>
  <c r="P143" i="14"/>
  <c r="O143" i="14"/>
  <c r="N143" i="14"/>
  <c r="L143" i="14"/>
  <c r="K143" i="14"/>
  <c r="J143" i="14"/>
  <c r="I143" i="14"/>
  <c r="H143" i="14"/>
  <c r="G143" i="14"/>
  <c r="F143" i="14"/>
  <c r="E143" i="14"/>
  <c r="D143" i="14"/>
  <c r="A143" i="14"/>
  <c r="AM142" i="14"/>
  <c r="AL142" i="14"/>
  <c r="AK142" i="14"/>
  <c r="AJ142" i="14"/>
  <c r="AI142" i="14"/>
  <c r="AH142" i="14"/>
  <c r="AF142" i="14"/>
  <c r="AE142" i="14"/>
  <c r="AD142" i="14"/>
  <c r="AC142" i="14"/>
  <c r="AB142" i="14"/>
  <c r="AA142" i="14"/>
  <c r="X142" i="14"/>
  <c r="W142" i="14"/>
  <c r="T142" i="14"/>
  <c r="R142" i="14"/>
  <c r="Q142" i="14"/>
  <c r="P142" i="14"/>
  <c r="O142" i="14"/>
  <c r="N142" i="14"/>
  <c r="L142" i="14"/>
  <c r="J142" i="14"/>
  <c r="I142" i="14"/>
  <c r="H142" i="14"/>
  <c r="G142" i="14"/>
  <c r="F142" i="14"/>
  <c r="E142" i="14"/>
  <c r="D142" i="14"/>
  <c r="A142" i="14"/>
  <c r="AM141" i="14"/>
  <c r="AL141" i="14"/>
  <c r="AK141" i="14"/>
  <c r="AI141" i="14"/>
  <c r="AH141" i="14"/>
  <c r="AG141" i="14"/>
  <c r="AF141" i="14"/>
  <c r="AE141" i="14"/>
  <c r="AD141" i="14"/>
  <c r="AC141" i="14"/>
  <c r="AA141" i="14"/>
  <c r="X141" i="14"/>
  <c r="W141" i="14"/>
  <c r="S141" i="14"/>
  <c r="R141" i="14"/>
  <c r="Q141" i="14"/>
  <c r="P141" i="14"/>
  <c r="O141" i="14"/>
  <c r="N141" i="14"/>
  <c r="K141" i="14"/>
  <c r="J141" i="14"/>
  <c r="I141" i="14"/>
  <c r="H141" i="14"/>
  <c r="F141" i="14"/>
  <c r="E141" i="14"/>
  <c r="D141" i="14"/>
  <c r="B141" i="14"/>
  <c r="A141" i="14"/>
  <c r="AM140" i="14"/>
  <c r="AL140" i="14"/>
  <c r="AK140" i="14"/>
  <c r="AI140" i="14"/>
  <c r="AH140" i="14"/>
  <c r="AF140" i="14"/>
  <c r="AE140" i="14"/>
  <c r="AD140" i="14"/>
  <c r="AC140" i="14"/>
  <c r="AA140" i="14"/>
  <c r="X140" i="14"/>
  <c r="W140" i="14"/>
  <c r="S140" i="14"/>
  <c r="R140" i="14"/>
  <c r="Q140" i="14"/>
  <c r="P140" i="14"/>
  <c r="O140" i="14"/>
  <c r="N140" i="14"/>
  <c r="J140" i="14"/>
  <c r="I140" i="14"/>
  <c r="H140" i="14"/>
  <c r="F140" i="14"/>
  <c r="E140" i="14"/>
  <c r="B140" i="14"/>
  <c r="A140" i="14"/>
  <c r="AM139" i="14"/>
  <c r="AL139" i="14"/>
  <c r="AK139" i="14"/>
  <c r="AI139" i="14"/>
  <c r="AH139" i="14"/>
  <c r="AF139" i="14"/>
  <c r="AE139" i="14"/>
  <c r="AD139" i="14"/>
  <c r="AC139" i="14"/>
  <c r="AA139" i="14"/>
  <c r="W139" i="14"/>
  <c r="T139" i="14"/>
  <c r="S139" i="14"/>
  <c r="R139" i="14"/>
  <c r="Q139" i="14"/>
  <c r="P139" i="14"/>
  <c r="O139" i="14"/>
  <c r="N139" i="14"/>
  <c r="M139" i="14"/>
  <c r="J139" i="14"/>
  <c r="I139" i="14"/>
  <c r="H139" i="14"/>
  <c r="G139" i="14"/>
  <c r="F139" i="14"/>
  <c r="E139" i="14"/>
  <c r="A139" i="14"/>
  <c r="AM138" i="14"/>
  <c r="AL138" i="14"/>
  <c r="AK138" i="14"/>
  <c r="AI138" i="14"/>
  <c r="AH138" i="14"/>
  <c r="AF138" i="14"/>
  <c r="AE138" i="14"/>
  <c r="AD138" i="14"/>
  <c r="AC138" i="14"/>
  <c r="AA138" i="14"/>
  <c r="W138" i="14"/>
  <c r="T138" i="14"/>
  <c r="R138" i="14"/>
  <c r="Q138" i="14"/>
  <c r="P138" i="14"/>
  <c r="O138" i="14"/>
  <c r="N138" i="14"/>
  <c r="L138" i="14"/>
  <c r="K138" i="14"/>
  <c r="J138" i="14"/>
  <c r="I138" i="14"/>
  <c r="H138" i="14"/>
  <c r="F138" i="14"/>
  <c r="E138" i="14"/>
  <c r="D138" i="14"/>
  <c r="A138" i="14"/>
  <c r="AM137" i="14"/>
  <c r="AL137" i="14"/>
  <c r="AK137" i="14"/>
  <c r="AJ137" i="14"/>
  <c r="AI137" i="14"/>
  <c r="AH137" i="14"/>
  <c r="AF137" i="14"/>
  <c r="AE137" i="14"/>
  <c r="AD137" i="14"/>
  <c r="AC137" i="14"/>
  <c r="AA137" i="14"/>
  <c r="Z137" i="14"/>
  <c r="W137" i="14"/>
  <c r="T137" i="14"/>
  <c r="S137" i="14"/>
  <c r="R137" i="14"/>
  <c r="Q137" i="14"/>
  <c r="P137" i="14"/>
  <c r="O137" i="14"/>
  <c r="N137" i="14"/>
  <c r="L137" i="14"/>
  <c r="J137" i="14"/>
  <c r="I137" i="14"/>
  <c r="H137" i="14"/>
  <c r="F137" i="14"/>
  <c r="E137" i="14"/>
  <c r="D137" i="14"/>
  <c r="A137" i="14"/>
  <c r="AM136" i="14"/>
  <c r="AL136" i="14"/>
  <c r="AK136" i="14"/>
  <c r="AI136" i="14"/>
  <c r="AH136" i="14"/>
  <c r="AF136" i="14"/>
  <c r="AE136" i="14"/>
  <c r="AD136" i="14"/>
  <c r="AC136" i="14"/>
  <c r="AB136" i="14"/>
  <c r="AA136" i="14"/>
  <c r="Z136" i="14"/>
  <c r="X136" i="14"/>
  <c r="W136" i="14"/>
  <c r="T136" i="14"/>
  <c r="R136" i="14"/>
  <c r="Q136" i="14"/>
  <c r="P136" i="14"/>
  <c r="O136" i="14"/>
  <c r="N136" i="14"/>
  <c r="L136" i="14"/>
  <c r="J136" i="14"/>
  <c r="I136" i="14"/>
  <c r="H136" i="14"/>
  <c r="F136" i="14"/>
  <c r="E136" i="14"/>
  <c r="B136" i="14"/>
  <c r="A136" i="14"/>
  <c r="AM135" i="14"/>
  <c r="AL135" i="14"/>
  <c r="AK135" i="14"/>
  <c r="AI135" i="14"/>
  <c r="AH135" i="14"/>
  <c r="AF135" i="14"/>
  <c r="AE135" i="14"/>
  <c r="AD135" i="14"/>
  <c r="AC135" i="14"/>
  <c r="AB135" i="14"/>
  <c r="AA135" i="14"/>
  <c r="Z135" i="14"/>
  <c r="X135" i="14"/>
  <c r="W135" i="14"/>
  <c r="T135" i="14"/>
  <c r="S135" i="14"/>
  <c r="R135" i="14"/>
  <c r="Q135" i="14"/>
  <c r="P135" i="14"/>
  <c r="O135" i="14"/>
  <c r="N135" i="14"/>
  <c r="L135" i="14"/>
  <c r="K135" i="14"/>
  <c r="J135" i="14"/>
  <c r="I135" i="14"/>
  <c r="H135" i="14"/>
  <c r="G135" i="14"/>
  <c r="F135" i="14"/>
  <c r="E135" i="14"/>
  <c r="A135" i="14"/>
  <c r="AM134" i="14"/>
  <c r="AL134" i="14"/>
  <c r="AK134" i="14"/>
  <c r="AI134" i="14"/>
  <c r="AH134" i="14"/>
  <c r="AF134" i="14"/>
  <c r="AE134" i="14"/>
  <c r="AD134" i="14"/>
  <c r="AC134" i="14"/>
  <c r="AB134" i="14"/>
  <c r="AA134" i="14"/>
  <c r="X134" i="14"/>
  <c r="W134" i="14"/>
  <c r="T134" i="14"/>
  <c r="R134" i="14"/>
  <c r="Q134" i="14"/>
  <c r="P134" i="14"/>
  <c r="O134" i="14"/>
  <c r="N134" i="14"/>
  <c r="L134" i="14"/>
  <c r="J134" i="14"/>
  <c r="I134" i="14"/>
  <c r="H134" i="14"/>
  <c r="G134" i="14"/>
  <c r="F134" i="14"/>
  <c r="E134" i="14"/>
  <c r="C134"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N133" i="10"/>
  <c r="L133" i="10"/>
  <c r="F133" i="15"/>
  <c r="F133" i="10"/>
  <c r="E133" i="14"/>
  <c r="E133" i="10"/>
  <c r="D133" i="10"/>
  <c r="C133" i="10"/>
  <c r="B133" i="10"/>
  <c r="A133" i="10"/>
  <c r="AD132" i="10"/>
  <c r="AI132" i="14"/>
  <c r="AF132" i="14"/>
  <c r="AB132" i="10"/>
  <c r="N132" i="15"/>
  <c r="V132" i="10"/>
  <c r="AA132" i="14"/>
  <c r="W132" i="14"/>
  <c r="X132" i="14" s="1"/>
  <c r="T132" i="14" s="1"/>
  <c r="R132" i="14"/>
  <c r="U132" i="10"/>
  <c r="O132" i="10"/>
  <c r="M132" i="10"/>
  <c r="F132" i="15"/>
  <c r="E132" i="15"/>
  <c r="I132" i="10"/>
  <c r="I132" i="14"/>
  <c r="E132" i="10"/>
  <c r="D132" i="10"/>
  <c r="C132" i="10"/>
  <c r="B132" i="10"/>
  <c r="A132" i="10"/>
  <c r="O131" i="15"/>
  <c r="K131" i="15"/>
  <c r="F131" i="10"/>
  <c r="E131" i="10"/>
  <c r="D131" i="10"/>
  <c r="B131" i="10"/>
  <c r="A131" i="10"/>
  <c r="AK130" i="14"/>
  <c r="Q130" i="15"/>
  <c r="Q130" i="10"/>
  <c r="I130" i="10"/>
  <c r="E130" i="14"/>
  <c r="E130" i="10"/>
  <c r="D130" i="10"/>
  <c r="B130" i="10"/>
  <c r="A130" i="10"/>
  <c r="AM129" i="14"/>
  <c r="AL129" i="14"/>
  <c r="S129" i="15"/>
  <c r="R129" i="15"/>
  <c r="W129" i="10"/>
  <c r="W129" i="14"/>
  <c r="X129" i="14" s="1"/>
  <c r="T129" i="14" s="1"/>
  <c r="O129" i="14"/>
  <c r="P129" i="10"/>
  <c r="O129" i="10"/>
  <c r="J129" i="14"/>
  <c r="E129" i="15"/>
  <c r="I129" i="10"/>
  <c r="I129" i="14"/>
  <c r="F129" i="14"/>
  <c r="F129" i="10"/>
  <c r="B129" i="15"/>
  <c r="E129" i="10"/>
  <c r="D129" i="10"/>
  <c r="D132" i="8" s="1"/>
  <c r="B129" i="10"/>
  <c r="A129" i="10"/>
  <c r="AE128" i="14"/>
  <c r="AD128" i="14"/>
  <c r="J128" i="15"/>
  <c r="N128" i="10"/>
  <c r="J128" i="14"/>
  <c r="H128" i="10"/>
  <c r="O131" i="6" s="1"/>
  <c r="H128" i="14"/>
  <c r="E128" i="10"/>
  <c r="D128" i="10"/>
  <c r="B128" i="10"/>
  <c r="A128" i="10"/>
  <c r="T127" i="15"/>
  <c r="R127" i="15"/>
  <c r="AD127" i="10"/>
  <c r="AG130" i="8" s="1"/>
  <c r="AH127" i="14"/>
  <c r="AC127" i="10"/>
  <c r="P127" i="15"/>
  <c r="AB127" i="10"/>
  <c r="O127" i="15"/>
  <c r="L127" i="15"/>
  <c r="AA127" i="14"/>
  <c r="V127" i="10"/>
  <c r="K127" i="15"/>
  <c r="U127" i="10"/>
  <c r="J127" i="15"/>
  <c r="Q127" i="14"/>
  <c r="O127" i="10"/>
  <c r="F127" i="15"/>
  <c r="J127" i="14"/>
  <c r="I127" i="10"/>
  <c r="S130" i="6" s="1"/>
  <c r="I127" i="14"/>
  <c r="F127" i="14"/>
  <c r="C127" i="15"/>
  <c r="E127" i="10"/>
  <c r="D127" i="10"/>
  <c r="C127" i="10"/>
  <c r="B127" i="10"/>
  <c r="A127" i="10"/>
  <c r="A130" i="7" s="1"/>
  <c r="P126" i="15"/>
  <c r="O126" i="15"/>
  <c r="W126" i="10"/>
  <c r="K126" i="15"/>
  <c r="R126" i="14"/>
  <c r="P126" i="10"/>
  <c r="H126" i="14"/>
  <c r="E126" i="10"/>
  <c r="E129" i="7" s="1"/>
  <c r="D126" i="10"/>
  <c r="B126" i="10"/>
  <c r="A126" i="10"/>
  <c r="E125" i="10"/>
  <c r="D125" i="10"/>
  <c r="D128" i="8" s="1"/>
  <c r="B125" i="10"/>
  <c r="A125" i="10"/>
  <c r="T124" i="15"/>
  <c r="R124" i="15"/>
  <c r="AD124" i="10"/>
  <c r="P124" i="15"/>
  <c r="W124" i="10"/>
  <c r="S124" i="10"/>
  <c r="G124" i="15"/>
  <c r="Q124" i="10"/>
  <c r="E124" i="15"/>
  <c r="E124" i="10"/>
  <c r="D124" i="10"/>
  <c r="B124" i="10"/>
  <c r="A124" i="10"/>
  <c r="U123" i="15"/>
  <c r="L123" i="15"/>
  <c r="E123" i="10"/>
  <c r="D123" i="10"/>
  <c r="D126" i="7" s="1"/>
  <c r="B123" i="10"/>
  <c r="A123" i="10"/>
  <c r="AF122" i="10"/>
  <c r="T122" i="15"/>
  <c r="R122" i="15"/>
  <c r="AD122" i="14"/>
  <c r="N122" i="15"/>
  <c r="M122" i="15"/>
  <c r="AA122" i="14"/>
  <c r="K122" i="15"/>
  <c r="R122" i="14"/>
  <c r="U122" i="10"/>
  <c r="N122" i="14"/>
  <c r="K122" i="10"/>
  <c r="E122" i="15"/>
  <c r="I122" i="14"/>
  <c r="I122" i="10"/>
  <c r="E122" i="10"/>
  <c r="D122" i="10"/>
  <c r="B122" i="10"/>
  <c r="A122" i="10"/>
  <c r="A125" i="8" s="1"/>
  <c r="AM121" i="14"/>
  <c r="U121" i="15"/>
  <c r="Y121" i="10"/>
  <c r="AA124" i="8" s="1"/>
  <c r="J121" i="15"/>
  <c r="T121" i="10"/>
  <c r="F121" i="15"/>
  <c r="L121" i="10"/>
  <c r="B121" i="15"/>
  <c r="F121" i="10"/>
  <c r="E121" i="10"/>
  <c r="D121" i="10"/>
  <c r="D124" i="8" s="1"/>
  <c r="B121" i="10"/>
  <c r="A121" i="10"/>
  <c r="U120" i="15"/>
  <c r="T120" i="15"/>
  <c r="AL120" i="14"/>
  <c r="AF120" i="10"/>
  <c r="AC120" i="10"/>
  <c r="Q120" i="15"/>
  <c r="AE120" i="14"/>
  <c r="N120" i="15"/>
  <c r="AD120" i="14"/>
  <c r="Z120" i="10"/>
  <c r="M120" i="15"/>
  <c r="AC120" i="14"/>
  <c r="L120" i="15"/>
  <c r="V120" i="10"/>
  <c r="AA120" i="14"/>
  <c r="K120" i="15"/>
  <c r="Q120" i="14"/>
  <c r="T120" i="10"/>
  <c r="I120" i="15"/>
  <c r="N120" i="14"/>
  <c r="N120" i="10"/>
  <c r="K120" i="10"/>
  <c r="C120" i="15"/>
  <c r="F120" i="14"/>
  <c r="B120" i="15"/>
  <c r="F120" i="10"/>
  <c r="E120" i="10"/>
  <c r="E123" i="8" s="1"/>
  <c r="D120" i="10"/>
  <c r="C120" i="10"/>
  <c r="B120" i="10"/>
  <c r="B123" i="7" s="1"/>
  <c r="A120" i="10"/>
  <c r="E119" i="10"/>
  <c r="D119" i="10"/>
  <c r="B119" i="10"/>
  <c r="A119" i="10"/>
  <c r="U118" i="15"/>
  <c r="AM118" i="14"/>
  <c r="T118" i="15"/>
  <c r="AL118" i="14"/>
  <c r="AF118" i="10"/>
  <c r="P118" i="15"/>
  <c r="AF118" i="14"/>
  <c r="AB118" i="10"/>
  <c r="O118" i="15"/>
  <c r="AE118" i="14"/>
  <c r="N118" i="15"/>
  <c r="Z118" i="10"/>
  <c r="M118" i="15"/>
  <c r="AC118" i="14"/>
  <c r="X118" i="10"/>
  <c r="L118" i="15"/>
  <c r="W118" i="14"/>
  <c r="X118" i="14" s="1"/>
  <c r="T118" i="14" s="1"/>
  <c r="K118" i="15"/>
  <c r="R118" i="14"/>
  <c r="U118" i="10"/>
  <c r="J118" i="15"/>
  <c r="H118" i="15"/>
  <c r="O118" i="14"/>
  <c r="M118" i="10"/>
  <c r="F118" i="15"/>
  <c r="J118" i="14"/>
  <c r="I118" i="14"/>
  <c r="I118" i="10"/>
  <c r="F118" i="14"/>
  <c r="G118" i="10"/>
  <c r="E118" i="14"/>
  <c r="E118" i="10"/>
  <c r="D118" i="10"/>
  <c r="C118" i="10"/>
  <c r="B118" i="10"/>
  <c r="B121" i="6" s="1"/>
  <c r="A118" i="10"/>
  <c r="AH117" i="14"/>
  <c r="P117" i="15"/>
  <c r="AD117" i="14"/>
  <c r="M117" i="15"/>
  <c r="AC117" i="14"/>
  <c r="AA117" i="14"/>
  <c r="H117" i="15"/>
  <c r="R117" i="10"/>
  <c r="N117" i="10"/>
  <c r="F117" i="15"/>
  <c r="J117" i="14"/>
  <c r="L117" i="10"/>
  <c r="J117" i="10"/>
  <c r="E117" i="10"/>
  <c r="D117" i="10"/>
  <c r="D120" i="8" s="1"/>
  <c r="B117" i="10"/>
  <c r="A117" i="10"/>
  <c r="AL116" i="14"/>
  <c r="AK116" i="14"/>
  <c r="AI116" i="14"/>
  <c r="J116" i="14"/>
  <c r="J116" i="10"/>
  <c r="D116" i="15"/>
  <c r="H116" i="14"/>
  <c r="F116" i="10"/>
  <c r="E116" i="10"/>
  <c r="D116" i="10"/>
  <c r="B116" i="10"/>
  <c r="A116" i="10"/>
  <c r="AG115" i="10"/>
  <c r="AM115" i="14"/>
  <c r="T115" i="10"/>
  <c r="Q115" i="14"/>
  <c r="L115" i="10"/>
  <c r="J115" i="14"/>
  <c r="E115" i="10"/>
  <c r="D115" i="10"/>
  <c r="B115" i="10"/>
  <c r="A115" i="10"/>
  <c r="A118" i="8" s="1"/>
  <c r="Q114" i="15"/>
  <c r="AH114" i="14"/>
  <c r="AB114" i="10"/>
  <c r="AF114" i="14"/>
  <c r="N114" i="15"/>
  <c r="Z114" i="10"/>
  <c r="AC114" i="14"/>
  <c r="M114" i="15"/>
  <c r="W114" i="10"/>
  <c r="R114" i="14"/>
  <c r="U114" i="10"/>
  <c r="I114" i="15"/>
  <c r="P114" i="10"/>
  <c r="N114" i="10"/>
  <c r="M114" i="10"/>
  <c r="K114" i="10"/>
  <c r="J114" i="10"/>
  <c r="D114" i="15"/>
  <c r="H114" i="14"/>
  <c r="E114" i="10"/>
  <c r="D114" i="10"/>
  <c r="D117" i="8" s="1"/>
  <c r="B114" i="10"/>
  <c r="A114" i="10"/>
  <c r="U113" i="15"/>
  <c r="AM113" i="14"/>
  <c r="AL113" i="14"/>
  <c r="AF113" i="10"/>
  <c r="T113" i="15"/>
  <c r="R113" i="15"/>
  <c r="AD113" i="10"/>
  <c r="AH113" i="14"/>
  <c r="AC113" i="10"/>
  <c r="AF116" i="8" s="1"/>
  <c r="AH116" i="8" s="1"/>
  <c r="AF113" i="14"/>
  <c r="O113" i="15"/>
  <c r="AE113" i="14"/>
  <c r="AA113" i="10"/>
  <c r="Z113" i="10"/>
  <c r="M113" i="15"/>
  <c r="AC113" i="14"/>
  <c r="L113" i="15"/>
  <c r="AA113" i="14"/>
  <c r="V113" i="10"/>
  <c r="R113" i="14"/>
  <c r="J113" i="15"/>
  <c r="Q113" i="14"/>
  <c r="T113" i="10"/>
  <c r="P113" i="14"/>
  <c r="H113" i="15"/>
  <c r="O113" i="14"/>
  <c r="G113" i="15"/>
  <c r="N113" i="14"/>
  <c r="Q113" i="10"/>
  <c r="O113" i="10"/>
  <c r="N113" i="10"/>
  <c r="F113" i="15"/>
  <c r="L113" i="10"/>
  <c r="J113" i="14"/>
  <c r="K113" i="14" s="1"/>
  <c r="K113" i="10"/>
  <c r="E113" i="15"/>
  <c r="I113" i="14"/>
  <c r="I113" i="10"/>
  <c r="F113" i="14"/>
  <c r="G113" i="14" s="1"/>
  <c r="E113" i="14"/>
  <c r="F113" i="10"/>
  <c r="E113" i="10"/>
  <c r="D113" i="10"/>
  <c r="C113" i="10"/>
  <c r="B113" i="10"/>
  <c r="A113" i="10"/>
  <c r="U112" i="15"/>
  <c r="AH112" i="14"/>
  <c r="P112" i="15"/>
  <c r="AF112" i="14"/>
  <c r="AB112" i="10"/>
  <c r="N112" i="15"/>
  <c r="T112" i="10"/>
  <c r="H112" i="15"/>
  <c r="G112" i="10"/>
  <c r="E112" i="10"/>
  <c r="D112" i="10"/>
  <c r="D115" i="7" s="1"/>
  <c r="B112" i="10"/>
  <c r="A112" i="10"/>
  <c r="E111" i="10"/>
  <c r="D111" i="10"/>
  <c r="B111" i="10"/>
  <c r="B114" i="8" s="1"/>
  <c r="A111" i="10"/>
  <c r="AM110" i="14"/>
  <c r="AK110" i="14"/>
  <c r="AE110" i="10"/>
  <c r="S110" i="15"/>
  <c r="AI110" i="14"/>
  <c r="Q110" i="15"/>
  <c r="AH110" i="14"/>
  <c r="AC110" i="10"/>
  <c r="P110" i="15"/>
  <c r="Y110" i="10"/>
  <c r="W110" i="10"/>
  <c r="AA110" i="14"/>
  <c r="R110" i="14"/>
  <c r="J110" i="15"/>
  <c r="Q110" i="14"/>
  <c r="H110" i="15"/>
  <c r="O110" i="14"/>
  <c r="R110" i="10"/>
  <c r="G113" i="7" s="1"/>
  <c r="P110" i="10"/>
  <c r="N110" i="10"/>
  <c r="F110" i="15"/>
  <c r="J110" i="14"/>
  <c r="J110" i="10"/>
  <c r="I110" i="14"/>
  <c r="D110" i="15"/>
  <c r="H110" i="14"/>
  <c r="H110" i="10"/>
  <c r="G110" i="10"/>
  <c r="E110" i="10"/>
  <c r="D110" i="10"/>
  <c r="B110" i="10"/>
  <c r="B113" i="8" s="1"/>
  <c r="A110" i="10"/>
  <c r="E109" i="10"/>
  <c r="D109" i="10"/>
  <c r="D112" i="8" s="1"/>
  <c r="B109" i="10"/>
  <c r="A109" i="10"/>
  <c r="AL108" i="14"/>
  <c r="Q108" i="14"/>
  <c r="F108" i="15"/>
  <c r="J108" i="14"/>
  <c r="L108" i="10"/>
  <c r="E108" i="14"/>
  <c r="F108" i="10"/>
  <c r="E108" i="10"/>
  <c r="D108" i="10"/>
  <c r="B108" i="10"/>
  <c r="A108" i="10"/>
  <c r="AM107" i="14"/>
  <c r="AG107" i="10"/>
  <c r="T107" i="15"/>
  <c r="AL107" i="14"/>
  <c r="AF107" i="10"/>
  <c r="S107" i="15"/>
  <c r="AK107" i="14"/>
  <c r="AC107" i="14"/>
  <c r="AA107" i="14"/>
  <c r="I107" i="15"/>
  <c r="P107" i="14"/>
  <c r="H107" i="15"/>
  <c r="O107" i="14"/>
  <c r="R107" i="10"/>
  <c r="J107" i="14"/>
  <c r="L107" i="10"/>
  <c r="K107" i="10"/>
  <c r="J107" i="10"/>
  <c r="D107" i="15"/>
  <c r="G107" i="10"/>
  <c r="E107" i="10"/>
  <c r="D107" i="10"/>
  <c r="B107" i="10"/>
  <c r="B110" i="8" s="1"/>
  <c r="A107" i="10"/>
  <c r="A110" i="8" s="1"/>
  <c r="AL106" i="14"/>
  <c r="Q106" i="15"/>
  <c r="AH106" i="14"/>
  <c r="AC106" i="10"/>
  <c r="AF106" i="14"/>
  <c r="O106" i="15"/>
  <c r="AE106" i="14"/>
  <c r="AA106" i="10"/>
  <c r="N106" i="15"/>
  <c r="AD106" i="14"/>
  <c r="Z106" i="10"/>
  <c r="AB109" i="8" s="1"/>
  <c r="H106" i="15"/>
  <c r="G106" i="15"/>
  <c r="N106" i="14"/>
  <c r="K106" i="10"/>
  <c r="E106" i="15"/>
  <c r="I106" i="14"/>
  <c r="I106" i="10"/>
  <c r="G106" i="10"/>
  <c r="J109" i="6" s="1"/>
  <c r="E106" i="14"/>
  <c r="F106" i="10"/>
  <c r="E106" i="10"/>
  <c r="D106" i="10"/>
  <c r="B106" i="10"/>
  <c r="A106" i="10"/>
  <c r="E105" i="10"/>
  <c r="D105" i="10"/>
  <c r="D108" i="8" s="1"/>
  <c r="B105" i="10"/>
  <c r="A105" i="10"/>
  <c r="T104" i="15"/>
  <c r="AL104" i="14"/>
  <c r="AF104" i="10"/>
  <c r="AJ107" i="8" s="1"/>
  <c r="AI104" i="14"/>
  <c r="AH104" i="14"/>
  <c r="AB104" i="10"/>
  <c r="AD107" i="8" s="1"/>
  <c r="P104" i="15"/>
  <c r="O104" i="15"/>
  <c r="AE104" i="14"/>
  <c r="AD104" i="14"/>
  <c r="AA104" i="14"/>
  <c r="W104" i="14"/>
  <c r="X104" i="14" s="1"/>
  <c r="T104" i="14" s="1"/>
  <c r="U104" i="10"/>
  <c r="K104" i="15"/>
  <c r="P104" i="14"/>
  <c r="G104" i="15"/>
  <c r="N104" i="14"/>
  <c r="Q104" i="10"/>
  <c r="N104" i="10"/>
  <c r="M104" i="10"/>
  <c r="J104" i="14"/>
  <c r="K104" i="10"/>
  <c r="E104" i="15"/>
  <c r="I104" i="14"/>
  <c r="F104" i="14"/>
  <c r="G104" i="10"/>
  <c r="C104" i="15"/>
  <c r="E104" i="10"/>
  <c r="D104" i="10"/>
  <c r="C104" i="10"/>
  <c r="C107" i="8" s="1"/>
  <c r="B104" i="10"/>
  <c r="A104" i="10"/>
  <c r="AK103" i="14"/>
  <c r="Q103" i="15"/>
  <c r="M103" i="15"/>
  <c r="K103" i="15"/>
  <c r="F103" i="15"/>
  <c r="J103" i="10"/>
  <c r="I103" i="14"/>
  <c r="E103" i="10"/>
  <c r="D103" i="10"/>
  <c r="B103" i="10"/>
  <c r="A103" i="10"/>
  <c r="A106" i="8" s="1"/>
  <c r="R102" i="15"/>
  <c r="AI102" i="14"/>
  <c r="P102" i="15"/>
  <c r="AF102" i="14"/>
  <c r="AB102" i="10"/>
  <c r="AD102" i="14"/>
  <c r="Z102" i="10"/>
  <c r="W102" i="14"/>
  <c r="X102" i="14" s="1"/>
  <c r="T102" i="14" s="1"/>
  <c r="R102" i="14"/>
  <c r="N102" i="14"/>
  <c r="H102" i="14"/>
  <c r="H102" i="10"/>
  <c r="B102" i="15"/>
  <c r="E102" i="10"/>
  <c r="D102" i="10"/>
  <c r="D105" i="8" s="1"/>
  <c r="B102" i="10"/>
  <c r="A102" i="10"/>
  <c r="T101" i="15"/>
  <c r="S101" i="15"/>
  <c r="AK101" i="14"/>
  <c r="M101" i="15"/>
  <c r="L101" i="15"/>
  <c r="AA101" i="14"/>
  <c r="W101" i="14"/>
  <c r="X101" i="14" s="1"/>
  <c r="T101" i="14" s="1"/>
  <c r="Q101" i="10"/>
  <c r="L101" i="10"/>
  <c r="C101" i="15"/>
  <c r="E101" i="14"/>
  <c r="E101" i="10"/>
  <c r="D101" i="10"/>
  <c r="B101" i="10"/>
  <c r="B104" i="8" s="1"/>
  <c r="A101" i="10"/>
  <c r="AE100" i="14"/>
  <c r="N100" i="15"/>
  <c r="Z100" i="10"/>
  <c r="E100" i="10"/>
  <c r="D100" i="10"/>
  <c r="B100" i="10"/>
  <c r="A100" i="10"/>
  <c r="O99" i="15"/>
  <c r="W99" i="14"/>
  <c r="X99" i="14" s="1"/>
  <c r="T99" i="14" s="1"/>
  <c r="S99" i="10"/>
  <c r="H99" i="15"/>
  <c r="O99" i="14"/>
  <c r="M99" i="10"/>
  <c r="E99" i="15"/>
  <c r="H99" i="14"/>
  <c r="B99" i="15"/>
  <c r="E99" i="10"/>
  <c r="D99" i="10"/>
  <c r="B99" i="10"/>
  <c r="B102" i="6" s="1"/>
  <c r="A99" i="10"/>
  <c r="U98" i="15"/>
  <c r="T98" i="15"/>
  <c r="AL98" i="14"/>
  <c r="AI98" i="14"/>
  <c r="AD98" i="10"/>
  <c r="P98" i="15"/>
  <c r="AF98" i="14"/>
  <c r="AB98" i="10"/>
  <c r="O98" i="15"/>
  <c r="AE98" i="14"/>
  <c r="AA98" i="10"/>
  <c r="AC101" i="8" s="1"/>
  <c r="AD98" i="14"/>
  <c r="R98" i="14"/>
  <c r="U98" i="10"/>
  <c r="Q98" i="14"/>
  <c r="T98" i="10"/>
  <c r="H98" i="15"/>
  <c r="O98" i="14"/>
  <c r="O98" i="10"/>
  <c r="N98" i="10"/>
  <c r="M98" i="10"/>
  <c r="C98" i="15"/>
  <c r="F98" i="14"/>
  <c r="G98" i="10"/>
  <c r="E98" i="10"/>
  <c r="D98" i="10"/>
  <c r="C98" i="10"/>
  <c r="C101" i="8" s="1"/>
  <c r="B98" i="10"/>
  <c r="B101" i="8" s="1"/>
  <c r="S101" i="8" s="1"/>
  <c r="A98" i="10"/>
  <c r="AF97" i="14"/>
  <c r="AE97" i="14"/>
  <c r="M97" i="15"/>
  <c r="AC97" i="14"/>
  <c r="Y97" i="10"/>
  <c r="L97" i="15"/>
  <c r="AA97" i="14"/>
  <c r="N97" i="14"/>
  <c r="J97" i="10"/>
  <c r="I97" i="14"/>
  <c r="F97" i="14"/>
  <c r="G97" i="10"/>
  <c r="E97" i="10"/>
  <c r="D97" i="10"/>
  <c r="B97" i="10"/>
  <c r="A97" i="10"/>
  <c r="E96" i="10"/>
  <c r="D96" i="10"/>
  <c r="D99" i="8" s="1"/>
  <c r="B96" i="10"/>
  <c r="A96" i="10"/>
  <c r="E95" i="10"/>
  <c r="D95" i="10"/>
  <c r="B95" i="10"/>
  <c r="B98" i="8" s="1"/>
  <c r="A95" i="10"/>
  <c r="B94" i="15"/>
  <c r="E94" i="14"/>
  <c r="E94" i="10"/>
  <c r="D94" i="10"/>
  <c r="B94" i="10"/>
  <c r="A94" i="10"/>
  <c r="AM93" i="14"/>
  <c r="AL93" i="14"/>
  <c r="AF93" i="10"/>
  <c r="AH93" i="14"/>
  <c r="AA93" i="10"/>
  <c r="AE93" i="14"/>
  <c r="Z93" i="10"/>
  <c r="AA93" i="14"/>
  <c r="J93" i="15"/>
  <c r="Q93" i="14"/>
  <c r="T93" i="10"/>
  <c r="H93" i="15"/>
  <c r="O93" i="14"/>
  <c r="G93" i="15"/>
  <c r="F93" i="15"/>
  <c r="J93" i="14"/>
  <c r="L93" i="10"/>
  <c r="K93" i="10"/>
  <c r="E93" i="15"/>
  <c r="C93" i="15"/>
  <c r="F93" i="14"/>
  <c r="E93" i="14"/>
  <c r="F93" i="10"/>
  <c r="E93" i="10"/>
  <c r="E96" i="8" s="1"/>
  <c r="D93" i="10"/>
  <c r="D96" i="8" s="1"/>
  <c r="C93" i="10"/>
  <c r="B93" i="10"/>
  <c r="A93" i="10"/>
  <c r="A96" i="8" s="1"/>
  <c r="E92" i="10"/>
  <c r="D92" i="10"/>
  <c r="B92" i="10"/>
  <c r="A92" i="10"/>
  <c r="A95" i="8" s="1"/>
  <c r="E91" i="10"/>
  <c r="E94" i="8" s="1"/>
  <c r="D91" i="10"/>
  <c r="B91" i="10"/>
  <c r="A91" i="10"/>
  <c r="A94" i="8" s="1"/>
  <c r="AM90" i="14"/>
  <c r="T90" i="15"/>
  <c r="R90" i="15"/>
  <c r="AF90" i="14"/>
  <c r="AB90" i="10"/>
  <c r="AD93" i="8" s="1"/>
  <c r="P90" i="15"/>
  <c r="O90" i="15"/>
  <c r="AE90" i="14"/>
  <c r="AA90" i="10"/>
  <c r="N90" i="15"/>
  <c r="AD90" i="14"/>
  <c r="Z90" i="10"/>
  <c r="AB93" i="8" s="1"/>
  <c r="AC90" i="14"/>
  <c r="M90" i="15"/>
  <c r="X90" i="10"/>
  <c r="W90" i="14"/>
  <c r="X90" i="14" s="1"/>
  <c r="T90" i="14" s="1"/>
  <c r="Q90" i="14"/>
  <c r="G90" i="15"/>
  <c r="N90" i="14"/>
  <c r="Q90" i="10"/>
  <c r="M90" i="10"/>
  <c r="K90" i="10"/>
  <c r="E90" i="15"/>
  <c r="I90" i="14"/>
  <c r="I90" i="10"/>
  <c r="F90" i="14"/>
  <c r="G90" i="10"/>
  <c r="E90" i="14"/>
  <c r="F90" i="10"/>
  <c r="E90" i="10"/>
  <c r="D90" i="10"/>
  <c r="C90" i="10"/>
  <c r="C93" i="8" s="1"/>
  <c r="I93" i="8" s="1"/>
  <c r="B90" i="10"/>
  <c r="A90" i="10"/>
  <c r="U89" i="15"/>
  <c r="AG89" i="10"/>
  <c r="AK89" i="14"/>
  <c r="AI89" i="14"/>
  <c r="AC89" i="10"/>
  <c r="AF89" i="14"/>
  <c r="AE89" i="14"/>
  <c r="N89" i="15"/>
  <c r="AD89" i="14"/>
  <c r="Z89" i="10"/>
  <c r="AB92" i="8" s="1"/>
  <c r="M89" i="15"/>
  <c r="X89" i="10"/>
  <c r="L89" i="15"/>
  <c r="AA89" i="14"/>
  <c r="V89" i="10"/>
  <c r="W89" i="14"/>
  <c r="X89" i="14" s="1"/>
  <c r="T89" i="14" s="1"/>
  <c r="Q89" i="14"/>
  <c r="N89" i="10"/>
  <c r="K89" i="10"/>
  <c r="I89" i="10"/>
  <c r="E89" i="14"/>
  <c r="F89" i="10"/>
  <c r="F92" i="6" s="1"/>
  <c r="E89" i="10"/>
  <c r="D89" i="10"/>
  <c r="B89" i="10"/>
  <c r="A89" i="10"/>
  <c r="A92" i="8" s="1"/>
  <c r="AM88" i="14"/>
  <c r="AF88" i="14"/>
  <c r="D88" i="15"/>
  <c r="H88" i="14"/>
  <c r="E88" i="10"/>
  <c r="D88" i="10"/>
  <c r="B88" i="10"/>
  <c r="A88" i="10"/>
  <c r="X87" i="10"/>
  <c r="Q87" i="10"/>
  <c r="C87" i="15"/>
  <c r="E87" i="10"/>
  <c r="E90" i="8" s="1"/>
  <c r="D87" i="10"/>
  <c r="B87" i="10"/>
  <c r="A87" i="10"/>
  <c r="E86" i="10"/>
  <c r="D86" i="10"/>
  <c r="D89" i="8" s="1"/>
  <c r="B86" i="10"/>
  <c r="A86" i="10"/>
  <c r="AL85" i="14"/>
  <c r="AE85" i="10"/>
  <c r="E85" i="10"/>
  <c r="D85" i="10"/>
  <c r="B85" i="10"/>
  <c r="A85" i="10"/>
  <c r="A88" i="8" s="1"/>
  <c r="U84" i="15"/>
  <c r="AM84" i="14"/>
  <c r="T84" i="15"/>
  <c r="AF84" i="10"/>
  <c r="R84" i="15"/>
  <c r="O84" i="14"/>
  <c r="R84" i="10"/>
  <c r="H84" i="15"/>
  <c r="G84" i="15"/>
  <c r="N84" i="14"/>
  <c r="Q84" i="10"/>
  <c r="F87" i="7" s="1"/>
  <c r="L87" i="7" s="1"/>
  <c r="P84" i="10"/>
  <c r="N84" i="10"/>
  <c r="F84" i="15"/>
  <c r="J84" i="14"/>
  <c r="K84" i="10"/>
  <c r="J84" i="10"/>
  <c r="E84" i="15"/>
  <c r="I84" i="14"/>
  <c r="I84" i="10"/>
  <c r="D84" i="15"/>
  <c r="E84" i="10"/>
  <c r="D84" i="10"/>
  <c r="B84" i="10"/>
  <c r="B87" i="8" s="1"/>
  <c r="G87" i="8" s="1"/>
  <c r="A84" i="10"/>
  <c r="E83" i="10"/>
  <c r="D83" i="10"/>
  <c r="D86" i="8" s="1"/>
  <c r="B83" i="10"/>
  <c r="A83" i="10"/>
  <c r="M82" i="15"/>
  <c r="E82" i="10"/>
  <c r="E85" i="8" s="1"/>
  <c r="D82" i="10"/>
  <c r="D85" i="8" s="1"/>
  <c r="B82" i="10"/>
  <c r="A82" i="10"/>
  <c r="T81" i="15"/>
  <c r="AL81" i="14"/>
  <c r="AF81" i="10"/>
  <c r="AH81" i="14"/>
  <c r="AC81" i="10"/>
  <c r="AB81" i="10"/>
  <c r="AE81" i="14"/>
  <c r="N81" i="15"/>
  <c r="Z81" i="10"/>
  <c r="AB84" i="8" s="1"/>
  <c r="AD81" i="14"/>
  <c r="AC81" i="14"/>
  <c r="X81" i="10"/>
  <c r="L81" i="15"/>
  <c r="V81" i="10"/>
  <c r="W81" i="14"/>
  <c r="X81" i="14" s="1"/>
  <c r="T81" i="14" s="1"/>
  <c r="R81" i="14"/>
  <c r="P81" i="14"/>
  <c r="O81" i="14"/>
  <c r="N81" i="14"/>
  <c r="M81" i="14" s="1"/>
  <c r="O81" i="10"/>
  <c r="N81" i="10"/>
  <c r="K81" i="10"/>
  <c r="I81" i="14"/>
  <c r="E81" i="14"/>
  <c r="E81" i="10"/>
  <c r="E84" i="8" s="1"/>
  <c r="J84" i="8" s="1"/>
  <c r="D81" i="10"/>
  <c r="C81" i="10"/>
  <c r="B81" i="10"/>
  <c r="A81" i="10"/>
  <c r="A84" i="8" s="1"/>
  <c r="U80" i="15"/>
  <c r="AM80" i="14"/>
  <c r="AG80" i="10"/>
  <c r="AI80" i="14"/>
  <c r="AD80" i="10"/>
  <c r="AH80" i="14"/>
  <c r="AD80" i="14"/>
  <c r="AC80" i="14"/>
  <c r="AA80" i="14"/>
  <c r="W80" i="14"/>
  <c r="X80" i="14" s="1"/>
  <c r="T80" i="14" s="1"/>
  <c r="R80" i="14"/>
  <c r="J80" i="15"/>
  <c r="Q80" i="14"/>
  <c r="T80" i="10"/>
  <c r="O80" i="14"/>
  <c r="R80" i="10"/>
  <c r="N80" i="10"/>
  <c r="M80" i="10"/>
  <c r="F80" i="15"/>
  <c r="J80" i="14"/>
  <c r="L80" i="10"/>
  <c r="H80" i="14"/>
  <c r="E80" i="10"/>
  <c r="D80" i="10"/>
  <c r="B80" i="10"/>
  <c r="A80" i="10"/>
  <c r="Q79" i="10"/>
  <c r="E79" i="10"/>
  <c r="E82" i="8" s="1"/>
  <c r="D79" i="10"/>
  <c r="B79" i="10"/>
  <c r="A79" i="10"/>
  <c r="AL78" i="14"/>
  <c r="AH78" i="14"/>
  <c r="AC78" i="14"/>
  <c r="L78" i="15"/>
  <c r="AA78" i="14"/>
  <c r="W78" i="14"/>
  <c r="X78" i="14" s="1"/>
  <c r="T78" i="14" s="1"/>
  <c r="P78" i="10"/>
  <c r="C78" i="15"/>
  <c r="E78" i="10"/>
  <c r="D78" i="10"/>
  <c r="B78" i="10"/>
  <c r="A78" i="10"/>
  <c r="AK77" i="14"/>
  <c r="AE77" i="10"/>
  <c r="AI77" i="14"/>
  <c r="N77" i="15"/>
  <c r="AC77" i="14"/>
  <c r="W77" i="14"/>
  <c r="X77" i="14" s="1"/>
  <c r="T77" i="14" s="1"/>
  <c r="I77" i="15"/>
  <c r="R77" i="10"/>
  <c r="N77" i="14"/>
  <c r="G77" i="15"/>
  <c r="I77" i="14"/>
  <c r="E77" i="15"/>
  <c r="D77" i="15"/>
  <c r="E77" i="10"/>
  <c r="D77" i="10"/>
  <c r="B77" i="10"/>
  <c r="A77" i="10"/>
  <c r="A80" i="8" s="1"/>
  <c r="U76" i="15"/>
  <c r="AF76" i="10"/>
  <c r="AK76" i="14"/>
  <c r="S76" i="15"/>
  <c r="R76" i="15"/>
  <c r="M76" i="15"/>
  <c r="AC76" i="14"/>
  <c r="Y76" i="10"/>
  <c r="AA79" i="8" s="1"/>
  <c r="AA76" i="14"/>
  <c r="J76" i="15"/>
  <c r="S76" i="10"/>
  <c r="O76" i="14"/>
  <c r="H76" i="15"/>
  <c r="F76" i="15"/>
  <c r="K76" i="10"/>
  <c r="E76" i="15"/>
  <c r="I76" i="10"/>
  <c r="C76" i="15"/>
  <c r="F76" i="14"/>
  <c r="E76" i="10"/>
  <c r="D76" i="10"/>
  <c r="B76" i="10"/>
  <c r="A76" i="10"/>
  <c r="AG75" i="10"/>
  <c r="AK78" i="8" s="1"/>
  <c r="S75" i="15"/>
  <c r="P75" i="15"/>
  <c r="AB75" i="10"/>
  <c r="N75" i="15"/>
  <c r="AD75" i="14"/>
  <c r="Z75" i="10"/>
  <c r="M75" i="15"/>
  <c r="AC75" i="14"/>
  <c r="K75" i="15"/>
  <c r="L75" i="10"/>
  <c r="J75" i="10"/>
  <c r="D75" i="15"/>
  <c r="H75" i="14"/>
  <c r="C75" i="15"/>
  <c r="F75" i="14"/>
  <c r="G75" i="10"/>
  <c r="J78" i="6" s="1"/>
  <c r="E75" i="10"/>
  <c r="D75" i="10"/>
  <c r="B75" i="10"/>
  <c r="A75" i="10"/>
  <c r="U74" i="15"/>
  <c r="AL74" i="14"/>
  <c r="Q74" i="15"/>
  <c r="AE74" i="14"/>
  <c r="N74" i="15"/>
  <c r="W74" i="10"/>
  <c r="W74" i="14"/>
  <c r="X74" i="14" s="1"/>
  <c r="T74" i="14" s="1"/>
  <c r="R74" i="14"/>
  <c r="H74" i="15"/>
  <c r="M74" i="10"/>
  <c r="F74" i="15"/>
  <c r="C74" i="15"/>
  <c r="F74" i="14"/>
  <c r="E74" i="14"/>
  <c r="E74" i="10"/>
  <c r="D74" i="10"/>
  <c r="D77" i="8" s="1"/>
  <c r="B74" i="10"/>
  <c r="B77" i="8" s="1"/>
  <c r="A74" i="10"/>
  <c r="E73" i="10"/>
  <c r="D73" i="10"/>
  <c r="D76" i="6" s="1"/>
  <c r="B73" i="10"/>
  <c r="A73" i="10"/>
  <c r="E72" i="10"/>
  <c r="D72" i="10"/>
  <c r="B72" i="10"/>
  <c r="B75" i="8" s="1"/>
  <c r="A72" i="10"/>
  <c r="AM71" i="14"/>
  <c r="AL71" i="14"/>
  <c r="AE71" i="14"/>
  <c r="AC71" i="14"/>
  <c r="L71" i="15"/>
  <c r="AA71" i="14"/>
  <c r="W71" i="14"/>
  <c r="X71" i="14" s="1"/>
  <c r="T71" i="14" s="1"/>
  <c r="H71" i="15"/>
  <c r="N71" i="14"/>
  <c r="Q71" i="10"/>
  <c r="F74" i="7" s="1"/>
  <c r="I71" i="14"/>
  <c r="I71" i="10"/>
  <c r="C71" i="15"/>
  <c r="F71" i="14"/>
  <c r="E71" i="10"/>
  <c r="E74" i="8" s="1"/>
  <c r="D71" i="10"/>
  <c r="C71" i="10"/>
  <c r="B71" i="10"/>
  <c r="B74" i="8" s="1"/>
  <c r="F74" i="8" s="1"/>
  <c r="A71" i="10"/>
  <c r="AD70" i="10"/>
  <c r="AF70" i="14"/>
  <c r="Y70" i="10"/>
  <c r="AA70" i="14"/>
  <c r="K70" i="15"/>
  <c r="U70" i="10"/>
  <c r="M70" i="10"/>
  <c r="G70" i="10"/>
  <c r="E70" i="10"/>
  <c r="D70" i="10"/>
  <c r="B70" i="10"/>
  <c r="A70" i="10"/>
  <c r="A73" i="8" s="1"/>
  <c r="E69" i="10"/>
  <c r="D69" i="10"/>
  <c r="B69" i="10"/>
  <c r="B72" i="7" s="1"/>
  <c r="A69" i="10"/>
  <c r="U68" i="15"/>
  <c r="R68" i="15"/>
  <c r="AI68" i="14"/>
  <c r="P68" i="15"/>
  <c r="AF68" i="14"/>
  <c r="AB68" i="10"/>
  <c r="AE68" i="14"/>
  <c r="N68" i="15"/>
  <c r="M68" i="15"/>
  <c r="AC68" i="14"/>
  <c r="X68" i="10"/>
  <c r="V68" i="10"/>
  <c r="K68" i="15"/>
  <c r="Q68" i="14"/>
  <c r="I68" i="15"/>
  <c r="P68" i="14"/>
  <c r="O68" i="14"/>
  <c r="Q68" i="10"/>
  <c r="N68" i="14"/>
  <c r="J68" i="14"/>
  <c r="L68" i="10"/>
  <c r="K68" i="10"/>
  <c r="I68" i="14"/>
  <c r="E68" i="10"/>
  <c r="D68" i="10"/>
  <c r="C68" i="10"/>
  <c r="B68" i="10"/>
  <c r="B71" i="8" s="1"/>
  <c r="U71" i="8" s="1"/>
  <c r="A68" i="10"/>
  <c r="A71" i="8" s="1"/>
  <c r="AM67" i="14"/>
  <c r="Q67" i="15"/>
  <c r="AB67" i="10"/>
  <c r="AD70" i="8" s="1"/>
  <c r="AF67" i="14"/>
  <c r="AD67" i="14"/>
  <c r="AC67" i="14"/>
  <c r="W67" i="10"/>
  <c r="W67" i="14"/>
  <c r="X67" i="14" s="1"/>
  <c r="T67" i="14" s="1"/>
  <c r="U67" i="10"/>
  <c r="Q67" i="14"/>
  <c r="P67" i="14"/>
  <c r="P67" i="10"/>
  <c r="N67" i="10"/>
  <c r="M67" i="10"/>
  <c r="J67" i="14"/>
  <c r="K67" i="10"/>
  <c r="H67" i="10"/>
  <c r="E67" i="10"/>
  <c r="D67" i="10"/>
  <c r="D70" i="6" s="1"/>
  <c r="B67" i="10"/>
  <c r="A67" i="10"/>
  <c r="U66" i="15"/>
  <c r="P66" i="15"/>
  <c r="AF66" i="14"/>
  <c r="AB66" i="10"/>
  <c r="O66" i="15"/>
  <c r="AE66" i="14"/>
  <c r="AA66" i="10"/>
  <c r="AD66" i="14"/>
  <c r="M66" i="15"/>
  <c r="AC66" i="14"/>
  <c r="X66" i="10"/>
  <c r="L66" i="15"/>
  <c r="AA66" i="14"/>
  <c r="V66" i="10"/>
  <c r="W66" i="14"/>
  <c r="X66" i="14" s="1"/>
  <c r="T66" i="14" s="1"/>
  <c r="R66" i="14"/>
  <c r="H66" i="15"/>
  <c r="O66" i="14"/>
  <c r="N66" i="14"/>
  <c r="O66" i="10"/>
  <c r="E66" i="15"/>
  <c r="I66" i="14"/>
  <c r="C66" i="15"/>
  <c r="F66" i="14"/>
  <c r="G66" i="10"/>
  <c r="E66" i="14"/>
  <c r="F66" i="10"/>
  <c r="E66" i="10"/>
  <c r="D66" i="10"/>
  <c r="C66" i="10"/>
  <c r="C69" i="6" s="1"/>
  <c r="B66" i="10"/>
  <c r="A66" i="10"/>
  <c r="AM65" i="14"/>
  <c r="AG65" i="10"/>
  <c r="P65" i="15"/>
  <c r="AE65" i="14"/>
  <c r="N65" i="15"/>
  <c r="AD65" i="14"/>
  <c r="M65" i="15"/>
  <c r="AC65" i="14"/>
  <c r="Y65" i="10"/>
  <c r="W65" i="10"/>
  <c r="W65" i="14"/>
  <c r="X65" i="14" s="1"/>
  <c r="T65" i="14" s="1"/>
  <c r="Q65" i="14"/>
  <c r="H65" i="15"/>
  <c r="O65" i="14"/>
  <c r="G65" i="15"/>
  <c r="N65" i="14"/>
  <c r="Q65" i="10"/>
  <c r="F65" i="15"/>
  <c r="J65" i="14"/>
  <c r="L65" i="10"/>
  <c r="E65" i="15"/>
  <c r="I65" i="10"/>
  <c r="S68" i="6" s="1"/>
  <c r="I65" i="14"/>
  <c r="E65" i="14"/>
  <c r="E65" i="10"/>
  <c r="D65" i="10"/>
  <c r="B65" i="10"/>
  <c r="A65" i="10"/>
  <c r="E64" i="10"/>
  <c r="D64" i="10"/>
  <c r="D67" i="6" s="1"/>
  <c r="B64" i="10"/>
  <c r="A64" i="10"/>
  <c r="T63" i="15"/>
  <c r="Q63" i="15"/>
  <c r="AH63" i="14"/>
  <c r="L63" i="15"/>
  <c r="N63" i="14"/>
  <c r="Q63" i="10"/>
  <c r="F66" i="7" s="1"/>
  <c r="I63" i="14"/>
  <c r="I63" i="10"/>
  <c r="E63" i="10"/>
  <c r="D63" i="10"/>
  <c r="B63" i="10"/>
  <c r="B66" i="8" s="1"/>
  <c r="A63" i="10"/>
  <c r="S62" i="15"/>
  <c r="O62" i="15"/>
  <c r="K62" i="15"/>
  <c r="E62" i="14"/>
  <c r="B62" i="15"/>
  <c r="E62" i="10"/>
  <c r="E65" i="8" s="1"/>
  <c r="D62" i="10"/>
  <c r="D65" i="8" s="1"/>
  <c r="B62" i="10"/>
  <c r="A62" i="10"/>
  <c r="AM61" i="14"/>
  <c r="AG61" i="10"/>
  <c r="T61" i="15"/>
  <c r="R61" i="15"/>
  <c r="AI61" i="14"/>
  <c r="AD61" i="10"/>
  <c r="AH61" i="14"/>
  <c r="AC61" i="14"/>
  <c r="W61" i="10"/>
  <c r="L61" i="15"/>
  <c r="AA61" i="14"/>
  <c r="G61" i="15"/>
  <c r="N61" i="14"/>
  <c r="Q61" i="10"/>
  <c r="P61" i="10"/>
  <c r="M61" i="10"/>
  <c r="E61" i="15"/>
  <c r="I61" i="14"/>
  <c r="I61" i="10"/>
  <c r="H61" i="14"/>
  <c r="C61" i="15"/>
  <c r="F61" i="14"/>
  <c r="E61" i="10"/>
  <c r="D61" i="10"/>
  <c r="B61" i="10"/>
  <c r="B64" i="8" s="1"/>
  <c r="A61" i="10"/>
  <c r="U60" i="15"/>
  <c r="AL60" i="14"/>
  <c r="AE60" i="14"/>
  <c r="AD60" i="14"/>
  <c r="M60" i="15"/>
  <c r="AC60" i="14"/>
  <c r="X60" i="10"/>
  <c r="AA60" i="14"/>
  <c r="V60" i="10"/>
  <c r="W60" i="14"/>
  <c r="X60" i="14" s="1"/>
  <c r="T60" i="14" s="1"/>
  <c r="R60" i="14"/>
  <c r="H60" i="15"/>
  <c r="O60" i="14"/>
  <c r="G60" i="15"/>
  <c r="Q60" i="10"/>
  <c r="F63" i="7" s="1"/>
  <c r="N60" i="14"/>
  <c r="M60" i="10"/>
  <c r="J60" i="14"/>
  <c r="K60" i="14" s="1"/>
  <c r="E60" i="15"/>
  <c r="I60" i="10"/>
  <c r="I60" i="14"/>
  <c r="F60" i="14"/>
  <c r="G60" i="10"/>
  <c r="J63" i="6" s="1"/>
  <c r="E60" i="14"/>
  <c r="E60" i="10"/>
  <c r="D60" i="10"/>
  <c r="C60" i="10"/>
  <c r="B60" i="10"/>
  <c r="A60" i="10"/>
  <c r="AE59" i="10"/>
  <c r="AD59" i="10"/>
  <c r="AG62" i="8" s="1"/>
  <c r="W59" i="14"/>
  <c r="X59" i="14" s="1"/>
  <c r="T59" i="14" s="1"/>
  <c r="F59" i="10"/>
  <c r="E59" i="10"/>
  <c r="D59" i="10"/>
  <c r="B59" i="10"/>
  <c r="B62" i="8" s="1"/>
  <c r="U62" i="8" s="1"/>
  <c r="A59" i="10"/>
  <c r="P58" i="15"/>
  <c r="Q58" i="10"/>
  <c r="F61" i="7" s="1"/>
  <c r="I58" i="10"/>
  <c r="E58" i="10"/>
  <c r="D58" i="10"/>
  <c r="B58" i="10"/>
  <c r="B61" i="8" s="1"/>
  <c r="A58" i="10"/>
  <c r="A61" i="8" s="1"/>
  <c r="R57" i="15"/>
  <c r="W57" i="10"/>
  <c r="P57" i="10"/>
  <c r="E57" i="10"/>
  <c r="D57" i="10"/>
  <c r="B57" i="10"/>
  <c r="A57" i="10"/>
  <c r="AM56" i="14"/>
  <c r="AL56" i="14"/>
  <c r="X56" i="10"/>
  <c r="AA56" i="14"/>
  <c r="S56" i="10"/>
  <c r="O56" i="14"/>
  <c r="R56" i="10"/>
  <c r="K56" i="10"/>
  <c r="J56" i="10"/>
  <c r="H56" i="14"/>
  <c r="F56" i="14"/>
  <c r="E56" i="10"/>
  <c r="E59" i="8" s="1"/>
  <c r="U59" i="8" s="1"/>
  <c r="D56" i="10"/>
  <c r="B56" i="10"/>
  <c r="A56" i="10"/>
  <c r="U55" i="15"/>
  <c r="T55" i="15"/>
  <c r="S55" i="15"/>
  <c r="AA55" i="10"/>
  <c r="AE55" i="14"/>
  <c r="L55" i="15"/>
  <c r="H55" i="15"/>
  <c r="R55" i="10"/>
  <c r="O55" i="14"/>
  <c r="J55" i="10"/>
  <c r="E55" i="10"/>
  <c r="D55" i="10"/>
  <c r="B55" i="10"/>
  <c r="B58" i="8" s="1"/>
  <c r="M58" i="8" s="1"/>
  <c r="A55" i="10"/>
  <c r="AB54" i="10"/>
  <c r="N54" i="15"/>
  <c r="T54" i="10"/>
  <c r="G54" i="15"/>
  <c r="L54" i="10"/>
  <c r="E54" i="15"/>
  <c r="E54" i="10"/>
  <c r="E56" i="3" s="1"/>
  <c r="D54" i="10"/>
  <c r="B54" i="10"/>
  <c r="A54" i="10"/>
  <c r="AM53" i="14"/>
  <c r="T53" i="15"/>
  <c r="AL53" i="14"/>
  <c r="AH53" i="14"/>
  <c r="O53" i="15"/>
  <c r="AE53" i="14"/>
  <c r="AA53" i="10"/>
  <c r="M53" i="15"/>
  <c r="Q53" i="14"/>
  <c r="H53" i="15"/>
  <c r="O53" i="14"/>
  <c r="J53" i="14"/>
  <c r="K53" i="10"/>
  <c r="E53" i="10"/>
  <c r="D53" i="10"/>
  <c r="C53" i="10"/>
  <c r="B53" i="10"/>
  <c r="B56" i="8" s="1"/>
  <c r="P56" i="8" s="1"/>
  <c r="A53" i="10"/>
  <c r="U52" i="15"/>
  <c r="AM52" i="14"/>
  <c r="AF52" i="14"/>
  <c r="O52" i="15"/>
  <c r="AE52" i="14"/>
  <c r="AA52" i="10"/>
  <c r="N52" i="15"/>
  <c r="AD52" i="14"/>
  <c r="AC52" i="14"/>
  <c r="W52" i="14"/>
  <c r="X52" i="14" s="1"/>
  <c r="T52" i="14" s="1"/>
  <c r="R52" i="14"/>
  <c r="J52" i="15"/>
  <c r="T52" i="10"/>
  <c r="H52" i="15"/>
  <c r="O52" i="10"/>
  <c r="N52" i="10"/>
  <c r="F52" i="15"/>
  <c r="F52" i="14"/>
  <c r="G52" i="10"/>
  <c r="J55" i="6" s="1"/>
  <c r="E52" i="14"/>
  <c r="E52" i="10"/>
  <c r="D52" i="10"/>
  <c r="C52" i="10"/>
  <c r="C55" i="8" s="1"/>
  <c r="B52" i="10"/>
  <c r="B55" i="8" s="1"/>
  <c r="A52" i="10"/>
  <c r="E51" i="10"/>
  <c r="D51" i="10"/>
  <c r="D54" i="8" s="1"/>
  <c r="B51" i="10"/>
  <c r="A51" i="10"/>
  <c r="E50" i="10"/>
  <c r="D50" i="10"/>
  <c r="B50" i="10"/>
  <c r="B53" i="8" s="1"/>
  <c r="A50" i="10"/>
  <c r="S49" i="15"/>
  <c r="Q49" i="15"/>
  <c r="AA49" i="14"/>
  <c r="R49" i="10"/>
  <c r="J49" i="10"/>
  <c r="E49" i="10"/>
  <c r="D49" i="10"/>
  <c r="B49" i="10"/>
  <c r="A49" i="10"/>
  <c r="T48" i="15"/>
  <c r="R48" i="15"/>
  <c r="AD48" i="14"/>
  <c r="L48" i="15"/>
  <c r="N48" i="14"/>
  <c r="K48" i="10"/>
  <c r="I48" i="14"/>
  <c r="D48" i="15"/>
  <c r="H48" i="10"/>
  <c r="E48" i="10"/>
  <c r="D48" i="10"/>
  <c r="B48" i="10"/>
  <c r="A48" i="10"/>
  <c r="A51" i="8" s="1"/>
  <c r="U47" i="15"/>
  <c r="S47" i="15"/>
  <c r="G47" i="15"/>
  <c r="E47" i="15"/>
  <c r="E47" i="10"/>
  <c r="D47" i="10"/>
  <c r="B47" i="10"/>
  <c r="A47" i="10"/>
  <c r="H46" i="15"/>
  <c r="D46" i="15"/>
  <c r="E46" i="10"/>
  <c r="D46" i="10"/>
  <c r="D49" i="8" s="1"/>
  <c r="B46" i="10"/>
  <c r="A46" i="10"/>
  <c r="U45" i="15"/>
  <c r="AM45" i="14"/>
  <c r="AL45" i="14"/>
  <c r="R45" i="15"/>
  <c r="AD45" i="10"/>
  <c r="AI45" i="14"/>
  <c r="AC45" i="10"/>
  <c r="AF45" i="14"/>
  <c r="O45" i="15"/>
  <c r="AA45" i="10"/>
  <c r="AC48" i="8" s="1"/>
  <c r="AE45" i="14"/>
  <c r="AD45" i="14"/>
  <c r="Z45" i="10"/>
  <c r="M45" i="15"/>
  <c r="AC45" i="14"/>
  <c r="X45" i="10"/>
  <c r="L45" i="15"/>
  <c r="AA45" i="14"/>
  <c r="V45" i="10"/>
  <c r="R45" i="14"/>
  <c r="J45" i="15"/>
  <c r="Q45" i="14"/>
  <c r="T45" i="10"/>
  <c r="P45" i="14"/>
  <c r="O45" i="14"/>
  <c r="H45" i="15"/>
  <c r="G45" i="15"/>
  <c r="Q45" i="10"/>
  <c r="O45" i="10"/>
  <c r="N45" i="10"/>
  <c r="F45" i="15"/>
  <c r="J45" i="14"/>
  <c r="L45" i="10"/>
  <c r="E45" i="15"/>
  <c r="I45" i="10"/>
  <c r="C45" i="15"/>
  <c r="F45" i="10"/>
  <c r="E45" i="14"/>
  <c r="E45" i="10"/>
  <c r="D45" i="10"/>
  <c r="C45" i="10"/>
  <c r="B45" i="10"/>
  <c r="A45" i="10"/>
  <c r="T44" i="10"/>
  <c r="B44" i="15"/>
  <c r="E44" i="10"/>
  <c r="E47" i="6" s="1"/>
  <c r="D44" i="10"/>
  <c r="B44" i="10"/>
  <c r="A44" i="10"/>
  <c r="P43" i="15"/>
  <c r="E43" i="10"/>
  <c r="E46" i="8" s="1"/>
  <c r="D43" i="10"/>
  <c r="B43" i="10"/>
  <c r="A43" i="10"/>
  <c r="A46" i="8" s="1"/>
  <c r="E42" i="10"/>
  <c r="D42" i="10"/>
  <c r="B42" i="10"/>
  <c r="A42" i="10"/>
  <c r="A45" i="8" s="1"/>
  <c r="E41" i="10"/>
  <c r="E44" i="8" s="1"/>
  <c r="D41" i="10"/>
  <c r="B41" i="10"/>
  <c r="A41" i="10"/>
  <c r="A43" i="3" s="1"/>
  <c r="AF40" i="14"/>
  <c r="AB40" i="10"/>
  <c r="AE40" i="14"/>
  <c r="O40" i="14"/>
  <c r="E40" i="10"/>
  <c r="D40" i="10"/>
  <c r="B40" i="10"/>
  <c r="A40" i="10"/>
  <c r="A43" i="7" s="1"/>
  <c r="U39" i="15"/>
  <c r="AM39" i="14"/>
  <c r="AL39" i="14"/>
  <c r="R39" i="15"/>
  <c r="AD39" i="10"/>
  <c r="AG42" i="8" s="1"/>
  <c r="AI39" i="14"/>
  <c r="P39" i="15"/>
  <c r="AA39" i="10"/>
  <c r="AC42" i="8" s="1"/>
  <c r="AE39" i="14"/>
  <c r="N39" i="15"/>
  <c r="AD39" i="14"/>
  <c r="Z39" i="10"/>
  <c r="AB42" i="8" s="1"/>
  <c r="X39" i="10"/>
  <c r="K39" i="15"/>
  <c r="U39" i="10"/>
  <c r="Q39" i="14"/>
  <c r="T39" i="10"/>
  <c r="J39" i="15"/>
  <c r="H39" i="15"/>
  <c r="O39" i="14"/>
  <c r="Q39" i="10"/>
  <c r="M39" i="10"/>
  <c r="J39" i="14"/>
  <c r="L39" i="10"/>
  <c r="W42" i="6" s="1"/>
  <c r="F39" i="15"/>
  <c r="I39" i="10"/>
  <c r="C39" i="15"/>
  <c r="E39" i="14"/>
  <c r="F39" i="10"/>
  <c r="E39" i="10"/>
  <c r="D39" i="10"/>
  <c r="C39" i="10"/>
  <c r="C41" i="3" s="1"/>
  <c r="B39" i="10"/>
  <c r="A39" i="10"/>
  <c r="O38" i="15"/>
  <c r="AE38" i="14"/>
  <c r="E38" i="10"/>
  <c r="D38" i="10"/>
  <c r="B38" i="10"/>
  <c r="A38" i="10"/>
  <c r="A40" i="3" s="1"/>
  <c r="T37" i="15"/>
  <c r="AK37" i="14"/>
  <c r="AE37" i="10"/>
  <c r="AI37" i="14"/>
  <c r="AA37" i="14"/>
  <c r="W37" i="14"/>
  <c r="X37" i="14" s="1"/>
  <c r="T37" i="14" s="1"/>
  <c r="R37" i="14"/>
  <c r="U37" i="10"/>
  <c r="J40" i="7" s="1"/>
  <c r="M37" i="10"/>
  <c r="E37" i="10"/>
  <c r="D37" i="10"/>
  <c r="B37" i="10"/>
  <c r="B40" i="8" s="1"/>
  <c r="A37" i="10"/>
  <c r="A40" i="8" s="1"/>
  <c r="S36" i="15"/>
  <c r="AK36" i="14"/>
  <c r="O36" i="15"/>
  <c r="K36" i="15"/>
  <c r="O36" i="14"/>
  <c r="E36" i="10"/>
  <c r="D36" i="10"/>
  <c r="B36" i="10"/>
  <c r="A36" i="10"/>
  <c r="E35" i="10"/>
  <c r="D35" i="10"/>
  <c r="D38" i="8" s="1"/>
  <c r="B35" i="10"/>
  <c r="A35" i="10"/>
  <c r="T34" i="15"/>
  <c r="Q34" i="14"/>
  <c r="J34" i="14"/>
  <c r="E34" i="10"/>
  <c r="D34" i="10"/>
  <c r="B34" i="10"/>
  <c r="B37" i="6" s="1"/>
  <c r="A34" i="10"/>
  <c r="AK33" i="14"/>
  <c r="AF33" i="14"/>
  <c r="R33" i="14"/>
  <c r="H33" i="14"/>
  <c r="E33" i="10"/>
  <c r="D33" i="10"/>
  <c r="B33" i="10"/>
  <c r="B36" i="7" s="1"/>
  <c r="A33" i="10"/>
  <c r="AL32" i="14"/>
  <c r="R32" i="15"/>
  <c r="AD32" i="10"/>
  <c r="AG35" i="8" s="1"/>
  <c r="AI32" i="14"/>
  <c r="AH32" i="14"/>
  <c r="AF32" i="14"/>
  <c r="AB32" i="10"/>
  <c r="AD35" i="8" s="1"/>
  <c r="O32" i="15"/>
  <c r="AA32" i="10"/>
  <c r="AE32" i="14"/>
  <c r="N32" i="15"/>
  <c r="AD32" i="14"/>
  <c r="Z32" i="10"/>
  <c r="AB35" i="8" s="1"/>
  <c r="L32" i="15"/>
  <c r="V32" i="10"/>
  <c r="AA32" i="14"/>
  <c r="W32" i="14"/>
  <c r="X32" i="14" s="1"/>
  <c r="T32" i="14" s="1"/>
  <c r="R32" i="14"/>
  <c r="J32" i="15"/>
  <c r="Q32" i="14"/>
  <c r="T32" i="10"/>
  <c r="N32" i="14"/>
  <c r="O32" i="10"/>
  <c r="F32" i="15"/>
  <c r="L32" i="10"/>
  <c r="J32" i="14"/>
  <c r="K32" i="10"/>
  <c r="C32" i="15"/>
  <c r="G32" i="10"/>
  <c r="F32" i="14"/>
  <c r="E32" i="14"/>
  <c r="E32" i="10"/>
  <c r="D32" i="10"/>
  <c r="C32" i="10"/>
  <c r="B32" i="10"/>
  <c r="A32" i="10"/>
  <c r="AI31" i="14"/>
  <c r="AH31" i="14"/>
  <c r="AC31" i="10"/>
  <c r="AF34" i="8" s="1"/>
  <c r="O31" i="15"/>
  <c r="AE31" i="14"/>
  <c r="AA31" i="10"/>
  <c r="AD31" i="14"/>
  <c r="AC31" i="14"/>
  <c r="W31" i="14"/>
  <c r="X31" i="14" s="1"/>
  <c r="T31" i="14" s="1"/>
  <c r="J31" i="15"/>
  <c r="Q31" i="14"/>
  <c r="O31" i="14"/>
  <c r="N31" i="10"/>
  <c r="F31" i="15"/>
  <c r="J31" i="14"/>
  <c r="F31" i="14"/>
  <c r="F31" i="10"/>
  <c r="E31" i="10"/>
  <c r="D31" i="10"/>
  <c r="D34" i="7" s="1"/>
  <c r="C31" i="10"/>
  <c r="B31" i="10"/>
  <c r="A31" i="10"/>
  <c r="N30" i="15"/>
  <c r="AD30" i="14"/>
  <c r="E30" i="10"/>
  <c r="D30" i="10"/>
  <c r="B30" i="10"/>
  <c r="B33" i="7" s="1"/>
  <c r="A30" i="10"/>
  <c r="E29" i="10"/>
  <c r="D29" i="10"/>
  <c r="B29" i="10"/>
  <c r="B32" i="8" s="1"/>
  <c r="A29" i="10"/>
  <c r="R28" i="15"/>
  <c r="AD28" i="10"/>
  <c r="AH28" i="14"/>
  <c r="AC28" i="14"/>
  <c r="X28" i="10"/>
  <c r="AA28" i="14"/>
  <c r="V28" i="10"/>
  <c r="L28" i="15"/>
  <c r="K28" i="15"/>
  <c r="O28" i="14"/>
  <c r="Q28" i="10"/>
  <c r="F31" i="7" s="1"/>
  <c r="O28" i="10"/>
  <c r="K28" i="10"/>
  <c r="I28" i="10"/>
  <c r="E28" i="14"/>
  <c r="E28" i="10"/>
  <c r="D28" i="10"/>
  <c r="D31" i="8" s="1"/>
  <c r="C28" i="10"/>
  <c r="B28" i="10"/>
  <c r="F30" i="3" s="1"/>
  <c r="A28" i="10"/>
  <c r="S27" i="15"/>
  <c r="H27" i="15"/>
  <c r="E27" i="10"/>
  <c r="D27" i="10"/>
  <c r="D30" i="8" s="1"/>
  <c r="B27" i="10"/>
  <c r="A27" i="10"/>
  <c r="E26" i="10"/>
  <c r="E29" i="8" s="1"/>
  <c r="D26" i="10"/>
  <c r="B26" i="10"/>
  <c r="A26" i="10"/>
  <c r="U25" i="15"/>
  <c r="S25" i="15"/>
  <c r="AK25" i="14"/>
  <c r="AE25" i="10"/>
  <c r="Q25" i="15"/>
  <c r="AF25" i="14"/>
  <c r="W25" i="14"/>
  <c r="X25" i="14" s="1"/>
  <c r="T25" i="14" s="1"/>
  <c r="H25" i="15"/>
  <c r="R25" i="10"/>
  <c r="N25" i="14"/>
  <c r="M25" i="14" s="1"/>
  <c r="M25" i="10"/>
  <c r="F25" i="15"/>
  <c r="J25" i="14"/>
  <c r="L25" i="10"/>
  <c r="J25" i="10"/>
  <c r="E25" i="10"/>
  <c r="D25" i="10"/>
  <c r="D28" i="8" s="1"/>
  <c r="B25" i="10"/>
  <c r="A25" i="10"/>
  <c r="AL24" i="14"/>
  <c r="AF24" i="10"/>
  <c r="AJ27" i="8" s="1"/>
  <c r="T24" i="15"/>
  <c r="R24" i="15"/>
  <c r="AH24" i="14"/>
  <c r="AC24" i="10"/>
  <c r="P24" i="15"/>
  <c r="AF24" i="14"/>
  <c r="AB24" i="10"/>
  <c r="O24" i="15"/>
  <c r="AE24" i="14"/>
  <c r="N24" i="15"/>
  <c r="Z24" i="10"/>
  <c r="AB27" i="8" s="1"/>
  <c r="M24" i="15"/>
  <c r="AC24" i="14"/>
  <c r="L24" i="15"/>
  <c r="AA24" i="14"/>
  <c r="V24" i="10"/>
  <c r="K24" i="15"/>
  <c r="T24" i="10"/>
  <c r="P24" i="14"/>
  <c r="I24" i="15"/>
  <c r="H24" i="15"/>
  <c r="O24" i="14"/>
  <c r="G24" i="15"/>
  <c r="N24" i="14"/>
  <c r="Q24" i="10"/>
  <c r="O24" i="10"/>
  <c r="L24" i="10"/>
  <c r="K24" i="10"/>
  <c r="E24" i="15"/>
  <c r="G24" i="10"/>
  <c r="E24" i="10"/>
  <c r="D24" i="10"/>
  <c r="D27" i="8" s="1"/>
  <c r="C24" i="10"/>
  <c r="B24" i="10"/>
  <c r="A24" i="10"/>
  <c r="U23" i="15"/>
  <c r="AM23" i="14"/>
  <c r="AB23" i="10"/>
  <c r="M23" i="15"/>
  <c r="Y23" i="10"/>
  <c r="AA26" i="8" s="1"/>
  <c r="AA23" i="14"/>
  <c r="J23" i="15"/>
  <c r="R23" i="10"/>
  <c r="P23" i="10"/>
  <c r="N23" i="10"/>
  <c r="F23" i="15"/>
  <c r="J23" i="14"/>
  <c r="D23" i="15"/>
  <c r="E23" i="10"/>
  <c r="D23" i="10"/>
  <c r="B23" i="10"/>
  <c r="A23" i="10"/>
  <c r="AL22" i="14"/>
  <c r="AK22" i="14"/>
  <c r="P22" i="15"/>
  <c r="AF22" i="14"/>
  <c r="W22" i="14"/>
  <c r="X22" i="14" s="1"/>
  <c r="T22" i="14" s="1"/>
  <c r="R22" i="14"/>
  <c r="K22" i="15"/>
  <c r="P22" i="10"/>
  <c r="E22" i="10"/>
  <c r="E25" i="7" s="1"/>
  <c r="D22" i="10"/>
  <c r="B22" i="10"/>
  <c r="A22" i="10"/>
  <c r="A25" i="8" s="1"/>
  <c r="AK21" i="14"/>
  <c r="AE21" i="10"/>
  <c r="S21" i="15"/>
  <c r="AI21" i="14"/>
  <c r="AD21" i="10"/>
  <c r="AG24" i="8" s="1"/>
  <c r="AH21" i="14"/>
  <c r="Q21" i="15"/>
  <c r="P21" i="15"/>
  <c r="AF21" i="14"/>
  <c r="M21" i="15"/>
  <c r="Y21" i="10"/>
  <c r="R21" i="14"/>
  <c r="H21" i="15"/>
  <c r="O21" i="14"/>
  <c r="R21" i="10"/>
  <c r="N21" i="14"/>
  <c r="Q21" i="10"/>
  <c r="F24" i="7" s="1"/>
  <c r="N21" i="10"/>
  <c r="F21" i="15"/>
  <c r="J21" i="10"/>
  <c r="I21" i="14"/>
  <c r="I21" i="10"/>
  <c r="C21" i="15"/>
  <c r="G21" i="10"/>
  <c r="J24" i="6" s="1"/>
  <c r="E21" i="10"/>
  <c r="D21" i="10"/>
  <c r="D24" i="8" s="1"/>
  <c r="B21" i="10"/>
  <c r="A21" i="10"/>
  <c r="AI20" i="14"/>
  <c r="AE20" i="14"/>
  <c r="Z20" i="10"/>
  <c r="AB23" i="8" s="1"/>
  <c r="L20" i="15"/>
  <c r="AA20" i="14"/>
  <c r="V20" i="10"/>
  <c r="O20" i="10"/>
  <c r="E20" i="10"/>
  <c r="E23" i="8" s="1"/>
  <c r="D20" i="10"/>
  <c r="D23" i="8" s="1"/>
  <c r="B20" i="10"/>
  <c r="A20" i="10"/>
  <c r="U19" i="15"/>
  <c r="AC19" i="14"/>
  <c r="Y19" i="10"/>
  <c r="H19" i="15"/>
  <c r="E19" i="10"/>
  <c r="D19" i="10"/>
  <c r="B19" i="10"/>
  <c r="B22" i="7" s="1"/>
  <c r="A19" i="10"/>
  <c r="T18" i="15"/>
  <c r="AL18" i="14"/>
  <c r="AI18" i="14"/>
  <c r="AD18" i="10"/>
  <c r="R18" i="15"/>
  <c r="N18" i="15"/>
  <c r="AD18" i="14"/>
  <c r="Z18" i="10"/>
  <c r="AB21" i="8" s="1"/>
  <c r="AC18" i="14"/>
  <c r="W18" i="14"/>
  <c r="X18" i="14" s="1"/>
  <c r="T18" i="14" s="1"/>
  <c r="K18" i="15"/>
  <c r="R18" i="14"/>
  <c r="U18" i="10"/>
  <c r="G18" i="15"/>
  <c r="N18" i="14"/>
  <c r="Q18" i="10"/>
  <c r="M18" i="10"/>
  <c r="E18" i="15"/>
  <c r="I18" i="14"/>
  <c r="I18" i="10"/>
  <c r="C18" i="15"/>
  <c r="F18" i="14"/>
  <c r="G18" i="10"/>
  <c r="E18" i="10"/>
  <c r="D18" i="10"/>
  <c r="D20" i="3" s="1"/>
  <c r="C18" i="10"/>
  <c r="B18" i="10"/>
  <c r="A18" i="10"/>
  <c r="W17" i="10"/>
  <c r="E17" i="10"/>
  <c r="E20" i="8" s="1"/>
  <c r="D17" i="10"/>
  <c r="D20" i="8" s="1"/>
  <c r="B17" i="10"/>
  <c r="A17" i="10"/>
  <c r="A19" i="3" s="1"/>
  <c r="G16" i="15"/>
  <c r="E16" i="10"/>
  <c r="D16" i="10"/>
  <c r="D19" i="8" s="1"/>
  <c r="B16" i="10"/>
  <c r="A16" i="10"/>
  <c r="A19" i="8" s="1"/>
  <c r="AL15" i="14"/>
  <c r="Q15" i="15"/>
  <c r="M15" i="15"/>
  <c r="E15" i="10"/>
  <c r="D15" i="10"/>
  <c r="B15" i="10"/>
  <c r="B18" i="7" s="1"/>
  <c r="A15" i="10"/>
  <c r="AM14" i="14"/>
  <c r="T14" i="15"/>
  <c r="R14" i="15"/>
  <c r="AH14" i="14"/>
  <c r="P14" i="15"/>
  <c r="AF14" i="14"/>
  <c r="AB14" i="10"/>
  <c r="O14" i="15"/>
  <c r="AA14" i="10"/>
  <c r="AC17" i="8" s="1"/>
  <c r="AD14" i="14"/>
  <c r="Z14" i="10"/>
  <c r="AB17" i="8" s="1"/>
  <c r="N14" i="15"/>
  <c r="L14" i="15"/>
  <c r="AA14" i="14"/>
  <c r="V14" i="10"/>
  <c r="W14" i="14"/>
  <c r="X14" i="14" s="1"/>
  <c r="T14" i="14" s="1"/>
  <c r="U14" i="10"/>
  <c r="J17" i="7" s="1"/>
  <c r="K14" i="15"/>
  <c r="J14" i="15"/>
  <c r="T14" i="10"/>
  <c r="G14" i="15"/>
  <c r="N14" i="14"/>
  <c r="M14" i="10"/>
  <c r="F14" i="15"/>
  <c r="L14" i="10"/>
  <c r="W17" i="6" s="1"/>
  <c r="K14" i="10"/>
  <c r="I14" i="10"/>
  <c r="S17" i="6" s="1"/>
  <c r="C14" i="15"/>
  <c r="F14" i="14"/>
  <c r="E14" i="14"/>
  <c r="E14" i="10"/>
  <c r="D14" i="10"/>
  <c r="C14" i="10"/>
  <c r="B14" i="10"/>
  <c r="A14" i="10"/>
  <c r="S13" i="15"/>
  <c r="E13" i="10"/>
  <c r="D13" i="10"/>
  <c r="D16" i="8" s="1"/>
  <c r="B13" i="10"/>
  <c r="A13" i="10"/>
  <c r="C12" i="15"/>
  <c r="E12" i="10"/>
  <c r="D12" i="10"/>
  <c r="D15" i="8" s="1"/>
  <c r="B12" i="10"/>
  <c r="B15" i="7" s="1"/>
  <c r="A12" i="10"/>
  <c r="U11" i="15"/>
  <c r="AM11" i="14"/>
  <c r="AG11" i="10"/>
  <c r="AL11" i="14"/>
  <c r="AE11" i="10"/>
  <c r="Q11" i="15"/>
  <c r="AF11" i="14"/>
  <c r="O11" i="15"/>
  <c r="AE11" i="14"/>
  <c r="AA11" i="10"/>
  <c r="Y11" i="10"/>
  <c r="AA14" i="8" s="1"/>
  <c r="D11" i="15"/>
  <c r="B11" i="15"/>
  <c r="E11" i="10"/>
  <c r="D11" i="10"/>
  <c r="D14" i="6" s="1"/>
  <c r="B11" i="10"/>
  <c r="B14" i="7" s="1"/>
  <c r="A11" i="10"/>
  <c r="A14" i="7" s="1"/>
  <c r="AM10" i="14"/>
  <c r="T10" i="15"/>
  <c r="AL10" i="14"/>
  <c r="AF10" i="10"/>
  <c r="AJ13" i="8" s="1"/>
  <c r="P10" i="15"/>
  <c r="AF10" i="14"/>
  <c r="AB10" i="10"/>
  <c r="AD13" i="8" s="1"/>
  <c r="N10" i="15"/>
  <c r="Z10" i="10"/>
  <c r="AB13" i="8" s="1"/>
  <c r="AD10" i="14"/>
  <c r="X10" i="10"/>
  <c r="AA10" i="14"/>
  <c r="W10" i="14"/>
  <c r="X10" i="14" s="1"/>
  <c r="T10" i="14" s="1"/>
  <c r="R10" i="14"/>
  <c r="U10" i="10"/>
  <c r="O10" i="14"/>
  <c r="N10" i="14"/>
  <c r="M10" i="10"/>
  <c r="K10" i="10"/>
  <c r="I10" i="14"/>
  <c r="E10" i="10"/>
  <c r="D10" i="10"/>
  <c r="D12" i="3" s="1"/>
  <c r="C10" i="10"/>
  <c r="B10" i="10"/>
  <c r="A10" i="10"/>
  <c r="AM9" i="14"/>
  <c r="U9" i="15"/>
  <c r="Q9" i="15"/>
  <c r="Y9" i="10"/>
  <c r="AA12" i="8" s="1"/>
  <c r="T9" i="10"/>
  <c r="I12" i="7" s="1"/>
  <c r="L9" i="10"/>
  <c r="D9" i="15"/>
  <c r="H9" i="14"/>
  <c r="H9" i="10"/>
  <c r="F9" i="14"/>
  <c r="G9" i="14" s="1"/>
  <c r="E9" i="14"/>
  <c r="F9" i="10"/>
  <c r="B9" i="15"/>
  <c r="E9" i="10"/>
  <c r="D9" i="10"/>
  <c r="D12" i="8" s="1"/>
  <c r="B9" i="10"/>
  <c r="A9" i="10"/>
  <c r="E8" i="10"/>
  <c r="D8" i="10"/>
  <c r="D11" i="8" s="1"/>
  <c r="B8" i="10"/>
  <c r="B11" i="7" s="1"/>
  <c r="A8" i="10"/>
  <c r="A11" i="7" s="1"/>
  <c r="N7" i="15"/>
  <c r="Z7" i="10"/>
  <c r="AB10" i="8" s="1"/>
  <c r="D7" i="15"/>
  <c r="H7" i="10"/>
  <c r="E7" i="10"/>
  <c r="D7" i="10"/>
  <c r="B7" i="10"/>
  <c r="B10" i="7" s="1"/>
  <c r="A7" i="10"/>
  <c r="A10" i="7" s="1"/>
  <c r="U6" i="15"/>
  <c r="AM6" i="14"/>
  <c r="T6" i="15"/>
  <c r="AL6" i="14"/>
  <c r="AF6" i="10"/>
  <c r="AJ9" i="8" s="1"/>
  <c r="R6" i="15"/>
  <c r="AI6" i="14"/>
  <c r="AD6" i="10"/>
  <c r="AH6" i="14"/>
  <c r="AC6" i="10"/>
  <c r="O6" i="15"/>
  <c r="X6" i="10"/>
  <c r="AA6" i="14"/>
  <c r="K6" i="15"/>
  <c r="U6" i="10"/>
  <c r="J9" i="7" s="1"/>
  <c r="J6" i="15"/>
  <c r="Q6" i="14"/>
  <c r="T6" i="10"/>
  <c r="I9" i="7" s="1"/>
  <c r="I6" i="15"/>
  <c r="H6" i="15"/>
  <c r="O6" i="14"/>
  <c r="O6" i="10"/>
  <c r="N6" i="10"/>
  <c r="K6" i="10"/>
  <c r="E6" i="15"/>
  <c r="I6" i="14"/>
  <c r="I6" i="10"/>
  <c r="S9" i="6" s="1"/>
  <c r="C6" i="15"/>
  <c r="F6" i="14"/>
  <c r="G6" i="10"/>
  <c r="E6" i="14"/>
  <c r="E6" i="10"/>
  <c r="E9" i="7" s="1"/>
  <c r="D6" i="10"/>
  <c r="C6" i="10"/>
  <c r="B6" i="10"/>
  <c r="A6" i="10"/>
  <c r="A9" i="7" s="1"/>
  <c r="U5" i="15"/>
  <c r="AM5" i="14"/>
  <c r="AG5" i="10"/>
  <c r="AK5" i="14"/>
  <c r="AE5" i="10"/>
  <c r="AI5" i="14"/>
  <c r="AD5" i="10"/>
  <c r="AG8" i="8" s="1"/>
  <c r="N5" i="15"/>
  <c r="AD5" i="14"/>
  <c r="M5" i="15"/>
  <c r="AC5" i="14"/>
  <c r="Y5" i="10"/>
  <c r="AA8" i="8" s="1"/>
  <c r="W5" i="10"/>
  <c r="W5" i="14"/>
  <c r="X5" i="14" s="1"/>
  <c r="T5" i="14" s="1"/>
  <c r="J5" i="15"/>
  <c r="Q5" i="14"/>
  <c r="T5" i="10"/>
  <c r="I8" i="7" s="1"/>
  <c r="P5" i="14"/>
  <c r="O5" i="14"/>
  <c r="R5" i="10"/>
  <c r="G8" i="7" s="1"/>
  <c r="M8" i="7" s="1"/>
  <c r="H5" i="15"/>
  <c r="N5" i="10"/>
  <c r="L5" i="10"/>
  <c r="D5" i="15"/>
  <c r="F5" i="14"/>
  <c r="G5" i="10"/>
  <c r="E5" i="10"/>
  <c r="D5" i="10"/>
  <c r="B5" i="10"/>
  <c r="A5" i="10"/>
  <c r="A8" i="7" s="1"/>
  <c r="O4" i="15"/>
  <c r="K4" i="15"/>
  <c r="H4" i="14"/>
  <c r="E4" i="10"/>
  <c r="D4" i="10"/>
  <c r="AK4" i="14"/>
  <c r="B4" i="10"/>
  <c r="A4" i="10"/>
  <c r="AG3" i="10"/>
  <c r="AK6" i="8" s="1"/>
  <c r="U3" i="15"/>
  <c r="J3" i="15"/>
  <c r="D3" i="10"/>
  <c r="D6" i="8" s="1"/>
  <c r="B3" i="10"/>
  <c r="B6" i="7" s="1"/>
  <c r="A3" i="10"/>
  <c r="A5" i="3" s="1"/>
  <c r="A2" i="10"/>
  <c r="A1" i="10"/>
  <c r="M136" i="8"/>
  <c r="F136" i="8"/>
  <c r="E136" i="8"/>
  <c r="D136" i="8"/>
  <c r="C136" i="8"/>
  <c r="B136" i="8"/>
  <c r="A136" i="8"/>
  <c r="AG135" i="8"/>
  <c r="AD135" i="8"/>
  <c r="Y135" i="8"/>
  <c r="Z135" i="8" s="1"/>
  <c r="E135" i="8"/>
  <c r="D135" i="8"/>
  <c r="C135" i="8"/>
  <c r="B135" i="8"/>
  <c r="A135" i="8"/>
  <c r="E134" i="8"/>
  <c r="U134" i="8" s="1"/>
  <c r="D134" i="8"/>
  <c r="B134" i="8"/>
  <c r="A134" i="8"/>
  <c r="E133" i="8"/>
  <c r="D133" i="8"/>
  <c r="B133" i="8"/>
  <c r="A133" i="8"/>
  <c r="E132" i="8"/>
  <c r="S132" i="8" s="1"/>
  <c r="B132" i="8"/>
  <c r="A132" i="8"/>
  <c r="F131" i="8"/>
  <c r="E131" i="8"/>
  <c r="D131" i="8"/>
  <c r="B131" i="8"/>
  <c r="A131" i="8"/>
  <c r="AF130" i="8"/>
  <c r="AD130" i="8"/>
  <c r="Y130" i="8"/>
  <c r="Z130" i="8" s="1"/>
  <c r="S130" i="8"/>
  <c r="M130" i="8"/>
  <c r="E130" i="8"/>
  <c r="D130" i="8"/>
  <c r="C130" i="8"/>
  <c r="B130" i="8"/>
  <c r="E129" i="8"/>
  <c r="D129" i="8"/>
  <c r="B129" i="8"/>
  <c r="P129" i="8" s="1"/>
  <c r="A129" i="8"/>
  <c r="E128" i="8"/>
  <c r="F128" i="8" s="1"/>
  <c r="B128" i="8"/>
  <c r="A128" i="8"/>
  <c r="AG127" i="8"/>
  <c r="P127" i="8"/>
  <c r="E127" i="8"/>
  <c r="M127" i="8" s="1"/>
  <c r="D127" i="8"/>
  <c r="B127" i="8"/>
  <c r="A127" i="8"/>
  <c r="E126" i="8"/>
  <c r="B126" i="8"/>
  <c r="A126" i="8"/>
  <c r="AJ125" i="8"/>
  <c r="E125" i="8"/>
  <c r="D125" i="8"/>
  <c r="B125" i="8"/>
  <c r="E124" i="8"/>
  <c r="F124" i="8" s="1"/>
  <c r="B124" i="8"/>
  <c r="A124" i="8"/>
  <c r="AJ123" i="8"/>
  <c r="AF123" i="8"/>
  <c r="AB123" i="8"/>
  <c r="Y123" i="8"/>
  <c r="Z123" i="8" s="1"/>
  <c r="D123" i="8"/>
  <c r="C123" i="8"/>
  <c r="B123" i="8"/>
  <c r="U123" i="8" s="1"/>
  <c r="A123" i="8"/>
  <c r="E122" i="8"/>
  <c r="D122" i="8"/>
  <c r="B122" i="8"/>
  <c r="G122" i="8" s="1"/>
  <c r="A122" i="8"/>
  <c r="AJ121" i="8"/>
  <c r="AD121" i="8"/>
  <c r="AB121" i="8"/>
  <c r="E121" i="8"/>
  <c r="D121" i="8"/>
  <c r="C121" i="8"/>
  <c r="B121" i="8"/>
  <c r="A121" i="8"/>
  <c r="E120" i="8"/>
  <c r="I120" i="8" s="1"/>
  <c r="B120" i="8"/>
  <c r="A120" i="8"/>
  <c r="E119" i="8"/>
  <c r="D119" i="8"/>
  <c r="B119" i="8"/>
  <c r="J119" i="8" s="1"/>
  <c r="A119" i="8"/>
  <c r="AK118" i="8"/>
  <c r="U118" i="8"/>
  <c r="E118" i="8"/>
  <c r="D118" i="8"/>
  <c r="B118" i="8"/>
  <c r="AD117" i="8"/>
  <c r="AB117" i="8"/>
  <c r="M117" i="8"/>
  <c r="E117" i="8"/>
  <c r="B117" i="8"/>
  <c r="V117" i="8" s="1"/>
  <c r="A117" i="8"/>
  <c r="AJ116" i="8"/>
  <c r="AG116" i="8"/>
  <c r="AC116" i="8"/>
  <c r="AB116" i="8"/>
  <c r="Y116" i="8"/>
  <c r="Z116" i="8" s="1"/>
  <c r="E116" i="8"/>
  <c r="D116" i="8"/>
  <c r="C116" i="8"/>
  <c r="B116" i="8"/>
  <c r="F116" i="8" s="1"/>
  <c r="A116" i="8"/>
  <c r="AD115" i="8"/>
  <c r="E115" i="8"/>
  <c r="S115" i="8" s="1"/>
  <c r="B115" i="8"/>
  <c r="A115" i="8"/>
  <c r="S114" i="8"/>
  <c r="M114" i="8"/>
  <c r="I114" i="8"/>
  <c r="F114" i="8"/>
  <c r="E114" i="8"/>
  <c r="D114" i="8"/>
  <c r="A114" i="8"/>
  <c r="AI113" i="8"/>
  <c r="AF113" i="8"/>
  <c r="AA113" i="8"/>
  <c r="E113" i="8"/>
  <c r="P113" i="8" s="1"/>
  <c r="D113" i="8"/>
  <c r="A113" i="8"/>
  <c r="E112" i="8"/>
  <c r="M112" i="8" s="1"/>
  <c r="B112" i="8"/>
  <c r="A112" i="8"/>
  <c r="G111" i="8"/>
  <c r="E111" i="8"/>
  <c r="D111" i="8"/>
  <c r="B111" i="8"/>
  <c r="A111" i="8"/>
  <c r="AK110" i="8"/>
  <c r="AJ110" i="8"/>
  <c r="M110" i="8"/>
  <c r="G110" i="8"/>
  <c r="E110" i="8"/>
  <c r="D110" i="8"/>
  <c r="AF109" i="8"/>
  <c r="AC109" i="8"/>
  <c r="S109" i="8"/>
  <c r="P109" i="8"/>
  <c r="G109" i="8"/>
  <c r="F109" i="8"/>
  <c r="E109" i="8"/>
  <c r="D109" i="8"/>
  <c r="B109" i="8"/>
  <c r="A109" i="8"/>
  <c r="P108" i="8"/>
  <c r="M108" i="8"/>
  <c r="E108" i="8"/>
  <c r="B108" i="8"/>
  <c r="A108" i="8"/>
  <c r="U107" i="8"/>
  <c r="E107" i="8"/>
  <c r="I107" i="8" s="1"/>
  <c r="D107" i="8"/>
  <c r="B107" i="8"/>
  <c r="A107" i="8"/>
  <c r="E106" i="8"/>
  <c r="D106" i="8"/>
  <c r="B106" i="8"/>
  <c r="AD105" i="8"/>
  <c r="AB105" i="8"/>
  <c r="E105" i="8"/>
  <c r="B105" i="8"/>
  <c r="J105" i="8" s="1"/>
  <c r="A105" i="8"/>
  <c r="S104" i="8"/>
  <c r="E104" i="8"/>
  <c r="P104" i="8" s="1"/>
  <c r="D104" i="8"/>
  <c r="A104" i="8"/>
  <c r="AB103" i="8"/>
  <c r="E103" i="8"/>
  <c r="D103" i="8"/>
  <c r="B103" i="8"/>
  <c r="J103" i="8" s="1"/>
  <c r="A103" i="8"/>
  <c r="E102" i="8"/>
  <c r="D102" i="8"/>
  <c r="B102" i="8"/>
  <c r="A102" i="8"/>
  <c r="AG101" i="8"/>
  <c r="AD101" i="8"/>
  <c r="J101" i="8"/>
  <c r="F101" i="8"/>
  <c r="E101" i="8"/>
  <c r="D101" i="8"/>
  <c r="A101" i="8"/>
  <c r="AA100" i="8"/>
  <c r="E100" i="8"/>
  <c r="D100" i="8"/>
  <c r="B100" i="8"/>
  <c r="A100" i="8"/>
  <c r="E99" i="8"/>
  <c r="B99" i="8"/>
  <c r="A99" i="8"/>
  <c r="E98" i="8"/>
  <c r="D98" i="8"/>
  <c r="A98" i="8"/>
  <c r="E97" i="8"/>
  <c r="D97" i="8"/>
  <c r="B97" i="8"/>
  <c r="A97" i="8"/>
  <c r="AJ96" i="8"/>
  <c r="AC96" i="8"/>
  <c r="AB96" i="8"/>
  <c r="C96" i="8"/>
  <c r="B96" i="8"/>
  <c r="E95" i="8"/>
  <c r="D95" i="8"/>
  <c r="B95" i="8"/>
  <c r="D94" i="8"/>
  <c r="B94" i="8"/>
  <c r="AC93" i="8"/>
  <c r="M93" i="8"/>
  <c r="E93" i="8"/>
  <c r="D93" i="8"/>
  <c r="B93" i="8"/>
  <c r="A93" i="8"/>
  <c r="AK92" i="8"/>
  <c r="AF92" i="8"/>
  <c r="Y92" i="8"/>
  <c r="Z92" i="8" s="1"/>
  <c r="E92" i="8"/>
  <c r="D92" i="8"/>
  <c r="B92" i="8"/>
  <c r="E91" i="8"/>
  <c r="D91" i="8"/>
  <c r="B91" i="8"/>
  <c r="A91" i="8"/>
  <c r="P90" i="8"/>
  <c r="D90" i="8"/>
  <c r="B90" i="8"/>
  <c r="A90" i="8"/>
  <c r="E89" i="8"/>
  <c r="B89" i="8"/>
  <c r="A89" i="8"/>
  <c r="AI88" i="8"/>
  <c r="E88" i="8"/>
  <c r="D88" i="8"/>
  <c r="B88" i="8"/>
  <c r="G88" i="8" s="1"/>
  <c r="AJ87" i="8"/>
  <c r="V87" i="8"/>
  <c r="I87" i="8"/>
  <c r="E87" i="8"/>
  <c r="D87" i="8"/>
  <c r="A87" i="8"/>
  <c r="S86" i="8"/>
  <c r="P86" i="8"/>
  <c r="J86" i="8"/>
  <c r="G86" i="8"/>
  <c r="E86" i="8"/>
  <c r="B86" i="8"/>
  <c r="A86" i="8"/>
  <c r="M85" i="8"/>
  <c r="I85" i="8"/>
  <c r="B85" i="8"/>
  <c r="A85" i="8"/>
  <c r="AJ84" i="8"/>
  <c r="AF84" i="8"/>
  <c r="AD84" i="8"/>
  <c r="Y84" i="8"/>
  <c r="Z84" i="8" s="1"/>
  <c r="S84" i="8"/>
  <c r="D84" i="8"/>
  <c r="C84" i="8"/>
  <c r="B84" i="8"/>
  <c r="AK83" i="8"/>
  <c r="AG83" i="8"/>
  <c r="E83" i="8"/>
  <c r="D83" i="8"/>
  <c r="B83" i="8"/>
  <c r="A83" i="8"/>
  <c r="D82" i="8"/>
  <c r="B82" i="8"/>
  <c r="A82" i="8"/>
  <c r="E81" i="8"/>
  <c r="V81" i="8" s="1"/>
  <c r="D81" i="8"/>
  <c r="B81" i="8"/>
  <c r="A81" i="8"/>
  <c r="AI80" i="8"/>
  <c r="I80" i="8"/>
  <c r="E80" i="8"/>
  <c r="J80" i="8" s="1"/>
  <c r="D80" i="8"/>
  <c r="B80" i="8"/>
  <c r="AJ79" i="8"/>
  <c r="E79" i="8"/>
  <c r="U79" i="8" s="1"/>
  <c r="D79" i="8"/>
  <c r="B79" i="8"/>
  <c r="A79" i="8"/>
  <c r="AD78" i="8"/>
  <c r="AB78" i="8"/>
  <c r="E78" i="8"/>
  <c r="D78" i="8"/>
  <c r="B78" i="8"/>
  <c r="A78" i="8"/>
  <c r="E77" i="8"/>
  <c r="J77" i="8" s="1"/>
  <c r="A77" i="8"/>
  <c r="E76" i="8"/>
  <c r="B76" i="8"/>
  <c r="J76" i="8" s="1"/>
  <c r="A76" i="8"/>
  <c r="E75" i="8"/>
  <c r="D75" i="8"/>
  <c r="A75" i="8"/>
  <c r="I74" i="8"/>
  <c r="D74" i="8"/>
  <c r="C74" i="8"/>
  <c r="A74" i="8"/>
  <c r="AG73" i="8"/>
  <c r="AA73" i="8"/>
  <c r="E73" i="8"/>
  <c r="D73" i="8"/>
  <c r="B73" i="8"/>
  <c r="F73" i="8" s="1"/>
  <c r="E72" i="8"/>
  <c r="D72" i="8"/>
  <c r="A72" i="8"/>
  <c r="AD71" i="8"/>
  <c r="Y71" i="8"/>
  <c r="Z71" i="8" s="1"/>
  <c r="P71" i="8"/>
  <c r="M71" i="8"/>
  <c r="E71" i="8"/>
  <c r="D71" i="8"/>
  <c r="C71" i="8"/>
  <c r="V70" i="8"/>
  <c r="S70" i="8"/>
  <c r="M70" i="8"/>
  <c r="E70" i="8"/>
  <c r="I70" i="8" s="1"/>
  <c r="B70" i="8"/>
  <c r="A70" i="8"/>
  <c r="AD69" i="8"/>
  <c r="AC69" i="8"/>
  <c r="Y69" i="8"/>
  <c r="Z69" i="8" s="1"/>
  <c r="U69" i="8"/>
  <c r="S69" i="8"/>
  <c r="M69" i="8"/>
  <c r="J69" i="8"/>
  <c r="E69" i="8"/>
  <c r="D69" i="8"/>
  <c r="B69" i="8"/>
  <c r="F69" i="8" s="1"/>
  <c r="A69" i="8"/>
  <c r="AK68" i="8"/>
  <c r="AA68" i="8"/>
  <c r="E68" i="8"/>
  <c r="D68" i="8"/>
  <c r="B68" i="8"/>
  <c r="A68" i="8"/>
  <c r="E67" i="8"/>
  <c r="B67" i="8"/>
  <c r="A67" i="8"/>
  <c r="E66" i="8"/>
  <c r="D66" i="8"/>
  <c r="A66" i="8"/>
  <c r="V65" i="8"/>
  <c r="B65" i="8"/>
  <c r="A65" i="8"/>
  <c r="AK64" i="8"/>
  <c r="AG64" i="8"/>
  <c r="E64" i="8"/>
  <c r="D64" i="8"/>
  <c r="A64" i="8"/>
  <c r="Z63" i="8"/>
  <c r="Y63" i="8"/>
  <c r="G63" i="8"/>
  <c r="E63" i="8"/>
  <c r="D63" i="8"/>
  <c r="C63" i="8"/>
  <c r="B63" i="8"/>
  <c r="A63" i="8"/>
  <c r="AI62" i="8"/>
  <c r="M62" i="8"/>
  <c r="E62" i="8"/>
  <c r="D62" i="8"/>
  <c r="A62" i="8"/>
  <c r="E61" i="8"/>
  <c r="D61" i="8"/>
  <c r="E60" i="8"/>
  <c r="S60" i="8" s="1"/>
  <c r="D60" i="8"/>
  <c r="B60" i="8"/>
  <c r="V60" i="8" s="1"/>
  <c r="A60" i="8"/>
  <c r="D59" i="8"/>
  <c r="B59" i="8"/>
  <c r="A59" i="8"/>
  <c r="AC58" i="8"/>
  <c r="P58" i="8"/>
  <c r="E58" i="8"/>
  <c r="D58" i="8"/>
  <c r="A58" i="8"/>
  <c r="AD57" i="8"/>
  <c r="E57" i="8"/>
  <c r="D57" i="8"/>
  <c r="B57" i="8"/>
  <c r="A57" i="8"/>
  <c r="AC56" i="8"/>
  <c r="E56" i="8"/>
  <c r="V56" i="8" s="1"/>
  <c r="D56" i="8"/>
  <c r="C56" i="8"/>
  <c r="A56" i="8"/>
  <c r="AC55" i="8"/>
  <c r="M55" i="8"/>
  <c r="E55" i="8"/>
  <c r="D55" i="8"/>
  <c r="A55" i="8"/>
  <c r="V54" i="8"/>
  <c r="P54" i="8"/>
  <c r="E54" i="8"/>
  <c r="I54" i="8" s="1"/>
  <c r="B54" i="8"/>
  <c r="A54" i="8"/>
  <c r="U53" i="8"/>
  <c r="J53" i="8"/>
  <c r="G53" i="8"/>
  <c r="E53" i="8"/>
  <c r="D53" i="8"/>
  <c r="A53" i="8"/>
  <c r="E52" i="8"/>
  <c r="M52" i="8" s="1"/>
  <c r="D52" i="8"/>
  <c r="B52" i="8"/>
  <c r="A52" i="8"/>
  <c r="E51" i="8"/>
  <c r="D51" i="8"/>
  <c r="B51" i="8"/>
  <c r="I50" i="8"/>
  <c r="E50" i="8"/>
  <c r="D50" i="8"/>
  <c r="B50" i="8"/>
  <c r="J50" i="8" s="1"/>
  <c r="A50" i="8"/>
  <c r="J49" i="8"/>
  <c r="E49" i="8"/>
  <c r="B49" i="8"/>
  <c r="P49" i="8" s="1"/>
  <c r="A49" i="8"/>
  <c r="AG48" i="8"/>
  <c r="AF48" i="8"/>
  <c r="AB48" i="8"/>
  <c r="Y48" i="8"/>
  <c r="Z48" i="8" s="1"/>
  <c r="E48" i="8"/>
  <c r="D48" i="8"/>
  <c r="C48" i="8"/>
  <c r="B48" i="8"/>
  <c r="A48" i="8"/>
  <c r="E47" i="8"/>
  <c r="D47" i="8"/>
  <c r="B47" i="8"/>
  <c r="A47" i="8"/>
  <c r="D46" i="8"/>
  <c r="B46" i="8"/>
  <c r="V45" i="8"/>
  <c r="M45" i="8"/>
  <c r="E45" i="8"/>
  <c r="P45" i="8" s="1"/>
  <c r="D45" i="8"/>
  <c r="B45" i="8"/>
  <c r="G45" i="8" s="1"/>
  <c r="D44" i="8"/>
  <c r="B44" i="8"/>
  <c r="A44" i="8"/>
  <c r="AD43" i="8"/>
  <c r="E43" i="8"/>
  <c r="P43" i="8" s="1"/>
  <c r="D43" i="8"/>
  <c r="B43" i="8"/>
  <c r="A43" i="8"/>
  <c r="V42" i="8"/>
  <c r="U42" i="8"/>
  <c r="M42" i="8"/>
  <c r="I42" i="8"/>
  <c r="E42" i="8"/>
  <c r="D42" i="8"/>
  <c r="B42" i="8"/>
  <c r="F42" i="8" s="1"/>
  <c r="A42" i="8"/>
  <c r="V41" i="8"/>
  <c r="E41" i="8"/>
  <c r="D41" i="8"/>
  <c r="B41" i="8"/>
  <c r="M41" i="8" s="1"/>
  <c r="AI40" i="8"/>
  <c r="M40" i="8"/>
  <c r="I40" i="8"/>
  <c r="F40" i="8"/>
  <c r="E40" i="8"/>
  <c r="D40" i="8"/>
  <c r="E39" i="8"/>
  <c r="D39" i="8"/>
  <c r="B39" i="8"/>
  <c r="J39" i="8" s="1"/>
  <c r="A39" i="8"/>
  <c r="E38" i="8"/>
  <c r="B38" i="8"/>
  <c r="A38" i="8"/>
  <c r="E37" i="8"/>
  <c r="D37" i="8"/>
  <c r="A37" i="8"/>
  <c r="E36" i="8"/>
  <c r="D36" i="8"/>
  <c r="A36" i="8"/>
  <c r="AC35" i="8"/>
  <c r="Z35" i="8"/>
  <c r="Y35" i="8"/>
  <c r="E35" i="8"/>
  <c r="D35" i="8"/>
  <c r="C35" i="8"/>
  <c r="B35" i="8"/>
  <c r="J35" i="8" s="1"/>
  <c r="A35" i="8"/>
  <c r="AC34" i="8"/>
  <c r="V34" i="8"/>
  <c r="I34" i="8"/>
  <c r="G34" i="8"/>
  <c r="E34" i="8"/>
  <c r="F34" i="8" s="1"/>
  <c r="C34" i="8"/>
  <c r="B34" i="8"/>
  <c r="P34" i="8" s="1"/>
  <c r="A34" i="8"/>
  <c r="E33" i="8"/>
  <c r="D33" i="8"/>
  <c r="A33" i="8"/>
  <c r="E32" i="8"/>
  <c r="D32" i="8"/>
  <c r="A32" i="8"/>
  <c r="AG31" i="8"/>
  <c r="Z31" i="8"/>
  <c r="Y31" i="8"/>
  <c r="E31" i="8"/>
  <c r="C31" i="8"/>
  <c r="A31" i="8"/>
  <c r="E30" i="8"/>
  <c r="F30" i="8" s="1"/>
  <c r="B30" i="8"/>
  <c r="A30" i="8"/>
  <c r="B29" i="8"/>
  <c r="A29" i="8"/>
  <c r="AI28" i="8"/>
  <c r="M28" i="8"/>
  <c r="J28" i="8"/>
  <c r="E28" i="8"/>
  <c r="B28" i="8"/>
  <c r="A28" i="8"/>
  <c r="AF27" i="8"/>
  <c r="AD27" i="8"/>
  <c r="Y27" i="8"/>
  <c r="Z27" i="8" s="1"/>
  <c r="I27" i="8"/>
  <c r="G27" i="8"/>
  <c r="E27" i="8"/>
  <c r="C27" i="8"/>
  <c r="B27" i="8"/>
  <c r="A27" i="8"/>
  <c r="AD26" i="8"/>
  <c r="E26" i="8"/>
  <c r="D26" i="8"/>
  <c r="B26" i="8"/>
  <c r="A26" i="8"/>
  <c r="E25" i="8"/>
  <c r="B25" i="8"/>
  <c r="AI24" i="8"/>
  <c r="AA24" i="8"/>
  <c r="E24" i="8"/>
  <c r="B24" i="8"/>
  <c r="A24" i="8"/>
  <c r="Y23" i="8"/>
  <c r="Z23" i="8" s="1"/>
  <c r="P23" i="8"/>
  <c r="B23" i="8"/>
  <c r="A23" i="8"/>
  <c r="AA22" i="8"/>
  <c r="E22" i="8"/>
  <c r="D22" i="8"/>
  <c r="B22" i="8"/>
  <c r="A22" i="8"/>
  <c r="AG21" i="8"/>
  <c r="E21" i="8"/>
  <c r="C21" i="8"/>
  <c r="B21" i="8"/>
  <c r="G21" i="8" s="1"/>
  <c r="A21" i="8"/>
  <c r="B20" i="8"/>
  <c r="A20" i="8"/>
  <c r="E19" i="8"/>
  <c r="B19" i="8"/>
  <c r="M19" i="8" s="1"/>
  <c r="E18" i="8"/>
  <c r="P18" i="8" s="1"/>
  <c r="D18" i="8"/>
  <c r="B18" i="8"/>
  <c r="V18" i="8" s="1"/>
  <c r="A18" i="8"/>
  <c r="AD17" i="8"/>
  <c r="Z17" i="8"/>
  <c r="Y17" i="8"/>
  <c r="M17" i="8"/>
  <c r="E17" i="8"/>
  <c r="J17" i="8" s="1"/>
  <c r="C17" i="8"/>
  <c r="B17" i="8"/>
  <c r="A17" i="8"/>
  <c r="E16" i="8"/>
  <c r="B16" i="8"/>
  <c r="P16" i="8" s="1"/>
  <c r="A16" i="8"/>
  <c r="E15" i="8"/>
  <c r="A15" i="8"/>
  <c r="AK14" i="8"/>
  <c r="AI14" i="8"/>
  <c r="AC14" i="8"/>
  <c r="E14" i="8"/>
  <c r="D14" i="8"/>
  <c r="A14" i="8"/>
  <c r="E13" i="8"/>
  <c r="C13" i="8"/>
  <c r="B13" i="8"/>
  <c r="A13" i="8"/>
  <c r="E12" i="8"/>
  <c r="B12" i="8"/>
  <c r="A12" i="8"/>
  <c r="E11" i="8"/>
  <c r="B11" i="8"/>
  <c r="D10" i="8"/>
  <c r="B10" i="8"/>
  <c r="AG9" i="8"/>
  <c r="AF9" i="8"/>
  <c r="C9" i="8"/>
  <c r="B9" i="8"/>
  <c r="A9" i="8"/>
  <c r="AK8" i="8"/>
  <c r="AI8" i="8"/>
  <c r="E8" i="8"/>
  <c r="B8" i="8"/>
  <c r="P8" i="8" s="1"/>
  <c r="A8" i="8"/>
  <c r="E7" i="8"/>
  <c r="B7" i="8"/>
  <c r="V7" i="8" s="1"/>
  <c r="A7" i="8"/>
  <c r="E136" i="7"/>
  <c r="D136" i="7"/>
  <c r="C136" i="7"/>
  <c r="B136" i="7"/>
  <c r="A136" i="7"/>
  <c r="J135" i="7"/>
  <c r="E135" i="7"/>
  <c r="D135" i="7"/>
  <c r="C135" i="7"/>
  <c r="B135" i="7"/>
  <c r="A135" i="7"/>
  <c r="E134" i="7"/>
  <c r="D134" i="7"/>
  <c r="B134" i="7"/>
  <c r="A134" i="7"/>
  <c r="F133" i="7"/>
  <c r="E133" i="7"/>
  <c r="D133" i="7"/>
  <c r="B133" i="7"/>
  <c r="A133" i="7"/>
  <c r="E132" i="7"/>
  <c r="D132" i="7"/>
  <c r="B132" i="7"/>
  <c r="A132" i="7"/>
  <c r="E131" i="7"/>
  <c r="D131" i="7"/>
  <c r="B131" i="7"/>
  <c r="A131" i="7"/>
  <c r="J130" i="7"/>
  <c r="E130" i="7"/>
  <c r="D130" i="7"/>
  <c r="C130" i="7"/>
  <c r="B130" i="7"/>
  <c r="D129" i="7"/>
  <c r="B129" i="7"/>
  <c r="A129" i="7"/>
  <c r="E128" i="7"/>
  <c r="D128" i="7"/>
  <c r="B128" i="7"/>
  <c r="A128" i="7"/>
  <c r="H127" i="7"/>
  <c r="F127" i="7"/>
  <c r="E127" i="7"/>
  <c r="D127" i="7"/>
  <c r="B127" i="7"/>
  <c r="A127" i="7"/>
  <c r="E126" i="7"/>
  <c r="B126" i="7"/>
  <c r="A126" i="7"/>
  <c r="J125" i="7"/>
  <c r="E125" i="7"/>
  <c r="D125" i="7"/>
  <c r="B125" i="7"/>
  <c r="A125" i="7"/>
  <c r="I124" i="7"/>
  <c r="O124" i="7" s="1"/>
  <c r="E124" i="7"/>
  <c r="B124" i="7"/>
  <c r="A124" i="7"/>
  <c r="I123" i="7"/>
  <c r="E123" i="7"/>
  <c r="D123" i="7"/>
  <c r="C123" i="7"/>
  <c r="A123" i="7"/>
  <c r="E122" i="7"/>
  <c r="D122" i="7"/>
  <c r="B122" i="7"/>
  <c r="A122" i="7"/>
  <c r="J121" i="7"/>
  <c r="P121" i="7" s="1"/>
  <c r="E121" i="7"/>
  <c r="D121" i="7"/>
  <c r="C121" i="7"/>
  <c r="A121" i="7"/>
  <c r="G120" i="7"/>
  <c r="E120" i="7"/>
  <c r="B120" i="7"/>
  <c r="A120" i="7"/>
  <c r="E119" i="7"/>
  <c r="D119" i="7"/>
  <c r="B119" i="7"/>
  <c r="A119" i="7"/>
  <c r="I118" i="7"/>
  <c r="E118" i="7"/>
  <c r="D118" i="7"/>
  <c r="B118" i="7"/>
  <c r="J117" i="7"/>
  <c r="E117" i="7"/>
  <c r="D117" i="7"/>
  <c r="B117" i="7"/>
  <c r="A117" i="7"/>
  <c r="I116" i="7"/>
  <c r="F116" i="7"/>
  <c r="E116" i="7"/>
  <c r="D116" i="7"/>
  <c r="C116" i="7"/>
  <c r="B116" i="7"/>
  <c r="A116" i="7"/>
  <c r="I115" i="7"/>
  <c r="E115" i="7"/>
  <c r="B115" i="7"/>
  <c r="A115" i="7"/>
  <c r="E114" i="7"/>
  <c r="D114" i="7"/>
  <c r="B114" i="7"/>
  <c r="A114" i="7"/>
  <c r="E113" i="7"/>
  <c r="D113" i="7"/>
  <c r="B113" i="7"/>
  <c r="A113" i="7"/>
  <c r="E112" i="7"/>
  <c r="D112" i="7"/>
  <c r="B112" i="7"/>
  <c r="A112" i="7"/>
  <c r="E111" i="7"/>
  <c r="D111" i="7"/>
  <c r="B111" i="7"/>
  <c r="A111" i="7"/>
  <c r="G110" i="7"/>
  <c r="E110" i="7"/>
  <c r="D110" i="7"/>
  <c r="B110" i="7"/>
  <c r="A110" i="7"/>
  <c r="E109" i="7"/>
  <c r="D109" i="7"/>
  <c r="B109" i="7"/>
  <c r="A109" i="7"/>
  <c r="E108" i="7"/>
  <c r="B108" i="7"/>
  <c r="A108" i="7"/>
  <c r="J107" i="7"/>
  <c r="F107" i="7"/>
  <c r="E107" i="7"/>
  <c r="D107" i="7"/>
  <c r="C107" i="7"/>
  <c r="B107" i="7"/>
  <c r="A107" i="7"/>
  <c r="E106" i="7"/>
  <c r="D106" i="7"/>
  <c r="B106" i="7"/>
  <c r="A106" i="7"/>
  <c r="E105" i="7"/>
  <c r="D105" i="7"/>
  <c r="B105" i="7"/>
  <c r="A105" i="7"/>
  <c r="F104" i="7"/>
  <c r="E104" i="7"/>
  <c r="D104" i="7"/>
  <c r="B104" i="7"/>
  <c r="A104" i="7"/>
  <c r="E103" i="7"/>
  <c r="D103" i="7"/>
  <c r="B103" i="7"/>
  <c r="A103" i="7"/>
  <c r="H102" i="7"/>
  <c r="E102" i="7"/>
  <c r="D102" i="7"/>
  <c r="A102" i="7"/>
  <c r="J101" i="7"/>
  <c r="P101" i="7" s="1"/>
  <c r="I101" i="7"/>
  <c r="O101" i="7" s="1"/>
  <c r="E101" i="7"/>
  <c r="D101" i="7"/>
  <c r="C101" i="7"/>
  <c r="B101" i="7"/>
  <c r="A101" i="7"/>
  <c r="E100" i="7"/>
  <c r="D100" i="7"/>
  <c r="B100" i="7"/>
  <c r="A100" i="7"/>
  <c r="E99" i="7"/>
  <c r="D99" i="7"/>
  <c r="B99" i="7"/>
  <c r="A99" i="7"/>
  <c r="E98" i="7"/>
  <c r="D98" i="7"/>
  <c r="B98" i="7"/>
  <c r="A98" i="7"/>
  <c r="E97" i="7"/>
  <c r="D97" i="7"/>
  <c r="B97" i="7"/>
  <c r="A97" i="7"/>
  <c r="I96" i="7"/>
  <c r="E96" i="7"/>
  <c r="D96" i="7"/>
  <c r="C96" i="7"/>
  <c r="B96" i="7"/>
  <c r="A96" i="7"/>
  <c r="E95" i="7"/>
  <c r="D95" i="7"/>
  <c r="B95" i="7"/>
  <c r="A95" i="7"/>
  <c r="E94" i="7"/>
  <c r="D94" i="7"/>
  <c r="B94" i="7"/>
  <c r="A94" i="7"/>
  <c r="F93" i="7"/>
  <c r="E93" i="7"/>
  <c r="D93" i="7"/>
  <c r="B93" i="7"/>
  <c r="A93" i="7"/>
  <c r="E92" i="7"/>
  <c r="D92" i="7"/>
  <c r="B92" i="7"/>
  <c r="A92" i="7"/>
  <c r="E91" i="7"/>
  <c r="D91" i="7"/>
  <c r="B91" i="7"/>
  <c r="A91" i="7"/>
  <c r="F90" i="7"/>
  <c r="E90" i="7"/>
  <c r="D90" i="7"/>
  <c r="B90" i="7"/>
  <c r="A90" i="7"/>
  <c r="E89" i="7"/>
  <c r="D89" i="7"/>
  <c r="B89" i="7"/>
  <c r="A89" i="7"/>
  <c r="E88" i="7"/>
  <c r="D88" i="7"/>
  <c r="B88" i="7"/>
  <c r="A88" i="7"/>
  <c r="G87" i="7"/>
  <c r="M87" i="7" s="1"/>
  <c r="E87" i="7"/>
  <c r="D87" i="7"/>
  <c r="B87" i="7"/>
  <c r="A87" i="7"/>
  <c r="E86" i="7"/>
  <c r="B86" i="7"/>
  <c r="A86" i="7"/>
  <c r="E85" i="7"/>
  <c r="D85" i="7"/>
  <c r="B85" i="7"/>
  <c r="A85" i="7"/>
  <c r="D84" i="7"/>
  <c r="C84" i="7"/>
  <c r="B84" i="7"/>
  <c r="A84" i="7"/>
  <c r="I83" i="7"/>
  <c r="G83" i="7"/>
  <c r="E83" i="7"/>
  <c r="D83" i="7"/>
  <c r="B83" i="7"/>
  <c r="A83" i="7"/>
  <c r="F82" i="7"/>
  <c r="D82" i="7"/>
  <c r="B82" i="7"/>
  <c r="A82" i="7"/>
  <c r="E81" i="7"/>
  <c r="D81" i="7"/>
  <c r="B81" i="7"/>
  <c r="A81" i="7"/>
  <c r="G80" i="7"/>
  <c r="E80" i="7"/>
  <c r="D80" i="7"/>
  <c r="B80" i="7"/>
  <c r="H79" i="7"/>
  <c r="E79" i="7"/>
  <c r="D79" i="7"/>
  <c r="B79" i="7"/>
  <c r="A79" i="7"/>
  <c r="E78" i="7"/>
  <c r="D78" i="7"/>
  <c r="B78" i="7"/>
  <c r="A78" i="7"/>
  <c r="E77" i="7"/>
  <c r="D77" i="7"/>
  <c r="B77" i="7"/>
  <c r="A77" i="7"/>
  <c r="E76" i="7"/>
  <c r="D76" i="7"/>
  <c r="B76" i="7"/>
  <c r="A76" i="7"/>
  <c r="E75" i="7"/>
  <c r="D75" i="7"/>
  <c r="B75" i="7"/>
  <c r="A75" i="7"/>
  <c r="E74" i="7"/>
  <c r="D74" i="7"/>
  <c r="C74" i="7"/>
  <c r="A74" i="7"/>
  <c r="J73" i="7"/>
  <c r="E73" i="7"/>
  <c r="D73" i="7"/>
  <c r="B73" i="7"/>
  <c r="A73" i="7"/>
  <c r="E72" i="7"/>
  <c r="D72" i="7"/>
  <c r="A72" i="7"/>
  <c r="F71" i="7"/>
  <c r="E71" i="7"/>
  <c r="D71" i="7"/>
  <c r="C71" i="7"/>
  <c r="B71" i="7"/>
  <c r="A71" i="7"/>
  <c r="J70" i="7"/>
  <c r="E70" i="7"/>
  <c r="D70" i="7"/>
  <c r="B70" i="7"/>
  <c r="A70" i="7"/>
  <c r="E69" i="7"/>
  <c r="D69" i="7"/>
  <c r="B69" i="7"/>
  <c r="A69" i="7"/>
  <c r="F68" i="7"/>
  <c r="E68" i="7"/>
  <c r="D68" i="7"/>
  <c r="B68" i="7"/>
  <c r="A68" i="7"/>
  <c r="E67" i="7"/>
  <c r="B67" i="7"/>
  <c r="A67" i="7"/>
  <c r="E66" i="7"/>
  <c r="D66" i="7"/>
  <c r="B66" i="7"/>
  <c r="A66" i="7"/>
  <c r="E65" i="7"/>
  <c r="D65" i="7"/>
  <c r="B65" i="7"/>
  <c r="A65" i="7"/>
  <c r="F64" i="7"/>
  <c r="E64" i="7"/>
  <c r="D64" i="7"/>
  <c r="A64" i="7"/>
  <c r="E63" i="7"/>
  <c r="D63" i="7"/>
  <c r="C63" i="7"/>
  <c r="B63" i="7"/>
  <c r="A63" i="7"/>
  <c r="E62" i="7"/>
  <c r="D62" i="7"/>
  <c r="B62" i="7"/>
  <c r="A62" i="7"/>
  <c r="E61" i="7"/>
  <c r="D61" i="7"/>
  <c r="B61" i="7"/>
  <c r="A61" i="7"/>
  <c r="E60" i="7"/>
  <c r="D60" i="7"/>
  <c r="B60" i="7"/>
  <c r="A60" i="7"/>
  <c r="N59" i="7"/>
  <c r="Q59" i="7" s="1"/>
  <c r="M59" i="7"/>
  <c r="H59" i="7"/>
  <c r="K59" i="7" s="1"/>
  <c r="P58" i="3" s="1"/>
  <c r="G59" i="7"/>
  <c r="D59" i="7"/>
  <c r="B59" i="7"/>
  <c r="A59" i="7"/>
  <c r="G58" i="7"/>
  <c r="E58" i="7"/>
  <c r="D58" i="7"/>
  <c r="A58" i="7"/>
  <c r="I57" i="7"/>
  <c r="D57" i="7"/>
  <c r="B57" i="7"/>
  <c r="A57" i="7"/>
  <c r="E56" i="7"/>
  <c r="D56" i="7"/>
  <c r="C56" i="7"/>
  <c r="B56" i="7"/>
  <c r="A56" i="7"/>
  <c r="I55" i="7"/>
  <c r="E55" i="7"/>
  <c r="D55" i="7"/>
  <c r="C55" i="7"/>
  <c r="B55" i="7"/>
  <c r="A55" i="7"/>
  <c r="E54" i="7"/>
  <c r="B54" i="7"/>
  <c r="A54" i="7"/>
  <c r="E53" i="7"/>
  <c r="D53" i="7"/>
  <c r="B53" i="7"/>
  <c r="A53" i="7"/>
  <c r="G52" i="7"/>
  <c r="E52" i="7"/>
  <c r="D52" i="7"/>
  <c r="B52" i="7"/>
  <c r="A52" i="7"/>
  <c r="E51" i="7"/>
  <c r="D51" i="7"/>
  <c r="B51" i="7"/>
  <c r="A51" i="7"/>
  <c r="E50" i="7"/>
  <c r="D50" i="7"/>
  <c r="B50" i="7"/>
  <c r="A50" i="7"/>
  <c r="E49" i="7"/>
  <c r="B49" i="7"/>
  <c r="A49" i="7"/>
  <c r="I48" i="7"/>
  <c r="F48" i="7"/>
  <c r="E48" i="7"/>
  <c r="D48" i="7"/>
  <c r="C48" i="7"/>
  <c r="B48" i="7"/>
  <c r="A48" i="7"/>
  <c r="I47" i="7"/>
  <c r="D47" i="7"/>
  <c r="B47" i="7"/>
  <c r="A47" i="7"/>
  <c r="E46" i="7"/>
  <c r="D46" i="7"/>
  <c r="B46" i="7"/>
  <c r="A46" i="7"/>
  <c r="E45" i="7"/>
  <c r="D45" i="7"/>
  <c r="B45" i="7"/>
  <c r="A45" i="7"/>
  <c r="E44" i="7"/>
  <c r="D44" i="7"/>
  <c r="B44" i="7"/>
  <c r="A44" i="7"/>
  <c r="E43" i="7"/>
  <c r="D43" i="7"/>
  <c r="B43" i="7"/>
  <c r="J42" i="7"/>
  <c r="I42" i="7"/>
  <c r="F42" i="7"/>
  <c r="E42" i="7"/>
  <c r="D42" i="7"/>
  <c r="C42" i="7"/>
  <c r="B42" i="7"/>
  <c r="A42" i="7"/>
  <c r="E41" i="7"/>
  <c r="D41" i="7"/>
  <c r="B41" i="7"/>
  <c r="A41" i="7"/>
  <c r="E40" i="7"/>
  <c r="D40" i="7"/>
  <c r="B40" i="7"/>
  <c r="A40" i="7"/>
  <c r="E39" i="7"/>
  <c r="D39" i="7"/>
  <c r="B39" i="7"/>
  <c r="A39" i="7"/>
  <c r="E38" i="7"/>
  <c r="B38" i="7"/>
  <c r="A38" i="7"/>
  <c r="E37" i="7"/>
  <c r="D37" i="7"/>
  <c r="B37" i="7"/>
  <c r="A37" i="7"/>
  <c r="E36" i="7"/>
  <c r="D36" i="7"/>
  <c r="A36" i="7"/>
  <c r="I35" i="7"/>
  <c r="E35" i="7"/>
  <c r="D35" i="7"/>
  <c r="C35" i="7"/>
  <c r="B35" i="7"/>
  <c r="A35" i="7"/>
  <c r="E34" i="7"/>
  <c r="C34" i="7"/>
  <c r="B34" i="7"/>
  <c r="A34" i="7"/>
  <c r="E33" i="7"/>
  <c r="D33" i="7"/>
  <c r="A33" i="7"/>
  <c r="E32" i="7"/>
  <c r="D32" i="7"/>
  <c r="B32" i="7"/>
  <c r="A32" i="7"/>
  <c r="E31" i="7"/>
  <c r="D31" i="7"/>
  <c r="C31" i="7"/>
  <c r="A31" i="7"/>
  <c r="E30" i="7"/>
  <c r="D30" i="7"/>
  <c r="B30" i="7"/>
  <c r="A30" i="7"/>
  <c r="B29" i="7"/>
  <c r="A29" i="7"/>
  <c r="G28" i="7"/>
  <c r="M28" i="7" s="1"/>
  <c r="E28" i="7"/>
  <c r="D28" i="7"/>
  <c r="B28" i="7"/>
  <c r="A28" i="7"/>
  <c r="I27" i="7"/>
  <c r="F27" i="7"/>
  <c r="E27" i="7"/>
  <c r="C27" i="7"/>
  <c r="B27" i="7"/>
  <c r="A27" i="7"/>
  <c r="G26" i="7"/>
  <c r="M26" i="7" s="1"/>
  <c r="E26" i="7"/>
  <c r="D26" i="7"/>
  <c r="B26" i="7"/>
  <c r="A26" i="7"/>
  <c r="B25" i="7"/>
  <c r="G24" i="7"/>
  <c r="E24" i="7"/>
  <c r="D24" i="7"/>
  <c r="B24" i="7"/>
  <c r="A24" i="7"/>
  <c r="E23" i="7"/>
  <c r="D23" i="7"/>
  <c r="B23" i="7"/>
  <c r="A23" i="7"/>
  <c r="E22" i="7"/>
  <c r="D22" i="7"/>
  <c r="A22" i="7"/>
  <c r="J21" i="7"/>
  <c r="F21" i="7"/>
  <c r="E21" i="7"/>
  <c r="C21" i="7"/>
  <c r="B21" i="7"/>
  <c r="A21" i="7"/>
  <c r="E20" i="7"/>
  <c r="D20" i="7"/>
  <c r="B20" i="7"/>
  <c r="E19" i="7"/>
  <c r="D19" i="7"/>
  <c r="B19" i="7"/>
  <c r="A19" i="7"/>
  <c r="E18" i="7"/>
  <c r="D18" i="7"/>
  <c r="A18" i="7"/>
  <c r="I17" i="7"/>
  <c r="E17" i="7"/>
  <c r="C17" i="7"/>
  <c r="B17" i="7"/>
  <c r="A17" i="7"/>
  <c r="E16" i="7"/>
  <c r="D16" i="7"/>
  <c r="B16" i="7"/>
  <c r="A16" i="7"/>
  <c r="E15" i="7"/>
  <c r="D15" i="7"/>
  <c r="A15" i="7"/>
  <c r="E14" i="7"/>
  <c r="J13" i="7"/>
  <c r="E13" i="7"/>
  <c r="C13" i="7"/>
  <c r="B13" i="7"/>
  <c r="A13" i="7"/>
  <c r="E12" i="7"/>
  <c r="D12" i="7"/>
  <c r="B12" i="7"/>
  <c r="A12" i="7"/>
  <c r="E11" i="7"/>
  <c r="D11" i="7"/>
  <c r="D10" i="7"/>
  <c r="C9" i="7"/>
  <c r="B9" i="7"/>
  <c r="O8" i="7"/>
  <c r="E8" i="7"/>
  <c r="B8" i="7"/>
  <c r="E7" i="7"/>
  <c r="B7" i="7"/>
  <c r="A7" i="7"/>
  <c r="W136" i="6"/>
  <c r="H136" i="6"/>
  <c r="G136" i="6"/>
  <c r="F136" i="6"/>
  <c r="E136" i="6"/>
  <c r="D136" i="6"/>
  <c r="C136" i="6"/>
  <c r="B136" i="6"/>
  <c r="A136" i="6"/>
  <c r="S135" i="6"/>
  <c r="E135" i="6"/>
  <c r="D135" i="6"/>
  <c r="C135" i="6"/>
  <c r="B135" i="6"/>
  <c r="A135" i="6"/>
  <c r="F134" i="6"/>
  <c r="E134" i="6"/>
  <c r="D134" i="6"/>
  <c r="B134" i="6"/>
  <c r="G134" i="6" s="1"/>
  <c r="H134" i="6" s="1"/>
  <c r="I134" i="6" s="1"/>
  <c r="A134" i="6"/>
  <c r="S133" i="6"/>
  <c r="E133" i="6"/>
  <c r="D133" i="6"/>
  <c r="B133" i="6"/>
  <c r="A133" i="6"/>
  <c r="S132" i="6"/>
  <c r="F132" i="6"/>
  <c r="E132" i="6"/>
  <c r="B132" i="6"/>
  <c r="A132" i="6"/>
  <c r="E131" i="6"/>
  <c r="D131" i="6"/>
  <c r="B131" i="6"/>
  <c r="A131" i="6"/>
  <c r="E130" i="6"/>
  <c r="D130" i="6"/>
  <c r="C130" i="6"/>
  <c r="B130" i="6"/>
  <c r="E129" i="6"/>
  <c r="D129" i="6"/>
  <c r="B129" i="6"/>
  <c r="A129" i="6"/>
  <c r="E128" i="6"/>
  <c r="D128" i="6"/>
  <c r="B128" i="6"/>
  <c r="A128" i="6"/>
  <c r="E127" i="6"/>
  <c r="D127" i="6"/>
  <c r="B127" i="6"/>
  <c r="A127" i="6"/>
  <c r="E126" i="6"/>
  <c r="B126" i="6"/>
  <c r="A126" i="6"/>
  <c r="S125" i="6"/>
  <c r="E125" i="6"/>
  <c r="D125" i="6"/>
  <c r="B125" i="6"/>
  <c r="A125" i="6"/>
  <c r="W124" i="6"/>
  <c r="F124" i="6"/>
  <c r="E124" i="6"/>
  <c r="G124" i="6" s="1"/>
  <c r="H124" i="6" s="1"/>
  <c r="D124" i="6"/>
  <c r="B124" i="6"/>
  <c r="A124" i="6"/>
  <c r="F123" i="6"/>
  <c r="E123" i="6"/>
  <c r="D123" i="6"/>
  <c r="C123" i="6"/>
  <c r="B123" i="6"/>
  <c r="G123" i="6" s="1"/>
  <c r="H123" i="6" s="1"/>
  <c r="I123" i="6" s="1"/>
  <c r="A123" i="6"/>
  <c r="E122" i="6"/>
  <c r="D122" i="6"/>
  <c r="B122" i="6"/>
  <c r="A122" i="6"/>
  <c r="S121" i="6"/>
  <c r="J121" i="6"/>
  <c r="E121" i="6"/>
  <c r="D121" i="6"/>
  <c r="C121" i="6"/>
  <c r="A121" i="6"/>
  <c r="W120" i="6"/>
  <c r="E120" i="6"/>
  <c r="B120" i="6"/>
  <c r="A120" i="6"/>
  <c r="F119" i="6"/>
  <c r="E119" i="6"/>
  <c r="G119" i="6" s="1"/>
  <c r="H119" i="6" s="1"/>
  <c r="I119" i="6" s="1"/>
  <c r="D119" i="6"/>
  <c r="B119" i="6"/>
  <c r="A119" i="6"/>
  <c r="W118" i="6"/>
  <c r="E118" i="6"/>
  <c r="D118" i="6"/>
  <c r="B118" i="6"/>
  <c r="E117" i="6"/>
  <c r="D117" i="6"/>
  <c r="B117" i="6"/>
  <c r="A117" i="6"/>
  <c r="W116" i="6"/>
  <c r="S116" i="6"/>
  <c r="E116" i="6"/>
  <c r="D116" i="6"/>
  <c r="C116" i="6"/>
  <c r="B116" i="6"/>
  <c r="A116" i="6"/>
  <c r="J115" i="6"/>
  <c r="E115" i="6"/>
  <c r="B115" i="6"/>
  <c r="A115" i="6"/>
  <c r="E114" i="6"/>
  <c r="D114" i="6"/>
  <c r="B114" i="6"/>
  <c r="A114" i="6"/>
  <c r="Q113" i="6"/>
  <c r="R113" i="6" s="1"/>
  <c r="P113" i="6"/>
  <c r="O113" i="6"/>
  <c r="J113" i="6"/>
  <c r="E113" i="6"/>
  <c r="D113" i="6"/>
  <c r="B113" i="6"/>
  <c r="A113" i="6"/>
  <c r="E112" i="6"/>
  <c r="B112" i="6"/>
  <c r="A112" i="6"/>
  <c r="W111" i="6"/>
  <c r="G111" i="6"/>
  <c r="H111" i="6" s="1"/>
  <c r="I111" i="6" s="1"/>
  <c r="F111" i="6"/>
  <c r="E111" i="6"/>
  <c r="D111" i="6"/>
  <c r="B111" i="6"/>
  <c r="A111" i="6"/>
  <c r="W110" i="6"/>
  <c r="J110" i="6"/>
  <c r="E110" i="6"/>
  <c r="D110" i="6"/>
  <c r="B110" i="6"/>
  <c r="A110" i="6"/>
  <c r="S109" i="6"/>
  <c r="F109" i="6"/>
  <c r="E109" i="6"/>
  <c r="G109" i="6" s="1"/>
  <c r="H109" i="6" s="1"/>
  <c r="I109" i="6" s="1"/>
  <c r="D109" i="6"/>
  <c r="B109" i="6"/>
  <c r="A109" i="6"/>
  <c r="E108" i="6"/>
  <c r="B108" i="6"/>
  <c r="A108" i="6"/>
  <c r="J107" i="6"/>
  <c r="E107" i="6"/>
  <c r="D107" i="6"/>
  <c r="B107" i="6"/>
  <c r="A107" i="6"/>
  <c r="E106" i="6"/>
  <c r="D106" i="6"/>
  <c r="B106" i="6"/>
  <c r="A106" i="6"/>
  <c r="O105" i="6"/>
  <c r="E105" i="6"/>
  <c r="D105" i="6"/>
  <c r="B105" i="6"/>
  <c r="A105" i="6"/>
  <c r="W104" i="6"/>
  <c r="E104" i="6"/>
  <c r="D104" i="6"/>
  <c r="B104" i="6"/>
  <c r="A104" i="6"/>
  <c r="E103" i="6"/>
  <c r="D103" i="6"/>
  <c r="B103" i="6"/>
  <c r="A103" i="6"/>
  <c r="E102" i="6"/>
  <c r="D102" i="6"/>
  <c r="A102" i="6"/>
  <c r="J101" i="6"/>
  <c r="E101" i="6"/>
  <c r="D101" i="6"/>
  <c r="C101" i="6"/>
  <c r="B101" i="6"/>
  <c r="A101" i="6"/>
  <c r="J100" i="6"/>
  <c r="E100" i="6"/>
  <c r="D100" i="6"/>
  <c r="B100" i="6"/>
  <c r="A100" i="6"/>
  <c r="E99" i="6"/>
  <c r="D99" i="6"/>
  <c r="B99" i="6"/>
  <c r="A99" i="6"/>
  <c r="E98" i="6"/>
  <c r="D98" i="6"/>
  <c r="B98" i="6"/>
  <c r="A98" i="6"/>
  <c r="E97" i="6"/>
  <c r="D97" i="6"/>
  <c r="B97" i="6"/>
  <c r="A97" i="6"/>
  <c r="W96" i="6"/>
  <c r="F96" i="6"/>
  <c r="E96" i="6"/>
  <c r="D96" i="6"/>
  <c r="C96" i="6"/>
  <c r="B96" i="6"/>
  <c r="G96" i="6" s="1"/>
  <c r="H96" i="6" s="1"/>
  <c r="I96" i="6" s="1"/>
  <c r="E95" i="6"/>
  <c r="D95" i="6"/>
  <c r="B95" i="6"/>
  <c r="A95" i="6"/>
  <c r="E94" i="6"/>
  <c r="D94" i="6"/>
  <c r="B94" i="6"/>
  <c r="S93" i="6"/>
  <c r="J93" i="6"/>
  <c r="F93" i="6"/>
  <c r="E93" i="6"/>
  <c r="D93" i="6"/>
  <c r="C93" i="6"/>
  <c r="B93" i="6"/>
  <c r="A93" i="6"/>
  <c r="S92" i="6"/>
  <c r="E92" i="6"/>
  <c r="D92" i="6"/>
  <c r="B92" i="6"/>
  <c r="A92" i="6"/>
  <c r="E91" i="6"/>
  <c r="D91" i="6"/>
  <c r="B91" i="6"/>
  <c r="A91" i="6"/>
  <c r="D90" i="6"/>
  <c r="B90" i="6"/>
  <c r="A90" i="6"/>
  <c r="E89" i="6"/>
  <c r="D89" i="6"/>
  <c r="B89" i="6"/>
  <c r="A89" i="6"/>
  <c r="E88" i="6"/>
  <c r="D88" i="6"/>
  <c r="B88" i="6"/>
  <c r="A88" i="6"/>
  <c r="S87" i="6"/>
  <c r="E87" i="6"/>
  <c r="D87" i="6"/>
  <c r="B87" i="6"/>
  <c r="A87" i="6"/>
  <c r="E86" i="6"/>
  <c r="B86" i="6"/>
  <c r="A86" i="6"/>
  <c r="E85" i="6"/>
  <c r="D85" i="6"/>
  <c r="B85" i="6"/>
  <c r="A85" i="6"/>
  <c r="E84" i="6"/>
  <c r="D84" i="6"/>
  <c r="C84" i="6"/>
  <c r="B84" i="6"/>
  <c r="A84" i="6"/>
  <c r="W83" i="6"/>
  <c r="E83" i="6"/>
  <c r="D83" i="6"/>
  <c r="B83" i="6"/>
  <c r="A83" i="6"/>
  <c r="E82" i="6"/>
  <c r="D82" i="6"/>
  <c r="B82" i="6"/>
  <c r="A82" i="6"/>
  <c r="E81" i="6"/>
  <c r="D81" i="6"/>
  <c r="B81" i="6"/>
  <c r="A81" i="6"/>
  <c r="E80" i="6"/>
  <c r="D80" i="6"/>
  <c r="B80" i="6"/>
  <c r="S79" i="6"/>
  <c r="E79" i="6"/>
  <c r="D79" i="6"/>
  <c r="B79" i="6"/>
  <c r="A79" i="6"/>
  <c r="W78" i="6"/>
  <c r="E78" i="6"/>
  <c r="D78" i="6"/>
  <c r="B78" i="6"/>
  <c r="A78" i="6"/>
  <c r="E77" i="6"/>
  <c r="D77" i="6"/>
  <c r="B77" i="6"/>
  <c r="A77" i="6"/>
  <c r="E76" i="6"/>
  <c r="B76" i="6"/>
  <c r="A76" i="6"/>
  <c r="E75" i="6"/>
  <c r="D75" i="6"/>
  <c r="B75" i="6"/>
  <c r="A75" i="6"/>
  <c r="S74" i="6"/>
  <c r="E74" i="6"/>
  <c r="D74" i="6"/>
  <c r="C74" i="6"/>
  <c r="A74" i="6"/>
  <c r="J73" i="6"/>
  <c r="E73" i="6"/>
  <c r="D73" i="6"/>
  <c r="B73" i="6"/>
  <c r="A73" i="6"/>
  <c r="E72" i="6"/>
  <c r="D72" i="6"/>
  <c r="B72" i="6"/>
  <c r="A72" i="6"/>
  <c r="W71" i="6"/>
  <c r="E71" i="6"/>
  <c r="D71" i="6"/>
  <c r="C71" i="6"/>
  <c r="B71" i="6"/>
  <c r="A71" i="6"/>
  <c r="O70" i="6"/>
  <c r="E70" i="6"/>
  <c r="B70" i="6"/>
  <c r="A70" i="6"/>
  <c r="J69" i="6"/>
  <c r="F69" i="6"/>
  <c r="E69" i="6"/>
  <c r="D69" i="6"/>
  <c r="B69" i="6"/>
  <c r="A69" i="6"/>
  <c r="W68" i="6"/>
  <c r="E68" i="6"/>
  <c r="D68" i="6"/>
  <c r="B68" i="6"/>
  <c r="A68" i="6"/>
  <c r="E67" i="6"/>
  <c r="B67" i="6"/>
  <c r="A67" i="6"/>
  <c r="S66" i="6"/>
  <c r="E66" i="6"/>
  <c r="D66" i="6"/>
  <c r="B66" i="6"/>
  <c r="A66" i="6"/>
  <c r="E65" i="6"/>
  <c r="D65" i="6"/>
  <c r="B65" i="6"/>
  <c r="A65" i="6"/>
  <c r="S64" i="6"/>
  <c r="E64" i="6"/>
  <c r="D64" i="6"/>
  <c r="A64" i="6"/>
  <c r="S63" i="6"/>
  <c r="E63" i="6"/>
  <c r="D63" i="6"/>
  <c r="C63" i="6"/>
  <c r="B63" i="6"/>
  <c r="A63" i="6"/>
  <c r="F62" i="6"/>
  <c r="E62" i="6"/>
  <c r="D62" i="6"/>
  <c r="B62" i="6"/>
  <c r="G62" i="6" s="1"/>
  <c r="H62" i="6" s="1"/>
  <c r="I62" i="6" s="1"/>
  <c r="A62" i="6"/>
  <c r="S61" i="6"/>
  <c r="E61" i="6"/>
  <c r="D61" i="6"/>
  <c r="B61" i="6"/>
  <c r="A61" i="6"/>
  <c r="E60" i="6"/>
  <c r="D60" i="6"/>
  <c r="B60" i="6"/>
  <c r="A60" i="6"/>
  <c r="D59" i="6"/>
  <c r="B59" i="6"/>
  <c r="A59" i="6"/>
  <c r="E58" i="6"/>
  <c r="D58" i="6"/>
  <c r="B58" i="6"/>
  <c r="A58" i="6"/>
  <c r="W57" i="6"/>
  <c r="D57" i="6"/>
  <c r="B57" i="6"/>
  <c r="A57" i="6"/>
  <c r="E56" i="6"/>
  <c r="D56" i="6"/>
  <c r="C56" i="6"/>
  <c r="B56" i="6"/>
  <c r="A56" i="6"/>
  <c r="E55" i="6"/>
  <c r="D55" i="6"/>
  <c r="C55" i="6"/>
  <c r="B55" i="6"/>
  <c r="A55" i="6"/>
  <c r="E54" i="6"/>
  <c r="B54" i="6"/>
  <c r="A54" i="6"/>
  <c r="E53" i="6"/>
  <c r="D53" i="6"/>
  <c r="B53" i="6"/>
  <c r="A53" i="6"/>
  <c r="E52" i="6"/>
  <c r="D52" i="6"/>
  <c r="B52" i="6"/>
  <c r="A52" i="6"/>
  <c r="O51" i="6"/>
  <c r="E51" i="6"/>
  <c r="D51" i="6"/>
  <c r="B51" i="6"/>
  <c r="A51" i="6"/>
  <c r="E50" i="6"/>
  <c r="D50" i="6"/>
  <c r="B50" i="6"/>
  <c r="A50" i="6"/>
  <c r="E49" i="6"/>
  <c r="D49" i="6"/>
  <c r="B49" i="6"/>
  <c r="A49" i="6"/>
  <c r="W48" i="6"/>
  <c r="S48" i="6"/>
  <c r="F48" i="6"/>
  <c r="E48" i="6"/>
  <c r="D48" i="6"/>
  <c r="C48" i="6"/>
  <c r="B48" i="6"/>
  <c r="A48" i="6"/>
  <c r="D47" i="6"/>
  <c r="B47" i="6"/>
  <c r="A47" i="6"/>
  <c r="E46" i="6"/>
  <c r="D46" i="6"/>
  <c r="B46" i="6"/>
  <c r="E45" i="6"/>
  <c r="D45" i="6"/>
  <c r="B45" i="6"/>
  <c r="A45" i="6"/>
  <c r="E44" i="6"/>
  <c r="D44" i="6"/>
  <c r="B44" i="6"/>
  <c r="E43" i="6"/>
  <c r="D43" i="6"/>
  <c r="B43" i="6"/>
  <c r="A43" i="6"/>
  <c r="S42" i="6"/>
  <c r="F42" i="6"/>
  <c r="E42" i="6"/>
  <c r="D42" i="6"/>
  <c r="B42" i="6"/>
  <c r="A42" i="6"/>
  <c r="E41" i="6"/>
  <c r="D41" i="6"/>
  <c r="B41" i="6"/>
  <c r="E40" i="6"/>
  <c r="D40" i="6"/>
  <c r="B40" i="6"/>
  <c r="A40" i="6"/>
  <c r="E39" i="6"/>
  <c r="D39" i="6"/>
  <c r="B39" i="6"/>
  <c r="A39" i="6"/>
  <c r="E38" i="6"/>
  <c r="B38" i="6"/>
  <c r="A38" i="6"/>
  <c r="E37" i="6"/>
  <c r="D37" i="6"/>
  <c r="A37" i="6"/>
  <c r="E36" i="6"/>
  <c r="D36" i="6"/>
  <c r="A36" i="6"/>
  <c r="W35" i="6"/>
  <c r="J35" i="6"/>
  <c r="E35" i="6"/>
  <c r="D35" i="6"/>
  <c r="C35" i="6"/>
  <c r="B35" i="6"/>
  <c r="A35" i="6"/>
  <c r="F34" i="6"/>
  <c r="E34" i="6"/>
  <c r="D34" i="6"/>
  <c r="C34" i="6"/>
  <c r="B34" i="6"/>
  <c r="A34" i="6"/>
  <c r="E33" i="6"/>
  <c r="D33" i="6"/>
  <c r="B33" i="6"/>
  <c r="A33" i="6"/>
  <c r="E32" i="6"/>
  <c r="D32" i="6"/>
  <c r="B32" i="6"/>
  <c r="A32" i="6"/>
  <c r="S31" i="6"/>
  <c r="E31" i="6"/>
  <c r="D31" i="6"/>
  <c r="C31" i="6"/>
  <c r="B31" i="6"/>
  <c r="A31" i="6"/>
  <c r="E30" i="6"/>
  <c r="D30" i="6"/>
  <c r="B30" i="6"/>
  <c r="A30" i="6"/>
  <c r="E29" i="6"/>
  <c r="D29" i="6"/>
  <c r="B29" i="6"/>
  <c r="A29" i="6"/>
  <c r="W28" i="6"/>
  <c r="E28" i="6"/>
  <c r="D28" i="6"/>
  <c r="B28" i="6"/>
  <c r="A28" i="6"/>
  <c r="W27" i="6"/>
  <c r="J27" i="6"/>
  <c r="E27" i="6"/>
  <c r="C27" i="6"/>
  <c r="B27" i="6"/>
  <c r="A27" i="6"/>
  <c r="E26" i="6"/>
  <c r="D26" i="6"/>
  <c r="B26" i="6"/>
  <c r="A26" i="6"/>
  <c r="E25" i="6"/>
  <c r="D25" i="6"/>
  <c r="B25" i="6"/>
  <c r="S24" i="6"/>
  <c r="E24" i="6"/>
  <c r="D24" i="6"/>
  <c r="B24" i="6"/>
  <c r="A24" i="6"/>
  <c r="E23" i="6"/>
  <c r="D23" i="6"/>
  <c r="B23" i="6"/>
  <c r="A23" i="6"/>
  <c r="E22" i="6"/>
  <c r="D22" i="6"/>
  <c r="B22" i="6"/>
  <c r="A22" i="6"/>
  <c r="S21" i="6"/>
  <c r="J21" i="6"/>
  <c r="E21" i="6"/>
  <c r="C21" i="6"/>
  <c r="B21" i="6"/>
  <c r="A21" i="6"/>
  <c r="E20" i="6"/>
  <c r="D20" i="6"/>
  <c r="B20" i="6"/>
  <c r="A20" i="6"/>
  <c r="E19" i="6"/>
  <c r="D19" i="6"/>
  <c r="B19" i="6"/>
  <c r="A19" i="6"/>
  <c r="E18" i="6"/>
  <c r="D18" i="6"/>
  <c r="B18" i="6"/>
  <c r="A18" i="6"/>
  <c r="E17" i="6"/>
  <c r="C17" i="6"/>
  <c r="B17" i="6"/>
  <c r="A17" i="6"/>
  <c r="E16" i="6"/>
  <c r="D16" i="6"/>
  <c r="B16" i="6"/>
  <c r="A16" i="6"/>
  <c r="E15" i="6"/>
  <c r="B15" i="6"/>
  <c r="A15" i="6"/>
  <c r="E14" i="6"/>
  <c r="B14" i="6"/>
  <c r="A14" i="6"/>
  <c r="E13" i="6"/>
  <c r="C13" i="6"/>
  <c r="B13" i="6"/>
  <c r="A13" i="6"/>
  <c r="F12" i="6"/>
  <c r="E12" i="6"/>
  <c r="D12" i="6"/>
  <c r="B12" i="6"/>
  <c r="A12" i="6"/>
  <c r="E11" i="6"/>
  <c r="D11" i="6"/>
  <c r="B11" i="6"/>
  <c r="E10" i="6"/>
  <c r="D10" i="6"/>
  <c r="B10" i="6"/>
  <c r="A10" i="6"/>
  <c r="J9" i="6"/>
  <c r="E9" i="6"/>
  <c r="C9" i="6"/>
  <c r="B9" i="6"/>
  <c r="A9" i="6"/>
  <c r="J8" i="6"/>
  <c r="E8" i="6"/>
  <c r="D8" i="6"/>
  <c r="B8" i="6"/>
  <c r="A8" i="6"/>
  <c r="E7" i="6"/>
  <c r="B7" i="6"/>
  <c r="A7" i="6"/>
  <c r="D6" i="6"/>
  <c r="B6" i="6"/>
  <c r="A6" i="6"/>
  <c r="A76" i="5" a="1"/>
  <c r="A76" i="5" s="1"/>
  <c r="A75" i="5" a="1"/>
  <c r="A75" i="5" s="1"/>
  <c r="A74" i="5" a="1"/>
  <c r="A74" i="5" s="1"/>
  <c r="A73" i="5" a="1"/>
  <c r="A73" i="5" s="1"/>
  <c r="A72" i="5" a="1"/>
  <c r="A72" i="5" s="1"/>
  <c r="B72" i="5" s="1"/>
  <c r="A71" i="5" a="1"/>
  <c r="A71" i="5" s="1"/>
  <c r="A70" i="5" a="1"/>
  <c r="A70" i="5" s="1"/>
  <c r="A69" i="5" a="1"/>
  <c r="A69" i="5" s="1"/>
  <c r="B69" i="5" s="1"/>
  <c r="A68" i="5" a="1"/>
  <c r="A68" i="5" s="1"/>
  <c r="A67" i="5" a="1"/>
  <c r="A67" i="5" s="1"/>
  <c r="A66" i="5" a="1"/>
  <c r="A66" i="5"/>
  <c r="D66" i="5" s="1"/>
  <c r="A65" i="5" a="1"/>
  <c r="A65" i="5" s="1"/>
  <c r="A64" i="5" a="1"/>
  <c r="A64" i="5" s="1"/>
  <c r="A63" i="5" a="1"/>
  <c r="A63" i="5" s="1"/>
  <c r="A62" i="5" a="1"/>
  <c r="A62" i="5" s="1"/>
  <c r="A61" i="5" a="1"/>
  <c r="A61" i="5" s="1"/>
  <c r="B60" i="5"/>
  <c r="A60" i="5" a="1"/>
  <c r="A60" i="5" s="1"/>
  <c r="A59" i="5" a="1"/>
  <c r="A59" i="5" s="1"/>
  <c r="B59" i="5" s="1"/>
  <c r="A58" i="5" a="1"/>
  <c r="A58" i="5" s="1"/>
  <c r="D58" i="5" s="1"/>
  <c r="A57" i="5" a="1"/>
  <c r="A57" i="5" s="1"/>
  <c r="A56" i="5" a="1"/>
  <c r="A56" i="5" s="1"/>
  <c r="A55" i="5" a="1"/>
  <c r="A55" i="5"/>
  <c r="B55" i="5" s="1"/>
  <c r="A54" i="5" a="1"/>
  <c r="A54" i="5" s="1"/>
  <c r="A53" i="5" a="1"/>
  <c r="A53" i="5" s="1"/>
  <c r="B52" i="5"/>
  <c r="A52" i="5" a="1"/>
  <c r="A52" i="5" s="1"/>
  <c r="A51" i="5" a="1"/>
  <c r="A51" i="5" s="1"/>
  <c r="A50" i="5" a="1"/>
  <c r="A50" i="5" s="1"/>
  <c r="A49" i="5" a="1"/>
  <c r="A49" i="5" s="1"/>
  <c r="B49" i="5" s="1"/>
  <c r="T49" i="5" s="1"/>
  <c r="B48" i="5"/>
  <c r="A48" i="5" a="1"/>
  <c r="A48" i="5" s="1"/>
  <c r="A47" i="5" a="1"/>
  <c r="A47" i="5" s="1"/>
  <c r="A46" i="5" a="1"/>
  <c r="A46" i="5" s="1"/>
  <c r="D46" i="5" s="1"/>
  <c r="A45" i="5" a="1"/>
  <c r="A45" i="5" s="1"/>
  <c r="B45" i="5" s="1"/>
  <c r="A44" i="5" a="1"/>
  <c r="A44" i="5" s="1"/>
  <c r="A43" i="5" a="1"/>
  <c r="A43" i="5" s="1"/>
  <c r="A42" i="5" a="1"/>
  <c r="A42" i="5" s="1"/>
  <c r="D42" i="5" s="1"/>
  <c r="A41" i="5" a="1"/>
  <c r="A41" i="5" s="1"/>
  <c r="A40" i="5" a="1"/>
  <c r="A40" i="5" s="1"/>
  <c r="B40" i="5" s="1"/>
  <c r="A39" i="5" a="1"/>
  <c r="A39" i="5" s="1"/>
  <c r="A38" i="5" a="1"/>
  <c r="A38" i="5"/>
  <c r="D38" i="5" s="1"/>
  <c r="A37" i="5" a="1"/>
  <c r="A37" i="5" s="1"/>
  <c r="B37" i="5" s="1"/>
  <c r="A36" i="5" a="1"/>
  <c r="A36" i="5" s="1"/>
  <c r="A35" i="5" a="1"/>
  <c r="A35" i="5" s="1"/>
  <c r="A34" i="5" a="1"/>
  <c r="A34" i="5" s="1"/>
  <c r="D34" i="5" s="1"/>
  <c r="A33" i="5" a="1"/>
  <c r="A33" i="5" s="1"/>
  <c r="A32" i="5" a="1"/>
  <c r="A32" i="5" s="1"/>
  <c r="A31" i="5" a="1"/>
  <c r="A31" i="5" s="1"/>
  <c r="A30" i="5" a="1"/>
  <c r="A30" i="5" s="1"/>
  <c r="A29" i="5" a="1"/>
  <c r="A29" i="5" s="1"/>
  <c r="A28" i="5" a="1"/>
  <c r="A28" i="5" s="1"/>
  <c r="B28" i="5" s="1"/>
  <c r="A27" i="5" a="1"/>
  <c r="A27" i="5" s="1"/>
  <c r="B27" i="5" s="1"/>
  <c r="A26" i="5" a="1"/>
  <c r="A26" i="5"/>
  <c r="D26" i="5" s="1"/>
  <c r="A25" i="5" a="1"/>
  <c r="A25" i="5" s="1"/>
  <c r="B25" i="5" s="1"/>
  <c r="T25" i="5" s="1"/>
  <c r="A24" i="5" a="1"/>
  <c r="A24" i="5" s="1"/>
  <c r="A23" i="5" a="1"/>
  <c r="A23" i="5"/>
  <c r="B23" i="5" s="1"/>
  <c r="A22" i="5" a="1"/>
  <c r="A22" i="5" s="1"/>
  <c r="A21" i="5" a="1"/>
  <c r="A21" i="5" s="1"/>
  <c r="A20" i="5" a="1"/>
  <c r="A20" i="5" s="1"/>
  <c r="B20" i="5" s="1"/>
  <c r="A19" i="5" a="1"/>
  <c r="A19" i="5" s="1"/>
  <c r="A18" i="5" a="1"/>
  <c r="A18" i="5" s="1"/>
  <c r="A17" i="5" a="1"/>
  <c r="A17" i="5" s="1"/>
  <c r="B17" i="5" s="1"/>
  <c r="T17" i="5" s="1"/>
  <c r="A16" i="5" a="1"/>
  <c r="A16" i="5" s="1"/>
  <c r="B16" i="5" s="1"/>
  <c r="A15" i="5" a="1"/>
  <c r="A15" i="5" s="1"/>
  <c r="A14" i="5" a="1"/>
  <c r="A14" i="5"/>
  <c r="D14" i="5" s="1"/>
  <c r="A13" i="5" a="1"/>
  <c r="A13" i="5" s="1"/>
  <c r="B13" i="5" s="1"/>
  <c r="A12" i="5" a="1"/>
  <c r="A12" i="5" s="1"/>
  <c r="A11" i="5" a="1"/>
  <c r="A11" i="5" s="1"/>
  <c r="A10" i="5" a="1"/>
  <c r="A10" i="5"/>
  <c r="D10" i="5" s="1"/>
  <c r="A9" i="5" a="1"/>
  <c r="A9" i="5" s="1"/>
  <c r="B8" i="5"/>
  <c r="A8" i="5" a="1"/>
  <c r="A8" i="5" s="1"/>
  <c r="A7" i="5" a="1"/>
  <c r="A7" i="5" s="1"/>
  <c r="E6" i="5"/>
  <c r="B6" i="5"/>
  <c r="A6" i="5" a="1"/>
  <c r="A6" i="5"/>
  <c r="D6" i="5" s="1"/>
  <c r="A5" i="5" a="1"/>
  <c r="A5" i="5"/>
  <c r="B5" i="5" s="1"/>
  <c r="A1" i="5"/>
  <c r="A122" i="4" a="1"/>
  <c r="A122" i="4" s="1"/>
  <c r="A121" i="4" a="1"/>
  <c r="A121" i="4" s="1"/>
  <c r="D121" i="4" s="1"/>
  <c r="A120" i="4" a="1"/>
  <c r="A120" i="4" s="1"/>
  <c r="D120" i="4" s="1"/>
  <c r="A119" i="4" a="1"/>
  <c r="A119" i="4" s="1"/>
  <c r="E119" i="4" s="1"/>
  <c r="A118" i="4" a="1"/>
  <c r="A118" i="4" s="1"/>
  <c r="A117" i="4" a="1"/>
  <c r="A117" i="4" s="1"/>
  <c r="A116" i="4" a="1"/>
  <c r="A116" i="4" s="1"/>
  <c r="E115" i="4"/>
  <c r="A115" i="4" a="1"/>
  <c r="A115" i="4" s="1"/>
  <c r="D115" i="4" s="1"/>
  <c r="A114" i="4" a="1"/>
  <c r="A114" i="4" s="1"/>
  <c r="E114" i="4" s="1"/>
  <c r="A113" i="4" a="1"/>
  <c r="A113" i="4"/>
  <c r="D113" i="4" s="1"/>
  <c r="A112" i="4" a="1"/>
  <c r="A112" i="4" s="1"/>
  <c r="A111" i="4" a="1"/>
  <c r="A111" i="4" s="1"/>
  <c r="A110" i="4" a="1"/>
  <c r="A110" i="4" s="1"/>
  <c r="A109" i="4" a="1"/>
  <c r="A109" i="4" s="1"/>
  <c r="A108" i="4" a="1"/>
  <c r="A108" i="4" s="1"/>
  <c r="D108" i="4" s="1"/>
  <c r="A107" i="4" a="1"/>
  <c r="A107" i="4" s="1"/>
  <c r="E107" i="4" s="1"/>
  <c r="A106" i="4" a="1"/>
  <c r="A106" i="4"/>
  <c r="E106" i="4" s="1"/>
  <c r="A105" i="4" a="1"/>
  <c r="A105" i="4" s="1"/>
  <c r="A104" i="4" a="1"/>
  <c r="A104" i="4" s="1"/>
  <c r="D104" i="4" s="1"/>
  <c r="A103" i="4" a="1"/>
  <c r="A103" i="4" s="1"/>
  <c r="E103" i="4" s="1"/>
  <c r="A102" i="4" a="1"/>
  <c r="A102" i="4" s="1"/>
  <c r="E102" i="4" s="1"/>
  <c r="A101" i="4" a="1"/>
  <c r="A101" i="4" s="1"/>
  <c r="A100" i="4" a="1"/>
  <c r="A100" i="4" s="1"/>
  <c r="D100" i="4" s="1"/>
  <c r="B99" i="4"/>
  <c r="A99" i="4" a="1"/>
  <c r="A99" i="4" s="1"/>
  <c r="E99" i="4" s="1"/>
  <c r="A98" i="4" a="1"/>
  <c r="A98" i="4" s="1"/>
  <c r="E98" i="4" s="1"/>
  <c r="A97" i="4" a="1"/>
  <c r="A97" i="4" s="1"/>
  <c r="A96" i="4" a="1"/>
  <c r="A96" i="4" s="1"/>
  <c r="D96" i="4" s="1"/>
  <c r="A95" i="4" a="1"/>
  <c r="A95" i="4" s="1"/>
  <c r="B95" i="4" s="1"/>
  <c r="A94" i="4" a="1"/>
  <c r="A94" i="4" s="1"/>
  <c r="E94" i="4" s="1"/>
  <c r="A93" i="4" a="1"/>
  <c r="A93" i="4" s="1"/>
  <c r="D93" i="4" s="1"/>
  <c r="A92" i="4" a="1"/>
  <c r="A92" i="4"/>
  <c r="D92" i="4" s="1"/>
  <c r="E91" i="4"/>
  <c r="A91" i="4" a="1"/>
  <c r="A91" i="4" s="1"/>
  <c r="D91" i="4" s="1"/>
  <c r="A90" i="4" a="1"/>
  <c r="A90" i="4" s="1"/>
  <c r="A89" i="4" a="1"/>
  <c r="A89" i="4" s="1"/>
  <c r="D89" i="4" s="1"/>
  <c r="A88" i="4" a="1"/>
  <c r="A88" i="4" s="1"/>
  <c r="D88" i="4" s="1"/>
  <c r="A87" i="4" a="1"/>
  <c r="A87" i="4" s="1"/>
  <c r="D87" i="4" s="1"/>
  <c r="A86" i="4" a="1"/>
  <c r="A86" i="4" s="1"/>
  <c r="A85" i="4" a="1"/>
  <c r="A85" i="4" s="1"/>
  <c r="A84" i="4" a="1"/>
  <c r="A84" i="4" s="1"/>
  <c r="E83" i="4"/>
  <c r="A83" i="4" a="1"/>
  <c r="A83" i="4" s="1"/>
  <c r="D83" i="4" s="1"/>
  <c r="A82" i="4" a="1"/>
  <c r="A82" i="4" s="1"/>
  <c r="A81" i="4" a="1"/>
  <c r="A81" i="4" s="1"/>
  <c r="A80" i="4" a="1"/>
  <c r="A80" i="4" s="1"/>
  <c r="B79" i="4"/>
  <c r="T79" i="4" s="1"/>
  <c r="A79" i="4" a="1"/>
  <c r="A79" i="4" s="1"/>
  <c r="D79" i="4" s="1"/>
  <c r="A78" i="4" a="1"/>
  <c r="A78" i="4" s="1"/>
  <c r="A77" i="4" a="1"/>
  <c r="A77" i="4" s="1"/>
  <c r="A76" i="4" a="1"/>
  <c r="A76" i="4" s="1"/>
  <c r="D76" i="4" s="1"/>
  <c r="A75" i="4" a="1"/>
  <c r="A75" i="4" s="1"/>
  <c r="E75" i="4" s="1"/>
  <c r="A74" i="4" a="1"/>
  <c r="A74" i="4" s="1"/>
  <c r="A73" i="4" a="1"/>
  <c r="A73" i="4" s="1"/>
  <c r="A72" i="4" a="1"/>
  <c r="A72" i="4" s="1"/>
  <c r="D72" i="4" s="1"/>
  <c r="A71" i="4" a="1"/>
  <c r="A71" i="4" s="1"/>
  <c r="E71" i="4" s="1"/>
  <c r="A70" i="4" a="1"/>
  <c r="A70" i="4" s="1"/>
  <c r="E70" i="4" s="1"/>
  <c r="A69" i="4" a="1"/>
  <c r="A69" i="4" s="1"/>
  <c r="A68" i="4" a="1"/>
  <c r="A68" i="4" s="1"/>
  <c r="D68" i="4" s="1"/>
  <c r="A67" i="4" a="1"/>
  <c r="A67" i="4" s="1"/>
  <c r="E67" i="4" s="1"/>
  <c r="A66" i="4" a="1"/>
  <c r="A66" i="4" s="1"/>
  <c r="E66" i="4" s="1"/>
  <c r="A65" i="4" a="1"/>
  <c r="A65" i="4" s="1"/>
  <c r="A64" i="4" a="1"/>
  <c r="A64" i="4" s="1"/>
  <c r="D64" i="4" s="1"/>
  <c r="A63" i="4" a="1"/>
  <c r="A63" i="4" s="1"/>
  <c r="B63" i="4" s="1"/>
  <c r="A62" i="4" a="1"/>
  <c r="A62" i="4" s="1"/>
  <c r="E62" i="4" s="1"/>
  <c r="A61" i="4" a="1"/>
  <c r="A61" i="4"/>
  <c r="D61" i="4" s="1"/>
  <c r="A60" i="4" a="1"/>
  <c r="A60" i="4"/>
  <c r="D60" i="4" s="1"/>
  <c r="A59" i="4" a="1"/>
  <c r="A59" i="4" s="1"/>
  <c r="E59" i="4" s="1"/>
  <c r="A58" i="4" a="1"/>
  <c r="A58" i="4" s="1"/>
  <c r="A57" i="4" a="1"/>
  <c r="A57" i="4" s="1"/>
  <c r="D57" i="4" s="1"/>
  <c r="A56" i="4" a="1"/>
  <c r="A56" i="4" s="1"/>
  <c r="D56" i="4" s="1"/>
  <c r="E55" i="4"/>
  <c r="A55" i="4" a="1"/>
  <c r="A55" i="4" s="1"/>
  <c r="D55" i="4" s="1"/>
  <c r="A54" i="4" a="1"/>
  <c r="A54" i="4" s="1"/>
  <c r="E54" i="4" s="1"/>
  <c r="A53" i="4" a="1"/>
  <c r="A53" i="4" s="1"/>
  <c r="A52" i="4" a="1"/>
  <c r="A52" i="4" s="1"/>
  <c r="A51" i="4" a="1"/>
  <c r="A51" i="4" s="1"/>
  <c r="D51" i="4" s="1"/>
  <c r="A50" i="4" a="1"/>
  <c r="A50" i="4" s="1"/>
  <c r="A49" i="4" a="1"/>
  <c r="A49" i="4" s="1"/>
  <c r="A48" i="4" a="1"/>
  <c r="A48" i="4" s="1"/>
  <c r="A47" i="4" a="1"/>
  <c r="A47" i="4" s="1"/>
  <c r="D47" i="4" s="1"/>
  <c r="A46" i="4" a="1"/>
  <c r="A46" i="4"/>
  <c r="E46" i="4" s="1"/>
  <c r="A45" i="4" a="1"/>
  <c r="A45" i="4" s="1"/>
  <c r="A44" i="4" a="1"/>
  <c r="A44" i="4"/>
  <c r="D44" i="4" s="1"/>
  <c r="A43" i="4" a="1"/>
  <c r="A43" i="4" s="1"/>
  <c r="E43" i="4" s="1"/>
  <c r="A42" i="4" a="1"/>
  <c r="A42" i="4" s="1"/>
  <c r="A41" i="4" a="1"/>
  <c r="A41" i="4" s="1"/>
  <c r="A40" i="4" a="1"/>
  <c r="A40" i="4" s="1"/>
  <c r="D40" i="4" s="1"/>
  <c r="A39" i="4" a="1"/>
  <c r="A39" i="4" s="1"/>
  <c r="E39" i="4" s="1"/>
  <c r="A38" i="4" a="1"/>
  <c r="A38" i="4" s="1"/>
  <c r="E38" i="4" s="1"/>
  <c r="A37" i="4" a="1"/>
  <c r="A37" i="4"/>
  <c r="D37" i="4" s="1"/>
  <c r="A36" i="4" a="1"/>
  <c r="A36" i="4"/>
  <c r="D36" i="4" s="1"/>
  <c r="A35" i="4" a="1"/>
  <c r="A35" i="4" s="1"/>
  <c r="E35" i="4" s="1"/>
  <c r="A34" i="4" a="1"/>
  <c r="A34" i="4" s="1"/>
  <c r="E34" i="4" s="1"/>
  <c r="A33" i="4" a="1"/>
  <c r="A33" i="4" s="1"/>
  <c r="A32" i="4" a="1"/>
  <c r="A32" i="4"/>
  <c r="D32" i="4" s="1"/>
  <c r="A31" i="4" a="1"/>
  <c r="A31" i="4" s="1"/>
  <c r="B31" i="4" s="1"/>
  <c r="A30" i="4" a="1"/>
  <c r="A30" i="4" s="1"/>
  <c r="E30" i="4" s="1"/>
  <c r="A29" i="4" a="1"/>
  <c r="A29" i="4" s="1"/>
  <c r="D29" i="4" s="1"/>
  <c r="A28" i="4" a="1"/>
  <c r="A28" i="4" s="1"/>
  <c r="D28" i="4" s="1"/>
  <c r="A27" i="4" a="1"/>
  <c r="A27" i="4" s="1"/>
  <c r="D27" i="4" s="1"/>
  <c r="A26" i="4" a="1"/>
  <c r="A26" i="4"/>
  <c r="E26" i="4" s="1"/>
  <c r="A25" i="4" a="1"/>
  <c r="A25" i="4" s="1"/>
  <c r="D25" i="4" s="1"/>
  <c r="A24" i="4" a="1"/>
  <c r="A24" i="4"/>
  <c r="D24" i="4" s="1"/>
  <c r="E23" i="4"/>
  <c r="D23" i="4"/>
  <c r="A23" i="4" a="1"/>
  <c r="A23" i="4" s="1"/>
  <c r="B23" i="4" s="1"/>
  <c r="T23" i="4" s="1"/>
  <c r="A22" i="4" a="1"/>
  <c r="A22" i="4" s="1"/>
  <c r="A21" i="4" a="1"/>
  <c r="A21" i="4" s="1"/>
  <c r="A20" i="4" a="1"/>
  <c r="A20" i="4" s="1"/>
  <c r="A19" i="4" a="1"/>
  <c r="A19" i="4" s="1"/>
  <c r="D19" i="4" s="1"/>
  <c r="A18" i="4" a="1"/>
  <c r="A18" i="4" s="1"/>
  <c r="A17" i="4" a="1"/>
  <c r="A17" i="4" s="1"/>
  <c r="A16" i="4" a="1"/>
  <c r="A16" i="4" s="1"/>
  <c r="A15" i="4" a="1"/>
  <c r="A15" i="4" s="1"/>
  <c r="D15" i="4" s="1"/>
  <c r="A14" i="4" a="1"/>
  <c r="A14" i="4"/>
  <c r="E14" i="4" s="1"/>
  <c r="A13" i="4" a="1"/>
  <c r="A13" i="4" s="1"/>
  <c r="A12" i="4" a="1"/>
  <c r="A12" i="4" s="1"/>
  <c r="D12" i="4" s="1"/>
  <c r="A11" i="4" a="1"/>
  <c r="A11" i="4" s="1"/>
  <c r="E11" i="4" s="1"/>
  <c r="A10" i="4" a="1"/>
  <c r="A10" i="4" s="1"/>
  <c r="A9" i="4" a="1"/>
  <c r="A9" i="4" s="1"/>
  <c r="A8" i="4" a="1"/>
  <c r="A8" i="4"/>
  <c r="D8" i="4" s="1"/>
  <c r="A7" i="4" a="1"/>
  <c r="A7" i="4" s="1"/>
  <c r="E7" i="4" s="1"/>
  <c r="A6" i="4" a="1"/>
  <c r="A6" i="4"/>
  <c r="E6" i="4" s="1"/>
  <c r="E5" i="4"/>
  <c r="A5" i="4" a="1"/>
  <c r="A5" i="4"/>
  <c r="D5" i="4" s="1"/>
  <c r="A1" i="4"/>
  <c r="F135" i="3"/>
  <c r="E135" i="3"/>
  <c r="D135" i="3"/>
  <c r="C135" i="3"/>
  <c r="U135" i="3" s="1"/>
  <c r="B135" i="3"/>
  <c r="A135" i="3"/>
  <c r="F134" i="3"/>
  <c r="E134" i="3"/>
  <c r="D134" i="3"/>
  <c r="C134" i="3"/>
  <c r="U134" i="3" s="1"/>
  <c r="B134" i="3"/>
  <c r="A134" i="3"/>
  <c r="F133" i="3"/>
  <c r="E133" i="3"/>
  <c r="D133" i="3"/>
  <c r="B133" i="3"/>
  <c r="A133" i="3"/>
  <c r="F132" i="3"/>
  <c r="E132" i="3"/>
  <c r="D132" i="3"/>
  <c r="B132" i="3"/>
  <c r="A132" i="3"/>
  <c r="F131" i="3"/>
  <c r="E131" i="3"/>
  <c r="D131" i="3"/>
  <c r="B131" i="3"/>
  <c r="A131" i="3"/>
  <c r="F130" i="3"/>
  <c r="E130" i="3"/>
  <c r="D130" i="3"/>
  <c r="B130" i="3"/>
  <c r="A130" i="3"/>
  <c r="U129" i="3"/>
  <c r="F129" i="3"/>
  <c r="E129" i="3"/>
  <c r="D129" i="3"/>
  <c r="C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B123" i="3"/>
  <c r="A123" i="3"/>
  <c r="F122" i="3"/>
  <c r="E122" i="3"/>
  <c r="D122" i="3"/>
  <c r="C122" i="3"/>
  <c r="U122" i="3" s="1"/>
  <c r="B122" i="3"/>
  <c r="A122" i="3"/>
  <c r="F121" i="3"/>
  <c r="E121" i="3"/>
  <c r="D121" i="3"/>
  <c r="B121" i="3"/>
  <c r="A121" i="3"/>
  <c r="F120" i="3"/>
  <c r="E120" i="3"/>
  <c r="D120" i="3"/>
  <c r="C120" i="3"/>
  <c r="U120" i="3" s="1"/>
  <c r="B120" i="3"/>
  <c r="A120" i="3"/>
  <c r="F119" i="3"/>
  <c r="E119" i="3"/>
  <c r="D119" i="3"/>
  <c r="B119" i="3"/>
  <c r="A119" i="3"/>
  <c r="F118" i="3"/>
  <c r="E118" i="3"/>
  <c r="D118" i="3"/>
  <c r="B118" i="3"/>
  <c r="A118" i="3"/>
  <c r="F117" i="3"/>
  <c r="E117" i="3"/>
  <c r="D117" i="3"/>
  <c r="B117" i="3"/>
  <c r="A117" i="3"/>
  <c r="F116" i="3"/>
  <c r="E116" i="3"/>
  <c r="D116" i="3"/>
  <c r="B116" i="3"/>
  <c r="A116" i="3"/>
  <c r="F115" i="3"/>
  <c r="E115" i="3"/>
  <c r="D115" i="3"/>
  <c r="C115" i="3"/>
  <c r="U115" i="3" s="1"/>
  <c r="B115" i="3"/>
  <c r="A115" i="3"/>
  <c r="F114" i="3"/>
  <c r="E114" i="3"/>
  <c r="D114" i="3"/>
  <c r="B114" i="3"/>
  <c r="A114" i="3"/>
  <c r="F113" i="3"/>
  <c r="E113" i="3"/>
  <c r="D113" i="3"/>
  <c r="B113" i="3"/>
  <c r="A113" i="3"/>
  <c r="F112" i="3"/>
  <c r="E112" i="3"/>
  <c r="D112" i="3"/>
  <c r="B112" i="3"/>
  <c r="A112" i="3"/>
  <c r="F111" i="3"/>
  <c r="E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C100" i="3"/>
  <c r="B100" i="3"/>
  <c r="A100" i="3"/>
  <c r="F99" i="3"/>
  <c r="E99" i="3"/>
  <c r="D99" i="3"/>
  <c r="B99" i="3"/>
  <c r="A99" i="3"/>
  <c r="F98" i="3"/>
  <c r="E98" i="3"/>
  <c r="D98" i="3"/>
  <c r="B98" i="3"/>
  <c r="A98" i="3"/>
  <c r="F97" i="3"/>
  <c r="E97" i="3"/>
  <c r="D97" i="3"/>
  <c r="B97" i="3"/>
  <c r="A97" i="3"/>
  <c r="F96" i="3"/>
  <c r="E96" i="3"/>
  <c r="D96" i="3"/>
  <c r="B96" i="3"/>
  <c r="A96" i="3"/>
  <c r="F95" i="3"/>
  <c r="E95" i="3"/>
  <c r="D95" i="3"/>
  <c r="C95" i="3"/>
  <c r="U95" i="3" s="1"/>
  <c r="B95" i="3"/>
  <c r="A95" i="3"/>
  <c r="F94" i="3"/>
  <c r="E94" i="3"/>
  <c r="D94" i="3"/>
  <c r="B94" i="3"/>
  <c r="A94" i="3"/>
  <c r="F93" i="3"/>
  <c r="E93" i="3"/>
  <c r="D93" i="3"/>
  <c r="B93" i="3"/>
  <c r="F92" i="3"/>
  <c r="E92" i="3"/>
  <c r="D92" i="3"/>
  <c r="C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U83" i="3"/>
  <c r="F83" i="3"/>
  <c r="E83" i="3"/>
  <c r="D83" i="3"/>
  <c r="C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B75" i="3"/>
  <c r="A75" i="3"/>
  <c r="F74" i="3"/>
  <c r="E74" i="3"/>
  <c r="D74" i="3"/>
  <c r="B74" i="3"/>
  <c r="A74" i="3"/>
  <c r="E73" i="3"/>
  <c r="D73" i="3"/>
  <c r="C73" i="3"/>
  <c r="U73" i="3" s="1"/>
  <c r="B73" i="3"/>
  <c r="A73" i="3"/>
  <c r="F72" i="3"/>
  <c r="E72" i="3"/>
  <c r="D72" i="3"/>
  <c r="B72" i="3"/>
  <c r="A72" i="3"/>
  <c r="F71" i="3"/>
  <c r="E71" i="3"/>
  <c r="D71" i="3"/>
  <c r="B71" i="3"/>
  <c r="A71" i="3"/>
  <c r="U70" i="3"/>
  <c r="F70" i="3"/>
  <c r="E70" i="3"/>
  <c r="D70" i="3"/>
  <c r="C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U62" i="3"/>
  <c r="F62" i="3"/>
  <c r="E62" i="3"/>
  <c r="D62" i="3"/>
  <c r="C62" i="3"/>
  <c r="B62" i="3"/>
  <c r="A62" i="3"/>
  <c r="F61" i="3"/>
  <c r="E61" i="3"/>
  <c r="D61" i="3"/>
  <c r="B61" i="3"/>
  <c r="A61" i="3"/>
  <c r="F60" i="3"/>
  <c r="E60" i="3"/>
  <c r="D60" i="3"/>
  <c r="B60" i="3"/>
  <c r="A60" i="3"/>
  <c r="F59" i="3"/>
  <c r="E59" i="3"/>
  <c r="D59" i="3"/>
  <c r="B59" i="3"/>
  <c r="A59" i="3"/>
  <c r="F58" i="3"/>
  <c r="E58" i="3"/>
  <c r="D58" i="3"/>
  <c r="B58" i="3"/>
  <c r="A58" i="3"/>
  <c r="E57" i="3"/>
  <c r="D57" i="3"/>
  <c r="B57" i="3"/>
  <c r="A57" i="3"/>
  <c r="F56" i="3"/>
  <c r="D56" i="3"/>
  <c r="B56" i="3"/>
  <c r="A56" i="3"/>
  <c r="F55" i="3"/>
  <c r="E55" i="3"/>
  <c r="D55" i="3"/>
  <c r="C55" i="3"/>
  <c r="U55" i="3" s="1"/>
  <c r="B55" i="3"/>
  <c r="A55" i="3"/>
  <c r="F54" i="3"/>
  <c r="E54" i="3"/>
  <c r="D54" i="3"/>
  <c r="C54" i="3"/>
  <c r="B54" i="3"/>
  <c r="A54" i="3"/>
  <c r="F53" i="3"/>
  <c r="E53" i="3"/>
  <c r="B53" i="3"/>
  <c r="A53" i="3"/>
  <c r="F52" i="3"/>
  <c r="E52" i="3"/>
  <c r="D52" i="3"/>
  <c r="B52" i="3"/>
  <c r="A52" i="3"/>
  <c r="F51" i="3"/>
  <c r="E51" i="3"/>
  <c r="D51" i="3"/>
  <c r="B51" i="3"/>
  <c r="A51" i="3"/>
  <c r="F50" i="3"/>
  <c r="E50" i="3"/>
  <c r="D50" i="3"/>
  <c r="B50" i="3"/>
  <c r="A50" i="3"/>
  <c r="F49" i="3"/>
  <c r="E49" i="3"/>
  <c r="D49" i="3"/>
  <c r="B49" i="3"/>
  <c r="A49" i="3"/>
  <c r="F48" i="3"/>
  <c r="E48" i="3"/>
  <c r="B48" i="3"/>
  <c r="A48" i="3"/>
  <c r="F47" i="3"/>
  <c r="E47" i="3"/>
  <c r="D47" i="3"/>
  <c r="C47" i="3"/>
  <c r="U47" i="3" s="1"/>
  <c r="B47" i="3"/>
  <c r="A47" i="3"/>
  <c r="F46" i="3"/>
  <c r="E46" i="3"/>
  <c r="D46" i="3"/>
  <c r="B46" i="3"/>
  <c r="A46" i="3"/>
  <c r="F45" i="3"/>
  <c r="E45" i="3"/>
  <c r="D45" i="3"/>
  <c r="B45" i="3"/>
  <c r="A45" i="3"/>
  <c r="F44" i="3"/>
  <c r="E44" i="3"/>
  <c r="D44" i="3"/>
  <c r="B44" i="3"/>
  <c r="A44" i="3"/>
  <c r="F43" i="3"/>
  <c r="E43" i="3"/>
  <c r="D43" i="3"/>
  <c r="B43" i="3"/>
  <c r="F42" i="3"/>
  <c r="E42" i="3"/>
  <c r="D42" i="3"/>
  <c r="B42" i="3"/>
  <c r="A42" i="3"/>
  <c r="F41" i="3"/>
  <c r="E41" i="3"/>
  <c r="D41" i="3"/>
  <c r="B41" i="3"/>
  <c r="A41" i="3"/>
  <c r="F40" i="3"/>
  <c r="E40" i="3"/>
  <c r="D40" i="3"/>
  <c r="B40" i="3"/>
  <c r="F39" i="3"/>
  <c r="E39" i="3"/>
  <c r="D39" i="3"/>
  <c r="B39" i="3"/>
  <c r="A39" i="3"/>
  <c r="F38" i="3"/>
  <c r="E38" i="3"/>
  <c r="D38" i="3"/>
  <c r="B38" i="3"/>
  <c r="A38" i="3"/>
  <c r="F37" i="3"/>
  <c r="E37" i="3"/>
  <c r="D37" i="3"/>
  <c r="B37" i="3"/>
  <c r="A37" i="3"/>
  <c r="E36" i="3"/>
  <c r="D36" i="3"/>
  <c r="B36" i="3"/>
  <c r="A36" i="3"/>
  <c r="F35" i="3"/>
  <c r="E35" i="3"/>
  <c r="D35" i="3"/>
  <c r="B35" i="3"/>
  <c r="A35" i="3"/>
  <c r="F34" i="3"/>
  <c r="E34" i="3"/>
  <c r="D34" i="3"/>
  <c r="C34" i="3"/>
  <c r="U34" i="3" s="1"/>
  <c r="B34" i="3"/>
  <c r="A34" i="3"/>
  <c r="F33" i="3"/>
  <c r="E33" i="3"/>
  <c r="C33" i="3"/>
  <c r="U33" i="3" s="1"/>
  <c r="B33" i="3"/>
  <c r="A33" i="3"/>
  <c r="F32" i="3"/>
  <c r="E32" i="3"/>
  <c r="D32" i="3"/>
  <c r="B32" i="3"/>
  <c r="A32" i="3"/>
  <c r="F31" i="3"/>
  <c r="E31" i="3"/>
  <c r="D31" i="3"/>
  <c r="B31" i="3"/>
  <c r="A31" i="3"/>
  <c r="E30" i="3"/>
  <c r="D30" i="3"/>
  <c r="C30" i="3"/>
  <c r="B30" i="3"/>
  <c r="A30" i="3"/>
  <c r="F29" i="3"/>
  <c r="E29" i="3"/>
  <c r="D29" i="3"/>
  <c r="B29" i="3"/>
  <c r="A29" i="3"/>
  <c r="F28" i="3"/>
  <c r="E28" i="3"/>
  <c r="D28" i="3"/>
  <c r="B28" i="3"/>
  <c r="A28" i="3"/>
  <c r="F27" i="3"/>
  <c r="E27" i="3"/>
  <c r="D27" i="3"/>
  <c r="B27" i="3"/>
  <c r="A27" i="3"/>
  <c r="U26" i="3"/>
  <c r="F26" i="3"/>
  <c r="E26" i="3"/>
  <c r="C26" i="3"/>
  <c r="B26" i="3"/>
  <c r="A26" i="3"/>
  <c r="F25" i="3"/>
  <c r="E25" i="3"/>
  <c r="D25" i="3"/>
  <c r="B25" i="3"/>
  <c r="A25" i="3"/>
  <c r="F24" i="3"/>
  <c r="E24" i="3"/>
  <c r="D24" i="3"/>
  <c r="B24" i="3"/>
  <c r="A24" i="3"/>
  <c r="F23" i="3"/>
  <c r="E23" i="3"/>
  <c r="D23" i="3"/>
  <c r="B23" i="3"/>
  <c r="A23" i="3"/>
  <c r="F22" i="3"/>
  <c r="E22" i="3"/>
  <c r="D22" i="3"/>
  <c r="B22" i="3"/>
  <c r="A22" i="3"/>
  <c r="F21" i="3"/>
  <c r="E21" i="3"/>
  <c r="D21" i="3"/>
  <c r="B21" i="3"/>
  <c r="A21" i="3"/>
  <c r="F20" i="3"/>
  <c r="E20" i="3"/>
  <c r="C20" i="3"/>
  <c r="B20" i="3"/>
  <c r="A20" i="3"/>
  <c r="F19" i="3"/>
  <c r="E19" i="3"/>
  <c r="D19" i="3"/>
  <c r="B19" i="3"/>
  <c r="F18" i="3"/>
  <c r="E18" i="3"/>
  <c r="D18" i="3"/>
  <c r="B18" i="3"/>
  <c r="A18" i="3"/>
  <c r="F17" i="3"/>
  <c r="E17" i="3"/>
  <c r="D17" i="3"/>
  <c r="B17" i="3"/>
  <c r="A17" i="3"/>
  <c r="F16" i="3"/>
  <c r="E16" i="3"/>
  <c r="D16" i="3"/>
  <c r="C16" i="3"/>
  <c r="B16" i="3"/>
  <c r="A16" i="3"/>
  <c r="F15" i="3"/>
  <c r="E15" i="3"/>
  <c r="D15" i="3"/>
  <c r="B15" i="3"/>
  <c r="A15" i="3"/>
  <c r="F14" i="3"/>
  <c r="E14" i="3"/>
  <c r="D14" i="3"/>
  <c r="B14" i="3"/>
  <c r="A14" i="3"/>
  <c r="F13" i="3"/>
  <c r="E13" i="3"/>
  <c r="D13" i="3"/>
  <c r="B13" i="3"/>
  <c r="A13" i="3"/>
  <c r="F12" i="3"/>
  <c r="E12" i="3"/>
  <c r="C12" i="3"/>
  <c r="B12" i="3"/>
  <c r="A12" i="3"/>
  <c r="F11" i="3"/>
  <c r="E11" i="3"/>
  <c r="D11" i="3"/>
  <c r="B11" i="3"/>
  <c r="A11" i="3"/>
  <c r="F10" i="3"/>
  <c r="E10" i="3"/>
  <c r="D10" i="3"/>
  <c r="B10" i="3"/>
  <c r="A10" i="3"/>
  <c r="F9" i="3"/>
  <c r="E9" i="3"/>
  <c r="D9" i="3"/>
  <c r="B9" i="3"/>
  <c r="U8" i="3"/>
  <c r="F8" i="3"/>
  <c r="E8" i="3"/>
  <c r="D8" i="3"/>
  <c r="C8" i="3"/>
  <c r="B8" i="3"/>
  <c r="A8" i="3"/>
  <c r="F7" i="3"/>
  <c r="E7" i="3"/>
  <c r="D7" i="3"/>
  <c r="B7" i="3"/>
  <c r="A7" i="3"/>
  <c r="F6" i="3"/>
  <c r="E6" i="3"/>
  <c r="B6" i="3"/>
  <c r="A6" i="3"/>
  <c r="F5" i="3"/>
  <c r="D5" i="3"/>
  <c r="B5" i="3"/>
  <c r="G93" i="6" l="1"/>
  <c r="H93" i="6" s="1"/>
  <c r="I93" i="6" s="1"/>
  <c r="G116" i="6"/>
  <c r="H116" i="6" s="1"/>
  <c r="E82" i="4"/>
  <c r="D82" i="4"/>
  <c r="J12" i="8"/>
  <c r="U12" i="8"/>
  <c r="M12" i="8"/>
  <c r="S20" i="8"/>
  <c r="F20" i="8"/>
  <c r="V32" i="8"/>
  <c r="U32" i="8"/>
  <c r="I32" i="8"/>
  <c r="F32" i="8"/>
  <c r="G32" i="8"/>
  <c r="M32" i="8"/>
  <c r="P32" i="8"/>
  <c r="E18" i="4"/>
  <c r="B18" i="4"/>
  <c r="D111" i="4"/>
  <c r="B111" i="4"/>
  <c r="T111" i="4" s="1"/>
  <c r="P68" i="8"/>
  <c r="S68" i="8"/>
  <c r="M68" i="8"/>
  <c r="D21" i="6"/>
  <c r="B74" i="6"/>
  <c r="D86" i="6"/>
  <c r="D120" i="6"/>
  <c r="I124" i="6"/>
  <c r="A130" i="6"/>
  <c r="A25" i="7"/>
  <c r="E47" i="7"/>
  <c r="D54" i="7"/>
  <c r="E57" i="7"/>
  <c r="B102" i="7"/>
  <c r="E9" i="8"/>
  <c r="A10" i="8"/>
  <c r="B15" i="8"/>
  <c r="F18" i="8"/>
  <c r="M44" i="8"/>
  <c r="AH48" i="8"/>
  <c r="F60" i="8"/>
  <c r="C69" i="8"/>
  <c r="D76" i="8"/>
  <c r="V78" i="8"/>
  <c r="G78" i="8"/>
  <c r="V84" i="8"/>
  <c r="P135" i="8"/>
  <c r="I135" i="8"/>
  <c r="U136" i="8"/>
  <c r="J136" i="8"/>
  <c r="I136" i="8"/>
  <c r="K136" i="8" s="1"/>
  <c r="I136" i="6"/>
  <c r="V38" i="8"/>
  <c r="U38" i="8"/>
  <c r="I38" i="8"/>
  <c r="F38" i="8"/>
  <c r="M121" i="8"/>
  <c r="U121" i="8"/>
  <c r="G121" i="8"/>
  <c r="V121" i="8"/>
  <c r="J64" i="8"/>
  <c r="I64" i="8"/>
  <c r="P74" i="8"/>
  <c r="M74" i="8"/>
  <c r="S74" i="8"/>
  <c r="I102" i="8"/>
  <c r="J102" i="8"/>
  <c r="P67" i="8"/>
  <c r="U67" i="8"/>
  <c r="S67" i="8"/>
  <c r="A9" i="3"/>
  <c r="D14" i="4"/>
  <c r="B47" i="4"/>
  <c r="T47" i="4" s="1"/>
  <c r="B67" i="4"/>
  <c r="T67" i="4" s="1"/>
  <c r="A25" i="6"/>
  <c r="B36" i="6"/>
  <c r="E90" i="6"/>
  <c r="D108" i="6"/>
  <c r="D126" i="6"/>
  <c r="A20" i="7"/>
  <c r="E59" i="7"/>
  <c r="E82" i="7"/>
  <c r="B121" i="7"/>
  <c r="J7" i="8"/>
  <c r="I18" i="8"/>
  <c r="P20" i="8"/>
  <c r="J20" i="8"/>
  <c r="I20" i="8"/>
  <c r="S23" i="8"/>
  <c r="F23" i="8"/>
  <c r="V23" i="8"/>
  <c r="G23" i="8"/>
  <c r="B31" i="8"/>
  <c r="B33" i="8"/>
  <c r="D34" i="8"/>
  <c r="C42" i="8"/>
  <c r="V43" i="8"/>
  <c r="M43" i="8"/>
  <c r="I52" i="8"/>
  <c r="F56" i="8"/>
  <c r="M59" i="8"/>
  <c r="P65" i="8"/>
  <c r="F65" i="8"/>
  <c r="U65" i="8"/>
  <c r="D67" i="8"/>
  <c r="G68" i="8"/>
  <c r="B72" i="8"/>
  <c r="P73" i="8"/>
  <c r="V74" i="8"/>
  <c r="M76" i="8"/>
  <c r="M84" i="8"/>
  <c r="G84" i="8"/>
  <c r="U86" i="8"/>
  <c r="M86" i="8"/>
  <c r="F86" i="8"/>
  <c r="H86" i="8" s="1"/>
  <c r="P102" i="8"/>
  <c r="G106" i="8"/>
  <c r="U106" i="8"/>
  <c r="A130" i="8"/>
  <c r="H40" i="8"/>
  <c r="G18" i="8"/>
  <c r="F21" i="8"/>
  <c r="H21" i="8" s="1"/>
  <c r="P124" i="8"/>
  <c r="G124" i="8"/>
  <c r="H124" i="8" s="1"/>
  <c r="D48" i="3"/>
  <c r="F73" i="3"/>
  <c r="D33" i="3"/>
  <c r="D53" i="3"/>
  <c r="F57" i="3"/>
  <c r="C68" i="3"/>
  <c r="D75" i="3"/>
  <c r="C106" i="3"/>
  <c r="U106" i="3" s="1"/>
  <c r="D31" i="4"/>
  <c r="E47" i="4"/>
  <c r="B91" i="4"/>
  <c r="T91" i="4" s="1"/>
  <c r="D95" i="4"/>
  <c r="D38" i="6"/>
  <c r="C42" i="6"/>
  <c r="D112" i="6"/>
  <c r="D115" i="6"/>
  <c r="F116" i="6"/>
  <c r="D14" i="7"/>
  <c r="D27" i="7"/>
  <c r="D49" i="7"/>
  <c r="B58" i="7"/>
  <c r="D67" i="7"/>
  <c r="A118" i="7"/>
  <c r="D124" i="7"/>
  <c r="M7" i="8"/>
  <c r="A11" i="8"/>
  <c r="M18" i="8"/>
  <c r="M23" i="8"/>
  <c r="H34" i="8"/>
  <c r="B36" i="8"/>
  <c r="B37" i="8"/>
  <c r="G38" i="8"/>
  <c r="M39" i="8"/>
  <c r="A41" i="8"/>
  <c r="I44" i="8"/>
  <c r="G54" i="8"/>
  <c r="G55" i="8"/>
  <c r="I68" i="8"/>
  <c r="G70" i="8"/>
  <c r="U76" i="8"/>
  <c r="I78" i="8"/>
  <c r="I109" i="8"/>
  <c r="V109" i="8"/>
  <c r="M109" i="8"/>
  <c r="D115" i="8"/>
  <c r="M119" i="8"/>
  <c r="M124" i="8"/>
  <c r="D126" i="8"/>
  <c r="I130" i="8"/>
  <c r="F130" i="8"/>
  <c r="U130" i="8"/>
  <c r="J130" i="8"/>
  <c r="J132" i="8"/>
  <c r="U116" i="8"/>
  <c r="J116" i="8"/>
  <c r="K50" i="8"/>
  <c r="K80" i="8"/>
  <c r="M96" i="8"/>
  <c r="V96" i="8"/>
  <c r="D54" i="6"/>
  <c r="E57" i="6"/>
  <c r="A80" i="6"/>
  <c r="C107" i="6"/>
  <c r="A118" i="6"/>
  <c r="B31" i="7"/>
  <c r="B64" i="7"/>
  <c r="C69" i="7"/>
  <c r="B74" i="7"/>
  <c r="U7" i="8"/>
  <c r="P25" i="8"/>
  <c r="I25" i="8"/>
  <c r="F25" i="8"/>
  <c r="J25" i="8"/>
  <c r="G29" i="8"/>
  <c r="S39" i="8"/>
  <c r="G67" i="8"/>
  <c r="D70" i="8"/>
  <c r="J78" i="8"/>
  <c r="P89" i="8"/>
  <c r="U108" i="8"/>
  <c r="S108" i="8"/>
  <c r="J108" i="8"/>
  <c r="F108" i="8"/>
  <c r="H108" i="8" s="1"/>
  <c r="I116" i="8"/>
  <c r="K116" i="8" s="1"/>
  <c r="I122" i="8"/>
  <c r="P53" i="8"/>
  <c r="M53" i="8"/>
  <c r="F53" i="8"/>
  <c r="H53" i="8" s="1"/>
  <c r="S53" i="8"/>
  <c r="U55" i="8"/>
  <c r="P55" i="8"/>
  <c r="J62" i="8"/>
  <c r="J66" i="8"/>
  <c r="S66" i="8"/>
  <c r="P66" i="8"/>
  <c r="K68" i="14"/>
  <c r="V75" i="8"/>
  <c r="M75" i="8"/>
  <c r="M77" i="8"/>
  <c r="P87" i="8"/>
  <c r="M87" i="8"/>
  <c r="F87" i="8"/>
  <c r="H87" i="8" s="1"/>
  <c r="S87" i="8"/>
  <c r="V101" i="8"/>
  <c r="U101" i="8"/>
  <c r="I101" i="8"/>
  <c r="K101" i="8" s="1"/>
  <c r="V113" i="8"/>
  <c r="G113" i="8"/>
  <c r="F113" i="8"/>
  <c r="U114" i="8"/>
  <c r="J114" i="8"/>
  <c r="S123" i="8"/>
  <c r="P47" i="8"/>
  <c r="V47" i="8"/>
  <c r="K120" i="8"/>
  <c r="B59" i="4"/>
  <c r="T59" i="4" s="1"/>
  <c r="D63" i="4"/>
  <c r="B87" i="4"/>
  <c r="T87" i="4" s="1"/>
  <c r="A11" i="6"/>
  <c r="D27" i="6"/>
  <c r="A41" i="6"/>
  <c r="A44" i="6"/>
  <c r="A46" i="6"/>
  <c r="E59" i="6"/>
  <c r="B64" i="6"/>
  <c r="D132" i="6"/>
  <c r="D86" i="7"/>
  <c r="C93" i="7"/>
  <c r="U18" i="8"/>
  <c r="P27" i="8"/>
  <c r="U27" i="8"/>
  <c r="S27" i="8"/>
  <c r="W27" i="8" s="1"/>
  <c r="M35" i="8"/>
  <c r="M38" i="8"/>
  <c r="G43" i="8"/>
  <c r="M47" i="8"/>
  <c r="M60" i="8"/>
  <c r="I60" i="8"/>
  <c r="P60" i="8"/>
  <c r="M63" i="8"/>
  <c r="V63" i="8"/>
  <c r="U63" i="8"/>
  <c r="J67" i="8"/>
  <c r="J83" i="8"/>
  <c r="M83" i="8"/>
  <c r="I84" i="8"/>
  <c r="K84" i="8" s="1"/>
  <c r="S93" i="8"/>
  <c r="M116" i="8"/>
  <c r="G120" i="8"/>
  <c r="U122" i="8"/>
  <c r="F132" i="8"/>
  <c r="U40" i="8"/>
  <c r="P40" i="8"/>
  <c r="G40" i="8"/>
  <c r="V40" i="8"/>
  <c r="S56" i="8"/>
  <c r="G56" i="8"/>
  <c r="I104" i="8"/>
  <c r="F104" i="8"/>
  <c r="V104" i="8"/>
  <c r="J104" i="8"/>
  <c r="U110" i="8"/>
  <c r="P110" i="8"/>
  <c r="F110" i="8"/>
  <c r="B35" i="4"/>
  <c r="M48" i="8"/>
  <c r="I48" i="8"/>
  <c r="V48" i="8"/>
  <c r="D26" i="3"/>
  <c r="F36" i="3"/>
  <c r="A93" i="3"/>
  <c r="D111" i="3"/>
  <c r="D123" i="3"/>
  <c r="B55" i="4"/>
  <c r="T55" i="4" s="1"/>
  <c r="D59" i="4"/>
  <c r="E87" i="4"/>
  <c r="A94" i="6"/>
  <c r="A96" i="6"/>
  <c r="E29" i="7"/>
  <c r="D38" i="7"/>
  <c r="A80" i="7"/>
  <c r="E84" i="7"/>
  <c r="D108" i="7"/>
  <c r="D120" i="7"/>
  <c r="AH9" i="8"/>
  <c r="S25" i="8"/>
  <c r="V28" i="8"/>
  <c r="F28" i="8"/>
  <c r="H28" i="8" s="1"/>
  <c r="I30" i="8"/>
  <c r="P30" i="8"/>
  <c r="G30" i="8"/>
  <c r="U30" i="8"/>
  <c r="S35" i="8"/>
  <c r="P38" i="8"/>
  <c r="P50" i="8"/>
  <c r="F50" i="8"/>
  <c r="M54" i="8"/>
  <c r="S80" i="8"/>
  <c r="P85" i="8"/>
  <c r="S85" i="8"/>
  <c r="G85" i="8"/>
  <c r="P107" i="8"/>
  <c r="J107" i="8"/>
  <c r="K107" i="8" s="1"/>
  <c r="S107" i="8"/>
  <c r="G108" i="8"/>
  <c r="H109" i="8"/>
  <c r="F111" i="8"/>
  <c r="H111" i="8" s="1"/>
  <c r="K114" i="8"/>
  <c r="S116" i="8"/>
  <c r="V131" i="8"/>
  <c r="G131" i="8"/>
  <c r="H131" i="8" s="1"/>
  <c r="P131" i="8"/>
  <c r="S136" i="8"/>
  <c r="J22" i="8"/>
  <c r="U34" i="8"/>
  <c r="S41" i="8"/>
  <c r="G42" i="8"/>
  <c r="H42" i="8" s="1"/>
  <c r="P52" i="8"/>
  <c r="F57" i="8"/>
  <c r="G69" i="8"/>
  <c r="H69" i="8" s="1"/>
  <c r="J79" i="8"/>
  <c r="V80" i="8"/>
  <c r="J120" i="8"/>
  <c r="M132" i="8"/>
  <c r="AJ6" i="14"/>
  <c r="AG45" i="14"/>
  <c r="M136" i="14"/>
  <c r="AN134" i="14"/>
  <c r="AG138" i="14"/>
  <c r="U132" i="8"/>
  <c r="P42" i="8"/>
  <c r="G52" i="8"/>
  <c r="S54" i="8"/>
  <c r="P57" i="8"/>
  <c r="P69" i="8"/>
  <c r="P70" i="8"/>
  <c r="G71" i="8"/>
  <c r="P79" i="8"/>
  <c r="F80" i="8"/>
  <c r="F93" i="8"/>
  <c r="P103" i="8"/>
  <c r="V129" i="8"/>
  <c r="AJ21" i="14"/>
  <c r="AJ32" i="14"/>
  <c r="AG52" i="14"/>
  <c r="AJ61" i="14"/>
  <c r="AN135" i="14"/>
  <c r="AN136" i="14"/>
  <c r="AN137" i="14"/>
  <c r="K137" i="14"/>
  <c r="L140" i="14"/>
  <c r="Z140" i="14"/>
  <c r="P29" i="8"/>
  <c r="M34" i="8"/>
  <c r="J41" i="8"/>
  <c r="G47" i="8"/>
  <c r="U51" i="8"/>
  <c r="S52" i="8"/>
  <c r="F54" i="8"/>
  <c r="F70" i="8"/>
  <c r="H70" i="8" s="1"/>
  <c r="O70" i="8" s="1"/>
  <c r="P80" i="8"/>
  <c r="F88" i="8"/>
  <c r="H88" i="8" s="1"/>
  <c r="F90" i="8"/>
  <c r="P93" i="8"/>
  <c r="F103" i="8"/>
  <c r="F129" i="8"/>
  <c r="I132" i="8"/>
  <c r="K132" i="8" s="1"/>
  <c r="S133" i="8"/>
  <c r="I103" i="8"/>
  <c r="K103" i="8" s="1"/>
  <c r="U112" i="8"/>
  <c r="J118" i="8"/>
  <c r="G129" i="8"/>
  <c r="G135" i="8"/>
  <c r="M135" i="14"/>
  <c r="M140" i="14"/>
  <c r="D101" i="4"/>
  <c r="E101" i="4"/>
  <c r="E10" i="4"/>
  <c r="D10" i="4"/>
  <c r="E22" i="4"/>
  <c r="D22" i="4"/>
  <c r="B22" i="4"/>
  <c r="T22" i="4" s="1"/>
  <c r="D69" i="4"/>
  <c r="E69" i="4"/>
  <c r="D22" i="5"/>
  <c r="E22" i="5"/>
  <c r="B22" i="5"/>
  <c r="T22" i="5" s="1"/>
  <c r="D17" i="4"/>
  <c r="B17" i="4"/>
  <c r="T17" i="4" s="1"/>
  <c r="D49" i="4"/>
  <c r="B49" i="4"/>
  <c r="T49" i="4" s="1"/>
  <c r="E78" i="4"/>
  <c r="D78" i="4"/>
  <c r="B47" i="5"/>
  <c r="D47" i="5"/>
  <c r="E58" i="4"/>
  <c r="B58" i="4"/>
  <c r="E86" i="4"/>
  <c r="D86" i="4"/>
  <c r="B86" i="4"/>
  <c r="T86" i="4" s="1"/>
  <c r="B15" i="5"/>
  <c r="D15" i="5"/>
  <c r="E50" i="4"/>
  <c r="D50" i="4"/>
  <c r="B50" i="4"/>
  <c r="T50" i="4" s="1"/>
  <c r="E110" i="4"/>
  <c r="D110" i="4"/>
  <c r="B35" i="5"/>
  <c r="T35" i="5" s="1"/>
  <c r="E35" i="5"/>
  <c r="D54" i="5"/>
  <c r="E54" i="5"/>
  <c r="B54" i="5"/>
  <c r="T54" i="5" s="1"/>
  <c r="D74" i="5"/>
  <c r="E74" i="5"/>
  <c r="B74" i="5"/>
  <c r="T74" i="5" s="1"/>
  <c r="D18" i="5"/>
  <c r="E18" i="5"/>
  <c r="B18" i="5"/>
  <c r="B67" i="5"/>
  <c r="T67" i="5" s="1"/>
  <c r="E67" i="5"/>
  <c r="E122" i="4"/>
  <c r="B122" i="4"/>
  <c r="D30" i="5"/>
  <c r="E30" i="5"/>
  <c r="B30" i="5"/>
  <c r="E74" i="4"/>
  <c r="D74" i="4"/>
  <c r="E90" i="4"/>
  <c r="B90" i="4"/>
  <c r="D50" i="5"/>
  <c r="E50" i="5"/>
  <c r="B50" i="5"/>
  <c r="D62" i="5"/>
  <c r="E62" i="5"/>
  <c r="B62" i="5"/>
  <c r="T62" i="5" s="1"/>
  <c r="E42" i="4"/>
  <c r="D42" i="4"/>
  <c r="D81" i="4"/>
  <c r="B81" i="4"/>
  <c r="T81" i="4" s="1"/>
  <c r="E118" i="4"/>
  <c r="D118" i="4"/>
  <c r="B118" i="4"/>
  <c r="B57" i="5"/>
  <c r="T57" i="5" s="1"/>
  <c r="D57" i="5"/>
  <c r="E57" i="5"/>
  <c r="D70" i="5"/>
  <c r="E70" i="5"/>
  <c r="B70" i="5"/>
  <c r="T70" i="5" s="1"/>
  <c r="E10" i="5"/>
  <c r="E14" i="5"/>
  <c r="E26" i="5"/>
  <c r="E34" i="5"/>
  <c r="D46" i="4"/>
  <c r="E19" i="4"/>
  <c r="E27" i="4"/>
  <c r="E79" i="4"/>
  <c r="D114" i="4"/>
  <c r="E25" i="5"/>
  <c r="E38" i="5"/>
  <c r="E42" i="5"/>
  <c r="E46" i="5"/>
  <c r="E58" i="5"/>
  <c r="E66" i="5"/>
  <c r="D54" i="4"/>
  <c r="B82" i="4"/>
  <c r="B119" i="4"/>
  <c r="T119" i="4" s="1"/>
  <c r="B15" i="4"/>
  <c r="T15" i="4" s="1"/>
  <c r="E15" i="4"/>
  <c r="B26" i="4"/>
  <c r="B54" i="4"/>
  <c r="D106" i="4"/>
  <c r="B113" i="4"/>
  <c r="D119" i="4"/>
  <c r="B10" i="5"/>
  <c r="B14" i="5"/>
  <c r="B26" i="5"/>
  <c r="B34" i="5"/>
  <c r="T34" i="5" s="1"/>
  <c r="D18" i="4"/>
  <c r="B27" i="4"/>
  <c r="T27" i="4" s="1"/>
  <c r="E51" i="4"/>
  <c r="E111" i="4"/>
  <c r="E37" i="4"/>
  <c r="B114" i="4"/>
  <c r="T114" i="4" s="1"/>
  <c r="D25" i="5"/>
  <c r="B38" i="5"/>
  <c r="T38" i="5" s="1"/>
  <c r="B42" i="5"/>
  <c r="T42" i="5" s="1"/>
  <c r="B46" i="5"/>
  <c r="T46" i="5" s="1"/>
  <c r="B58" i="5"/>
  <c r="T58" i="5" s="1"/>
  <c r="B66" i="5"/>
  <c r="D109" i="4"/>
  <c r="B109" i="4"/>
  <c r="E109" i="4"/>
  <c r="B53" i="5"/>
  <c r="E53" i="5"/>
  <c r="D53" i="5"/>
  <c r="D77" i="4"/>
  <c r="B77" i="4"/>
  <c r="E77" i="4"/>
  <c r="B19" i="5"/>
  <c r="E19" i="5"/>
  <c r="D19" i="5"/>
  <c r="B29" i="5"/>
  <c r="D29" i="5"/>
  <c r="E29" i="5"/>
  <c r="B63" i="5"/>
  <c r="E63" i="5"/>
  <c r="D63" i="5"/>
  <c r="T31" i="4"/>
  <c r="D21" i="4"/>
  <c r="E21" i="4"/>
  <c r="B21" i="4"/>
  <c r="D65" i="4"/>
  <c r="E65" i="4"/>
  <c r="B65" i="4"/>
  <c r="D73" i="4"/>
  <c r="E73" i="4"/>
  <c r="B73" i="4"/>
  <c r="D45" i="4"/>
  <c r="B45" i="4"/>
  <c r="E45" i="4"/>
  <c r="T95" i="4"/>
  <c r="B41" i="5"/>
  <c r="E41" i="5"/>
  <c r="D41" i="5"/>
  <c r="B65" i="5"/>
  <c r="E65" i="5"/>
  <c r="D65" i="5"/>
  <c r="B71" i="5"/>
  <c r="E71" i="5"/>
  <c r="D71" i="5"/>
  <c r="B75" i="5"/>
  <c r="D75" i="5"/>
  <c r="E75" i="5"/>
  <c r="Q58" i="3"/>
  <c r="R59" i="7"/>
  <c r="O58" i="3" s="1"/>
  <c r="D9" i="4"/>
  <c r="E9" i="4"/>
  <c r="B9" i="4"/>
  <c r="D85" i="4"/>
  <c r="E85" i="4"/>
  <c r="B85" i="4"/>
  <c r="B31" i="5"/>
  <c r="E31" i="5"/>
  <c r="D31" i="5"/>
  <c r="B73" i="5"/>
  <c r="E73" i="5"/>
  <c r="D73" i="5"/>
  <c r="D53" i="4"/>
  <c r="E53" i="4"/>
  <c r="B53" i="4"/>
  <c r="D97" i="4"/>
  <c r="E97" i="4"/>
  <c r="B97" i="4"/>
  <c r="D105" i="4"/>
  <c r="E105" i="4"/>
  <c r="B105" i="4"/>
  <c r="B9" i="5"/>
  <c r="E9" i="5"/>
  <c r="D9" i="5"/>
  <c r="B33" i="5"/>
  <c r="E33" i="5"/>
  <c r="D33" i="5"/>
  <c r="B39" i="5"/>
  <c r="E39" i="5"/>
  <c r="D39" i="5"/>
  <c r="B43" i="5"/>
  <c r="D43" i="5"/>
  <c r="E43" i="5"/>
  <c r="D33" i="4"/>
  <c r="E33" i="4"/>
  <c r="B33" i="4"/>
  <c r="D41" i="4"/>
  <c r="E41" i="4"/>
  <c r="B41" i="4"/>
  <c r="D117" i="4"/>
  <c r="E117" i="4"/>
  <c r="B117" i="4"/>
  <c r="B21" i="5"/>
  <c r="E21" i="5"/>
  <c r="D21" i="5"/>
  <c r="B51" i="5"/>
  <c r="E51" i="5"/>
  <c r="D51" i="5"/>
  <c r="B61" i="5"/>
  <c r="D61" i="5"/>
  <c r="E61" i="5"/>
  <c r="V3" i="10"/>
  <c r="Y6" i="8"/>
  <c r="Z6" i="8" s="1"/>
  <c r="D13" i="4"/>
  <c r="B13" i="4"/>
  <c r="E13" i="4"/>
  <c r="T63" i="4"/>
  <c r="B7" i="5"/>
  <c r="E7" i="5"/>
  <c r="D7" i="5"/>
  <c r="B11" i="5"/>
  <c r="D11" i="5"/>
  <c r="E11" i="5"/>
  <c r="U12" i="3"/>
  <c r="B16" i="4"/>
  <c r="E16" i="4"/>
  <c r="B48" i="4"/>
  <c r="E48" i="4"/>
  <c r="B80" i="4"/>
  <c r="E80" i="4"/>
  <c r="B112" i="4"/>
  <c r="E112" i="4"/>
  <c r="T113" i="4"/>
  <c r="T10" i="5"/>
  <c r="T28" i="5"/>
  <c r="E32" i="5"/>
  <c r="D32" i="5"/>
  <c r="T60" i="5"/>
  <c r="E64" i="5"/>
  <c r="D64" i="5"/>
  <c r="T11" i="8"/>
  <c r="L11" i="8"/>
  <c r="S11" i="8"/>
  <c r="J11" i="8"/>
  <c r="I11" i="8"/>
  <c r="K11" i="8" s="1"/>
  <c r="V11" i="8"/>
  <c r="M11" i="8"/>
  <c r="U11" i="8"/>
  <c r="V13" i="8"/>
  <c r="M13" i="8"/>
  <c r="S13" i="8"/>
  <c r="J13" i="8"/>
  <c r="F13" i="8"/>
  <c r="T24" i="8"/>
  <c r="L24" i="8"/>
  <c r="P24" i="8"/>
  <c r="G24" i="8"/>
  <c r="F24" i="8"/>
  <c r="S24" i="8"/>
  <c r="J24" i="8"/>
  <c r="U24" i="8"/>
  <c r="T26" i="8"/>
  <c r="L26" i="8"/>
  <c r="I26" i="8"/>
  <c r="P26" i="8"/>
  <c r="G26" i="8"/>
  <c r="U26" i="8"/>
  <c r="S26" i="8"/>
  <c r="T46" i="8"/>
  <c r="L46" i="8"/>
  <c r="F46" i="8"/>
  <c r="G46" i="8"/>
  <c r="P46" i="8"/>
  <c r="U46" i="8"/>
  <c r="J46" i="8"/>
  <c r="S46" i="8"/>
  <c r="T61" i="8"/>
  <c r="L61" i="8"/>
  <c r="I61" i="8"/>
  <c r="G61" i="8"/>
  <c r="P61" i="8"/>
  <c r="F61" i="8"/>
  <c r="U61" i="8"/>
  <c r="J61" i="8"/>
  <c r="S61" i="8"/>
  <c r="T82" i="8"/>
  <c r="L82" i="8"/>
  <c r="U82" i="8"/>
  <c r="P82" i="8"/>
  <c r="F82" i="8"/>
  <c r="S82" i="8"/>
  <c r="T91" i="8"/>
  <c r="L91" i="8"/>
  <c r="N91" i="8" s="1"/>
  <c r="V91" i="8"/>
  <c r="M91" i="8"/>
  <c r="S91" i="8"/>
  <c r="I91" i="8"/>
  <c r="G91" i="8"/>
  <c r="U91" i="8"/>
  <c r="T126" i="8"/>
  <c r="L126" i="8"/>
  <c r="P126" i="8"/>
  <c r="G126" i="8"/>
  <c r="U126" i="8"/>
  <c r="J126" i="8"/>
  <c r="S126" i="8"/>
  <c r="I126" i="8"/>
  <c r="M126" i="8"/>
  <c r="V126" i="8"/>
  <c r="A6" i="8"/>
  <c r="A6" i="7"/>
  <c r="AC3" i="14"/>
  <c r="Y3" i="10"/>
  <c r="AA6" i="8" s="1"/>
  <c r="D7" i="8"/>
  <c r="D7" i="6"/>
  <c r="D6" i="3"/>
  <c r="D7" i="7"/>
  <c r="P4" i="15"/>
  <c r="AB4" i="10"/>
  <c r="AD7" i="8" s="1"/>
  <c r="P5" i="10"/>
  <c r="G6" i="15"/>
  <c r="Q6" i="10"/>
  <c r="F9" i="7" s="1"/>
  <c r="N6" i="14"/>
  <c r="AK7" i="14"/>
  <c r="S7" i="15"/>
  <c r="AE7" i="10"/>
  <c r="AI10" i="8" s="1"/>
  <c r="W8" i="10"/>
  <c r="O12" i="6"/>
  <c r="U20" i="3"/>
  <c r="B7" i="4"/>
  <c r="E17" i="4"/>
  <c r="B20" i="4"/>
  <c r="E20" i="4"/>
  <c r="B30" i="4"/>
  <c r="E31" i="4"/>
  <c r="D35" i="4"/>
  <c r="B39" i="4"/>
  <c r="E49" i="4"/>
  <c r="B52" i="4"/>
  <c r="E52" i="4"/>
  <c r="B62" i="4"/>
  <c r="E63" i="4"/>
  <c r="D67" i="4"/>
  <c r="B71" i="4"/>
  <c r="E81" i="4"/>
  <c r="B84" i="4"/>
  <c r="E84" i="4"/>
  <c r="B94" i="4"/>
  <c r="E95" i="4"/>
  <c r="D99" i="4"/>
  <c r="B103" i="4"/>
  <c r="E113" i="4"/>
  <c r="B116" i="4"/>
  <c r="E116" i="4"/>
  <c r="D5" i="5"/>
  <c r="T14" i="5"/>
  <c r="E15" i="5"/>
  <c r="B32" i="5"/>
  <c r="E36" i="5"/>
  <c r="D36" i="5"/>
  <c r="D37" i="5"/>
  <c r="E47" i="5"/>
  <c r="B64" i="5"/>
  <c r="E68" i="5"/>
  <c r="D68" i="5"/>
  <c r="D69" i="5"/>
  <c r="V8" i="8"/>
  <c r="M8" i="8"/>
  <c r="S8" i="8"/>
  <c r="J8" i="8"/>
  <c r="F8" i="8"/>
  <c r="G13" i="8"/>
  <c r="T16" i="8"/>
  <c r="L16" i="8"/>
  <c r="N16" i="8" s="1"/>
  <c r="S16" i="8"/>
  <c r="J16" i="8"/>
  <c r="I16" i="8"/>
  <c r="V16" i="8"/>
  <c r="M16" i="8"/>
  <c r="U16" i="8"/>
  <c r="I19" i="8"/>
  <c r="S22" i="8"/>
  <c r="V24" i="8"/>
  <c r="V26" i="8"/>
  <c r="I29" i="8"/>
  <c r="T33" i="8"/>
  <c r="L33" i="8"/>
  <c r="P33" i="8"/>
  <c r="G33" i="8"/>
  <c r="F33" i="8"/>
  <c r="H33" i="8" s="1"/>
  <c r="I33" i="8"/>
  <c r="U35" i="8"/>
  <c r="U39" i="8"/>
  <c r="V46" i="8"/>
  <c r="T49" i="8"/>
  <c r="L49" i="8"/>
  <c r="I49" i="8"/>
  <c r="K49" i="8" s="1"/>
  <c r="M49" i="8"/>
  <c r="G49" i="8"/>
  <c r="S49" i="8"/>
  <c r="G51" i="8"/>
  <c r="T58" i="8"/>
  <c r="L58" i="8"/>
  <c r="N58" i="8" s="1"/>
  <c r="S58" i="8"/>
  <c r="I58" i="8"/>
  <c r="G58" i="8"/>
  <c r="V58" i="8"/>
  <c r="U58" i="8"/>
  <c r="V61" i="8"/>
  <c r="T64" i="8"/>
  <c r="L64" i="8"/>
  <c r="P64" i="8"/>
  <c r="F64" i="8"/>
  <c r="M64" i="8"/>
  <c r="U66" i="8"/>
  <c r="V76" i="8"/>
  <c r="T77" i="8"/>
  <c r="L77" i="8"/>
  <c r="I77" i="8"/>
  <c r="K77" i="8" s="1"/>
  <c r="P77" i="8"/>
  <c r="F77" i="8"/>
  <c r="S77" i="8"/>
  <c r="V79" i="8"/>
  <c r="F81" i="8"/>
  <c r="V82" i="8"/>
  <c r="T83" i="8"/>
  <c r="L83" i="8"/>
  <c r="N83" i="8" s="1"/>
  <c r="P83" i="8"/>
  <c r="G83" i="8"/>
  <c r="F83" i="8"/>
  <c r="H83" i="8" s="1"/>
  <c r="O83" i="8" s="1"/>
  <c r="S83" i="8"/>
  <c r="I83" i="8"/>
  <c r="K83" i="8" s="1"/>
  <c r="M88" i="8"/>
  <c r="F89" i="8"/>
  <c r="T102" i="8"/>
  <c r="L102" i="8"/>
  <c r="V102" i="8"/>
  <c r="M102" i="8"/>
  <c r="G102" i="8"/>
  <c r="T105" i="8"/>
  <c r="L105" i="8"/>
  <c r="P105" i="8"/>
  <c r="G105" i="8"/>
  <c r="M105" i="8"/>
  <c r="S105" i="8"/>
  <c r="M111" i="8"/>
  <c r="I115" i="8"/>
  <c r="T119" i="8"/>
  <c r="L119" i="8"/>
  <c r="N119" i="8" s="1"/>
  <c r="P119" i="8"/>
  <c r="F119" i="8"/>
  <c r="S119" i="8"/>
  <c r="I119" i="8"/>
  <c r="K119" i="8" s="1"/>
  <c r="I123" i="8"/>
  <c r="F125" i="8"/>
  <c r="T127" i="8"/>
  <c r="L127" i="8"/>
  <c r="N127" i="8" s="1"/>
  <c r="U127" i="8"/>
  <c r="V127" i="8"/>
  <c r="J127" i="8"/>
  <c r="S127" i="8"/>
  <c r="I127" i="8"/>
  <c r="K127" i="8" s="1"/>
  <c r="M128" i="8"/>
  <c r="I133" i="8"/>
  <c r="AA3" i="14"/>
  <c r="U4" i="10"/>
  <c r="J7" i="7" s="1"/>
  <c r="R4" i="14"/>
  <c r="AA4" i="10"/>
  <c r="AC7" i="8" s="1"/>
  <c r="AE4" i="14"/>
  <c r="AF5" i="14"/>
  <c r="P5" i="15"/>
  <c r="AB5" i="10"/>
  <c r="AD8" i="8" s="1"/>
  <c r="E10" i="8"/>
  <c r="J10" i="8" s="1"/>
  <c r="E10" i="7"/>
  <c r="X8" i="10"/>
  <c r="U41" i="3"/>
  <c r="U54" i="3"/>
  <c r="D7" i="4"/>
  <c r="B11" i="4"/>
  <c r="T18" i="4"/>
  <c r="B24" i="4"/>
  <c r="E24" i="4"/>
  <c r="B25" i="4"/>
  <c r="D26" i="4"/>
  <c r="B34" i="4"/>
  <c r="D39" i="4"/>
  <c r="B43" i="4"/>
  <c r="B56" i="4"/>
  <c r="E56" i="4"/>
  <c r="B57" i="4"/>
  <c r="D58" i="4"/>
  <c r="B66" i="4"/>
  <c r="D71" i="4"/>
  <c r="B75" i="4"/>
  <c r="T82" i="4"/>
  <c r="B88" i="4"/>
  <c r="E88" i="4"/>
  <c r="B89" i="4"/>
  <c r="D90" i="4"/>
  <c r="B98" i="4"/>
  <c r="D103" i="4"/>
  <c r="B107" i="4"/>
  <c r="B120" i="4"/>
  <c r="E120" i="4"/>
  <c r="B121" i="4"/>
  <c r="D122" i="4"/>
  <c r="E5" i="5"/>
  <c r="E8" i="5"/>
  <c r="D8" i="5"/>
  <c r="T15" i="5"/>
  <c r="T18" i="5"/>
  <c r="D23" i="5"/>
  <c r="B36" i="5"/>
  <c r="E37" i="5"/>
  <c r="E40" i="5"/>
  <c r="D40" i="5"/>
  <c r="T47" i="5"/>
  <c r="T50" i="5"/>
  <c r="D55" i="5"/>
  <c r="B68" i="5"/>
  <c r="E69" i="5"/>
  <c r="E72" i="5"/>
  <c r="D72" i="5"/>
  <c r="G42" i="6"/>
  <c r="H42" i="6" s="1"/>
  <c r="I42" i="6" s="1"/>
  <c r="G48" i="6"/>
  <c r="H48" i="6" s="1"/>
  <c r="I48" i="6" s="1"/>
  <c r="B6" i="8"/>
  <c r="G8" i="8"/>
  <c r="F11" i="8"/>
  <c r="T12" i="8"/>
  <c r="L12" i="8"/>
  <c r="N12" i="8" s="1"/>
  <c r="P12" i="8"/>
  <c r="G12" i="8"/>
  <c r="F12" i="8"/>
  <c r="H12" i="8" s="1"/>
  <c r="I12" i="8"/>
  <c r="K12" i="8" s="1"/>
  <c r="S12" i="8"/>
  <c r="U22" i="8"/>
  <c r="J27" i="8"/>
  <c r="K27" i="8" s="1"/>
  <c r="T28" i="8"/>
  <c r="L28" i="8"/>
  <c r="N28" i="8" s="1"/>
  <c r="I28" i="8"/>
  <c r="K28" i="8" s="1"/>
  <c r="P28" i="8"/>
  <c r="G28" i="8"/>
  <c r="U28" i="8"/>
  <c r="S28" i="8"/>
  <c r="J29" i="8"/>
  <c r="S33" i="8"/>
  <c r="V35" i="8"/>
  <c r="W35" i="8" s="1"/>
  <c r="V39" i="8"/>
  <c r="W39" i="8" s="1"/>
  <c r="T41" i="8"/>
  <c r="L41" i="8"/>
  <c r="N41" i="8" s="1"/>
  <c r="P41" i="8"/>
  <c r="G41" i="8"/>
  <c r="F41" i="8"/>
  <c r="I41" i="8"/>
  <c r="K41" i="8" s="1"/>
  <c r="U49" i="8"/>
  <c r="T62" i="8"/>
  <c r="L62" i="8"/>
  <c r="N62" i="8" s="1"/>
  <c r="G62" i="8"/>
  <c r="P62" i="8"/>
  <c r="F62" i="8"/>
  <c r="H62" i="8" s="1"/>
  <c r="S62" i="8"/>
  <c r="I62" i="8"/>
  <c r="J63" i="8"/>
  <c r="S64" i="8"/>
  <c r="W64" i="8" s="1"/>
  <c r="J65" i="8"/>
  <c r="F66" i="8"/>
  <c r="U77" i="8"/>
  <c r="F79" i="8"/>
  <c r="I81" i="8"/>
  <c r="U83" i="8"/>
  <c r="J89" i="8"/>
  <c r="S102" i="8"/>
  <c r="U105" i="8"/>
  <c r="I106" i="8"/>
  <c r="F112" i="8"/>
  <c r="T117" i="8"/>
  <c r="L117" i="8"/>
  <c r="N117" i="8" s="1"/>
  <c r="I117" i="8"/>
  <c r="G117" i="8"/>
  <c r="P117" i="8"/>
  <c r="F117" i="8"/>
  <c r="U117" i="8"/>
  <c r="J117" i="8"/>
  <c r="S117" i="8"/>
  <c r="G118" i="8"/>
  <c r="U119" i="8"/>
  <c r="J121" i="8"/>
  <c r="J123" i="8"/>
  <c r="U124" i="8"/>
  <c r="G125" i="8"/>
  <c r="I134" i="8"/>
  <c r="S135" i="8"/>
  <c r="F12" i="13"/>
  <c r="K101" i="6" s="1"/>
  <c r="L101" i="6" s="1"/>
  <c r="M101" i="6" s="1"/>
  <c r="F4" i="13"/>
  <c r="K93" i="6" s="1"/>
  <c r="L93" i="6" s="1"/>
  <c r="M93" i="6" s="1"/>
  <c r="N93" i="6" s="1"/>
  <c r="M92" i="3" s="1"/>
  <c r="N3" i="13"/>
  <c r="C3" i="10"/>
  <c r="L4" i="10"/>
  <c r="J4" i="14"/>
  <c r="F4" i="15"/>
  <c r="P4" i="10"/>
  <c r="AF4" i="14"/>
  <c r="AI4" i="14"/>
  <c r="R4" i="15"/>
  <c r="I5" i="15"/>
  <c r="S6" i="10"/>
  <c r="H9" i="7" s="1"/>
  <c r="AD6" i="14"/>
  <c r="N6" i="15"/>
  <c r="Z6" i="10"/>
  <c r="AB9" i="8" s="1"/>
  <c r="AK15" i="14"/>
  <c r="S15" i="15"/>
  <c r="AE15" i="10"/>
  <c r="AI18" i="8" s="1"/>
  <c r="B6" i="4"/>
  <c r="D11" i="4"/>
  <c r="D16" i="4"/>
  <c r="E25" i="4"/>
  <c r="B28" i="4"/>
  <c r="E28" i="4"/>
  <c r="B29" i="4"/>
  <c r="D30" i="4"/>
  <c r="T35" i="4"/>
  <c r="B38" i="4"/>
  <c r="D43" i="4"/>
  <c r="D48" i="4"/>
  <c r="T54" i="4"/>
  <c r="E57" i="4"/>
  <c r="B60" i="4"/>
  <c r="E60" i="4"/>
  <c r="B61" i="4"/>
  <c r="D62" i="4"/>
  <c r="B70" i="4"/>
  <c r="D75" i="4"/>
  <c r="D80" i="4"/>
  <c r="E89" i="4"/>
  <c r="B92" i="4"/>
  <c r="E92" i="4"/>
  <c r="B93" i="4"/>
  <c r="D94" i="4"/>
  <c r="T99" i="4"/>
  <c r="B102" i="4"/>
  <c r="D107" i="4"/>
  <c r="D112" i="4"/>
  <c r="T118" i="4"/>
  <c r="E121" i="4"/>
  <c r="T5" i="5"/>
  <c r="T8" i="5"/>
  <c r="E12" i="5"/>
  <c r="D12" i="5"/>
  <c r="D13" i="5"/>
  <c r="E23" i="5"/>
  <c r="D27" i="5"/>
  <c r="T37" i="5"/>
  <c r="T40" i="5"/>
  <c r="E44" i="5"/>
  <c r="D44" i="5"/>
  <c r="D45" i="5"/>
  <c r="E55" i="5"/>
  <c r="D59" i="5"/>
  <c r="T69" i="5"/>
  <c r="T72" i="5"/>
  <c r="E76" i="5"/>
  <c r="D76" i="5"/>
  <c r="G34" i="6"/>
  <c r="H34" i="6" s="1"/>
  <c r="I34" i="6" s="1"/>
  <c r="G11" i="8"/>
  <c r="I13" i="8"/>
  <c r="K13" i="8" s="1"/>
  <c r="F16" i="8"/>
  <c r="T17" i="8"/>
  <c r="L17" i="8"/>
  <c r="N17" i="8" s="1"/>
  <c r="P17" i="8"/>
  <c r="G17" i="8"/>
  <c r="F17" i="8"/>
  <c r="I17" i="8"/>
  <c r="K17" i="8" s="1"/>
  <c r="S17" i="8"/>
  <c r="G22" i="8"/>
  <c r="I24" i="8"/>
  <c r="K24" i="8" s="1"/>
  <c r="F26" i="8"/>
  <c r="H26" i="8" s="1"/>
  <c r="U33" i="8"/>
  <c r="T44" i="8"/>
  <c r="L44" i="8"/>
  <c r="N44" i="8" s="1"/>
  <c r="F44" i="8"/>
  <c r="G44" i="8"/>
  <c r="P44" i="8"/>
  <c r="U44" i="8"/>
  <c r="J44" i="8"/>
  <c r="S44" i="8"/>
  <c r="V49" i="8"/>
  <c r="T50" i="8"/>
  <c r="L50" i="8"/>
  <c r="M50" i="8"/>
  <c r="V50" i="8"/>
  <c r="G50" i="8"/>
  <c r="J51" i="8"/>
  <c r="U64" i="8"/>
  <c r="V77" i="8"/>
  <c r="T78" i="8"/>
  <c r="L78" i="8"/>
  <c r="P78" i="8"/>
  <c r="F78" i="8"/>
  <c r="H78" i="8" s="1"/>
  <c r="M78" i="8"/>
  <c r="I79" i="8"/>
  <c r="K79" i="8" s="1"/>
  <c r="J81" i="8"/>
  <c r="G82" i="8"/>
  <c r="V83" i="8"/>
  <c r="U88" i="8"/>
  <c r="P88" i="8"/>
  <c r="F91" i="8"/>
  <c r="H91" i="8" s="1"/>
  <c r="J96" i="8"/>
  <c r="U102" i="8"/>
  <c r="T103" i="8"/>
  <c r="L103" i="8"/>
  <c r="N103" i="8" s="1"/>
  <c r="M103" i="8"/>
  <c r="G103" i="8"/>
  <c r="S103" i="8"/>
  <c r="V105" i="8"/>
  <c r="P111" i="8"/>
  <c r="I118" i="8"/>
  <c r="K118" i="8" s="1"/>
  <c r="V119" i="8"/>
  <c r="T120" i="8"/>
  <c r="L120" i="8"/>
  <c r="V120" i="8"/>
  <c r="M120" i="8"/>
  <c r="P120" i="8"/>
  <c r="F120" i="8"/>
  <c r="H120" i="8" s="1"/>
  <c r="P123" i="8"/>
  <c r="F126" i="8"/>
  <c r="H126" i="8" s="1"/>
  <c r="U128" i="8"/>
  <c r="J134" i="8"/>
  <c r="H5" i="14"/>
  <c r="M5" i="10"/>
  <c r="K5" i="15"/>
  <c r="U5" i="10"/>
  <c r="J8" i="7" s="1"/>
  <c r="P8" i="7" s="1"/>
  <c r="R5" i="14"/>
  <c r="D9" i="8"/>
  <c r="D9" i="7"/>
  <c r="D9" i="6"/>
  <c r="F6" i="15"/>
  <c r="L6" i="10"/>
  <c r="J6" i="14"/>
  <c r="K6" i="14" s="1"/>
  <c r="X12" i="6"/>
  <c r="Y12" i="6" s="1"/>
  <c r="W12" i="6"/>
  <c r="U92" i="3"/>
  <c r="B10" i="4"/>
  <c r="B19" i="4"/>
  <c r="D20" i="4"/>
  <c r="T26" i="4"/>
  <c r="E29" i="4"/>
  <c r="B32" i="4"/>
  <c r="E32" i="4"/>
  <c r="D34" i="4"/>
  <c r="B42" i="4"/>
  <c r="B51" i="4"/>
  <c r="D52" i="4"/>
  <c r="T58" i="4"/>
  <c r="E61" i="4"/>
  <c r="B64" i="4"/>
  <c r="E64" i="4"/>
  <c r="D66" i="4"/>
  <c r="B74" i="4"/>
  <c r="B83" i="4"/>
  <c r="D84" i="4"/>
  <c r="T90" i="4"/>
  <c r="E93" i="4"/>
  <c r="B96" i="4"/>
  <c r="E96" i="4"/>
  <c r="D98" i="4"/>
  <c r="B106" i="4"/>
  <c r="B115" i="4"/>
  <c r="D116" i="4"/>
  <c r="T122" i="4"/>
  <c r="B12" i="5"/>
  <c r="E13" i="5"/>
  <c r="E16" i="5"/>
  <c r="D16" i="5"/>
  <c r="D17" i="5"/>
  <c r="T23" i="5"/>
  <c r="T26" i="5"/>
  <c r="E27" i="5"/>
  <c r="B44" i="5"/>
  <c r="E45" i="5"/>
  <c r="E48" i="5"/>
  <c r="D48" i="5"/>
  <c r="D49" i="5"/>
  <c r="T55" i="5"/>
  <c r="E59" i="5"/>
  <c r="B76" i="5"/>
  <c r="G12" i="6"/>
  <c r="H12" i="6" s="1"/>
  <c r="I12" i="6" s="1"/>
  <c r="G132" i="6"/>
  <c r="H132" i="6" s="1"/>
  <c r="I132" i="6" s="1"/>
  <c r="T7" i="8"/>
  <c r="L7" i="8"/>
  <c r="N7" i="8" s="1"/>
  <c r="P7" i="8"/>
  <c r="G7" i="8"/>
  <c r="F7" i="8"/>
  <c r="H7" i="8" s="1"/>
  <c r="I7" i="8"/>
  <c r="K7" i="8" s="1"/>
  <c r="S7" i="8"/>
  <c r="I8" i="8"/>
  <c r="K8" i="8" s="1"/>
  <c r="V12" i="8"/>
  <c r="G16" i="8"/>
  <c r="U17" i="8"/>
  <c r="T21" i="8"/>
  <c r="L21" i="8"/>
  <c r="S21" i="8"/>
  <c r="J21" i="8"/>
  <c r="I21" i="8"/>
  <c r="V21" i="8"/>
  <c r="M21" i="8"/>
  <c r="P21" i="8"/>
  <c r="I22" i="8"/>
  <c r="K22" i="8" s="1"/>
  <c r="J26" i="8"/>
  <c r="V33" i="8"/>
  <c r="T37" i="8"/>
  <c r="L37" i="8"/>
  <c r="P37" i="8"/>
  <c r="G37" i="8"/>
  <c r="F37" i="8"/>
  <c r="I37" i="8"/>
  <c r="U41" i="8"/>
  <c r="W41" i="8" s="1"/>
  <c r="V44" i="8"/>
  <c r="I46" i="8"/>
  <c r="K46" i="8" s="1"/>
  <c r="F49" i="8"/>
  <c r="S50" i="8"/>
  <c r="F55" i="8"/>
  <c r="H55" i="8" s="1"/>
  <c r="F58" i="8"/>
  <c r="H58" i="8" s="1"/>
  <c r="V62" i="8"/>
  <c r="V64" i="8"/>
  <c r="I66" i="8"/>
  <c r="K66" i="8" s="1"/>
  <c r="F71" i="8"/>
  <c r="H71" i="8" s="1"/>
  <c r="S78" i="8"/>
  <c r="I82" i="8"/>
  <c r="T84" i="8"/>
  <c r="W84" i="8" s="1"/>
  <c r="L84" i="8"/>
  <c r="N84" i="8" s="1"/>
  <c r="U84" i="8"/>
  <c r="P84" i="8"/>
  <c r="F84" i="8"/>
  <c r="J91" i="8"/>
  <c r="T101" i="8"/>
  <c r="W101" i="8" s="1"/>
  <c r="L101" i="8"/>
  <c r="M101" i="8"/>
  <c r="G101" i="8"/>
  <c r="H101" i="8" s="1"/>
  <c r="P101" i="8"/>
  <c r="F102" i="8"/>
  <c r="U103" i="8"/>
  <c r="K104" i="8"/>
  <c r="F105" i="8"/>
  <c r="H105" i="8" s="1"/>
  <c r="T111" i="8"/>
  <c r="L111" i="8"/>
  <c r="N111" i="8" s="1"/>
  <c r="U111" i="8"/>
  <c r="V111" i="8"/>
  <c r="J111" i="8"/>
  <c r="S111" i="8"/>
  <c r="I111" i="8"/>
  <c r="K111" i="8" s="1"/>
  <c r="S120" i="8"/>
  <c r="M122" i="8"/>
  <c r="V122" i="8"/>
  <c r="P122" i="8"/>
  <c r="F122" i="8"/>
  <c r="H122" i="8" s="1"/>
  <c r="F127" i="8"/>
  <c r="D4" i="15"/>
  <c r="H4" i="10"/>
  <c r="T4" i="10"/>
  <c r="I7" i="7" s="1"/>
  <c r="Q4" i="14"/>
  <c r="J4" i="15"/>
  <c r="W4" i="10"/>
  <c r="AD4" i="10"/>
  <c r="AG7" i="8" s="1"/>
  <c r="H5" i="10"/>
  <c r="W8" i="6"/>
  <c r="U16" i="3"/>
  <c r="U30" i="3"/>
  <c r="B5" i="4"/>
  <c r="D6" i="4"/>
  <c r="B14" i="4"/>
  <c r="B36" i="4"/>
  <c r="E36" i="4"/>
  <c r="B37" i="4"/>
  <c r="D38" i="4"/>
  <c r="B46" i="4"/>
  <c r="B68" i="4"/>
  <c r="E68" i="4"/>
  <c r="B69" i="4"/>
  <c r="D70" i="4"/>
  <c r="B78" i="4"/>
  <c r="B100" i="4"/>
  <c r="E100" i="4"/>
  <c r="B101" i="4"/>
  <c r="D102" i="4"/>
  <c r="B110" i="4"/>
  <c r="T13" i="5"/>
  <c r="T16" i="5"/>
  <c r="E17" i="5"/>
  <c r="E20" i="5"/>
  <c r="D20" i="5"/>
  <c r="T27" i="5"/>
  <c r="T30" i="5"/>
  <c r="D35" i="5"/>
  <c r="T45" i="5"/>
  <c r="T48" i="5"/>
  <c r="E49" i="5"/>
  <c r="E52" i="5"/>
  <c r="D52" i="5"/>
  <c r="T59" i="5"/>
  <c r="D67" i="5"/>
  <c r="T10" i="8"/>
  <c r="L10" i="8"/>
  <c r="V10" i="8"/>
  <c r="M10" i="8"/>
  <c r="U10" i="8"/>
  <c r="P10" i="8"/>
  <c r="G10" i="8"/>
  <c r="P13" i="8"/>
  <c r="V17" i="8"/>
  <c r="K20" i="8"/>
  <c r="U21" i="8"/>
  <c r="M24" i="8"/>
  <c r="M26" i="8"/>
  <c r="T27" i="8"/>
  <c r="L27" i="8"/>
  <c r="F27" i="8"/>
  <c r="H27" i="8" s="1"/>
  <c r="V27" i="8"/>
  <c r="M27" i="8"/>
  <c r="H30" i="8"/>
  <c r="T31" i="8"/>
  <c r="L31" i="8"/>
  <c r="P31" i="8"/>
  <c r="G31" i="8"/>
  <c r="F31" i="8"/>
  <c r="I31" i="8"/>
  <c r="S31" i="8"/>
  <c r="T48" i="8"/>
  <c r="L48" i="8"/>
  <c r="N48" i="8" s="1"/>
  <c r="F48" i="8"/>
  <c r="H48" i="8" s="1"/>
  <c r="G48" i="8"/>
  <c r="P48" i="8"/>
  <c r="U48" i="8"/>
  <c r="J48" i="8"/>
  <c r="K48" i="8" s="1"/>
  <c r="S48" i="8"/>
  <c r="U50" i="8"/>
  <c r="J58" i="8"/>
  <c r="T63" i="8"/>
  <c r="L63" i="8"/>
  <c r="I63" i="8"/>
  <c r="K63" i="8" s="1"/>
  <c r="P63" i="8"/>
  <c r="F63" i="8"/>
  <c r="H63" i="8" s="1"/>
  <c r="S63" i="8"/>
  <c r="G64" i="8"/>
  <c r="T65" i="8"/>
  <c r="L65" i="8"/>
  <c r="I65" i="8"/>
  <c r="K65" i="8" s="1"/>
  <c r="M65" i="8"/>
  <c r="G65" i="8"/>
  <c r="H65" i="8" s="1"/>
  <c r="S65" i="8"/>
  <c r="T75" i="8"/>
  <c r="L75" i="8"/>
  <c r="N75" i="8" s="1"/>
  <c r="I75" i="8"/>
  <c r="G75" i="8"/>
  <c r="P75" i="8"/>
  <c r="F75" i="8"/>
  <c r="U75" i="8"/>
  <c r="J75" i="8"/>
  <c r="S75" i="8"/>
  <c r="G77" i="8"/>
  <c r="U78" i="8"/>
  <c r="J82" i="8"/>
  <c r="V103" i="8"/>
  <c r="I105" i="8"/>
  <c r="K105" i="8" s="1"/>
  <c r="H110" i="8"/>
  <c r="G119" i="8"/>
  <c r="U120" i="8"/>
  <c r="T121" i="8"/>
  <c r="L121" i="8"/>
  <c r="N121" i="8" s="1"/>
  <c r="P121" i="8"/>
  <c r="F121" i="8"/>
  <c r="S121" i="8"/>
  <c r="W121" i="8" s="1"/>
  <c r="I121" i="8"/>
  <c r="K121" i="8" s="1"/>
  <c r="S125" i="8"/>
  <c r="P125" i="8"/>
  <c r="G127" i="8"/>
  <c r="Q3" i="14"/>
  <c r="T3" i="10"/>
  <c r="I6" i="7" s="1"/>
  <c r="M3" i="15"/>
  <c r="AM3" i="14"/>
  <c r="D8" i="8"/>
  <c r="D8" i="7"/>
  <c r="K5" i="10"/>
  <c r="L5" i="15"/>
  <c r="AA5" i="14"/>
  <c r="Q5" i="15"/>
  <c r="AC5" i="10"/>
  <c r="AF8" i="8" s="1"/>
  <c r="AH8" i="8" s="1"/>
  <c r="AH5" i="14"/>
  <c r="AJ5" i="14" s="1"/>
  <c r="U12" i="10"/>
  <c r="J15" i="7" s="1"/>
  <c r="R12" i="14"/>
  <c r="K12" i="15"/>
  <c r="W13" i="14"/>
  <c r="X13" i="14" s="1"/>
  <c r="T13" i="14" s="1"/>
  <c r="S14" i="10"/>
  <c r="H17" i="7" s="1"/>
  <c r="B8" i="4"/>
  <c r="E8" i="4"/>
  <c r="B40" i="4"/>
  <c r="E40" i="4"/>
  <c r="B72" i="4"/>
  <c r="E72" i="4"/>
  <c r="B104" i="4"/>
  <c r="E104" i="4"/>
  <c r="T20" i="5"/>
  <c r="E24" i="5"/>
  <c r="D24" i="5"/>
  <c r="T52" i="5"/>
  <c r="E56" i="5"/>
  <c r="D56" i="5"/>
  <c r="T66" i="5"/>
  <c r="T19" i="8"/>
  <c r="L19" i="8"/>
  <c r="N19" i="8" s="1"/>
  <c r="P19" i="8"/>
  <c r="G19" i="8"/>
  <c r="F19" i="8"/>
  <c r="H19" i="8" s="1"/>
  <c r="S19" i="8"/>
  <c r="J19" i="8"/>
  <c r="U19" i="8"/>
  <c r="T29" i="8"/>
  <c r="L29" i="8"/>
  <c r="F29" i="8"/>
  <c r="H29" i="8" s="1"/>
  <c r="V29" i="8"/>
  <c r="M29" i="8"/>
  <c r="S29" i="8"/>
  <c r="M46" i="8"/>
  <c r="P51" i="8"/>
  <c r="S51" i="8"/>
  <c r="S59" i="8"/>
  <c r="P59" i="8"/>
  <c r="F59" i="8"/>
  <c r="M61" i="8"/>
  <c r="T81" i="8"/>
  <c r="L81" i="8"/>
  <c r="P81" i="8"/>
  <c r="G81" i="8"/>
  <c r="M81" i="8"/>
  <c r="S81" i="8"/>
  <c r="M82" i="8"/>
  <c r="T89" i="8"/>
  <c r="L89" i="8"/>
  <c r="V89" i="8"/>
  <c r="M89" i="8"/>
  <c r="S89" i="8"/>
  <c r="I89" i="8"/>
  <c r="G89" i="8"/>
  <c r="U89" i="8"/>
  <c r="T96" i="8"/>
  <c r="L96" i="8"/>
  <c r="N96" i="8" s="1"/>
  <c r="F96" i="8"/>
  <c r="G96" i="8"/>
  <c r="P96" i="8"/>
  <c r="S96" i="8"/>
  <c r="I96" i="8"/>
  <c r="K96" i="8" s="1"/>
  <c r="H103" i="8"/>
  <c r="V115" i="8"/>
  <c r="J115" i="8"/>
  <c r="P115" i="8"/>
  <c r="F115" i="8"/>
  <c r="T118" i="8"/>
  <c r="L118" i="8"/>
  <c r="V118" i="8"/>
  <c r="M118" i="8"/>
  <c r="P118" i="8"/>
  <c r="F118" i="8"/>
  <c r="H118" i="8" s="1"/>
  <c r="V133" i="8"/>
  <c r="J133" i="8"/>
  <c r="P133" i="8"/>
  <c r="F133" i="8"/>
  <c r="S134" i="8"/>
  <c r="L3" i="15"/>
  <c r="J6" i="10"/>
  <c r="U68" i="3"/>
  <c r="U100" i="3"/>
  <c r="B12" i="4"/>
  <c r="E12" i="4"/>
  <c r="B44" i="4"/>
  <c r="E44" i="4"/>
  <c r="B76" i="4"/>
  <c r="E76" i="4"/>
  <c r="B108" i="4"/>
  <c r="E108" i="4"/>
  <c r="T6" i="5"/>
  <c r="B24" i="5"/>
  <c r="E28" i="5"/>
  <c r="D28" i="5"/>
  <c r="B56" i="5"/>
  <c r="E60" i="5"/>
  <c r="D60" i="5"/>
  <c r="P11" i="8"/>
  <c r="V19" i="8"/>
  <c r="T22" i="8"/>
  <c r="L22" i="8"/>
  <c r="N22" i="8" s="1"/>
  <c r="F22" i="8"/>
  <c r="V22" i="8"/>
  <c r="M22" i="8"/>
  <c r="P22" i="8"/>
  <c r="U29" i="8"/>
  <c r="T35" i="8"/>
  <c r="L35" i="8"/>
  <c r="N35" i="8" s="1"/>
  <c r="P35" i="8"/>
  <c r="G35" i="8"/>
  <c r="F35" i="8"/>
  <c r="I35" i="8"/>
  <c r="K35" i="8" s="1"/>
  <c r="T39" i="8"/>
  <c r="L39" i="8"/>
  <c r="N39" i="8" s="1"/>
  <c r="P39" i="8"/>
  <c r="G39" i="8"/>
  <c r="F39" i="8"/>
  <c r="H39" i="8" s="1"/>
  <c r="I39" i="8"/>
  <c r="K39" i="8" s="1"/>
  <c r="H56" i="8"/>
  <c r="T57" i="8"/>
  <c r="L57" i="8"/>
  <c r="I57" i="8"/>
  <c r="U57" i="8"/>
  <c r="J57" i="8"/>
  <c r="S57" i="8"/>
  <c r="G57" i="8"/>
  <c r="M57" i="8"/>
  <c r="V57" i="8"/>
  <c r="J59" i="8"/>
  <c r="T66" i="8"/>
  <c r="L66" i="8"/>
  <c r="M66" i="8"/>
  <c r="V66" i="8"/>
  <c r="W66" i="8" s="1"/>
  <c r="G66" i="8"/>
  <c r="T73" i="8"/>
  <c r="L73" i="8"/>
  <c r="N73" i="8" s="1"/>
  <c r="I73" i="8"/>
  <c r="K73" i="8" s="1"/>
  <c r="U73" i="8"/>
  <c r="J73" i="8"/>
  <c r="S73" i="8"/>
  <c r="W73" i="8" s="1"/>
  <c r="G73" i="8"/>
  <c r="H73" i="8" s="1"/>
  <c r="O73" i="8" s="1"/>
  <c r="M73" i="8"/>
  <c r="V73" i="8"/>
  <c r="T76" i="8"/>
  <c r="L76" i="8"/>
  <c r="N76" i="8" s="1"/>
  <c r="G76" i="8"/>
  <c r="P76" i="8"/>
  <c r="F76" i="8"/>
  <c r="S76" i="8"/>
  <c r="I76" i="8"/>
  <c r="K76" i="8" s="1"/>
  <c r="T79" i="8"/>
  <c r="L79" i="8"/>
  <c r="M79" i="8"/>
  <c r="G79" i="8"/>
  <c r="S79" i="8"/>
  <c r="U81" i="8"/>
  <c r="T90" i="8"/>
  <c r="L90" i="8"/>
  <c r="U90" i="8"/>
  <c r="J90" i="8"/>
  <c r="S90" i="8"/>
  <c r="I90" i="8"/>
  <c r="G90" i="8"/>
  <c r="H90" i="8" s="1"/>
  <c r="M90" i="8"/>
  <c r="V90" i="8"/>
  <c r="P91" i="8"/>
  <c r="U96" i="8"/>
  <c r="M106" i="8"/>
  <c r="V106" i="8"/>
  <c r="P106" i="8"/>
  <c r="F106" i="8"/>
  <c r="H106" i="8" s="1"/>
  <c r="G115" i="8"/>
  <c r="S118" i="8"/>
  <c r="W118" i="8" s="1"/>
  <c r="G133" i="8"/>
  <c r="K3" i="10"/>
  <c r="AC3" i="10"/>
  <c r="AF6" i="8" s="1"/>
  <c r="Q3" i="15"/>
  <c r="AH3" i="14"/>
  <c r="S4" i="15"/>
  <c r="AE4" i="10"/>
  <c r="AI7" i="8" s="1"/>
  <c r="W4" i="14"/>
  <c r="X4" i="14" s="1"/>
  <c r="T4" i="14" s="1"/>
  <c r="J5" i="10"/>
  <c r="P6" i="14"/>
  <c r="AC7" i="14"/>
  <c r="Y7" i="10"/>
  <c r="AA10" i="8" s="1"/>
  <c r="M7" i="15"/>
  <c r="C8" i="10"/>
  <c r="P9" i="14"/>
  <c r="S17" i="15"/>
  <c r="AK17" i="14"/>
  <c r="AE17" i="10"/>
  <c r="AI20" i="8" s="1"/>
  <c r="G69" i="6"/>
  <c r="H69" i="6" s="1"/>
  <c r="I69" i="6" s="1"/>
  <c r="D6" i="7"/>
  <c r="L9" i="8"/>
  <c r="U9" i="8"/>
  <c r="B14" i="8"/>
  <c r="G15" i="8"/>
  <c r="G20" i="8"/>
  <c r="H20" i="8" s="1"/>
  <c r="G25" i="8"/>
  <c r="H25" i="8" s="1"/>
  <c r="M30" i="8"/>
  <c r="V30" i="8"/>
  <c r="I43" i="8"/>
  <c r="U43" i="8"/>
  <c r="I45" i="8"/>
  <c r="U45" i="8"/>
  <c r="I47" i="8"/>
  <c r="U47" i="8"/>
  <c r="F51" i="8"/>
  <c r="H51" i="8" s="1"/>
  <c r="F52" i="8"/>
  <c r="H52" i="8" s="1"/>
  <c r="M56" i="8"/>
  <c r="T59" i="8"/>
  <c r="L59" i="8"/>
  <c r="N59" i="8" s="1"/>
  <c r="I59" i="8"/>
  <c r="V59" i="8"/>
  <c r="T60" i="8"/>
  <c r="L60" i="8"/>
  <c r="N60" i="8" s="1"/>
  <c r="J60" i="8"/>
  <c r="K60" i="8" s="1"/>
  <c r="U60" i="8"/>
  <c r="W60" i="8" s="1"/>
  <c r="F67" i="8"/>
  <c r="H67" i="8" s="1"/>
  <c r="F68" i="8"/>
  <c r="H68" i="8" s="1"/>
  <c r="M72" i="8"/>
  <c r="T74" i="8"/>
  <c r="W74" i="8" s="1"/>
  <c r="L74" i="8"/>
  <c r="N74" i="8" s="1"/>
  <c r="J74" i="8"/>
  <c r="K74" i="8" s="1"/>
  <c r="U74" i="8"/>
  <c r="G80" i="8"/>
  <c r="H80" i="8" s="1"/>
  <c r="F85" i="8"/>
  <c r="H85" i="8" s="1"/>
  <c r="T93" i="8"/>
  <c r="L93" i="8"/>
  <c r="N93" i="8" s="1"/>
  <c r="U93" i="8"/>
  <c r="J93" i="8"/>
  <c r="K93" i="8" s="1"/>
  <c r="V93" i="8"/>
  <c r="G104" i="8"/>
  <c r="H104" i="8" s="1"/>
  <c r="G107" i="8"/>
  <c r="G123" i="8"/>
  <c r="F134" i="8"/>
  <c r="F135" i="8"/>
  <c r="H135" i="8" s="1"/>
  <c r="F5" i="15"/>
  <c r="O5" i="10"/>
  <c r="J13" i="12"/>
  <c r="Q8" i="8" s="1"/>
  <c r="R8" i="8" s="1"/>
  <c r="Z5" i="10"/>
  <c r="AB8" i="8" s="1"/>
  <c r="M6" i="10"/>
  <c r="P6" i="15"/>
  <c r="U7" i="15"/>
  <c r="O10" i="10"/>
  <c r="M10" i="15"/>
  <c r="Y10" i="10"/>
  <c r="AA13" i="8" s="1"/>
  <c r="F11" i="15"/>
  <c r="L11" i="10"/>
  <c r="J11" i="14"/>
  <c r="W11" i="10"/>
  <c r="C16" i="10"/>
  <c r="K18" i="10"/>
  <c r="O18" i="10"/>
  <c r="P18" i="15"/>
  <c r="AB18" i="10"/>
  <c r="AD21" i="8" s="1"/>
  <c r="AF18" i="14"/>
  <c r="L19" i="10"/>
  <c r="T19" i="10"/>
  <c r="I22" i="7" s="1"/>
  <c r="L21" i="10"/>
  <c r="J21" i="14"/>
  <c r="K21" i="14" s="1"/>
  <c r="M27" i="15"/>
  <c r="Y27" i="10"/>
  <c r="AA30" i="8" s="1"/>
  <c r="AC27" i="14"/>
  <c r="C7" i="10"/>
  <c r="Q7" i="15"/>
  <c r="P9" i="10"/>
  <c r="W9" i="10"/>
  <c r="D13" i="8"/>
  <c r="D13" i="7"/>
  <c r="S11" i="15"/>
  <c r="J14" i="10"/>
  <c r="Y14" i="10"/>
  <c r="AA17" i="8" s="1"/>
  <c r="M14" i="15"/>
  <c r="AC14" i="14"/>
  <c r="W15" i="14"/>
  <c r="X15" i="14" s="1"/>
  <c r="T15" i="14" s="1"/>
  <c r="H16" i="10"/>
  <c r="D16" i="15"/>
  <c r="P16" i="10"/>
  <c r="O16" i="15"/>
  <c r="AA16" i="10"/>
  <c r="AC19" i="8" s="1"/>
  <c r="AE16" i="14"/>
  <c r="L17" i="15"/>
  <c r="AA17" i="14"/>
  <c r="F18" i="10"/>
  <c r="B18" i="15"/>
  <c r="J18" i="10"/>
  <c r="AA18" i="14"/>
  <c r="L20" i="10"/>
  <c r="F20" i="15"/>
  <c r="J20" i="14"/>
  <c r="R20" i="14"/>
  <c r="K20" i="15"/>
  <c r="U20" i="10"/>
  <c r="J23" i="7" s="1"/>
  <c r="Y6" i="10"/>
  <c r="AA9" i="8" s="1"/>
  <c r="M6" i="15"/>
  <c r="AC9" i="14"/>
  <c r="M9" i="15"/>
  <c r="R10" i="15"/>
  <c r="AD10" i="10"/>
  <c r="AG13" i="8" s="1"/>
  <c r="U11" i="10"/>
  <c r="J14" i="7" s="1"/>
  <c r="K11" i="15"/>
  <c r="R11" i="14"/>
  <c r="C12" i="10"/>
  <c r="I14" i="14"/>
  <c r="E14" i="15"/>
  <c r="O14" i="10"/>
  <c r="R14" i="14"/>
  <c r="AL14" i="14"/>
  <c r="I15" i="10"/>
  <c r="S18" i="6" s="1"/>
  <c r="E15" i="15"/>
  <c r="I15" i="14"/>
  <c r="J17" i="10"/>
  <c r="Q17" i="15"/>
  <c r="AB19" i="10"/>
  <c r="AD22" i="8" s="1"/>
  <c r="P19" i="15"/>
  <c r="AF19" i="14"/>
  <c r="D20" i="15"/>
  <c r="H20" i="10"/>
  <c r="H20" i="14"/>
  <c r="U20" i="15"/>
  <c r="AM20" i="14"/>
  <c r="AG20" i="10"/>
  <c r="AK23" i="8" s="1"/>
  <c r="U26" i="10"/>
  <c r="J29" i="7" s="1"/>
  <c r="R26" i="14"/>
  <c r="K26" i="15"/>
  <c r="S28" i="10"/>
  <c r="H31" i="7" s="1"/>
  <c r="O31" i="12"/>
  <c r="F10" i="10"/>
  <c r="B10" i="15"/>
  <c r="E10" i="14"/>
  <c r="F10" i="14"/>
  <c r="C10" i="15"/>
  <c r="AC10" i="10"/>
  <c r="AF13" i="8" s="1"/>
  <c r="AH13" i="8" s="1"/>
  <c r="Q10" i="15"/>
  <c r="AH10" i="14"/>
  <c r="H11" i="14"/>
  <c r="AC11" i="10"/>
  <c r="AF14" i="8" s="1"/>
  <c r="AH11" i="14"/>
  <c r="G12" i="10"/>
  <c r="AD12" i="14"/>
  <c r="N12" i="15"/>
  <c r="L13" i="15"/>
  <c r="AA13" i="14"/>
  <c r="AE13" i="10"/>
  <c r="AI16" i="8" s="1"/>
  <c r="AK13" i="14"/>
  <c r="D17" i="8"/>
  <c r="D17" i="7"/>
  <c r="N14" i="10"/>
  <c r="R14" i="10"/>
  <c r="G17" i="7" s="1"/>
  <c r="H14" i="15"/>
  <c r="O14" i="14"/>
  <c r="X14" i="10"/>
  <c r="AF14" i="10"/>
  <c r="AJ17" i="8" s="1"/>
  <c r="K15" i="15"/>
  <c r="U15" i="10"/>
  <c r="J18" i="7" s="1"/>
  <c r="R15" i="14"/>
  <c r="AC15" i="10"/>
  <c r="AF18" i="8" s="1"/>
  <c r="O16" i="10"/>
  <c r="AC17" i="10"/>
  <c r="AF20" i="8" s="1"/>
  <c r="X19" i="10"/>
  <c r="O10" i="6"/>
  <c r="T15" i="8"/>
  <c r="L15" i="8"/>
  <c r="U15" i="8"/>
  <c r="T20" i="8"/>
  <c r="L20" i="8"/>
  <c r="N20" i="8" s="1"/>
  <c r="U20" i="8"/>
  <c r="I23" i="8"/>
  <c r="T25" i="8"/>
  <c r="L25" i="8"/>
  <c r="U25" i="8"/>
  <c r="T51" i="8"/>
  <c r="L51" i="8"/>
  <c r="N51" i="8" s="1"/>
  <c r="I51" i="8"/>
  <c r="K51" i="8" s="1"/>
  <c r="V51" i="8"/>
  <c r="T52" i="8"/>
  <c r="L52" i="8"/>
  <c r="N52" i="8" s="1"/>
  <c r="J52" i="8"/>
  <c r="K52" i="8" s="1"/>
  <c r="U52" i="8"/>
  <c r="S55" i="8"/>
  <c r="T67" i="8"/>
  <c r="L67" i="8"/>
  <c r="I67" i="8"/>
  <c r="K67" i="8" s="1"/>
  <c r="V67" i="8"/>
  <c r="W67" i="8" s="1"/>
  <c r="T68" i="8"/>
  <c r="L68" i="8"/>
  <c r="N68" i="8" s="1"/>
  <c r="J68" i="8"/>
  <c r="K68" i="8" s="1"/>
  <c r="U68" i="8"/>
  <c r="S71" i="8"/>
  <c r="T80" i="8"/>
  <c r="L80" i="8"/>
  <c r="U80" i="8"/>
  <c r="M80" i="8"/>
  <c r="T85" i="8"/>
  <c r="L85" i="8"/>
  <c r="N85" i="8" s="1"/>
  <c r="J85" i="8"/>
  <c r="K85" i="8" s="1"/>
  <c r="U85" i="8"/>
  <c r="I88" i="8"/>
  <c r="S88" i="8"/>
  <c r="T104" i="8"/>
  <c r="W104" i="8" s="1"/>
  <c r="L104" i="8"/>
  <c r="U104" i="8"/>
  <c r="M104" i="8"/>
  <c r="T107" i="8"/>
  <c r="L107" i="8"/>
  <c r="F107" i="8"/>
  <c r="V107" i="8"/>
  <c r="W107" i="8" s="1"/>
  <c r="I110" i="8"/>
  <c r="S110" i="8"/>
  <c r="I112" i="8"/>
  <c r="S112" i="8"/>
  <c r="I113" i="8"/>
  <c r="S113" i="8"/>
  <c r="T123" i="8"/>
  <c r="L123" i="8"/>
  <c r="F123" i="8"/>
  <c r="V123" i="8"/>
  <c r="W123" i="8" s="1"/>
  <c r="I124" i="8"/>
  <c r="S124" i="8"/>
  <c r="I128" i="8"/>
  <c r="S128" i="8"/>
  <c r="I129" i="8"/>
  <c r="S129" i="8"/>
  <c r="I131" i="8"/>
  <c r="S131" i="8"/>
  <c r="T134" i="8"/>
  <c r="L134" i="8"/>
  <c r="P134" i="8"/>
  <c r="G134" i="8"/>
  <c r="V134" i="8"/>
  <c r="T135" i="8"/>
  <c r="L135" i="8"/>
  <c r="U135" i="8"/>
  <c r="J135" i="8"/>
  <c r="K135" i="8" s="1"/>
  <c r="V135" i="8"/>
  <c r="C5" i="15"/>
  <c r="J5" i="14"/>
  <c r="S5" i="15"/>
  <c r="AF6" i="14"/>
  <c r="AM7" i="14"/>
  <c r="J9" i="14"/>
  <c r="Q9" i="14"/>
  <c r="AC9" i="10"/>
  <c r="AF12" i="8" s="1"/>
  <c r="AH9" i="14"/>
  <c r="AD9" i="10"/>
  <c r="AG12" i="8" s="1"/>
  <c r="R9" i="15"/>
  <c r="AI9" i="14"/>
  <c r="E10" i="15"/>
  <c r="G10" i="15"/>
  <c r="H11" i="10"/>
  <c r="P11" i="10"/>
  <c r="J11" i="15"/>
  <c r="T11" i="10"/>
  <c r="I14" i="7" s="1"/>
  <c r="Q11" i="14"/>
  <c r="AB11" i="10"/>
  <c r="AD14" i="8" s="1"/>
  <c r="P11" i="15"/>
  <c r="O12" i="10"/>
  <c r="Z12" i="10"/>
  <c r="AB15" i="8" s="1"/>
  <c r="Q14" i="10"/>
  <c r="F17" i="7" s="1"/>
  <c r="AI14" i="14"/>
  <c r="AJ14" i="14" s="1"/>
  <c r="AD14" i="10"/>
  <c r="AG17" i="8" s="1"/>
  <c r="C15" i="10"/>
  <c r="H16" i="14"/>
  <c r="Q16" i="10"/>
  <c r="F19" i="7" s="1"/>
  <c r="N16" i="14"/>
  <c r="C17" i="10"/>
  <c r="H18" i="15"/>
  <c r="R18" i="10"/>
  <c r="G21" i="7" s="1"/>
  <c r="O18" i="14"/>
  <c r="J19" i="10"/>
  <c r="R19" i="10"/>
  <c r="G22" i="7" s="1"/>
  <c r="O19" i="14"/>
  <c r="W21" i="10"/>
  <c r="D13" i="6"/>
  <c r="D15" i="6"/>
  <c r="D17" i="6"/>
  <c r="T8" i="8"/>
  <c r="L8" i="8"/>
  <c r="N8" i="8" s="1"/>
  <c r="U8" i="8"/>
  <c r="T13" i="8"/>
  <c r="L13" i="8"/>
  <c r="N13" i="8" s="1"/>
  <c r="U13" i="8"/>
  <c r="M15" i="8"/>
  <c r="V15" i="8"/>
  <c r="T18" i="8"/>
  <c r="L18" i="8"/>
  <c r="J18" i="8"/>
  <c r="K18" i="8" s="1"/>
  <c r="S18" i="8"/>
  <c r="M20" i="8"/>
  <c r="V20" i="8"/>
  <c r="J23" i="8"/>
  <c r="M25" i="8"/>
  <c r="V25" i="8"/>
  <c r="T32" i="8"/>
  <c r="L32" i="8"/>
  <c r="N32" i="8" s="1"/>
  <c r="J32" i="8"/>
  <c r="K32" i="8" s="1"/>
  <c r="S32" i="8"/>
  <c r="T34" i="8"/>
  <c r="L34" i="8"/>
  <c r="N34" i="8" s="1"/>
  <c r="J34" i="8"/>
  <c r="K34" i="8" s="1"/>
  <c r="O34" i="8" s="1"/>
  <c r="S34" i="8"/>
  <c r="W34" i="8" s="1"/>
  <c r="T36" i="8"/>
  <c r="L36" i="8"/>
  <c r="J36" i="8"/>
  <c r="S36" i="8"/>
  <c r="T38" i="8"/>
  <c r="L38" i="8"/>
  <c r="N38" i="8" s="1"/>
  <c r="J38" i="8"/>
  <c r="K38" i="8" s="1"/>
  <c r="S38" i="8"/>
  <c r="W38" i="8" s="1"/>
  <c r="T40" i="8"/>
  <c r="L40" i="8"/>
  <c r="N40" i="8" s="1"/>
  <c r="J40" i="8"/>
  <c r="K40" i="8" s="1"/>
  <c r="O40" i="8" s="1"/>
  <c r="S40" i="8"/>
  <c r="T42" i="8"/>
  <c r="L42" i="8"/>
  <c r="N42" i="8" s="1"/>
  <c r="J42" i="8"/>
  <c r="K42" i="8" s="1"/>
  <c r="S42" i="8"/>
  <c r="W42" i="8" s="1"/>
  <c r="F43" i="8"/>
  <c r="H43" i="8" s="1"/>
  <c r="F45" i="8"/>
  <c r="H45" i="8" s="1"/>
  <c r="F47" i="8"/>
  <c r="H47" i="8" s="1"/>
  <c r="M51" i="8"/>
  <c r="V52" i="8"/>
  <c r="T53" i="8"/>
  <c r="L53" i="8"/>
  <c r="N53" i="8" s="1"/>
  <c r="I53" i="8"/>
  <c r="K53" i="8" s="1"/>
  <c r="O53" i="8" s="1"/>
  <c r="V53" i="8"/>
  <c r="T54" i="8"/>
  <c r="W54" i="8" s="1"/>
  <c r="L54" i="8"/>
  <c r="N54" i="8" s="1"/>
  <c r="J54" i="8"/>
  <c r="K54" i="8" s="1"/>
  <c r="U54" i="8"/>
  <c r="J55" i="8"/>
  <c r="I56" i="8"/>
  <c r="G59" i="8"/>
  <c r="G60" i="8"/>
  <c r="H60" i="8" s="1"/>
  <c r="M67" i="8"/>
  <c r="V68" i="8"/>
  <c r="W68" i="8" s="1"/>
  <c r="T69" i="8"/>
  <c r="L69" i="8"/>
  <c r="N69" i="8" s="1"/>
  <c r="I69" i="8"/>
  <c r="K69" i="8" s="1"/>
  <c r="V69" i="8"/>
  <c r="W69" i="8" s="1"/>
  <c r="T70" i="8"/>
  <c r="L70" i="8"/>
  <c r="N70" i="8" s="1"/>
  <c r="J70" i="8"/>
  <c r="K70" i="8" s="1"/>
  <c r="U70" i="8"/>
  <c r="J71" i="8"/>
  <c r="I72" i="8"/>
  <c r="G74" i="8"/>
  <c r="H74" i="8" s="1"/>
  <c r="V85" i="8"/>
  <c r="W85" i="8" s="1"/>
  <c r="T86" i="8"/>
  <c r="L86" i="8"/>
  <c r="N86" i="8" s="1"/>
  <c r="I86" i="8"/>
  <c r="K86" i="8" s="1"/>
  <c r="O86" i="8" s="1"/>
  <c r="V86" i="8"/>
  <c r="W86" i="8" s="1"/>
  <c r="T87" i="8"/>
  <c r="L87" i="8"/>
  <c r="N87" i="8" s="1"/>
  <c r="J87" i="8"/>
  <c r="K87" i="8" s="1"/>
  <c r="O87" i="8" s="1"/>
  <c r="U87" i="8"/>
  <c r="W87" i="8" s="1"/>
  <c r="J88" i="8"/>
  <c r="G93" i="8"/>
  <c r="H93" i="8" s="1"/>
  <c r="M107" i="8"/>
  <c r="T108" i="8"/>
  <c r="L108" i="8"/>
  <c r="N108" i="8" s="1"/>
  <c r="I108" i="8"/>
  <c r="K108" i="8" s="1"/>
  <c r="V108" i="8"/>
  <c r="T109" i="8"/>
  <c r="L109" i="8"/>
  <c r="N109" i="8" s="1"/>
  <c r="J109" i="8"/>
  <c r="K109" i="8" s="1"/>
  <c r="U109" i="8"/>
  <c r="J110" i="8"/>
  <c r="J112" i="8"/>
  <c r="J113" i="8"/>
  <c r="T114" i="8"/>
  <c r="L114" i="8"/>
  <c r="N114" i="8" s="1"/>
  <c r="P114" i="8"/>
  <c r="G114" i="8"/>
  <c r="H114" i="8" s="1"/>
  <c r="V114" i="8"/>
  <c r="W114" i="8" s="1"/>
  <c r="T115" i="8"/>
  <c r="L115" i="8"/>
  <c r="U115" i="8"/>
  <c r="M115" i="8"/>
  <c r="T116" i="8"/>
  <c r="L116" i="8"/>
  <c r="N116" i="8" s="1"/>
  <c r="P116" i="8"/>
  <c r="G116" i="8"/>
  <c r="H116" i="8" s="1"/>
  <c r="O116" i="8" s="1"/>
  <c r="V116" i="8"/>
  <c r="W116" i="8" s="1"/>
  <c r="M123" i="8"/>
  <c r="J124" i="8"/>
  <c r="I125" i="8"/>
  <c r="J128" i="8"/>
  <c r="J129" i="8"/>
  <c r="T130" i="8"/>
  <c r="L130" i="8"/>
  <c r="N130" i="8" s="1"/>
  <c r="P130" i="8"/>
  <c r="G130" i="8"/>
  <c r="H130" i="8" s="1"/>
  <c r="V130" i="8"/>
  <c r="J131" i="8"/>
  <c r="T132" i="8"/>
  <c r="L132" i="8"/>
  <c r="N132" i="8" s="1"/>
  <c r="P132" i="8"/>
  <c r="G132" i="8"/>
  <c r="H132" i="8" s="1"/>
  <c r="O132" i="8" s="1"/>
  <c r="V132" i="8"/>
  <c r="W132" i="8" s="1"/>
  <c r="T133" i="8"/>
  <c r="L133" i="8"/>
  <c r="U133" i="8"/>
  <c r="M133" i="8"/>
  <c r="M134" i="8"/>
  <c r="M135" i="8"/>
  <c r="T136" i="8"/>
  <c r="L136" i="8"/>
  <c r="N136" i="8" s="1"/>
  <c r="P136" i="8"/>
  <c r="G136" i="8"/>
  <c r="H136" i="8" s="1"/>
  <c r="V136" i="8"/>
  <c r="O191" i="12"/>
  <c r="O187" i="12"/>
  <c r="O179" i="12"/>
  <c r="O175" i="12"/>
  <c r="O171" i="12"/>
  <c r="O163" i="12"/>
  <c r="O155" i="12"/>
  <c r="O147" i="12"/>
  <c r="O135" i="12"/>
  <c r="O131" i="12"/>
  <c r="O123" i="12"/>
  <c r="O119" i="12"/>
  <c r="O115" i="12"/>
  <c r="O107" i="12"/>
  <c r="O103" i="12"/>
  <c r="O95" i="12"/>
  <c r="O87" i="12"/>
  <c r="O79" i="12"/>
  <c r="O75" i="12"/>
  <c r="O67" i="12"/>
  <c r="O63" i="12"/>
  <c r="O59" i="12"/>
  <c r="O55" i="12"/>
  <c r="O51" i="12"/>
  <c r="O47" i="12"/>
  <c r="O43" i="12"/>
  <c r="O39" i="12"/>
  <c r="O35" i="12"/>
  <c r="O27" i="12"/>
  <c r="O23" i="12"/>
  <c r="O19" i="12"/>
  <c r="O15" i="12"/>
  <c r="O11" i="12"/>
  <c r="O7" i="12"/>
  <c r="J191" i="12"/>
  <c r="J187" i="12"/>
  <c r="J183" i="12"/>
  <c r="Q131" i="8" s="1"/>
  <c r="R131" i="8" s="1"/>
  <c r="J175" i="12"/>
  <c r="J171" i="12"/>
  <c r="J167" i="12"/>
  <c r="Q113" i="8" s="1"/>
  <c r="R113" i="8" s="1"/>
  <c r="J163" i="12"/>
  <c r="J155" i="12"/>
  <c r="J151" i="12"/>
  <c r="Q102" i="8" s="1"/>
  <c r="R102" i="8" s="1"/>
  <c r="J147" i="12"/>
  <c r="J135" i="12"/>
  <c r="J131" i="12"/>
  <c r="J123" i="12"/>
  <c r="J119" i="12"/>
  <c r="J115" i="12"/>
  <c r="J107" i="12"/>
  <c r="J103" i="12"/>
  <c r="J95" i="12"/>
  <c r="J87" i="12"/>
  <c r="J67" i="12"/>
  <c r="J63" i="12"/>
  <c r="J59" i="12"/>
  <c r="J51" i="12"/>
  <c r="J47" i="12"/>
  <c r="J35" i="12"/>
  <c r="J27" i="12"/>
  <c r="J23" i="12"/>
  <c r="J19" i="12"/>
  <c r="J15" i="12"/>
  <c r="J11" i="12"/>
  <c r="J7" i="12"/>
  <c r="O193" i="12"/>
  <c r="O189" i="12"/>
  <c r="O185" i="12"/>
  <c r="O173" i="12"/>
  <c r="O165" i="12"/>
  <c r="O157" i="12"/>
  <c r="O149" i="12"/>
  <c r="O145" i="12"/>
  <c r="O141" i="12"/>
  <c r="O137" i="12"/>
  <c r="O133" i="12"/>
  <c r="O117" i="12"/>
  <c r="O101" i="12"/>
  <c r="O97" i="12"/>
  <c r="O93" i="12"/>
  <c r="O89" i="12"/>
  <c r="O85" i="12"/>
  <c r="O81" i="12"/>
  <c r="O69" i="12"/>
  <c r="O65" i="12"/>
  <c r="O61" i="12"/>
  <c r="O57" i="12"/>
  <c r="O49" i="12"/>
  <c r="O45" i="12"/>
  <c r="O41" i="12"/>
  <c r="O33" i="12"/>
  <c r="O29" i="12"/>
  <c r="O25" i="12"/>
  <c r="O21" i="12"/>
  <c r="O13" i="12"/>
  <c r="K8" i="6" s="1"/>
  <c r="L8" i="6" s="1"/>
  <c r="M8" i="6" s="1"/>
  <c r="O9" i="12"/>
  <c r="O5" i="12"/>
  <c r="J193" i="12"/>
  <c r="J189" i="12"/>
  <c r="J185" i="12"/>
  <c r="J177" i="12"/>
  <c r="Q123" i="8" s="1"/>
  <c r="J173" i="12"/>
  <c r="J165" i="12"/>
  <c r="J157" i="12"/>
  <c r="J149" i="12"/>
  <c r="J145" i="12"/>
  <c r="J141" i="12"/>
  <c r="J137" i="12"/>
  <c r="J133" i="12"/>
  <c r="J129" i="12"/>
  <c r="Q85" i="8" s="1"/>
  <c r="R85" i="8" s="1"/>
  <c r="J121" i="12"/>
  <c r="Q69" i="8" s="1"/>
  <c r="J117" i="12"/>
  <c r="J97" i="12"/>
  <c r="J93" i="12"/>
  <c r="J89" i="12"/>
  <c r="J85" i="12"/>
  <c r="J81" i="12"/>
  <c r="J69" i="12"/>
  <c r="J65" i="12"/>
  <c r="J61" i="12"/>
  <c r="J57" i="12"/>
  <c r="J49" i="12"/>
  <c r="J45" i="12"/>
  <c r="J41" i="12"/>
  <c r="J33" i="12"/>
  <c r="J29" i="12"/>
  <c r="J25" i="12"/>
  <c r="J21" i="12"/>
  <c r="J9" i="12"/>
  <c r="Q7" i="8" s="1"/>
  <c r="J5" i="12"/>
  <c r="J186" i="12"/>
  <c r="J170" i="12"/>
  <c r="Q116" i="8" s="1"/>
  <c r="J162" i="12"/>
  <c r="J130" i="12"/>
  <c r="J122" i="12"/>
  <c r="J114" i="12"/>
  <c r="J106" i="12"/>
  <c r="J98" i="12"/>
  <c r="J90" i="12"/>
  <c r="J74" i="12"/>
  <c r="J66" i="12"/>
  <c r="J50" i="12"/>
  <c r="J42" i="12"/>
  <c r="J34" i="12"/>
  <c r="J10" i="12"/>
  <c r="O184" i="12"/>
  <c r="O176" i="12"/>
  <c r="O168" i="12"/>
  <c r="O160" i="12"/>
  <c r="O152" i="12"/>
  <c r="O144" i="12"/>
  <c r="O120" i="12"/>
  <c r="O112" i="12"/>
  <c r="O104" i="12"/>
  <c r="O96" i="12"/>
  <c r="O72" i="12"/>
  <c r="O64" i="12"/>
  <c r="O48" i="12"/>
  <c r="K24" i="6" s="1"/>
  <c r="L24" i="6" s="1"/>
  <c r="M24" i="6" s="1"/>
  <c r="O32" i="12"/>
  <c r="O24" i="12"/>
  <c r="O16" i="12"/>
  <c r="O8" i="12"/>
  <c r="J184" i="12"/>
  <c r="J176" i="12"/>
  <c r="J168" i="12"/>
  <c r="J160" i="12"/>
  <c r="J152" i="12"/>
  <c r="J144" i="12"/>
  <c r="J120" i="12"/>
  <c r="J112" i="12"/>
  <c r="J104" i="12"/>
  <c r="J96" i="12"/>
  <c r="J72" i="12"/>
  <c r="J64" i="12"/>
  <c r="J40" i="12"/>
  <c r="Q20" i="8" s="1"/>
  <c r="R20" i="8" s="1"/>
  <c r="J32" i="12"/>
  <c r="J24" i="12"/>
  <c r="J16" i="12"/>
  <c r="J8" i="12"/>
  <c r="O190" i="12"/>
  <c r="O182" i="12"/>
  <c r="O174" i="12"/>
  <c r="O166" i="12"/>
  <c r="O158" i="12"/>
  <c r="K109" i="6" s="1"/>
  <c r="L109" i="6" s="1"/>
  <c r="M109" i="6" s="1"/>
  <c r="N109" i="6" s="1"/>
  <c r="M108" i="3" s="1"/>
  <c r="O150" i="12"/>
  <c r="O142" i="12"/>
  <c r="O134" i="12"/>
  <c r="O110" i="12"/>
  <c r="O102" i="12"/>
  <c r="O94" i="12"/>
  <c r="O78" i="12"/>
  <c r="O70" i="12"/>
  <c r="O62" i="12"/>
  <c r="O46" i="12"/>
  <c r="O30" i="12"/>
  <c r="O22" i="12"/>
  <c r="O14" i="12"/>
  <c r="K9" i="6" s="1"/>
  <c r="L9" i="6" s="1"/>
  <c r="M9" i="6" s="1"/>
  <c r="O6" i="12"/>
  <c r="J180" i="12"/>
  <c r="J172" i="12"/>
  <c r="Q122" i="8" s="1"/>
  <c r="J164" i="12"/>
  <c r="J156" i="12"/>
  <c r="J148" i="12"/>
  <c r="J140" i="12"/>
  <c r="J132" i="12"/>
  <c r="J108" i="12"/>
  <c r="J100" i="12"/>
  <c r="J92" i="12"/>
  <c r="J84" i="12"/>
  <c r="J76" i="12"/>
  <c r="J68" i="12"/>
  <c r="J60" i="12"/>
  <c r="J52" i="12"/>
  <c r="Q27" i="8" s="1"/>
  <c r="R27" i="8" s="1"/>
  <c r="J44" i="12"/>
  <c r="J36" i="12"/>
  <c r="J28" i="12"/>
  <c r="J20" i="12"/>
  <c r="J12" i="12"/>
  <c r="O180" i="12"/>
  <c r="J158" i="12"/>
  <c r="Q109" i="8" s="1"/>
  <c r="R109" i="8" s="1"/>
  <c r="O116" i="12"/>
  <c r="J94" i="12"/>
  <c r="O74" i="12"/>
  <c r="O52" i="12"/>
  <c r="K27" i="6" s="1"/>
  <c r="L27" i="6" s="1"/>
  <c r="M27" i="6" s="1"/>
  <c r="J30" i="12"/>
  <c r="O10" i="12"/>
  <c r="O156" i="12"/>
  <c r="J134" i="12"/>
  <c r="O114" i="12"/>
  <c r="O92" i="12"/>
  <c r="J70" i="12"/>
  <c r="O50" i="12"/>
  <c r="O28" i="12"/>
  <c r="J6" i="12"/>
  <c r="J174" i="12"/>
  <c r="O132" i="12"/>
  <c r="J110" i="12"/>
  <c r="O90" i="12"/>
  <c r="O68" i="12"/>
  <c r="J46" i="12"/>
  <c r="O194" i="12"/>
  <c r="J150" i="12"/>
  <c r="O130" i="12"/>
  <c r="O108" i="12"/>
  <c r="O66" i="12"/>
  <c r="O44" i="12"/>
  <c r="J22" i="12"/>
  <c r="O186" i="12"/>
  <c r="O164" i="12"/>
  <c r="J142" i="12"/>
  <c r="O122" i="12"/>
  <c r="O100" i="12"/>
  <c r="J78" i="12"/>
  <c r="O36" i="12"/>
  <c r="J14" i="12"/>
  <c r="Q9" i="8" s="1"/>
  <c r="J190" i="12"/>
  <c r="O140" i="12"/>
  <c r="O20" i="12"/>
  <c r="O188" i="12"/>
  <c r="O76" i="12"/>
  <c r="J62" i="12"/>
  <c r="O12" i="12"/>
  <c r="O170" i="12"/>
  <c r="K115" i="6" s="1"/>
  <c r="L115" i="6" s="1"/>
  <c r="M115" i="6" s="1"/>
  <c r="O60" i="12"/>
  <c r="J166" i="12"/>
  <c r="O106" i="12"/>
  <c r="O162" i="12"/>
  <c r="J102" i="12"/>
  <c r="O42" i="12"/>
  <c r="O98" i="12"/>
  <c r="O84" i="12"/>
  <c r="J38" i="12"/>
  <c r="Q18" i="8" s="1"/>
  <c r="R18" i="8" s="1"/>
  <c r="O34" i="12"/>
  <c r="O148" i="12"/>
  <c r="E3" i="10"/>
  <c r="B6" i="15"/>
  <c r="F6" i="10"/>
  <c r="R6" i="14"/>
  <c r="L6" i="15"/>
  <c r="AA6" i="10"/>
  <c r="AC9" i="8" s="1"/>
  <c r="AE6" i="14"/>
  <c r="G9" i="10"/>
  <c r="P12" i="6" s="1"/>
  <c r="Q12" i="6" s="1"/>
  <c r="R12" i="6" s="1"/>
  <c r="C9" i="15"/>
  <c r="G10" i="10"/>
  <c r="I10" i="10"/>
  <c r="S13" i="6" s="1"/>
  <c r="J10" i="10"/>
  <c r="Q10" i="10"/>
  <c r="F13" i="7" s="1"/>
  <c r="H10" i="15"/>
  <c r="R10" i="10"/>
  <c r="G13" i="7" s="1"/>
  <c r="AC10" i="14"/>
  <c r="E11" i="14"/>
  <c r="F11" i="10"/>
  <c r="AC11" i="14"/>
  <c r="M11" i="15"/>
  <c r="AK11" i="14"/>
  <c r="AN11" i="14" s="1"/>
  <c r="G14" i="10"/>
  <c r="AH15" i="14"/>
  <c r="M16" i="10"/>
  <c r="P17" i="10"/>
  <c r="W17" i="14"/>
  <c r="X17" i="14" s="1"/>
  <c r="T17" i="14" s="1"/>
  <c r="E18" i="14"/>
  <c r="G18" i="14" s="1"/>
  <c r="X18" i="10"/>
  <c r="AC18" i="10"/>
  <c r="AF21" i="8" s="1"/>
  <c r="AH21" i="8" s="1"/>
  <c r="Q18" i="15"/>
  <c r="AH18" i="14"/>
  <c r="AJ18" i="14" s="1"/>
  <c r="M19" i="15"/>
  <c r="F19" i="10"/>
  <c r="E19" i="14"/>
  <c r="B19" i="15"/>
  <c r="G20" i="10"/>
  <c r="F20" i="14"/>
  <c r="C20" i="15"/>
  <c r="T20" i="10"/>
  <c r="I23" i="7" s="1"/>
  <c r="J20" i="15"/>
  <c r="Q20" i="14"/>
  <c r="X20" i="10"/>
  <c r="N20" i="15"/>
  <c r="AD20" i="14"/>
  <c r="T21" i="15"/>
  <c r="AL21" i="14"/>
  <c r="AF21" i="10"/>
  <c r="AJ24" i="8" s="1"/>
  <c r="G22" i="10"/>
  <c r="C22" i="15"/>
  <c r="F22" i="14"/>
  <c r="T23" i="8"/>
  <c r="W23" i="8" s="1"/>
  <c r="L23" i="8"/>
  <c r="N23" i="8" s="1"/>
  <c r="U23" i="8"/>
  <c r="T30" i="8"/>
  <c r="L30" i="8"/>
  <c r="N30" i="8" s="1"/>
  <c r="J30" i="8"/>
  <c r="K30" i="8" s="1"/>
  <c r="S30" i="8"/>
  <c r="W30" i="8" s="1"/>
  <c r="T55" i="8"/>
  <c r="L55" i="8"/>
  <c r="N55" i="8" s="1"/>
  <c r="I55" i="8"/>
  <c r="V55" i="8"/>
  <c r="T56" i="8"/>
  <c r="L56" i="8"/>
  <c r="J56" i="8"/>
  <c r="U56" i="8"/>
  <c r="W56" i="8" s="1"/>
  <c r="T71" i="8"/>
  <c r="L71" i="8"/>
  <c r="N71" i="8" s="1"/>
  <c r="I71" i="8"/>
  <c r="V71" i="8"/>
  <c r="T72" i="8"/>
  <c r="L72" i="8"/>
  <c r="J72" i="8"/>
  <c r="U72" i="8"/>
  <c r="T88" i="8"/>
  <c r="L88" i="8"/>
  <c r="N88" i="8" s="1"/>
  <c r="V88" i="8"/>
  <c r="T110" i="8"/>
  <c r="L110" i="8"/>
  <c r="N110" i="8" s="1"/>
  <c r="V110" i="8"/>
  <c r="T112" i="8"/>
  <c r="L112" i="8"/>
  <c r="N112" i="8" s="1"/>
  <c r="P112" i="8"/>
  <c r="G112" i="8"/>
  <c r="V112" i="8"/>
  <c r="T113" i="8"/>
  <c r="L113" i="8"/>
  <c r="U113" i="8"/>
  <c r="M113" i="8"/>
  <c r="T124" i="8"/>
  <c r="L124" i="8"/>
  <c r="N124" i="8" s="1"/>
  <c r="V124" i="8"/>
  <c r="T125" i="8"/>
  <c r="L125" i="8"/>
  <c r="N125" i="8" s="1"/>
  <c r="V125" i="8"/>
  <c r="M125" i="8"/>
  <c r="J125" i="8"/>
  <c r="U125" i="8"/>
  <c r="T128" i="8"/>
  <c r="L128" i="8"/>
  <c r="N128" i="8" s="1"/>
  <c r="P128" i="8"/>
  <c r="G128" i="8"/>
  <c r="H128" i="8" s="1"/>
  <c r="V128" i="8"/>
  <c r="T129" i="8"/>
  <c r="L129" i="8"/>
  <c r="U129" i="8"/>
  <c r="M129" i="8"/>
  <c r="AH130" i="8"/>
  <c r="T131" i="8"/>
  <c r="L131" i="8"/>
  <c r="N131" i="8" s="1"/>
  <c r="U131" i="8"/>
  <c r="M131" i="8"/>
  <c r="C4" i="10"/>
  <c r="R5" i="15"/>
  <c r="G6" i="14"/>
  <c r="R6" i="10"/>
  <c r="G9" i="7" s="1"/>
  <c r="AG9" i="10"/>
  <c r="AK12" i="8" s="1"/>
  <c r="N10" i="10"/>
  <c r="S10" i="10"/>
  <c r="H13" i="7" s="1"/>
  <c r="K10" i="15"/>
  <c r="J31" i="12"/>
  <c r="Q13" i="8" s="1"/>
  <c r="AI10" i="14"/>
  <c r="M11" i="10"/>
  <c r="F12" i="14"/>
  <c r="C13" i="10"/>
  <c r="Q15" i="10"/>
  <c r="F18" i="7" s="1"/>
  <c r="G15" i="15"/>
  <c r="N15" i="14"/>
  <c r="Y15" i="10"/>
  <c r="AA18" i="8" s="1"/>
  <c r="AC15" i="14"/>
  <c r="AA16" i="14"/>
  <c r="L16" i="15"/>
  <c r="N17" i="10"/>
  <c r="H17" i="15"/>
  <c r="R17" i="10"/>
  <c r="G20" i="7" s="1"/>
  <c r="O17" i="14"/>
  <c r="AH17" i="14"/>
  <c r="AM17" i="14"/>
  <c r="U17" i="15"/>
  <c r="L18" i="15"/>
  <c r="U18" i="15"/>
  <c r="AG18" i="10"/>
  <c r="AK21" i="8" s="1"/>
  <c r="AM18" i="14"/>
  <c r="P19" i="10"/>
  <c r="W19" i="10"/>
  <c r="AM19" i="14"/>
  <c r="AG19" i="10"/>
  <c r="AK22" i="8" s="1"/>
  <c r="S20" i="15"/>
  <c r="AE20" i="10"/>
  <c r="AI23" i="8" s="1"/>
  <c r="AK20" i="14"/>
  <c r="M20" i="10"/>
  <c r="Q29" i="10"/>
  <c r="F32" i="7" s="1"/>
  <c r="G29" i="15"/>
  <c r="N29" i="14"/>
  <c r="W6" i="14"/>
  <c r="X6" i="14" s="1"/>
  <c r="T6" i="14" s="1"/>
  <c r="AC6" i="14"/>
  <c r="AG6" i="14" s="1"/>
  <c r="AB6" i="10"/>
  <c r="AD9" i="8" s="1"/>
  <c r="H7" i="14"/>
  <c r="K7" i="10"/>
  <c r="AD7" i="14"/>
  <c r="AC7" i="10"/>
  <c r="AF10" i="8" s="1"/>
  <c r="AH7" i="14"/>
  <c r="AG7" i="10"/>
  <c r="AK10" i="8" s="1"/>
  <c r="K9" i="10"/>
  <c r="F9" i="15"/>
  <c r="J9" i="15"/>
  <c r="L10" i="15"/>
  <c r="X11" i="10"/>
  <c r="G14" i="14"/>
  <c r="M15" i="10"/>
  <c r="X15" i="10"/>
  <c r="AF15" i="10"/>
  <c r="AJ18" i="8" s="1"/>
  <c r="T15" i="15"/>
  <c r="K16" i="10"/>
  <c r="AG17" i="10"/>
  <c r="AK20" i="8" s="1"/>
  <c r="J19" i="14"/>
  <c r="F19" i="15"/>
  <c r="Q19" i="14"/>
  <c r="J19" i="15"/>
  <c r="AH19" i="14"/>
  <c r="Q19" i="15"/>
  <c r="AC19" i="10"/>
  <c r="AF22" i="8" s="1"/>
  <c r="AD20" i="10"/>
  <c r="AG23" i="8" s="1"/>
  <c r="R20" i="15"/>
  <c r="AG21" i="10"/>
  <c r="AK24" i="8" s="1"/>
  <c r="AM21" i="14"/>
  <c r="U21" i="15"/>
  <c r="I28" i="15"/>
  <c r="AG6" i="10"/>
  <c r="AK9" i="8" s="1"/>
  <c r="C9" i="10"/>
  <c r="C11" i="10"/>
  <c r="AG14" i="10"/>
  <c r="AK17" i="8" s="1"/>
  <c r="U14" i="15"/>
  <c r="M18" i="15"/>
  <c r="Y18" i="10"/>
  <c r="AA21" i="8" s="1"/>
  <c r="AF18" i="10"/>
  <c r="AJ21" i="8" s="1"/>
  <c r="AA20" i="10"/>
  <c r="AC23" i="8" s="1"/>
  <c r="O20" i="15"/>
  <c r="F21" i="14"/>
  <c r="P21" i="10"/>
  <c r="W21" i="14"/>
  <c r="X21" i="14" s="1"/>
  <c r="T21" i="14" s="1"/>
  <c r="AA21" i="14"/>
  <c r="L21" i="15"/>
  <c r="N22" i="10"/>
  <c r="AF22" i="10"/>
  <c r="AJ25" i="8" s="1"/>
  <c r="O23" i="10"/>
  <c r="W23" i="10"/>
  <c r="Z23" i="10"/>
  <c r="AB26" i="8" s="1"/>
  <c r="N23" i="15"/>
  <c r="AF23" i="14"/>
  <c r="P23" i="15"/>
  <c r="AC23" i="10"/>
  <c r="AF26" i="8" s="1"/>
  <c r="AH23" i="14"/>
  <c r="Q23" i="15"/>
  <c r="B24" i="15"/>
  <c r="F24" i="10"/>
  <c r="C24" i="15"/>
  <c r="N25" i="10"/>
  <c r="Y25" i="10"/>
  <c r="AA28" i="8" s="1"/>
  <c r="AB25" i="10"/>
  <c r="AD28" i="8" s="1"/>
  <c r="P25" i="15"/>
  <c r="AM25" i="14"/>
  <c r="AA27" i="10"/>
  <c r="AC30" i="8" s="1"/>
  <c r="P28" i="15"/>
  <c r="AB28" i="10"/>
  <c r="AD31" i="8" s="1"/>
  <c r="AF28" i="14"/>
  <c r="O58" i="12"/>
  <c r="K35" i="6" s="1"/>
  <c r="L35" i="6" s="1"/>
  <c r="M35" i="6" s="1"/>
  <c r="R30" i="15"/>
  <c r="AI30" i="14"/>
  <c r="AD30" i="10"/>
  <c r="AG33" i="8" s="1"/>
  <c r="P32" i="14"/>
  <c r="R23" i="15"/>
  <c r="AD23" i="10"/>
  <c r="AG26" i="8" s="1"/>
  <c r="J24" i="10"/>
  <c r="X24" i="10"/>
  <c r="AG24" i="10"/>
  <c r="AK27" i="8" s="1"/>
  <c r="AM24" i="14"/>
  <c r="U24" i="15"/>
  <c r="D25" i="15"/>
  <c r="H25" i="10"/>
  <c r="J25" i="15"/>
  <c r="T25" i="10"/>
  <c r="I28" i="7" s="1"/>
  <c r="O28" i="7" s="1"/>
  <c r="Q25" i="14"/>
  <c r="X25" i="10"/>
  <c r="D26" i="15"/>
  <c r="H26" i="10"/>
  <c r="H26" i="14"/>
  <c r="Z27" i="10"/>
  <c r="AB30" i="8" s="1"/>
  <c r="N27" i="15"/>
  <c r="AD27" i="14"/>
  <c r="G28" i="10"/>
  <c r="L31" i="15"/>
  <c r="AA31" i="14"/>
  <c r="AG31" i="10"/>
  <c r="AK34" i="8" s="1"/>
  <c r="AM31" i="14"/>
  <c r="S32" i="10"/>
  <c r="H35" i="7" s="1"/>
  <c r="I37" i="15"/>
  <c r="H21" i="10"/>
  <c r="D21" i="15"/>
  <c r="C22" i="10"/>
  <c r="Q23" i="14"/>
  <c r="AG23" i="10"/>
  <c r="AK26" i="8" s="1"/>
  <c r="I24" i="10"/>
  <c r="S27" i="6" s="1"/>
  <c r="U24" i="10"/>
  <c r="J27" i="7" s="1"/>
  <c r="R24" i="14"/>
  <c r="AI24" i="14"/>
  <c r="AJ24" i="14" s="1"/>
  <c r="T28" i="15"/>
  <c r="AF28" i="10"/>
  <c r="AJ31" i="8" s="1"/>
  <c r="AL28" i="14"/>
  <c r="C29" i="10"/>
  <c r="U31" i="15"/>
  <c r="M35" i="15"/>
  <c r="Y35" i="10"/>
  <c r="AA38" i="8" s="1"/>
  <c r="AC35" i="14"/>
  <c r="T43" i="8"/>
  <c r="L43" i="8"/>
  <c r="N43" i="8" s="1"/>
  <c r="J43" i="8"/>
  <c r="S43" i="8"/>
  <c r="T45" i="8"/>
  <c r="L45" i="8"/>
  <c r="N45" i="8" s="1"/>
  <c r="J45" i="8"/>
  <c r="S45" i="8"/>
  <c r="T47" i="8"/>
  <c r="L47" i="8"/>
  <c r="N47" i="8" s="1"/>
  <c r="J47" i="8"/>
  <c r="S47" i="8"/>
  <c r="T106" i="8"/>
  <c r="L106" i="8"/>
  <c r="N106" i="8" s="1"/>
  <c r="J106" i="8"/>
  <c r="S106" i="8"/>
  <c r="W106" i="8" s="1"/>
  <c r="T122" i="8"/>
  <c r="L122" i="8"/>
  <c r="N122" i="8" s="1"/>
  <c r="J122" i="8"/>
  <c r="K122" i="8" s="1"/>
  <c r="S122" i="8"/>
  <c r="C5" i="10"/>
  <c r="Q6" i="15"/>
  <c r="U10" i="15"/>
  <c r="AG10" i="10"/>
  <c r="AK13" i="8" s="1"/>
  <c r="Q14" i="15"/>
  <c r="AC14" i="10"/>
  <c r="AF17" i="8" s="1"/>
  <c r="AH17" i="8" s="1"/>
  <c r="N18" i="10"/>
  <c r="E21" i="15"/>
  <c r="Q21" i="14"/>
  <c r="D25" i="8"/>
  <c r="D25" i="7"/>
  <c r="J24" i="14"/>
  <c r="K24" i="14" s="1"/>
  <c r="F24" i="15"/>
  <c r="M24" i="10"/>
  <c r="Q24" i="14"/>
  <c r="J24" i="15"/>
  <c r="AA24" i="10"/>
  <c r="AC27" i="8" s="1"/>
  <c r="F28" i="14"/>
  <c r="G28" i="14" s="1"/>
  <c r="N28" i="14"/>
  <c r="G28" i="15"/>
  <c r="J55" i="12"/>
  <c r="Q31" i="8" s="1"/>
  <c r="W28" i="14"/>
  <c r="X28" i="14" s="1"/>
  <c r="T28" i="14" s="1"/>
  <c r="O31" i="10"/>
  <c r="AJ31" i="14"/>
  <c r="T11" i="15"/>
  <c r="AF11" i="10"/>
  <c r="AJ14" i="8" s="1"/>
  <c r="AL14" i="8" s="1"/>
  <c r="B14" i="15"/>
  <c r="F14" i="10"/>
  <c r="D21" i="8"/>
  <c r="D21" i="7"/>
  <c r="C20" i="10"/>
  <c r="G21" i="15"/>
  <c r="AC21" i="10"/>
  <c r="AF24" i="8" s="1"/>
  <c r="AH24" i="8" s="1"/>
  <c r="R21" i="15"/>
  <c r="AC23" i="14"/>
  <c r="AD23" i="14"/>
  <c r="E24" i="14"/>
  <c r="F24" i="14"/>
  <c r="N24" i="10"/>
  <c r="S24" i="10"/>
  <c r="H27" i="7" s="1"/>
  <c r="W24" i="14"/>
  <c r="X24" i="14" s="1"/>
  <c r="T24" i="14" s="1"/>
  <c r="AD24" i="10"/>
  <c r="AG27" i="8" s="1"/>
  <c r="AH27" i="8" s="1"/>
  <c r="H25" i="14"/>
  <c r="P25" i="10"/>
  <c r="W25" i="10"/>
  <c r="I28" i="14"/>
  <c r="E28" i="15"/>
  <c r="N28" i="10"/>
  <c r="P28" i="14"/>
  <c r="P31" i="14"/>
  <c r="AC34" i="14"/>
  <c r="Y34" i="10"/>
  <c r="AA37" i="8" s="1"/>
  <c r="M34" i="15"/>
  <c r="F22" i="10"/>
  <c r="E22" i="14"/>
  <c r="B22" i="15"/>
  <c r="U22" i="10"/>
  <c r="J25" i="7" s="1"/>
  <c r="X22" i="10"/>
  <c r="C23" i="15"/>
  <c r="F23" i="14"/>
  <c r="H23" i="10"/>
  <c r="H23" i="14"/>
  <c r="O23" i="14"/>
  <c r="H23" i="15"/>
  <c r="AI23" i="14"/>
  <c r="I24" i="14"/>
  <c r="AC25" i="10"/>
  <c r="AF28" i="8" s="1"/>
  <c r="AH25" i="14"/>
  <c r="N27" i="10"/>
  <c r="J54" i="12"/>
  <c r="Q30" i="8" s="1"/>
  <c r="R30" i="8" s="1"/>
  <c r="W27" i="14"/>
  <c r="X27" i="14" s="1"/>
  <c r="T27" i="14" s="1"/>
  <c r="AE27" i="10"/>
  <c r="AI30" i="8" s="1"/>
  <c r="AK27" i="14"/>
  <c r="AG28" i="10"/>
  <c r="AK31" i="8" s="1"/>
  <c r="U28" i="15"/>
  <c r="AM28" i="14"/>
  <c r="O30" i="15"/>
  <c r="AA30" i="10"/>
  <c r="AC33" i="8" s="1"/>
  <c r="AE30" i="14"/>
  <c r="K31" i="10"/>
  <c r="R38" i="15"/>
  <c r="AI38" i="14"/>
  <c r="AD38" i="10"/>
  <c r="AG41" i="8" s="1"/>
  <c r="L41" i="15"/>
  <c r="AA41" i="14"/>
  <c r="AD22" i="14"/>
  <c r="N22" i="15"/>
  <c r="AA22" i="10"/>
  <c r="AC25" i="8" s="1"/>
  <c r="AE22" i="14"/>
  <c r="O22" i="15"/>
  <c r="K23" i="10"/>
  <c r="T23" i="10"/>
  <c r="I26" i="7" s="1"/>
  <c r="O26" i="7" s="1"/>
  <c r="U25" i="10"/>
  <c r="J28" i="7" s="1"/>
  <c r="P28" i="7" s="1"/>
  <c r="K25" i="15"/>
  <c r="R25" i="14"/>
  <c r="AC25" i="14"/>
  <c r="M25" i="15"/>
  <c r="AG25" i="10"/>
  <c r="AK28" i="8" s="1"/>
  <c r="C26" i="10"/>
  <c r="O27" i="14"/>
  <c r="AE27" i="14"/>
  <c r="O27" i="15"/>
  <c r="C28" i="15"/>
  <c r="N29" i="10"/>
  <c r="J56" i="12"/>
  <c r="Q32" i="8" s="1"/>
  <c r="R32" i="8" s="1"/>
  <c r="W29" i="14"/>
  <c r="X29" i="14" s="1"/>
  <c r="T29" i="14" s="1"/>
  <c r="H32" i="15"/>
  <c r="R32" i="10"/>
  <c r="G35" i="7" s="1"/>
  <c r="O32" i="14"/>
  <c r="M32" i="14" s="1"/>
  <c r="C19" i="10"/>
  <c r="H21" i="14"/>
  <c r="L21" i="14" s="1"/>
  <c r="O21" i="10"/>
  <c r="T21" i="10"/>
  <c r="I24" i="7" s="1"/>
  <c r="J21" i="15"/>
  <c r="M22" i="10"/>
  <c r="W22" i="10"/>
  <c r="Z22" i="10"/>
  <c r="AB25" i="8" s="1"/>
  <c r="AB22" i="10"/>
  <c r="AD25" i="8" s="1"/>
  <c r="S22" i="15"/>
  <c r="AE22" i="10"/>
  <c r="AI25" i="8" s="1"/>
  <c r="T22" i="15"/>
  <c r="G23" i="10"/>
  <c r="J23" i="10"/>
  <c r="L23" i="10"/>
  <c r="L23" i="15"/>
  <c r="K25" i="10"/>
  <c r="D29" i="8"/>
  <c r="D29" i="7"/>
  <c r="C27" i="10"/>
  <c r="J27" i="10"/>
  <c r="R27" i="10"/>
  <c r="G30" i="7" s="1"/>
  <c r="Z30" i="10"/>
  <c r="AB33" i="8" s="1"/>
  <c r="K32" i="14"/>
  <c r="J14" i="14"/>
  <c r="K14" i="14" s="1"/>
  <c r="Q14" i="14"/>
  <c r="AE14" i="14"/>
  <c r="M21" i="10"/>
  <c r="U21" i="10"/>
  <c r="J24" i="7" s="1"/>
  <c r="AC21" i="14"/>
  <c r="C23" i="10"/>
  <c r="W23" i="14"/>
  <c r="X23" i="14" s="1"/>
  <c r="T23" i="14" s="1"/>
  <c r="AD24" i="14"/>
  <c r="AG24" i="14" s="1"/>
  <c r="Q24" i="15"/>
  <c r="G25" i="15"/>
  <c r="Q25" i="10"/>
  <c r="F28" i="7" s="1"/>
  <c r="L28" i="7" s="1"/>
  <c r="Z28" i="10"/>
  <c r="AB31" i="8" s="1"/>
  <c r="Q28" i="15"/>
  <c r="AC28" i="10"/>
  <c r="AF31" i="8" s="1"/>
  <c r="AH31" i="8" s="1"/>
  <c r="L31" i="10"/>
  <c r="T31" i="10"/>
  <c r="I34" i="7" s="1"/>
  <c r="N31" i="15"/>
  <c r="Z31" i="10"/>
  <c r="AB34" i="8" s="1"/>
  <c r="J32" i="10"/>
  <c r="U32" i="10"/>
  <c r="J35" i="7" s="1"/>
  <c r="AA33" i="10"/>
  <c r="AC36" i="8" s="1"/>
  <c r="O33" i="15"/>
  <c r="C36" i="10"/>
  <c r="F37" i="14"/>
  <c r="C37" i="15"/>
  <c r="G37" i="10"/>
  <c r="C42" i="10"/>
  <c r="R43" i="15"/>
  <c r="AD43" i="10"/>
  <c r="AG46" i="8" s="1"/>
  <c r="AI43" i="14"/>
  <c r="J44" i="14"/>
  <c r="L44" i="10"/>
  <c r="F44" i="15"/>
  <c r="R44" i="15"/>
  <c r="AI44" i="14"/>
  <c r="AD44" i="10"/>
  <c r="AG47" i="8" s="1"/>
  <c r="K46" i="15"/>
  <c r="R46" i="14"/>
  <c r="U46" i="10"/>
  <c r="J49" i="7" s="1"/>
  <c r="S48" i="10"/>
  <c r="H51" i="7" s="1"/>
  <c r="AB21" i="10"/>
  <c r="AD24" i="8" s="1"/>
  <c r="O25" i="14"/>
  <c r="J28" i="10"/>
  <c r="R28" i="10"/>
  <c r="G31" i="7" s="1"/>
  <c r="H28" i="15"/>
  <c r="R28" i="14"/>
  <c r="N28" i="15"/>
  <c r="AI28" i="14"/>
  <c r="AJ28" i="14" s="1"/>
  <c r="F32" i="10"/>
  <c r="B32" i="15"/>
  <c r="Q32" i="10"/>
  <c r="F35" i="7" s="1"/>
  <c r="G32" i="15"/>
  <c r="I33" i="14"/>
  <c r="N33" i="14"/>
  <c r="X33" i="10"/>
  <c r="AL33" i="14"/>
  <c r="K40" i="15"/>
  <c r="R40" i="14"/>
  <c r="U40" i="10"/>
  <c r="J43" i="7" s="1"/>
  <c r="P43" i="7" s="1"/>
  <c r="U32" i="15"/>
  <c r="AG32" i="10"/>
  <c r="AK35" i="8" s="1"/>
  <c r="P33" i="10"/>
  <c r="W33" i="10"/>
  <c r="W34" i="14"/>
  <c r="X34" i="14" s="1"/>
  <c r="T34" i="14" s="1"/>
  <c r="AF34" i="10"/>
  <c r="AJ37" i="8" s="1"/>
  <c r="AL34" i="14"/>
  <c r="C35" i="10"/>
  <c r="AC37" i="10"/>
  <c r="AF40" i="8" s="1"/>
  <c r="AH37" i="14"/>
  <c r="AJ37" i="14" s="1"/>
  <c r="N39" i="10"/>
  <c r="Y39" i="10"/>
  <c r="AA42" i="8" s="1"/>
  <c r="AC39" i="14"/>
  <c r="W44" i="10"/>
  <c r="O44" i="15"/>
  <c r="AA44" i="10"/>
  <c r="AC47" i="8" s="1"/>
  <c r="S45" i="10"/>
  <c r="H48" i="7" s="1"/>
  <c r="Q51" i="15"/>
  <c r="AC51" i="10"/>
  <c r="AF54" i="8" s="1"/>
  <c r="AH51" i="14"/>
  <c r="R24" i="10"/>
  <c r="G27" i="7" s="1"/>
  <c r="Y28" i="10"/>
  <c r="AA31" i="8" s="1"/>
  <c r="M28" i="15"/>
  <c r="E31" i="14"/>
  <c r="G31" i="14" s="1"/>
  <c r="G32" i="14"/>
  <c r="T32" i="15"/>
  <c r="AF32" i="10"/>
  <c r="AJ35" i="8" s="1"/>
  <c r="M33" i="10"/>
  <c r="U33" i="10"/>
  <c r="J36" i="7" s="1"/>
  <c r="K33" i="15"/>
  <c r="N34" i="10"/>
  <c r="J71" i="12"/>
  <c r="Q37" i="8" s="1"/>
  <c r="M36" i="10"/>
  <c r="W36" i="10"/>
  <c r="AE36" i="10"/>
  <c r="AI39" i="8" s="1"/>
  <c r="O37" i="10"/>
  <c r="P39" i="14"/>
  <c r="AA39" i="14"/>
  <c r="L39" i="15"/>
  <c r="I40" i="10"/>
  <c r="S43" i="6" s="1"/>
  <c r="E40" i="15"/>
  <c r="I40" i="14"/>
  <c r="N40" i="15"/>
  <c r="Z40" i="10"/>
  <c r="AB43" i="8" s="1"/>
  <c r="AD40" i="14"/>
  <c r="H42" i="14"/>
  <c r="D42" i="15"/>
  <c r="H42" i="10"/>
  <c r="AB43" i="10"/>
  <c r="AD46" i="8" s="1"/>
  <c r="F43" i="14"/>
  <c r="C43" i="15"/>
  <c r="G43" i="10"/>
  <c r="F44" i="10"/>
  <c r="E44" i="14"/>
  <c r="AE44" i="14"/>
  <c r="J45" i="10"/>
  <c r="I53" i="15"/>
  <c r="C21" i="10"/>
  <c r="K21" i="15"/>
  <c r="Y24" i="10"/>
  <c r="AA27" i="8" s="1"/>
  <c r="C25" i="10"/>
  <c r="B28" i="15"/>
  <c r="F28" i="10"/>
  <c r="M28" i="10"/>
  <c r="U28" i="10"/>
  <c r="J31" i="7" s="1"/>
  <c r="AD28" i="14"/>
  <c r="J31" i="10"/>
  <c r="R31" i="10"/>
  <c r="G34" i="7" s="1"/>
  <c r="H31" i="15"/>
  <c r="Q31" i="15"/>
  <c r="I32" i="14"/>
  <c r="AC32" i="14"/>
  <c r="AG32" i="14" s="1"/>
  <c r="P32" i="15"/>
  <c r="C33" i="10"/>
  <c r="AE33" i="14"/>
  <c r="R37" i="15"/>
  <c r="AD37" i="10"/>
  <c r="AG40" i="8" s="1"/>
  <c r="K37" i="10"/>
  <c r="L37" i="15"/>
  <c r="P40" i="15"/>
  <c r="M43" i="10"/>
  <c r="U43" i="10"/>
  <c r="J46" i="7" s="1"/>
  <c r="K43" i="15"/>
  <c r="R43" i="14"/>
  <c r="AF43" i="14"/>
  <c r="P52" i="14"/>
  <c r="S53" i="10"/>
  <c r="H56" i="7" s="1"/>
  <c r="AD31" i="10"/>
  <c r="AG34" i="8" s="1"/>
  <c r="AH34" i="8" s="1"/>
  <c r="R31" i="15"/>
  <c r="AC32" i="10"/>
  <c r="AF35" i="8" s="1"/>
  <c r="AH35" i="8" s="1"/>
  <c r="Q32" i="15"/>
  <c r="E33" i="15"/>
  <c r="I33" i="10"/>
  <c r="S36" i="6" s="1"/>
  <c r="G33" i="15"/>
  <c r="Q33" i="10"/>
  <c r="F36" i="7" s="1"/>
  <c r="T33" i="15"/>
  <c r="AF33" i="10"/>
  <c r="AJ36" i="8" s="1"/>
  <c r="F34" i="15"/>
  <c r="L34" i="10"/>
  <c r="J34" i="15"/>
  <c r="T34" i="10"/>
  <c r="I37" i="7" s="1"/>
  <c r="U36" i="10"/>
  <c r="J39" i="7" s="1"/>
  <c r="D37" i="15"/>
  <c r="H37" i="10"/>
  <c r="H37" i="14"/>
  <c r="AF37" i="14"/>
  <c r="P37" i="15"/>
  <c r="AB37" i="10"/>
  <c r="AD40" i="8" s="1"/>
  <c r="K39" i="10"/>
  <c r="I39" i="15"/>
  <c r="Q40" i="10"/>
  <c r="F43" i="7" s="1"/>
  <c r="L43" i="7" s="1"/>
  <c r="G40" i="15"/>
  <c r="N40" i="14"/>
  <c r="M40" i="14" s="1"/>
  <c r="AF40" i="10"/>
  <c r="AJ43" i="8" s="1"/>
  <c r="AL40" i="14"/>
  <c r="T40" i="15"/>
  <c r="C41" i="10"/>
  <c r="W50" i="14"/>
  <c r="X50" i="14" s="1"/>
  <c r="T50" i="14" s="1"/>
  <c r="B31" i="15"/>
  <c r="M32" i="10"/>
  <c r="N32" i="10"/>
  <c r="X32" i="10"/>
  <c r="AM32" i="14"/>
  <c r="D33" i="15"/>
  <c r="H33" i="10"/>
  <c r="S33" i="15"/>
  <c r="AE33" i="10"/>
  <c r="AI36" i="8" s="1"/>
  <c r="K34" i="10"/>
  <c r="H36" i="15"/>
  <c r="R36" i="10"/>
  <c r="G39" i="7" s="1"/>
  <c r="Q38" i="14"/>
  <c r="J38" i="15"/>
  <c r="T38" i="10"/>
  <c r="I41" i="7" s="1"/>
  <c r="AA38" i="10"/>
  <c r="AC41" i="8" s="1"/>
  <c r="W39" i="14"/>
  <c r="X39" i="14" s="1"/>
  <c r="T39" i="14" s="1"/>
  <c r="Q39" i="15"/>
  <c r="AH39" i="14"/>
  <c r="AJ39" i="14" s="1"/>
  <c r="AC39" i="10"/>
  <c r="AF42" i="8" s="1"/>
  <c r="AH42" i="8" s="1"/>
  <c r="Q44" i="14"/>
  <c r="J44" i="15"/>
  <c r="J47" i="15"/>
  <c r="Q47" i="14"/>
  <c r="T47" i="10"/>
  <c r="I50" i="7" s="1"/>
  <c r="C30" i="10"/>
  <c r="G31" i="10"/>
  <c r="C31" i="15"/>
  <c r="Y31" i="10"/>
  <c r="AA34" i="8" s="1"/>
  <c r="M31" i="15"/>
  <c r="I32" i="10"/>
  <c r="S35" i="6" s="1"/>
  <c r="E32" i="15"/>
  <c r="K32" i="15"/>
  <c r="M32" i="15"/>
  <c r="Y32" i="10"/>
  <c r="AA35" i="8" s="1"/>
  <c r="AB33" i="10"/>
  <c r="AD36" i="8" s="1"/>
  <c r="P33" i="15"/>
  <c r="C34" i="10"/>
  <c r="R36" i="14"/>
  <c r="AA36" i="10"/>
  <c r="AC39" i="8" s="1"/>
  <c r="AE36" i="14"/>
  <c r="Q37" i="15"/>
  <c r="C38" i="10"/>
  <c r="O39" i="10"/>
  <c r="M39" i="15"/>
  <c r="M40" i="10"/>
  <c r="M42" i="15"/>
  <c r="AC42" i="14"/>
  <c r="Y42" i="10"/>
  <c r="AA45" i="8" s="1"/>
  <c r="X43" i="10"/>
  <c r="R39" i="14"/>
  <c r="J40" i="10"/>
  <c r="R40" i="10"/>
  <c r="G43" i="7" s="1"/>
  <c r="M43" i="7" s="1"/>
  <c r="H40" i="15"/>
  <c r="AA40" i="10"/>
  <c r="AC43" i="8" s="1"/>
  <c r="K45" i="10"/>
  <c r="N45" i="15"/>
  <c r="Q45" i="15"/>
  <c r="AH45" i="14"/>
  <c r="AJ45" i="14" s="1"/>
  <c r="AK47" i="14"/>
  <c r="G48" i="15"/>
  <c r="Q48" i="10"/>
  <c r="F51" i="7" s="1"/>
  <c r="Y48" i="10"/>
  <c r="AA51" i="8" s="1"/>
  <c r="C49" i="10"/>
  <c r="Q52" i="14"/>
  <c r="K52" i="15"/>
  <c r="U52" i="10"/>
  <c r="J55" i="7" s="1"/>
  <c r="F54" i="15"/>
  <c r="J54" i="14"/>
  <c r="O54" i="14"/>
  <c r="J54" i="15"/>
  <c r="Q54" i="14"/>
  <c r="AE54" i="14"/>
  <c r="K55" i="10"/>
  <c r="O55" i="10"/>
  <c r="J111" i="12"/>
  <c r="Q60" i="8" s="1"/>
  <c r="R60" i="8" s="1"/>
  <c r="W57" i="14"/>
  <c r="X57" i="14" s="1"/>
  <c r="T57" i="14" s="1"/>
  <c r="AD57" i="10"/>
  <c r="AG60" i="8" s="1"/>
  <c r="AI57" i="14"/>
  <c r="P58" i="10"/>
  <c r="C37" i="10"/>
  <c r="K37" i="15"/>
  <c r="AL37" i="14"/>
  <c r="F39" i="14"/>
  <c r="G39" i="14" s="1"/>
  <c r="E39" i="15"/>
  <c r="G39" i="15"/>
  <c r="O39" i="15"/>
  <c r="AF39" i="14"/>
  <c r="F45" i="14"/>
  <c r="G45" i="14" s="1"/>
  <c r="H46" i="14"/>
  <c r="R46" i="10"/>
  <c r="G49" i="7" s="1"/>
  <c r="C47" i="10"/>
  <c r="I47" i="10"/>
  <c r="S50" i="6" s="1"/>
  <c r="AA48" i="14"/>
  <c r="W48" i="10"/>
  <c r="AF48" i="10"/>
  <c r="AJ51" i="8" s="1"/>
  <c r="N49" i="10"/>
  <c r="O49" i="10"/>
  <c r="H49" i="15"/>
  <c r="AH49" i="14"/>
  <c r="M53" i="10"/>
  <c r="U53" i="10"/>
  <c r="J56" i="7" s="1"/>
  <c r="AB53" i="10"/>
  <c r="AD56" i="8" s="1"/>
  <c r="Z54" i="10"/>
  <c r="AB57" i="8" s="1"/>
  <c r="H55" i="10"/>
  <c r="H55" i="14"/>
  <c r="D55" i="15"/>
  <c r="M57" i="15"/>
  <c r="AC57" i="14"/>
  <c r="Y57" i="10"/>
  <c r="AA60" i="8" s="1"/>
  <c r="J39" i="10"/>
  <c r="R39" i="10"/>
  <c r="G42" i="7" s="1"/>
  <c r="AF39" i="10"/>
  <c r="AJ42" i="8" s="1"/>
  <c r="C40" i="10"/>
  <c r="C44" i="10"/>
  <c r="M45" i="10"/>
  <c r="R45" i="10"/>
  <c r="G48" i="7" s="1"/>
  <c r="M48" i="7" s="1"/>
  <c r="P45" i="15"/>
  <c r="AB45" i="10"/>
  <c r="AD48" i="8" s="1"/>
  <c r="G47" i="10"/>
  <c r="C47" i="15"/>
  <c r="AM47" i="14"/>
  <c r="E48" i="14"/>
  <c r="AD48" i="10"/>
  <c r="AG51" i="8" s="1"/>
  <c r="AM48" i="14"/>
  <c r="M49" i="15"/>
  <c r="Y49" i="10"/>
  <c r="AA52" i="8" s="1"/>
  <c r="J52" i="14"/>
  <c r="M52" i="10"/>
  <c r="R52" i="10"/>
  <c r="G55" i="7" s="1"/>
  <c r="Q52" i="15"/>
  <c r="AH52" i="14"/>
  <c r="R52" i="15"/>
  <c r="AD52" i="10"/>
  <c r="AG55" i="8" s="1"/>
  <c r="I53" i="10"/>
  <c r="S56" i="6" s="1"/>
  <c r="E53" i="15"/>
  <c r="Q53" i="10"/>
  <c r="F56" i="7" s="1"/>
  <c r="G53" i="15"/>
  <c r="W53" i="14"/>
  <c r="X53" i="14" s="1"/>
  <c r="T53" i="14" s="1"/>
  <c r="AE54" i="10"/>
  <c r="AI57" i="8" s="1"/>
  <c r="AK54" i="14"/>
  <c r="S54" i="15"/>
  <c r="AF55" i="10"/>
  <c r="AJ58" i="8" s="1"/>
  <c r="AL55" i="14"/>
  <c r="AB58" i="10"/>
  <c r="AD61" i="8" s="1"/>
  <c r="AF58" i="14"/>
  <c r="K46" i="10"/>
  <c r="W46" i="10"/>
  <c r="N47" i="14"/>
  <c r="H47" i="15"/>
  <c r="R47" i="10"/>
  <c r="G50" i="7" s="1"/>
  <c r="AK49" i="14"/>
  <c r="T49" i="15"/>
  <c r="AF49" i="10"/>
  <c r="AJ52" i="8" s="1"/>
  <c r="C50" i="10"/>
  <c r="K51" i="10"/>
  <c r="L51" i="10"/>
  <c r="F51" i="15"/>
  <c r="B53" i="15"/>
  <c r="E53" i="14"/>
  <c r="N53" i="15"/>
  <c r="Z53" i="10"/>
  <c r="AB56" i="8" s="1"/>
  <c r="Z64" i="10"/>
  <c r="AB67" i="8" s="1"/>
  <c r="AD64" i="14"/>
  <c r="N64" i="15"/>
  <c r="N37" i="10"/>
  <c r="AF37" i="10"/>
  <c r="AJ40" i="8" s="1"/>
  <c r="G39" i="10"/>
  <c r="I39" i="14"/>
  <c r="K39" i="14" s="1"/>
  <c r="N39" i="14"/>
  <c r="AB39" i="10"/>
  <c r="AD42" i="8" s="1"/>
  <c r="T39" i="15"/>
  <c r="W45" i="14"/>
  <c r="X45" i="14" s="1"/>
  <c r="T45" i="14" s="1"/>
  <c r="AF45" i="10"/>
  <c r="AJ48" i="8" s="1"/>
  <c r="T45" i="15"/>
  <c r="AG47" i="10"/>
  <c r="AK50" i="8" s="1"/>
  <c r="H48" i="14"/>
  <c r="E48" i="15"/>
  <c r="I48" i="10"/>
  <c r="O49" i="14"/>
  <c r="X49" i="10"/>
  <c r="J52" i="10"/>
  <c r="L52" i="10"/>
  <c r="AC52" i="10"/>
  <c r="AF55" i="8" s="1"/>
  <c r="Y53" i="10"/>
  <c r="AA56" i="8" s="1"/>
  <c r="AC53" i="14"/>
  <c r="AE56" i="10"/>
  <c r="AI59" i="8" s="1"/>
  <c r="AK56" i="14"/>
  <c r="AN56" i="14" s="1"/>
  <c r="W58" i="10"/>
  <c r="S37" i="15"/>
  <c r="B39" i="15"/>
  <c r="AG39" i="10"/>
  <c r="AK42" i="8" s="1"/>
  <c r="X40" i="10"/>
  <c r="G45" i="10"/>
  <c r="K45" i="15"/>
  <c r="U45" i="10"/>
  <c r="J48" i="7" s="1"/>
  <c r="C46" i="10"/>
  <c r="J46" i="10"/>
  <c r="F47" i="14"/>
  <c r="Q47" i="10"/>
  <c r="F50" i="7" s="1"/>
  <c r="AE47" i="10"/>
  <c r="AI50" i="8" s="1"/>
  <c r="O48" i="10"/>
  <c r="P48" i="10"/>
  <c r="AI48" i="14"/>
  <c r="W49" i="14"/>
  <c r="X49" i="14" s="1"/>
  <c r="T49" i="14" s="1"/>
  <c r="L49" i="15"/>
  <c r="AC49" i="14"/>
  <c r="AE49" i="10"/>
  <c r="AI52" i="8" s="1"/>
  <c r="O52" i="14"/>
  <c r="Y52" i="10"/>
  <c r="AA55" i="8" s="1"/>
  <c r="M52" i="15"/>
  <c r="AI52" i="14"/>
  <c r="F53" i="10"/>
  <c r="I53" i="14"/>
  <c r="K53" i="14" s="1"/>
  <c r="N53" i="14"/>
  <c r="AD53" i="14"/>
  <c r="X54" i="10"/>
  <c r="AC55" i="14"/>
  <c r="M55" i="15"/>
  <c r="Y55" i="10"/>
  <c r="AA58" i="8" s="1"/>
  <c r="N56" i="15"/>
  <c r="AD56" i="14"/>
  <c r="Z56" i="10"/>
  <c r="AB59" i="8" s="1"/>
  <c r="S56" i="15"/>
  <c r="O40" i="15"/>
  <c r="C43" i="10"/>
  <c r="H46" i="10"/>
  <c r="O47" i="14"/>
  <c r="M48" i="15"/>
  <c r="AC48" i="14"/>
  <c r="N48" i="15"/>
  <c r="Z48" i="10"/>
  <c r="AB51" i="8" s="1"/>
  <c r="AC49" i="10"/>
  <c r="AF52" i="8" s="1"/>
  <c r="AL49" i="14"/>
  <c r="J51" i="14"/>
  <c r="B52" i="15"/>
  <c r="F52" i="10"/>
  <c r="L52" i="15"/>
  <c r="AA52" i="14"/>
  <c r="AG53" i="10"/>
  <c r="AK56" i="8" s="1"/>
  <c r="U53" i="15"/>
  <c r="P54" i="15"/>
  <c r="AF54" i="14"/>
  <c r="J54" i="10"/>
  <c r="H54" i="15"/>
  <c r="R54" i="10"/>
  <c r="G57" i="7" s="1"/>
  <c r="O54" i="15"/>
  <c r="AA54" i="10"/>
  <c r="AC57" i="8" s="1"/>
  <c r="AE55" i="10"/>
  <c r="AI58" i="8" s="1"/>
  <c r="AK55" i="14"/>
  <c r="AM55" i="14"/>
  <c r="AG55" i="10"/>
  <c r="AK58" i="8" s="1"/>
  <c r="P46" i="10"/>
  <c r="O46" i="14"/>
  <c r="I47" i="14"/>
  <c r="J47" i="10"/>
  <c r="F48" i="10"/>
  <c r="B48" i="15"/>
  <c r="AL48" i="14"/>
  <c r="U48" i="15"/>
  <c r="AG48" i="10"/>
  <c r="AK51" i="8" s="1"/>
  <c r="C51" i="10"/>
  <c r="N53" i="10"/>
  <c r="K53" i="15"/>
  <c r="R53" i="14"/>
  <c r="J101" i="12"/>
  <c r="P53" i="15"/>
  <c r="AF53" i="14"/>
  <c r="I54" i="10"/>
  <c r="S57" i="6" s="1"/>
  <c r="I54" i="14"/>
  <c r="Q54" i="10"/>
  <c r="F57" i="7" s="1"/>
  <c r="N54" i="14"/>
  <c r="AD54" i="14"/>
  <c r="AA55" i="14"/>
  <c r="E58" i="15"/>
  <c r="N58" i="10"/>
  <c r="G58" i="15"/>
  <c r="J113" i="12"/>
  <c r="B59" i="15"/>
  <c r="S59" i="15"/>
  <c r="P60" i="15"/>
  <c r="R61" i="14"/>
  <c r="K61" i="15"/>
  <c r="AB61" i="10"/>
  <c r="AD64" i="8" s="1"/>
  <c r="J62" i="10"/>
  <c r="H62" i="15"/>
  <c r="R62" i="10"/>
  <c r="G65" i="7" s="1"/>
  <c r="O62" i="14"/>
  <c r="D63" i="15"/>
  <c r="H63" i="10"/>
  <c r="F64" i="10"/>
  <c r="E64" i="14"/>
  <c r="K65" i="14"/>
  <c r="N65" i="10"/>
  <c r="S66" i="10"/>
  <c r="H69" i="7" s="1"/>
  <c r="M56" i="15"/>
  <c r="AD56" i="10"/>
  <c r="AG59" i="8" s="1"/>
  <c r="R56" i="15"/>
  <c r="AC57" i="10"/>
  <c r="AF60" i="8" s="1"/>
  <c r="AH60" i="8" s="1"/>
  <c r="Q57" i="15"/>
  <c r="C58" i="10"/>
  <c r="C59" i="15"/>
  <c r="L59" i="10"/>
  <c r="F59" i="15"/>
  <c r="T59" i="10"/>
  <c r="I62" i="7" s="1"/>
  <c r="O62" i="7" s="1"/>
  <c r="J59" i="15"/>
  <c r="AG60" i="14"/>
  <c r="Q60" i="15"/>
  <c r="U61" i="10"/>
  <c r="J64" i="7" s="1"/>
  <c r="AB62" i="10"/>
  <c r="AD65" i="8" s="1"/>
  <c r="P62" i="15"/>
  <c r="I63" i="15"/>
  <c r="J65" i="10"/>
  <c r="R65" i="15"/>
  <c r="AD65" i="10"/>
  <c r="AG68" i="8" s="1"/>
  <c r="AI65" i="14"/>
  <c r="J124" i="12"/>
  <c r="Q72" i="8" s="1"/>
  <c r="W69" i="14"/>
  <c r="X69" i="14" s="1"/>
  <c r="T69" i="14" s="1"/>
  <c r="D59" i="15"/>
  <c r="M59" i="10"/>
  <c r="U59" i="10"/>
  <c r="J62" i="7" s="1"/>
  <c r="P62" i="7" s="1"/>
  <c r="K59" i="15"/>
  <c r="G60" i="14"/>
  <c r="T60" i="10"/>
  <c r="I63" i="7" s="1"/>
  <c r="O63" i="7" s="1"/>
  <c r="J60" i="15"/>
  <c r="AB60" i="10"/>
  <c r="AD63" i="8" s="1"/>
  <c r="R60" i="15"/>
  <c r="N61" i="15"/>
  <c r="E62" i="15"/>
  <c r="I62" i="10"/>
  <c r="S65" i="6" s="1"/>
  <c r="I62" i="14"/>
  <c r="G62" i="15"/>
  <c r="Q62" i="10"/>
  <c r="F65" i="7" s="1"/>
  <c r="N62" i="14"/>
  <c r="AF63" i="14"/>
  <c r="L63" i="10"/>
  <c r="F63" i="15"/>
  <c r="T63" i="10"/>
  <c r="I66" i="7" s="1"/>
  <c r="J63" i="15"/>
  <c r="R63" i="15"/>
  <c r="P64" i="10"/>
  <c r="W64" i="10"/>
  <c r="P55" i="10"/>
  <c r="W55" i="10"/>
  <c r="G56" i="10"/>
  <c r="C56" i="15"/>
  <c r="Y56" i="10"/>
  <c r="AA59" i="8" s="1"/>
  <c r="T56" i="15"/>
  <c r="X57" i="10"/>
  <c r="G59" i="10"/>
  <c r="N60" i="10"/>
  <c r="K60" i="15"/>
  <c r="AC60" i="10"/>
  <c r="AF63" i="8" s="1"/>
  <c r="AG60" i="10"/>
  <c r="AK63" i="8" s="1"/>
  <c r="AM60" i="14"/>
  <c r="K61" i="10"/>
  <c r="Z61" i="10"/>
  <c r="AB64" i="8" s="1"/>
  <c r="AF61" i="14"/>
  <c r="AA62" i="10"/>
  <c r="AC65" i="8" s="1"/>
  <c r="H63" i="14"/>
  <c r="P63" i="15"/>
  <c r="AD63" i="10"/>
  <c r="AG66" i="8" s="1"/>
  <c r="S68" i="10"/>
  <c r="H71" i="7" s="1"/>
  <c r="Y45" i="10"/>
  <c r="AA48" i="8" s="1"/>
  <c r="C48" i="10"/>
  <c r="G52" i="14"/>
  <c r="K52" i="10"/>
  <c r="Q53" i="15"/>
  <c r="C55" i="10"/>
  <c r="H56" i="10"/>
  <c r="D56" i="15"/>
  <c r="U56" i="15"/>
  <c r="C59" i="10"/>
  <c r="H59" i="10"/>
  <c r="AI59" i="14"/>
  <c r="B60" i="15"/>
  <c r="O60" i="10"/>
  <c r="AD60" i="10"/>
  <c r="AG63" i="8" s="1"/>
  <c r="AF60" i="10"/>
  <c r="AJ63" i="8" s="1"/>
  <c r="T60" i="15"/>
  <c r="D61" i="15"/>
  <c r="H61" i="15"/>
  <c r="R61" i="10"/>
  <c r="G64" i="7" s="1"/>
  <c r="O61" i="14"/>
  <c r="M61" i="15"/>
  <c r="Y61" i="10"/>
  <c r="AA64" i="8" s="1"/>
  <c r="AF61" i="10"/>
  <c r="AJ64" i="8" s="1"/>
  <c r="AL61" i="14"/>
  <c r="M62" i="10"/>
  <c r="U62" i="10"/>
  <c r="J65" i="7" s="1"/>
  <c r="R62" i="14"/>
  <c r="AF62" i="14"/>
  <c r="AE62" i="10"/>
  <c r="AI65" i="8" s="1"/>
  <c r="AK62" i="14"/>
  <c r="K63" i="10"/>
  <c r="AC63" i="10"/>
  <c r="AF66" i="8" s="1"/>
  <c r="C65" i="15"/>
  <c r="G65" i="10"/>
  <c r="F65" i="14"/>
  <c r="G65" i="14" s="1"/>
  <c r="I45" i="14"/>
  <c r="K45" i="14" s="1"/>
  <c r="N45" i="14"/>
  <c r="M45" i="14" s="1"/>
  <c r="AG52" i="10"/>
  <c r="AK55" i="8" s="1"/>
  <c r="X53" i="10"/>
  <c r="C56" i="10"/>
  <c r="AF56" i="10"/>
  <c r="AJ59" i="8" s="1"/>
  <c r="I58" i="14"/>
  <c r="N58" i="14"/>
  <c r="W58" i="14"/>
  <c r="X58" i="14" s="1"/>
  <c r="T58" i="14" s="1"/>
  <c r="E59" i="14"/>
  <c r="N59" i="10"/>
  <c r="AK59" i="14"/>
  <c r="C60" i="15"/>
  <c r="U60" i="10"/>
  <c r="J63" i="7" s="1"/>
  <c r="P63" i="7" s="1"/>
  <c r="L60" i="15"/>
  <c r="AF60" i="14"/>
  <c r="H61" i="10"/>
  <c r="J61" i="10"/>
  <c r="AD61" i="14"/>
  <c r="P61" i="15"/>
  <c r="C62" i="10"/>
  <c r="J63" i="14"/>
  <c r="K63" i="14" s="1"/>
  <c r="O63" i="10"/>
  <c r="Q63" i="14"/>
  <c r="AA63" i="14"/>
  <c r="AI63" i="14"/>
  <c r="J66" i="14"/>
  <c r="K66" i="14" s="1"/>
  <c r="F66" i="15"/>
  <c r="L66" i="10"/>
  <c r="B45" i="15"/>
  <c r="AG45" i="10"/>
  <c r="AK48" i="8" s="1"/>
  <c r="C52" i="15"/>
  <c r="Z52" i="10"/>
  <c r="AB55" i="8" s="1"/>
  <c r="AB52" i="10"/>
  <c r="AD55" i="8" s="1"/>
  <c r="P52" i="15"/>
  <c r="J53" i="10"/>
  <c r="L53" i="10"/>
  <c r="F53" i="15"/>
  <c r="R53" i="10"/>
  <c r="G56" i="7" s="1"/>
  <c r="T53" i="10"/>
  <c r="I56" i="7" s="1"/>
  <c r="J53" i="15"/>
  <c r="AC53" i="10"/>
  <c r="AF56" i="8" s="1"/>
  <c r="O56" i="10"/>
  <c r="H56" i="15"/>
  <c r="L56" i="15"/>
  <c r="AC56" i="14"/>
  <c r="AI56" i="14"/>
  <c r="AG56" i="10"/>
  <c r="AK59" i="8" s="1"/>
  <c r="AH57" i="14"/>
  <c r="F59" i="14"/>
  <c r="G59" i="14" s="1"/>
  <c r="J59" i="14"/>
  <c r="Q59" i="14"/>
  <c r="F60" i="10"/>
  <c r="K60" i="10"/>
  <c r="Z60" i="10"/>
  <c r="AB63" i="8" s="1"/>
  <c r="N60" i="15"/>
  <c r="AH60" i="14"/>
  <c r="G61" i="10"/>
  <c r="J116" i="12"/>
  <c r="Q64" i="8" s="1"/>
  <c r="W61" i="14"/>
  <c r="X61" i="14" s="1"/>
  <c r="T61" i="14" s="1"/>
  <c r="AC61" i="10"/>
  <c r="AF64" i="8" s="1"/>
  <c r="AH64" i="8" s="1"/>
  <c r="Q61" i="15"/>
  <c r="AE61" i="10"/>
  <c r="AI64" i="8" s="1"/>
  <c r="AK61" i="14"/>
  <c r="S61" i="15"/>
  <c r="AE62" i="14"/>
  <c r="E63" i="15"/>
  <c r="G63" i="15"/>
  <c r="AB63" i="10"/>
  <c r="AD66" i="8" s="1"/>
  <c r="Q72" i="10"/>
  <c r="F75" i="7" s="1"/>
  <c r="N72" i="14"/>
  <c r="G72" i="15"/>
  <c r="AF53" i="10"/>
  <c r="AJ56" i="8" s="1"/>
  <c r="C54" i="10"/>
  <c r="O55" i="15"/>
  <c r="P56" i="10"/>
  <c r="W56" i="10"/>
  <c r="C57" i="10"/>
  <c r="H59" i="14"/>
  <c r="R59" i="14"/>
  <c r="R59" i="15"/>
  <c r="L60" i="10"/>
  <c r="F60" i="15"/>
  <c r="Q60" i="14"/>
  <c r="AA60" i="10"/>
  <c r="AC63" i="8" s="1"/>
  <c r="O60" i="15"/>
  <c r="AI60" i="14"/>
  <c r="N61" i="10"/>
  <c r="F62" i="10"/>
  <c r="X62" i="10"/>
  <c r="N63" i="10"/>
  <c r="P63" i="14"/>
  <c r="W63" i="14"/>
  <c r="X63" i="14" s="1"/>
  <c r="T63" i="14" s="1"/>
  <c r="AJ63" i="14"/>
  <c r="AF63" i="10"/>
  <c r="AJ66" i="8" s="1"/>
  <c r="AL63" i="14"/>
  <c r="C64" i="10"/>
  <c r="B64" i="15"/>
  <c r="L65" i="15"/>
  <c r="AA65" i="14"/>
  <c r="O65" i="15"/>
  <c r="AA65" i="10"/>
  <c r="AC68" i="8" s="1"/>
  <c r="P66" i="14"/>
  <c r="R65" i="10"/>
  <c r="G68" i="7" s="1"/>
  <c r="O121" i="12"/>
  <c r="K69" i="6" s="1"/>
  <c r="L69" i="6" s="1"/>
  <c r="M69" i="6" s="1"/>
  <c r="N69" i="6" s="1"/>
  <c r="M68" i="3" s="1"/>
  <c r="Q66" i="10"/>
  <c r="F69" i="7" s="1"/>
  <c r="U66" i="10"/>
  <c r="J69" i="7" s="1"/>
  <c r="K66" i="15"/>
  <c r="AD66" i="10"/>
  <c r="AG69" i="8" s="1"/>
  <c r="AL66" i="14"/>
  <c r="K67" i="15"/>
  <c r="R67" i="14"/>
  <c r="AG67" i="10"/>
  <c r="AK70" i="8" s="1"/>
  <c r="I68" i="10"/>
  <c r="S71" i="6" s="1"/>
  <c r="J68" i="10"/>
  <c r="G68" i="15"/>
  <c r="AA68" i="14"/>
  <c r="Z68" i="10"/>
  <c r="AB71" i="8" s="1"/>
  <c r="AD71" i="10"/>
  <c r="AG74" i="8" s="1"/>
  <c r="AI71" i="14"/>
  <c r="R71" i="15"/>
  <c r="J60" i="10"/>
  <c r="R60" i="10"/>
  <c r="G63" i="7" s="1"/>
  <c r="Y60" i="10"/>
  <c r="AA63" i="8" s="1"/>
  <c r="C61" i="10"/>
  <c r="O61" i="10"/>
  <c r="F65" i="10"/>
  <c r="K65" i="10"/>
  <c r="M65" i="10"/>
  <c r="AB65" i="10"/>
  <c r="AD68" i="8" s="1"/>
  <c r="U65" i="15"/>
  <c r="B66" i="15"/>
  <c r="I66" i="10"/>
  <c r="S69" i="6" s="1"/>
  <c r="M66" i="10"/>
  <c r="G66" i="15"/>
  <c r="AG66" i="14"/>
  <c r="R66" i="15"/>
  <c r="F67" i="15"/>
  <c r="L67" i="10"/>
  <c r="J67" i="15"/>
  <c r="T67" i="10"/>
  <c r="I70" i="7" s="1"/>
  <c r="AH67" i="14"/>
  <c r="F68" i="15"/>
  <c r="R68" i="10"/>
  <c r="G71" i="7" s="1"/>
  <c r="H68" i="15"/>
  <c r="J71" i="10"/>
  <c r="R71" i="10"/>
  <c r="G74" i="7" s="1"/>
  <c r="O71" i="14"/>
  <c r="F73" i="15"/>
  <c r="J73" i="14"/>
  <c r="L73" i="10"/>
  <c r="AE73" i="10"/>
  <c r="AI76" i="8" s="1"/>
  <c r="AK73" i="14"/>
  <c r="S73" i="15"/>
  <c r="AC65" i="10"/>
  <c r="AF68" i="8" s="1"/>
  <c r="Q65" i="15"/>
  <c r="G66" i="14"/>
  <c r="AH66" i="14"/>
  <c r="AJ66" i="14" s="1"/>
  <c r="D67" i="15"/>
  <c r="AK67" i="14"/>
  <c r="F68" i="14"/>
  <c r="M68" i="10"/>
  <c r="J68" i="15"/>
  <c r="AL68" i="14"/>
  <c r="H70" i="10"/>
  <c r="D70" i="15"/>
  <c r="Z70" i="10"/>
  <c r="AB73" i="8" s="1"/>
  <c r="AD70" i="14"/>
  <c r="AE70" i="10"/>
  <c r="AI73" i="8" s="1"/>
  <c r="AK70" i="14"/>
  <c r="I74" i="14"/>
  <c r="E74" i="15"/>
  <c r="I74" i="10"/>
  <c r="S77" i="6" s="1"/>
  <c r="T66" i="15"/>
  <c r="M67" i="15"/>
  <c r="U68" i="10"/>
  <c r="J71" i="7" s="1"/>
  <c r="O70" i="10"/>
  <c r="B71" i="15"/>
  <c r="F71" i="10"/>
  <c r="C72" i="10"/>
  <c r="C63" i="10"/>
  <c r="N66" i="10"/>
  <c r="AF66" i="10"/>
  <c r="AJ69" i="8" s="1"/>
  <c r="AG66" i="10"/>
  <c r="AK69" i="8" s="1"/>
  <c r="AM66" i="14"/>
  <c r="Y67" i="10"/>
  <c r="AA70" i="8" s="1"/>
  <c r="Z67" i="10"/>
  <c r="AB70" i="8" s="1"/>
  <c r="N67" i="15"/>
  <c r="P67" i="15"/>
  <c r="O68" i="10"/>
  <c r="T68" i="10"/>
  <c r="I71" i="7" s="1"/>
  <c r="L68" i="15"/>
  <c r="AG68" i="10"/>
  <c r="AK71" i="8" s="1"/>
  <c r="AM68" i="14"/>
  <c r="C70" i="15"/>
  <c r="F70" i="14"/>
  <c r="H70" i="14"/>
  <c r="E71" i="14"/>
  <c r="G71" i="14" s="1"/>
  <c r="F71" i="15"/>
  <c r="L71" i="10"/>
  <c r="J71" i="15"/>
  <c r="T71" i="10"/>
  <c r="I74" i="7" s="1"/>
  <c r="Q71" i="15"/>
  <c r="AH71" i="14"/>
  <c r="AJ71" i="14" s="1"/>
  <c r="H73" i="10"/>
  <c r="D73" i="15"/>
  <c r="H73" i="14"/>
  <c r="AC73" i="14"/>
  <c r="M73" i="15"/>
  <c r="Y73" i="10"/>
  <c r="AA76" i="8" s="1"/>
  <c r="J65" i="15"/>
  <c r="Q66" i="14"/>
  <c r="M66" i="14" s="1"/>
  <c r="Q66" i="15"/>
  <c r="AC67" i="10"/>
  <c r="AF70" i="8" s="1"/>
  <c r="R70" i="14"/>
  <c r="M70" i="15"/>
  <c r="AC70" i="14"/>
  <c r="R70" i="15"/>
  <c r="AI70" i="14"/>
  <c r="J71" i="14"/>
  <c r="K71" i="14" s="1"/>
  <c r="Q71" i="14"/>
  <c r="AC71" i="10"/>
  <c r="AF74" i="8" s="1"/>
  <c r="AH74" i="8" s="1"/>
  <c r="R73" i="15"/>
  <c r="AI73" i="14"/>
  <c r="G74" i="15"/>
  <c r="N74" i="14"/>
  <c r="Q74" i="10"/>
  <c r="F77" i="7" s="1"/>
  <c r="P74" i="14"/>
  <c r="AI66" i="14"/>
  <c r="J67" i="10"/>
  <c r="S67" i="15"/>
  <c r="AD68" i="14"/>
  <c r="AG68" i="14" s="1"/>
  <c r="T68" i="15"/>
  <c r="AF68" i="10"/>
  <c r="AJ71" i="8" s="1"/>
  <c r="C69" i="10"/>
  <c r="AD73" i="10"/>
  <c r="AG76" i="8" s="1"/>
  <c r="U61" i="15"/>
  <c r="B65" i="15"/>
  <c r="O65" i="10"/>
  <c r="T65" i="10"/>
  <c r="I68" i="7" s="1"/>
  <c r="AF65" i="14"/>
  <c r="AG65" i="14" s="1"/>
  <c r="AH65" i="14"/>
  <c r="K66" i="10"/>
  <c r="T66" i="10"/>
  <c r="I69" i="7" s="1"/>
  <c r="J66" i="15"/>
  <c r="Z66" i="10"/>
  <c r="AB69" i="8" s="1"/>
  <c r="N66" i="15"/>
  <c r="AC66" i="10"/>
  <c r="AF69" i="8" s="1"/>
  <c r="H67" i="14"/>
  <c r="AE67" i="10"/>
  <c r="AI70" i="8" s="1"/>
  <c r="U67" i="15"/>
  <c r="G68" i="10"/>
  <c r="C68" i="15"/>
  <c r="E68" i="15"/>
  <c r="R68" i="14"/>
  <c r="M68" i="14" s="1"/>
  <c r="N70" i="15"/>
  <c r="S70" i="15"/>
  <c r="X71" i="10"/>
  <c r="J73" i="15"/>
  <c r="Q73" i="14"/>
  <c r="T73" i="10"/>
  <c r="I76" i="7" s="1"/>
  <c r="O75" i="10"/>
  <c r="O75" i="14"/>
  <c r="X75" i="10"/>
  <c r="N76" i="14"/>
  <c r="B78" i="15"/>
  <c r="E78" i="14"/>
  <c r="F78" i="10"/>
  <c r="AG81" i="14"/>
  <c r="AD83" i="14"/>
  <c r="N83" i="15"/>
  <c r="Z83" i="10"/>
  <c r="AB86" i="8" s="1"/>
  <c r="Q74" i="14"/>
  <c r="T74" i="10"/>
  <c r="I77" i="7" s="1"/>
  <c r="R75" i="10"/>
  <c r="G78" i="7" s="1"/>
  <c r="T75" i="15"/>
  <c r="AF75" i="10"/>
  <c r="AJ78" i="8" s="1"/>
  <c r="P76" i="10"/>
  <c r="Q76" i="10"/>
  <c r="F79" i="7" s="1"/>
  <c r="J77" i="10"/>
  <c r="M77" i="10"/>
  <c r="N78" i="10"/>
  <c r="X78" i="10"/>
  <c r="Y71" i="10"/>
  <c r="AA74" i="8" s="1"/>
  <c r="P74" i="15"/>
  <c r="AF74" i="14"/>
  <c r="AA75" i="14"/>
  <c r="L75" i="15"/>
  <c r="AE75" i="10"/>
  <c r="AI78" i="8" s="1"/>
  <c r="AK75" i="14"/>
  <c r="O68" i="15"/>
  <c r="C70" i="10"/>
  <c r="G71" i="10"/>
  <c r="M71" i="15"/>
  <c r="G74" i="14"/>
  <c r="AB74" i="10"/>
  <c r="AD77" i="8" s="1"/>
  <c r="F75" i="15"/>
  <c r="J75" i="14"/>
  <c r="Q79" i="15"/>
  <c r="AC79" i="10"/>
  <c r="AF82" i="8" s="1"/>
  <c r="AH82" i="8" s="1"/>
  <c r="AH79" i="14"/>
  <c r="AI79" i="14"/>
  <c r="R79" i="15"/>
  <c r="AD79" i="10"/>
  <c r="AG82" i="8" s="1"/>
  <c r="P80" i="14"/>
  <c r="I81" i="15"/>
  <c r="L70" i="15"/>
  <c r="T71" i="15"/>
  <c r="C73" i="10"/>
  <c r="O74" i="15"/>
  <c r="AA74" i="10"/>
  <c r="AC77" i="8" s="1"/>
  <c r="AL75" i="14"/>
  <c r="J128" i="12"/>
  <c r="W76" i="14"/>
  <c r="X76" i="14" s="1"/>
  <c r="T76" i="14" s="1"/>
  <c r="AD76" i="10"/>
  <c r="AG79" i="8" s="1"/>
  <c r="AI76" i="14"/>
  <c r="O77" i="10"/>
  <c r="I80" i="15"/>
  <c r="Z65" i="10"/>
  <c r="AB68" i="8" s="1"/>
  <c r="J66" i="10"/>
  <c r="R66" i="10"/>
  <c r="G69" i="7" s="1"/>
  <c r="Y68" i="10"/>
  <c r="AA71" i="8" s="1"/>
  <c r="AA68" i="10"/>
  <c r="AC71" i="8" s="1"/>
  <c r="AB70" i="10"/>
  <c r="AD73" i="8" s="1"/>
  <c r="P70" i="15"/>
  <c r="AF71" i="10"/>
  <c r="AJ74" i="8" s="1"/>
  <c r="AG71" i="10"/>
  <c r="AK74" i="8" s="1"/>
  <c r="B74" i="15"/>
  <c r="O74" i="10"/>
  <c r="AD74" i="14"/>
  <c r="AM74" i="14"/>
  <c r="AG74" i="10"/>
  <c r="AK77" i="8" s="1"/>
  <c r="K75" i="10"/>
  <c r="J75" i="15"/>
  <c r="Q75" i="14"/>
  <c r="J76" i="10"/>
  <c r="G76" i="15"/>
  <c r="O76" i="15"/>
  <c r="AE76" i="14"/>
  <c r="H77" i="14"/>
  <c r="P77" i="15"/>
  <c r="AB77" i="10"/>
  <c r="AD80" i="8" s="1"/>
  <c r="AF77" i="14"/>
  <c r="P79" i="10"/>
  <c r="AF82" i="10"/>
  <c r="AJ85" i="8" s="1"/>
  <c r="AL82" i="14"/>
  <c r="T82" i="15"/>
  <c r="C65" i="10"/>
  <c r="Y66" i="10"/>
  <c r="AA69" i="8" s="1"/>
  <c r="C67" i="10"/>
  <c r="AD68" i="10"/>
  <c r="AG71" i="8" s="1"/>
  <c r="E71" i="15"/>
  <c r="N71" i="10"/>
  <c r="O71" i="10"/>
  <c r="G71" i="15"/>
  <c r="J126" i="12"/>
  <c r="Q74" i="8" s="1"/>
  <c r="R74" i="8" s="1"/>
  <c r="AA71" i="10"/>
  <c r="AC74" i="8" s="1"/>
  <c r="O71" i="15"/>
  <c r="U71" i="15"/>
  <c r="F74" i="10"/>
  <c r="G74" i="10"/>
  <c r="K74" i="10"/>
  <c r="N74" i="10"/>
  <c r="Z74" i="10"/>
  <c r="AB77" i="8" s="1"/>
  <c r="H75" i="15"/>
  <c r="T75" i="10"/>
  <c r="I78" i="7" s="1"/>
  <c r="AF75" i="14"/>
  <c r="I76" i="14"/>
  <c r="N76" i="10"/>
  <c r="AA76" i="10"/>
  <c r="AC79" i="8" s="1"/>
  <c r="H77" i="10"/>
  <c r="H77" i="15"/>
  <c r="O77" i="14"/>
  <c r="U78" i="15"/>
  <c r="AM78" i="14"/>
  <c r="AG78" i="10"/>
  <c r="AK81" i="8" s="1"/>
  <c r="J74" i="15"/>
  <c r="AE74" i="10"/>
  <c r="AI77" i="8" s="1"/>
  <c r="AK74" i="14"/>
  <c r="S74" i="15"/>
  <c r="AM75" i="14"/>
  <c r="U75" i="15"/>
  <c r="W76" i="10"/>
  <c r="AL76" i="14"/>
  <c r="T76" i="15"/>
  <c r="U77" i="10"/>
  <c r="J80" i="7" s="1"/>
  <c r="R77" i="14"/>
  <c r="K77" i="15"/>
  <c r="AD77" i="14"/>
  <c r="Z77" i="10"/>
  <c r="AB80" i="8" s="1"/>
  <c r="G78" i="15"/>
  <c r="Q78" i="10"/>
  <c r="F81" i="7" s="1"/>
  <c r="N78" i="14"/>
  <c r="L79" i="10"/>
  <c r="J79" i="14"/>
  <c r="F79" i="15"/>
  <c r="W79" i="14"/>
  <c r="X79" i="14" s="1"/>
  <c r="T79" i="14" s="1"/>
  <c r="X74" i="10"/>
  <c r="AH74" i="14"/>
  <c r="H75" i="10"/>
  <c r="R75" i="14"/>
  <c r="G76" i="10"/>
  <c r="J76" i="14"/>
  <c r="Q76" i="14"/>
  <c r="AM76" i="14"/>
  <c r="C77" i="10"/>
  <c r="C78" i="10"/>
  <c r="C80" i="15"/>
  <c r="G80" i="10"/>
  <c r="O80" i="10"/>
  <c r="W80" i="10"/>
  <c r="AB80" i="10"/>
  <c r="AD83" i="8" s="1"/>
  <c r="P80" i="15"/>
  <c r="AE80" i="10"/>
  <c r="AI83" i="8" s="1"/>
  <c r="G81" i="10"/>
  <c r="Q84" i="15"/>
  <c r="AC84" i="10"/>
  <c r="AF87" i="8" s="1"/>
  <c r="G84" i="10"/>
  <c r="F84" i="14"/>
  <c r="C84" i="15"/>
  <c r="AH84" i="14"/>
  <c r="AJ84" i="14" s="1"/>
  <c r="U85" i="15"/>
  <c r="AG85" i="10"/>
  <c r="AK88" i="8" s="1"/>
  <c r="AM85" i="14"/>
  <c r="X85" i="10"/>
  <c r="C86" i="10"/>
  <c r="AA87" i="10"/>
  <c r="AC90" i="8" s="1"/>
  <c r="O87" i="15"/>
  <c r="K91" i="15"/>
  <c r="R91" i="14"/>
  <c r="U91" i="10"/>
  <c r="J94" i="7" s="1"/>
  <c r="P94" i="7" s="1"/>
  <c r="J74" i="14"/>
  <c r="AF74" i="10"/>
  <c r="AJ77" i="8" s="1"/>
  <c r="P75" i="10"/>
  <c r="W75" i="10"/>
  <c r="O76" i="10"/>
  <c r="R76" i="10"/>
  <c r="G79" i="7" s="1"/>
  <c r="AE76" i="10"/>
  <c r="AI79" i="8" s="1"/>
  <c r="AL79" i="8" s="1"/>
  <c r="I77" i="10"/>
  <c r="S80" i="6" s="1"/>
  <c r="N77" i="10"/>
  <c r="Q77" i="10"/>
  <c r="F80" i="7" s="1"/>
  <c r="Y77" i="10"/>
  <c r="AA80" i="8" s="1"/>
  <c r="AD77" i="10"/>
  <c r="AG80" i="8" s="1"/>
  <c r="F78" i="14"/>
  <c r="G78" i="14" s="1"/>
  <c r="AB78" i="10"/>
  <c r="AD81" i="8" s="1"/>
  <c r="AF78" i="14"/>
  <c r="T78" i="15"/>
  <c r="AF78" i="10"/>
  <c r="AJ81" i="8" s="1"/>
  <c r="D80" i="15"/>
  <c r="K80" i="15"/>
  <c r="AF81" i="14"/>
  <c r="P84" i="14"/>
  <c r="N84" i="15"/>
  <c r="Z84" i="10"/>
  <c r="AB87" i="8" s="1"/>
  <c r="AD84" i="10"/>
  <c r="AG87" i="8" s="1"/>
  <c r="AI84" i="14"/>
  <c r="AF85" i="10"/>
  <c r="AJ88" i="8" s="1"/>
  <c r="T85" i="15"/>
  <c r="L87" i="10"/>
  <c r="J87" i="14"/>
  <c r="F87" i="15"/>
  <c r="T87" i="10"/>
  <c r="I90" i="7" s="1"/>
  <c r="Q87" i="14"/>
  <c r="J87" i="15"/>
  <c r="AE87" i="14"/>
  <c r="T79" i="10"/>
  <c r="I82" i="7" s="1"/>
  <c r="Q79" i="14"/>
  <c r="W79" i="10"/>
  <c r="T79" i="15"/>
  <c r="L81" i="10"/>
  <c r="F81" i="15"/>
  <c r="T81" i="10"/>
  <c r="I84" i="7" s="1"/>
  <c r="J81" i="15"/>
  <c r="AD81" i="10"/>
  <c r="AG84" i="8" s="1"/>
  <c r="AH84" i="8" s="1"/>
  <c r="AG81" i="10"/>
  <c r="AK84" i="8" s="1"/>
  <c r="U81" i="15"/>
  <c r="N82" i="10"/>
  <c r="W82" i="14"/>
  <c r="X82" i="14" s="1"/>
  <c r="T82" i="14" s="1"/>
  <c r="C83" i="10"/>
  <c r="K84" i="14"/>
  <c r="S84" i="10"/>
  <c r="H87" i="7" s="1"/>
  <c r="O87" i="10"/>
  <c r="L87" i="15"/>
  <c r="F89" i="14"/>
  <c r="G89" i="14" s="1"/>
  <c r="C89" i="15"/>
  <c r="G89" i="10"/>
  <c r="L74" i="10"/>
  <c r="O74" i="14"/>
  <c r="K74" i="15"/>
  <c r="AC74" i="10"/>
  <c r="AF77" i="8" s="1"/>
  <c r="M75" i="10"/>
  <c r="U75" i="10"/>
  <c r="J78" i="7" s="1"/>
  <c r="C76" i="10"/>
  <c r="L76" i="10"/>
  <c r="T76" i="10"/>
  <c r="I79" i="7" s="1"/>
  <c r="AG76" i="10"/>
  <c r="AK79" i="8" s="1"/>
  <c r="K77" i="10"/>
  <c r="R77" i="15"/>
  <c r="G78" i="10"/>
  <c r="Y78" i="10"/>
  <c r="AA81" i="8" s="1"/>
  <c r="P78" i="15"/>
  <c r="H80" i="10"/>
  <c r="P80" i="10"/>
  <c r="H80" i="15"/>
  <c r="U80" i="10"/>
  <c r="J83" i="7" s="1"/>
  <c r="Y80" i="10"/>
  <c r="AA83" i="8" s="1"/>
  <c r="M80" i="15"/>
  <c r="AC80" i="10"/>
  <c r="AF83" i="8" s="1"/>
  <c r="AH83" i="8" s="1"/>
  <c r="Q80" i="15"/>
  <c r="AK80" i="14"/>
  <c r="F81" i="14"/>
  <c r="G81" i="14" s="1"/>
  <c r="I81" i="10"/>
  <c r="S84" i="6" s="1"/>
  <c r="E81" i="15"/>
  <c r="Q81" i="10"/>
  <c r="F84" i="7" s="1"/>
  <c r="L84" i="7" s="1"/>
  <c r="G81" i="15"/>
  <c r="AA81" i="10"/>
  <c r="AC84" i="8" s="1"/>
  <c r="O81" i="15"/>
  <c r="R81" i="15"/>
  <c r="W84" i="14"/>
  <c r="X84" i="14" s="1"/>
  <c r="T84" i="14" s="1"/>
  <c r="AD84" i="14"/>
  <c r="G87" i="15"/>
  <c r="N87" i="14"/>
  <c r="G87" i="10"/>
  <c r="F87" i="14"/>
  <c r="AA87" i="14"/>
  <c r="M88" i="10"/>
  <c r="AC95" i="14"/>
  <c r="Y95" i="10"/>
  <c r="AA98" i="8" s="1"/>
  <c r="M95" i="15"/>
  <c r="AC78" i="10"/>
  <c r="AF81" i="8" s="1"/>
  <c r="Q78" i="15"/>
  <c r="N79" i="10"/>
  <c r="N79" i="14"/>
  <c r="J79" i="15"/>
  <c r="AF79" i="10"/>
  <c r="AJ82" i="8" s="1"/>
  <c r="Z80" i="10"/>
  <c r="AB83" i="8" s="1"/>
  <c r="N80" i="15"/>
  <c r="O129" i="12"/>
  <c r="J81" i="10"/>
  <c r="R81" i="10"/>
  <c r="G84" i="7" s="1"/>
  <c r="M84" i="7" s="1"/>
  <c r="H81" i="15"/>
  <c r="P81" i="15"/>
  <c r="Y82" i="10"/>
  <c r="AA85" i="8" s="1"/>
  <c r="AC82" i="14"/>
  <c r="Y84" i="10"/>
  <c r="AA87" i="8" s="1"/>
  <c r="M84" i="15"/>
  <c r="AC84" i="14"/>
  <c r="P89" i="14"/>
  <c r="I89" i="15"/>
  <c r="C74" i="10"/>
  <c r="J74" i="10"/>
  <c r="R74" i="10"/>
  <c r="G77" i="7" s="1"/>
  <c r="U74" i="10"/>
  <c r="J77" i="7" s="1"/>
  <c r="T74" i="15"/>
  <c r="C75" i="10"/>
  <c r="Y75" i="10"/>
  <c r="AA78" i="8" s="1"/>
  <c r="L76" i="15"/>
  <c r="X77" i="10"/>
  <c r="M78" i="15"/>
  <c r="F80" i="14"/>
  <c r="L80" i="15"/>
  <c r="AF80" i="14"/>
  <c r="B81" i="15"/>
  <c r="F81" i="10"/>
  <c r="M81" i="10"/>
  <c r="U81" i="10"/>
  <c r="J84" i="7" s="1"/>
  <c r="K81" i="15"/>
  <c r="AA81" i="14"/>
  <c r="C82" i="10"/>
  <c r="AJ80" i="14"/>
  <c r="C81" i="15"/>
  <c r="X82" i="10"/>
  <c r="P83" i="10"/>
  <c r="W83" i="10"/>
  <c r="H84" i="10"/>
  <c r="H84" i="14"/>
  <c r="E86" i="15"/>
  <c r="I86" i="10"/>
  <c r="S89" i="6" s="1"/>
  <c r="G86" i="15"/>
  <c r="Q86" i="10"/>
  <c r="F89" i="7" s="1"/>
  <c r="T87" i="15"/>
  <c r="AF87" i="10"/>
  <c r="AJ90" i="8" s="1"/>
  <c r="M88" i="15"/>
  <c r="Y88" i="10"/>
  <c r="AA91" i="8" s="1"/>
  <c r="AC88" i="14"/>
  <c r="R88" i="15"/>
  <c r="AI88" i="14"/>
  <c r="AD88" i="10"/>
  <c r="AG91" i="8" s="1"/>
  <c r="L96" i="15"/>
  <c r="AA96" i="14"/>
  <c r="M77" i="15"/>
  <c r="S77" i="15"/>
  <c r="C79" i="10"/>
  <c r="G79" i="15"/>
  <c r="AL79" i="14"/>
  <c r="J80" i="10"/>
  <c r="K80" i="10"/>
  <c r="S80" i="15"/>
  <c r="J81" i="14"/>
  <c r="K81" i="14" s="1"/>
  <c r="S81" i="10"/>
  <c r="H84" i="7" s="1"/>
  <c r="Q81" i="14"/>
  <c r="Y81" i="10"/>
  <c r="AA84" i="8" s="1"/>
  <c r="M81" i="15"/>
  <c r="AI81" i="14"/>
  <c r="AJ81" i="14" s="1"/>
  <c r="AM81" i="14"/>
  <c r="L84" i="10"/>
  <c r="AC85" i="10"/>
  <c r="AF88" i="8" s="1"/>
  <c r="AH85" i="14"/>
  <c r="Q85" i="15"/>
  <c r="I86" i="14"/>
  <c r="N86" i="14"/>
  <c r="AL87" i="14"/>
  <c r="U88" i="10"/>
  <c r="J91" i="7" s="1"/>
  <c r="R88" i="14"/>
  <c r="K88" i="15"/>
  <c r="U88" i="15"/>
  <c r="F3" i="13"/>
  <c r="J89" i="10"/>
  <c r="G90" i="14"/>
  <c r="F90" i="15"/>
  <c r="L90" i="10"/>
  <c r="AG90" i="14"/>
  <c r="Q90" i="15"/>
  <c r="AH90" i="14"/>
  <c r="I91" i="10"/>
  <c r="S94" i="6" s="1"/>
  <c r="I91" i="14"/>
  <c r="Q91" i="10"/>
  <c r="F94" i="7" s="1"/>
  <c r="L94" i="7" s="1"/>
  <c r="N91" i="14"/>
  <c r="M91" i="14" s="1"/>
  <c r="AE91" i="14"/>
  <c r="AA91" i="10"/>
  <c r="AC94" i="8" s="1"/>
  <c r="C92" i="10"/>
  <c r="S93" i="10"/>
  <c r="H96" i="7" s="1"/>
  <c r="M95" i="10"/>
  <c r="U95" i="10"/>
  <c r="J98" i="7" s="1"/>
  <c r="P98" i="7" s="1"/>
  <c r="R95" i="14"/>
  <c r="D97" i="15"/>
  <c r="H97" i="10"/>
  <c r="O84" i="10"/>
  <c r="K85" i="15"/>
  <c r="M85" i="15"/>
  <c r="C88" i="10"/>
  <c r="AB88" i="10"/>
  <c r="AD91" i="8" s="1"/>
  <c r="AG88" i="10"/>
  <c r="AK91" i="8" s="1"/>
  <c r="L89" i="10"/>
  <c r="R89" i="10"/>
  <c r="G92" i="7" s="1"/>
  <c r="T89" i="10"/>
  <c r="I92" i="7" s="1"/>
  <c r="J89" i="15"/>
  <c r="S89" i="15"/>
  <c r="AE89" i="10"/>
  <c r="AI92" i="8" s="1"/>
  <c r="O90" i="10"/>
  <c r="R90" i="10"/>
  <c r="G93" i="7" s="1"/>
  <c r="H90" i="15"/>
  <c r="R90" i="14"/>
  <c r="K90" i="15"/>
  <c r="AC90" i="10"/>
  <c r="AF93" i="8" s="1"/>
  <c r="X93" i="10"/>
  <c r="N93" i="15"/>
  <c r="AD93" i="14"/>
  <c r="U94" i="15"/>
  <c r="AM94" i="14"/>
  <c r="P94" i="14"/>
  <c r="H97" i="14"/>
  <c r="R80" i="15"/>
  <c r="AL84" i="14"/>
  <c r="H85" i="10"/>
  <c r="M85" i="10"/>
  <c r="U85" i="10"/>
  <c r="J88" i="7" s="1"/>
  <c r="P88" i="15"/>
  <c r="F89" i="15"/>
  <c r="U89" i="10"/>
  <c r="J92" i="7" s="1"/>
  <c r="K89" i="15"/>
  <c r="J90" i="15"/>
  <c r="T90" i="10"/>
  <c r="I93" i="7" s="1"/>
  <c r="AI90" i="14"/>
  <c r="P93" i="14"/>
  <c r="N7" i="13"/>
  <c r="Q96" i="8" s="1"/>
  <c r="W93" i="14"/>
  <c r="X93" i="14" s="1"/>
  <c r="T93" i="14" s="1"/>
  <c r="I94" i="15"/>
  <c r="AG94" i="10"/>
  <c r="AK97" i="8" s="1"/>
  <c r="H95" i="10"/>
  <c r="H95" i="14"/>
  <c r="D95" i="15"/>
  <c r="C96" i="10"/>
  <c r="I99" i="15"/>
  <c r="C80" i="10"/>
  <c r="Q81" i="15"/>
  <c r="C84" i="10"/>
  <c r="T84" i="10"/>
  <c r="I87" i="7" s="1"/>
  <c r="O87" i="7" s="1"/>
  <c r="X84" i="10"/>
  <c r="D85" i="15"/>
  <c r="Y85" i="10"/>
  <c r="AA88" i="8" s="1"/>
  <c r="AK85" i="14"/>
  <c r="AN85" i="14" s="1"/>
  <c r="B89" i="15"/>
  <c r="I89" i="14"/>
  <c r="M89" i="10"/>
  <c r="O89" i="10"/>
  <c r="U90" i="10"/>
  <c r="J93" i="7" s="1"/>
  <c r="L90" i="15"/>
  <c r="AG90" i="10"/>
  <c r="AK93" i="8" s="1"/>
  <c r="U90" i="15"/>
  <c r="C91" i="10"/>
  <c r="AD93" i="10"/>
  <c r="AG96" i="8" s="1"/>
  <c r="AI93" i="14"/>
  <c r="AJ93" i="14" s="1"/>
  <c r="K95" i="15"/>
  <c r="J84" i="15"/>
  <c r="C85" i="10"/>
  <c r="N89" i="14"/>
  <c r="H89" i="15"/>
  <c r="C90" i="15"/>
  <c r="J90" i="14"/>
  <c r="K90" i="14" s="1"/>
  <c r="AF90" i="10"/>
  <c r="AJ93" i="8" s="1"/>
  <c r="AL90" i="14"/>
  <c r="I93" i="10"/>
  <c r="S96" i="6" s="1"/>
  <c r="I93" i="14"/>
  <c r="K93" i="14" s="1"/>
  <c r="N93" i="10"/>
  <c r="Q93" i="10"/>
  <c r="F96" i="7" s="1"/>
  <c r="N93" i="14"/>
  <c r="AK94" i="14"/>
  <c r="S94" i="15"/>
  <c r="AE94" i="10"/>
  <c r="AI97" i="8" s="1"/>
  <c r="C87" i="10"/>
  <c r="E89" i="15"/>
  <c r="O90" i="14"/>
  <c r="Y90" i="10"/>
  <c r="AA93" i="8" s="1"/>
  <c r="Y93" i="10"/>
  <c r="AA96" i="8" s="1"/>
  <c r="AC93" i="14"/>
  <c r="M93" i="15"/>
  <c r="E95" i="15"/>
  <c r="I95" i="10"/>
  <c r="S98" i="6" s="1"/>
  <c r="I95" i="14"/>
  <c r="G95" i="15"/>
  <c r="Q95" i="10"/>
  <c r="F98" i="7" s="1"/>
  <c r="L98" i="7" s="1"/>
  <c r="N95" i="14"/>
  <c r="M95" i="14" s="1"/>
  <c r="F97" i="15"/>
  <c r="L97" i="10"/>
  <c r="J97" i="14"/>
  <c r="K97" i="14" s="1"/>
  <c r="J89" i="14"/>
  <c r="G89" i="15"/>
  <c r="S89" i="10"/>
  <c r="H92" i="7" s="1"/>
  <c r="AA89" i="10"/>
  <c r="AC92" i="8" s="1"/>
  <c r="O89" i="15"/>
  <c r="E91" i="15"/>
  <c r="P91" i="10"/>
  <c r="G91" i="15"/>
  <c r="W91" i="10"/>
  <c r="O91" i="15"/>
  <c r="Q84" i="14"/>
  <c r="AG84" i="10"/>
  <c r="AK87" i="8" s="1"/>
  <c r="H85" i="14"/>
  <c r="R85" i="14"/>
  <c r="AC85" i="14"/>
  <c r="S85" i="15"/>
  <c r="H88" i="10"/>
  <c r="Q89" i="10"/>
  <c r="F92" i="7" s="1"/>
  <c r="O89" i="14"/>
  <c r="R89" i="14"/>
  <c r="P89" i="15"/>
  <c r="AB89" i="10"/>
  <c r="AD92" i="8" s="1"/>
  <c r="AH89" i="14"/>
  <c r="AJ89" i="14" s="1"/>
  <c r="Q89" i="15"/>
  <c r="J90" i="10"/>
  <c r="AA90" i="14"/>
  <c r="AD90" i="10"/>
  <c r="AG93" i="8" s="1"/>
  <c r="Q93" i="15"/>
  <c r="AC93" i="10"/>
  <c r="AF96" i="8" s="1"/>
  <c r="R93" i="15"/>
  <c r="AF94" i="10"/>
  <c r="AJ97" i="8" s="1"/>
  <c r="T94" i="15"/>
  <c r="AL94" i="14"/>
  <c r="C95" i="10"/>
  <c r="O97" i="10"/>
  <c r="U97" i="10"/>
  <c r="J100" i="7" s="1"/>
  <c r="R97" i="14"/>
  <c r="K97" i="15"/>
  <c r="AH98" i="14"/>
  <c r="AJ98" i="14" s="1"/>
  <c r="D99" i="15"/>
  <c r="H99" i="10"/>
  <c r="J100" i="10"/>
  <c r="H101" i="14"/>
  <c r="D101" i="15"/>
  <c r="H101" i="10"/>
  <c r="J101" i="15"/>
  <c r="T101" i="10"/>
  <c r="I104" i="7" s="1"/>
  <c r="AE102" i="10"/>
  <c r="AI105" i="8" s="1"/>
  <c r="AK102" i="14"/>
  <c r="AM89" i="14"/>
  <c r="B90" i="15"/>
  <c r="B93" i="15"/>
  <c r="L93" i="15"/>
  <c r="O93" i="15"/>
  <c r="T93" i="15"/>
  <c r="G97" i="15"/>
  <c r="E99" i="14"/>
  <c r="F99" i="10"/>
  <c r="W99" i="10"/>
  <c r="K100" i="10"/>
  <c r="G101" i="10"/>
  <c r="F101" i="14"/>
  <c r="G101" i="14" s="1"/>
  <c r="O101" i="10"/>
  <c r="K104" i="14"/>
  <c r="T104" i="10"/>
  <c r="I107" i="7" s="1"/>
  <c r="J104" i="15"/>
  <c r="Q104" i="14"/>
  <c r="AC89" i="14"/>
  <c r="AG89" i="14" s="1"/>
  <c r="R89" i="15"/>
  <c r="G93" i="14"/>
  <c r="AG93" i="10"/>
  <c r="AK96" i="8" s="1"/>
  <c r="C97" i="15"/>
  <c r="Q97" i="10"/>
  <c r="F100" i="7" s="1"/>
  <c r="O97" i="14"/>
  <c r="N11" i="13"/>
  <c r="W97" i="14"/>
  <c r="X97" i="14" s="1"/>
  <c r="T97" i="14" s="1"/>
  <c r="E98" i="14"/>
  <c r="I98" i="10"/>
  <c r="S101" i="6" s="1"/>
  <c r="I98" i="14"/>
  <c r="E98" i="15"/>
  <c r="K98" i="15"/>
  <c r="P99" i="10"/>
  <c r="K99" i="15"/>
  <c r="U99" i="10"/>
  <c r="J102" i="7" s="1"/>
  <c r="R99" i="14"/>
  <c r="AD99" i="14"/>
  <c r="C100" i="10"/>
  <c r="F102" i="14"/>
  <c r="C102" i="15"/>
  <c r="G102" i="10"/>
  <c r="P102" i="10"/>
  <c r="B104" i="15"/>
  <c r="E104" i="14"/>
  <c r="G104" i="14" s="1"/>
  <c r="F104" i="10"/>
  <c r="AA98" i="14"/>
  <c r="Q98" i="15"/>
  <c r="I100" i="15"/>
  <c r="K100" i="15"/>
  <c r="R100" i="14"/>
  <c r="U100" i="10"/>
  <c r="J103" i="7" s="1"/>
  <c r="AD100" i="10"/>
  <c r="AG103" i="8" s="1"/>
  <c r="R100" i="15"/>
  <c r="AI100" i="14"/>
  <c r="N101" i="10"/>
  <c r="Q101" i="14"/>
  <c r="N101" i="15"/>
  <c r="AD101" i="14"/>
  <c r="Z101" i="10"/>
  <c r="AB104" i="8" s="1"/>
  <c r="F102" i="10"/>
  <c r="E102" i="14"/>
  <c r="O103" i="10"/>
  <c r="C89" i="10"/>
  <c r="Y89" i="10"/>
  <c r="AA92" i="8" s="1"/>
  <c r="AD89" i="10"/>
  <c r="AG92" i="8" s="1"/>
  <c r="AH92" i="8" s="1"/>
  <c r="N90" i="10"/>
  <c r="N4" i="13"/>
  <c r="Q93" i="8" s="1"/>
  <c r="R93" i="8" s="1"/>
  <c r="G93" i="10"/>
  <c r="U93" i="15"/>
  <c r="M97" i="10"/>
  <c r="R97" i="10"/>
  <c r="G100" i="7" s="1"/>
  <c r="H97" i="15"/>
  <c r="Q97" i="14"/>
  <c r="O97" i="15"/>
  <c r="AA97" i="10"/>
  <c r="AC100" i="8" s="1"/>
  <c r="AB97" i="10"/>
  <c r="AD100" i="8" s="1"/>
  <c r="P97" i="15"/>
  <c r="N12" i="13"/>
  <c r="Q101" i="8" s="1"/>
  <c r="L98" i="15"/>
  <c r="R98" i="15"/>
  <c r="N99" i="10"/>
  <c r="Y101" i="10"/>
  <c r="AA104" i="8" s="1"/>
  <c r="AC101" i="14"/>
  <c r="AM101" i="14"/>
  <c r="U101" i="15"/>
  <c r="AG101" i="10"/>
  <c r="AK104" i="8" s="1"/>
  <c r="K102" i="10"/>
  <c r="M102" i="10"/>
  <c r="K102" i="15"/>
  <c r="U102" i="10"/>
  <c r="J105" i="7" s="1"/>
  <c r="S102" i="15"/>
  <c r="U103" i="10"/>
  <c r="J106" i="7" s="1"/>
  <c r="R103" i="14"/>
  <c r="L103" i="15"/>
  <c r="AA103" i="14"/>
  <c r="U103" i="15"/>
  <c r="AG103" i="10"/>
  <c r="AK106" i="8" s="1"/>
  <c r="AM103" i="14"/>
  <c r="AJ104" i="14"/>
  <c r="K105" i="15"/>
  <c r="U105" i="10"/>
  <c r="J108" i="7" s="1"/>
  <c r="R105" i="14"/>
  <c r="F94" i="10"/>
  <c r="E97" i="15"/>
  <c r="AH97" i="14"/>
  <c r="Q97" i="15"/>
  <c r="J98" i="14"/>
  <c r="K98" i="14" s="1"/>
  <c r="F98" i="15"/>
  <c r="N98" i="14"/>
  <c r="M98" i="14" s="1"/>
  <c r="G98" i="15"/>
  <c r="X98" i="10"/>
  <c r="Y98" i="10"/>
  <c r="AA101" i="8" s="1"/>
  <c r="AC98" i="14"/>
  <c r="AG98" i="14" s="1"/>
  <c r="M98" i="15"/>
  <c r="AC98" i="10"/>
  <c r="AF101" i="8" s="1"/>
  <c r="AH101" i="8" s="1"/>
  <c r="AG98" i="10"/>
  <c r="AK101" i="8" s="1"/>
  <c r="AM98" i="14"/>
  <c r="AE99" i="14"/>
  <c r="AA99" i="10"/>
  <c r="AC102" i="8" s="1"/>
  <c r="P99" i="15"/>
  <c r="AB99" i="10"/>
  <c r="AD102" i="8" s="1"/>
  <c r="AF99" i="14"/>
  <c r="O101" i="14"/>
  <c r="H101" i="15"/>
  <c r="R101" i="10"/>
  <c r="G104" i="7" s="1"/>
  <c r="P102" i="14"/>
  <c r="L103" i="10"/>
  <c r="J103" i="14"/>
  <c r="K103" i="14" s="1"/>
  <c r="N103" i="14"/>
  <c r="G103" i="15"/>
  <c r="Q103" i="10"/>
  <c r="F106" i="7" s="1"/>
  <c r="AC103" i="10"/>
  <c r="AF106" i="8" s="1"/>
  <c r="AH103" i="14"/>
  <c r="J93" i="10"/>
  <c r="O93" i="10"/>
  <c r="R93" i="10"/>
  <c r="G96" i="7" s="1"/>
  <c r="I97" i="10"/>
  <c r="S100" i="6" s="1"/>
  <c r="N97" i="10"/>
  <c r="AC97" i="10"/>
  <c r="AF100" i="8" s="1"/>
  <c r="B98" i="15"/>
  <c r="F98" i="10"/>
  <c r="K98" i="10"/>
  <c r="Q98" i="10"/>
  <c r="F101" i="7" s="1"/>
  <c r="L101" i="7" s="1"/>
  <c r="Z98" i="10"/>
  <c r="AB101" i="8" s="1"/>
  <c r="N98" i="15"/>
  <c r="I99" i="10"/>
  <c r="S102" i="6" s="1"/>
  <c r="I99" i="14"/>
  <c r="J99" i="10"/>
  <c r="AD100" i="14"/>
  <c r="O100" i="15"/>
  <c r="AA100" i="10"/>
  <c r="AC103" i="8" s="1"/>
  <c r="AF101" i="10"/>
  <c r="AJ104" i="8" s="1"/>
  <c r="AL101" i="14"/>
  <c r="H102" i="15"/>
  <c r="R102" i="10"/>
  <c r="G105" i="7" s="1"/>
  <c r="O102" i="14"/>
  <c r="C94" i="10"/>
  <c r="K94" i="10"/>
  <c r="J97" i="15"/>
  <c r="T97" i="10"/>
  <c r="I100" i="7" s="1"/>
  <c r="L98" i="10"/>
  <c r="W98" i="14"/>
  <c r="X98" i="14" s="1"/>
  <c r="T98" i="14" s="1"/>
  <c r="N99" i="15"/>
  <c r="Z99" i="10"/>
  <c r="AB102" i="8" s="1"/>
  <c r="F101" i="15"/>
  <c r="J101" i="14"/>
  <c r="G101" i="15"/>
  <c r="N101" i="14"/>
  <c r="X102" i="10"/>
  <c r="Y103" i="10"/>
  <c r="AA106" i="8" s="1"/>
  <c r="AC103" i="14"/>
  <c r="P109" i="10"/>
  <c r="Q104" i="15"/>
  <c r="AC104" i="10"/>
  <c r="AF107" i="8" s="1"/>
  <c r="Q106" i="14"/>
  <c r="J106" i="15"/>
  <c r="T106" i="10"/>
  <c r="I109" i="7" s="1"/>
  <c r="L108" i="15"/>
  <c r="N102" i="10"/>
  <c r="M102" i="15"/>
  <c r="M103" i="10"/>
  <c r="L104" i="10"/>
  <c r="F104" i="15"/>
  <c r="R106" i="14"/>
  <c r="N108" i="14"/>
  <c r="Q108" i="10"/>
  <c r="F111" i="7" s="1"/>
  <c r="G108" i="15"/>
  <c r="M109" i="10"/>
  <c r="G110" i="15"/>
  <c r="Q110" i="10"/>
  <c r="F113" i="7" s="1"/>
  <c r="Y102" i="10"/>
  <c r="AA105" i="8" s="1"/>
  <c r="C103" i="10"/>
  <c r="F103" i="10"/>
  <c r="AE103" i="10"/>
  <c r="AI106" i="8" s="1"/>
  <c r="S103" i="15"/>
  <c r="W106" i="10"/>
  <c r="AE106" i="10"/>
  <c r="AI109" i="8" s="1"/>
  <c r="O159" i="12"/>
  <c r="K110" i="6" s="1"/>
  <c r="L110" i="6" s="1"/>
  <c r="M110" i="6" s="1"/>
  <c r="M107" i="10"/>
  <c r="K108" i="10"/>
  <c r="AA108" i="14"/>
  <c r="E110" i="15"/>
  <c r="I110" i="10"/>
  <c r="N110" i="14"/>
  <c r="R99" i="10"/>
  <c r="G102" i="7" s="1"/>
  <c r="X99" i="10"/>
  <c r="F101" i="10"/>
  <c r="K101" i="10"/>
  <c r="J102" i="10"/>
  <c r="Q102" i="10"/>
  <c r="F105" i="7" s="1"/>
  <c r="AF102" i="10"/>
  <c r="AJ105" i="8" s="1"/>
  <c r="B103" i="15"/>
  <c r="E103" i="15"/>
  <c r="I103" i="10"/>
  <c r="S106" i="6" s="1"/>
  <c r="L104" i="15"/>
  <c r="Z104" i="10"/>
  <c r="AB107" i="8" s="1"/>
  <c r="N104" i="15"/>
  <c r="AF104" i="14"/>
  <c r="AD104" i="10"/>
  <c r="AG107" i="8" s="1"/>
  <c r="R104" i="15"/>
  <c r="M106" i="10"/>
  <c r="N106" i="10"/>
  <c r="K107" i="15"/>
  <c r="U107" i="10"/>
  <c r="J110" i="7" s="1"/>
  <c r="R107" i="14"/>
  <c r="G108" i="10"/>
  <c r="F108" i="14"/>
  <c r="G108" i="14" s="1"/>
  <c r="C108" i="15"/>
  <c r="I108" i="10"/>
  <c r="S111" i="6" s="1"/>
  <c r="E108" i="15"/>
  <c r="I108" i="14"/>
  <c r="AE109" i="10"/>
  <c r="AI112" i="8" s="1"/>
  <c r="S109" i="15"/>
  <c r="AB110" i="10"/>
  <c r="AD113" i="8" s="1"/>
  <c r="AF110" i="14"/>
  <c r="I113" i="15"/>
  <c r="C97" i="10"/>
  <c r="AF98" i="10"/>
  <c r="AJ101" i="8" s="1"/>
  <c r="C99" i="10"/>
  <c r="C101" i="10"/>
  <c r="B101" i="15"/>
  <c r="X101" i="10"/>
  <c r="AE101" i="10"/>
  <c r="AI104" i="8" s="1"/>
  <c r="D102" i="15"/>
  <c r="G102" i="15"/>
  <c r="W102" i="10"/>
  <c r="AD102" i="10"/>
  <c r="AG105" i="8" s="1"/>
  <c r="T102" i="15"/>
  <c r="I104" i="10"/>
  <c r="S107" i="6" s="1"/>
  <c r="R104" i="14"/>
  <c r="R106" i="10"/>
  <c r="G109" i="7" s="1"/>
  <c r="AK106" i="14"/>
  <c r="AD107" i="14"/>
  <c r="N107" i="15"/>
  <c r="Z107" i="10"/>
  <c r="AB110" i="8" s="1"/>
  <c r="P107" i="15"/>
  <c r="AB107" i="10"/>
  <c r="AD110" i="8" s="1"/>
  <c r="AF107" i="14"/>
  <c r="C109" i="10"/>
  <c r="AK109" i="14"/>
  <c r="C105" i="10"/>
  <c r="H107" i="10"/>
  <c r="H107" i="14"/>
  <c r="P107" i="10"/>
  <c r="S107" i="10"/>
  <c r="H110" i="7" s="1"/>
  <c r="W107" i="10"/>
  <c r="K106" i="15"/>
  <c r="U106" i="10"/>
  <c r="J109" i="7" s="1"/>
  <c r="P106" i="15"/>
  <c r="AB106" i="10"/>
  <c r="AD109" i="8" s="1"/>
  <c r="J107" i="15"/>
  <c r="Q107" i="14"/>
  <c r="K110" i="14"/>
  <c r="L110" i="14" s="1"/>
  <c r="J98" i="15"/>
  <c r="C102" i="10"/>
  <c r="AC102" i="14"/>
  <c r="N102" i="15"/>
  <c r="AL102" i="14"/>
  <c r="E103" i="14"/>
  <c r="O104" i="10"/>
  <c r="X104" i="10"/>
  <c r="F106" i="14"/>
  <c r="G106" i="14" s="1"/>
  <c r="C106" i="15"/>
  <c r="J106" i="10"/>
  <c r="O106" i="14"/>
  <c r="S106" i="15"/>
  <c r="C107" i="15"/>
  <c r="F107" i="14"/>
  <c r="O107" i="10"/>
  <c r="T107" i="10"/>
  <c r="I110" i="7" s="1"/>
  <c r="AC108" i="14"/>
  <c r="M108" i="15"/>
  <c r="Y108" i="10"/>
  <c r="AA111" i="8" s="1"/>
  <c r="O108" i="15"/>
  <c r="AA108" i="10"/>
  <c r="AC111" i="8" s="1"/>
  <c r="AE108" i="14"/>
  <c r="AD110" i="10"/>
  <c r="AG113" i="8" s="1"/>
  <c r="AH113" i="8" s="1"/>
  <c r="R110" i="15"/>
  <c r="C111" i="10"/>
  <c r="J106" i="14"/>
  <c r="K106" i="14" s="1"/>
  <c r="W106" i="14"/>
  <c r="X106" i="14" s="1"/>
  <c r="T106" i="14" s="1"/>
  <c r="AM106" i="14"/>
  <c r="O167" i="12"/>
  <c r="K113" i="6" s="1"/>
  <c r="L113" i="6" s="1"/>
  <c r="M113" i="6" s="1"/>
  <c r="F110" i="14"/>
  <c r="C110" i="15"/>
  <c r="AN110" i="14"/>
  <c r="W112" i="14"/>
  <c r="X112" i="14" s="1"/>
  <c r="T112" i="14" s="1"/>
  <c r="AM112" i="14"/>
  <c r="AG112" i="10"/>
  <c r="AK115" i="8" s="1"/>
  <c r="R113" i="10"/>
  <c r="G116" i="7" s="1"/>
  <c r="J98" i="10"/>
  <c r="R98" i="10"/>
  <c r="G101" i="7" s="1"/>
  <c r="M101" i="7" s="1"/>
  <c r="AA104" i="10"/>
  <c r="AC107" i="8" s="1"/>
  <c r="L106" i="10"/>
  <c r="F106" i="15"/>
  <c r="P106" i="10"/>
  <c r="AG106" i="10"/>
  <c r="AK109" i="8" s="1"/>
  <c r="U106" i="15"/>
  <c r="L107" i="15"/>
  <c r="AE107" i="10"/>
  <c r="AI110" i="8" s="1"/>
  <c r="AL110" i="8" s="1"/>
  <c r="C108" i="10"/>
  <c r="P108" i="10"/>
  <c r="R112" i="10"/>
  <c r="G115" i="7" s="1"/>
  <c r="O112" i="14"/>
  <c r="Q112" i="14"/>
  <c r="J112" i="15"/>
  <c r="N113" i="15"/>
  <c r="AD113" i="14"/>
  <c r="AB113" i="10"/>
  <c r="AD116" i="8" s="1"/>
  <c r="P113" i="15"/>
  <c r="T114" i="10"/>
  <c r="I117" i="7" s="1"/>
  <c r="Q114" i="14"/>
  <c r="J114" i="15"/>
  <c r="C112" i="15"/>
  <c r="F112" i="14"/>
  <c r="H112" i="10"/>
  <c r="D112" i="15"/>
  <c r="Z112" i="10"/>
  <c r="AB115" i="8" s="1"/>
  <c r="S114" i="10"/>
  <c r="H117" i="7" s="1"/>
  <c r="J112" i="10"/>
  <c r="K112" i="10"/>
  <c r="J112" i="14"/>
  <c r="F112" i="15"/>
  <c r="M113" i="10"/>
  <c r="M113" i="14"/>
  <c r="AG113" i="14"/>
  <c r="M115" i="15"/>
  <c r="Y115" i="10"/>
  <c r="AA118" i="8" s="1"/>
  <c r="AC115" i="14"/>
  <c r="T110" i="15"/>
  <c r="AL110" i="14"/>
  <c r="AG110" i="10"/>
  <c r="AK113" i="8" s="1"/>
  <c r="U110" i="15"/>
  <c r="L112" i="10"/>
  <c r="R112" i="15"/>
  <c r="AI112" i="14"/>
  <c r="AJ112" i="14" s="1"/>
  <c r="X107" i="10"/>
  <c r="AN107" i="14"/>
  <c r="K108" i="14"/>
  <c r="N108" i="10"/>
  <c r="W108" i="10"/>
  <c r="T108" i="15"/>
  <c r="L110" i="10"/>
  <c r="T110" i="10"/>
  <c r="I113" i="7" s="1"/>
  <c r="AF110" i="10"/>
  <c r="AJ113" i="8" s="1"/>
  <c r="N112" i="10"/>
  <c r="P112" i="10"/>
  <c r="P112" i="14"/>
  <c r="AD112" i="14"/>
  <c r="AD112" i="10"/>
  <c r="AG115" i="8" s="1"/>
  <c r="J113" i="10"/>
  <c r="K113" i="15"/>
  <c r="U113" i="10"/>
  <c r="J116" i="7" s="1"/>
  <c r="P114" i="14"/>
  <c r="X106" i="10"/>
  <c r="AF106" i="10"/>
  <c r="AJ109" i="8" s="1"/>
  <c r="T106" i="15"/>
  <c r="F107" i="15"/>
  <c r="M107" i="15"/>
  <c r="Y107" i="10"/>
  <c r="AA110" i="8" s="1"/>
  <c r="U107" i="15"/>
  <c r="B108" i="15"/>
  <c r="O108" i="10"/>
  <c r="T108" i="10"/>
  <c r="I111" i="7" s="1"/>
  <c r="J108" i="15"/>
  <c r="X108" i="10"/>
  <c r="AF108" i="10"/>
  <c r="AJ111" i="8" s="1"/>
  <c r="O110" i="10"/>
  <c r="W110" i="14"/>
  <c r="X110" i="14" s="1"/>
  <c r="T110" i="14" s="1"/>
  <c r="L110" i="15"/>
  <c r="M110" i="15"/>
  <c r="AC110" i="14"/>
  <c r="AJ110" i="14"/>
  <c r="H112" i="14"/>
  <c r="W112" i="10"/>
  <c r="Q112" i="15"/>
  <c r="AC112" i="10"/>
  <c r="AF115" i="8" s="1"/>
  <c r="G113" i="10"/>
  <c r="C113" i="15"/>
  <c r="L114" i="10"/>
  <c r="J114" i="14"/>
  <c r="F114" i="15"/>
  <c r="H114" i="15"/>
  <c r="O114" i="14"/>
  <c r="S113" i="10"/>
  <c r="H116" i="7" s="1"/>
  <c r="R114" i="10"/>
  <c r="G117" i="7" s="1"/>
  <c r="U114" i="15"/>
  <c r="F116" i="15"/>
  <c r="L116" i="10"/>
  <c r="M116" i="10"/>
  <c r="P116" i="10"/>
  <c r="AE116" i="10"/>
  <c r="AI119" i="8" s="1"/>
  <c r="S116" i="15"/>
  <c r="T116" i="15"/>
  <c r="O117" i="10"/>
  <c r="M110" i="10"/>
  <c r="U110" i="10"/>
  <c r="J113" i="7" s="1"/>
  <c r="C112" i="10"/>
  <c r="X113" i="10"/>
  <c r="Q113" i="15"/>
  <c r="H114" i="10"/>
  <c r="K114" i="15"/>
  <c r="AC114" i="10"/>
  <c r="AF117" i="8" s="1"/>
  <c r="AK114" i="14"/>
  <c r="AA115" i="14"/>
  <c r="C116" i="10"/>
  <c r="O116" i="10"/>
  <c r="N116" i="14"/>
  <c r="AD116" i="10"/>
  <c r="AG119" i="8" s="1"/>
  <c r="AF116" i="10"/>
  <c r="AJ119" i="8" s="1"/>
  <c r="K118" i="10"/>
  <c r="N118" i="14"/>
  <c r="M118" i="14" s="1"/>
  <c r="Q118" i="10"/>
  <c r="F121" i="7" s="1"/>
  <c r="L121" i="7" s="1"/>
  <c r="G118" i="15"/>
  <c r="P114" i="15"/>
  <c r="F115" i="15"/>
  <c r="J115" i="15"/>
  <c r="AG117" i="10"/>
  <c r="AK120" i="8" s="1"/>
  <c r="AM117" i="14"/>
  <c r="H117" i="10"/>
  <c r="D117" i="15"/>
  <c r="P117" i="14"/>
  <c r="AE114" i="10"/>
  <c r="AI117" i="8" s="1"/>
  <c r="AM114" i="14"/>
  <c r="C115" i="10"/>
  <c r="O115" i="10"/>
  <c r="H116" i="10"/>
  <c r="C117" i="15"/>
  <c r="F117" i="14"/>
  <c r="G117" i="10"/>
  <c r="U117" i="15"/>
  <c r="G116" i="15"/>
  <c r="C106" i="10"/>
  <c r="B106" i="15"/>
  <c r="C107" i="10"/>
  <c r="C110" i="10"/>
  <c r="K110" i="15"/>
  <c r="Y113" i="10"/>
  <c r="AA116" i="8" s="1"/>
  <c r="AI113" i="14"/>
  <c r="AJ113" i="14" s="1"/>
  <c r="C114" i="10"/>
  <c r="W114" i="14"/>
  <c r="X114" i="14" s="1"/>
  <c r="T114" i="14" s="1"/>
  <c r="Y114" i="10"/>
  <c r="AA117" i="8" s="1"/>
  <c r="O172" i="12"/>
  <c r="K121" i="6" s="1"/>
  <c r="L121" i="6" s="1"/>
  <c r="M121" i="6" s="1"/>
  <c r="H117" i="14"/>
  <c r="P117" i="10"/>
  <c r="AG113" i="10"/>
  <c r="AK116" i="8" s="1"/>
  <c r="X114" i="10"/>
  <c r="S114" i="15"/>
  <c r="AG114" i="10"/>
  <c r="AK117" i="8" s="1"/>
  <c r="L115" i="15"/>
  <c r="X115" i="10"/>
  <c r="U115" i="15"/>
  <c r="Q116" i="10"/>
  <c r="F119" i="7" s="1"/>
  <c r="Q106" i="10"/>
  <c r="F109" i="7" s="1"/>
  <c r="B113" i="15"/>
  <c r="W113" i="14"/>
  <c r="X113" i="14" s="1"/>
  <c r="T113" i="14" s="1"/>
  <c r="AD114" i="14"/>
  <c r="E116" i="14"/>
  <c r="B116" i="15"/>
  <c r="R116" i="15"/>
  <c r="H119" i="10"/>
  <c r="D119" i="15"/>
  <c r="E120" i="15"/>
  <c r="I120" i="10"/>
  <c r="S123" i="6" s="1"/>
  <c r="X120" i="10"/>
  <c r="K119" i="10"/>
  <c r="P119" i="15"/>
  <c r="AB119" i="10"/>
  <c r="AD122" i="8" s="1"/>
  <c r="O120" i="10"/>
  <c r="M120" i="14"/>
  <c r="S120" i="10"/>
  <c r="H123" i="7" s="1"/>
  <c r="P122" i="14"/>
  <c r="R118" i="15"/>
  <c r="AD118" i="10"/>
  <c r="AG121" i="8" s="1"/>
  <c r="H119" i="14"/>
  <c r="I120" i="14"/>
  <c r="G118" i="14"/>
  <c r="K118" i="14"/>
  <c r="H119" i="15"/>
  <c r="O119" i="14"/>
  <c r="O119" i="15"/>
  <c r="AA119" i="10"/>
  <c r="AC122" i="8" s="1"/>
  <c r="AE119" i="14"/>
  <c r="R120" i="10"/>
  <c r="G123" i="7" s="1"/>
  <c r="O120" i="14"/>
  <c r="AK125" i="14"/>
  <c r="S125" i="15"/>
  <c r="AE125" i="10"/>
  <c r="AI128" i="8" s="1"/>
  <c r="Q118" i="15"/>
  <c r="AC118" i="10"/>
  <c r="AF121" i="8" s="1"/>
  <c r="AH118" i="14"/>
  <c r="J119" i="10"/>
  <c r="R119" i="10"/>
  <c r="G122" i="7" s="1"/>
  <c r="K119" i="15"/>
  <c r="AF119" i="14"/>
  <c r="K121" i="10"/>
  <c r="K117" i="10"/>
  <c r="O117" i="14"/>
  <c r="W117" i="14"/>
  <c r="X117" i="14" s="1"/>
  <c r="T117" i="14" s="1"/>
  <c r="AI118" i="14"/>
  <c r="M119" i="10"/>
  <c r="P119" i="10"/>
  <c r="U119" i="10"/>
  <c r="J122" i="7" s="1"/>
  <c r="W119" i="10"/>
  <c r="M120" i="10"/>
  <c r="P120" i="14"/>
  <c r="AF120" i="14"/>
  <c r="AG120" i="14" s="1"/>
  <c r="P120" i="15"/>
  <c r="AB120" i="10"/>
  <c r="AD123" i="8" s="1"/>
  <c r="F122" i="14"/>
  <c r="G122" i="10"/>
  <c r="C122" i="15"/>
  <c r="L117" i="15"/>
  <c r="N118" i="10"/>
  <c r="O118" i="10"/>
  <c r="T118" i="10"/>
  <c r="I121" i="7" s="1"/>
  <c r="O121" i="7" s="1"/>
  <c r="Q118" i="14"/>
  <c r="AD118" i="14"/>
  <c r="AG118" i="14" s="1"/>
  <c r="R119" i="14"/>
  <c r="AK123" i="14"/>
  <c r="AE123" i="10"/>
  <c r="AI126" i="8" s="1"/>
  <c r="S123" i="15"/>
  <c r="W117" i="10"/>
  <c r="Y117" i="10"/>
  <c r="AA120" i="8" s="1"/>
  <c r="Z117" i="10"/>
  <c r="AB120" i="8" s="1"/>
  <c r="N117" i="15"/>
  <c r="AF117" i="14"/>
  <c r="AB117" i="10"/>
  <c r="AD120" i="8" s="1"/>
  <c r="AC117" i="10"/>
  <c r="AF120" i="8" s="1"/>
  <c r="Q117" i="15"/>
  <c r="B118" i="15"/>
  <c r="F118" i="10"/>
  <c r="C118" i="15"/>
  <c r="E118" i="15"/>
  <c r="AA118" i="14"/>
  <c r="H120" i="15"/>
  <c r="AI120" i="14"/>
  <c r="R120" i="15"/>
  <c r="AD120" i="10"/>
  <c r="AG123" i="8" s="1"/>
  <c r="AH123" i="8" s="1"/>
  <c r="C119" i="10"/>
  <c r="F120" i="15"/>
  <c r="C121" i="10"/>
  <c r="H121" i="10"/>
  <c r="D121" i="15"/>
  <c r="N121" i="10"/>
  <c r="J178" i="12"/>
  <c r="Q124" i="8" s="1"/>
  <c r="R124" i="8" s="1"/>
  <c r="O121" i="15"/>
  <c r="AG121" i="10"/>
  <c r="AK124" i="8" s="1"/>
  <c r="W122" i="10"/>
  <c r="AG123" i="10"/>
  <c r="AK126" i="8" s="1"/>
  <c r="U124" i="15"/>
  <c r="AG124" i="10"/>
  <c r="AK127" i="8" s="1"/>
  <c r="F124" i="14"/>
  <c r="K124" i="10"/>
  <c r="AL124" i="14"/>
  <c r="AM124" i="14"/>
  <c r="P128" i="14"/>
  <c r="G120" i="10"/>
  <c r="Q120" i="10"/>
  <c r="F123" i="7" s="1"/>
  <c r="J120" i="15"/>
  <c r="E121" i="14"/>
  <c r="J121" i="14"/>
  <c r="Q121" i="14"/>
  <c r="AA121" i="10"/>
  <c r="AC124" i="8" s="1"/>
  <c r="X122" i="10"/>
  <c r="O122" i="10"/>
  <c r="L122" i="15"/>
  <c r="G124" i="10"/>
  <c r="P124" i="10"/>
  <c r="W124" i="14"/>
  <c r="X124" i="14" s="1"/>
  <c r="T124" i="14" s="1"/>
  <c r="AF124" i="10"/>
  <c r="AJ127" i="8" s="1"/>
  <c r="K127" i="14"/>
  <c r="C117" i="10"/>
  <c r="L118" i="10"/>
  <c r="O177" i="12"/>
  <c r="J120" i="10"/>
  <c r="L120" i="10"/>
  <c r="G120" i="15"/>
  <c r="R120" i="14"/>
  <c r="AC121" i="14"/>
  <c r="M122" i="10"/>
  <c r="G122" i="15"/>
  <c r="Q126" i="14"/>
  <c r="J126" i="15"/>
  <c r="T126" i="10"/>
  <c r="I129" i="7" s="1"/>
  <c r="N127" i="10"/>
  <c r="O122" i="15"/>
  <c r="AE122" i="14"/>
  <c r="C123" i="10"/>
  <c r="AH126" i="14"/>
  <c r="AC126" i="10"/>
  <c r="AF129" i="8" s="1"/>
  <c r="Q126" i="15"/>
  <c r="D126" i="15"/>
  <c r="H126" i="10"/>
  <c r="I127" i="15"/>
  <c r="O120" i="15"/>
  <c r="H121" i="14"/>
  <c r="W121" i="14"/>
  <c r="X121" i="14" s="1"/>
  <c r="T121" i="14" s="1"/>
  <c r="AE121" i="14"/>
  <c r="Q122" i="10"/>
  <c r="F125" i="7" s="1"/>
  <c r="AA122" i="10"/>
  <c r="AC125" i="8" s="1"/>
  <c r="AL122" i="14"/>
  <c r="AF124" i="14"/>
  <c r="AB124" i="10"/>
  <c r="AD127" i="8" s="1"/>
  <c r="C125" i="10"/>
  <c r="J126" i="14"/>
  <c r="L126" i="10"/>
  <c r="F126" i="15"/>
  <c r="M121" i="15"/>
  <c r="AC122" i="14"/>
  <c r="I124" i="14"/>
  <c r="M124" i="15"/>
  <c r="AC124" i="14"/>
  <c r="Y124" i="10"/>
  <c r="AA127" i="8" s="1"/>
  <c r="AA118" i="10"/>
  <c r="AC121" i="8" s="1"/>
  <c r="J120" i="14"/>
  <c r="U120" i="10"/>
  <c r="J123" i="7" s="1"/>
  <c r="Y120" i="10"/>
  <c r="AA123" i="8" s="1"/>
  <c r="AA120" i="10"/>
  <c r="AC123" i="8" s="1"/>
  <c r="Y122" i="10"/>
  <c r="AA125" i="8" s="1"/>
  <c r="C124" i="15"/>
  <c r="I124" i="10"/>
  <c r="S127" i="6" s="1"/>
  <c r="N124" i="10"/>
  <c r="O181" i="12"/>
  <c r="AB126" i="10"/>
  <c r="AD129" i="8" s="1"/>
  <c r="AF126" i="14"/>
  <c r="AI122" i="14"/>
  <c r="AD122" i="10"/>
  <c r="AG125" i="8" s="1"/>
  <c r="O123" i="10"/>
  <c r="AA123" i="14"/>
  <c r="AM123" i="14"/>
  <c r="G127" i="15"/>
  <c r="J182" i="12"/>
  <c r="Q130" i="8" s="1"/>
  <c r="N127" i="15"/>
  <c r="Z127" i="10"/>
  <c r="AB130" i="8" s="1"/>
  <c r="O183" i="12"/>
  <c r="W128" i="10"/>
  <c r="P128" i="15"/>
  <c r="AF128" i="14"/>
  <c r="AB128" i="10"/>
  <c r="AD131" i="8" s="1"/>
  <c r="J118" i="10"/>
  <c r="R118" i="10"/>
  <c r="G121" i="7" s="1"/>
  <c r="M121" i="7" s="1"/>
  <c r="Y118" i="10"/>
  <c r="AA121" i="8" s="1"/>
  <c r="AG118" i="10"/>
  <c r="AK121" i="8" s="1"/>
  <c r="E120" i="14"/>
  <c r="G120" i="14" s="1"/>
  <c r="W120" i="14"/>
  <c r="X120" i="14" s="1"/>
  <c r="T120" i="14" s="1"/>
  <c r="AH120" i="14"/>
  <c r="H122" i="15"/>
  <c r="N124" i="14"/>
  <c r="AI124" i="14"/>
  <c r="M127" i="10"/>
  <c r="Q127" i="10"/>
  <c r="F130" i="7" s="1"/>
  <c r="AK128" i="14"/>
  <c r="M126" i="10"/>
  <c r="AE126" i="14"/>
  <c r="S127" i="10"/>
  <c r="H130" i="7" s="1"/>
  <c r="K129" i="14"/>
  <c r="O122" i="14"/>
  <c r="C124" i="10"/>
  <c r="C126" i="10"/>
  <c r="B127" i="15"/>
  <c r="W127" i="14"/>
  <c r="X127" i="14" s="1"/>
  <c r="T127" i="14" s="1"/>
  <c r="AD127" i="14"/>
  <c r="L128" i="10"/>
  <c r="AA128" i="10"/>
  <c r="AC131" i="8" s="1"/>
  <c r="U126" i="10"/>
  <c r="J129" i="7" s="1"/>
  <c r="G127" i="10"/>
  <c r="N127" i="14"/>
  <c r="AF127" i="10"/>
  <c r="AJ130" i="8" s="1"/>
  <c r="AL127" i="14"/>
  <c r="T128" i="10"/>
  <c r="I131" i="7" s="1"/>
  <c r="AM120" i="14"/>
  <c r="C122" i="10"/>
  <c r="J122" i="10"/>
  <c r="R122" i="10"/>
  <c r="G125" i="7" s="1"/>
  <c r="Z122" i="10"/>
  <c r="AB125" i="8" s="1"/>
  <c r="AA126" i="10"/>
  <c r="AC129" i="8" s="1"/>
  <c r="F127" i="10"/>
  <c r="E127" i="15"/>
  <c r="AF127" i="14"/>
  <c r="AH128" i="14"/>
  <c r="AC128" i="10"/>
  <c r="AF131" i="8" s="1"/>
  <c r="Q128" i="15"/>
  <c r="AA127" i="10"/>
  <c r="AC130" i="8" s="1"/>
  <c r="AE127" i="14"/>
  <c r="S128" i="15"/>
  <c r="AE128" i="10"/>
  <c r="AI131" i="8" s="1"/>
  <c r="AG120" i="10"/>
  <c r="AK123" i="8" s="1"/>
  <c r="E127" i="14"/>
  <c r="K127" i="10"/>
  <c r="F128" i="15"/>
  <c r="P128" i="10"/>
  <c r="Q128" i="14"/>
  <c r="O128" i="15"/>
  <c r="L127" i="10"/>
  <c r="T127" i="10"/>
  <c r="I130" i="7" s="1"/>
  <c r="Q127" i="15"/>
  <c r="C129" i="15"/>
  <c r="M129" i="15"/>
  <c r="AC129" i="14"/>
  <c r="Y129" i="10"/>
  <c r="AA132" i="8" s="1"/>
  <c r="AC130" i="10"/>
  <c r="AF133" i="8" s="1"/>
  <c r="AH130" i="14"/>
  <c r="D131" i="15"/>
  <c r="H131" i="14"/>
  <c r="H131" i="10"/>
  <c r="R127" i="14"/>
  <c r="X127" i="10"/>
  <c r="AI127" i="14"/>
  <c r="AJ127" i="14" s="1"/>
  <c r="W128" i="14"/>
  <c r="X128" i="14" s="1"/>
  <c r="T128" i="14" s="1"/>
  <c r="AC129" i="10"/>
  <c r="AF132" i="8" s="1"/>
  <c r="AH129" i="14"/>
  <c r="Q129" i="15"/>
  <c r="G129" i="10"/>
  <c r="M129" i="10"/>
  <c r="W130" i="10"/>
  <c r="U131" i="10"/>
  <c r="J134" i="7" s="1"/>
  <c r="R131" i="14"/>
  <c r="C128" i="10"/>
  <c r="P130" i="10"/>
  <c r="D128" i="15"/>
  <c r="Z128" i="10"/>
  <c r="AB131" i="8" s="1"/>
  <c r="N128" i="15"/>
  <c r="G129" i="14"/>
  <c r="L129" i="10"/>
  <c r="F129" i="15"/>
  <c r="AD129" i="10"/>
  <c r="AG132" i="8" s="1"/>
  <c r="AI129" i="14"/>
  <c r="X130" i="10"/>
  <c r="M131" i="10"/>
  <c r="W131" i="14"/>
  <c r="X131" i="14" s="1"/>
  <c r="T131" i="14" s="1"/>
  <c r="AB130" i="10"/>
  <c r="AD133" i="8" s="1"/>
  <c r="AF130" i="14"/>
  <c r="G129" i="15"/>
  <c r="Q129" i="10"/>
  <c r="F132" i="7" s="1"/>
  <c r="N129" i="14"/>
  <c r="Q131" i="15"/>
  <c r="AH131" i="14"/>
  <c r="AC131" i="10"/>
  <c r="AF134" i="8" s="1"/>
  <c r="AE129" i="10"/>
  <c r="AI132" i="8" s="1"/>
  <c r="AK129" i="14"/>
  <c r="AN129" i="14" s="1"/>
  <c r="P130" i="15"/>
  <c r="N131" i="10"/>
  <c r="E130" i="15"/>
  <c r="N130" i="10"/>
  <c r="G130" i="15"/>
  <c r="J192" i="12"/>
  <c r="B131" i="15"/>
  <c r="R131" i="15"/>
  <c r="AD131" i="10"/>
  <c r="AG134" i="8" s="1"/>
  <c r="E129" i="14"/>
  <c r="N129" i="10"/>
  <c r="C130" i="10"/>
  <c r="K132" i="15"/>
  <c r="P132" i="15"/>
  <c r="AA131" i="10"/>
  <c r="AC134" i="8" s="1"/>
  <c r="C132" i="15"/>
  <c r="Z132" i="10"/>
  <c r="AB135" i="8" s="1"/>
  <c r="B132" i="15"/>
  <c r="F132" i="10"/>
  <c r="K132" i="10"/>
  <c r="T129" i="15"/>
  <c r="O192" i="12"/>
  <c r="C131" i="10"/>
  <c r="AI131" i="14"/>
  <c r="G132" i="10"/>
  <c r="AD132" i="14"/>
  <c r="H129" i="15"/>
  <c r="U129" i="15"/>
  <c r="F130" i="10"/>
  <c r="B130" i="15"/>
  <c r="I130" i="14"/>
  <c r="N130" i="14"/>
  <c r="W130" i="14"/>
  <c r="X130" i="14" s="1"/>
  <c r="T130" i="14" s="1"/>
  <c r="S130" i="15"/>
  <c r="E131" i="14"/>
  <c r="K129" i="10"/>
  <c r="J188" i="12"/>
  <c r="Q132" i="8" s="1"/>
  <c r="AF129" i="10"/>
  <c r="AJ132" i="8" s="1"/>
  <c r="AE131" i="14"/>
  <c r="F132" i="14"/>
  <c r="C129" i="10"/>
  <c r="J129" i="10"/>
  <c r="R129" i="10"/>
  <c r="G132" i="7" s="1"/>
  <c r="AG129" i="10"/>
  <c r="AK132" i="8" s="1"/>
  <c r="AE130" i="10"/>
  <c r="AI133" i="8" s="1"/>
  <c r="P131" i="10"/>
  <c r="W131" i="10"/>
  <c r="E132" i="14"/>
  <c r="J133" i="14"/>
  <c r="J132" i="14"/>
  <c r="K132" i="14" s="1"/>
  <c r="N132" i="10"/>
  <c r="J194" i="12"/>
  <c r="Q135" i="8" s="1"/>
  <c r="R135" i="8" s="1"/>
  <c r="O195" i="12"/>
  <c r="M133" i="10"/>
  <c r="L132" i="10"/>
  <c r="L132" i="15"/>
  <c r="R132" i="15"/>
  <c r="B133" i="15"/>
  <c r="J133" i="10"/>
  <c r="J132" i="10"/>
  <c r="C138" i="14"/>
  <c r="G138" i="14"/>
  <c r="G141" i="14"/>
  <c r="C141" i="14"/>
  <c r="C147" i="14"/>
  <c r="Z147" i="14"/>
  <c r="C154" i="14"/>
  <c r="G154" i="14"/>
  <c r="L155" i="14"/>
  <c r="C155" i="14"/>
  <c r="L139" i="14"/>
  <c r="C139" i="14"/>
  <c r="K142" i="14"/>
  <c r="C142" i="14"/>
  <c r="C137" i="14"/>
  <c r="G137" i="14"/>
  <c r="G140" i="14"/>
  <c r="C140" i="14"/>
  <c r="D135" i="14"/>
  <c r="K136" i="14"/>
  <c r="C136" i="14"/>
  <c r="B142" i="14"/>
  <c r="C145" i="14"/>
  <c r="L147" i="14"/>
  <c r="K150" i="14"/>
  <c r="C150" i="14"/>
  <c r="C146" i="14"/>
  <c r="G146" i="14"/>
  <c r="C149" i="14"/>
  <c r="G149" i="14"/>
  <c r="S151" i="14"/>
  <c r="K152" i="14"/>
  <c r="C152" i="14"/>
  <c r="G153" i="14"/>
  <c r="C153" i="14"/>
  <c r="B135" i="14"/>
  <c r="AB138" i="14"/>
  <c r="C135" i="14"/>
  <c r="C151" i="14"/>
  <c r="B150" i="14"/>
  <c r="K144" i="14"/>
  <c r="C144" i="14"/>
  <c r="AG145" i="14"/>
  <c r="G157" i="14"/>
  <c r="C161" i="14"/>
  <c r="C160" i="14"/>
  <c r="C168" i="14"/>
  <c r="BE15" i="21"/>
  <c r="BC15" i="21"/>
  <c r="BA4" i="21"/>
  <c r="BB4" i="21" s="1"/>
  <c r="BA6" i="21"/>
  <c r="BB6" i="21" s="1"/>
  <c r="BA8" i="21"/>
  <c r="BB8" i="21" s="1"/>
  <c r="BE3" i="21"/>
  <c r="BE5" i="21"/>
  <c r="BC13" i="21"/>
  <c r="BE11" i="21"/>
  <c r="BC11" i="21"/>
  <c r="BE13" i="21"/>
  <c r="BA3" i="21"/>
  <c r="BB3" i="21" s="1"/>
  <c r="BA5" i="21"/>
  <c r="BB5" i="21" s="1"/>
  <c r="BA7" i="21"/>
  <c r="BB7" i="21" s="1"/>
  <c r="BE14" i="21"/>
  <c r="BE4" i="21"/>
  <c r="BE6" i="21"/>
  <c r="BE8" i="21"/>
  <c r="BA13" i="21"/>
  <c r="BB13" i="21" s="1"/>
  <c r="BC14" i="21"/>
  <c r="BA16" i="21"/>
  <c r="BB16" i="21" s="1"/>
  <c r="BE17" i="21"/>
  <c r="BC3" i="21"/>
  <c r="BC4" i="21"/>
  <c r="BC5" i="21"/>
  <c r="BC6" i="21"/>
  <c r="BC7" i="21"/>
  <c r="BC8" i="21"/>
  <c r="BA10" i="21"/>
  <c r="BB10" i="21" s="1"/>
  <c r="BD18" i="21"/>
  <c r="BD15" i="21"/>
  <c r="BA18" i="21"/>
  <c r="BB18" i="21" s="1"/>
  <c r="BE18" i="21"/>
  <c r="BA20" i="21"/>
  <c r="BB20" i="21" s="1"/>
  <c r="BE20" i="21"/>
  <c r="BD20" i="21"/>
  <c r="BA22" i="21"/>
  <c r="BB22" i="21" s="1"/>
  <c r="BE22" i="21"/>
  <c r="BD22" i="21"/>
  <c r="BA24" i="21"/>
  <c r="BB24" i="21" s="1"/>
  <c r="BE24" i="21"/>
  <c r="BD24" i="21"/>
  <c r="BA12" i="21"/>
  <c r="BB12" i="21" s="1"/>
  <c r="BA15" i="21"/>
  <c r="BB15" i="21" s="1"/>
  <c r="BE16" i="21"/>
  <c r="BA9" i="21"/>
  <c r="BB9" i="21" s="1"/>
  <c r="BD9" i="21"/>
  <c r="BD17" i="21"/>
  <c r="BC18" i="21"/>
  <c r="BC20" i="21"/>
  <c r="BC22" i="21"/>
  <c r="BC24" i="21"/>
  <c r="BD14" i="21"/>
  <c r="BA11" i="21"/>
  <c r="BB11" i="21" s="1"/>
  <c r="BA14" i="21"/>
  <c r="BB14" i="21" s="1"/>
  <c r="BA19" i="21"/>
  <c r="BB19" i="21" s="1"/>
  <c r="BE19" i="21"/>
  <c r="BD19" i="21"/>
  <c r="BA21" i="21"/>
  <c r="BB21" i="21" s="1"/>
  <c r="BE21" i="21"/>
  <c r="BA23" i="21"/>
  <c r="BB23" i="21" s="1"/>
  <c r="BE23" i="21"/>
  <c r="BD23" i="21"/>
  <c r="BC25" i="21"/>
  <c r="BA25" i="21"/>
  <c r="BB25" i="21" s="1"/>
  <c r="BE25" i="21"/>
  <c r="BD25" i="21"/>
  <c r="BD10" i="21"/>
  <c r="BD11" i="21"/>
  <c r="BD12" i="21"/>
  <c r="BD13" i="21"/>
  <c r="BD26" i="21"/>
  <c r="BD27" i="21"/>
  <c r="BD28" i="21"/>
  <c r="BD29" i="21"/>
  <c r="BD30" i="21"/>
  <c r="BD31" i="21"/>
  <c r="BD32" i="21"/>
  <c r="BD33" i="21"/>
  <c r="BD34" i="21"/>
  <c r="BD35" i="21"/>
  <c r="BD36" i="21"/>
  <c r="BD37" i="21"/>
  <c r="BD38" i="21"/>
  <c r="BD39" i="21"/>
  <c r="BD40" i="21"/>
  <c r="BD41" i="21"/>
  <c r="BD42" i="21"/>
  <c r="BD43" i="21"/>
  <c r="BD44" i="21"/>
  <c r="BD45" i="21"/>
  <c r="BD46" i="21"/>
  <c r="BD47" i="21"/>
  <c r="BD48" i="21"/>
  <c r="BD49" i="21"/>
  <c r="BD50" i="21"/>
  <c r="BD51" i="21"/>
  <c r="BD52" i="21"/>
  <c r="BD53" i="21"/>
  <c r="BD54" i="21"/>
  <c r="BD55" i="21"/>
  <c r="BD56" i="21"/>
  <c r="BD57" i="21"/>
  <c r="BD58" i="21"/>
  <c r="BD59" i="21"/>
  <c r="BD60" i="21"/>
  <c r="BD61" i="21"/>
  <c r="BD62" i="21"/>
  <c r="BE64" i="21"/>
  <c r="BD64" i="21"/>
  <c r="BE68" i="21"/>
  <c r="BD68" i="21"/>
  <c r="BE74" i="21"/>
  <c r="BE82" i="21"/>
  <c r="BE90" i="21"/>
  <c r="BA104" i="21"/>
  <c r="BB104" i="21" s="1"/>
  <c r="BA106" i="21"/>
  <c r="BB106" i="21" s="1"/>
  <c r="BA108" i="21"/>
  <c r="BB108" i="21" s="1"/>
  <c r="BA110" i="21"/>
  <c r="BB110" i="21" s="1"/>
  <c r="BA112" i="21"/>
  <c r="BB112" i="21" s="1"/>
  <c r="BA114" i="21"/>
  <c r="BB114" i="21" s="1"/>
  <c r="BE26" i="21"/>
  <c r="BE27" i="21"/>
  <c r="BE28" i="21"/>
  <c r="BE29" i="21"/>
  <c r="BE30" i="21"/>
  <c r="BE31" i="21"/>
  <c r="BE32" i="21"/>
  <c r="BE33" i="21"/>
  <c r="BE34" i="21"/>
  <c r="BE35" i="21"/>
  <c r="BE36" i="21"/>
  <c r="BE37" i="21"/>
  <c r="BE38" i="21"/>
  <c r="BE39" i="21"/>
  <c r="BE40" i="21"/>
  <c r="BE41" i="21"/>
  <c r="BE42" i="21"/>
  <c r="BE43" i="21"/>
  <c r="BE44" i="21"/>
  <c r="BE45" i="21"/>
  <c r="BE46" i="21"/>
  <c r="BE47" i="21"/>
  <c r="BE48" i="21"/>
  <c r="BE49" i="21"/>
  <c r="BE50" i="21"/>
  <c r="BE51" i="21"/>
  <c r="BE52" i="21"/>
  <c r="BE53" i="21"/>
  <c r="BE54" i="21"/>
  <c r="BE55" i="21"/>
  <c r="BE56" i="21"/>
  <c r="BE57" i="21"/>
  <c r="BE58" i="21"/>
  <c r="BE59" i="21"/>
  <c r="BE60" i="21"/>
  <c r="BE61" i="21"/>
  <c r="BE62" i="21"/>
  <c r="BE71" i="21"/>
  <c r="BD71" i="21"/>
  <c r="BC71" i="21"/>
  <c r="BC74" i="21"/>
  <c r="BE115" i="21"/>
  <c r="BE117" i="21"/>
  <c r="BE119" i="21"/>
  <c r="BE121" i="21"/>
  <c r="BE123" i="21"/>
  <c r="BE125" i="21"/>
  <c r="BE63" i="21"/>
  <c r="BD63" i="21"/>
  <c r="BE67" i="21"/>
  <c r="BD67" i="21"/>
  <c r="BE76" i="21"/>
  <c r="BE84" i="21"/>
  <c r="BE92" i="21"/>
  <c r="BE100" i="21"/>
  <c r="BE81" i="21"/>
  <c r="BE89" i="21"/>
  <c r="BE97" i="21"/>
  <c r="BE66" i="21"/>
  <c r="BD66" i="21"/>
  <c r="BE70" i="21"/>
  <c r="BD70" i="21"/>
  <c r="BC70" i="21"/>
  <c r="BA71" i="21"/>
  <c r="BB71" i="21" s="1"/>
  <c r="BE78" i="21"/>
  <c r="BE86" i="21"/>
  <c r="BA103" i="21"/>
  <c r="BB103" i="21" s="1"/>
  <c r="BA105" i="21"/>
  <c r="BB105" i="21" s="1"/>
  <c r="BA107" i="21"/>
  <c r="BB107" i="21" s="1"/>
  <c r="BA26" i="21"/>
  <c r="BB26" i="21" s="1"/>
  <c r="BA27" i="21"/>
  <c r="BB27" i="21" s="1"/>
  <c r="BA28" i="21"/>
  <c r="BB28" i="21" s="1"/>
  <c r="BA29" i="21"/>
  <c r="BB29" i="21" s="1"/>
  <c r="BA30" i="21"/>
  <c r="BB30" i="21" s="1"/>
  <c r="BA31" i="21"/>
  <c r="BB31" i="21" s="1"/>
  <c r="BA32" i="21"/>
  <c r="BB32" i="21" s="1"/>
  <c r="BA33" i="21"/>
  <c r="BB33" i="21" s="1"/>
  <c r="BA34" i="21"/>
  <c r="BB34" i="21" s="1"/>
  <c r="BA35" i="21"/>
  <c r="BB35" i="21" s="1"/>
  <c r="BA36" i="21"/>
  <c r="BB36" i="21" s="1"/>
  <c r="BA37" i="21"/>
  <c r="BB37" i="21" s="1"/>
  <c r="BA38" i="21"/>
  <c r="BB38" i="21" s="1"/>
  <c r="BA39" i="21"/>
  <c r="BB39" i="21" s="1"/>
  <c r="BA40" i="21"/>
  <c r="BB40" i="21" s="1"/>
  <c r="BA41" i="21"/>
  <c r="BB41" i="21" s="1"/>
  <c r="BA42" i="21"/>
  <c r="BB42" i="21" s="1"/>
  <c r="BA43" i="21"/>
  <c r="BB43" i="21" s="1"/>
  <c r="BA44" i="21"/>
  <c r="BB44" i="21" s="1"/>
  <c r="BA45" i="21"/>
  <c r="BB45" i="21" s="1"/>
  <c r="BA46" i="21"/>
  <c r="BB46" i="21" s="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E75" i="21"/>
  <c r="BE83" i="21"/>
  <c r="BE91" i="21"/>
  <c r="BE99" i="21"/>
  <c r="BE104" i="21"/>
  <c r="BE106" i="21"/>
  <c r="BE108" i="21"/>
  <c r="BE110" i="21"/>
  <c r="BE112" i="21"/>
  <c r="BE114" i="21"/>
  <c r="BE116" i="21"/>
  <c r="BE118" i="21"/>
  <c r="BE120" i="21"/>
  <c r="BE122" i="21"/>
  <c r="BE124" i="21"/>
  <c r="BE126" i="21"/>
  <c r="BE65" i="21"/>
  <c r="BD65" i="21"/>
  <c r="BE69" i="21"/>
  <c r="BD69" i="21"/>
  <c r="BE72" i="21"/>
  <c r="BD72" i="21"/>
  <c r="BC72" i="21"/>
  <c r="BA73" i="21"/>
  <c r="BB73" i="21" s="1"/>
  <c r="BE80" i="21"/>
  <c r="BE88" i="21"/>
  <c r="BE96" i="21"/>
  <c r="BC110" i="21"/>
  <c r="BC112" i="21"/>
  <c r="BC114" i="21"/>
  <c r="BC63" i="21"/>
  <c r="BA66" i="21"/>
  <c r="BB66" i="21" s="1"/>
  <c r="BC67" i="21"/>
  <c r="BA70" i="21"/>
  <c r="BB70" i="21" s="1"/>
  <c r="BE77" i="21"/>
  <c r="BE85" i="21"/>
  <c r="BE93" i="21"/>
  <c r="BE101" i="21"/>
  <c r="BD141" i="21"/>
  <c r="BC141" i="21"/>
  <c r="BA141" i="21"/>
  <c r="BB141" i="21" s="1"/>
  <c r="BD149" i="21"/>
  <c r="BC149" i="21"/>
  <c r="BA149" i="21"/>
  <c r="BB149" i="21" s="1"/>
  <c r="BE178" i="21"/>
  <c r="BC178" i="21"/>
  <c r="BA178" i="21"/>
  <c r="BB178" i="21" s="1"/>
  <c r="BD146" i="21"/>
  <c r="BC146" i="21"/>
  <c r="BA146" i="21"/>
  <c r="BB146" i="21" s="1"/>
  <c r="BD154" i="21"/>
  <c r="BE170" i="21"/>
  <c r="BE180" i="21"/>
  <c r="BE187" i="21"/>
  <c r="BA189" i="21"/>
  <c r="BB189" i="21" s="1"/>
  <c r="BD143" i="21"/>
  <c r="BC143" i="21"/>
  <c r="BA143" i="21"/>
  <c r="BB143" i="21" s="1"/>
  <c r="BD151" i="21"/>
  <c r="BC151" i="21"/>
  <c r="BA151" i="21"/>
  <c r="BB151" i="21" s="1"/>
  <c r="BE166" i="21"/>
  <c r="BA185" i="21"/>
  <c r="BB185" i="21" s="1"/>
  <c r="BA191" i="21"/>
  <c r="BB191" i="21" s="1"/>
  <c r="BD140" i="21"/>
  <c r="BC140" i="21"/>
  <c r="BA140" i="21"/>
  <c r="BB140" i="21" s="1"/>
  <c r="BD148" i="21"/>
  <c r="BC148" i="21"/>
  <c r="BA148" i="21"/>
  <c r="BB148" i="21" s="1"/>
  <c r="BD175" i="21"/>
  <c r="BE175" i="21"/>
  <c r="BC175" i="21"/>
  <c r="BA187" i="21"/>
  <c r="BB187" i="21" s="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26" i="21"/>
  <c r="BC127" i="21"/>
  <c r="BC128" i="21"/>
  <c r="BC129" i="21"/>
  <c r="BC130" i="21"/>
  <c r="BC131" i="21"/>
  <c r="BC132" i="21"/>
  <c r="BC133" i="21"/>
  <c r="BC134" i="21"/>
  <c r="BC135" i="21"/>
  <c r="BC136" i="21"/>
  <c r="BD137" i="21"/>
  <c r="BE141" i="21"/>
  <c r="BD145" i="21"/>
  <c r="BC145" i="21"/>
  <c r="BA145" i="21"/>
  <c r="BB145" i="21" s="1"/>
  <c r="BE149" i="21"/>
  <c r="BD153" i="21"/>
  <c r="BD171" i="21"/>
  <c r="BE171" i="21"/>
  <c r="BC171" i="21"/>
  <c r="BA183" i="21"/>
  <c r="BB183" i="21" s="1"/>
  <c r="BE193"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111" i="21"/>
  <c r="BD112" i="21"/>
  <c r="BD113" i="21"/>
  <c r="BD114" i="21"/>
  <c r="BD115" i="21"/>
  <c r="BD116" i="21"/>
  <c r="BD117" i="21"/>
  <c r="BD118" i="21"/>
  <c r="BD119" i="21"/>
  <c r="BD120" i="21"/>
  <c r="BD121" i="21"/>
  <c r="BD122" i="21"/>
  <c r="BD123" i="21"/>
  <c r="BD124" i="21"/>
  <c r="BD125" i="21"/>
  <c r="BD126" i="21"/>
  <c r="BD127" i="21"/>
  <c r="BD128" i="21"/>
  <c r="BD129" i="21"/>
  <c r="BD130" i="21"/>
  <c r="BD131" i="21"/>
  <c r="BD132" i="21"/>
  <c r="BD133" i="21"/>
  <c r="BD134" i="21"/>
  <c r="BD135" i="21"/>
  <c r="BD136" i="21"/>
  <c r="BC139" i="21"/>
  <c r="BA139" i="21"/>
  <c r="BB139" i="21" s="1"/>
  <c r="BD142" i="21"/>
  <c r="BC142" i="21"/>
  <c r="BA142" i="21"/>
  <c r="BB142" i="21" s="1"/>
  <c r="BE146" i="21"/>
  <c r="BD150" i="21"/>
  <c r="BC150" i="21"/>
  <c r="BA150" i="21"/>
  <c r="BB150" i="21" s="1"/>
  <c r="BD167" i="21"/>
  <c r="BE167" i="21"/>
  <c r="BC167" i="21"/>
  <c r="BA179" i="21"/>
  <c r="BB179" i="21" s="1"/>
  <c r="BE189" i="21"/>
  <c r="BE190" i="21"/>
  <c r="BC190" i="21"/>
  <c r="BA190" i="21"/>
  <c r="BB190" i="21" s="1"/>
  <c r="BA138" i="21"/>
  <c r="BB138" i="21" s="1"/>
  <c r="BE143" i="21"/>
  <c r="BD147" i="21"/>
  <c r="BC147" i="21"/>
  <c r="BA147" i="21"/>
  <c r="BB147" i="21" s="1"/>
  <c r="BE151" i="21"/>
  <c r="BD155" i="21"/>
  <c r="BD163" i="21"/>
  <c r="BE163" i="21"/>
  <c r="BC163" i="21"/>
  <c r="BA175" i="21"/>
  <c r="BB175" i="21" s="1"/>
  <c r="BE185" i="21"/>
  <c r="BE186" i="21"/>
  <c r="BC186" i="21"/>
  <c r="BA186" i="21"/>
  <c r="BB186" i="21" s="1"/>
  <c r="BA192" i="21"/>
  <c r="BB192" i="21" s="1"/>
  <c r="BE192" i="21"/>
  <c r="BA137" i="21"/>
  <c r="BB137" i="21" s="1"/>
  <c r="BE140" i="21"/>
  <c r="BD144" i="21"/>
  <c r="BC144" i="21"/>
  <c r="BA144" i="21"/>
  <c r="BB144" i="21" s="1"/>
  <c r="BE148" i="21"/>
  <c r="BD152" i="21"/>
  <c r="BC152" i="21"/>
  <c r="BA152" i="21"/>
  <c r="BB152" i="21" s="1"/>
  <c r="BD159" i="21"/>
  <c r="BE159" i="21"/>
  <c r="BC159" i="21"/>
  <c r="BA180" i="21"/>
  <c r="BB180" i="21" s="1"/>
  <c r="BE182" i="21"/>
  <c r="BC182" i="21"/>
  <c r="BA182" i="21"/>
  <c r="BB182" i="21" s="1"/>
  <c r="BD191" i="21"/>
  <c r="BD157" i="21"/>
  <c r="BD161" i="21"/>
  <c r="BD165" i="21"/>
  <c r="BD169" i="21"/>
  <c r="BD173" i="21"/>
  <c r="BD177" i="21"/>
  <c r="BD181" i="21"/>
  <c r="BD185" i="21"/>
  <c r="BD189" i="21"/>
  <c r="BD193" i="21"/>
  <c r="BA158" i="21"/>
  <c r="BB158" i="21" s="1"/>
  <c r="BA162" i="21"/>
  <c r="BB162" i="21" s="1"/>
  <c r="BA166" i="21"/>
  <c r="BB166" i="21" s="1"/>
  <c r="BA170" i="21"/>
  <c r="BB170" i="21" s="1"/>
  <c r="BA174" i="21"/>
  <c r="BB174" i="21" s="1"/>
  <c r="BC158" i="21"/>
  <c r="BD160" i="21"/>
  <c r="BD164" i="21"/>
  <c r="BD168" i="21"/>
  <c r="BD172" i="21"/>
  <c r="BD176" i="21"/>
  <c r="BD180" i="21"/>
  <c r="BD184" i="21"/>
  <c r="BD188" i="21"/>
  <c r="BD192" i="21"/>
  <c r="BA153" i="21"/>
  <c r="BB153" i="21" s="1"/>
  <c r="BA154" i="21"/>
  <c r="BB154" i="21" s="1"/>
  <c r="BA155" i="21"/>
  <c r="BB155" i="21" s="1"/>
  <c r="BA156" i="21"/>
  <c r="BB156" i="21" s="1"/>
  <c r="BA157" i="21"/>
  <c r="BB157" i="21" s="1"/>
  <c r="BA161" i="21"/>
  <c r="BB161" i="21" s="1"/>
  <c r="BA165" i="21"/>
  <c r="BB165" i="21" s="1"/>
  <c r="BA169" i="21"/>
  <c r="BB169" i="21" s="1"/>
  <c r="BA173" i="21"/>
  <c r="BB173" i="21" s="1"/>
  <c r="BA177" i="21"/>
  <c r="BB177" i="21" s="1"/>
  <c r="BC153" i="21"/>
  <c r="BC154" i="21"/>
  <c r="BC155" i="21"/>
  <c r="BC156" i="21"/>
  <c r="BE157" i="21"/>
  <c r="BA160" i="21"/>
  <c r="BB160" i="21" s="1"/>
  <c r="BE161" i="21"/>
  <c r="BA164" i="21"/>
  <c r="BB164" i="21" s="1"/>
  <c r="BE165" i="21"/>
  <c r="BA168" i="21"/>
  <c r="BB168" i="21" s="1"/>
  <c r="BE169" i="21"/>
  <c r="BA172" i="21"/>
  <c r="BB172" i="21" s="1"/>
  <c r="BE173" i="21"/>
  <c r="BA176" i="21"/>
  <c r="BB176" i="21" s="1"/>
  <c r="BE177" i="21"/>
  <c r="BD158" i="21"/>
  <c r="BC160" i="21"/>
  <c r="BD162" i="21"/>
  <c r="BC164" i="21"/>
  <c r="BD166" i="21"/>
  <c r="BC168" i="21"/>
  <c r="BD170" i="21"/>
  <c r="BC172" i="21"/>
  <c r="BD174" i="21"/>
  <c r="BC176" i="21"/>
  <c r="BD178" i="21"/>
  <c r="BD182" i="21"/>
  <c r="BD186" i="21"/>
  <c r="BD190" i="21"/>
  <c r="AJ131" i="14" l="1"/>
  <c r="AN101" i="14"/>
  <c r="M89" i="14"/>
  <c r="P31" i="7"/>
  <c r="O96" i="7"/>
  <c r="AN106" i="14"/>
  <c r="AH93" i="8"/>
  <c r="AE68" i="8"/>
  <c r="W47" i="8"/>
  <c r="W43" i="8"/>
  <c r="R69" i="8"/>
  <c r="O136" i="8"/>
  <c r="N133" i="8"/>
  <c r="W130" i="8"/>
  <c r="O108" i="8"/>
  <c r="W52" i="8"/>
  <c r="W20" i="8"/>
  <c r="K59" i="8"/>
  <c r="H35" i="8"/>
  <c r="W115" i="8"/>
  <c r="H127" i="8"/>
  <c r="O127" i="8" s="1"/>
  <c r="H102" i="8"/>
  <c r="K44" i="8"/>
  <c r="H66" i="8"/>
  <c r="M36" i="8"/>
  <c r="I36" i="8"/>
  <c r="P36" i="8"/>
  <c r="F36" i="8"/>
  <c r="H36" i="8" s="1"/>
  <c r="V36" i="8"/>
  <c r="W36" i="8" s="1"/>
  <c r="G36" i="8"/>
  <c r="U36" i="8"/>
  <c r="S72" i="8"/>
  <c r="W72" i="8" s="1"/>
  <c r="V72" i="8"/>
  <c r="P72" i="8"/>
  <c r="G72" i="8"/>
  <c r="F72" i="8"/>
  <c r="H72" i="8" s="1"/>
  <c r="H18" i="8"/>
  <c r="O18" i="8" s="1"/>
  <c r="N115" i="8"/>
  <c r="N104" i="8"/>
  <c r="G10" i="14"/>
  <c r="K45" i="8"/>
  <c r="H57" i="8"/>
  <c r="W19" i="8"/>
  <c r="W31" i="8"/>
  <c r="W7" i="8"/>
  <c r="Z12" i="6"/>
  <c r="H50" i="8"/>
  <c r="H61" i="8"/>
  <c r="H24" i="8"/>
  <c r="H113" i="8"/>
  <c r="H23" i="8"/>
  <c r="P15" i="8"/>
  <c r="S15" i="8"/>
  <c r="W15" i="8" s="1"/>
  <c r="J15" i="8"/>
  <c r="I15" i="8"/>
  <c r="F15" i="8"/>
  <c r="H15" i="8" s="1"/>
  <c r="H32" i="8"/>
  <c r="O32" i="8" s="1"/>
  <c r="K36" i="8"/>
  <c r="O36" i="8" s="1"/>
  <c r="O17" i="7"/>
  <c r="Q28" i="8"/>
  <c r="H54" i="8"/>
  <c r="O54" i="8" s="1"/>
  <c r="R72" i="8"/>
  <c r="N36" i="8"/>
  <c r="O7" i="8"/>
  <c r="K102" i="8"/>
  <c r="V9" i="8"/>
  <c r="S9" i="8"/>
  <c r="F9" i="8"/>
  <c r="O114" i="8"/>
  <c r="O109" i="8"/>
  <c r="W53" i="8"/>
  <c r="N18" i="8"/>
  <c r="H107" i="8"/>
  <c r="K88" i="8"/>
  <c r="O88" i="8" s="1"/>
  <c r="N80" i="8"/>
  <c r="O80" i="8" s="1"/>
  <c r="T9" i="8"/>
  <c r="W9" i="8" s="1"/>
  <c r="W59" i="8"/>
  <c r="H121" i="8"/>
  <c r="N63" i="8"/>
  <c r="K82" i="8"/>
  <c r="W50" i="8"/>
  <c r="N50" i="8"/>
  <c r="H44" i="8"/>
  <c r="K62" i="8"/>
  <c r="O62" i="8" s="1"/>
  <c r="H46" i="8"/>
  <c r="H129" i="8"/>
  <c r="M9" i="8"/>
  <c r="N9" i="8" s="1"/>
  <c r="W25" i="8"/>
  <c r="N107" i="8"/>
  <c r="W80" i="8"/>
  <c r="N67" i="8"/>
  <c r="AJ10" i="14"/>
  <c r="W93" i="8"/>
  <c r="N27" i="8"/>
  <c r="W120" i="8"/>
  <c r="H49" i="8"/>
  <c r="O49" i="8" s="1"/>
  <c r="K21" i="8"/>
  <c r="G9" i="8"/>
  <c r="N120" i="8"/>
  <c r="O120" i="8" s="1"/>
  <c r="N102" i="8"/>
  <c r="N49" i="8"/>
  <c r="K130" i="8"/>
  <c r="K78" i="8"/>
  <c r="M33" i="8"/>
  <c r="J33" i="8"/>
  <c r="K33" i="8" s="1"/>
  <c r="O33" i="8" s="1"/>
  <c r="H38" i="8"/>
  <c r="O38" i="8" s="1"/>
  <c r="I116" i="6"/>
  <c r="AJ118" i="14"/>
  <c r="M24" i="14"/>
  <c r="N129" i="8"/>
  <c r="W70" i="8"/>
  <c r="AJ129" i="14"/>
  <c r="K89" i="14"/>
  <c r="AL88" i="8"/>
  <c r="AH87" i="8"/>
  <c r="AL78" i="8"/>
  <c r="AJ60" i="14"/>
  <c r="AJ57" i="14"/>
  <c r="P35" i="7"/>
  <c r="N56" i="8"/>
  <c r="AL24" i="8"/>
  <c r="W109" i="8"/>
  <c r="X109" i="8" s="1"/>
  <c r="S108" i="3" s="1"/>
  <c r="O42" i="8"/>
  <c r="AJ9" i="14"/>
  <c r="K128" i="8"/>
  <c r="O128" i="8" s="1"/>
  <c r="W133" i="8"/>
  <c r="N81" i="8"/>
  <c r="N31" i="8"/>
  <c r="O111" i="8"/>
  <c r="P9" i="8"/>
  <c r="N64" i="8"/>
  <c r="N33" i="8"/>
  <c r="U31" i="8"/>
  <c r="M31" i="8"/>
  <c r="V31" i="8"/>
  <c r="J31" i="8"/>
  <c r="K31" i="8" s="1"/>
  <c r="M39" i="14"/>
  <c r="M35" i="7"/>
  <c r="M96" i="7"/>
  <c r="AH132" i="8"/>
  <c r="K120" i="14"/>
  <c r="P116" i="7"/>
  <c r="K74" i="14"/>
  <c r="AN76" i="14"/>
  <c r="AH69" i="8"/>
  <c r="N113" i="8"/>
  <c r="AN21" i="14"/>
  <c r="W136" i="8"/>
  <c r="W108" i="8"/>
  <c r="O69" i="8"/>
  <c r="N134" i="8"/>
  <c r="O20" i="8"/>
  <c r="X20" i="8" s="1"/>
  <c r="S19" i="3" s="1"/>
  <c r="N89" i="8"/>
  <c r="H84" i="8"/>
  <c r="O84" i="8" s="1"/>
  <c r="I9" i="8"/>
  <c r="H112" i="8"/>
  <c r="N77" i="8"/>
  <c r="K25" i="8"/>
  <c r="J37" i="8"/>
  <c r="K37" i="8" s="1"/>
  <c r="V37" i="8"/>
  <c r="M37" i="8"/>
  <c r="N37" i="8" s="1"/>
  <c r="S37" i="8"/>
  <c r="U37" i="8"/>
  <c r="J9" i="8"/>
  <c r="K64" i="8"/>
  <c r="X69" i="8"/>
  <c r="S68" i="3" s="1"/>
  <c r="Q134" i="8"/>
  <c r="R134" i="8" s="1"/>
  <c r="Q133" i="8"/>
  <c r="Q80" i="8"/>
  <c r="R80" i="8" s="1"/>
  <c r="Q82" i="8"/>
  <c r="Q81" i="8"/>
  <c r="Q83" i="8"/>
  <c r="Q79" i="8"/>
  <c r="R79" i="8" s="1"/>
  <c r="Q56" i="8"/>
  <c r="R56" i="8" s="1"/>
  <c r="Q57" i="8"/>
  <c r="R57" i="8" s="1"/>
  <c r="Q63" i="8"/>
  <c r="Q62" i="8"/>
  <c r="Q61" i="8"/>
  <c r="O124" i="10"/>
  <c r="R104" i="10"/>
  <c r="G107" i="7" s="1"/>
  <c r="M107" i="7" s="1"/>
  <c r="O104" i="14"/>
  <c r="M104" i="14" s="1"/>
  <c r="H104" i="15"/>
  <c r="AC116" i="14"/>
  <c r="M116" i="15"/>
  <c r="Y116" i="10"/>
  <c r="AA119" i="8" s="1"/>
  <c r="W130" i="6"/>
  <c r="N126" i="10"/>
  <c r="AB122" i="10"/>
  <c r="AD125" i="8" s="1"/>
  <c r="AF122" i="14"/>
  <c r="P122" i="15"/>
  <c r="AH122" i="14"/>
  <c r="AJ122" i="14" s="1"/>
  <c r="Q122" i="15"/>
  <c r="AC122" i="10"/>
  <c r="AF125" i="8" s="1"/>
  <c r="AH125" i="8" s="1"/>
  <c r="J124" i="14"/>
  <c r="K124" i="14" s="1"/>
  <c r="L124" i="10"/>
  <c r="F124" i="15"/>
  <c r="W121" i="6"/>
  <c r="AL117" i="14"/>
  <c r="AF117" i="10"/>
  <c r="AJ120" i="8" s="1"/>
  <c r="T117" i="15"/>
  <c r="W118" i="10"/>
  <c r="X133" i="10"/>
  <c r="AG132" i="10"/>
  <c r="AK135" i="8" s="1"/>
  <c r="AM132" i="14"/>
  <c r="U132" i="15"/>
  <c r="AD130" i="14"/>
  <c r="Z130" i="10"/>
  <c r="AB133" i="8" s="1"/>
  <c r="N130" i="15"/>
  <c r="C127" i="8"/>
  <c r="C127" i="7"/>
  <c r="C126" i="3"/>
  <c r="C127" i="6"/>
  <c r="E125" i="14"/>
  <c r="F125" i="10"/>
  <c r="B125" i="15"/>
  <c r="R125" i="15"/>
  <c r="AD125" i="10"/>
  <c r="AG128" i="8" s="1"/>
  <c r="AI125" i="14"/>
  <c r="AA125" i="14"/>
  <c r="L125" i="15"/>
  <c r="J123" i="14"/>
  <c r="F123" i="15"/>
  <c r="L123" i="10"/>
  <c r="AD123" i="10"/>
  <c r="AG126" i="8" s="1"/>
  <c r="R123" i="15"/>
  <c r="AI123" i="14"/>
  <c r="R123" i="14"/>
  <c r="U123" i="10"/>
  <c r="J126" i="7" s="1"/>
  <c r="K123" i="15"/>
  <c r="I124" i="15"/>
  <c r="P121" i="15"/>
  <c r="AF121" i="14"/>
  <c r="AB121" i="10"/>
  <c r="AD124" i="8" s="1"/>
  <c r="AA121" i="14"/>
  <c r="L121" i="15"/>
  <c r="O114" i="10"/>
  <c r="P120" i="6"/>
  <c r="Q120" i="6" s="1"/>
  <c r="R120" i="6" s="1"/>
  <c r="X120" i="6"/>
  <c r="Y120" i="6" s="1"/>
  <c r="Z120" i="6" s="1"/>
  <c r="O120" i="6"/>
  <c r="N112" i="14"/>
  <c r="G112" i="15"/>
  <c r="Q112" i="10"/>
  <c r="F115" i="7" s="1"/>
  <c r="X113" i="6"/>
  <c r="Y113" i="6" s="1"/>
  <c r="W113" i="6"/>
  <c r="R133" i="14"/>
  <c r="K133" i="15"/>
  <c r="U133" i="10"/>
  <c r="J136" i="7" s="1"/>
  <c r="O133" i="10"/>
  <c r="M130" i="10"/>
  <c r="O130" i="10"/>
  <c r="J130" i="10"/>
  <c r="W127" i="10"/>
  <c r="K128" i="10"/>
  <c r="O130" i="7"/>
  <c r="J126" i="10"/>
  <c r="W122" i="14"/>
  <c r="X122" i="14" s="1"/>
  <c r="T122" i="14" s="1"/>
  <c r="J179" i="12"/>
  <c r="W120" i="10"/>
  <c r="I128" i="15"/>
  <c r="Z124" i="10"/>
  <c r="AB127" i="8" s="1"/>
  <c r="N124" i="15"/>
  <c r="AD124" i="14"/>
  <c r="P122" i="10"/>
  <c r="P118" i="10"/>
  <c r="Z121" i="10"/>
  <c r="AB124" i="8" s="1"/>
  <c r="AE124" i="8" s="1"/>
  <c r="N121" i="15"/>
  <c r="AD121" i="14"/>
  <c r="AH123" i="14"/>
  <c r="AJ123" i="14" s="1"/>
  <c r="AC123" i="10"/>
  <c r="AF126" i="8" s="1"/>
  <c r="AH126" i="8" s="1"/>
  <c r="Q123" i="15"/>
  <c r="N125" i="10"/>
  <c r="G125" i="10"/>
  <c r="C125" i="15"/>
  <c r="F125" i="14"/>
  <c r="K125" i="10"/>
  <c r="AH132" i="14"/>
  <c r="AJ132" i="14" s="1"/>
  <c r="Q132" i="15"/>
  <c r="AC132" i="10"/>
  <c r="AF135" i="8" s="1"/>
  <c r="AH135" i="8" s="1"/>
  <c r="W133" i="10"/>
  <c r="H133" i="10"/>
  <c r="H133" i="14"/>
  <c r="D133" i="15"/>
  <c r="AG133" i="10"/>
  <c r="AK136" i="8" s="1"/>
  <c r="AM133" i="14"/>
  <c r="U133" i="15"/>
  <c r="AE129" i="14"/>
  <c r="O129" i="15"/>
  <c r="AA129" i="10"/>
  <c r="AC132" i="8" s="1"/>
  <c r="P132" i="14"/>
  <c r="K131" i="10"/>
  <c r="S132" i="10"/>
  <c r="H135" i="7" s="1"/>
  <c r="O130" i="14"/>
  <c r="H130" i="15"/>
  <c r="R130" i="10"/>
  <c r="G133" i="7" s="1"/>
  <c r="P127" i="10"/>
  <c r="R128" i="15"/>
  <c r="AI128" i="14"/>
  <c r="AD128" i="10"/>
  <c r="AG131" i="8" s="1"/>
  <c r="AH131" i="8" s="1"/>
  <c r="X128" i="10"/>
  <c r="F128" i="10"/>
  <c r="B128" i="15"/>
  <c r="E128" i="14"/>
  <c r="S124" i="15"/>
  <c r="AE124" i="10"/>
  <c r="AI127" i="8" s="1"/>
  <c r="AL127" i="8" s="1"/>
  <c r="AK124" i="14"/>
  <c r="AN124" i="14" s="1"/>
  <c r="X131" i="6"/>
  <c r="Y131" i="6" s="1"/>
  <c r="W131" i="6"/>
  <c r="AE126" i="10"/>
  <c r="AI129" i="8" s="1"/>
  <c r="S126" i="15"/>
  <c r="AK126" i="14"/>
  <c r="P127" i="14"/>
  <c r="L124" i="15"/>
  <c r="AA124" i="14"/>
  <c r="O123" i="14"/>
  <c r="R123" i="10"/>
  <c r="G126" i="7" s="1"/>
  <c r="H123" i="15"/>
  <c r="M119" i="15"/>
  <c r="AC119" i="14"/>
  <c r="Y119" i="10"/>
  <c r="AA122" i="8" s="1"/>
  <c r="K117" i="15"/>
  <c r="U117" i="10"/>
  <c r="J120" i="7" s="1"/>
  <c r="R117" i="14"/>
  <c r="O125" i="10"/>
  <c r="P125" i="10"/>
  <c r="O129" i="6"/>
  <c r="W123" i="10"/>
  <c r="N123" i="10"/>
  <c r="C125" i="3"/>
  <c r="C126" i="7"/>
  <c r="C126" i="8"/>
  <c r="C126" i="6"/>
  <c r="P124" i="14"/>
  <c r="P121" i="10"/>
  <c r="J119" i="14"/>
  <c r="L119" i="10"/>
  <c r="F119" i="15"/>
  <c r="N123" i="15"/>
  <c r="AD123" i="14"/>
  <c r="Z123" i="10"/>
  <c r="AB126" i="8" s="1"/>
  <c r="AE119" i="10"/>
  <c r="AI122" i="8" s="1"/>
  <c r="S119" i="15"/>
  <c r="AK119" i="14"/>
  <c r="R117" i="15"/>
  <c r="AI117" i="14"/>
  <c r="AJ117" i="14" s="1"/>
  <c r="AD117" i="10"/>
  <c r="AG120" i="8" s="1"/>
  <c r="AH120" i="8" s="1"/>
  <c r="C123" i="3"/>
  <c r="C124" i="6"/>
  <c r="C124" i="8"/>
  <c r="C124" i="7"/>
  <c r="I119" i="14"/>
  <c r="I119" i="10"/>
  <c r="S122" i="6" s="1"/>
  <c r="E119" i="15"/>
  <c r="I121" i="15"/>
  <c r="R115" i="14"/>
  <c r="K115" i="15"/>
  <c r="U115" i="10"/>
  <c r="J118" i="7" s="1"/>
  <c r="W104" i="10"/>
  <c r="J116" i="15"/>
  <c r="T116" i="10"/>
  <c r="I119" i="7" s="1"/>
  <c r="Q116" i="14"/>
  <c r="H115" i="10"/>
  <c r="H115" i="14"/>
  <c r="D115" i="15"/>
  <c r="AI114" i="14"/>
  <c r="AJ114" i="14" s="1"/>
  <c r="AD114" i="10"/>
  <c r="AG117" i="8" s="1"/>
  <c r="R114" i="15"/>
  <c r="U112" i="10"/>
  <c r="J115" i="7" s="1"/>
  <c r="K112" i="15"/>
  <c r="R112" i="14"/>
  <c r="O107" i="15"/>
  <c r="AA107" i="10"/>
  <c r="AC110" i="8" s="1"/>
  <c r="AE107" i="14"/>
  <c r="AG107" i="14" s="1"/>
  <c r="Y106" i="10"/>
  <c r="AA109" i="8" s="1"/>
  <c r="AC106" i="14"/>
  <c r="AG106" i="14" s="1"/>
  <c r="M106" i="15"/>
  <c r="AG104" i="10"/>
  <c r="AK107" i="8" s="1"/>
  <c r="AM104" i="14"/>
  <c r="U104" i="15"/>
  <c r="R115" i="15"/>
  <c r="AD115" i="10"/>
  <c r="AG118" i="8" s="1"/>
  <c r="AI115" i="14"/>
  <c r="E115" i="15"/>
  <c r="I115" i="10"/>
  <c r="S118" i="6" s="1"/>
  <c r="I115" i="14"/>
  <c r="K115" i="14" s="1"/>
  <c r="AD116" i="14"/>
  <c r="N116" i="15"/>
  <c r="Z116" i="10"/>
  <c r="AB119" i="8" s="1"/>
  <c r="AL112" i="14"/>
  <c r="T112" i="15"/>
  <c r="AF112" i="10"/>
  <c r="AJ115" i="8" s="1"/>
  <c r="W117" i="6"/>
  <c r="X117" i="6"/>
  <c r="Y117" i="6" s="1"/>
  <c r="AH115" i="8"/>
  <c r="W115" i="6"/>
  <c r="X115" i="6"/>
  <c r="Y115" i="6" s="1"/>
  <c r="Z115" i="6" s="1"/>
  <c r="K117" i="7"/>
  <c r="P116" i="3" s="1"/>
  <c r="S112" i="10"/>
  <c r="H115" i="7" s="1"/>
  <c r="S108" i="15"/>
  <c r="AE108" i="10"/>
  <c r="AI111" i="8" s="1"/>
  <c r="AK108" i="14"/>
  <c r="W109" i="6"/>
  <c r="T111" i="10"/>
  <c r="I114" i="7" s="1"/>
  <c r="Q111" i="14"/>
  <c r="J111" i="15"/>
  <c r="L111" i="10"/>
  <c r="J111" i="14"/>
  <c r="F111" i="15"/>
  <c r="T111" i="15"/>
  <c r="AF111" i="10"/>
  <c r="AJ114" i="8" s="1"/>
  <c r="AL111" i="14"/>
  <c r="U111" i="10"/>
  <c r="J114" i="7" s="1"/>
  <c r="R111" i="14"/>
  <c r="K111" i="15"/>
  <c r="O102" i="10"/>
  <c r="AD101" i="10"/>
  <c r="AG104" i="8" s="1"/>
  <c r="R101" i="15"/>
  <c r="AI101" i="14"/>
  <c r="R93" i="14"/>
  <c r="K93" i="15"/>
  <c r="K110" i="7"/>
  <c r="P109" i="3" s="1"/>
  <c r="W105" i="10"/>
  <c r="O105" i="10"/>
  <c r="AA109" i="14"/>
  <c r="L109" i="15"/>
  <c r="AD109" i="10"/>
  <c r="AG112" i="8" s="1"/>
  <c r="R109" i="15"/>
  <c r="AI109" i="14"/>
  <c r="R101" i="14"/>
  <c r="K101" i="15"/>
  <c r="U101" i="10"/>
  <c r="J104" i="7" s="1"/>
  <c r="J99" i="15"/>
  <c r="Q99" i="14"/>
  <c r="K97" i="10"/>
  <c r="H93" i="14"/>
  <c r="D93" i="15"/>
  <c r="H93" i="10"/>
  <c r="H105" i="15"/>
  <c r="O105" i="14"/>
  <c r="R105" i="10"/>
  <c r="G108" i="7" s="1"/>
  <c r="V104" i="10"/>
  <c r="Y107" i="8"/>
  <c r="Z107" i="8" s="1"/>
  <c r="AL109" i="8"/>
  <c r="E105" i="14"/>
  <c r="B105" i="15"/>
  <c r="F105" i="10"/>
  <c r="K103" i="10"/>
  <c r="I94" i="10"/>
  <c r="S97" i="6" s="1"/>
  <c r="I94" i="14"/>
  <c r="E94" i="15"/>
  <c r="C97" i="6"/>
  <c r="C97" i="8"/>
  <c r="C96" i="3"/>
  <c r="C97" i="7"/>
  <c r="V93" i="10"/>
  <c r="Y96" i="8"/>
  <c r="Z96" i="8" s="1"/>
  <c r="AB100" i="10"/>
  <c r="AD103" i="8" s="1"/>
  <c r="AF100" i="14"/>
  <c r="P100" i="15"/>
  <c r="P89" i="10"/>
  <c r="P101" i="14"/>
  <c r="H100" i="10"/>
  <c r="H100" i="14"/>
  <c r="D100" i="15"/>
  <c r="M100" i="10"/>
  <c r="W100" i="14"/>
  <c r="X100" i="14" s="1"/>
  <c r="T100" i="14" s="1"/>
  <c r="J153" i="12"/>
  <c r="O102" i="6"/>
  <c r="T102" i="6"/>
  <c r="U102" i="6" s="1"/>
  <c r="V102" i="6" s="1"/>
  <c r="U95" i="15"/>
  <c r="AG95" i="10"/>
  <c r="AK98" i="8" s="1"/>
  <c r="AM95" i="14"/>
  <c r="J95" i="10"/>
  <c r="W95" i="14"/>
  <c r="X95" i="14" s="1"/>
  <c r="T95" i="14" s="1"/>
  <c r="N9" i="13"/>
  <c r="W88" i="10"/>
  <c r="X91" i="10"/>
  <c r="R87" i="14"/>
  <c r="K87" i="15"/>
  <c r="U87" i="10"/>
  <c r="J90" i="7" s="1"/>
  <c r="E91" i="14"/>
  <c r="B91" i="15"/>
  <c r="F91" i="10"/>
  <c r="L88" i="15"/>
  <c r="AA88" i="14"/>
  <c r="J138" i="12"/>
  <c r="Q88" i="8" s="1"/>
  <c r="R88" i="8" s="1"/>
  <c r="W85" i="14"/>
  <c r="X85" i="14" s="1"/>
  <c r="T85" i="14" s="1"/>
  <c r="AA85" i="14"/>
  <c r="L85" i="15"/>
  <c r="N91" i="15"/>
  <c r="Z91" i="10"/>
  <c r="AB94" i="8" s="1"/>
  <c r="AD91" i="14"/>
  <c r="F91" i="14"/>
  <c r="G91" i="14" s="1"/>
  <c r="G91" i="10"/>
  <c r="C91" i="15"/>
  <c r="W87" i="10"/>
  <c r="W85" i="10"/>
  <c r="AK84" i="14"/>
  <c r="AN84" i="14" s="1"/>
  <c r="S84" i="15"/>
  <c r="AE84" i="10"/>
  <c r="AI87" i="8" s="1"/>
  <c r="AL87" i="8" s="1"/>
  <c r="X80" i="10"/>
  <c r="K96" i="10"/>
  <c r="M96" i="10"/>
  <c r="C88" i="15"/>
  <c r="G88" i="10"/>
  <c r="F88" i="14"/>
  <c r="K85" i="10"/>
  <c r="I90" i="15"/>
  <c r="AK88" i="14"/>
  <c r="S88" i="15"/>
  <c r="AE88" i="10"/>
  <c r="AI91" i="8" s="1"/>
  <c r="I88" i="14"/>
  <c r="E88" i="15"/>
  <c r="I88" i="10"/>
  <c r="S91" i="6" s="1"/>
  <c r="M92" i="10"/>
  <c r="O92" i="10"/>
  <c r="AE92" i="10"/>
  <c r="AI95" i="8" s="1"/>
  <c r="S92" i="15"/>
  <c r="AK92" i="14"/>
  <c r="AJ90" i="14"/>
  <c r="AE84" i="8"/>
  <c r="F79" i="14"/>
  <c r="C79" i="15"/>
  <c r="G79" i="10"/>
  <c r="C82" i="8"/>
  <c r="C82" i="6"/>
  <c r="C82" i="7"/>
  <c r="L82" i="7" s="1"/>
  <c r="C81" i="3"/>
  <c r="V96" i="10"/>
  <c r="Y99" i="8"/>
  <c r="Z99" i="8" s="1"/>
  <c r="Z82" i="10"/>
  <c r="AB85" i="8" s="1"/>
  <c r="AD82" i="14"/>
  <c r="N82" i="15"/>
  <c r="AK82" i="14"/>
  <c r="AE82" i="10"/>
  <c r="AI85" i="8" s="1"/>
  <c r="S82" i="15"/>
  <c r="U79" i="10"/>
  <c r="J82" i="7" s="1"/>
  <c r="K79" i="15"/>
  <c r="R79" i="14"/>
  <c r="AH68" i="14"/>
  <c r="AJ68" i="14" s="1"/>
  <c r="Q68" i="15"/>
  <c r="AC68" i="10"/>
  <c r="AF71" i="8" s="1"/>
  <c r="AH71" i="8" s="1"/>
  <c r="C79" i="7"/>
  <c r="N79" i="7" s="1"/>
  <c r="C79" i="8"/>
  <c r="C79" i="6"/>
  <c r="C78" i="3"/>
  <c r="U71" i="10"/>
  <c r="J74" i="7" s="1"/>
  <c r="P74" i="7" s="1"/>
  <c r="R71" i="14"/>
  <c r="K71" i="15"/>
  <c r="P83" i="15"/>
  <c r="AB83" i="10"/>
  <c r="AD86" i="8" s="1"/>
  <c r="AF83" i="14"/>
  <c r="AM83" i="14"/>
  <c r="U83" i="15"/>
  <c r="AG83" i="10"/>
  <c r="AK86" i="8" s="1"/>
  <c r="C86" i="8"/>
  <c r="C85" i="3"/>
  <c r="C86" i="7"/>
  <c r="C86" i="6"/>
  <c r="O139" i="12"/>
  <c r="M86" i="10"/>
  <c r="N86" i="10"/>
  <c r="K84" i="6"/>
  <c r="L84" i="6" s="1"/>
  <c r="J84" i="6"/>
  <c r="AD79" i="14"/>
  <c r="Z79" i="10"/>
  <c r="AB82" i="8" s="1"/>
  <c r="N79" i="15"/>
  <c r="R78" i="10"/>
  <c r="G81" i="7" s="1"/>
  <c r="O78" i="14"/>
  <c r="H78" i="15"/>
  <c r="W77" i="10"/>
  <c r="J77" i="14"/>
  <c r="K77" i="14" s="1"/>
  <c r="F77" i="15"/>
  <c r="L77" i="10"/>
  <c r="K76" i="14"/>
  <c r="AF67" i="10"/>
  <c r="AJ70" i="8" s="1"/>
  <c r="AL67" i="14"/>
  <c r="T67" i="15"/>
  <c r="AK65" i="14"/>
  <c r="S65" i="15"/>
  <c r="AE65" i="10"/>
  <c r="AI68" i="8" s="1"/>
  <c r="W73" i="14"/>
  <c r="X73" i="14" s="1"/>
  <c r="T73" i="14" s="1"/>
  <c r="X73" i="10"/>
  <c r="J74" i="6"/>
  <c r="X70" i="10"/>
  <c r="AE70" i="14"/>
  <c r="O70" i="15"/>
  <c r="AA70" i="10"/>
  <c r="AC73" i="8" s="1"/>
  <c r="AJ65" i="14"/>
  <c r="P69" i="10"/>
  <c r="AC69" i="14"/>
  <c r="Y69" i="10"/>
  <c r="AA72" i="8" s="1"/>
  <c r="M69" i="15"/>
  <c r="R69" i="14"/>
  <c r="K69" i="15"/>
  <c r="U69" i="10"/>
  <c r="J72" i="7" s="1"/>
  <c r="W74" i="6"/>
  <c r="J63" i="10"/>
  <c r="O127" i="12"/>
  <c r="K78" i="6" s="1"/>
  <c r="L78" i="6" s="1"/>
  <c r="M78" i="6" s="1"/>
  <c r="O72" i="10"/>
  <c r="AC72" i="14"/>
  <c r="M72" i="15"/>
  <c r="Y72" i="10"/>
  <c r="AA75" i="8" s="1"/>
  <c r="AH68" i="8"/>
  <c r="M74" i="7"/>
  <c r="B69" i="15"/>
  <c r="F69" i="10"/>
  <c r="E69" i="14"/>
  <c r="V61" i="10"/>
  <c r="Y64" i="8"/>
  <c r="Z64" i="8" s="1"/>
  <c r="C64" i="7"/>
  <c r="L64" i="7" s="1"/>
  <c r="C64" i="8"/>
  <c r="C63" i="3"/>
  <c r="C64" i="6"/>
  <c r="P52" i="10"/>
  <c r="X52" i="10"/>
  <c r="V65" i="10"/>
  <c r="Y68" i="8"/>
  <c r="Z68" i="8" s="1"/>
  <c r="M64" i="10"/>
  <c r="R64" i="15"/>
  <c r="AI64" i="14"/>
  <c r="AD64" i="10"/>
  <c r="AG67" i="8" s="1"/>
  <c r="R64" i="10"/>
  <c r="G67" i="7" s="1"/>
  <c r="O64" i="14"/>
  <c r="H64" i="15"/>
  <c r="N57" i="15"/>
  <c r="AD57" i="14"/>
  <c r="Z57" i="10"/>
  <c r="AB60" i="8" s="1"/>
  <c r="E54" i="14"/>
  <c r="F54" i="10"/>
  <c r="B54" i="15"/>
  <c r="AN61" i="14"/>
  <c r="E57" i="15"/>
  <c r="I57" i="14"/>
  <c r="I57" i="10"/>
  <c r="S60" i="6" s="1"/>
  <c r="K54" i="10"/>
  <c r="W69" i="6"/>
  <c r="V63" i="10"/>
  <c r="Y66" i="8"/>
  <c r="Z66" i="8" s="1"/>
  <c r="M62" i="15"/>
  <c r="Y62" i="10"/>
  <c r="AA65" i="8" s="1"/>
  <c r="AC62" i="14"/>
  <c r="W62" i="10"/>
  <c r="M56" i="10"/>
  <c r="W56" i="14"/>
  <c r="X56" i="14" s="1"/>
  <c r="T56" i="14" s="1"/>
  <c r="J109" i="12"/>
  <c r="Q59" i="8" s="1"/>
  <c r="R59" i="8" s="1"/>
  <c r="F55" i="15"/>
  <c r="L55" i="10"/>
  <c r="J55" i="14"/>
  <c r="H39" i="14"/>
  <c r="L39" i="14" s="1"/>
  <c r="D39" i="14" s="1"/>
  <c r="D39" i="15"/>
  <c r="V39" i="15" s="1"/>
  <c r="G39" i="11" s="1"/>
  <c r="D39" i="11" s="1"/>
  <c r="H39" i="10"/>
  <c r="S63" i="10"/>
  <c r="H66" i="7" s="1"/>
  <c r="M64" i="7"/>
  <c r="J59" i="10"/>
  <c r="T59" i="15"/>
  <c r="AL59" i="14"/>
  <c r="AF59" i="10"/>
  <c r="AJ62" i="8" s="1"/>
  <c r="O113" i="12"/>
  <c r="K63" i="6" s="1"/>
  <c r="L63" i="6" s="1"/>
  <c r="M63" i="6" s="1"/>
  <c r="O105" i="12"/>
  <c r="M54" i="10"/>
  <c r="M48" i="10"/>
  <c r="AH63" i="8"/>
  <c r="I61" i="15"/>
  <c r="X62" i="6"/>
  <c r="Y62" i="6" s="1"/>
  <c r="W62" i="6"/>
  <c r="O58" i="10"/>
  <c r="U58" i="15"/>
  <c r="AM58" i="14"/>
  <c r="AG58" i="10"/>
  <c r="AK61" i="8" s="1"/>
  <c r="S55" i="10"/>
  <c r="H58" i="7" s="1"/>
  <c r="P51" i="10"/>
  <c r="N51" i="14"/>
  <c r="Q51" i="10"/>
  <c r="F54" i="7" s="1"/>
  <c r="G51" i="15"/>
  <c r="O49" i="6"/>
  <c r="N43" i="10"/>
  <c r="F56" i="6"/>
  <c r="G56" i="6"/>
  <c r="H56" i="6" s="1"/>
  <c r="AF51" i="14"/>
  <c r="AB51" i="10"/>
  <c r="AD54" i="8" s="1"/>
  <c r="P51" i="15"/>
  <c r="J46" i="15"/>
  <c r="T46" i="10"/>
  <c r="I49" i="7" s="1"/>
  <c r="Q46" i="14"/>
  <c r="AI46" i="14"/>
  <c r="R46" i="15"/>
  <c r="AD46" i="10"/>
  <c r="AG49" i="8" s="1"/>
  <c r="E43" i="15"/>
  <c r="I43" i="14"/>
  <c r="I43" i="10"/>
  <c r="S46" i="6" s="1"/>
  <c r="P43" i="10"/>
  <c r="J42" i="6"/>
  <c r="AF31" i="14"/>
  <c r="AG31" i="14" s="1"/>
  <c r="AB31" i="14" s="1"/>
  <c r="Z31" i="14" s="1"/>
  <c r="S31" i="14" s="1"/>
  <c r="AB31" i="10"/>
  <c r="AD34" i="8" s="1"/>
  <c r="P31" i="15"/>
  <c r="T50" i="10"/>
  <c r="I53" i="7" s="1"/>
  <c r="J50" i="15"/>
  <c r="Q50" i="14"/>
  <c r="AD50" i="14"/>
  <c r="N50" i="15"/>
  <c r="Z50" i="10"/>
  <c r="AB53" i="8" s="1"/>
  <c r="O99" i="12"/>
  <c r="K55" i="6" s="1"/>
  <c r="L55" i="6" s="1"/>
  <c r="M55" i="6" s="1"/>
  <c r="J50" i="6"/>
  <c r="R44" i="10"/>
  <c r="G47" i="7" s="1"/>
  <c r="O44" i="14"/>
  <c r="H44" i="15"/>
  <c r="AL44" i="14"/>
  <c r="T44" i="15"/>
  <c r="AF44" i="10"/>
  <c r="AJ47" i="8" s="1"/>
  <c r="P40" i="10"/>
  <c r="W40" i="14"/>
  <c r="X40" i="14" s="1"/>
  <c r="T40" i="14" s="1"/>
  <c r="J79" i="12"/>
  <c r="Q43" i="8" s="1"/>
  <c r="R43" i="8" s="1"/>
  <c r="AC47" i="14"/>
  <c r="Y47" i="10"/>
  <c r="AA50" i="8" s="1"/>
  <c r="M47" i="15"/>
  <c r="O88" i="12"/>
  <c r="K50" i="6" s="1"/>
  <c r="L50" i="6" s="1"/>
  <c r="M50" i="6" s="1"/>
  <c r="K40" i="10"/>
  <c r="O37" i="14"/>
  <c r="H37" i="15"/>
  <c r="R37" i="10"/>
  <c r="G40" i="7" s="1"/>
  <c r="Z51" i="10"/>
  <c r="AB54" i="8" s="1"/>
  <c r="N51" i="15"/>
  <c r="AD51" i="14"/>
  <c r="W49" i="10"/>
  <c r="K49" i="10"/>
  <c r="AL31" i="14"/>
  <c r="T31" i="15"/>
  <c r="AF31" i="10"/>
  <c r="AJ34" i="8" s="1"/>
  <c r="AK24" i="14"/>
  <c r="AN24" i="14" s="1"/>
  <c r="AE24" i="10"/>
  <c r="AI27" i="8" s="1"/>
  <c r="AL27" i="8" s="1"/>
  <c r="S24" i="15"/>
  <c r="N38" i="10"/>
  <c r="W38" i="10"/>
  <c r="AC38" i="14"/>
  <c r="M38" i="15"/>
  <c r="Y38" i="10"/>
  <c r="AA41" i="8" s="1"/>
  <c r="O34" i="15"/>
  <c r="AE34" i="14"/>
  <c r="AA34" i="10"/>
  <c r="AC37" i="8" s="1"/>
  <c r="I34" i="14"/>
  <c r="K34" i="14" s="1"/>
  <c r="E34" i="15"/>
  <c r="I34" i="10"/>
  <c r="S37" i="6" s="1"/>
  <c r="O30" i="14"/>
  <c r="R30" i="10"/>
  <c r="G33" i="7" s="1"/>
  <c r="H30" i="15"/>
  <c r="C33" i="6"/>
  <c r="C32" i="3"/>
  <c r="C33" i="8"/>
  <c r="C33" i="7"/>
  <c r="P39" i="5" s="1"/>
  <c r="I34" i="15"/>
  <c r="J41" i="15"/>
  <c r="Q41" i="14"/>
  <c r="T41" i="10"/>
  <c r="I44" i="7" s="1"/>
  <c r="O44" i="7" s="1"/>
  <c r="H41" i="10"/>
  <c r="D41" i="15"/>
  <c r="H41" i="14"/>
  <c r="E41" i="14"/>
  <c r="F41" i="10"/>
  <c r="B41" i="15"/>
  <c r="C44" i="6"/>
  <c r="C44" i="8"/>
  <c r="C44" i="7"/>
  <c r="C43" i="3"/>
  <c r="O41" i="10"/>
  <c r="J38" i="14"/>
  <c r="F38" i="15"/>
  <c r="L38" i="10"/>
  <c r="AF35" i="10"/>
  <c r="AJ38" i="8" s="1"/>
  <c r="AL35" i="14"/>
  <c r="T35" i="15"/>
  <c r="F33" i="14"/>
  <c r="G33" i="10"/>
  <c r="C33" i="15"/>
  <c r="K33" i="10"/>
  <c r="G31" i="6"/>
  <c r="H31" i="6" s="1"/>
  <c r="F31" i="6"/>
  <c r="E25" i="14"/>
  <c r="B25" i="15"/>
  <c r="F25" i="10"/>
  <c r="O21" i="15"/>
  <c r="AE21" i="14"/>
  <c r="AG21" i="14" s="1"/>
  <c r="AB21" i="14" s="1"/>
  <c r="Z21" i="14" s="1"/>
  <c r="S21" i="14" s="1"/>
  <c r="AA21" i="10"/>
  <c r="AC24" i="8" s="1"/>
  <c r="AD21" i="14"/>
  <c r="Z21" i="10"/>
  <c r="AB24" i="8" s="1"/>
  <c r="N21" i="15"/>
  <c r="W6" i="10"/>
  <c r="AM38" i="14"/>
  <c r="U38" i="15"/>
  <c r="AG38" i="10"/>
  <c r="AK41" i="8" s="1"/>
  <c r="O30" i="10"/>
  <c r="P35" i="10"/>
  <c r="L35" i="15"/>
  <c r="AA35" i="14"/>
  <c r="C38" i="8"/>
  <c r="C38" i="7"/>
  <c r="C37" i="3"/>
  <c r="C38" i="6"/>
  <c r="L34" i="15"/>
  <c r="AA34" i="14"/>
  <c r="G35" i="6"/>
  <c r="H35" i="6" s="1"/>
  <c r="F35" i="6"/>
  <c r="F30" i="14"/>
  <c r="C30" i="15"/>
  <c r="G30" i="10"/>
  <c r="M31" i="7"/>
  <c r="W42" i="10"/>
  <c r="J42" i="10"/>
  <c r="R42" i="14"/>
  <c r="K42" i="15"/>
  <c r="U42" i="10"/>
  <c r="J45" i="7" s="1"/>
  <c r="L36" i="15"/>
  <c r="AA36" i="14"/>
  <c r="W36" i="14"/>
  <c r="X36" i="14" s="1"/>
  <c r="T36" i="14" s="1"/>
  <c r="J75" i="12"/>
  <c r="AB35" i="10"/>
  <c r="AD38" i="8" s="1"/>
  <c r="AF35" i="14"/>
  <c r="P35" i="15"/>
  <c r="W34" i="6"/>
  <c r="O23" i="15"/>
  <c r="AE23" i="14"/>
  <c r="AA23" i="10"/>
  <c r="AC26" i="8" s="1"/>
  <c r="AE26" i="8" s="1"/>
  <c r="AL23" i="14"/>
  <c r="AF23" i="10"/>
  <c r="AJ26" i="8" s="1"/>
  <c r="T23" i="15"/>
  <c r="W18" i="10"/>
  <c r="P10" i="10"/>
  <c r="P27" i="10"/>
  <c r="O54" i="12"/>
  <c r="AL27" i="14"/>
  <c r="T27" i="15"/>
  <c r="AF27" i="10"/>
  <c r="AJ30" i="8" s="1"/>
  <c r="E19" i="15"/>
  <c r="I19" i="10"/>
  <c r="S22" i="6" s="1"/>
  <c r="I19" i="14"/>
  <c r="C21" i="3"/>
  <c r="C22" i="6"/>
  <c r="C22" i="8"/>
  <c r="C22" i="7"/>
  <c r="AD26" i="10"/>
  <c r="AG29" i="8" s="1"/>
  <c r="AI26" i="14"/>
  <c r="R26" i="15"/>
  <c r="W26" i="14"/>
  <c r="X26" i="14" s="1"/>
  <c r="T26" i="14" s="1"/>
  <c r="J53" i="12"/>
  <c r="Q29" i="8" s="1"/>
  <c r="R29" i="8" s="1"/>
  <c r="N27" i="7"/>
  <c r="K27" i="7"/>
  <c r="P26" i="3" s="1"/>
  <c r="AC20" i="14"/>
  <c r="M20" i="15"/>
  <c r="Y20" i="10"/>
  <c r="AA23" i="8" s="1"/>
  <c r="R11" i="10"/>
  <c r="G14" i="7" s="1"/>
  <c r="H11" i="15"/>
  <c r="O11" i="14"/>
  <c r="L9" i="15"/>
  <c r="AA9" i="14"/>
  <c r="F5" i="10"/>
  <c r="B5" i="15"/>
  <c r="E5" i="14"/>
  <c r="K29" i="15"/>
  <c r="U29" i="10"/>
  <c r="J32" i="7" s="1"/>
  <c r="R29" i="14"/>
  <c r="AI29" i="14"/>
  <c r="AD29" i="10"/>
  <c r="AG32" i="8" s="1"/>
  <c r="R29" i="15"/>
  <c r="I22" i="14"/>
  <c r="I22" i="10"/>
  <c r="S25" i="6" s="1"/>
  <c r="E22" i="15"/>
  <c r="Q22" i="15"/>
  <c r="AH22" i="14"/>
  <c r="AC22" i="10"/>
  <c r="AF25" i="8" s="1"/>
  <c r="T26" i="10"/>
  <c r="I29" i="7" s="1"/>
  <c r="J26" i="15"/>
  <c r="Q26" i="14"/>
  <c r="AK19" i="14"/>
  <c r="AE19" i="10"/>
  <c r="AI22" i="8" s="1"/>
  <c r="S19" i="15"/>
  <c r="O11" i="10"/>
  <c r="N9" i="15"/>
  <c r="Z9" i="10"/>
  <c r="AB12" i="8" s="1"/>
  <c r="AD9" i="14"/>
  <c r="O26" i="12"/>
  <c r="I9" i="15"/>
  <c r="B13" i="15"/>
  <c r="E13" i="14"/>
  <c r="F13" i="10"/>
  <c r="AC13" i="10"/>
  <c r="AF16" i="8" s="1"/>
  <c r="Q13" i="15"/>
  <c r="AH13" i="14"/>
  <c r="X13" i="10"/>
  <c r="AC4" i="14"/>
  <c r="Y4" i="10"/>
  <c r="AA7" i="8" s="1"/>
  <c r="M4" i="15"/>
  <c r="G22" i="14"/>
  <c r="T12" i="15"/>
  <c r="AF12" i="10"/>
  <c r="AJ15" i="8" s="1"/>
  <c r="AL12" i="14"/>
  <c r="M13" i="7"/>
  <c r="E6" i="8"/>
  <c r="E6" i="7"/>
  <c r="E6" i="6"/>
  <c r="E5" i="3"/>
  <c r="W18" i="8"/>
  <c r="Y17" i="10"/>
  <c r="AA20" i="8" s="1"/>
  <c r="M17" i="15"/>
  <c r="AC17" i="14"/>
  <c r="M17" i="10"/>
  <c r="T15" i="10"/>
  <c r="I18" i="7" s="1"/>
  <c r="Q15" i="14"/>
  <c r="J15" i="15"/>
  <c r="P15" i="15"/>
  <c r="AB15" i="10"/>
  <c r="AD18" i="8" s="1"/>
  <c r="AF15" i="14"/>
  <c r="AI15" i="14"/>
  <c r="AD15" i="10"/>
  <c r="AG18" i="8" s="1"/>
  <c r="R15" i="15"/>
  <c r="O14" i="6"/>
  <c r="S5" i="10"/>
  <c r="H8" i="7" s="1"/>
  <c r="N4" i="15"/>
  <c r="Z4" i="10"/>
  <c r="AB7" i="8" s="1"/>
  <c r="AD4" i="14"/>
  <c r="K129" i="8"/>
  <c r="O129" i="8" s="1"/>
  <c r="W88" i="8"/>
  <c r="N15" i="8"/>
  <c r="V13" i="10"/>
  <c r="Y16" i="8"/>
  <c r="Z16" i="8" s="1"/>
  <c r="P12" i="10"/>
  <c r="J12" i="10"/>
  <c r="AE17" i="8"/>
  <c r="O7" i="14"/>
  <c r="H7" i="15"/>
  <c r="R7" i="10"/>
  <c r="G10" i="7" s="1"/>
  <c r="P7" i="10"/>
  <c r="X24" i="6"/>
  <c r="Y24" i="6" s="1"/>
  <c r="W24" i="6"/>
  <c r="AD16" i="10"/>
  <c r="AG19" i="8" s="1"/>
  <c r="R16" i="15"/>
  <c r="AI16" i="14"/>
  <c r="J16" i="10"/>
  <c r="C19" i="7"/>
  <c r="C19" i="6"/>
  <c r="C19" i="8"/>
  <c r="C18" i="3"/>
  <c r="I12" i="14"/>
  <c r="E12" i="15"/>
  <c r="I12" i="10"/>
  <c r="S15" i="6" s="1"/>
  <c r="X14" i="6"/>
  <c r="Y14" i="6" s="1"/>
  <c r="W14" i="6"/>
  <c r="K8" i="10"/>
  <c r="O8" i="15"/>
  <c r="AA8" i="10"/>
  <c r="AC11" i="8" s="1"/>
  <c r="AE8" i="14"/>
  <c r="K8" i="15"/>
  <c r="R8" i="14"/>
  <c r="U8" i="10"/>
  <c r="J11" i="7" s="1"/>
  <c r="W8" i="14"/>
  <c r="X8" i="14" s="1"/>
  <c r="T8" i="14" s="1"/>
  <c r="J18" i="12"/>
  <c r="Q11" i="8" s="1"/>
  <c r="W90" i="8"/>
  <c r="W79" i="8"/>
  <c r="H76" i="8"/>
  <c r="O76" i="8" s="1"/>
  <c r="H22" i="8"/>
  <c r="O22" i="8" s="1"/>
  <c r="L63" i="7"/>
  <c r="T56" i="5"/>
  <c r="T24" i="5"/>
  <c r="N118" i="8"/>
  <c r="T104" i="4"/>
  <c r="P7" i="14"/>
  <c r="W63" i="8"/>
  <c r="H31" i="8"/>
  <c r="N10" i="8"/>
  <c r="T110" i="4"/>
  <c r="T69" i="4"/>
  <c r="T36" i="4"/>
  <c r="P8" i="6"/>
  <c r="Q8" i="6" s="1"/>
  <c r="O8" i="6"/>
  <c r="R122" i="8"/>
  <c r="N21" i="8"/>
  <c r="O21" i="8" s="1"/>
  <c r="T76" i="5"/>
  <c r="T44" i="5"/>
  <c r="T12" i="5"/>
  <c r="T106" i="4"/>
  <c r="T42" i="4"/>
  <c r="R123" i="8"/>
  <c r="W7" i="6"/>
  <c r="X7" i="6"/>
  <c r="Y7" i="6" s="1"/>
  <c r="H3" i="14"/>
  <c r="H3" i="10"/>
  <c r="D3" i="15"/>
  <c r="R3" i="15"/>
  <c r="AD3" i="10"/>
  <c r="AG6" i="8" s="1"/>
  <c r="AI3" i="14"/>
  <c r="AK3" i="14"/>
  <c r="AE3" i="10"/>
  <c r="AI6" i="8" s="1"/>
  <c r="S3" i="15"/>
  <c r="K117" i="8"/>
  <c r="T43" i="4"/>
  <c r="T25" i="4"/>
  <c r="W119" i="8"/>
  <c r="H64" i="8"/>
  <c r="O64" i="8" s="1"/>
  <c r="K29" i="8"/>
  <c r="T64" i="5"/>
  <c r="L9" i="7"/>
  <c r="R61" i="8"/>
  <c r="N46" i="8"/>
  <c r="L74" i="7"/>
  <c r="T21" i="4"/>
  <c r="T29" i="5"/>
  <c r="T77" i="4"/>
  <c r="T53" i="5"/>
  <c r="R132" i="10"/>
  <c r="G135" i="7" s="1"/>
  <c r="M135" i="7" s="1"/>
  <c r="O132" i="14"/>
  <c r="H132" i="15"/>
  <c r="R133" i="10"/>
  <c r="G136" i="7" s="1"/>
  <c r="O133" i="14"/>
  <c r="H133" i="15"/>
  <c r="T130" i="10"/>
  <c r="I133" i="7" s="1"/>
  <c r="Q130" i="14"/>
  <c r="J130" i="15"/>
  <c r="AM130" i="14"/>
  <c r="U130" i="15"/>
  <c r="AG130" i="10"/>
  <c r="AK133" i="8" s="1"/>
  <c r="H124" i="15"/>
  <c r="R124" i="10"/>
  <c r="G127" i="7" s="1"/>
  <c r="M127" i="7" s="1"/>
  <c r="O124" i="14"/>
  <c r="W113" i="10"/>
  <c r="O133" i="15"/>
  <c r="AA133" i="10"/>
  <c r="AC136" i="8" s="1"/>
  <c r="AE133" i="14"/>
  <c r="M124" i="10"/>
  <c r="E122" i="14"/>
  <c r="B122" i="15"/>
  <c r="F122" i="10"/>
  <c r="H120" i="14"/>
  <c r="L120" i="14" s="1"/>
  <c r="D120" i="14" s="1"/>
  <c r="H120" i="10"/>
  <c r="D120" i="15"/>
  <c r="V120" i="15" s="1"/>
  <c r="G120" i="11" s="1"/>
  <c r="D120" i="11" s="1"/>
  <c r="J122" i="15"/>
  <c r="T122" i="10"/>
  <c r="I125" i="7" s="1"/>
  <c r="O125" i="7" s="1"/>
  <c r="Q122" i="14"/>
  <c r="M122" i="14" s="1"/>
  <c r="X125" i="10"/>
  <c r="F121" i="6"/>
  <c r="G121" i="6"/>
  <c r="H121" i="6" s="1"/>
  <c r="P113" i="10"/>
  <c r="O132" i="15"/>
  <c r="AA132" i="10"/>
  <c r="AC135" i="8" s="1"/>
  <c r="AE132" i="14"/>
  <c r="J133" i="15"/>
  <c r="T133" i="10"/>
  <c r="I136" i="7" s="1"/>
  <c r="Q133" i="14"/>
  <c r="C125" i="8"/>
  <c r="C125" i="6"/>
  <c r="C125" i="7"/>
  <c r="P125" i="7" s="1"/>
  <c r="C124" i="3"/>
  <c r="L131" i="15"/>
  <c r="AA131" i="14"/>
  <c r="AC131" i="14"/>
  <c r="M131" i="15"/>
  <c r="Y131" i="10"/>
  <c r="AA134" i="8" s="1"/>
  <c r="AD130" i="10"/>
  <c r="AG133" i="8" s="1"/>
  <c r="R130" i="15"/>
  <c r="AI130" i="14"/>
  <c r="AJ130" i="14" s="1"/>
  <c r="AF133" i="14"/>
  <c r="P133" i="15"/>
  <c r="AB133" i="10"/>
  <c r="AD136" i="8" s="1"/>
  <c r="AA133" i="14"/>
  <c r="L133" i="15"/>
  <c r="W132" i="10"/>
  <c r="H132" i="14"/>
  <c r="L132" i="14" s="1"/>
  <c r="D132" i="15"/>
  <c r="H132" i="10"/>
  <c r="X132" i="10"/>
  <c r="S131" i="15"/>
  <c r="AK131" i="14"/>
  <c r="AE131" i="10"/>
  <c r="AI134" i="8" s="1"/>
  <c r="S127" i="15"/>
  <c r="AK127" i="14"/>
  <c r="AE127" i="10"/>
  <c r="AI130" i="8" s="1"/>
  <c r="AH133" i="14"/>
  <c r="Q133" i="15"/>
  <c r="AC133" i="10"/>
  <c r="AF136" i="8" s="1"/>
  <c r="P132" i="10"/>
  <c r="P133" i="10"/>
  <c r="Q132" i="10"/>
  <c r="F135" i="7" s="1"/>
  <c r="L135" i="7" s="1"/>
  <c r="N132" i="14"/>
  <c r="G132" i="15"/>
  <c r="Y133" i="10"/>
  <c r="AA136" i="8" s="1"/>
  <c r="AC133" i="14"/>
  <c r="M133" i="15"/>
  <c r="K133" i="10"/>
  <c r="D130" i="15"/>
  <c r="H130" i="14"/>
  <c r="H130" i="10"/>
  <c r="G132" i="14"/>
  <c r="I132" i="15"/>
  <c r="J135" i="6"/>
  <c r="K135" i="6"/>
  <c r="L135" i="6" s="1"/>
  <c r="M135" i="6" s="1"/>
  <c r="N131" i="14"/>
  <c r="G131" i="15"/>
  <c r="Q131" i="10"/>
  <c r="F134" i="7" s="1"/>
  <c r="T131" i="10"/>
  <c r="I134" i="7" s="1"/>
  <c r="Q131" i="14"/>
  <c r="J131" i="15"/>
  <c r="L130" i="10"/>
  <c r="J130" i="14"/>
  <c r="K130" i="14" s="1"/>
  <c r="F130" i="15"/>
  <c r="AC130" i="14"/>
  <c r="M130" i="15"/>
  <c r="Y130" i="10"/>
  <c r="AA133" i="8" s="1"/>
  <c r="D127" i="15"/>
  <c r="H127" i="14"/>
  <c r="L127" i="14" s="1"/>
  <c r="H127" i="10"/>
  <c r="X130" i="6" s="1"/>
  <c r="Y130" i="6" s="1"/>
  <c r="Z130" i="6" s="1"/>
  <c r="AH134" i="8"/>
  <c r="J128" i="10"/>
  <c r="AL128" i="14"/>
  <c r="AF128" i="10"/>
  <c r="AJ131" i="8" s="1"/>
  <c r="T128" i="15"/>
  <c r="K124" i="15"/>
  <c r="R124" i="14"/>
  <c r="U124" i="10"/>
  <c r="J127" i="7" s="1"/>
  <c r="P127" i="7" s="1"/>
  <c r="N122" i="10"/>
  <c r="P120" i="10"/>
  <c r="AC126" i="14"/>
  <c r="M126" i="15"/>
  <c r="Y126" i="10"/>
  <c r="AA129" i="8" s="1"/>
  <c r="H124" i="10"/>
  <c r="D124" i="15"/>
  <c r="H124" i="14"/>
  <c r="L124" i="14" s="1"/>
  <c r="T126" i="15"/>
  <c r="AL126" i="14"/>
  <c r="AF126" i="10"/>
  <c r="AJ129" i="8" s="1"/>
  <c r="L130" i="7"/>
  <c r="S118" i="15"/>
  <c r="AK118" i="14"/>
  <c r="AN118" i="14" s="1"/>
  <c r="AB118" i="14" s="1"/>
  <c r="Z118" i="14" s="1"/>
  <c r="S118" i="14" s="1"/>
  <c r="AE118" i="10"/>
  <c r="AI121" i="8" s="1"/>
  <c r="AL121" i="8" s="1"/>
  <c r="J123" i="10"/>
  <c r="B119" i="15"/>
  <c r="F119" i="10"/>
  <c r="E119" i="14"/>
  <c r="M117" i="10"/>
  <c r="M125" i="15"/>
  <c r="AC125" i="14"/>
  <c r="Y125" i="10"/>
  <c r="AA128" i="8" s="1"/>
  <c r="H125" i="15"/>
  <c r="O125" i="14"/>
  <c r="R125" i="10"/>
  <c r="G128" i="7" s="1"/>
  <c r="M128" i="7" s="1"/>
  <c r="W125" i="10"/>
  <c r="G123" i="10"/>
  <c r="C123" i="15"/>
  <c r="F123" i="14"/>
  <c r="N117" i="14"/>
  <c r="G117" i="15"/>
  <c r="Q117" i="10"/>
  <c r="F120" i="7" s="1"/>
  <c r="H123" i="14"/>
  <c r="D123" i="15"/>
  <c r="H123" i="10"/>
  <c r="Z119" i="10"/>
  <c r="AB122" i="8" s="1"/>
  <c r="N119" i="15"/>
  <c r="AD119" i="14"/>
  <c r="T117" i="10"/>
  <c r="I120" i="7" s="1"/>
  <c r="J117" i="15"/>
  <c r="Q117" i="14"/>
  <c r="T124" i="6"/>
  <c r="U124" i="6" s="1"/>
  <c r="P124" i="6"/>
  <c r="Q124" i="6" s="1"/>
  <c r="O124" i="6"/>
  <c r="X124" i="6"/>
  <c r="Y124" i="6" s="1"/>
  <c r="Z124" i="6" s="1"/>
  <c r="Q121" i="10"/>
  <c r="F124" i="7" s="1"/>
  <c r="L124" i="7" s="1"/>
  <c r="N121" i="14"/>
  <c r="G121" i="15"/>
  <c r="AM119" i="14"/>
  <c r="U119" i="15"/>
  <c r="AG119" i="10"/>
  <c r="AK122" i="8" s="1"/>
  <c r="I117" i="15"/>
  <c r="AK113" i="14"/>
  <c r="AN113" i="14" s="1"/>
  <c r="AB113" i="14" s="1"/>
  <c r="Z113" i="14" s="1"/>
  <c r="S113" i="14" s="1"/>
  <c r="AE113" i="10"/>
  <c r="AI116" i="8" s="1"/>
  <c r="AL116" i="8" s="1"/>
  <c r="S113" i="15"/>
  <c r="M123" i="7"/>
  <c r="S121" i="10"/>
  <c r="H124" i="7" s="1"/>
  <c r="N123" i="7"/>
  <c r="K123" i="7"/>
  <c r="P122" i="3" s="1"/>
  <c r="P115" i="10"/>
  <c r="P104" i="10"/>
  <c r="AD115" i="14"/>
  <c r="N115" i="15"/>
  <c r="Z115" i="10"/>
  <c r="AB118" i="8" s="1"/>
  <c r="AA114" i="10"/>
  <c r="AC117" i="8" s="1"/>
  <c r="AE117" i="8" s="1"/>
  <c r="O114" i="15"/>
  <c r="AE114" i="14"/>
  <c r="AG114" i="14" s="1"/>
  <c r="C117" i="7"/>
  <c r="C117" i="6"/>
  <c r="C116" i="3"/>
  <c r="C117" i="8"/>
  <c r="M112" i="10"/>
  <c r="Q107" i="10"/>
  <c r="F110" i="7" s="1"/>
  <c r="G107" i="15"/>
  <c r="N107" i="14"/>
  <c r="M107" i="14" s="1"/>
  <c r="H106" i="10"/>
  <c r="H106" i="14"/>
  <c r="D106" i="15"/>
  <c r="Y104" i="10"/>
  <c r="AA107" i="8" s="1"/>
  <c r="AC104" i="14"/>
  <c r="AG104" i="14" s="1"/>
  <c r="M104" i="15"/>
  <c r="O115" i="15"/>
  <c r="AA115" i="10"/>
  <c r="AC118" i="8" s="1"/>
  <c r="AE115" i="14"/>
  <c r="E115" i="14"/>
  <c r="F115" i="10"/>
  <c r="B115" i="15"/>
  <c r="O116" i="14"/>
  <c r="R116" i="10"/>
  <c r="G119" i="7" s="1"/>
  <c r="H116" i="15"/>
  <c r="O117" i="6"/>
  <c r="C115" i="8"/>
  <c r="C115" i="7"/>
  <c r="O115" i="7" s="1"/>
  <c r="C114" i="3"/>
  <c r="C115" i="6"/>
  <c r="AL113" i="8"/>
  <c r="P115" i="6"/>
  <c r="Q115" i="6" s="1"/>
  <c r="R115" i="6" s="1"/>
  <c r="O115" i="6"/>
  <c r="O169" i="12"/>
  <c r="Z111" i="10"/>
  <c r="AB114" i="8" s="1"/>
  <c r="AD111" i="14"/>
  <c r="N111" i="15"/>
  <c r="O111" i="10"/>
  <c r="S111" i="15"/>
  <c r="AE111" i="10"/>
  <c r="AI114" i="8" s="1"/>
  <c r="AK111" i="14"/>
  <c r="AM105" i="14"/>
  <c r="U105" i="15"/>
  <c r="AG105" i="10"/>
  <c r="AK108" i="8" s="1"/>
  <c r="L102" i="15"/>
  <c r="AA102" i="14"/>
  <c r="J101" i="10"/>
  <c r="M93" i="10"/>
  <c r="AC109" i="10"/>
  <c r="AF112" i="8" s="1"/>
  <c r="AH112" i="8" s="1"/>
  <c r="AH109" i="14"/>
  <c r="AJ109" i="14" s="1"/>
  <c r="Q109" i="15"/>
  <c r="P110" i="6"/>
  <c r="Q110" i="6" s="1"/>
  <c r="X110" i="6"/>
  <c r="Y110" i="6" s="1"/>
  <c r="Z110" i="6" s="1"/>
  <c r="O110" i="6"/>
  <c r="P105" i="15"/>
  <c r="AF105" i="14"/>
  <c r="AB105" i="10"/>
  <c r="AD108" i="8" s="1"/>
  <c r="AA105" i="14"/>
  <c r="L105" i="15"/>
  <c r="W109" i="10"/>
  <c r="J161" i="12"/>
  <c r="Q112" i="8" s="1"/>
  <c r="R112" i="8" s="1"/>
  <c r="W109" i="14"/>
  <c r="X109" i="14" s="1"/>
  <c r="T109" i="14" s="1"/>
  <c r="J109" i="14"/>
  <c r="L109" i="10"/>
  <c r="F109" i="15"/>
  <c r="I104" i="15"/>
  <c r="C103" i="15"/>
  <c r="F103" i="14"/>
  <c r="G103" i="14" s="1"/>
  <c r="G103" i="10"/>
  <c r="AF101" i="14"/>
  <c r="P101" i="15"/>
  <c r="AB101" i="10"/>
  <c r="AD104" i="8" s="1"/>
  <c r="AG99" i="10"/>
  <c r="AK102" i="8" s="1"/>
  <c r="U99" i="15"/>
  <c r="AM99" i="14"/>
  <c r="F104" i="6"/>
  <c r="G104" i="6"/>
  <c r="H104" i="6" s="1"/>
  <c r="F94" i="14"/>
  <c r="G94" i="10"/>
  <c r="C94" i="15"/>
  <c r="P94" i="15"/>
  <c r="AB94" i="10"/>
  <c r="AD97" i="8" s="1"/>
  <c r="AF94" i="14"/>
  <c r="P100" i="14"/>
  <c r="J100" i="15"/>
  <c r="T100" i="10"/>
  <c r="I103" i="7" s="1"/>
  <c r="Q100" i="14"/>
  <c r="V98" i="10"/>
  <c r="Y101" i="8"/>
  <c r="Z101" i="8" s="1"/>
  <c r="H89" i="14"/>
  <c r="L89" i="14" s="1"/>
  <c r="D89" i="14" s="1"/>
  <c r="D89" i="15"/>
  <c r="V89" i="15" s="1"/>
  <c r="G89" i="11" s="1"/>
  <c r="D89" i="11" s="1"/>
  <c r="H89" i="10"/>
  <c r="S101" i="10"/>
  <c r="H104" i="7" s="1"/>
  <c r="O153" i="12"/>
  <c r="K107" i="6" s="1"/>
  <c r="L107" i="6" s="1"/>
  <c r="M107" i="6" s="1"/>
  <c r="O100" i="10"/>
  <c r="AH100" i="14"/>
  <c r="AJ100" i="14" s="1"/>
  <c r="Q100" i="15"/>
  <c r="AC100" i="10"/>
  <c r="AF103" i="8" s="1"/>
  <c r="AH103" i="8" s="1"/>
  <c r="AC94" i="10"/>
  <c r="AF97" i="8" s="1"/>
  <c r="AH94" i="14"/>
  <c r="Q94" i="15"/>
  <c r="AA96" i="10"/>
  <c r="AC99" i="8" s="1"/>
  <c r="O96" i="15"/>
  <c r="AE96" i="14"/>
  <c r="AE95" i="10"/>
  <c r="AI98" i="8" s="1"/>
  <c r="S95" i="15"/>
  <c r="AK95" i="14"/>
  <c r="O95" i="14"/>
  <c r="H95" i="15"/>
  <c r="R95" i="10"/>
  <c r="G98" i="7" s="1"/>
  <c r="M98" i="7" s="1"/>
  <c r="AH95" i="14"/>
  <c r="AC95" i="10"/>
  <c r="AF98" i="8" s="1"/>
  <c r="Q95" i="15"/>
  <c r="W100" i="6"/>
  <c r="X100" i="6"/>
  <c r="Y100" i="6" s="1"/>
  <c r="AF87" i="14"/>
  <c r="AB87" i="10"/>
  <c r="AD90" i="8" s="1"/>
  <c r="P87" i="15"/>
  <c r="AC96" i="10"/>
  <c r="AF99" i="8" s="1"/>
  <c r="AH96" i="14"/>
  <c r="Q96" i="15"/>
  <c r="H88" i="15"/>
  <c r="R88" i="10"/>
  <c r="G91" i="7" s="1"/>
  <c r="O88" i="14"/>
  <c r="AI85" i="14"/>
  <c r="R85" i="15"/>
  <c r="AD85" i="10"/>
  <c r="AG88" i="8" s="1"/>
  <c r="J91" i="10"/>
  <c r="O91" i="10"/>
  <c r="V90" i="10"/>
  <c r="Y93" i="8"/>
  <c r="Z93" i="8" s="1"/>
  <c r="P85" i="10"/>
  <c r="AL80" i="14"/>
  <c r="T80" i="15"/>
  <c r="AF80" i="10"/>
  <c r="AJ83" i="8" s="1"/>
  <c r="AL83" i="8" s="1"/>
  <c r="T96" i="10"/>
  <c r="I99" i="7" s="1"/>
  <c r="Q96" i="14"/>
  <c r="J96" i="15"/>
  <c r="P96" i="10"/>
  <c r="R96" i="14"/>
  <c r="K96" i="15"/>
  <c r="U96" i="10"/>
  <c r="J99" i="7" s="1"/>
  <c r="K92" i="10"/>
  <c r="O93" i="7"/>
  <c r="AD87" i="10"/>
  <c r="AG90" i="8" s="1"/>
  <c r="R87" i="15"/>
  <c r="AI87" i="14"/>
  <c r="O88" i="6"/>
  <c r="N91" i="10"/>
  <c r="P90" i="14"/>
  <c r="M90" i="14" s="1"/>
  <c r="P92" i="10"/>
  <c r="J92" i="15"/>
  <c r="T92" i="10"/>
  <c r="I95" i="7" s="1"/>
  <c r="Q92" i="14"/>
  <c r="X92" i="10"/>
  <c r="K82" i="10"/>
  <c r="P79" i="15"/>
  <c r="AB79" i="10"/>
  <c r="AD82" i="8" s="1"/>
  <c r="AF79" i="14"/>
  <c r="L84" i="14"/>
  <c r="O136" i="12"/>
  <c r="M82" i="10"/>
  <c r="Q82" i="10"/>
  <c r="F85" i="7" s="1"/>
  <c r="G82" i="15"/>
  <c r="N82" i="14"/>
  <c r="V80" i="10"/>
  <c r="Y83" i="8"/>
  <c r="Z83" i="8" s="1"/>
  <c r="Q78" i="14"/>
  <c r="J78" i="15"/>
  <c r="T78" i="10"/>
  <c r="I81" i="7" s="1"/>
  <c r="L77" i="15"/>
  <c r="AA77" i="14"/>
  <c r="D76" i="15"/>
  <c r="H76" i="14"/>
  <c r="L76" i="14" s="1"/>
  <c r="H76" i="10"/>
  <c r="X79" i="6" s="1"/>
  <c r="Y79" i="6" s="1"/>
  <c r="Z79" i="6" s="1"/>
  <c r="E75" i="15"/>
  <c r="I75" i="14"/>
  <c r="I75" i="10"/>
  <c r="S78" i="6" s="1"/>
  <c r="M74" i="15"/>
  <c r="AC74" i="14"/>
  <c r="AG74" i="14" s="1"/>
  <c r="Y74" i="10"/>
  <c r="AA77" i="8" s="1"/>
  <c r="H74" i="14"/>
  <c r="D74" i="15"/>
  <c r="H74" i="10"/>
  <c r="X77" i="6" s="1"/>
  <c r="Y77" i="6" s="1"/>
  <c r="Z77" i="6" s="1"/>
  <c r="W68" i="14"/>
  <c r="X68" i="14" s="1"/>
  <c r="T68" i="14" s="1"/>
  <c r="X83" i="10"/>
  <c r="S80" i="10"/>
  <c r="H83" i="7" s="1"/>
  <c r="W79" i="6"/>
  <c r="M71" i="10"/>
  <c r="V87" i="10"/>
  <c r="Y90" i="8"/>
  <c r="Z90" i="8" s="1"/>
  <c r="AE83" i="10"/>
  <c r="AI86" i="8" s="1"/>
  <c r="AK83" i="14"/>
  <c r="S83" i="15"/>
  <c r="K83" i="10"/>
  <c r="O84" i="7"/>
  <c r="M79" i="10"/>
  <c r="J86" i="10"/>
  <c r="U86" i="10"/>
  <c r="J89" i="7" s="1"/>
  <c r="R86" i="14"/>
  <c r="K86" i="15"/>
  <c r="W86" i="14"/>
  <c r="X86" i="14" s="1"/>
  <c r="T86" i="14" s="1"/>
  <c r="J139" i="12"/>
  <c r="Q89" i="8" s="1"/>
  <c r="R89" i="8" s="1"/>
  <c r="J87" i="6"/>
  <c r="K87" i="6"/>
  <c r="L87" i="6" s="1"/>
  <c r="M87" i="6" s="1"/>
  <c r="U78" i="10"/>
  <c r="J81" i="7" s="1"/>
  <c r="R78" i="14"/>
  <c r="K78" i="15"/>
  <c r="P77" i="14"/>
  <c r="Q77" i="14"/>
  <c r="J77" i="15"/>
  <c r="T77" i="10"/>
  <c r="I80" i="7" s="1"/>
  <c r="J79" i="6"/>
  <c r="I75" i="15"/>
  <c r="G77" i="6"/>
  <c r="H77" i="6" s="1"/>
  <c r="F77" i="6"/>
  <c r="AA67" i="10"/>
  <c r="AC70" i="8" s="1"/>
  <c r="O67" i="15"/>
  <c r="AE67" i="14"/>
  <c r="AG67" i="14" s="1"/>
  <c r="F67" i="14"/>
  <c r="G67" i="10"/>
  <c r="C67" i="15"/>
  <c r="R65" i="14"/>
  <c r="K65" i="15"/>
  <c r="U65" i="10"/>
  <c r="J68" i="7" s="1"/>
  <c r="AE71" i="8"/>
  <c r="AH73" i="14"/>
  <c r="AJ73" i="14" s="1"/>
  <c r="Q73" i="15"/>
  <c r="AC73" i="10"/>
  <c r="AF76" i="8" s="1"/>
  <c r="AH76" i="8" s="1"/>
  <c r="AL73" i="14"/>
  <c r="T73" i="15"/>
  <c r="AF73" i="10"/>
  <c r="AJ76" i="8" s="1"/>
  <c r="P76" i="14"/>
  <c r="AL70" i="14"/>
  <c r="AF70" i="10"/>
  <c r="AJ73" i="8" s="1"/>
  <c r="T70" i="15"/>
  <c r="C73" i="8"/>
  <c r="C73" i="6"/>
  <c r="C73" i="7"/>
  <c r="P73" i="7" s="1"/>
  <c r="C72" i="3"/>
  <c r="AL70" i="8"/>
  <c r="X69" i="10"/>
  <c r="AM69" i="14"/>
  <c r="AG69" i="10"/>
  <c r="AK72" i="8" s="1"/>
  <c r="U69" i="15"/>
  <c r="AF69" i="14"/>
  <c r="P69" i="15"/>
  <c r="AB69" i="10"/>
  <c r="AD72" i="8" s="1"/>
  <c r="N72" i="10"/>
  <c r="O76" i="6"/>
  <c r="O63" i="14"/>
  <c r="R63" i="10"/>
  <c r="G66" i="7" s="1"/>
  <c r="H63" i="15"/>
  <c r="K72" i="10"/>
  <c r="AA72" i="14"/>
  <c r="L72" i="15"/>
  <c r="AM72" i="14"/>
  <c r="U72" i="15"/>
  <c r="AG72" i="10"/>
  <c r="AK75" i="8" s="1"/>
  <c r="D60" i="15"/>
  <c r="H60" i="14"/>
  <c r="H60" i="10"/>
  <c r="H52" i="14"/>
  <c r="D52" i="15"/>
  <c r="H52" i="10"/>
  <c r="S63" i="15"/>
  <c r="AK63" i="14"/>
  <c r="AE63" i="10"/>
  <c r="AI66" i="8" s="1"/>
  <c r="N52" i="14"/>
  <c r="M52" i="14" s="1"/>
  <c r="Q52" i="10"/>
  <c r="F55" i="7" s="1"/>
  <c r="L55" i="7" s="1"/>
  <c r="G52" i="15"/>
  <c r="AM64" i="14"/>
  <c r="AG64" i="10"/>
  <c r="AK67" i="8" s="1"/>
  <c r="U64" i="15"/>
  <c r="AB64" i="10"/>
  <c r="AD67" i="8" s="1"/>
  <c r="AF64" i="14"/>
  <c r="P64" i="15"/>
  <c r="M58" i="10"/>
  <c r="O57" i="10"/>
  <c r="O111" i="12"/>
  <c r="AM54" i="14"/>
  <c r="U54" i="15"/>
  <c r="AG54" i="10"/>
  <c r="AK57" i="8" s="1"/>
  <c r="N54" i="10"/>
  <c r="AL64" i="8"/>
  <c r="F63" i="6"/>
  <c r="G63" i="6"/>
  <c r="H63" i="6" s="1"/>
  <c r="O62" i="10"/>
  <c r="AD62" i="14"/>
  <c r="Z62" i="10"/>
  <c r="AB65" i="8" s="1"/>
  <c r="N62" i="15"/>
  <c r="AB59" i="10"/>
  <c r="AD62" i="8" s="1"/>
  <c r="P59" i="15"/>
  <c r="AF59" i="14"/>
  <c r="S58" i="15"/>
  <c r="AE58" i="10"/>
  <c r="AI61" i="8" s="1"/>
  <c r="AK58" i="14"/>
  <c r="R56" i="14"/>
  <c r="K56" i="15"/>
  <c r="U56" i="10"/>
  <c r="J59" i="7" s="1"/>
  <c r="P59" i="7" s="1"/>
  <c r="AH56" i="14"/>
  <c r="AJ56" i="14" s="1"/>
  <c r="AC56" i="10"/>
  <c r="AF59" i="8" s="1"/>
  <c r="AH59" i="8" s="1"/>
  <c r="Q56" i="15"/>
  <c r="M54" i="15"/>
  <c r="Y54" i="10"/>
  <c r="AA57" i="8" s="1"/>
  <c r="AC54" i="14"/>
  <c r="AG54" i="14" s="1"/>
  <c r="AH66" i="8"/>
  <c r="O59" i="14"/>
  <c r="H59" i="15"/>
  <c r="R59" i="10"/>
  <c r="G62" i="7" s="1"/>
  <c r="K59" i="10"/>
  <c r="T57" i="15"/>
  <c r="AF57" i="10"/>
  <c r="AJ60" i="8" s="1"/>
  <c r="AL57" i="14"/>
  <c r="P56" i="14"/>
  <c r="N55" i="15"/>
  <c r="Z55" i="10"/>
  <c r="AB58" i="8" s="1"/>
  <c r="AD55" i="14"/>
  <c r="M55" i="10"/>
  <c r="R48" i="14"/>
  <c r="U48" i="10"/>
  <c r="J51" i="7" s="1"/>
  <c r="K48" i="15"/>
  <c r="AE57" i="10"/>
  <c r="AI60" i="8" s="1"/>
  <c r="S57" i="15"/>
  <c r="AK57" i="14"/>
  <c r="P64" i="7"/>
  <c r="J58" i="14"/>
  <c r="K58" i="14" s="1"/>
  <c r="L58" i="10"/>
  <c r="F58" i="15"/>
  <c r="C51" i="15"/>
  <c r="F51" i="14"/>
  <c r="G51" i="10"/>
  <c r="W51" i="10"/>
  <c r="X51" i="10"/>
  <c r="F51" i="6"/>
  <c r="G51" i="6"/>
  <c r="H51" i="6" s="1"/>
  <c r="AL58" i="8"/>
  <c r="J43" i="14"/>
  <c r="K43" i="14" s="1"/>
  <c r="F43" i="15"/>
  <c r="L43" i="10"/>
  <c r="P46" i="15"/>
  <c r="AB46" i="10"/>
  <c r="AD49" i="8" s="1"/>
  <c r="AF46" i="14"/>
  <c r="AE46" i="10"/>
  <c r="AI49" i="8" s="1"/>
  <c r="AK46" i="14"/>
  <c r="S46" i="15"/>
  <c r="E46" i="14"/>
  <c r="B46" i="15"/>
  <c r="F46" i="10"/>
  <c r="AH55" i="8"/>
  <c r="AM44" i="14"/>
  <c r="U44" i="15"/>
  <c r="AG44" i="10"/>
  <c r="AK47" i="8" s="1"/>
  <c r="F43" i="10"/>
  <c r="B43" i="15"/>
  <c r="E43" i="14"/>
  <c r="G43" i="14" s="1"/>
  <c r="R31" i="14"/>
  <c r="U31" i="10"/>
  <c r="J34" i="7" s="1"/>
  <c r="P34" i="7" s="1"/>
  <c r="K31" i="15"/>
  <c r="AB50" i="10"/>
  <c r="AD53" i="8" s="1"/>
  <c r="P50" i="15"/>
  <c r="AF50" i="14"/>
  <c r="Q50" i="15"/>
  <c r="AH50" i="14"/>
  <c r="AC50" i="10"/>
  <c r="AF53" i="8" s="1"/>
  <c r="J50" i="10"/>
  <c r="AJ52" i="14"/>
  <c r="U50" i="10"/>
  <c r="J53" i="7" s="1"/>
  <c r="R50" i="14"/>
  <c r="K50" i="15"/>
  <c r="W44" i="14"/>
  <c r="X44" i="14" s="1"/>
  <c r="T44" i="14" s="1"/>
  <c r="AF44" i="14"/>
  <c r="AB44" i="10"/>
  <c r="AD47" i="8" s="1"/>
  <c r="P44" i="15"/>
  <c r="C47" i="6"/>
  <c r="C47" i="7"/>
  <c r="C47" i="8"/>
  <c r="C46" i="3"/>
  <c r="AH40" i="14"/>
  <c r="AC40" i="10"/>
  <c r="AF43" i="8" s="1"/>
  <c r="Q40" i="15"/>
  <c r="O47" i="15"/>
  <c r="AA47" i="10"/>
  <c r="AC50" i="8" s="1"/>
  <c r="AE47" i="14"/>
  <c r="K47" i="10"/>
  <c r="M47" i="10"/>
  <c r="AA37" i="10"/>
  <c r="AC40" i="8" s="1"/>
  <c r="O37" i="15"/>
  <c r="AE37" i="14"/>
  <c r="AC37" i="14"/>
  <c r="Y37" i="10"/>
  <c r="AA40" i="8" s="1"/>
  <c r="M37" i="15"/>
  <c r="O51" i="10"/>
  <c r="D49" i="15"/>
  <c r="H49" i="10"/>
  <c r="H49" i="14"/>
  <c r="U49" i="15"/>
  <c r="AM49" i="14"/>
  <c r="AN49" i="14" s="1"/>
  <c r="AG49" i="10"/>
  <c r="AK52" i="8" s="1"/>
  <c r="AL52" i="8" s="1"/>
  <c r="M46" i="10"/>
  <c r="T37" i="10"/>
  <c r="I40" i="7" s="1"/>
  <c r="J37" i="15"/>
  <c r="Q37" i="14"/>
  <c r="W32" i="10"/>
  <c r="X31" i="10"/>
  <c r="W24" i="10"/>
  <c r="J77" i="12"/>
  <c r="W38" i="14"/>
  <c r="X38" i="14" s="1"/>
  <c r="T38" i="14" s="1"/>
  <c r="Z38" i="10"/>
  <c r="AB41" i="8" s="1"/>
  <c r="AD38" i="14"/>
  <c r="N38" i="15"/>
  <c r="I38" i="14"/>
  <c r="I38" i="10"/>
  <c r="S41" i="6" s="1"/>
  <c r="E38" i="15"/>
  <c r="AD34" i="10"/>
  <c r="AG37" i="8" s="1"/>
  <c r="R34" i="15"/>
  <c r="AI34" i="14"/>
  <c r="O34" i="14"/>
  <c r="H34" i="15"/>
  <c r="R34" i="10"/>
  <c r="G37" i="7" s="1"/>
  <c r="AC30" i="14"/>
  <c r="M30" i="15"/>
  <c r="Y30" i="10"/>
  <c r="AA33" i="8" s="1"/>
  <c r="AE41" i="10"/>
  <c r="AI44" i="8" s="1"/>
  <c r="AK41" i="14"/>
  <c r="S41" i="15"/>
  <c r="M41" i="15"/>
  <c r="Y41" i="10"/>
  <c r="AA44" i="8" s="1"/>
  <c r="AC41" i="14"/>
  <c r="N41" i="10"/>
  <c r="X35" i="10"/>
  <c r="O33" i="10"/>
  <c r="F25" i="14"/>
  <c r="G25" i="14" s="1"/>
  <c r="G25" i="10"/>
  <c r="C25" i="15"/>
  <c r="AE27" i="8"/>
  <c r="AM27" i="8" s="1"/>
  <c r="AN27" i="8" s="1"/>
  <c r="T26" i="3" s="1"/>
  <c r="R26" i="3" s="1"/>
  <c r="X21" i="10"/>
  <c r="C24" i="6"/>
  <c r="C23" i="3"/>
  <c r="C24" i="7"/>
  <c r="C24" i="8"/>
  <c r="P14" i="10"/>
  <c r="P6" i="10"/>
  <c r="G47" i="6"/>
  <c r="H47" i="6" s="1"/>
  <c r="I47" i="6" s="1"/>
  <c r="F47" i="6"/>
  <c r="U38" i="10"/>
  <c r="J41" i="7" s="1"/>
  <c r="R38" i="14"/>
  <c r="K38" i="15"/>
  <c r="M27" i="7"/>
  <c r="AG39" i="14"/>
  <c r="W35" i="10"/>
  <c r="U35" i="15"/>
  <c r="AM35" i="14"/>
  <c r="AG35" i="10"/>
  <c r="AK38" i="8" s="1"/>
  <c r="S39" i="10"/>
  <c r="H42" i="7" s="1"/>
  <c r="O34" i="10"/>
  <c r="S42" i="15"/>
  <c r="AE42" i="10"/>
  <c r="AI45" i="8" s="1"/>
  <c r="AK42" i="14"/>
  <c r="U42" i="15"/>
  <c r="AM42" i="14"/>
  <c r="AG42" i="10"/>
  <c r="AK45" i="8" s="1"/>
  <c r="H42" i="15"/>
  <c r="O42" i="14"/>
  <c r="R42" i="10"/>
  <c r="G45" i="7" s="1"/>
  <c r="AF42" i="14"/>
  <c r="P42" i="15"/>
  <c r="AB42" i="10"/>
  <c r="AD45" i="8" s="1"/>
  <c r="V37" i="10"/>
  <c r="Y40" i="8"/>
  <c r="Z40" i="8" s="1"/>
  <c r="AM36" i="14"/>
  <c r="AG36" i="10"/>
  <c r="AK39" i="8" s="1"/>
  <c r="U36" i="15"/>
  <c r="T36" i="15"/>
  <c r="AL36" i="14"/>
  <c r="AF36" i="10"/>
  <c r="AJ39" i="8" s="1"/>
  <c r="C26" i="8"/>
  <c r="C26" i="6"/>
  <c r="C25" i="3"/>
  <c r="C26" i="7"/>
  <c r="P18" i="10"/>
  <c r="H10" i="14"/>
  <c r="D10" i="15"/>
  <c r="H10" i="10"/>
  <c r="M27" i="10"/>
  <c r="C29" i="3"/>
  <c r="C30" i="6"/>
  <c r="C30" i="8"/>
  <c r="C30" i="7"/>
  <c r="X26" i="6"/>
  <c r="Y26" i="6" s="1"/>
  <c r="Z26" i="6" s="1"/>
  <c r="W26" i="6"/>
  <c r="F19" i="14"/>
  <c r="G19" i="14" s="1"/>
  <c r="C19" i="15"/>
  <c r="G19" i="10"/>
  <c r="N26" i="14"/>
  <c r="G26" i="15"/>
  <c r="Q26" i="10"/>
  <c r="F29" i="7" s="1"/>
  <c r="K26" i="10"/>
  <c r="AH26" i="14"/>
  <c r="AJ26" i="14" s="1"/>
  <c r="AC26" i="10"/>
  <c r="AF29" i="8" s="1"/>
  <c r="AH29" i="8" s="1"/>
  <c r="Q26" i="15"/>
  <c r="G24" i="14"/>
  <c r="E20" i="14"/>
  <c r="G20" i="14" s="1"/>
  <c r="F20" i="10"/>
  <c r="B20" i="15"/>
  <c r="C23" i="6"/>
  <c r="C23" i="8"/>
  <c r="C23" i="7"/>
  <c r="C22" i="3"/>
  <c r="P20" i="10"/>
  <c r="J11" i="10"/>
  <c r="R9" i="10"/>
  <c r="G12" i="7" s="1"/>
  <c r="H9" i="15"/>
  <c r="O9" i="14"/>
  <c r="I5" i="14"/>
  <c r="E5" i="15"/>
  <c r="I5" i="10"/>
  <c r="S8" i="6" s="1"/>
  <c r="E29" i="14"/>
  <c r="B29" i="15"/>
  <c r="F29" i="10"/>
  <c r="J29" i="15"/>
  <c r="Q29" i="14"/>
  <c r="T29" i="10"/>
  <c r="I32" i="7" s="1"/>
  <c r="Y29" i="10"/>
  <c r="AA32" i="8" s="1"/>
  <c r="M29" i="15"/>
  <c r="AC29" i="14"/>
  <c r="C32" i="8"/>
  <c r="C32" i="6"/>
  <c r="C32" i="7"/>
  <c r="C31" i="3"/>
  <c r="L22" i="10"/>
  <c r="J22" i="14"/>
  <c r="K22" i="14" s="1"/>
  <c r="F22" i="15"/>
  <c r="J22" i="10"/>
  <c r="L26" i="10"/>
  <c r="F26" i="15"/>
  <c r="J26" i="14"/>
  <c r="AA11" i="14"/>
  <c r="L11" i="15"/>
  <c r="W9" i="14"/>
  <c r="X9" i="14" s="1"/>
  <c r="T9" i="14" s="1"/>
  <c r="J26" i="12"/>
  <c r="Q12" i="8" s="1"/>
  <c r="R12" i="8" s="1"/>
  <c r="M9" i="10"/>
  <c r="K13" i="10"/>
  <c r="AL13" i="14"/>
  <c r="T13" i="15"/>
  <c r="AF13" i="10"/>
  <c r="AJ16" i="8" s="1"/>
  <c r="Q4" i="15"/>
  <c r="AH4" i="14"/>
  <c r="AJ4" i="14" s="1"/>
  <c r="AC4" i="10"/>
  <c r="AF7" i="8" s="1"/>
  <c r="AH7" i="8" s="1"/>
  <c r="AM4" i="14"/>
  <c r="AG4" i="10"/>
  <c r="AK7" i="8" s="1"/>
  <c r="U4" i="15"/>
  <c r="K71" i="8"/>
  <c r="K55" i="8"/>
  <c r="O23" i="7"/>
  <c r="O17" i="10"/>
  <c r="AJ15" i="14"/>
  <c r="K12" i="6"/>
  <c r="L12" i="6" s="1"/>
  <c r="J12" i="6"/>
  <c r="K125" i="8"/>
  <c r="O60" i="8"/>
  <c r="X60" i="8" s="1"/>
  <c r="S59" i="3" s="1"/>
  <c r="O45" i="8"/>
  <c r="M21" i="7"/>
  <c r="AD17" i="10"/>
  <c r="AG20" i="8" s="1"/>
  <c r="AH20" i="8" s="1"/>
  <c r="R17" i="15"/>
  <c r="AI17" i="14"/>
  <c r="AJ17" i="14" s="1"/>
  <c r="R17" i="14"/>
  <c r="U17" i="10"/>
  <c r="J20" i="7" s="1"/>
  <c r="K17" i="15"/>
  <c r="D15" i="15"/>
  <c r="H15" i="10"/>
  <c r="H15" i="14"/>
  <c r="AG15" i="10"/>
  <c r="AK18" i="8" s="1"/>
  <c r="U15" i="15"/>
  <c r="AM15" i="14"/>
  <c r="C18" i="8"/>
  <c r="C18" i="7"/>
  <c r="C18" i="6"/>
  <c r="C17" i="3"/>
  <c r="N12" i="14"/>
  <c r="G12" i="15"/>
  <c r="Q12" i="10"/>
  <c r="F15" i="7" s="1"/>
  <c r="X4" i="10"/>
  <c r="W128" i="8"/>
  <c r="W113" i="8"/>
  <c r="O107" i="8"/>
  <c r="N25" i="8"/>
  <c r="O25" i="8" s="1"/>
  <c r="J15" i="6"/>
  <c r="O12" i="14"/>
  <c r="H12" i="15"/>
  <c r="R12" i="10"/>
  <c r="G15" i="7" s="1"/>
  <c r="L7" i="10"/>
  <c r="J7" i="14"/>
  <c r="F7" i="15"/>
  <c r="K7" i="15"/>
  <c r="R7" i="14"/>
  <c r="U7" i="10"/>
  <c r="J10" i="7" s="1"/>
  <c r="K17" i="10"/>
  <c r="Z16" i="10"/>
  <c r="AB19" i="8" s="1"/>
  <c r="AD16" i="14"/>
  <c r="N16" i="15"/>
  <c r="O16" i="14"/>
  <c r="H16" i="15"/>
  <c r="R16" i="10"/>
  <c r="G19" i="7" s="1"/>
  <c r="L15" i="10"/>
  <c r="F15" i="15"/>
  <c r="J15" i="14"/>
  <c r="K15" i="14" s="1"/>
  <c r="H134" i="8"/>
  <c r="K47" i="8"/>
  <c r="O47" i="8" s="1"/>
  <c r="AF8" i="14"/>
  <c r="AB8" i="10"/>
  <c r="AD11" i="8" s="1"/>
  <c r="P8" i="15"/>
  <c r="F8" i="14"/>
  <c r="G8" i="10"/>
  <c r="C8" i="15"/>
  <c r="AH8" i="14"/>
  <c r="Q8" i="15"/>
  <c r="AC8" i="10"/>
  <c r="AF11" i="8" s="1"/>
  <c r="T76" i="4"/>
  <c r="T12" i="4"/>
  <c r="O103" i="8"/>
  <c r="R81" i="8"/>
  <c r="S7" i="10"/>
  <c r="H10" i="7" s="1"/>
  <c r="V5" i="10"/>
  <c r="Y8" i="8"/>
  <c r="Z8" i="8" s="1"/>
  <c r="W125" i="8"/>
  <c r="O63" i="8"/>
  <c r="O48" i="8"/>
  <c r="R101" i="8"/>
  <c r="T64" i="4"/>
  <c r="Q120" i="8"/>
  <c r="H16" i="8"/>
  <c r="T92" i="4"/>
  <c r="O3" i="10"/>
  <c r="J3" i="10"/>
  <c r="J3" i="14"/>
  <c r="F3" i="15"/>
  <c r="L3" i="10"/>
  <c r="W135" i="8"/>
  <c r="W117" i="8"/>
  <c r="W62" i="8"/>
  <c r="T75" i="4"/>
  <c r="T57" i="4"/>
  <c r="K133" i="8"/>
  <c r="H119" i="8"/>
  <c r="O119" i="8" s="1"/>
  <c r="W105" i="8"/>
  <c r="R64" i="8"/>
  <c r="K58" i="8"/>
  <c r="H8" i="8"/>
  <c r="O8" i="8" s="1"/>
  <c r="T94" i="4"/>
  <c r="T30" i="4"/>
  <c r="N126" i="8"/>
  <c r="W46" i="8"/>
  <c r="W24" i="8"/>
  <c r="H13" i="8"/>
  <c r="O13" i="8" s="1"/>
  <c r="T48" i="4"/>
  <c r="T61" i="5"/>
  <c r="T21" i="5"/>
  <c r="T97" i="4"/>
  <c r="T65" i="5"/>
  <c r="T73" i="4"/>
  <c r="G126" i="15"/>
  <c r="N126" i="14"/>
  <c r="Q126" i="10"/>
  <c r="F129" i="7" s="1"/>
  <c r="AE122" i="10"/>
  <c r="AI125" i="8" s="1"/>
  <c r="S122" i="15"/>
  <c r="AK122" i="14"/>
  <c r="H122" i="10"/>
  <c r="H122" i="14"/>
  <c r="D122" i="15"/>
  <c r="J121" i="10"/>
  <c r="X121" i="10"/>
  <c r="M108" i="10"/>
  <c r="B111" i="15"/>
  <c r="F111" i="10"/>
  <c r="E111" i="14"/>
  <c r="AA111" i="10"/>
  <c r="AC114" i="8" s="1"/>
  <c r="O111" i="15"/>
  <c r="AE111" i="14"/>
  <c r="L111" i="15"/>
  <c r="AA111" i="14"/>
  <c r="J111" i="10"/>
  <c r="AH105" i="14"/>
  <c r="AJ105" i="14" s="1"/>
  <c r="AC105" i="10"/>
  <c r="AF108" i="8" s="1"/>
  <c r="Q105" i="15"/>
  <c r="R103" i="15"/>
  <c r="AI103" i="14"/>
  <c r="AJ103" i="14" s="1"/>
  <c r="AD103" i="10"/>
  <c r="AG106" i="8" s="1"/>
  <c r="U102" i="15"/>
  <c r="AM102" i="14"/>
  <c r="AG102" i="10"/>
  <c r="AK105" i="8" s="1"/>
  <c r="AF99" i="10"/>
  <c r="AJ102" i="8" s="1"/>
  <c r="AL99" i="14"/>
  <c r="T99" i="15"/>
  <c r="U97" i="15"/>
  <c r="AM97" i="14"/>
  <c r="AG97" i="10"/>
  <c r="AK100" i="8" s="1"/>
  <c r="F7" i="13"/>
  <c r="I105" i="10"/>
  <c r="S108" i="6" s="1"/>
  <c r="I105" i="14"/>
  <c r="E105" i="15"/>
  <c r="AI105" i="14"/>
  <c r="R105" i="15"/>
  <c r="AD105" i="10"/>
  <c r="AG108" i="8" s="1"/>
  <c r="X109" i="10"/>
  <c r="T109" i="15"/>
  <c r="AF109" i="10"/>
  <c r="AJ112" i="8" s="1"/>
  <c r="AL109" i="14"/>
  <c r="Q109" i="14"/>
  <c r="T109" i="10"/>
  <c r="I112" i="7" s="1"/>
  <c r="J109" i="15"/>
  <c r="S104" i="10"/>
  <c r="H107" i="7" s="1"/>
  <c r="E101" i="15"/>
  <c r="I101" i="14"/>
  <c r="I101" i="10"/>
  <c r="S104" i="6" s="1"/>
  <c r="C104" i="8"/>
  <c r="C104" i="6"/>
  <c r="C104" i="7"/>
  <c r="L104" i="7" s="1"/>
  <c r="C103" i="3"/>
  <c r="F99" i="14"/>
  <c r="G99" i="14" s="1"/>
  <c r="G99" i="10"/>
  <c r="C99" i="15"/>
  <c r="Z97" i="10"/>
  <c r="AB100" i="8" s="1"/>
  <c r="AE100" i="8" s="1"/>
  <c r="AD97" i="14"/>
  <c r="AG97" i="14" s="1"/>
  <c r="N97" i="15"/>
  <c r="V101" i="10"/>
  <c r="Y104" i="8"/>
  <c r="Z104" i="8" s="1"/>
  <c r="Z103" i="10"/>
  <c r="AB106" i="8" s="1"/>
  <c r="AD103" i="14"/>
  <c r="N103" i="15"/>
  <c r="I108" i="15"/>
  <c r="V108" i="10"/>
  <c r="Y111" i="8"/>
  <c r="Z111" i="8" s="1"/>
  <c r="AD94" i="14"/>
  <c r="N94" i="15"/>
  <c r="Z94" i="10"/>
  <c r="AB97" i="8" s="1"/>
  <c r="O94" i="10"/>
  <c r="W94" i="10"/>
  <c r="P100" i="10"/>
  <c r="M94" i="15"/>
  <c r="Y94" i="10"/>
  <c r="AA97" i="8" s="1"/>
  <c r="AC94" i="14"/>
  <c r="AL89" i="14"/>
  <c r="AN89" i="14" s="1"/>
  <c r="T89" i="15"/>
  <c r="AF89" i="10"/>
  <c r="AJ92" i="8" s="1"/>
  <c r="S102" i="10"/>
  <c r="H105" i="7" s="1"/>
  <c r="J105" i="6"/>
  <c r="K105" i="6"/>
  <c r="L105" i="6" s="1"/>
  <c r="M105" i="6" s="1"/>
  <c r="P105" i="6"/>
  <c r="Q105" i="6" s="1"/>
  <c r="R105" i="6" s="1"/>
  <c r="G100" i="10"/>
  <c r="F100" i="14"/>
  <c r="C100" i="15"/>
  <c r="H100" i="15"/>
  <c r="R100" i="10"/>
  <c r="G103" i="7" s="1"/>
  <c r="O100" i="14"/>
  <c r="C103" i="8"/>
  <c r="C103" i="7"/>
  <c r="P103" i="7" s="1"/>
  <c r="C103" i="6"/>
  <c r="C102" i="3"/>
  <c r="X94" i="10"/>
  <c r="I93" i="15"/>
  <c r="AN102" i="14"/>
  <c r="T104" i="6"/>
  <c r="U104" i="6" s="1"/>
  <c r="V104" i="6" s="1"/>
  <c r="AA104" i="6" s="1"/>
  <c r="P104" i="6"/>
  <c r="Q104" i="6" s="1"/>
  <c r="O104" i="6"/>
  <c r="X104" i="6"/>
  <c r="Y104" i="6" s="1"/>
  <c r="Z104" i="6" s="1"/>
  <c r="C95" i="15"/>
  <c r="G95" i="10"/>
  <c r="F95" i="14"/>
  <c r="O95" i="10"/>
  <c r="K95" i="10"/>
  <c r="P88" i="10"/>
  <c r="H85" i="15"/>
  <c r="O85" i="14"/>
  <c r="R85" i="10"/>
  <c r="G88" i="7" s="1"/>
  <c r="S87" i="15"/>
  <c r="AE87" i="10"/>
  <c r="AI90" i="8" s="1"/>
  <c r="AK87" i="14"/>
  <c r="J87" i="10"/>
  <c r="N96" i="15"/>
  <c r="AD96" i="14"/>
  <c r="Z96" i="10"/>
  <c r="AB99" i="8" s="1"/>
  <c r="O88" i="10"/>
  <c r="Q85" i="10"/>
  <c r="F88" i="7" s="1"/>
  <c r="N85" i="14"/>
  <c r="G85" i="15"/>
  <c r="J85" i="14"/>
  <c r="L85" i="10"/>
  <c r="F85" i="15"/>
  <c r="I84" i="15"/>
  <c r="K91" i="10"/>
  <c r="R91" i="10"/>
  <c r="G94" i="7" s="1"/>
  <c r="M94" i="7" s="1"/>
  <c r="H91" i="15"/>
  <c r="O91" i="14"/>
  <c r="AA91" i="14"/>
  <c r="L91" i="15"/>
  <c r="P87" i="10"/>
  <c r="M84" i="10"/>
  <c r="C83" i="6"/>
  <c r="C82" i="3"/>
  <c r="C83" i="7"/>
  <c r="C83" i="8"/>
  <c r="X96" i="10"/>
  <c r="P96" i="15"/>
  <c r="AB96" i="10"/>
  <c r="AD99" i="8" s="1"/>
  <c r="AF96" i="14"/>
  <c r="F85" i="10"/>
  <c r="B85" i="15"/>
  <c r="E85" i="14"/>
  <c r="AL92" i="8"/>
  <c r="Z88" i="10"/>
  <c r="AB91" i="8" s="1"/>
  <c r="AD88" i="14"/>
  <c r="N88" i="15"/>
  <c r="N88" i="14"/>
  <c r="G88" i="15"/>
  <c r="Q88" i="10"/>
  <c r="F91" i="7" s="1"/>
  <c r="K92" i="15"/>
  <c r="R92" i="14"/>
  <c r="U92" i="10"/>
  <c r="J95" i="7" s="1"/>
  <c r="M92" i="15"/>
  <c r="AC92" i="14"/>
  <c r="Y92" i="10"/>
  <c r="AA95" i="8" s="1"/>
  <c r="AL92" i="14"/>
  <c r="AF92" i="10"/>
  <c r="AJ95" i="8" s="1"/>
  <c r="T92" i="15"/>
  <c r="AJ85" i="14"/>
  <c r="O83" i="15"/>
  <c r="AA83" i="10"/>
  <c r="AC86" i="8" s="1"/>
  <c r="AE83" i="14"/>
  <c r="B82" i="15"/>
  <c r="E82" i="14"/>
  <c r="F82" i="10"/>
  <c r="O79" i="10"/>
  <c r="P87" i="6"/>
  <c r="Q87" i="6" s="1"/>
  <c r="O87" i="6"/>
  <c r="T87" i="6"/>
  <c r="U87" i="6" s="1"/>
  <c r="V87" i="6" s="1"/>
  <c r="P82" i="10"/>
  <c r="O82" i="15"/>
  <c r="AE82" i="14"/>
  <c r="AA82" i="10"/>
  <c r="AC85" i="8" s="1"/>
  <c r="AA74" i="14"/>
  <c r="L74" i="15"/>
  <c r="N68" i="10"/>
  <c r="P83" i="6"/>
  <c r="Q83" i="6" s="1"/>
  <c r="R83" i="6" s="1"/>
  <c r="X83" i="6"/>
  <c r="Y83" i="6" s="1"/>
  <c r="Z83" i="6" s="1"/>
  <c r="O83" i="6"/>
  <c r="W78" i="10"/>
  <c r="S77" i="10"/>
  <c r="H80" i="7" s="1"/>
  <c r="S74" i="10"/>
  <c r="H77" i="7" s="1"/>
  <c r="O126" i="12"/>
  <c r="K74" i="6" s="1"/>
  <c r="L74" i="6" s="1"/>
  <c r="M74" i="6" s="1"/>
  <c r="N87" i="7"/>
  <c r="Q87" i="7" s="1"/>
  <c r="K87" i="7"/>
  <c r="P86" i="3" s="1"/>
  <c r="C83" i="15"/>
  <c r="G83" i="10"/>
  <c r="F83" i="14"/>
  <c r="AE86" i="10"/>
  <c r="AI89" i="8" s="1"/>
  <c r="AK86" i="14"/>
  <c r="S86" i="15"/>
  <c r="R86" i="10"/>
  <c r="G89" i="7" s="1"/>
  <c r="O86" i="14"/>
  <c r="H86" i="15"/>
  <c r="Y86" i="10"/>
  <c r="AA89" i="8" s="1"/>
  <c r="AC86" i="14"/>
  <c r="M86" i="15"/>
  <c r="AH86" i="14"/>
  <c r="Q86" i="15"/>
  <c r="AC86" i="10"/>
  <c r="AF89" i="8" s="1"/>
  <c r="I82" i="10"/>
  <c r="S85" i="6" s="1"/>
  <c r="E82" i="15"/>
  <c r="I82" i="14"/>
  <c r="I79" i="14"/>
  <c r="K79" i="14" s="1"/>
  <c r="E79" i="15"/>
  <c r="I79" i="10"/>
  <c r="S82" i="6" s="1"/>
  <c r="AK78" i="14"/>
  <c r="AN78" i="14" s="1"/>
  <c r="S78" i="15"/>
  <c r="AE78" i="10"/>
  <c r="AI81" i="8" s="1"/>
  <c r="AL81" i="8" s="1"/>
  <c r="AE77" i="14"/>
  <c r="AG77" i="14" s="1"/>
  <c r="AA77" i="10"/>
  <c r="AC80" i="8" s="1"/>
  <c r="O77" i="15"/>
  <c r="AK71" i="14"/>
  <c r="AN71" i="14" s="1"/>
  <c r="AE71" i="10"/>
  <c r="AI74" i="8" s="1"/>
  <c r="AL74" i="8" s="1"/>
  <c r="S71" i="15"/>
  <c r="W82" i="6"/>
  <c r="W73" i="10"/>
  <c r="V71" i="10"/>
  <c r="Y74" i="8"/>
  <c r="Z74" i="8" s="1"/>
  <c r="H67" i="15"/>
  <c r="O67" i="14"/>
  <c r="R67" i="10"/>
  <c r="G70" i="7" s="1"/>
  <c r="O67" i="10"/>
  <c r="P65" i="10"/>
  <c r="K73" i="10"/>
  <c r="C76" i="6"/>
  <c r="C76" i="7"/>
  <c r="C76" i="8"/>
  <c r="C75" i="3"/>
  <c r="F70" i="10"/>
  <c r="E70" i="14"/>
  <c r="B70" i="15"/>
  <c r="J69" i="14"/>
  <c r="L69" i="10"/>
  <c r="F69" i="15"/>
  <c r="G69" i="10"/>
  <c r="F69" i="14"/>
  <c r="G69" i="14" s="1"/>
  <c r="C69" i="15"/>
  <c r="C72" i="6"/>
  <c r="C71" i="3"/>
  <c r="C72" i="8"/>
  <c r="C72" i="7"/>
  <c r="AE70" i="8"/>
  <c r="AC63" i="14"/>
  <c r="Y63" i="10"/>
  <c r="AA66" i="8" s="1"/>
  <c r="M63" i="15"/>
  <c r="AI72" i="14"/>
  <c r="AD72" i="10"/>
  <c r="AG75" i="8" s="1"/>
  <c r="R72" i="15"/>
  <c r="C75" i="7"/>
  <c r="C75" i="6"/>
  <c r="C74" i="3"/>
  <c r="C75" i="8"/>
  <c r="AE73" i="8"/>
  <c r="Q69" i="10"/>
  <c r="F72" i="7" s="1"/>
  <c r="G69" i="15"/>
  <c r="N69" i="14"/>
  <c r="AE63" i="8"/>
  <c r="AI53" i="14"/>
  <c r="AJ53" i="14" s="1"/>
  <c r="AD53" i="10"/>
  <c r="AG56" i="8" s="1"/>
  <c r="AH56" i="8" s="1"/>
  <c r="R53" i="15"/>
  <c r="R63" i="14"/>
  <c r="K63" i="15"/>
  <c r="V63" i="15" s="1"/>
  <c r="G63" i="11" s="1"/>
  <c r="D63" i="11" s="1"/>
  <c r="U63" i="10"/>
  <c r="J66" i="7" s="1"/>
  <c r="AK60" i="14"/>
  <c r="AN60" i="14" s="1"/>
  <c r="AE60" i="10"/>
  <c r="AI63" i="8" s="1"/>
  <c r="AL63" i="8" s="1"/>
  <c r="S60" i="15"/>
  <c r="D64" i="15"/>
  <c r="H64" i="10"/>
  <c r="H64" i="14"/>
  <c r="I64" i="14"/>
  <c r="I64" i="10"/>
  <c r="S67" i="6" s="1"/>
  <c r="E64" i="15"/>
  <c r="G65" i="6"/>
  <c r="H65" i="6" s="1"/>
  <c r="F65" i="6"/>
  <c r="J57" i="10"/>
  <c r="M57" i="10"/>
  <c r="W54" i="10"/>
  <c r="W54" i="14"/>
  <c r="X54" i="14" s="1"/>
  <c r="T54" i="14" s="1"/>
  <c r="Q62" i="14"/>
  <c r="J62" i="15"/>
  <c r="T62" i="10"/>
  <c r="I65" i="7" s="1"/>
  <c r="T58" i="15"/>
  <c r="AL58" i="14"/>
  <c r="AF58" i="10"/>
  <c r="AJ61" i="8" s="1"/>
  <c r="W64" i="14"/>
  <c r="X64" i="14" s="1"/>
  <c r="T64" i="14" s="1"/>
  <c r="L62" i="15"/>
  <c r="AA62" i="14"/>
  <c r="C65" i="8"/>
  <c r="C65" i="6"/>
  <c r="C64" i="3"/>
  <c r="C65" i="7"/>
  <c r="W59" i="10"/>
  <c r="H57" i="10"/>
  <c r="D57" i="15"/>
  <c r="H57" i="14"/>
  <c r="AF56" i="14"/>
  <c r="P56" i="15"/>
  <c r="AB56" i="10"/>
  <c r="AD59" i="8" s="1"/>
  <c r="C59" i="7"/>
  <c r="C59" i="6"/>
  <c r="C58" i="3"/>
  <c r="C59" i="8"/>
  <c r="H54" i="10"/>
  <c r="D54" i="15"/>
  <c r="H54" i="14"/>
  <c r="X48" i="10"/>
  <c r="P65" i="14"/>
  <c r="J68" i="6"/>
  <c r="AA59" i="10"/>
  <c r="AC62" i="8" s="1"/>
  <c r="O59" i="15"/>
  <c r="AE59" i="14"/>
  <c r="AC59" i="14"/>
  <c r="M59" i="15"/>
  <c r="Y59" i="10"/>
  <c r="AA62" i="8" s="1"/>
  <c r="G55" i="15"/>
  <c r="Q55" i="10"/>
  <c r="F58" i="7" s="1"/>
  <c r="N55" i="14"/>
  <c r="R55" i="14"/>
  <c r="K55" i="15"/>
  <c r="U55" i="10"/>
  <c r="J58" i="7" s="1"/>
  <c r="AF48" i="14"/>
  <c r="P48" i="15"/>
  <c r="AB48" i="10"/>
  <c r="AD51" i="8" s="1"/>
  <c r="N71" i="7"/>
  <c r="K71" i="7"/>
  <c r="P70" i="3" s="1"/>
  <c r="K62" i="6"/>
  <c r="L62" i="6" s="1"/>
  <c r="M62" i="6" s="1"/>
  <c r="N62" i="6" s="1"/>
  <c r="M61" i="3" s="1"/>
  <c r="J62" i="6"/>
  <c r="K58" i="10"/>
  <c r="Q58" i="14"/>
  <c r="T58" i="10"/>
  <c r="I61" i="7" s="1"/>
  <c r="O61" i="7" s="1"/>
  <c r="J58" i="15"/>
  <c r="G67" i="6"/>
  <c r="H67" i="6" s="1"/>
  <c r="F67" i="6"/>
  <c r="D51" i="15"/>
  <c r="H51" i="10"/>
  <c r="H51" i="14"/>
  <c r="J51" i="10"/>
  <c r="AL51" i="14"/>
  <c r="AF51" i="10"/>
  <c r="AJ54" i="8" s="1"/>
  <c r="T51" i="15"/>
  <c r="Q43" i="14"/>
  <c r="J43" i="15"/>
  <c r="T43" i="10"/>
  <c r="I46" i="7" s="1"/>
  <c r="F50" i="10"/>
  <c r="B50" i="15"/>
  <c r="E50" i="14"/>
  <c r="O46" i="15"/>
  <c r="AE46" i="14"/>
  <c r="AA46" i="10"/>
  <c r="AC49" i="8" s="1"/>
  <c r="O86" i="12"/>
  <c r="N46" i="10"/>
  <c r="AG53" i="14"/>
  <c r="L51" i="15"/>
  <c r="AA51" i="14"/>
  <c r="Q44" i="15"/>
  <c r="AC44" i="10"/>
  <c r="AF47" i="8" s="1"/>
  <c r="AH47" i="8" s="1"/>
  <c r="AH44" i="14"/>
  <c r="AJ44" i="14" s="1"/>
  <c r="AE40" i="10"/>
  <c r="AI43" i="8" s="1"/>
  <c r="S40" i="15"/>
  <c r="AK40" i="14"/>
  <c r="Z37" i="10"/>
  <c r="AB40" i="8" s="1"/>
  <c r="N37" i="15"/>
  <c r="AD37" i="14"/>
  <c r="M31" i="10"/>
  <c r="AA50" i="10"/>
  <c r="AC53" i="8" s="1"/>
  <c r="AE50" i="14"/>
  <c r="O50" i="15"/>
  <c r="O50" i="14"/>
  <c r="R50" i="10"/>
  <c r="G53" i="7" s="1"/>
  <c r="H50" i="15"/>
  <c r="E50" i="15"/>
  <c r="I50" i="10"/>
  <c r="S53" i="6" s="1"/>
  <c r="I50" i="14"/>
  <c r="P46" i="14"/>
  <c r="O44" i="10"/>
  <c r="M43" i="15"/>
  <c r="Y43" i="10"/>
  <c r="AA46" i="8" s="1"/>
  <c r="AC43" i="14"/>
  <c r="F40" i="14"/>
  <c r="G40" i="10"/>
  <c r="C40" i="15"/>
  <c r="C43" i="6"/>
  <c r="C42" i="3"/>
  <c r="C43" i="7"/>
  <c r="C43" i="8"/>
  <c r="N47" i="15"/>
  <c r="AD47" i="14"/>
  <c r="Z47" i="10"/>
  <c r="AB50" i="8" s="1"/>
  <c r="R47" i="14"/>
  <c r="U47" i="10"/>
  <c r="J50" i="7" s="1"/>
  <c r="K47" i="15"/>
  <c r="I45" i="15"/>
  <c r="D44" i="15"/>
  <c r="H44" i="14"/>
  <c r="H44" i="10"/>
  <c r="X37" i="10"/>
  <c r="AM37" i="14"/>
  <c r="AN37" i="14" s="1"/>
  <c r="U37" i="15"/>
  <c r="AG37" i="10"/>
  <c r="AK40" i="8" s="1"/>
  <c r="AL40" i="8" s="1"/>
  <c r="V52" i="10"/>
  <c r="Y55" i="8"/>
  <c r="Z55" i="8" s="1"/>
  <c r="N51" i="10"/>
  <c r="F49" i="14"/>
  <c r="C49" i="15"/>
  <c r="G49" i="10"/>
  <c r="E49" i="15"/>
  <c r="I49" i="14"/>
  <c r="I49" i="10"/>
  <c r="S52" i="6" s="1"/>
  <c r="AD49" i="14"/>
  <c r="Z49" i="10"/>
  <c r="AB52" i="8" s="1"/>
  <c r="N49" i="15"/>
  <c r="AC40" i="14"/>
  <c r="AG40" i="14" s="1"/>
  <c r="M40" i="15"/>
  <c r="Y40" i="10"/>
  <c r="AA43" i="8" s="1"/>
  <c r="G37" i="15"/>
  <c r="Q37" i="10"/>
  <c r="F40" i="7" s="1"/>
  <c r="N37" i="14"/>
  <c r="N31" i="14"/>
  <c r="M31" i="14" s="1"/>
  <c r="G31" i="15"/>
  <c r="Q31" i="10"/>
  <c r="F34" i="7" s="1"/>
  <c r="L34" i="7" s="1"/>
  <c r="P24" i="10"/>
  <c r="H38" i="14"/>
  <c r="D38" i="15"/>
  <c r="H38" i="10"/>
  <c r="C38" i="15"/>
  <c r="F38" i="14"/>
  <c r="G38" i="10"/>
  <c r="O71" i="12"/>
  <c r="AK34" i="14"/>
  <c r="S34" i="15"/>
  <c r="AE34" i="10"/>
  <c r="AI37" i="8" s="1"/>
  <c r="AE35" i="8"/>
  <c r="K34" i="6"/>
  <c r="L34" i="6" s="1"/>
  <c r="M34" i="6" s="1"/>
  <c r="N34" i="6" s="1"/>
  <c r="M33" i="3" s="1"/>
  <c r="J34" i="6"/>
  <c r="AM30" i="14"/>
  <c r="U30" i="15"/>
  <c r="AG30" i="10"/>
  <c r="AK33" i="8" s="1"/>
  <c r="J73" i="12"/>
  <c r="Q38" i="8" s="1"/>
  <c r="R38" i="8" s="1"/>
  <c r="W35" i="14"/>
  <c r="X35" i="14" s="1"/>
  <c r="T35" i="14" s="1"/>
  <c r="G41" i="10"/>
  <c r="F41" i="14"/>
  <c r="G41" i="14" s="1"/>
  <c r="C41" i="15"/>
  <c r="K41" i="10"/>
  <c r="W41" i="14"/>
  <c r="X41" i="14" s="1"/>
  <c r="T41" i="14" s="1"/>
  <c r="J80" i="12"/>
  <c r="Q44" i="8" s="1"/>
  <c r="N35" i="10"/>
  <c r="AA33" i="14"/>
  <c r="L33" i="15"/>
  <c r="AD33" i="14"/>
  <c r="N33" i="15"/>
  <c r="Z33" i="10"/>
  <c r="AB36" i="8" s="1"/>
  <c r="O25" i="10"/>
  <c r="AE18" i="14"/>
  <c r="AG18" i="14" s="1"/>
  <c r="AA18" i="10"/>
  <c r="AC21" i="8" s="1"/>
  <c r="O18" i="15"/>
  <c r="H6" i="14"/>
  <c r="H6" i="10"/>
  <c r="X9" i="6" s="1"/>
  <c r="Y9" i="6" s="1"/>
  <c r="Z9" i="6" s="1"/>
  <c r="D6" i="15"/>
  <c r="V6" i="15" s="1"/>
  <c r="G6" i="11" s="1"/>
  <c r="D6" i="11" s="1"/>
  <c r="F35" i="10"/>
  <c r="E35" i="14"/>
  <c r="B35" i="15"/>
  <c r="J35" i="10"/>
  <c r="I35" i="14"/>
  <c r="E35" i="15"/>
  <c r="I35" i="10"/>
  <c r="S38" i="6" s="1"/>
  <c r="P37" i="14"/>
  <c r="C34" i="15"/>
  <c r="G34" i="10"/>
  <c r="F34" i="14"/>
  <c r="E42" i="15"/>
  <c r="I42" i="10"/>
  <c r="S45" i="6" s="1"/>
  <c r="I42" i="14"/>
  <c r="AC42" i="10"/>
  <c r="AF45" i="8" s="1"/>
  <c r="Q42" i="15"/>
  <c r="AH42" i="14"/>
  <c r="J42" i="14"/>
  <c r="L42" i="10"/>
  <c r="F42" i="15"/>
  <c r="X36" i="10"/>
  <c r="E36" i="15"/>
  <c r="I36" i="10"/>
  <c r="S39" i="6" s="1"/>
  <c r="I36" i="14"/>
  <c r="H36" i="14"/>
  <c r="D36" i="15"/>
  <c r="H36" i="10"/>
  <c r="H18" i="14"/>
  <c r="D18" i="15"/>
  <c r="H18" i="10"/>
  <c r="W27" i="10"/>
  <c r="R27" i="14"/>
  <c r="K27" i="15"/>
  <c r="U27" i="10"/>
  <c r="J30" i="7" s="1"/>
  <c r="AD26" i="14"/>
  <c r="N26" i="15"/>
  <c r="Z26" i="10"/>
  <c r="AB29" i="8" s="1"/>
  <c r="V23" i="10"/>
  <c r="Y26" i="8"/>
  <c r="Z26" i="8" s="1"/>
  <c r="O19" i="10"/>
  <c r="I26" i="14"/>
  <c r="E26" i="15"/>
  <c r="I26" i="10"/>
  <c r="S29" i="6" s="1"/>
  <c r="P26" i="10"/>
  <c r="J26" i="10"/>
  <c r="V41" i="10"/>
  <c r="Y44" i="8"/>
  <c r="Z44" i="8" s="1"/>
  <c r="G25" i="6"/>
  <c r="H25" i="6" s="1"/>
  <c r="F25" i="6"/>
  <c r="N20" i="10"/>
  <c r="U19" i="10"/>
  <c r="J22" i="7" s="1"/>
  <c r="P22" i="7" s="1"/>
  <c r="K19" i="15"/>
  <c r="R19" i="14"/>
  <c r="O37" i="12"/>
  <c r="K15" i="6" s="1"/>
  <c r="L15" i="6" s="1"/>
  <c r="M15" i="6" s="1"/>
  <c r="O9" i="10"/>
  <c r="P29" i="10"/>
  <c r="X29" i="10"/>
  <c r="K29" i="10"/>
  <c r="N22" i="14"/>
  <c r="Q22" i="10"/>
  <c r="F25" i="7" s="1"/>
  <c r="G22" i="15"/>
  <c r="O22" i="14"/>
  <c r="R22" i="10"/>
  <c r="G25" i="7" s="1"/>
  <c r="H22" i="15"/>
  <c r="K31" i="6"/>
  <c r="L31" i="6" s="1"/>
  <c r="J31" i="6"/>
  <c r="AI11" i="14"/>
  <c r="R11" i="15"/>
  <c r="AD11" i="10"/>
  <c r="AG14" i="8" s="1"/>
  <c r="N9" i="10"/>
  <c r="R9" i="14"/>
  <c r="U9" i="10"/>
  <c r="J12" i="7" s="1"/>
  <c r="K9" i="15"/>
  <c r="P13" i="10"/>
  <c r="M13" i="10"/>
  <c r="C16" i="7"/>
  <c r="C16" i="8"/>
  <c r="C16" i="6"/>
  <c r="C15" i="3"/>
  <c r="K4" i="10"/>
  <c r="C7" i="6"/>
  <c r="C7" i="8"/>
  <c r="C6" i="3"/>
  <c r="C7" i="7"/>
  <c r="E17" i="14"/>
  <c r="F17" i="10"/>
  <c r="B17" i="15"/>
  <c r="X12" i="10"/>
  <c r="I17" i="14"/>
  <c r="I17" i="10"/>
  <c r="S20" i="6" s="1"/>
  <c r="E17" i="15"/>
  <c r="AF17" i="14"/>
  <c r="P17" i="15"/>
  <c r="AB17" i="10"/>
  <c r="AD20" i="8" s="1"/>
  <c r="O38" i="12"/>
  <c r="K15" i="10"/>
  <c r="F4" i="10"/>
  <c r="B4" i="15"/>
  <c r="E4" i="14"/>
  <c r="K113" i="8"/>
  <c r="P107" i="7"/>
  <c r="AH18" i="8"/>
  <c r="M17" i="7"/>
  <c r="AA12" i="10"/>
  <c r="AC15" i="8" s="1"/>
  <c r="O12" i="15"/>
  <c r="AE12" i="14"/>
  <c r="W12" i="10"/>
  <c r="AC12" i="14"/>
  <c r="Y12" i="10"/>
  <c r="AA15" i="8" s="1"/>
  <c r="M12" i="15"/>
  <c r="V18" i="10"/>
  <c r="Y21" i="8"/>
  <c r="Z21" i="8" s="1"/>
  <c r="U13" i="15"/>
  <c r="AM13" i="14"/>
  <c r="AN13" i="14" s="1"/>
  <c r="AG13" i="10"/>
  <c r="AK16" i="8" s="1"/>
  <c r="W7" i="10"/>
  <c r="O22" i="7"/>
  <c r="P16" i="15"/>
  <c r="AB16" i="10"/>
  <c r="AD19" i="8" s="1"/>
  <c r="AF16" i="14"/>
  <c r="AE16" i="10"/>
  <c r="AI19" i="8" s="1"/>
  <c r="S16" i="15"/>
  <c r="AK16" i="14"/>
  <c r="AC16" i="14"/>
  <c r="Y16" i="10"/>
  <c r="AA19" i="8" s="1"/>
  <c r="M16" i="15"/>
  <c r="J8" i="15"/>
  <c r="T8" i="10"/>
  <c r="I11" i="7" s="1"/>
  <c r="Q8" i="14"/>
  <c r="R8" i="15"/>
  <c r="AD8" i="10"/>
  <c r="AG11" i="8" s="1"/>
  <c r="AI8" i="14"/>
  <c r="N8" i="14"/>
  <c r="Q8" i="10"/>
  <c r="F11" i="7" s="1"/>
  <c r="G8" i="15"/>
  <c r="C11" i="7"/>
  <c r="C11" i="6"/>
  <c r="C11" i="8"/>
  <c r="C10" i="3"/>
  <c r="H115" i="8"/>
  <c r="W29" i="8"/>
  <c r="T8" i="4"/>
  <c r="R63" i="8"/>
  <c r="R31" i="8"/>
  <c r="O27" i="8"/>
  <c r="X27" i="8" s="1"/>
  <c r="S26" i="3" s="1"/>
  <c r="R13" i="8"/>
  <c r="T101" i="4"/>
  <c r="T68" i="4"/>
  <c r="T14" i="4"/>
  <c r="O3" i="15"/>
  <c r="AA3" i="10"/>
  <c r="AC6" i="8" s="1"/>
  <c r="AE3" i="14"/>
  <c r="L107" i="7"/>
  <c r="T83" i="4"/>
  <c r="T19" i="4"/>
  <c r="O44" i="8"/>
  <c r="W17" i="8"/>
  <c r="T61" i="4"/>
  <c r="T38" i="4"/>
  <c r="X3" i="10"/>
  <c r="W3" i="14"/>
  <c r="X3" i="14" s="1"/>
  <c r="T3" i="14" s="1"/>
  <c r="J4" i="12"/>
  <c r="K134" i="8"/>
  <c r="R28" i="8"/>
  <c r="O55" i="7"/>
  <c r="T107" i="4"/>
  <c r="T89" i="4"/>
  <c r="T24" i="4"/>
  <c r="W83" i="8"/>
  <c r="H81" i="8"/>
  <c r="W58" i="8"/>
  <c r="K16" i="8"/>
  <c r="T71" i="4"/>
  <c r="T7" i="4"/>
  <c r="Q26" i="8"/>
  <c r="R26" i="8" s="1"/>
  <c r="T7" i="5"/>
  <c r="T13" i="4"/>
  <c r="T117" i="4"/>
  <c r="T33" i="4"/>
  <c r="T33" i="5"/>
  <c r="T9" i="4"/>
  <c r="W133" i="14"/>
  <c r="X133" i="14" s="1"/>
  <c r="T133" i="14" s="1"/>
  <c r="J195" i="12"/>
  <c r="Q136" i="8" s="1"/>
  <c r="G133" i="10"/>
  <c r="F133" i="14"/>
  <c r="C133" i="15"/>
  <c r="D118" i="15"/>
  <c r="H118" i="14"/>
  <c r="H118" i="10"/>
  <c r="X121" i="6" s="1"/>
  <c r="Y121" i="6" s="1"/>
  <c r="Z121" i="6" s="1"/>
  <c r="AC125" i="10"/>
  <c r="AF128" i="8" s="1"/>
  <c r="AH128" i="8" s="1"/>
  <c r="Q125" i="15"/>
  <c r="AH125" i="14"/>
  <c r="AJ125" i="14" s="1"/>
  <c r="W119" i="14"/>
  <c r="X119" i="14" s="1"/>
  <c r="T119" i="14" s="1"/>
  <c r="N119" i="14"/>
  <c r="Q119" i="10"/>
  <c r="F122" i="7" s="1"/>
  <c r="G119" i="15"/>
  <c r="S119" i="10"/>
  <c r="H122" i="7" s="1"/>
  <c r="F110" i="10"/>
  <c r="B110" i="15"/>
  <c r="E110" i="14"/>
  <c r="I107" i="10"/>
  <c r="S110" i="6" s="1"/>
  <c r="E107" i="15"/>
  <c r="V107" i="15" s="1"/>
  <c r="G107" i="11" s="1"/>
  <c r="D107" i="11" s="1"/>
  <c r="I107" i="14"/>
  <c r="K107" i="14" s="1"/>
  <c r="L107" i="14" s="1"/>
  <c r="I133" i="10"/>
  <c r="S136" i="6" s="1"/>
  <c r="I133" i="14"/>
  <c r="K133" i="14" s="1"/>
  <c r="E133" i="15"/>
  <c r="H129" i="14"/>
  <c r="L129" i="14" s="1"/>
  <c r="D129" i="14" s="1"/>
  <c r="D129" i="15"/>
  <c r="H129" i="10"/>
  <c r="C132" i="8"/>
  <c r="C132" i="6"/>
  <c r="C131" i="3"/>
  <c r="C132" i="7"/>
  <c r="L132" i="7" s="1"/>
  <c r="AJ120" i="14"/>
  <c r="T122" i="6"/>
  <c r="U122" i="6" s="1"/>
  <c r="V122" i="6" s="1"/>
  <c r="O122" i="6"/>
  <c r="AF114" i="10"/>
  <c r="AJ117" i="8" s="1"/>
  <c r="AL114" i="14"/>
  <c r="T114" i="15"/>
  <c r="L112" i="15"/>
  <c r="AA112" i="14"/>
  <c r="O110" i="15"/>
  <c r="AE110" i="14"/>
  <c r="AA110" i="10"/>
  <c r="AC113" i="8" s="1"/>
  <c r="K110" i="10"/>
  <c r="E107" i="14"/>
  <c r="G107" i="14" s="1"/>
  <c r="F107" i="10"/>
  <c r="B107" i="15"/>
  <c r="J104" i="10"/>
  <c r="V115" i="10"/>
  <c r="Y118" i="8"/>
  <c r="Z118" i="8" s="1"/>
  <c r="W115" i="14"/>
  <c r="X115" i="14" s="1"/>
  <c r="T115" i="14" s="1"/>
  <c r="S118" i="10"/>
  <c r="H121" i="7" s="1"/>
  <c r="AM116" i="14"/>
  <c r="AN116" i="14" s="1"/>
  <c r="U116" i="15"/>
  <c r="AG116" i="10"/>
  <c r="AK119" i="8" s="1"/>
  <c r="AL119" i="8" s="1"/>
  <c r="C115" i="15"/>
  <c r="G115" i="10"/>
  <c r="F115" i="14"/>
  <c r="G115" i="14" s="1"/>
  <c r="B112" i="15"/>
  <c r="E112" i="14"/>
  <c r="F112" i="10"/>
  <c r="AE115" i="10"/>
  <c r="AI118" i="8" s="1"/>
  <c r="AK115" i="14"/>
  <c r="S115" i="15"/>
  <c r="U108" i="15"/>
  <c r="AG108" i="10"/>
  <c r="AK111" i="8" s="1"/>
  <c r="AM108" i="14"/>
  <c r="H108" i="10"/>
  <c r="D108" i="15"/>
  <c r="H108" i="14"/>
  <c r="L108" i="14" s="1"/>
  <c r="D108" i="14" s="1"/>
  <c r="R108" i="14"/>
  <c r="K108" i="15"/>
  <c r="U108" i="10"/>
  <c r="J111" i="7" s="1"/>
  <c r="F111" i="14"/>
  <c r="G111" i="10"/>
  <c r="C111" i="15"/>
  <c r="AF111" i="14"/>
  <c r="AB111" i="10"/>
  <c r="AD114" i="8" s="1"/>
  <c r="P111" i="15"/>
  <c r="D111" i="15"/>
  <c r="H111" i="10"/>
  <c r="H111" i="14"/>
  <c r="O111" i="14"/>
  <c r="R111" i="10"/>
  <c r="G114" i="7" s="1"/>
  <c r="H111" i="15"/>
  <c r="O105" i="15"/>
  <c r="AA105" i="10"/>
  <c r="AC108" i="8" s="1"/>
  <c r="AE105" i="14"/>
  <c r="W103" i="14"/>
  <c r="X103" i="14" s="1"/>
  <c r="T103" i="14" s="1"/>
  <c r="AC102" i="10"/>
  <c r="AF105" i="8" s="1"/>
  <c r="AH105" i="8" s="1"/>
  <c r="Q102" i="15"/>
  <c r="AH102" i="14"/>
  <c r="AJ102" i="14" s="1"/>
  <c r="J102" i="14"/>
  <c r="L102" i="10"/>
  <c r="F102" i="15"/>
  <c r="M99" i="15"/>
  <c r="AC99" i="14"/>
  <c r="AG99" i="14" s="1"/>
  <c r="Y99" i="10"/>
  <c r="AA102" i="8" s="1"/>
  <c r="AK97" i="14"/>
  <c r="S97" i="15"/>
  <c r="AE97" i="10"/>
  <c r="AI100" i="8" s="1"/>
  <c r="AK90" i="14"/>
  <c r="AN90" i="14" s="1"/>
  <c r="S90" i="15"/>
  <c r="AE90" i="10"/>
  <c r="AI93" i="8" s="1"/>
  <c r="AL93" i="8" s="1"/>
  <c r="L105" i="10"/>
  <c r="F105" i="15"/>
  <c r="J105" i="14"/>
  <c r="C108" i="8"/>
  <c r="C108" i="7"/>
  <c r="C108" i="6"/>
  <c r="C107" i="3"/>
  <c r="N109" i="15"/>
  <c r="AD109" i="14"/>
  <c r="Z109" i="10"/>
  <c r="AB112" i="8" s="1"/>
  <c r="G109" i="10"/>
  <c r="C109" i="15"/>
  <c r="F109" i="14"/>
  <c r="AE109" i="14"/>
  <c r="AA109" i="10"/>
  <c r="AC112" i="8" s="1"/>
  <c r="O109" i="15"/>
  <c r="AL104" i="8"/>
  <c r="AK99" i="14"/>
  <c r="AE99" i="10"/>
  <c r="AI102" i="8" s="1"/>
  <c r="S99" i="15"/>
  <c r="O99" i="10"/>
  <c r="AL97" i="14"/>
  <c r="AF97" i="10"/>
  <c r="AJ100" i="8" s="1"/>
  <c r="T97" i="15"/>
  <c r="J111" i="6"/>
  <c r="K111" i="6"/>
  <c r="L111" i="6" s="1"/>
  <c r="M111" i="6" s="1"/>
  <c r="N111" i="6" s="1"/>
  <c r="M110" i="3" s="1"/>
  <c r="J103" i="15"/>
  <c r="T103" i="10"/>
  <c r="I106" i="7" s="1"/>
  <c r="Q103" i="14"/>
  <c r="AE103" i="14"/>
  <c r="O103" i="15"/>
  <c r="AA103" i="10"/>
  <c r="AC106" i="8" s="1"/>
  <c r="AE106" i="8" s="1"/>
  <c r="X103" i="10"/>
  <c r="P106" i="14"/>
  <c r="M106" i="14" s="1"/>
  <c r="S105" i="15"/>
  <c r="AK105" i="14"/>
  <c r="AE105" i="10"/>
  <c r="AI108" i="8" s="1"/>
  <c r="K101" i="14"/>
  <c r="N8" i="13"/>
  <c r="W94" i="14"/>
  <c r="X94" i="14" s="1"/>
  <c r="T94" i="14" s="1"/>
  <c r="AA94" i="14"/>
  <c r="L94" i="15"/>
  <c r="P94" i="10"/>
  <c r="AH106" i="8"/>
  <c r="K94" i="15"/>
  <c r="U94" i="10"/>
  <c r="J97" i="7" s="1"/>
  <c r="P97" i="7" s="1"/>
  <c r="R94" i="14"/>
  <c r="C92" i="6"/>
  <c r="G92" i="6" s="1"/>
  <c r="H92" i="6" s="1"/>
  <c r="I92" i="6" s="1"/>
  <c r="C92" i="8"/>
  <c r="C92" i="7"/>
  <c r="L92" i="7" s="1"/>
  <c r="C91" i="3"/>
  <c r="I101" i="15"/>
  <c r="M100" i="15"/>
  <c r="AC100" i="14"/>
  <c r="AG100" i="14" s="1"/>
  <c r="Y100" i="10"/>
  <c r="AA103" i="8" s="1"/>
  <c r="AG100" i="10"/>
  <c r="AK103" i="8" s="1"/>
  <c r="U100" i="15"/>
  <c r="AM100" i="14"/>
  <c r="O107" i="7"/>
  <c r="K104" i="6"/>
  <c r="L104" i="6" s="1"/>
  <c r="J104" i="6"/>
  <c r="AL105" i="8"/>
  <c r="F95" i="15"/>
  <c r="L95" i="10"/>
  <c r="J95" i="14"/>
  <c r="K95" i="14" s="1"/>
  <c r="L95" i="14" s="1"/>
  <c r="AA95" i="14"/>
  <c r="L95" i="15"/>
  <c r="K88" i="10"/>
  <c r="N87" i="15"/>
  <c r="AD87" i="14"/>
  <c r="Z87" i="10"/>
  <c r="AB90" i="8" s="1"/>
  <c r="O87" i="14"/>
  <c r="H87" i="15"/>
  <c r="R87" i="10"/>
  <c r="G90" i="7" s="1"/>
  <c r="AL97" i="8"/>
  <c r="J88" i="10"/>
  <c r="N85" i="10"/>
  <c r="Q85" i="14"/>
  <c r="T85" i="10"/>
  <c r="I88" i="7" s="1"/>
  <c r="J85" i="15"/>
  <c r="P91" i="15"/>
  <c r="AB91" i="10"/>
  <c r="AD94" i="8" s="1"/>
  <c r="AF91" i="14"/>
  <c r="AI91" i="14"/>
  <c r="AD91" i="10"/>
  <c r="AG94" i="8" s="1"/>
  <c r="R91" i="15"/>
  <c r="K87" i="10"/>
  <c r="AE84" i="14"/>
  <c r="AG84" i="14" s="1"/>
  <c r="AB84" i="14" s="1"/>
  <c r="AA84" i="10"/>
  <c r="AC87" i="8" s="1"/>
  <c r="O84" i="15"/>
  <c r="R84" i="14"/>
  <c r="M84" i="14" s="1"/>
  <c r="K84" i="15"/>
  <c r="U84" i="10"/>
  <c r="J87" i="7" s="1"/>
  <c r="P87" i="7" s="1"/>
  <c r="AE80" i="14"/>
  <c r="AG80" i="14" s="1"/>
  <c r="O80" i="15"/>
  <c r="AA80" i="10"/>
  <c r="AC83" i="8" s="1"/>
  <c r="AE83" i="8" s="1"/>
  <c r="AI96" i="14"/>
  <c r="AD96" i="10"/>
  <c r="AG99" i="8" s="1"/>
  <c r="R96" i="15"/>
  <c r="W96" i="10"/>
  <c r="J96" i="10"/>
  <c r="T98" i="6"/>
  <c r="U98" i="6" s="1"/>
  <c r="V98" i="6" s="1"/>
  <c r="O98" i="6"/>
  <c r="P98" i="6"/>
  <c r="Q98" i="6" s="1"/>
  <c r="X92" i="6"/>
  <c r="Y92" i="6" s="1"/>
  <c r="W92" i="6"/>
  <c r="J146" i="12"/>
  <c r="Q91" i="8" s="1"/>
  <c r="W88" i="14"/>
  <c r="X88" i="14" s="1"/>
  <c r="T88" i="14" s="1"/>
  <c r="X88" i="10"/>
  <c r="J92" i="10"/>
  <c r="R92" i="15"/>
  <c r="AI92" i="14"/>
  <c r="AD92" i="10"/>
  <c r="AG95" i="8" s="1"/>
  <c r="E92" i="14"/>
  <c r="B92" i="15"/>
  <c r="F92" i="10"/>
  <c r="Q83" i="10"/>
  <c r="F86" i="7" s="1"/>
  <c r="L86" i="7" s="1"/>
  <c r="N83" i="14"/>
  <c r="G83" i="15"/>
  <c r="AA79" i="14"/>
  <c r="L79" i="15"/>
  <c r="J82" i="15"/>
  <c r="T82" i="10"/>
  <c r="I85" i="7" s="1"/>
  <c r="Q82" i="14"/>
  <c r="K82" i="15"/>
  <c r="R82" i="14"/>
  <c r="U82" i="10"/>
  <c r="J85" i="7" s="1"/>
  <c r="F82" i="14"/>
  <c r="G82" i="14" s="1"/>
  <c r="C82" i="15"/>
  <c r="G82" i="10"/>
  <c r="F84" i="6"/>
  <c r="G84" i="6"/>
  <c r="H84" i="6" s="1"/>
  <c r="K79" i="10"/>
  <c r="O78" i="10"/>
  <c r="G77" i="10"/>
  <c r="C77" i="15"/>
  <c r="F77" i="14"/>
  <c r="R75" i="15"/>
  <c r="AI75" i="14"/>
  <c r="AD75" i="10"/>
  <c r="AG78" i="8" s="1"/>
  <c r="E75" i="14"/>
  <c r="B75" i="15"/>
  <c r="F75" i="10"/>
  <c r="AI74" i="14"/>
  <c r="AJ74" i="14" s="1"/>
  <c r="AB74" i="14" s="1"/>
  <c r="R74" i="15"/>
  <c r="AD74" i="10"/>
  <c r="AG77" i="8" s="1"/>
  <c r="E68" i="14"/>
  <c r="B68" i="15"/>
  <c r="F68" i="10"/>
  <c r="AN80" i="14"/>
  <c r="X76" i="10"/>
  <c r="E76" i="14"/>
  <c r="F76" i="10"/>
  <c r="B76" i="15"/>
  <c r="AE68" i="10"/>
  <c r="AI71" i="8" s="1"/>
  <c r="AL71" i="8" s="1"/>
  <c r="AM71" i="8" s="1"/>
  <c r="AN71" i="8" s="1"/>
  <c r="T70" i="3" s="1"/>
  <c r="AK68" i="14"/>
  <c r="AN68" i="14" s="1"/>
  <c r="S68" i="15"/>
  <c r="M83" i="15"/>
  <c r="AC83" i="14"/>
  <c r="Y83" i="10"/>
  <c r="AA86" i="8" s="1"/>
  <c r="T83" i="15"/>
  <c r="AL83" i="14"/>
  <c r="AF83" i="10"/>
  <c r="AJ86" i="8" s="1"/>
  <c r="C86" i="15"/>
  <c r="G86" i="10"/>
  <c r="F86" i="14"/>
  <c r="O86" i="10"/>
  <c r="P86" i="10"/>
  <c r="K86" i="10"/>
  <c r="O78" i="15"/>
  <c r="AE78" i="14"/>
  <c r="AA78" i="10"/>
  <c r="AC81" i="8" s="1"/>
  <c r="K78" i="10"/>
  <c r="C80" i="8"/>
  <c r="C80" i="7"/>
  <c r="P80" i="7" s="1"/>
  <c r="C79" i="3"/>
  <c r="C80" i="6"/>
  <c r="W71" i="10"/>
  <c r="O73" i="14"/>
  <c r="R73" i="10"/>
  <c r="G76" i="7" s="1"/>
  <c r="H73" i="15"/>
  <c r="I67" i="10"/>
  <c r="I67" i="14"/>
  <c r="K67" i="14" s="1"/>
  <c r="L67" i="14" s="1"/>
  <c r="E67" i="15"/>
  <c r="AA67" i="14"/>
  <c r="L67" i="15"/>
  <c r="H65" i="14"/>
  <c r="H65" i="10"/>
  <c r="D65" i="15"/>
  <c r="AB73" i="10"/>
  <c r="AD76" i="8" s="1"/>
  <c r="P73" i="15"/>
  <c r="AF73" i="14"/>
  <c r="W70" i="10"/>
  <c r="N70" i="10"/>
  <c r="V75" i="10"/>
  <c r="Y78" i="8"/>
  <c r="Z78" i="8" s="1"/>
  <c r="U73" i="10"/>
  <c r="J76" i="7" s="1"/>
  <c r="K73" i="15"/>
  <c r="R73" i="14"/>
  <c r="O69" i="7"/>
  <c r="Q69" i="14"/>
  <c r="T69" i="10"/>
  <c r="I72" i="7" s="1"/>
  <c r="J69" i="15"/>
  <c r="O69" i="10"/>
  <c r="AG70" i="14"/>
  <c r="AD72" i="14"/>
  <c r="Z72" i="10"/>
  <c r="AB75" i="8" s="1"/>
  <c r="N72" i="15"/>
  <c r="O74" i="7"/>
  <c r="K69" i="10"/>
  <c r="AM63" i="14"/>
  <c r="U63" i="15"/>
  <c r="AG63" i="10"/>
  <c r="AK66" i="8" s="1"/>
  <c r="J127" i="12"/>
  <c r="W72" i="14"/>
  <c r="X72" i="14" s="1"/>
  <c r="T72" i="14" s="1"/>
  <c r="L72" i="10"/>
  <c r="J72" i="14"/>
  <c r="F72" i="15"/>
  <c r="F74" i="6"/>
  <c r="G74" i="6"/>
  <c r="H74" i="6" s="1"/>
  <c r="I74" i="6" s="1"/>
  <c r="F61" i="10"/>
  <c r="E61" i="14"/>
  <c r="B61" i="15"/>
  <c r="W60" i="10"/>
  <c r="AA53" i="14"/>
  <c r="L53" i="15"/>
  <c r="D72" i="15"/>
  <c r="H72" i="14"/>
  <c r="H72" i="10"/>
  <c r="I67" i="15"/>
  <c r="M63" i="10"/>
  <c r="AK53" i="14"/>
  <c r="AN53" i="14" s="1"/>
  <c r="S53" i="15"/>
  <c r="AE53" i="10"/>
  <c r="AI56" i="8" s="1"/>
  <c r="AL56" i="8" s="1"/>
  <c r="I52" i="14"/>
  <c r="I52" i="10"/>
  <c r="S55" i="6" s="1"/>
  <c r="E52" i="15"/>
  <c r="O64" i="10"/>
  <c r="K64" i="10"/>
  <c r="D58" i="15"/>
  <c r="H58" i="14"/>
  <c r="H58" i="10"/>
  <c r="J57" i="14"/>
  <c r="K57" i="14" s="1"/>
  <c r="F57" i="15"/>
  <c r="L57" i="10"/>
  <c r="R57" i="14"/>
  <c r="U57" i="10"/>
  <c r="J60" i="7" s="1"/>
  <c r="K57" i="15"/>
  <c r="P54" i="10"/>
  <c r="AH54" i="14"/>
  <c r="Q54" i="15"/>
  <c r="AC54" i="10"/>
  <c r="AF57" i="8" s="1"/>
  <c r="P60" i="14"/>
  <c r="M60" i="14" s="1"/>
  <c r="Q59" i="15"/>
  <c r="AH59" i="14"/>
  <c r="AJ59" i="14" s="1"/>
  <c r="AC59" i="10"/>
  <c r="AF62" i="8" s="1"/>
  <c r="AH62" i="8" s="1"/>
  <c r="C58" i="15"/>
  <c r="F58" i="14"/>
  <c r="G58" i="10"/>
  <c r="C62" i="15"/>
  <c r="G62" i="10"/>
  <c r="F62" i="14"/>
  <c r="U62" i="15"/>
  <c r="AM62" i="14"/>
  <c r="AG62" i="10"/>
  <c r="AK65" i="8" s="1"/>
  <c r="F56" i="15"/>
  <c r="J56" i="14"/>
  <c r="L56" i="10"/>
  <c r="I65" i="15"/>
  <c r="L59" i="15"/>
  <c r="AA59" i="14"/>
  <c r="AM59" i="14"/>
  <c r="U59" i="15"/>
  <c r="AG59" i="10"/>
  <c r="AK62" i="8" s="1"/>
  <c r="AD59" i="14"/>
  <c r="Z59" i="10"/>
  <c r="AB62" i="8" s="1"/>
  <c r="N59" i="15"/>
  <c r="G57" i="10"/>
  <c r="C57" i="15"/>
  <c r="F57" i="14"/>
  <c r="E55" i="15"/>
  <c r="I55" i="10"/>
  <c r="S58" i="6" s="1"/>
  <c r="I55" i="14"/>
  <c r="P55" i="15"/>
  <c r="AF55" i="14"/>
  <c r="AB55" i="10"/>
  <c r="AD58" i="8" s="1"/>
  <c r="AE58" i="8" s="1"/>
  <c r="J48" i="14"/>
  <c r="K48" i="14" s="1"/>
  <c r="L48" i="14" s="1"/>
  <c r="D48" i="14" s="1"/>
  <c r="L48" i="10"/>
  <c r="F48" i="15"/>
  <c r="AE58" i="14"/>
  <c r="AA58" i="10"/>
  <c r="AC61" i="8" s="1"/>
  <c r="O58" i="15"/>
  <c r="AA51" i="10"/>
  <c r="AC54" i="8" s="1"/>
  <c r="O51" i="15"/>
  <c r="AE51" i="14"/>
  <c r="O51" i="14"/>
  <c r="H51" i="15"/>
  <c r="R51" i="10"/>
  <c r="G54" i="7" s="1"/>
  <c r="C54" i="8"/>
  <c r="C53" i="3"/>
  <c r="C54" i="6"/>
  <c r="C54" i="7"/>
  <c r="S46" i="10"/>
  <c r="H49" i="7" s="1"/>
  <c r="F55" i="6"/>
  <c r="G55" i="6"/>
  <c r="H55" i="6" s="1"/>
  <c r="I55" i="6" s="1"/>
  <c r="AE43" i="14"/>
  <c r="O43" i="15"/>
  <c r="AA43" i="10"/>
  <c r="AC46" i="8" s="1"/>
  <c r="I48" i="15"/>
  <c r="W46" i="14"/>
  <c r="X46" i="14" s="1"/>
  <c r="T46" i="14" s="1"/>
  <c r="J86" i="12"/>
  <c r="Q49" i="8" s="1"/>
  <c r="R49" i="8" s="1"/>
  <c r="J48" i="6"/>
  <c r="AE56" i="8"/>
  <c r="AM56" i="8" s="1"/>
  <c r="W51" i="14"/>
  <c r="X51" i="14" s="1"/>
  <c r="T51" i="14" s="1"/>
  <c r="J99" i="12"/>
  <c r="T51" i="6"/>
  <c r="U51" i="6" s="1"/>
  <c r="S51" i="6"/>
  <c r="Z44" i="10"/>
  <c r="AB47" i="8" s="1"/>
  <c r="N44" i="15"/>
  <c r="AD44" i="14"/>
  <c r="J40" i="15"/>
  <c r="T40" i="10"/>
  <c r="I43" i="7" s="1"/>
  <c r="O43" i="7" s="1"/>
  <c r="Q40" i="14"/>
  <c r="W37" i="10"/>
  <c r="P50" i="10"/>
  <c r="O50" i="10"/>
  <c r="AC50" i="14"/>
  <c r="Y50" i="10"/>
  <c r="AA53" i="8" s="1"/>
  <c r="M50" i="15"/>
  <c r="D50" i="15"/>
  <c r="H50" i="14"/>
  <c r="H50" i="10"/>
  <c r="I44" i="14"/>
  <c r="K44" i="14" s="1"/>
  <c r="E44" i="15"/>
  <c r="I44" i="10"/>
  <c r="S47" i="6" s="1"/>
  <c r="L44" i="15"/>
  <c r="AA44" i="14"/>
  <c r="D43" i="15"/>
  <c r="H43" i="10"/>
  <c r="H43" i="14"/>
  <c r="L43" i="14" s="1"/>
  <c r="O40" i="10"/>
  <c r="T58" i="6"/>
  <c r="U58" i="6" s="1"/>
  <c r="V58" i="6" s="1"/>
  <c r="O58" i="6"/>
  <c r="V48" i="10"/>
  <c r="Y51" i="8"/>
  <c r="Z51" i="8" s="1"/>
  <c r="AD47" i="10"/>
  <c r="AG50" i="8" s="1"/>
  <c r="AI47" i="14"/>
  <c r="R47" i="15"/>
  <c r="AF47" i="14"/>
  <c r="P47" i="15"/>
  <c r="AB47" i="10"/>
  <c r="AD50" i="8" s="1"/>
  <c r="T43" i="15"/>
  <c r="AL43" i="14"/>
  <c r="AF43" i="10"/>
  <c r="AJ46" i="8" s="1"/>
  <c r="C40" i="8"/>
  <c r="C40" i="7"/>
  <c r="P40" i="7" s="1"/>
  <c r="C40" i="6"/>
  <c r="C39" i="3"/>
  <c r="P55" i="7"/>
  <c r="M49" i="10"/>
  <c r="G49" i="15"/>
  <c r="N49" i="14"/>
  <c r="Q49" i="10"/>
  <c r="F52" i="7" s="1"/>
  <c r="L52" i="7" s="1"/>
  <c r="C52" i="8"/>
  <c r="C52" i="6"/>
  <c r="C52" i="7"/>
  <c r="M52" i="7" s="1"/>
  <c r="C51" i="3"/>
  <c r="H24" i="14"/>
  <c r="L24" i="14" s="1"/>
  <c r="H24" i="10"/>
  <c r="D24" i="15"/>
  <c r="V24" i="15" s="1"/>
  <c r="G24" i="11" s="1"/>
  <c r="D24" i="11" s="1"/>
  <c r="K38" i="10"/>
  <c r="J38" i="10"/>
  <c r="N38" i="14"/>
  <c r="Q38" i="10"/>
  <c r="F41" i="7" s="1"/>
  <c r="G38" i="15"/>
  <c r="AC34" i="10"/>
  <c r="AF37" i="8" s="1"/>
  <c r="Q34" i="15"/>
  <c r="AH34" i="14"/>
  <c r="AJ34" i="14" s="1"/>
  <c r="M34" i="10"/>
  <c r="AL30" i="14"/>
  <c r="T30" i="15"/>
  <c r="AF30" i="10"/>
  <c r="AJ33" i="8" s="1"/>
  <c r="W30" i="10"/>
  <c r="AH41" i="14"/>
  <c r="Q41" i="15"/>
  <c r="AC41" i="10"/>
  <c r="AF44" i="8" s="1"/>
  <c r="AI33" i="14"/>
  <c r="AD33" i="10"/>
  <c r="AG36" i="8" s="1"/>
  <c r="R33" i="15"/>
  <c r="J33" i="10"/>
  <c r="AA25" i="14"/>
  <c r="L25" i="15"/>
  <c r="S23" i="15"/>
  <c r="AK23" i="14"/>
  <c r="AN23" i="14" s="1"/>
  <c r="AE23" i="10"/>
  <c r="AI26" i="8" s="1"/>
  <c r="AL26" i="8" s="1"/>
  <c r="Q18" i="14"/>
  <c r="T18" i="10"/>
  <c r="I21" i="7" s="1"/>
  <c r="O21" i="7" s="1"/>
  <c r="J18" i="15"/>
  <c r="H14" i="14"/>
  <c r="H14" i="10"/>
  <c r="D14" i="15"/>
  <c r="N34" i="15"/>
  <c r="Z34" i="10"/>
  <c r="AB37" i="8" s="1"/>
  <c r="AD34" i="14"/>
  <c r="N48" i="7"/>
  <c r="K48" i="7"/>
  <c r="P47" i="3" s="1"/>
  <c r="AE42" i="8"/>
  <c r="M35" i="10"/>
  <c r="N35" i="14"/>
  <c r="G35" i="15"/>
  <c r="Q35" i="10"/>
  <c r="F38" i="7" s="1"/>
  <c r="S37" i="10"/>
  <c r="H40" i="7" s="1"/>
  <c r="K42" i="10"/>
  <c r="G42" i="15"/>
  <c r="Q42" i="10"/>
  <c r="F45" i="7" s="1"/>
  <c r="N42" i="14"/>
  <c r="O42" i="10"/>
  <c r="Q42" i="14"/>
  <c r="T42" i="10"/>
  <c r="I45" i="7" s="1"/>
  <c r="J42" i="15"/>
  <c r="F36" i="10"/>
  <c r="E36" i="14"/>
  <c r="B36" i="15"/>
  <c r="J36" i="14"/>
  <c r="K36" i="14" s="1"/>
  <c r="L36" i="10"/>
  <c r="F36" i="15"/>
  <c r="AH36" i="14"/>
  <c r="Q36" i="15"/>
  <c r="AC36" i="10"/>
  <c r="AF39" i="8" s="1"/>
  <c r="D34" i="15"/>
  <c r="H34" i="10"/>
  <c r="H34" i="14"/>
  <c r="L34" i="14" s="1"/>
  <c r="B23" i="15"/>
  <c r="F23" i="10"/>
  <c r="E23" i="14"/>
  <c r="P24" i="7"/>
  <c r="U27" i="15"/>
  <c r="AM27" i="14"/>
  <c r="AG27" i="10"/>
  <c r="AK30" i="8" s="1"/>
  <c r="AL30" i="8" s="1"/>
  <c r="AF27" i="14"/>
  <c r="P27" i="15"/>
  <c r="AB27" i="10"/>
  <c r="AD30" i="8" s="1"/>
  <c r="O24" i="7"/>
  <c r="AA19" i="14"/>
  <c r="L19" i="15"/>
  <c r="O53" i="12"/>
  <c r="O26" i="14"/>
  <c r="H26" i="15"/>
  <c r="R26" i="10"/>
  <c r="G29" i="7" s="1"/>
  <c r="I23" i="15"/>
  <c r="W20" i="14"/>
  <c r="X20" i="14" s="1"/>
  <c r="T20" i="14" s="1"/>
  <c r="J48" i="12"/>
  <c r="M19" i="10"/>
  <c r="S31" i="10"/>
  <c r="H34" i="7" s="1"/>
  <c r="K20" i="10"/>
  <c r="J9" i="10"/>
  <c r="N5" i="14"/>
  <c r="M5" i="14" s="1"/>
  <c r="Q5" i="10"/>
  <c r="F8" i="7" s="1"/>
  <c r="L8" i="7" s="1"/>
  <c r="G5" i="15"/>
  <c r="W29" i="10"/>
  <c r="Q29" i="15"/>
  <c r="AC29" i="10"/>
  <c r="AF32" i="8" s="1"/>
  <c r="AH29" i="14"/>
  <c r="AJ29" i="14" s="1"/>
  <c r="L27" i="15"/>
  <c r="AA27" i="14"/>
  <c r="T22" i="10"/>
  <c r="I25" i="7" s="1"/>
  <c r="Q22" i="14"/>
  <c r="J22" i="15"/>
  <c r="AC22" i="14"/>
  <c r="AG22" i="14" s="1"/>
  <c r="M22" i="15"/>
  <c r="Y22" i="10"/>
  <c r="AA25" i="8" s="1"/>
  <c r="X28" i="6"/>
  <c r="Y28" i="6" s="1"/>
  <c r="Z28" i="6" s="1"/>
  <c r="P28" i="6"/>
  <c r="Q28" i="6" s="1"/>
  <c r="O28" i="6"/>
  <c r="T28" i="6"/>
  <c r="U28" i="6" s="1"/>
  <c r="W11" i="14"/>
  <c r="X11" i="14" s="1"/>
  <c r="T11" i="14" s="1"/>
  <c r="J37" i="12"/>
  <c r="Q14" i="8" s="1"/>
  <c r="K11" i="10"/>
  <c r="I9" i="14"/>
  <c r="I9" i="10"/>
  <c r="E9" i="15"/>
  <c r="AF9" i="14"/>
  <c r="AB9" i="10"/>
  <c r="AD12" i="8" s="1"/>
  <c r="P9" i="15"/>
  <c r="K19" i="14"/>
  <c r="O13" i="10"/>
  <c r="R13" i="14"/>
  <c r="U13" i="10"/>
  <c r="J16" i="7" s="1"/>
  <c r="K13" i="15"/>
  <c r="S12" i="15"/>
  <c r="AE12" i="10"/>
  <c r="AI15" i="8" s="1"/>
  <c r="AK12" i="14"/>
  <c r="I4" i="14"/>
  <c r="K4" i="14" s="1"/>
  <c r="L4" i="14" s="1"/>
  <c r="I4" i="10"/>
  <c r="S7" i="6" s="1"/>
  <c r="E4" i="15"/>
  <c r="P135" i="7"/>
  <c r="W16" i="10"/>
  <c r="N15" i="10"/>
  <c r="AF7" i="10"/>
  <c r="AJ10" i="8" s="1"/>
  <c r="AL10" i="8" s="1"/>
  <c r="AL7" i="14"/>
  <c r="T7" i="15"/>
  <c r="R136" i="8"/>
  <c r="X136" i="8" s="1"/>
  <c r="S135" i="3" s="1"/>
  <c r="O130" i="8"/>
  <c r="O74" i="8"/>
  <c r="X74" i="8" s="1"/>
  <c r="S73" i="3" s="1"/>
  <c r="C20" i="8"/>
  <c r="C20" i="7"/>
  <c r="M20" i="7" s="1"/>
  <c r="C20" i="6"/>
  <c r="C19" i="3"/>
  <c r="J15" i="10"/>
  <c r="K5" i="14"/>
  <c r="W124" i="8"/>
  <c r="W112" i="8"/>
  <c r="W71" i="8"/>
  <c r="K23" i="8"/>
  <c r="O23" i="8" s="1"/>
  <c r="L93" i="7"/>
  <c r="I16" i="15"/>
  <c r="T12" i="10"/>
  <c r="I15" i="7" s="1"/>
  <c r="J12" i="15"/>
  <c r="Q12" i="14"/>
  <c r="AF12" i="14"/>
  <c r="AB12" i="10"/>
  <c r="AD15" i="8" s="1"/>
  <c r="P12" i="15"/>
  <c r="AM12" i="14"/>
  <c r="AG12" i="10"/>
  <c r="AK15" i="8" s="1"/>
  <c r="U12" i="15"/>
  <c r="I14" i="15"/>
  <c r="Y13" i="10"/>
  <c r="AA16" i="8" s="1"/>
  <c r="M13" i="15"/>
  <c r="AC13" i="14"/>
  <c r="N7" i="10"/>
  <c r="F7" i="14"/>
  <c r="C7" i="15"/>
  <c r="G7" i="10"/>
  <c r="W22" i="6"/>
  <c r="F16" i="14"/>
  <c r="G16" i="10"/>
  <c r="C16" i="15"/>
  <c r="AM16" i="14"/>
  <c r="U16" i="15"/>
  <c r="AG16" i="10"/>
  <c r="AK19" i="8" s="1"/>
  <c r="T4" i="15"/>
  <c r="AL4" i="14"/>
  <c r="AF4" i="10"/>
  <c r="AJ7" i="8" s="1"/>
  <c r="O68" i="8"/>
  <c r="T14" i="8"/>
  <c r="L14" i="8"/>
  <c r="P14" i="8"/>
  <c r="G14" i="8"/>
  <c r="F14" i="8"/>
  <c r="S14" i="8"/>
  <c r="J14" i="8"/>
  <c r="M14" i="8"/>
  <c r="I14" i="8"/>
  <c r="V14" i="8"/>
  <c r="U14" i="8"/>
  <c r="F8" i="15"/>
  <c r="J8" i="14"/>
  <c r="L8" i="10"/>
  <c r="AE8" i="10"/>
  <c r="AI11" i="8" s="1"/>
  <c r="S8" i="15"/>
  <c r="AK8" i="14"/>
  <c r="O8" i="14"/>
  <c r="R8" i="10"/>
  <c r="G11" i="7" s="1"/>
  <c r="M11" i="7" s="1"/>
  <c r="H8" i="15"/>
  <c r="AH6" i="8"/>
  <c r="R91" i="8"/>
  <c r="W57" i="8"/>
  <c r="Q118" i="8"/>
  <c r="R118" i="8" s="1"/>
  <c r="W96" i="8"/>
  <c r="H59" i="8"/>
  <c r="O59" i="8" s="1"/>
  <c r="K75" i="8"/>
  <c r="W48" i="8"/>
  <c r="O123" i="7"/>
  <c r="O58" i="8"/>
  <c r="O9" i="7"/>
  <c r="R120" i="8"/>
  <c r="Q115" i="8"/>
  <c r="R115" i="8" s="1"/>
  <c r="G3" i="10"/>
  <c r="C3" i="15"/>
  <c r="F3" i="14"/>
  <c r="AB3" i="10"/>
  <c r="AD6" i="8" s="1"/>
  <c r="AF3" i="14"/>
  <c r="P3" i="15"/>
  <c r="AD3" i="14"/>
  <c r="AG3" i="14" s="1"/>
  <c r="Z3" i="10"/>
  <c r="AB6" i="8" s="1"/>
  <c r="AE6" i="8" s="1"/>
  <c r="N3" i="15"/>
  <c r="R62" i="8"/>
  <c r="H11" i="8"/>
  <c r="L27" i="7"/>
  <c r="T121" i="4"/>
  <c r="T56" i="4"/>
  <c r="T34" i="4"/>
  <c r="Q119" i="8"/>
  <c r="R119" i="8" s="1"/>
  <c r="W22" i="8"/>
  <c r="W8" i="8"/>
  <c r="T116" i="4"/>
  <c r="T52" i="4"/>
  <c r="K126" i="8"/>
  <c r="K91" i="8"/>
  <c r="O91" i="8" s="1"/>
  <c r="X91" i="8" s="1"/>
  <c r="S90" i="3" s="1"/>
  <c r="W82" i="8"/>
  <c r="K61" i="8"/>
  <c r="K26" i="8"/>
  <c r="O26" i="8" s="1"/>
  <c r="W13" i="8"/>
  <c r="T16" i="4"/>
  <c r="T31" i="5"/>
  <c r="T75" i="5"/>
  <c r="T19" i="5"/>
  <c r="AG122" i="14"/>
  <c r="I114" i="10"/>
  <c r="S117" i="6" s="1"/>
  <c r="E114" i="15"/>
  <c r="I114" i="14"/>
  <c r="K114" i="14" s="1"/>
  <c r="L114" i="14" s="1"/>
  <c r="O112" i="15"/>
  <c r="AE112" i="14"/>
  <c r="AA112" i="10"/>
  <c r="AC115" i="8" s="1"/>
  <c r="J131" i="10"/>
  <c r="AL131" i="14"/>
  <c r="T131" i="15"/>
  <c r="AF131" i="10"/>
  <c r="AJ134" i="8" s="1"/>
  <c r="AE123" i="8"/>
  <c r="AL132" i="8"/>
  <c r="W126" i="14"/>
  <c r="X126" i="14" s="1"/>
  <c r="T126" i="14" s="1"/>
  <c r="J181" i="12"/>
  <c r="Q129" i="8" s="1"/>
  <c r="R129" i="8" s="1"/>
  <c r="J124" i="10"/>
  <c r="C126" i="15"/>
  <c r="F126" i="14"/>
  <c r="G126" i="10"/>
  <c r="P129" i="7" s="1"/>
  <c r="X126" i="10"/>
  <c r="V123" i="10"/>
  <c r="Y126" i="8"/>
  <c r="Z126" i="8" s="1"/>
  <c r="AF125" i="10"/>
  <c r="AJ128" i="8" s="1"/>
  <c r="T125" i="15"/>
  <c r="AL125" i="14"/>
  <c r="E125" i="15"/>
  <c r="I125" i="10"/>
  <c r="S128" i="6" s="1"/>
  <c r="I125" i="14"/>
  <c r="C128" i="7"/>
  <c r="C128" i="6"/>
  <c r="C128" i="8"/>
  <c r="C127" i="3"/>
  <c r="Q123" i="10"/>
  <c r="F126" i="7" s="1"/>
  <c r="L126" i="7" s="1"/>
  <c r="G123" i="15"/>
  <c r="N123" i="14"/>
  <c r="V122" i="10"/>
  <c r="Y125" i="8"/>
  <c r="Z125" i="8" s="1"/>
  <c r="AG121" i="14"/>
  <c r="C120" i="7"/>
  <c r="M120" i="7" s="1"/>
  <c r="C120" i="8"/>
  <c r="C119" i="3"/>
  <c r="C120" i="6"/>
  <c r="M121" i="10"/>
  <c r="F121" i="14"/>
  <c r="G121" i="14" s="1"/>
  <c r="C121" i="15"/>
  <c r="G121" i="10"/>
  <c r="C119" i="15"/>
  <c r="F119" i="14"/>
  <c r="G119" i="14" s="1"/>
  <c r="G119" i="10"/>
  <c r="AL119" i="14"/>
  <c r="AF119" i="10"/>
  <c r="AJ122" i="8" s="1"/>
  <c r="T119" i="15"/>
  <c r="S117" i="10"/>
  <c r="H120" i="7" s="1"/>
  <c r="H113" i="14"/>
  <c r="D113" i="15"/>
  <c r="V113" i="15" s="1"/>
  <c r="G113" i="11" s="1"/>
  <c r="D113" i="11" s="1"/>
  <c r="H113" i="10"/>
  <c r="AB116" i="10"/>
  <c r="AD119" i="8" s="1"/>
  <c r="P116" i="15"/>
  <c r="AF116" i="14"/>
  <c r="O112" i="10"/>
  <c r="X116" i="10"/>
  <c r="F114" i="10"/>
  <c r="B114" i="15"/>
  <c r="E114" i="14"/>
  <c r="AE116" i="8"/>
  <c r="AM116" i="8" s="1"/>
  <c r="AN116" i="8" s="1"/>
  <c r="T115" i="3" s="1"/>
  <c r="X110" i="10"/>
  <c r="N107" i="10"/>
  <c r="O106" i="10"/>
  <c r="AK98" i="14"/>
  <c r="AN98" i="14" s="1"/>
  <c r="AB98" i="14" s="1"/>
  <c r="Z98" i="14" s="1"/>
  <c r="S98" i="14" s="1"/>
  <c r="S98" i="15"/>
  <c r="AE98" i="10"/>
  <c r="AI101" i="8" s="1"/>
  <c r="AL101" i="8" s="1"/>
  <c r="J120" i="6"/>
  <c r="K120" i="6"/>
  <c r="L120" i="6" s="1"/>
  <c r="AH115" i="14"/>
  <c r="AJ115" i="14" s="1"/>
  <c r="AC115" i="10"/>
  <c r="AF118" i="8" s="1"/>
  <c r="AH118" i="8" s="1"/>
  <c r="Q115" i="15"/>
  <c r="F116" i="14"/>
  <c r="G116" i="14" s="1"/>
  <c r="C116" i="15"/>
  <c r="G116" i="10"/>
  <c r="P119" i="6" s="1"/>
  <c r="Q119" i="6" s="1"/>
  <c r="R119" i="6" s="1"/>
  <c r="N116" i="10"/>
  <c r="I112" i="14"/>
  <c r="E112" i="15"/>
  <c r="I112" i="10"/>
  <c r="S115" i="6" s="1"/>
  <c r="AF115" i="14"/>
  <c r="AG115" i="14" s="1"/>
  <c r="P115" i="15"/>
  <c r="AB115" i="10"/>
  <c r="AD118" i="8" s="1"/>
  <c r="N116" i="7"/>
  <c r="K116" i="7"/>
  <c r="P115" i="3" s="1"/>
  <c r="G112" i="14"/>
  <c r="M115" i="7"/>
  <c r="N108" i="15"/>
  <c r="Z108" i="10"/>
  <c r="AB111" i="8" s="1"/>
  <c r="AD108" i="14"/>
  <c r="AF108" i="14"/>
  <c r="AB108" i="10"/>
  <c r="AD111" i="8" s="1"/>
  <c r="AE111" i="8" s="1"/>
  <c r="P108" i="15"/>
  <c r="V107" i="10"/>
  <c r="Y110" i="8"/>
  <c r="Z110" i="8" s="1"/>
  <c r="E111" i="15"/>
  <c r="I111" i="14"/>
  <c r="I111" i="10"/>
  <c r="S114" i="6" s="1"/>
  <c r="AI111" i="14"/>
  <c r="AD111" i="10"/>
  <c r="AG114" i="8" s="1"/>
  <c r="R111" i="15"/>
  <c r="K111" i="10"/>
  <c r="AC111" i="14"/>
  <c r="AG111" i="14" s="1"/>
  <c r="M111" i="15"/>
  <c r="Y111" i="10"/>
  <c r="AA114" i="8" s="1"/>
  <c r="M105" i="10"/>
  <c r="O103" i="14"/>
  <c r="H103" i="15"/>
  <c r="R103" i="10"/>
  <c r="G106" i="7" s="1"/>
  <c r="Q102" i="14"/>
  <c r="M102" i="14" s="1"/>
  <c r="J102" i="15"/>
  <c r="T102" i="10"/>
  <c r="I105" i="7" s="1"/>
  <c r="W97" i="10"/>
  <c r="W90" i="10"/>
  <c r="Z105" i="10"/>
  <c r="AB108" i="8" s="1"/>
  <c r="AD105" i="14"/>
  <c r="N105" i="15"/>
  <c r="Y105" i="10"/>
  <c r="AA108" i="8" s="1"/>
  <c r="M105" i="15"/>
  <c r="AC105" i="14"/>
  <c r="Q105" i="10"/>
  <c r="F108" i="7" s="1"/>
  <c r="N105" i="14"/>
  <c r="G105" i="15"/>
  <c r="O161" i="12"/>
  <c r="M109" i="15"/>
  <c r="Y109" i="10"/>
  <c r="AA112" i="8" s="1"/>
  <c r="AC109" i="14"/>
  <c r="C112" i="8"/>
  <c r="C112" i="6"/>
  <c r="C112" i="7"/>
  <c r="C111" i="3"/>
  <c r="AC101" i="10"/>
  <c r="AF104" i="8" s="1"/>
  <c r="AH104" i="8" s="1"/>
  <c r="AH101" i="14"/>
  <c r="AJ101" i="14" s="1"/>
  <c r="Q101" i="15"/>
  <c r="P101" i="10"/>
  <c r="Q99" i="15"/>
  <c r="AC99" i="10"/>
  <c r="AF102" i="8" s="1"/>
  <c r="AH99" i="14"/>
  <c r="AA99" i="14"/>
  <c r="L99" i="15"/>
  <c r="R97" i="15"/>
  <c r="AD97" i="10"/>
  <c r="AG100" i="8" s="1"/>
  <c r="AH100" i="8" s="1"/>
  <c r="AI97" i="14"/>
  <c r="AJ97" i="14" s="1"/>
  <c r="C100" i="8"/>
  <c r="C100" i="6"/>
  <c r="C100" i="7"/>
  <c r="L100" i="7" s="1"/>
  <c r="C99" i="3"/>
  <c r="S106" i="10"/>
  <c r="H109" i="7" s="1"/>
  <c r="P103" i="10"/>
  <c r="T113" i="6"/>
  <c r="U113" i="6" s="1"/>
  <c r="S113" i="6"/>
  <c r="W103" i="10"/>
  <c r="AL103" i="14"/>
  <c r="AN103" i="14" s="1"/>
  <c r="T103" i="15"/>
  <c r="AF103" i="10"/>
  <c r="AJ106" i="8" s="1"/>
  <c r="AL106" i="8" s="1"/>
  <c r="P108" i="14"/>
  <c r="I106" i="15"/>
  <c r="N105" i="10"/>
  <c r="S94" i="10"/>
  <c r="H97" i="7" s="1"/>
  <c r="AI94" i="14"/>
  <c r="R94" i="15"/>
  <c r="AD94" i="10"/>
  <c r="AG97" i="8" s="1"/>
  <c r="G101" i="6"/>
  <c r="H101" i="6" s="1"/>
  <c r="F101" i="6"/>
  <c r="W106" i="6"/>
  <c r="AE101" i="8"/>
  <c r="AM101" i="8" s="1"/>
  <c r="V97" i="10"/>
  <c r="Y100" i="8"/>
  <c r="Z100" i="8" s="1"/>
  <c r="M94" i="10"/>
  <c r="AK81" i="14"/>
  <c r="AN81" i="14" s="1"/>
  <c r="AB81" i="14" s="1"/>
  <c r="Z81" i="14" s="1"/>
  <c r="S81" i="14" s="1"/>
  <c r="S81" i="15"/>
  <c r="AE81" i="10"/>
  <c r="AI84" i="8" s="1"/>
  <c r="AL84" i="8" s="1"/>
  <c r="AE100" i="10"/>
  <c r="AI103" i="8" s="1"/>
  <c r="S100" i="15"/>
  <c r="AK100" i="14"/>
  <c r="AL100" i="14"/>
  <c r="AF100" i="10"/>
  <c r="AJ103" i="8" s="1"/>
  <c r="T100" i="15"/>
  <c r="S98" i="10"/>
  <c r="H101" i="7" s="1"/>
  <c r="H94" i="15"/>
  <c r="R94" i="10"/>
  <c r="G97" i="7" s="1"/>
  <c r="M97" i="7" s="1"/>
  <c r="O94" i="14"/>
  <c r="V101" i="15"/>
  <c r="G101" i="11" s="1"/>
  <c r="D101" i="11" s="1"/>
  <c r="I98" i="15"/>
  <c r="AI95" i="14"/>
  <c r="AD95" i="10"/>
  <c r="AG98" i="8" s="1"/>
  <c r="R95" i="15"/>
  <c r="O95" i="15"/>
  <c r="AE95" i="14"/>
  <c r="AA95" i="10"/>
  <c r="AC98" i="8" s="1"/>
  <c r="AD95" i="14"/>
  <c r="N95" i="15"/>
  <c r="Z95" i="10"/>
  <c r="AB98" i="8" s="1"/>
  <c r="W92" i="10"/>
  <c r="P91" i="6"/>
  <c r="Q91" i="6" s="1"/>
  <c r="R91" i="6" s="1"/>
  <c r="T91" i="6"/>
  <c r="U91" i="6" s="1"/>
  <c r="V91" i="6" s="1"/>
  <c r="O91" i="6"/>
  <c r="J85" i="10"/>
  <c r="W96" i="14"/>
  <c r="X96" i="14" s="1"/>
  <c r="T96" i="14" s="1"/>
  <c r="N10" i="13"/>
  <c r="W87" i="14"/>
  <c r="X87" i="14" s="1"/>
  <c r="T87" i="14" s="1"/>
  <c r="J143" i="12"/>
  <c r="Q90" i="8" s="1"/>
  <c r="R90" i="8" s="1"/>
  <c r="AC87" i="14"/>
  <c r="AG87" i="14" s="1"/>
  <c r="M87" i="15"/>
  <c r="Y87" i="10"/>
  <c r="AA90" i="8" s="1"/>
  <c r="M93" i="14"/>
  <c r="O146" i="12"/>
  <c r="AE85" i="14"/>
  <c r="O85" i="15"/>
  <c r="AA85" i="10"/>
  <c r="AC88" i="8" s="1"/>
  <c r="Q91" i="15"/>
  <c r="AC91" i="10"/>
  <c r="AF94" i="8" s="1"/>
  <c r="AH91" i="14"/>
  <c r="AJ91" i="14" s="1"/>
  <c r="AK91" i="14"/>
  <c r="AE91" i="10"/>
  <c r="AI94" i="8" s="1"/>
  <c r="S91" i="15"/>
  <c r="C93" i="3"/>
  <c r="C94" i="8"/>
  <c r="C94" i="7"/>
  <c r="C94" i="6"/>
  <c r="P93" i="7"/>
  <c r="B87" i="15"/>
  <c r="F87" i="10"/>
  <c r="E87" i="14"/>
  <c r="AF84" i="14"/>
  <c r="P84" i="15"/>
  <c r="AB84" i="10"/>
  <c r="AD87" i="8" s="1"/>
  <c r="AE87" i="8" s="1"/>
  <c r="AM87" i="8" s="1"/>
  <c r="E80" i="14"/>
  <c r="B80" i="15"/>
  <c r="F80" i="10"/>
  <c r="D96" i="15"/>
  <c r="H96" i="10"/>
  <c r="H96" i="14"/>
  <c r="I96" i="14"/>
  <c r="E96" i="15"/>
  <c r="I96" i="10"/>
  <c r="S99" i="6" s="1"/>
  <c r="O96" i="14"/>
  <c r="H96" i="15"/>
  <c r="R96" i="10"/>
  <c r="G99" i="7" s="1"/>
  <c r="M92" i="7"/>
  <c r="N88" i="10"/>
  <c r="AL88" i="14"/>
  <c r="T88" i="15"/>
  <c r="AF88" i="10"/>
  <c r="AJ91" i="8" s="1"/>
  <c r="H92" i="15"/>
  <c r="R92" i="10"/>
  <c r="G95" i="7" s="1"/>
  <c r="O92" i="14"/>
  <c r="N92" i="10"/>
  <c r="AH88" i="8"/>
  <c r="I83" i="10"/>
  <c r="S86" i="6" s="1"/>
  <c r="I83" i="14"/>
  <c r="E83" i="15"/>
  <c r="N84" i="7"/>
  <c r="Q84" i="7" s="1"/>
  <c r="K84" i="7"/>
  <c r="P83" i="3" s="1"/>
  <c r="J79" i="10"/>
  <c r="W82" i="10"/>
  <c r="O82" i="10"/>
  <c r="P84" i="7"/>
  <c r="R78" i="15"/>
  <c r="AD78" i="10"/>
  <c r="AG81" i="8" s="1"/>
  <c r="AH81" i="8" s="1"/>
  <c r="AI78" i="14"/>
  <c r="AJ78" i="14" s="1"/>
  <c r="H78" i="10"/>
  <c r="D78" i="15"/>
  <c r="H78" i="14"/>
  <c r="O75" i="15"/>
  <c r="AE75" i="14"/>
  <c r="AG75" i="14" s="1"/>
  <c r="AA75" i="10"/>
  <c r="AC78" i="8" s="1"/>
  <c r="AE78" i="8" s="1"/>
  <c r="N75" i="10"/>
  <c r="I74" i="15"/>
  <c r="C77" i="6"/>
  <c r="C77" i="7"/>
  <c r="O77" i="7" s="1"/>
  <c r="C76" i="3"/>
  <c r="C77" i="8"/>
  <c r="AK66" i="14"/>
  <c r="AN66" i="14" s="1"/>
  <c r="AB66" i="14" s="1"/>
  <c r="Z66" i="14" s="1"/>
  <c r="S66" i="14" s="1"/>
  <c r="AE66" i="10"/>
  <c r="AI69" i="8" s="1"/>
  <c r="AL69" i="8" s="1"/>
  <c r="S66" i="15"/>
  <c r="G87" i="14"/>
  <c r="AI83" i="14"/>
  <c r="AD83" i="10"/>
  <c r="AG86" i="8" s="1"/>
  <c r="R83" i="15"/>
  <c r="P83" i="7"/>
  <c r="X79" i="10"/>
  <c r="L78" i="10"/>
  <c r="J78" i="14"/>
  <c r="F78" i="15"/>
  <c r="P77" i="10"/>
  <c r="O128" i="12"/>
  <c r="K79" i="6" s="1"/>
  <c r="L79" i="6" s="1"/>
  <c r="M79" i="6" s="1"/>
  <c r="AH77" i="8"/>
  <c r="W68" i="10"/>
  <c r="U83" i="10"/>
  <c r="J86" i="7" s="1"/>
  <c r="P86" i="7" s="1"/>
  <c r="R83" i="14"/>
  <c r="K83" i="15"/>
  <c r="F83" i="15"/>
  <c r="J83" i="14"/>
  <c r="K83" i="14" s="1"/>
  <c r="L83" i="10"/>
  <c r="E83" i="14"/>
  <c r="F83" i="10"/>
  <c r="B83" i="15"/>
  <c r="V78" i="10"/>
  <c r="Y81" i="8"/>
  <c r="Z81" i="8" s="1"/>
  <c r="F86" i="15"/>
  <c r="L86" i="10"/>
  <c r="J86" i="14"/>
  <c r="K86" i="14" s="1"/>
  <c r="AA86" i="14"/>
  <c r="L86" i="15"/>
  <c r="W86" i="10"/>
  <c r="J83" i="6"/>
  <c r="P71" i="10"/>
  <c r="P80" i="6"/>
  <c r="Q80" i="6" s="1"/>
  <c r="T80" i="6"/>
  <c r="U80" i="6" s="1"/>
  <c r="V80" i="6" s="1"/>
  <c r="O80" i="6"/>
  <c r="P73" i="10"/>
  <c r="E67" i="14"/>
  <c r="F67" i="10"/>
  <c r="B67" i="15"/>
  <c r="AI67" i="14"/>
  <c r="AJ67" i="14" s="1"/>
  <c r="R67" i="15"/>
  <c r="AD67" i="10"/>
  <c r="AG70" i="8" s="1"/>
  <c r="AH70" i="8" s="1"/>
  <c r="X65" i="10"/>
  <c r="L77" i="14"/>
  <c r="L73" i="15"/>
  <c r="AA73" i="14"/>
  <c r="V70" i="10"/>
  <c r="Y73" i="8"/>
  <c r="Z73" i="8" s="1"/>
  <c r="U73" i="15"/>
  <c r="AG73" i="10"/>
  <c r="AK76" i="8" s="1"/>
  <c r="AL76" i="8" s="1"/>
  <c r="AM73" i="14"/>
  <c r="AN73" i="14" s="1"/>
  <c r="Z73" i="10"/>
  <c r="AB76" i="8" s="1"/>
  <c r="AD73" i="14"/>
  <c r="N73" i="15"/>
  <c r="U70" i="15"/>
  <c r="AG70" i="10"/>
  <c r="AK73" i="8" s="1"/>
  <c r="AL73" i="8" s="1"/>
  <c r="AM70" i="14"/>
  <c r="AN70" i="14" s="1"/>
  <c r="J125" i="12"/>
  <c r="Q73" i="8" s="1"/>
  <c r="R73" i="8" s="1"/>
  <c r="X73" i="8" s="1"/>
  <c r="S72" i="3" s="1"/>
  <c r="W70" i="14"/>
  <c r="X70" i="14" s="1"/>
  <c r="T70" i="14" s="1"/>
  <c r="AN75" i="14"/>
  <c r="P75" i="14"/>
  <c r="M73" i="10"/>
  <c r="S69" i="15"/>
  <c r="AE69" i="10"/>
  <c r="AI72" i="8" s="1"/>
  <c r="AK69" i="14"/>
  <c r="AA69" i="14"/>
  <c r="L69" i="15"/>
  <c r="I72" i="10"/>
  <c r="S75" i="6" s="1"/>
  <c r="I72" i="14"/>
  <c r="E72" i="15"/>
  <c r="J69" i="10"/>
  <c r="AA63" i="10"/>
  <c r="AC66" i="8" s="1"/>
  <c r="O63" i="15"/>
  <c r="AE63" i="14"/>
  <c r="C66" i="8"/>
  <c r="C66" i="7"/>
  <c r="C66" i="6"/>
  <c r="C65" i="3"/>
  <c r="P72" i="15"/>
  <c r="AB72" i="10"/>
  <c r="AD75" i="8" s="1"/>
  <c r="AF72" i="14"/>
  <c r="X72" i="10"/>
  <c r="T72" i="10"/>
  <c r="I75" i="7" s="1"/>
  <c r="Q72" i="14"/>
  <c r="J72" i="15"/>
  <c r="W69" i="10"/>
  <c r="AN67" i="14"/>
  <c r="AF72" i="10"/>
  <c r="AJ75" i="8" s="1"/>
  <c r="AL72" i="14"/>
  <c r="T72" i="15"/>
  <c r="O53" i="10"/>
  <c r="O69" i="14"/>
  <c r="H69" i="15"/>
  <c r="R69" i="10"/>
  <c r="G72" i="7" s="1"/>
  <c r="W53" i="10"/>
  <c r="AK45" i="14"/>
  <c r="AN45" i="14" s="1"/>
  <c r="AB45" i="14" s="1"/>
  <c r="Z45" i="14" s="1"/>
  <c r="S45" i="14" s="1"/>
  <c r="AE45" i="10"/>
  <c r="AI48" i="8" s="1"/>
  <c r="AL48" i="8" s="1"/>
  <c r="S45" i="15"/>
  <c r="AE64" i="10"/>
  <c r="AI67" i="8" s="1"/>
  <c r="S64" i="15"/>
  <c r="AK64" i="14"/>
  <c r="L64" i="15"/>
  <c r="AA64" i="14"/>
  <c r="N64" i="14"/>
  <c r="Q64" i="10"/>
  <c r="F67" i="7" s="1"/>
  <c r="G64" i="15"/>
  <c r="Q57" i="14"/>
  <c r="J57" i="15"/>
  <c r="T57" i="10"/>
  <c r="I60" i="7" s="1"/>
  <c r="AF57" i="14"/>
  <c r="AB57" i="10"/>
  <c r="AD60" i="8" s="1"/>
  <c r="P57" i="15"/>
  <c r="F54" i="14"/>
  <c r="G54" i="14" s="1"/>
  <c r="C54" i="15"/>
  <c r="G54" i="10"/>
  <c r="C57" i="6"/>
  <c r="C57" i="8"/>
  <c r="C57" i="7"/>
  <c r="M57" i="7" s="1"/>
  <c r="C56" i="3"/>
  <c r="X55" i="10"/>
  <c r="W56" i="6"/>
  <c r="AC48" i="10"/>
  <c r="AF51" i="8" s="1"/>
  <c r="AH51" i="8" s="1"/>
  <c r="AH48" i="14"/>
  <c r="AJ48" i="14" s="1"/>
  <c r="Q48" i="15"/>
  <c r="N64" i="10"/>
  <c r="H62" i="14"/>
  <c r="D62" i="15"/>
  <c r="H62" i="10"/>
  <c r="N62" i="10"/>
  <c r="J56" i="15"/>
  <c r="Q56" i="14"/>
  <c r="T56" i="10"/>
  <c r="I59" i="7" s="1"/>
  <c r="O59" i="7" s="1"/>
  <c r="G48" i="10"/>
  <c r="C48" i="15"/>
  <c r="F48" i="14"/>
  <c r="G48" i="14" s="1"/>
  <c r="P65" i="7"/>
  <c r="E59" i="15"/>
  <c r="I59" i="14"/>
  <c r="I59" i="10"/>
  <c r="S62" i="6" s="1"/>
  <c r="C62" i="7"/>
  <c r="C61" i="3"/>
  <c r="C62" i="6"/>
  <c r="C62" i="8"/>
  <c r="E55" i="14"/>
  <c r="B55" i="15"/>
  <c r="F55" i="10"/>
  <c r="AI55" i="14"/>
  <c r="AD55" i="10"/>
  <c r="AG58" i="8" s="1"/>
  <c r="R55" i="15"/>
  <c r="S48" i="15"/>
  <c r="AE48" i="10"/>
  <c r="AI51" i="8" s="1"/>
  <c r="AL51" i="8" s="1"/>
  <c r="AK48" i="14"/>
  <c r="AN48" i="14" s="1"/>
  <c r="Q48" i="14"/>
  <c r="J48" i="15"/>
  <c r="AC58" i="10"/>
  <c r="AF61" i="8" s="1"/>
  <c r="Q58" i="15"/>
  <c r="AH58" i="14"/>
  <c r="AD58" i="14"/>
  <c r="Z58" i="10"/>
  <c r="AB61" i="8" s="1"/>
  <c r="N58" i="15"/>
  <c r="C61" i="7"/>
  <c r="L61" i="7" s="1"/>
  <c r="C61" i="6"/>
  <c r="C60" i="3"/>
  <c r="C61" i="8"/>
  <c r="M65" i="7"/>
  <c r="I55" i="15"/>
  <c r="M51" i="10"/>
  <c r="AC51" i="14"/>
  <c r="Y51" i="10"/>
  <c r="AA54" i="8" s="1"/>
  <c r="M51" i="15"/>
  <c r="W50" i="10"/>
  <c r="I46" i="15"/>
  <c r="G50" i="15"/>
  <c r="Q50" i="10"/>
  <c r="F53" i="7" s="1"/>
  <c r="N50" i="14"/>
  <c r="K43" i="10"/>
  <c r="AG55" i="14"/>
  <c r="AE55" i="8"/>
  <c r="I46" i="10"/>
  <c r="S49" i="6" s="1"/>
  <c r="E46" i="15"/>
  <c r="I46" i="14"/>
  <c r="X46" i="10"/>
  <c r="AH46" i="14"/>
  <c r="AC46" i="10"/>
  <c r="AF49" i="8" s="1"/>
  <c r="AH49" i="8" s="1"/>
  <c r="Q46" i="15"/>
  <c r="X47" i="10"/>
  <c r="N44" i="10"/>
  <c r="F40" i="15"/>
  <c r="L40" i="10"/>
  <c r="J40" i="14"/>
  <c r="K40" i="14" s="1"/>
  <c r="AK28" i="14"/>
  <c r="AN28" i="14" s="1"/>
  <c r="S28" i="15"/>
  <c r="AE28" i="10"/>
  <c r="AI31" i="8" s="1"/>
  <c r="AL31" i="8" s="1"/>
  <c r="X54" i="6"/>
  <c r="Y54" i="6" s="1"/>
  <c r="W54" i="6"/>
  <c r="C50" i="15"/>
  <c r="G50" i="10"/>
  <c r="F50" i="14"/>
  <c r="G50" i="14" s="1"/>
  <c r="AA50" i="14"/>
  <c r="L50" i="15"/>
  <c r="AM50" i="14"/>
  <c r="U50" i="15"/>
  <c r="AG50" i="10"/>
  <c r="AK53" i="8" s="1"/>
  <c r="K52" i="14"/>
  <c r="M44" i="10"/>
  <c r="AC44" i="14"/>
  <c r="AG44" i="14" s="1"/>
  <c r="Y44" i="10"/>
  <c r="AA47" i="8" s="1"/>
  <c r="M44" i="15"/>
  <c r="U40" i="15"/>
  <c r="AG40" i="10"/>
  <c r="AK43" i="8" s="1"/>
  <c r="AM40" i="14"/>
  <c r="AA40" i="14"/>
  <c r="L40" i="15"/>
  <c r="O47" i="10"/>
  <c r="E47" i="14"/>
  <c r="F47" i="10"/>
  <c r="B47" i="15"/>
  <c r="C50" i="6"/>
  <c r="C50" i="8"/>
  <c r="C50" i="7"/>
  <c r="M50" i="7" s="1"/>
  <c r="C49" i="3"/>
  <c r="L43" i="15"/>
  <c r="AA43" i="14"/>
  <c r="AK31" i="14"/>
  <c r="AN31" i="14" s="1"/>
  <c r="S31" i="15"/>
  <c r="AE31" i="10"/>
  <c r="AI34" i="8" s="1"/>
  <c r="AL34" i="8" s="1"/>
  <c r="P55" i="14"/>
  <c r="S50" i="15"/>
  <c r="AE50" i="10"/>
  <c r="AI53" i="8" s="1"/>
  <c r="AK50" i="14"/>
  <c r="U49" i="10"/>
  <c r="J52" i="7" s="1"/>
  <c r="P52" i="7" s="1"/>
  <c r="K49" i="15"/>
  <c r="R49" i="14"/>
  <c r="AB49" i="10"/>
  <c r="AD52" i="8" s="1"/>
  <c r="AF49" i="14"/>
  <c r="P49" i="15"/>
  <c r="F44" i="14"/>
  <c r="G44" i="14" s="1"/>
  <c r="G44" i="10"/>
  <c r="C44" i="15"/>
  <c r="L37" i="10"/>
  <c r="F37" i="15"/>
  <c r="J37" i="14"/>
  <c r="P32" i="10"/>
  <c r="I31" i="14"/>
  <c r="K31" i="14" s="1"/>
  <c r="E31" i="15"/>
  <c r="I31" i="10"/>
  <c r="S34" i="6" s="1"/>
  <c r="R38" i="10"/>
  <c r="G41" i="7" s="1"/>
  <c r="H38" i="15"/>
  <c r="O38" i="14"/>
  <c r="X38" i="10"/>
  <c r="X34" i="10"/>
  <c r="R34" i="14"/>
  <c r="K34" i="15"/>
  <c r="U34" i="10"/>
  <c r="J37" i="7" s="1"/>
  <c r="AF30" i="14"/>
  <c r="AB30" i="10"/>
  <c r="AD33" i="8" s="1"/>
  <c r="P30" i="15"/>
  <c r="E30" i="14"/>
  <c r="F30" i="10"/>
  <c r="B30" i="15"/>
  <c r="P34" i="14"/>
  <c r="X41" i="10"/>
  <c r="AD41" i="10"/>
  <c r="AG44" i="8" s="1"/>
  <c r="R41" i="15"/>
  <c r="AI41" i="14"/>
  <c r="O80" i="12"/>
  <c r="E33" i="14"/>
  <c r="B33" i="15"/>
  <c r="F33" i="10"/>
  <c r="O33" i="14"/>
  <c r="R33" i="10"/>
  <c r="G36" i="7" s="1"/>
  <c r="H33" i="15"/>
  <c r="T25" i="15"/>
  <c r="AF25" i="10"/>
  <c r="AJ28" i="8" s="1"/>
  <c r="AL28" i="8" s="1"/>
  <c r="AL25" i="14"/>
  <c r="AN25" i="14" s="1"/>
  <c r="AI25" i="14"/>
  <c r="R25" i="15"/>
  <c r="AD25" i="10"/>
  <c r="AG28" i="8" s="1"/>
  <c r="AH28" i="8" s="1"/>
  <c r="K23" i="15"/>
  <c r="U23" i="10"/>
  <c r="J26" i="7" s="1"/>
  <c r="P26" i="7" s="1"/>
  <c r="R23" i="14"/>
  <c r="J18" i="14"/>
  <c r="K18" i="14" s="1"/>
  <c r="F18" i="15"/>
  <c r="L18" i="10"/>
  <c r="AE10" i="14"/>
  <c r="AG10" i="14" s="1"/>
  <c r="AA10" i="10"/>
  <c r="AC13" i="8" s="1"/>
  <c r="AE13" i="8" s="1"/>
  <c r="O10" i="15"/>
  <c r="N41" i="14"/>
  <c r="G41" i="15"/>
  <c r="Q41" i="10"/>
  <c r="F44" i="7" s="1"/>
  <c r="L44" i="7" s="1"/>
  <c r="D35" i="15"/>
  <c r="H35" i="10"/>
  <c r="H35" i="14"/>
  <c r="H35" i="15"/>
  <c r="R35" i="10"/>
  <c r="G38" i="7" s="1"/>
  <c r="O35" i="14"/>
  <c r="AI35" i="14"/>
  <c r="R35" i="15"/>
  <c r="AD35" i="10"/>
  <c r="AG38" i="8" s="1"/>
  <c r="X30" i="10"/>
  <c r="N42" i="15"/>
  <c r="Z42" i="10"/>
  <c r="AB45" i="8" s="1"/>
  <c r="AE45" i="8" s="1"/>
  <c r="AD42" i="14"/>
  <c r="AG42" i="14" s="1"/>
  <c r="AA42" i="14"/>
  <c r="L42" i="15"/>
  <c r="AE42" i="14"/>
  <c r="O42" i="15"/>
  <c r="AA42" i="10"/>
  <c r="AC45" i="8" s="1"/>
  <c r="K40" i="6"/>
  <c r="L40" i="6" s="1"/>
  <c r="M40" i="6" s="1"/>
  <c r="J40" i="6"/>
  <c r="C36" i="15"/>
  <c r="G36" i="10"/>
  <c r="F36" i="14"/>
  <c r="G36" i="14" s="1"/>
  <c r="G36" i="15"/>
  <c r="Q36" i="10"/>
  <c r="F39" i="7" s="1"/>
  <c r="N36" i="14"/>
  <c r="K36" i="10"/>
  <c r="I23" i="14"/>
  <c r="K23" i="14" s="1"/>
  <c r="E23" i="15"/>
  <c r="I23" i="10"/>
  <c r="S26" i="6" s="1"/>
  <c r="C27" i="15"/>
  <c r="G27" i="10"/>
  <c r="F27" i="14"/>
  <c r="I27" i="14"/>
  <c r="E27" i="15"/>
  <c r="I27" i="10"/>
  <c r="S30" i="6" s="1"/>
  <c r="AI19" i="14"/>
  <c r="AJ19" i="14" s="1"/>
  <c r="R19" i="15"/>
  <c r="AD19" i="10"/>
  <c r="AG22" i="8" s="1"/>
  <c r="AH22" i="8" s="1"/>
  <c r="O26" i="10"/>
  <c r="W26" i="10"/>
  <c r="AC26" i="14"/>
  <c r="Y26" i="10"/>
  <c r="AA29" i="8" s="1"/>
  <c r="M26" i="15"/>
  <c r="P23" i="14"/>
  <c r="L23" i="14"/>
  <c r="AH20" i="14"/>
  <c r="AJ20" i="14" s="1"/>
  <c r="Q20" i="15"/>
  <c r="AC20" i="10"/>
  <c r="AF23" i="8" s="1"/>
  <c r="AH23" i="8" s="1"/>
  <c r="D19" i="15"/>
  <c r="H19" i="14"/>
  <c r="H19" i="10"/>
  <c r="H27" i="14"/>
  <c r="D27" i="15"/>
  <c r="H27" i="10"/>
  <c r="AB20" i="10"/>
  <c r="AD23" i="8" s="1"/>
  <c r="P20" i="15"/>
  <c r="AF20" i="14"/>
  <c r="T19" i="15"/>
  <c r="AF19" i="10"/>
  <c r="AJ22" i="8" s="1"/>
  <c r="AL19" i="14"/>
  <c r="X5" i="10"/>
  <c r="P29" i="15"/>
  <c r="AB29" i="10"/>
  <c r="AD32" i="8" s="1"/>
  <c r="AF29" i="14"/>
  <c r="AA29" i="10"/>
  <c r="AC32" i="8" s="1"/>
  <c r="AE29" i="14"/>
  <c r="O29" i="15"/>
  <c r="AD29" i="14"/>
  <c r="Z29" i="10"/>
  <c r="AB32" i="8" s="1"/>
  <c r="N29" i="15"/>
  <c r="O27" i="10"/>
  <c r="P27" i="7"/>
  <c r="AI22" i="14"/>
  <c r="R22" i="15"/>
  <c r="AD22" i="10"/>
  <c r="AG25" i="8" s="1"/>
  <c r="AM22" i="14"/>
  <c r="AN22" i="14" s="1"/>
  <c r="U22" i="15"/>
  <c r="AG22" i="10"/>
  <c r="AK25" i="8" s="1"/>
  <c r="AL25" i="8" s="1"/>
  <c r="N35" i="7"/>
  <c r="K35" i="7"/>
  <c r="P34" i="3" s="1"/>
  <c r="O29" i="6"/>
  <c r="AJ23" i="14"/>
  <c r="AE21" i="8"/>
  <c r="AM21" i="8" s="1"/>
  <c r="G11" i="15"/>
  <c r="Q11" i="10"/>
  <c r="F14" i="7" s="1"/>
  <c r="N11" i="14"/>
  <c r="C12" i="7"/>
  <c r="O12" i="7" s="1"/>
  <c r="C12" i="6"/>
  <c r="C11" i="3"/>
  <c r="C12" i="8"/>
  <c r="P18" i="14"/>
  <c r="M18" i="14" s="1"/>
  <c r="W13" i="10"/>
  <c r="AF13" i="14"/>
  <c r="P13" i="15"/>
  <c r="AB13" i="10"/>
  <c r="AD16" i="8" s="1"/>
  <c r="O4" i="10"/>
  <c r="L21" i="7"/>
  <c r="K25" i="6"/>
  <c r="L25" i="6" s="1"/>
  <c r="J25" i="6"/>
  <c r="J17" i="6"/>
  <c r="M12" i="10"/>
  <c r="G14" i="6"/>
  <c r="H14" i="6" s="1"/>
  <c r="I14" i="6" s="1"/>
  <c r="F14" i="6"/>
  <c r="I10" i="15"/>
  <c r="L13" i="7"/>
  <c r="P7" i="15"/>
  <c r="AF7" i="14"/>
  <c r="AB7" i="10"/>
  <c r="AD10" i="8" s="1"/>
  <c r="G9" i="6"/>
  <c r="H9" i="6" s="1"/>
  <c r="I9" i="6" s="1"/>
  <c r="N9" i="6" s="1"/>
  <c r="M8" i="3" s="1"/>
  <c r="F9" i="6"/>
  <c r="R130" i="8"/>
  <c r="K72" i="8"/>
  <c r="K56" i="8"/>
  <c r="O56" i="8" s="1"/>
  <c r="X56" i="8" s="1"/>
  <c r="S55" i="3" s="1"/>
  <c r="G17" i="10"/>
  <c r="C17" i="15"/>
  <c r="F17" i="14"/>
  <c r="G17" i="14" s="1"/>
  <c r="N17" i="14"/>
  <c r="Q17" i="10"/>
  <c r="F20" i="7" s="1"/>
  <c r="G17" i="15"/>
  <c r="AL16" i="14"/>
  <c r="AF16" i="10"/>
  <c r="AJ19" i="8" s="1"/>
  <c r="T16" i="15"/>
  <c r="H15" i="15"/>
  <c r="R15" i="10"/>
  <c r="G18" i="7" s="1"/>
  <c r="O15" i="14"/>
  <c r="AD15" i="14"/>
  <c r="N15" i="15"/>
  <c r="Z15" i="10"/>
  <c r="AB18" i="8" s="1"/>
  <c r="AE18" i="8" s="1"/>
  <c r="AM18" i="8" s="1"/>
  <c r="O7" i="15"/>
  <c r="AA7" i="10"/>
  <c r="AC10" i="8" s="1"/>
  <c r="AE7" i="14"/>
  <c r="AG7" i="14" s="1"/>
  <c r="K124" i="8"/>
  <c r="O124" i="8" s="1"/>
  <c r="X124" i="8" s="1"/>
  <c r="S123" i="3" s="1"/>
  <c r="K112" i="8"/>
  <c r="O112" i="8" s="1"/>
  <c r="S18" i="10"/>
  <c r="H21" i="7" s="1"/>
  <c r="AJ11" i="14"/>
  <c r="O23" i="6"/>
  <c r="P23" i="6"/>
  <c r="Q23" i="6" s="1"/>
  <c r="D12" i="15"/>
  <c r="H12" i="10"/>
  <c r="H12" i="14"/>
  <c r="E12" i="14"/>
  <c r="G12" i="14" s="1"/>
  <c r="F12" i="10"/>
  <c r="B12" i="15"/>
  <c r="C15" i="8"/>
  <c r="C15" i="7"/>
  <c r="P15" i="7" s="1"/>
  <c r="C15" i="6"/>
  <c r="C14" i="3"/>
  <c r="P14" i="14"/>
  <c r="M14" i="14" s="1"/>
  <c r="N13" i="10"/>
  <c r="O7" i="10"/>
  <c r="K16" i="15"/>
  <c r="R16" i="14"/>
  <c r="U16" i="10"/>
  <c r="J19" i="7" s="1"/>
  <c r="P19" i="7" s="1"/>
  <c r="F16" i="15"/>
  <c r="L16" i="10"/>
  <c r="J16" i="14"/>
  <c r="E16" i="14"/>
  <c r="B16" i="15"/>
  <c r="F16" i="10"/>
  <c r="O104" i="8"/>
  <c r="O85" i="8"/>
  <c r="X85" i="8" s="1"/>
  <c r="S84" i="3" s="1"/>
  <c r="O67" i="8"/>
  <c r="P8" i="10"/>
  <c r="J8" i="10"/>
  <c r="AC8" i="14"/>
  <c r="M8" i="15"/>
  <c r="Y8" i="10"/>
  <c r="AA11" i="8" s="1"/>
  <c r="AL7" i="8"/>
  <c r="N90" i="8"/>
  <c r="N79" i="8"/>
  <c r="N66" i="8"/>
  <c r="O66" i="8" s="1"/>
  <c r="W134" i="8"/>
  <c r="O118" i="8"/>
  <c r="R96" i="8"/>
  <c r="T40" i="4"/>
  <c r="O121" i="8"/>
  <c r="W75" i="8"/>
  <c r="N65" i="8"/>
  <c r="O65" i="8" s="1"/>
  <c r="T100" i="4"/>
  <c r="T46" i="4"/>
  <c r="T5" i="4"/>
  <c r="T7" i="6"/>
  <c r="U7" i="6" s="1"/>
  <c r="V7" i="6" s="1"/>
  <c r="O7" i="6"/>
  <c r="E3" i="15"/>
  <c r="I3" i="10"/>
  <c r="S6" i="6" s="1"/>
  <c r="I3" i="14"/>
  <c r="Q84" i="8"/>
  <c r="R84" i="8" s="1"/>
  <c r="X84" i="8" s="1"/>
  <c r="S83" i="3" s="1"/>
  <c r="W78" i="8"/>
  <c r="O55" i="8"/>
  <c r="H37" i="8"/>
  <c r="Q21" i="8"/>
  <c r="R21" i="8" s="1"/>
  <c r="T74" i="4"/>
  <c r="T10" i="4"/>
  <c r="N78" i="8"/>
  <c r="O78" i="8" s="1"/>
  <c r="W44" i="8"/>
  <c r="H17" i="8"/>
  <c r="O17" i="8" s="1"/>
  <c r="T102" i="4"/>
  <c r="T60" i="4"/>
  <c r="AN15" i="14"/>
  <c r="K9" i="7"/>
  <c r="P8" i="3" s="1"/>
  <c r="N9" i="7"/>
  <c r="T3" i="15"/>
  <c r="AF3" i="10"/>
  <c r="AJ6" i="8" s="1"/>
  <c r="AL3" i="14"/>
  <c r="O4" i="12"/>
  <c r="C5" i="3"/>
  <c r="C24" i="5" s="1"/>
  <c r="C6" i="8"/>
  <c r="C6" i="6"/>
  <c r="O35" i="7"/>
  <c r="P13" i="7"/>
  <c r="O116" i="7"/>
  <c r="P42" i="7"/>
  <c r="L31" i="7"/>
  <c r="P130" i="7"/>
  <c r="O48" i="7"/>
  <c r="O42" i="7"/>
  <c r="C6" i="7"/>
  <c r="L116" i="7"/>
  <c r="L48" i="7"/>
  <c r="L42" i="7"/>
  <c r="H117" i="8"/>
  <c r="O117" i="8" s="1"/>
  <c r="K106" i="8"/>
  <c r="H41" i="8"/>
  <c r="O41" i="8" s="1"/>
  <c r="W33" i="8"/>
  <c r="W12" i="8"/>
  <c r="O27" i="7"/>
  <c r="T88" i="4"/>
  <c r="T66" i="4"/>
  <c r="K19" i="8"/>
  <c r="W16" i="8"/>
  <c r="W126" i="8"/>
  <c r="W91" i="8"/>
  <c r="H82" i="8"/>
  <c r="W61" i="8"/>
  <c r="N61" i="8"/>
  <c r="N26" i="8"/>
  <c r="W11" i="8"/>
  <c r="T51" i="5"/>
  <c r="T43" i="5"/>
  <c r="T41" i="5"/>
  <c r="L71" i="7"/>
  <c r="T65" i="4"/>
  <c r="P21" i="7"/>
  <c r="T109" i="4"/>
  <c r="AD129" i="14"/>
  <c r="AG129" i="14" s="1"/>
  <c r="AB129" i="14" s="1"/>
  <c r="N129" i="15"/>
  <c r="Z129" i="10"/>
  <c r="AB132" i="8" s="1"/>
  <c r="Z131" i="10"/>
  <c r="AB134" i="8" s="1"/>
  <c r="AD131" i="14"/>
  <c r="N131" i="15"/>
  <c r="X131" i="10"/>
  <c r="AE125" i="8"/>
  <c r="G133" i="6"/>
  <c r="H133" i="6" s="1"/>
  <c r="I133" i="6" s="1"/>
  <c r="F133" i="6"/>
  <c r="S128" i="10"/>
  <c r="H131" i="7" s="1"/>
  <c r="G125" i="15"/>
  <c r="N125" i="14"/>
  <c r="Q125" i="10"/>
  <c r="F128" i="7" s="1"/>
  <c r="L128" i="7" s="1"/>
  <c r="U125" i="15"/>
  <c r="AG125" i="10"/>
  <c r="AK128" i="8" s="1"/>
  <c r="AM125" i="14"/>
  <c r="AE125" i="14"/>
  <c r="O125" i="15"/>
  <c r="AA125" i="10"/>
  <c r="AC128" i="8" s="1"/>
  <c r="I123" i="10"/>
  <c r="S126" i="6" s="1"/>
  <c r="E123" i="15"/>
  <c r="I123" i="14"/>
  <c r="T123" i="15"/>
  <c r="AF123" i="10"/>
  <c r="AJ126" i="8" s="1"/>
  <c r="AL126" i="8" s="1"/>
  <c r="AL123" i="14"/>
  <c r="O131" i="14"/>
  <c r="H131" i="15"/>
  <c r="R131" i="10"/>
  <c r="G134" i="7" s="1"/>
  <c r="C134" i="8"/>
  <c r="C133" i="3"/>
  <c r="C134" i="7"/>
  <c r="C134" i="6"/>
  <c r="C131" i="15"/>
  <c r="F131" i="14"/>
  <c r="G131" i="14" s="1"/>
  <c r="G131" i="10"/>
  <c r="K130" i="10"/>
  <c r="AD133" i="10"/>
  <c r="AG136" i="8" s="1"/>
  <c r="AI133" i="14"/>
  <c r="R133" i="15"/>
  <c r="AE132" i="10"/>
  <c r="AI135" i="8" s="1"/>
  <c r="AK132" i="14"/>
  <c r="S132" i="15"/>
  <c r="N133" i="15"/>
  <c r="Z133" i="10"/>
  <c r="AB136" i="8" s="1"/>
  <c r="AD133" i="14"/>
  <c r="AA130" i="14"/>
  <c r="L130" i="15"/>
  <c r="X129" i="10"/>
  <c r="C128" i="15"/>
  <c r="F128" i="14"/>
  <c r="G128" i="10"/>
  <c r="I128" i="14"/>
  <c r="K128" i="14" s="1"/>
  <c r="L128" i="14" s="1"/>
  <c r="I128" i="10"/>
  <c r="E128" i="15"/>
  <c r="K132" i="6"/>
  <c r="L132" i="6" s="1"/>
  <c r="J132" i="6"/>
  <c r="U122" i="15"/>
  <c r="AG122" i="10"/>
  <c r="AK125" i="8" s="1"/>
  <c r="AM122" i="14"/>
  <c r="AK120" i="14"/>
  <c r="AN120" i="14" s="1"/>
  <c r="S120" i="15"/>
  <c r="AE120" i="10"/>
  <c r="AI123" i="8" s="1"/>
  <c r="AL123" i="8" s="1"/>
  <c r="AM123" i="8" s="1"/>
  <c r="AN123" i="8" s="1"/>
  <c r="T122" i="3" s="1"/>
  <c r="AG126" i="10"/>
  <c r="AK129" i="8" s="1"/>
  <c r="U126" i="15"/>
  <c r="AM126" i="14"/>
  <c r="C129" i="8"/>
  <c r="C129" i="7"/>
  <c r="C129" i="6"/>
  <c r="C128" i="3"/>
  <c r="AE124" i="14"/>
  <c r="O124" i="15"/>
  <c r="AA124" i="10"/>
  <c r="AC127" i="8" s="1"/>
  <c r="AE127" i="8" s="1"/>
  <c r="AM127" i="8" s="1"/>
  <c r="R126" i="10"/>
  <c r="G129" i="7" s="1"/>
  <c r="O126" i="14"/>
  <c r="H126" i="15"/>
  <c r="P123" i="7"/>
  <c r="R125" i="14"/>
  <c r="K125" i="15"/>
  <c r="U125" i="10"/>
  <c r="J128" i="7" s="1"/>
  <c r="P128" i="7" s="1"/>
  <c r="F125" i="15"/>
  <c r="J125" i="14"/>
  <c r="K125" i="14" s="1"/>
  <c r="L125" i="10"/>
  <c r="S122" i="10"/>
  <c r="H125" i="7" s="1"/>
  <c r="Q123" i="14"/>
  <c r="J123" i="15"/>
  <c r="T123" i="10"/>
  <c r="I126" i="7" s="1"/>
  <c r="O126" i="7" s="1"/>
  <c r="AA123" i="10"/>
  <c r="AC126" i="8" s="1"/>
  <c r="O123" i="15"/>
  <c r="AE123" i="14"/>
  <c r="M123" i="10"/>
  <c r="I122" i="15"/>
  <c r="W121" i="10"/>
  <c r="O117" i="15"/>
  <c r="AE117" i="14"/>
  <c r="AG117" i="14" s="1"/>
  <c r="AA117" i="10"/>
  <c r="AC120" i="8" s="1"/>
  <c r="AE120" i="8" s="1"/>
  <c r="L123" i="7"/>
  <c r="W125" i="14"/>
  <c r="X125" i="14" s="1"/>
  <c r="T125" i="14" s="1"/>
  <c r="K121" i="15"/>
  <c r="R121" i="14"/>
  <c r="U121" i="10"/>
  <c r="J124" i="7" s="1"/>
  <c r="P124" i="7" s="1"/>
  <c r="O121" i="10"/>
  <c r="O119" i="10"/>
  <c r="C122" i="8"/>
  <c r="C122" i="6"/>
  <c r="C121" i="3"/>
  <c r="C122" i="7"/>
  <c r="J125" i="6"/>
  <c r="K125" i="6"/>
  <c r="L125" i="6" s="1"/>
  <c r="M125" i="6" s="1"/>
  <c r="P119" i="14"/>
  <c r="O116" i="15"/>
  <c r="AA116" i="10"/>
  <c r="AC119" i="8" s="1"/>
  <c r="AE116" i="14"/>
  <c r="W116" i="10"/>
  <c r="E116" i="15"/>
  <c r="I116" i="10"/>
  <c r="S119" i="6" s="1"/>
  <c r="I116" i="14"/>
  <c r="K116" i="14" s="1"/>
  <c r="L116" i="14" s="1"/>
  <c r="D116" i="14" s="1"/>
  <c r="K115" i="10"/>
  <c r="F114" i="14"/>
  <c r="G114" i="14" s="1"/>
  <c r="C114" i="15"/>
  <c r="G114" i="10"/>
  <c r="AD110" i="14"/>
  <c r="AG110" i="14" s="1"/>
  <c r="AB110" i="14" s="1"/>
  <c r="Z110" i="14" s="1"/>
  <c r="S110" i="14" s="1"/>
  <c r="Z110" i="10"/>
  <c r="AB113" i="8" s="1"/>
  <c r="AE113" i="8" s="1"/>
  <c r="AM113" i="8" s="1"/>
  <c r="N110" i="15"/>
  <c r="W107" i="14"/>
  <c r="X107" i="14" s="1"/>
  <c r="T107" i="14" s="1"/>
  <c r="J159" i="12"/>
  <c r="AA106" i="14"/>
  <c r="L106" i="15"/>
  <c r="W98" i="10"/>
  <c r="O119" i="6"/>
  <c r="T119" i="6"/>
  <c r="U119" i="6" s="1"/>
  <c r="V119" i="6" s="1"/>
  <c r="G115" i="15"/>
  <c r="Q115" i="10"/>
  <c r="F118" i="7" s="1"/>
  <c r="N115" i="14"/>
  <c r="C117" i="3"/>
  <c r="C118" i="6"/>
  <c r="C118" i="8"/>
  <c r="C118" i="7"/>
  <c r="O118" i="7" s="1"/>
  <c r="I118" i="15"/>
  <c r="W116" i="14"/>
  <c r="X116" i="14" s="1"/>
  <c r="T116" i="14" s="1"/>
  <c r="AN114" i="14"/>
  <c r="AE118" i="8"/>
  <c r="AH108" i="14"/>
  <c r="Q108" i="15"/>
  <c r="AC108" i="10"/>
  <c r="AF111" i="8" s="1"/>
  <c r="C111" i="8"/>
  <c r="C111" i="6"/>
  <c r="C110" i="3"/>
  <c r="C111" i="7"/>
  <c r="O111" i="7" s="1"/>
  <c r="W111" i="14"/>
  <c r="X111" i="14" s="1"/>
  <c r="T111" i="14" s="1"/>
  <c r="J169" i="12"/>
  <c r="Q114" i="8" s="1"/>
  <c r="N111" i="10"/>
  <c r="AM111" i="14"/>
  <c r="AG111" i="10"/>
  <c r="AK114" i="8" s="1"/>
  <c r="U111" i="15"/>
  <c r="U109" i="15"/>
  <c r="AM109" i="14"/>
  <c r="AN109" i="14" s="1"/>
  <c r="AG109" i="10"/>
  <c r="AK112" i="8" s="1"/>
  <c r="AL112" i="8" s="1"/>
  <c r="AE102" i="14"/>
  <c r="AG102" i="14" s="1"/>
  <c r="O102" i="15"/>
  <c r="AA102" i="10"/>
  <c r="AC105" i="8" s="1"/>
  <c r="AE105" i="8" s="1"/>
  <c r="AM105" i="8" s="1"/>
  <c r="Q99" i="10"/>
  <c r="F102" i="7" s="1"/>
  <c r="N99" i="14"/>
  <c r="G99" i="15"/>
  <c r="P97" i="10"/>
  <c r="P90" i="10"/>
  <c r="D105" i="15"/>
  <c r="H105" i="10"/>
  <c r="H105" i="14"/>
  <c r="K105" i="10"/>
  <c r="X105" i="10"/>
  <c r="H109" i="15"/>
  <c r="O109" i="14"/>
  <c r="R109" i="10"/>
  <c r="G112" i="7" s="1"/>
  <c r="M112" i="7" s="1"/>
  <c r="F109" i="10"/>
  <c r="E109" i="14"/>
  <c r="B109" i="15"/>
  <c r="P109" i="15"/>
  <c r="AF109" i="14"/>
  <c r="AB109" i="10"/>
  <c r="AD112" i="8" s="1"/>
  <c r="AB103" i="10"/>
  <c r="AD106" i="8" s="1"/>
  <c r="P103" i="15"/>
  <c r="AF103" i="14"/>
  <c r="O101" i="15"/>
  <c r="AE101" i="14"/>
  <c r="AG101" i="14" s="1"/>
  <c r="AA101" i="10"/>
  <c r="AC104" i="8" s="1"/>
  <c r="W101" i="10"/>
  <c r="AI99" i="14"/>
  <c r="R99" i="15"/>
  <c r="AD99" i="10"/>
  <c r="AG102" i="8" s="1"/>
  <c r="X97" i="10"/>
  <c r="AK93" i="14"/>
  <c r="AN93" i="14" s="1"/>
  <c r="S93" i="15"/>
  <c r="AE93" i="10"/>
  <c r="AI96" i="8" s="1"/>
  <c r="AL96" i="8" s="1"/>
  <c r="C106" i="7"/>
  <c r="P106" i="7" s="1"/>
  <c r="C106" i="8"/>
  <c r="C105" i="3"/>
  <c r="C106" i="6"/>
  <c r="S108" i="10"/>
  <c r="H111" i="7" s="1"/>
  <c r="O154" i="12"/>
  <c r="M101" i="14"/>
  <c r="Q94" i="10"/>
  <c r="F97" i="7" s="1"/>
  <c r="L97" i="7" s="1"/>
  <c r="N94" i="14"/>
  <c r="M94" i="14" s="1"/>
  <c r="G94" i="15"/>
  <c r="J94" i="14"/>
  <c r="K94" i="14" s="1"/>
  <c r="L94" i="10"/>
  <c r="F94" i="15"/>
  <c r="G98" i="14"/>
  <c r="D94" i="15"/>
  <c r="H94" i="10"/>
  <c r="H94" i="14"/>
  <c r="L94" i="14" s="1"/>
  <c r="W81" i="10"/>
  <c r="I102" i="15"/>
  <c r="G105" i="6"/>
  <c r="H105" i="6" s="1"/>
  <c r="I105" i="6" s="1"/>
  <c r="F105" i="6"/>
  <c r="G107" i="6"/>
  <c r="H107" i="6" s="1"/>
  <c r="F107" i="6"/>
  <c r="G102" i="14"/>
  <c r="AA100" i="14"/>
  <c r="L100" i="15"/>
  <c r="F100" i="15"/>
  <c r="L100" i="10"/>
  <c r="J100" i="14"/>
  <c r="X100" i="10"/>
  <c r="J94" i="10"/>
  <c r="L101" i="14"/>
  <c r="D101" i="14" s="1"/>
  <c r="P98" i="14"/>
  <c r="P95" i="10"/>
  <c r="J95" i="15"/>
  <c r="T95" i="10"/>
  <c r="I98" i="7" s="1"/>
  <c r="O98" i="7" s="1"/>
  <c r="Q95" i="14"/>
  <c r="T95" i="15"/>
  <c r="AL95" i="14"/>
  <c r="AF95" i="10"/>
  <c r="AJ98" i="8" s="1"/>
  <c r="C98" i="6"/>
  <c r="C98" i="8"/>
  <c r="C98" i="7"/>
  <c r="C97" i="3"/>
  <c r="H92" i="10"/>
  <c r="D92" i="15"/>
  <c r="H92" i="14"/>
  <c r="F88" i="10"/>
  <c r="E88" i="14"/>
  <c r="B88" i="15"/>
  <c r="N96" i="10"/>
  <c r="N92" i="7"/>
  <c r="K92" i="7"/>
  <c r="P91" i="3" s="1"/>
  <c r="N92" i="14"/>
  <c r="G92" i="15"/>
  <c r="Q92" i="10"/>
  <c r="F95" i="7" s="1"/>
  <c r="N87" i="10"/>
  <c r="AM87" i="14"/>
  <c r="AG87" i="10"/>
  <c r="AK90" i="8" s="1"/>
  <c r="U87" i="15"/>
  <c r="E87" i="15"/>
  <c r="I87" i="14"/>
  <c r="I87" i="10"/>
  <c r="S90" i="6" s="1"/>
  <c r="I85" i="10"/>
  <c r="S88" i="6" s="1"/>
  <c r="I85" i="14"/>
  <c r="E85" i="15"/>
  <c r="C88" i="7"/>
  <c r="C88" i="6"/>
  <c r="C87" i="3"/>
  <c r="C88" i="8"/>
  <c r="AF91" i="10"/>
  <c r="AJ94" i="8" s="1"/>
  <c r="T91" i="15"/>
  <c r="AL91" i="14"/>
  <c r="F91" i="15"/>
  <c r="J91" i="14"/>
  <c r="K91" i="14" s="1"/>
  <c r="L91" i="10"/>
  <c r="AA84" i="14"/>
  <c r="L84" i="15"/>
  <c r="C87" i="8"/>
  <c r="C87" i="7"/>
  <c r="C87" i="6"/>
  <c r="C86" i="3"/>
  <c r="I80" i="14"/>
  <c r="K80" i="14" s="1"/>
  <c r="L80" i="14" s="1"/>
  <c r="E80" i="15"/>
  <c r="V80" i="15" s="1"/>
  <c r="G80" i="11" s="1"/>
  <c r="D80" i="11" s="1"/>
  <c r="I80" i="10"/>
  <c r="S83" i="6" s="1"/>
  <c r="S96" i="15"/>
  <c r="AE96" i="10"/>
  <c r="AI99" i="8" s="1"/>
  <c r="AK96" i="14"/>
  <c r="N96" i="14"/>
  <c r="G96" i="15"/>
  <c r="Q96" i="10"/>
  <c r="F99" i="7" s="1"/>
  <c r="AC96" i="14"/>
  <c r="AG96" i="14" s="1"/>
  <c r="M96" i="15"/>
  <c r="Y96" i="10"/>
  <c r="AA99" i="8" s="1"/>
  <c r="M91" i="10"/>
  <c r="S90" i="10"/>
  <c r="H93" i="7" s="1"/>
  <c r="L97" i="14"/>
  <c r="M93" i="7"/>
  <c r="J88" i="14"/>
  <c r="K88" i="14" s="1"/>
  <c r="L88" i="14" s="1"/>
  <c r="F88" i="15"/>
  <c r="L88" i="10"/>
  <c r="C91" i="6"/>
  <c r="C91" i="8"/>
  <c r="C90" i="3"/>
  <c r="C91" i="7"/>
  <c r="P91" i="7" s="1"/>
  <c r="L92" i="15"/>
  <c r="AA92" i="14"/>
  <c r="AG92" i="10"/>
  <c r="AK95" i="8" s="1"/>
  <c r="AM92" i="14"/>
  <c r="U92" i="15"/>
  <c r="W92" i="14"/>
  <c r="X92" i="14" s="1"/>
  <c r="T92" i="14" s="1"/>
  <c r="N6" i="13"/>
  <c r="AC82" i="10"/>
  <c r="AF85" i="8" s="1"/>
  <c r="Q82" i="15"/>
  <c r="AH82" i="14"/>
  <c r="O79" i="14"/>
  <c r="R79" i="10"/>
  <c r="G82" i="7" s="1"/>
  <c r="H79" i="15"/>
  <c r="F82" i="15"/>
  <c r="L82" i="10"/>
  <c r="J82" i="14"/>
  <c r="K82" i="14" s="1"/>
  <c r="J82" i="10"/>
  <c r="AA82" i="14"/>
  <c r="L82" i="15"/>
  <c r="Q76" i="15"/>
  <c r="AH76" i="14"/>
  <c r="AJ76" i="14" s="1"/>
  <c r="AC76" i="10"/>
  <c r="AF79" i="8" s="1"/>
  <c r="AH79" i="8" s="1"/>
  <c r="W75" i="14"/>
  <c r="X75" i="14" s="1"/>
  <c r="T75" i="14" s="1"/>
  <c r="M77" i="7"/>
  <c r="AD71" i="14"/>
  <c r="N71" i="15"/>
  <c r="Z71" i="10"/>
  <c r="AB74" i="8" s="1"/>
  <c r="W66" i="10"/>
  <c r="B79" i="15"/>
  <c r="F79" i="10"/>
  <c r="E79" i="14"/>
  <c r="J81" i="6"/>
  <c r="K81" i="6"/>
  <c r="L81" i="6" s="1"/>
  <c r="M81" i="6" s="1"/>
  <c r="M76" i="10"/>
  <c r="W77" i="6"/>
  <c r="P68" i="10"/>
  <c r="M83" i="10"/>
  <c r="O83" i="10"/>
  <c r="N83" i="10"/>
  <c r="W84" i="6"/>
  <c r="K87" i="14"/>
  <c r="AE80" i="8"/>
  <c r="O86" i="15"/>
  <c r="AA86" i="10"/>
  <c r="AC89" i="8" s="1"/>
  <c r="AE86" i="14"/>
  <c r="AB86" i="10"/>
  <c r="AD89" i="8" s="1"/>
  <c r="AF86" i="14"/>
  <c r="P86" i="15"/>
  <c r="AD86" i="14"/>
  <c r="N86" i="15"/>
  <c r="Z86" i="10"/>
  <c r="AB89" i="8" s="1"/>
  <c r="E78" i="15"/>
  <c r="I78" i="14"/>
  <c r="I78" i="10"/>
  <c r="S81" i="6" s="1"/>
  <c r="AD78" i="14"/>
  <c r="AG78" i="14" s="1"/>
  <c r="Z78" i="10"/>
  <c r="AB81" i="8" s="1"/>
  <c r="N78" i="15"/>
  <c r="T78" i="6"/>
  <c r="U78" i="6" s="1"/>
  <c r="V78" i="6" s="1"/>
  <c r="X78" i="6"/>
  <c r="Y78" i="6" s="1"/>
  <c r="Z78" i="6" s="1"/>
  <c r="P78" i="6"/>
  <c r="Q78" i="6" s="1"/>
  <c r="O78" i="6"/>
  <c r="H71" i="14"/>
  <c r="L71" i="14" s="1"/>
  <c r="D71" i="14" s="1"/>
  <c r="H71" i="10"/>
  <c r="D71" i="15"/>
  <c r="AN74" i="14"/>
  <c r="J73" i="10"/>
  <c r="C70" i="8"/>
  <c r="C70" i="6"/>
  <c r="C69" i="3"/>
  <c r="C70" i="7"/>
  <c r="P70" i="7" s="1"/>
  <c r="AL65" i="14"/>
  <c r="AF65" i="10"/>
  <c r="AJ68" i="8" s="1"/>
  <c r="T65" i="15"/>
  <c r="O73" i="10"/>
  <c r="H70" i="15"/>
  <c r="R70" i="10"/>
  <c r="G73" i="7" s="1"/>
  <c r="O70" i="14"/>
  <c r="O73" i="15"/>
  <c r="AA73" i="10"/>
  <c r="AC76" i="8" s="1"/>
  <c r="AE76" i="8" s="1"/>
  <c r="AE73" i="14"/>
  <c r="I73" i="14"/>
  <c r="K73" i="14" s="1"/>
  <c r="L73" i="14" s="1"/>
  <c r="E73" i="15"/>
  <c r="I73" i="10"/>
  <c r="S76" i="6" s="1"/>
  <c r="I76" i="15"/>
  <c r="I70" i="14"/>
  <c r="I70" i="10"/>
  <c r="S73" i="6" s="1"/>
  <c r="E70" i="15"/>
  <c r="AC70" i="10"/>
  <c r="AF73" i="8" s="1"/>
  <c r="AH73" i="8" s="1"/>
  <c r="AH70" i="14"/>
  <c r="AJ70" i="14" s="1"/>
  <c r="Q70" i="15"/>
  <c r="C73" i="15"/>
  <c r="G73" i="10"/>
  <c r="P76" i="6" s="1"/>
  <c r="Q76" i="6" s="1"/>
  <c r="R76" i="6" s="1"/>
  <c r="F73" i="14"/>
  <c r="G81" i="6"/>
  <c r="H81" i="6" s="1"/>
  <c r="F81" i="6"/>
  <c r="K72" i="15"/>
  <c r="R72" i="14"/>
  <c r="U72" i="10"/>
  <c r="J75" i="7" s="1"/>
  <c r="Z63" i="10"/>
  <c r="AB66" i="8" s="1"/>
  <c r="N63" i="15"/>
  <c r="AD63" i="14"/>
  <c r="AD69" i="10"/>
  <c r="AG72" i="8" s="1"/>
  <c r="AI69" i="14"/>
  <c r="R69" i="15"/>
  <c r="M74" i="14"/>
  <c r="I66" i="15"/>
  <c r="X63" i="10"/>
  <c r="P72" i="10"/>
  <c r="F72" i="10"/>
  <c r="B72" i="15"/>
  <c r="E72" i="14"/>
  <c r="AA72" i="10"/>
  <c r="AC75" i="8" s="1"/>
  <c r="AE72" i="14"/>
  <c r="O72" i="15"/>
  <c r="M72" i="10"/>
  <c r="M71" i="7"/>
  <c r="F68" i="6"/>
  <c r="G68" i="6"/>
  <c r="H68" i="6" s="1"/>
  <c r="I68" i="6" s="1"/>
  <c r="J61" i="14"/>
  <c r="K61" i="14" s="1"/>
  <c r="L61" i="14" s="1"/>
  <c r="F61" i="15"/>
  <c r="L61" i="10"/>
  <c r="M63" i="7"/>
  <c r="F53" i="14"/>
  <c r="G53" i="14" s="1"/>
  <c r="G53" i="10"/>
  <c r="C53" i="15"/>
  <c r="S67" i="10"/>
  <c r="H70" i="7" s="1"/>
  <c r="P53" i="10"/>
  <c r="W45" i="10"/>
  <c r="AC64" i="14"/>
  <c r="M64" i="15"/>
  <c r="Y64" i="10"/>
  <c r="AA67" i="8" s="1"/>
  <c r="Q64" i="15"/>
  <c r="AH64" i="14"/>
  <c r="AJ64" i="14" s="1"/>
  <c r="AC64" i="10"/>
  <c r="AF67" i="8" s="1"/>
  <c r="AH67" i="8" s="1"/>
  <c r="X64" i="10"/>
  <c r="W63" i="6"/>
  <c r="X63" i="6"/>
  <c r="Y63" i="6" s="1"/>
  <c r="AE57" i="14"/>
  <c r="O57" i="15"/>
  <c r="AA57" i="10"/>
  <c r="AC60" i="8" s="1"/>
  <c r="AE60" i="8" s="1"/>
  <c r="C60" i="7"/>
  <c r="C60" i="8"/>
  <c r="C59" i="3"/>
  <c r="C60" i="6"/>
  <c r="O54" i="10"/>
  <c r="J62" i="14"/>
  <c r="K62" i="14" s="1"/>
  <c r="F62" i="15"/>
  <c r="L62" i="10"/>
  <c r="AB60" i="14"/>
  <c r="Z60" i="14" s="1"/>
  <c r="S60" i="14" s="1"/>
  <c r="I52" i="15"/>
  <c r="H48" i="15"/>
  <c r="O48" i="14"/>
  <c r="R48" i="10"/>
  <c r="G51" i="7" s="1"/>
  <c r="AH62" i="14"/>
  <c r="Q62" i="15"/>
  <c r="AC62" i="10"/>
  <c r="AF65" i="8" s="1"/>
  <c r="J118" i="12"/>
  <c r="W62" i="14"/>
  <c r="X62" i="14" s="1"/>
  <c r="T62" i="14" s="1"/>
  <c r="P59" i="10"/>
  <c r="Q56" i="10"/>
  <c r="F59" i="7" s="1"/>
  <c r="L59" i="7" s="1"/>
  <c r="G56" i="15"/>
  <c r="N56" i="14"/>
  <c r="M56" i="14" s="1"/>
  <c r="O56" i="15"/>
  <c r="AE56" i="14"/>
  <c r="AG56" i="14" s="1"/>
  <c r="AA56" i="10"/>
  <c r="AC59" i="8" s="1"/>
  <c r="AE59" i="8" s="1"/>
  <c r="AM59" i="8" s="1"/>
  <c r="J55" i="15"/>
  <c r="T55" i="10"/>
  <c r="I58" i="7" s="1"/>
  <c r="Q55" i="14"/>
  <c r="AK39" i="14"/>
  <c r="AN39" i="14" s="1"/>
  <c r="AB39" i="14" s="1"/>
  <c r="Z39" i="14" s="1"/>
  <c r="S39" i="15"/>
  <c r="AE39" i="10"/>
  <c r="AI42" i="8" s="1"/>
  <c r="AL42" i="8" s="1"/>
  <c r="O59" i="10"/>
  <c r="AD58" i="10"/>
  <c r="AG61" i="8" s="1"/>
  <c r="R58" i="15"/>
  <c r="AI58" i="14"/>
  <c r="N55" i="10"/>
  <c r="C58" i="7"/>
  <c r="C58" i="8"/>
  <c r="C58" i="6"/>
  <c r="C57" i="3"/>
  <c r="J91" i="12"/>
  <c r="W48" i="14"/>
  <c r="X48" i="14" s="1"/>
  <c r="T48" i="14" s="1"/>
  <c r="AE48" i="14"/>
  <c r="AA48" i="10"/>
  <c r="AC51" i="8" s="1"/>
  <c r="AE51" i="8" s="1"/>
  <c r="O48" i="15"/>
  <c r="X58" i="10"/>
  <c r="F57" i="10"/>
  <c r="B57" i="15"/>
  <c r="E57" i="14"/>
  <c r="J59" i="6"/>
  <c r="L65" i="7"/>
  <c r="I60" i="15"/>
  <c r="J58" i="10"/>
  <c r="T66" i="6"/>
  <c r="U66" i="6" s="1"/>
  <c r="V66" i="6" s="1"/>
  <c r="O66" i="6"/>
  <c r="U51" i="10"/>
  <c r="J54" i="7" s="1"/>
  <c r="P54" i="7" s="1"/>
  <c r="K51" i="15"/>
  <c r="R51" i="14"/>
  <c r="AM51" i="14"/>
  <c r="AG51" i="10"/>
  <c r="AK54" i="8" s="1"/>
  <c r="U51" i="15"/>
  <c r="N50" i="10"/>
  <c r="V49" i="10"/>
  <c r="Y52" i="8"/>
  <c r="Z52" i="8" s="1"/>
  <c r="Q46" i="10"/>
  <c r="F49" i="7" s="1"/>
  <c r="G46" i="15"/>
  <c r="N46" i="14"/>
  <c r="F46" i="14"/>
  <c r="G46" i="14" s="1"/>
  <c r="G46" i="10"/>
  <c r="P49" i="6" s="1"/>
  <c r="Q49" i="6" s="1"/>
  <c r="R49" i="6" s="1"/>
  <c r="C46" i="15"/>
  <c r="C49" i="8"/>
  <c r="C49" i="6"/>
  <c r="C49" i="7"/>
  <c r="P49" i="7" s="1"/>
  <c r="C48" i="3"/>
  <c r="P44" i="10"/>
  <c r="W47" i="10"/>
  <c r="K44" i="10"/>
  <c r="P37" i="10"/>
  <c r="W28" i="10"/>
  <c r="T50" i="15"/>
  <c r="AL50" i="14"/>
  <c r="AF50" i="10"/>
  <c r="AJ53" i="8" s="1"/>
  <c r="C53" i="8"/>
  <c r="C53" i="7"/>
  <c r="C52" i="3"/>
  <c r="C53" i="6"/>
  <c r="L56" i="7"/>
  <c r="M55" i="7"/>
  <c r="U44" i="10"/>
  <c r="J47" i="7" s="1"/>
  <c r="P47" i="7" s="1"/>
  <c r="K44" i="15"/>
  <c r="R44" i="14"/>
  <c r="AI40" i="14"/>
  <c r="AD40" i="10"/>
  <c r="AG43" i="8" s="1"/>
  <c r="R40" i="15"/>
  <c r="L47" i="15"/>
  <c r="AA47" i="14"/>
  <c r="N47" i="10"/>
  <c r="U46" i="15"/>
  <c r="AG46" i="10"/>
  <c r="AK49" i="8" s="1"/>
  <c r="AM46" i="14"/>
  <c r="O43" i="10"/>
  <c r="W31" i="10"/>
  <c r="K54" i="14"/>
  <c r="AI50" i="14"/>
  <c r="R50" i="15"/>
  <c r="AD50" i="10"/>
  <c r="AG53" i="8" s="1"/>
  <c r="R49" i="15"/>
  <c r="AD49" i="10"/>
  <c r="AG52" i="8" s="1"/>
  <c r="AH52" i="8" s="1"/>
  <c r="AI49" i="14"/>
  <c r="J49" i="14"/>
  <c r="K49" i="14" s="1"/>
  <c r="L49" i="10"/>
  <c r="F49" i="15"/>
  <c r="P48" i="14"/>
  <c r="P47" i="10"/>
  <c r="AC43" i="10"/>
  <c r="AF46" i="8" s="1"/>
  <c r="AH46" i="8" s="1"/>
  <c r="AH43" i="14"/>
  <c r="AJ43" i="14" s="1"/>
  <c r="Q43" i="15"/>
  <c r="E37" i="15"/>
  <c r="I37" i="10"/>
  <c r="S40" i="6" s="1"/>
  <c r="I37" i="14"/>
  <c r="AE28" i="14"/>
  <c r="AG28" i="14" s="1"/>
  <c r="O28" i="15"/>
  <c r="AA28" i="10"/>
  <c r="AC31" i="8" s="1"/>
  <c r="Q38" i="15"/>
  <c r="AH38" i="14"/>
  <c r="AJ38" i="14" s="1"/>
  <c r="AC38" i="10"/>
  <c r="AF41" i="8" s="1"/>
  <c r="AH41" i="8" s="1"/>
  <c r="P38" i="15"/>
  <c r="AF38" i="14"/>
  <c r="AB38" i="10"/>
  <c r="AD41" i="8" s="1"/>
  <c r="AL38" i="14"/>
  <c r="T38" i="15"/>
  <c r="AF38" i="10"/>
  <c r="AJ41" i="8" s="1"/>
  <c r="J34" i="10"/>
  <c r="AF34" i="14"/>
  <c r="P34" i="15"/>
  <c r="AB34" i="10"/>
  <c r="AD37" i="8" s="1"/>
  <c r="AE37" i="8" s="1"/>
  <c r="AE34" i="8"/>
  <c r="AM34" i="8" s="1"/>
  <c r="Q30" i="10"/>
  <c r="F33" i="7" s="1"/>
  <c r="G30" i="15"/>
  <c r="N30" i="14"/>
  <c r="N30" i="10"/>
  <c r="S34" i="10"/>
  <c r="H37" i="7" s="1"/>
  <c r="P36" i="6"/>
  <c r="Q36" i="6" s="1"/>
  <c r="O36" i="6"/>
  <c r="T36" i="6"/>
  <c r="U36" i="6" s="1"/>
  <c r="V36" i="6" s="1"/>
  <c r="P30" i="10"/>
  <c r="J41" i="10"/>
  <c r="P41" i="10"/>
  <c r="M41" i="10"/>
  <c r="P40" i="6"/>
  <c r="Q40" i="6" s="1"/>
  <c r="O40" i="6"/>
  <c r="N56" i="7"/>
  <c r="K56" i="7"/>
  <c r="P55" i="3" s="1"/>
  <c r="J82" i="12"/>
  <c r="Q45" i="8" s="1"/>
  <c r="R45" i="8" s="1"/>
  <c r="W42" i="14"/>
  <c r="X42" i="14" s="1"/>
  <c r="T42" i="14" s="1"/>
  <c r="T33" i="10"/>
  <c r="I36" i="7" s="1"/>
  <c r="J33" i="15"/>
  <c r="Q33" i="14"/>
  <c r="N33" i="10"/>
  <c r="AC33" i="14"/>
  <c r="AG33" i="14" s="1"/>
  <c r="Y33" i="10"/>
  <c r="AA36" i="8" s="1"/>
  <c r="M33" i="15"/>
  <c r="K30" i="15"/>
  <c r="U30" i="10"/>
  <c r="J33" i="7" s="1"/>
  <c r="R30" i="14"/>
  <c r="O25" i="15"/>
  <c r="AE25" i="14"/>
  <c r="AA25" i="10"/>
  <c r="AC28" i="8" s="1"/>
  <c r="M23" i="10"/>
  <c r="B21" i="15"/>
  <c r="E21" i="14"/>
  <c r="G21" i="14" s="1"/>
  <c r="D21" i="14" s="1"/>
  <c r="F21" i="10"/>
  <c r="AK14" i="14"/>
  <c r="AN14" i="14" s="1"/>
  <c r="AB14" i="14" s="1"/>
  <c r="Z14" i="14" s="1"/>
  <c r="S14" i="14" s="1"/>
  <c r="S14" i="15"/>
  <c r="AE14" i="10"/>
  <c r="AI17" i="8" s="1"/>
  <c r="AL17" i="8" s="1"/>
  <c r="Q10" i="14"/>
  <c r="J10" i="15"/>
  <c r="I41" i="14"/>
  <c r="E41" i="15"/>
  <c r="I41" i="10"/>
  <c r="S44" i="6" s="1"/>
  <c r="V39" i="10"/>
  <c r="Y42" i="8"/>
  <c r="Z42" i="8" s="1"/>
  <c r="AE31" i="8"/>
  <c r="AM31" i="8"/>
  <c r="AN31" i="8" s="1"/>
  <c r="T30" i="3" s="1"/>
  <c r="N35" i="15"/>
  <c r="Z35" i="10"/>
  <c r="AB38" i="8" s="1"/>
  <c r="AD35" i="14"/>
  <c r="R35" i="14"/>
  <c r="K35" i="15"/>
  <c r="U35" i="10"/>
  <c r="J38" i="7" s="1"/>
  <c r="J35" i="14"/>
  <c r="K35" i="14" s="1"/>
  <c r="F35" i="15"/>
  <c r="L35" i="10"/>
  <c r="P36" i="10"/>
  <c r="J30" i="15"/>
  <c r="T30" i="10"/>
  <c r="I33" i="7" s="1"/>
  <c r="Q30" i="14"/>
  <c r="AD42" i="10"/>
  <c r="AG45" i="8" s="1"/>
  <c r="AI42" i="14"/>
  <c r="R42" i="15"/>
  <c r="G42" i="10"/>
  <c r="C42" i="15"/>
  <c r="F42" i="14"/>
  <c r="AL42" i="14"/>
  <c r="T42" i="15"/>
  <c r="AF42" i="10"/>
  <c r="AJ45" i="8" s="1"/>
  <c r="C45" i="6"/>
  <c r="C45" i="8"/>
  <c r="C45" i="7"/>
  <c r="C44" i="3"/>
  <c r="M36" i="15"/>
  <c r="Y36" i="10"/>
  <c r="AA39" i="8" s="1"/>
  <c r="AC36" i="14"/>
  <c r="Q36" i="14"/>
  <c r="J36" i="15"/>
  <c r="T36" i="10"/>
  <c r="I39" i="7" s="1"/>
  <c r="J27" i="14"/>
  <c r="K27" i="14" s="1"/>
  <c r="F27" i="15"/>
  <c r="L27" i="10"/>
  <c r="K26" i="6"/>
  <c r="L26" i="6" s="1"/>
  <c r="J26" i="6"/>
  <c r="W19" i="14"/>
  <c r="X19" i="14" s="1"/>
  <c r="T19" i="14" s="1"/>
  <c r="J43" i="12"/>
  <c r="Q22" i="8" s="1"/>
  <c r="R22" i="8" s="1"/>
  <c r="K19" i="10"/>
  <c r="L26" i="15"/>
  <c r="AA26" i="14"/>
  <c r="AF26" i="14"/>
  <c r="AB26" i="10"/>
  <c r="AD29" i="8" s="1"/>
  <c r="P26" i="15"/>
  <c r="AM26" i="14"/>
  <c r="AG26" i="10"/>
  <c r="AK29" i="8" s="1"/>
  <c r="U26" i="15"/>
  <c r="M26" i="10"/>
  <c r="P26" i="6"/>
  <c r="Q26" i="6" s="1"/>
  <c r="R26" i="6" s="1"/>
  <c r="O26" i="6"/>
  <c r="T26" i="6"/>
  <c r="U26" i="6" s="1"/>
  <c r="X26" i="10"/>
  <c r="AG23" i="14"/>
  <c r="T20" i="15"/>
  <c r="AL20" i="14"/>
  <c r="AN20" i="14" s="1"/>
  <c r="AF20" i="10"/>
  <c r="AJ23" i="8" s="1"/>
  <c r="AL23" i="8" s="1"/>
  <c r="R29" i="10"/>
  <c r="G32" i="7" s="1"/>
  <c r="O29" i="14"/>
  <c r="H29" i="15"/>
  <c r="S26" i="15"/>
  <c r="AE26" i="10"/>
  <c r="AI29" i="8" s="1"/>
  <c r="AK26" i="14"/>
  <c r="AA19" i="10"/>
  <c r="AC22" i="8" s="1"/>
  <c r="AE19" i="14"/>
  <c r="O19" i="15"/>
  <c r="AL5" i="14"/>
  <c r="AN5" i="14" s="1"/>
  <c r="AF5" i="10"/>
  <c r="AJ8" i="8" s="1"/>
  <c r="AL8" i="8" s="1"/>
  <c r="T5" i="15"/>
  <c r="AM29" i="14"/>
  <c r="U29" i="15"/>
  <c r="AG29" i="10"/>
  <c r="AK32" i="8" s="1"/>
  <c r="AF29" i="10"/>
  <c r="AJ32" i="8" s="1"/>
  <c r="T29" i="15"/>
  <c r="AL29" i="14"/>
  <c r="F29" i="14"/>
  <c r="G29" i="14" s="1"/>
  <c r="C29" i="15"/>
  <c r="G29" i="10"/>
  <c r="D22" i="15"/>
  <c r="H22" i="10"/>
  <c r="H22" i="14"/>
  <c r="L22" i="14" s="1"/>
  <c r="D22" i="14" s="1"/>
  <c r="C25" i="8"/>
  <c r="C25" i="6"/>
  <c r="C25" i="7"/>
  <c r="P25" i="7" s="1"/>
  <c r="C24" i="3"/>
  <c r="I29" i="10"/>
  <c r="S32" i="6" s="1"/>
  <c r="E29" i="15"/>
  <c r="I29" i="14"/>
  <c r="AH26" i="8"/>
  <c r="N11" i="10"/>
  <c r="AD11" i="14"/>
  <c r="AG11" i="14" s="1"/>
  <c r="N11" i="15"/>
  <c r="Z11" i="10"/>
  <c r="AB14" i="8" s="1"/>
  <c r="AE14" i="8" s="1"/>
  <c r="N9" i="14"/>
  <c r="M9" i="14" s="1"/>
  <c r="Q9" i="10"/>
  <c r="F12" i="7" s="1"/>
  <c r="L12" i="7" s="1"/>
  <c r="G9" i="15"/>
  <c r="L12" i="15"/>
  <c r="AA12" i="14"/>
  <c r="S9" i="10"/>
  <c r="H12" i="7" s="1"/>
  <c r="P16" i="14"/>
  <c r="C13" i="15"/>
  <c r="G13" i="10"/>
  <c r="F13" i="14"/>
  <c r="G13" i="14" s="1"/>
  <c r="I13" i="14"/>
  <c r="E13" i="15"/>
  <c r="I13" i="10"/>
  <c r="S16" i="6" s="1"/>
  <c r="L12" i="10"/>
  <c r="F12" i="15"/>
  <c r="J12" i="14"/>
  <c r="B7" i="15"/>
  <c r="F7" i="10"/>
  <c r="E7" i="14"/>
  <c r="AA4" i="14"/>
  <c r="L4" i="15"/>
  <c r="K23" i="6"/>
  <c r="L23" i="6" s="1"/>
  <c r="J23" i="6"/>
  <c r="G22" i="6"/>
  <c r="H22" i="6" s="1"/>
  <c r="F22" i="6"/>
  <c r="P10" i="14"/>
  <c r="T7" i="10"/>
  <c r="I10" i="7" s="1"/>
  <c r="J7" i="15"/>
  <c r="Q7" i="14"/>
  <c r="F17" i="15"/>
  <c r="J17" i="14"/>
  <c r="K17" i="14" s="1"/>
  <c r="L17" i="10"/>
  <c r="X17" i="10"/>
  <c r="F15" i="10"/>
  <c r="B15" i="15"/>
  <c r="E15" i="14"/>
  <c r="F15" i="14"/>
  <c r="G15" i="10"/>
  <c r="C15" i="15"/>
  <c r="I7" i="10"/>
  <c r="E7" i="15"/>
  <c r="I7" i="14"/>
  <c r="W131" i="8"/>
  <c r="W110" i="8"/>
  <c r="W55" i="8"/>
  <c r="S16" i="10"/>
  <c r="H19" i="7" s="1"/>
  <c r="P18" i="7"/>
  <c r="AL16" i="8"/>
  <c r="N31" i="7"/>
  <c r="N12" i="10"/>
  <c r="V17" i="10"/>
  <c r="Y20" i="8"/>
  <c r="Z20" i="8" s="1"/>
  <c r="AG14" i="14"/>
  <c r="W7" i="14"/>
  <c r="X7" i="14" s="1"/>
  <c r="T7" i="14" s="1"/>
  <c r="J17" i="12"/>
  <c r="AA7" i="14"/>
  <c r="L7" i="15"/>
  <c r="AG27" i="14"/>
  <c r="N16" i="10"/>
  <c r="N4" i="14"/>
  <c r="G4" i="15"/>
  <c r="Q4" i="10"/>
  <c r="F7" i="7" s="1"/>
  <c r="K43" i="8"/>
  <c r="O43" i="8" s="1"/>
  <c r="X43" i="8" s="1"/>
  <c r="S42" i="3" s="1"/>
  <c r="M8" i="10"/>
  <c r="T8" i="15"/>
  <c r="AF8" i="10"/>
  <c r="AJ11" i="8" s="1"/>
  <c r="AL8" i="14"/>
  <c r="AM8" i="14"/>
  <c r="U8" i="15"/>
  <c r="AG8" i="10"/>
  <c r="AK11" i="8" s="1"/>
  <c r="R11" i="8"/>
  <c r="T108" i="4"/>
  <c r="T44" i="4"/>
  <c r="O30" i="8"/>
  <c r="X30" i="8" s="1"/>
  <c r="S29" i="3" s="1"/>
  <c r="N101" i="8"/>
  <c r="O101" i="8" s="1"/>
  <c r="X101" i="8" s="1"/>
  <c r="S100" i="3" s="1"/>
  <c r="T96" i="4"/>
  <c r="T32" i="4"/>
  <c r="W9" i="6"/>
  <c r="P17" i="7"/>
  <c r="T29" i="4"/>
  <c r="T6" i="4"/>
  <c r="N3" i="10"/>
  <c r="P3" i="10"/>
  <c r="K81" i="8"/>
  <c r="T68" i="5"/>
  <c r="T120" i="4"/>
  <c r="T98" i="4"/>
  <c r="F10" i="8"/>
  <c r="H10" i="8" s="1"/>
  <c r="S10" i="8"/>
  <c r="W10" i="8" s="1"/>
  <c r="I10" i="8"/>
  <c r="K10" i="8" s="1"/>
  <c r="H125" i="8"/>
  <c r="O125" i="8" s="1"/>
  <c r="N105" i="8"/>
  <c r="O105" i="8" s="1"/>
  <c r="W77" i="8"/>
  <c r="T32" i="5"/>
  <c r="T62" i="4"/>
  <c r="AN7" i="14"/>
  <c r="R82" i="8"/>
  <c r="N11" i="8"/>
  <c r="T112" i="4"/>
  <c r="T9" i="5"/>
  <c r="T53" i="4"/>
  <c r="T73" i="5"/>
  <c r="T85" i="4"/>
  <c r="T63" i="5"/>
  <c r="P9" i="7"/>
  <c r="AJ128" i="14"/>
  <c r="K126" i="10"/>
  <c r="F124" i="10"/>
  <c r="B124" i="15"/>
  <c r="E124" i="14"/>
  <c r="H125" i="14"/>
  <c r="L125" i="14" s="1"/>
  <c r="H125" i="10"/>
  <c r="D125" i="15"/>
  <c r="Q125" i="14"/>
  <c r="J125" i="15"/>
  <c r="T125" i="10"/>
  <c r="I128" i="7" s="1"/>
  <c r="O128" i="7" s="1"/>
  <c r="AN123" i="14"/>
  <c r="M115" i="10"/>
  <c r="N115" i="10"/>
  <c r="AF132" i="10"/>
  <c r="AJ135" i="8" s="1"/>
  <c r="AL132" i="14"/>
  <c r="T132" i="15"/>
  <c r="L131" i="10"/>
  <c r="J131" i="14"/>
  <c r="F131" i="15"/>
  <c r="AA130" i="10"/>
  <c r="AC133" i="8" s="1"/>
  <c r="AE130" i="14"/>
  <c r="O130" i="15"/>
  <c r="C133" i="8"/>
  <c r="C133" i="7"/>
  <c r="C133" i="6"/>
  <c r="C132" i="3"/>
  <c r="K128" i="15"/>
  <c r="R128" i="14"/>
  <c r="U128" i="10"/>
  <c r="J131" i="7" s="1"/>
  <c r="AC128" i="14"/>
  <c r="AG128" i="14" s="1"/>
  <c r="M128" i="15"/>
  <c r="Y128" i="10"/>
  <c r="AA131" i="8" s="1"/>
  <c r="K130" i="6"/>
  <c r="L130" i="6" s="1"/>
  <c r="J130" i="6"/>
  <c r="AE121" i="8"/>
  <c r="AM121" i="8" s="1"/>
  <c r="O178" i="12"/>
  <c r="AF121" i="10"/>
  <c r="AJ124" i="8" s="1"/>
  <c r="AL121" i="14"/>
  <c r="T121" i="15"/>
  <c r="AM127" i="14"/>
  <c r="AG127" i="10"/>
  <c r="AK130" i="8" s="1"/>
  <c r="U127" i="15"/>
  <c r="E126" i="15"/>
  <c r="I126" i="14"/>
  <c r="K126" i="14" s="1"/>
  <c r="L126" i="14" s="1"/>
  <c r="I126" i="10"/>
  <c r="S129" i="6" s="1"/>
  <c r="AD126" i="14"/>
  <c r="N126" i="15"/>
  <c r="Z126" i="10"/>
  <c r="AB129" i="8" s="1"/>
  <c r="Q124" i="14"/>
  <c r="J124" i="15"/>
  <c r="K130" i="7"/>
  <c r="P129" i="3" s="1"/>
  <c r="N130" i="7"/>
  <c r="AF133" i="10"/>
  <c r="AJ136" i="8" s="1"/>
  <c r="AL133" i="14"/>
  <c r="T133" i="15"/>
  <c r="U130" i="10"/>
  <c r="J133" i="7" s="1"/>
  <c r="K130" i="15"/>
  <c r="R130" i="14"/>
  <c r="L129" i="15"/>
  <c r="AA129" i="14"/>
  <c r="U129" i="10"/>
  <c r="J132" i="7" s="1"/>
  <c r="P132" i="7" s="1"/>
  <c r="R129" i="14"/>
  <c r="K129" i="15"/>
  <c r="AC127" i="14"/>
  <c r="AG127" i="14" s="1"/>
  <c r="Y127" i="10"/>
  <c r="AA130" i="8" s="1"/>
  <c r="M127" i="15"/>
  <c r="F135" i="6"/>
  <c r="G135" i="6"/>
  <c r="H135" i="6" s="1"/>
  <c r="X135" i="6"/>
  <c r="Y135" i="6" s="1"/>
  <c r="W135" i="6"/>
  <c r="AB129" i="10"/>
  <c r="AD132" i="8" s="1"/>
  <c r="AF129" i="14"/>
  <c r="P129" i="15"/>
  <c r="O127" i="14"/>
  <c r="M127" i="14" s="1"/>
  <c r="R127" i="10"/>
  <c r="G130" i="7" s="1"/>
  <c r="M130" i="7" s="1"/>
  <c r="H127" i="15"/>
  <c r="T130" i="15"/>
  <c r="AF130" i="10"/>
  <c r="AJ133" i="8" s="1"/>
  <c r="AL133" i="8" s="1"/>
  <c r="AL130" i="14"/>
  <c r="AN130" i="14" s="1"/>
  <c r="O131" i="10"/>
  <c r="AM131" i="14"/>
  <c r="AG131" i="10"/>
  <c r="AK134" i="8" s="1"/>
  <c r="U131" i="15"/>
  <c r="P134" i="7"/>
  <c r="AH133" i="8"/>
  <c r="F130" i="6"/>
  <c r="G130" i="6"/>
  <c r="H130" i="6" s="1"/>
  <c r="AC124" i="10"/>
  <c r="AF127" i="8" s="1"/>
  <c r="AH127" i="8" s="1"/>
  <c r="Q124" i="15"/>
  <c r="AH124" i="14"/>
  <c r="AJ124" i="14" s="1"/>
  <c r="E126" i="14"/>
  <c r="F126" i="10"/>
  <c r="B126" i="15"/>
  <c r="F122" i="15"/>
  <c r="L122" i="10"/>
  <c r="J122" i="14"/>
  <c r="K122" i="14" s="1"/>
  <c r="L125" i="7"/>
  <c r="J127" i="6"/>
  <c r="K127" i="6"/>
  <c r="L127" i="6" s="1"/>
  <c r="L119" i="15"/>
  <c r="AA119" i="14"/>
  <c r="M122" i="7"/>
  <c r="P121" i="14"/>
  <c r="L116" i="15"/>
  <c r="AA116" i="14"/>
  <c r="AF115" i="10"/>
  <c r="AJ118" i="8" s="1"/>
  <c r="AL115" i="14"/>
  <c r="T115" i="15"/>
  <c r="P118" i="14"/>
  <c r="K116" i="6"/>
  <c r="L116" i="6" s="1"/>
  <c r="J116" i="6"/>
  <c r="AE110" i="8"/>
  <c r="AD108" i="10"/>
  <c r="AG111" i="8" s="1"/>
  <c r="AI108" i="14"/>
  <c r="R108" i="15"/>
  <c r="J108" i="10"/>
  <c r="M116" i="7"/>
  <c r="G110" i="14"/>
  <c r="D110" i="14" s="1"/>
  <c r="W111" i="10"/>
  <c r="P111" i="10"/>
  <c r="AC111" i="10"/>
  <c r="AF114" i="8" s="1"/>
  <c r="Q111" i="15"/>
  <c r="AH111" i="14"/>
  <c r="AJ111" i="14" s="1"/>
  <c r="C114" i="8"/>
  <c r="C114" i="7"/>
  <c r="C114" i="6"/>
  <c r="C113" i="3"/>
  <c r="O109" i="10"/>
  <c r="C105" i="6"/>
  <c r="C105" i="7"/>
  <c r="L105" i="7" s="1"/>
  <c r="C105" i="8"/>
  <c r="C104" i="3"/>
  <c r="O151" i="12"/>
  <c r="F11" i="13"/>
  <c r="H90" i="14"/>
  <c r="D90" i="15"/>
  <c r="V90" i="15" s="1"/>
  <c r="G90" i="11" s="1"/>
  <c r="D90" i="11" s="1"/>
  <c r="H90" i="10"/>
  <c r="P105" i="10"/>
  <c r="AF105" i="10"/>
  <c r="AJ108" i="8" s="1"/>
  <c r="AL105" i="14"/>
  <c r="T105" i="15"/>
  <c r="H109" i="14"/>
  <c r="D109" i="15"/>
  <c r="H109" i="10"/>
  <c r="K109" i="10"/>
  <c r="I109" i="10"/>
  <c r="S112" i="6" s="1"/>
  <c r="I109" i="14"/>
  <c r="E109" i="15"/>
  <c r="K99" i="10"/>
  <c r="C101" i="3"/>
  <c r="C102" i="8"/>
  <c r="C102" i="7"/>
  <c r="N102" i="7" s="1"/>
  <c r="C102" i="6"/>
  <c r="W93" i="10"/>
  <c r="W105" i="14"/>
  <c r="X105" i="14" s="1"/>
  <c r="T105" i="14" s="1"/>
  <c r="J154" i="12"/>
  <c r="Q108" i="8" s="1"/>
  <c r="R108" i="8" s="1"/>
  <c r="X108" i="8" s="1"/>
  <c r="S107" i="3" s="1"/>
  <c r="F106" i="6"/>
  <c r="G106" i="6"/>
  <c r="H106" i="6" s="1"/>
  <c r="W107" i="6"/>
  <c r="AH107" i="8"/>
  <c r="W101" i="6"/>
  <c r="N94" i="10"/>
  <c r="Q94" i="14"/>
  <c r="T94" i="10"/>
  <c r="I97" i="7" s="1"/>
  <c r="O97" i="7" s="1"/>
  <c r="J94" i="15"/>
  <c r="S100" i="10"/>
  <c r="H103" i="7" s="1"/>
  <c r="P99" i="14"/>
  <c r="AE92" i="8"/>
  <c r="AM92" i="8" s="1"/>
  <c r="AN92" i="8" s="1"/>
  <c r="T91" i="3" s="1"/>
  <c r="P81" i="10"/>
  <c r="Q100" i="10"/>
  <c r="F103" i="7" s="1"/>
  <c r="G100" i="15"/>
  <c r="N100" i="14"/>
  <c r="M100" i="14" s="1"/>
  <c r="E100" i="14"/>
  <c r="F100" i="10"/>
  <c r="B100" i="15"/>
  <c r="F8" i="13"/>
  <c r="F102" i="6"/>
  <c r="G102" i="6"/>
  <c r="H102" i="6" s="1"/>
  <c r="O104" i="7"/>
  <c r="W95" i="10"/>
  <c r="X95" i="10"/>
  <c r="E95" i="14"/>
  <c r="B95" i="15"/>
  <c r="F95" i="10"/>
  <c r="AH87" i="14"/>
  <c r="AJ87" i="14" s="1"/>
  <c r="Q87" i="15"/>
  <c r="AC87" i="10"/>
  <c r="AF90" i="8" s="1"/>
  <c r="AH90" i="8" s="1"/>
  <c r="O138" i="12"/>
  <c r="I92" i="14"/>
  <c r="E92" i="15"/>
  <c r="I92" i="10"/>
  <c r="S95" i="6" s="1"/>
  <c r="AE93" i="8"/>
  <c r="O143" i="12"/>
  <c r="K90" i="6" s="1"/>
  <c r="L90" i="6" s="1"/>
  <c r="M90" i="6" s="1"/>
  <c r="C90" i="8"/>
  <c r="C90" i="7"/>
  <c r="L90" i="7" s="1"/>
  <c r="C89" i="3"/>
  <c r="C90" i="6"/>
  <c r="AN94" i="14"/>
  <c r="L96" i="7"/>
  <c r="N85" i="15"/>
  <c r="AD85" i="14"/>
  <c r="AG85" i="14" s="1"/>
  <c r="Z85" i="10"/>
  <c r="AB88" i="8" s="1"/>
  <c r="F85" i="14"/>
  <c r="G85" i="14" s="1"/>
  <c r="G85" i="10"/>
  <c r="P88" i="6" s="1"/>
  <c r="Q88" i="6" s="1"/>
  <c r="R88" i="6" s="1"/>
  <c r="C85" i="15"/>
  <c r="F6" i="13"/>
  <c r="F5" i="13"/>
  <c r="J91" i="15"/>
  <c r="Q91" i="14"/>
  <c r="T91" i="10"/>
  <c r="I94" i="7" s="1"/>
  <c r="O94" i="7" s="1"/>
  <c r="P85" i="15"/>
  <c r="AB85" i="10"/>
  <c r="AD88" i="8" s="1"/>
  <c r="AE88" i="8" s="1"/>
  <c r="AM88" i="8" s="1"/>
  <c r="AF85" i="14"/>
  <c r="B84" i="15"/>
  <c r="F84" i="10"/>
  <c r="E84" i="14"/>
  <c r="G96" i="10"/>
  <c r="F96" i="14"/>
  <c r="C96" i="15"/>
  <c r="AL96" i="14"/>
  <c r="T96" i="15"/>
  <c r="AF96" i="10"/>
  <c r="AJ99" i="8" s="1"/>
  <c r="U96" i="15"/>
  <c r="AG96" i="10"/>
  <c r="AK99" i="8" s="1"/>
  <c r="AM96" i="14"/>
  <c r="C99" i="8"/>
  <c r="C98" i="3"/>
  <c r="C99" i="6"/>
  <c r="C99" i="7"/>
  <c r="O96" i="10"/>
  <c r="Q88" i="14"/>
  <c r="J88" i="15"/>
  <c r="T88" i="10"/>
  <c r="I91" i="7" s="1"/>
  <c r="O91" i="7" s="1"/>
  <c r="D87" i="15"/>
  <c r="H87" i="14"/>
  <c r="L87" i="14" s="1"/>
  <c r="D87" i="14" s="1"/>
  <c r="H87" i="10"/>
  <c r="T100" i="6"/>
  <c r="U100" i="6" s="1"/>
  <c r="V100" i="6" s="1"/>
  <c r="P100" i="6"/>
  <c r="Q100" i="6" s="1"/>
  <c r="R100" i="6" s="1"/>
  <c r="O100" i="6"/>
  <c r="N96" i="7"/>
  <c r="O92" i="15"/>
  <c r="AA92" i="10"/>
  <c r="AC95" i="8" s="1"/>
  <c r="AE92" i="14"/>
  <c r="AH92" i="14"/>
  <c r="AJ92" i="14" s="1"/>
  <c r="AC92" i="10"/>
  <c r="AF95" i="8" s="1"/>
  <c r="AH95" i="8" s="1"/>
  <c r="Q92" i="15"/>
  <c r="AC79" i="14"/>
  <c r="M79" i="15"/>
  <c r="Y79" i="10"/>
  <c r="AA82" i="8" s="1"/>
  <c r="AB80" i="14"/>
  <c r="Z80" i="14" s="1"/>
  <c r="S80" i="14" s="1"/>
  <c r="AD86" i="10"/>
  <c r="AG89" i="8" s="1"/>
  <c r="AI86" i="14"/>
  <c r="R86" i="15"/>
  <c r="O82" i="14"/>
  <c r="H82" i="15"/>
  <c r="R82" i="10"/>
  <c r="G85" i="7" s="1"/>
  <c r="AI82" i="14"/>
  <c r="R82" i="15"/>
  <c r="AD82" i="10"/>
  <c r="AG85" i="8" s="1"/>
  <c r="AC77" i="10"/>
  <c r="AF80" i="8" s="1"/>
  <c r="AH80" i="8" s="1"/>
  <c r="AH77" i="14"/>
  <c r="AJ77" i="14" s="1"/>
  <c r="Q77" i="15"/>
  <c r="N76" i="15"/>
  <c r="Z76" i="10"/>
  <c r="AB79" i="8" s="1"/>
  <c r="AD76" i="14"/>
  <c r="AH75" i="14"/>
  <c r="AJ75" i="14" s="1"/>
  <c r="AB75" i="14" s="1"/>
  <c r="Z75" i="14" s="1"/>
  <c r="AC75" i="10"/>
  <c r="AF78" i="8" s="1"/>
  <c r="AH78" i="8" s="1"/>
  <c r="Q75" i="15"/>
  <c r="P74" i="10"/>
  <c r="P66" i="10"/>
  <c r="J90" i="6"/>
  <c r="R76" i="14"/>
  <c r="K76" i="15"/>
  <c r="H68" i="10"/>
  <c r="H68" i="14"/>
  <c r="L68" i="14" s="1"/>
  <c r="D68" i="15"/>
  <c r="V68" i="15" s="1"/>
  <c r="G68" i="11" s="1"/>
  <c r="D68" i="11" s="1"/>
  <c r="J83" i="10"/>
  <c r="J83" i="15"/>
  <c r="Q83" i="14"/>
  <c r="T83" i="10"/>
  <c r="I86" i="7" s="1"/>
  <c r="O86" i="7" s="1"/>
  <c r="W83" i="14"/>
  <c r="X83" i="14" s="1"/>
  <c r="T83" i="14" s="1"/>
  <c r="J136" i="12"/>
  <c r="H83" i="10"/>
  <c r="H83" i="14"/>
  <c r="L83" i="14" s="1"/>
  <c r="D83" i="15"/>
  <c r="S79" i="15"/>
  <c r="AE79" i="10"/>
  <c r="AI82" i="8" s="1"/>
  <c r="AK79" i="14"/>
  <c r="V76" i="10"/>
  <c r="Y79" i="8"/>
  <c r="Z79" i="8" s="1"/>
  <c r="J86" i="15"/>
  <c r="T86" i="10"/>
  <c r="I89" i="7" s="1"/>
  <c r="Q86" i="14"/>
  <c r="T86" i="15"/>
  <c r="AL86" i="14"/>
  <c r="AF86" i="10"/>
  <c r="AJ89" i="8" s="1"/>
  <c r="AM86" i="14"/>
  <c r="U86" i="15"/>
  <c r="AG86" i="10"/>
  <c r="AK89" i="8" s="1"/>
  <c r="C89" i="8"/>
  <c r="C89" i="7"/>
  <c r="L89" i="7" s="1"/>
  <c r="C89" i="6"/>
  <c r="C88" i="3"/>
  <c r="J78" i="10"/>
  <c r="C81" i="7"/>
  <c r="L81" i="7" s="1"/>
  <c r="C81" i="8"/>
  <c r="C81" i="6"/>
  <c r="C80" i="3"/>
  <c r="F77" i="10"/>
  <c r="E77" i="14"/>
  <c r="B77" i="15"/>
  <c r="AL77" i="8"/>
  <c r="K70" i="10"/>
  <c r="Q67" i="10"/>
  <c r="F70" i="7" s="1"/>
  <c r="L70" i="7" s="1"/>
  <c r="N67" i="14"/>
  <c r="M67" i="14" s="1"/>
  <c r="G67" i="15"/>
  <c r="V67" i="15" s="1"/>
  <c r="G67" i="11" s="1"/>
  <c r="D67" i="11" s="1"/>
  <c r="AE69" i="8"/>
  <c r="C68" i="8"/>
  <c r="C68" i="7"/>
  <c r="L68" i="7" s="1"/>
  <c r="C67" i="3"/>
  <c r="C68" i="6"/>
  <c r="P70" i="10"/>
  <c r="M69" i="7"/>
  <c r="E73" i="14"/>
  <c r="F73" i="10"/>
  <c r="B73" i="15"/>
  <c r="K75" i="14"/>
  <c r="L75" i="14" s="1"/>
  <c r="J70" i="14"/>
  <c r="F70" i="15"/>
  <c r="L70" i="10"/>
  <c r="D69" i="15"/>
  <c r="H69" i="14"/>
  <c r="H69" i="10"/>
  <c r="J71" i="6"/>
  <c r="K71" i="6"/>
  <c r="L71" i="6" s="1"/>
  <c r="W63" i="10"/>
  <c r="Q69" i="15"/>
  <c r="AC69" i="10"/>
  <c r="AF72" i="8" s="1"/>
  <c r="AH72" i="8" s="1"/>
  <c r="AH69" i="14"/>
  <c r="N69" i="15"/>
  <c r="AD69" i="14"/>
  <c r="Z69" i="10"/>
  <c r="AB72" i="8" s="1"/>
  <c r="O124" i="12"/>
  <c r="O71" i="7"/>
  <c r="W72" i="10"/>
  <c r="S72" i="15"/>
  <c r="AK72" i="14"/>
  <c r="AN72" i="14" s="1"/>
  <c r="AE72" i="10"/>
  <c r="AI75" i="8" s="1"/>
  <c r="AL75" i="8" s="1"/>
  <c r="J72" i="10"/>
  <c r="P71" i="7"/>
  <c r="P73" i="6"/>
  <c r="Q73" i="6" s="1"/>
  <c r="O73" i="6"/>
  <c r="T73" i="6"/>
  <c r="U73" i="6" s="1"/>
  <c r="V73" i="6" s="1"/>
  <c r="AA69" i="10"/>
  <c r="AC72" i="8" s="1"/>
  <c r="O69" i="15"/>
  <c r="AE69" i="14"/>
  <c r="F63" i="14"/>
  <c r="C63" i="15"/>
  <c r="G63" i="10"/>
  <c r="Q61" i="14"/>
  <c r="J61" i="15"/>
  <c r="V61" i="15" s="1"/>
  <c r="G61" i="11" s="1"/>
  <c r="D61" i="11" s="1"/>
  <c r="T61" i="10"/>
  <c r="I64" i="7" s="1"/>
  <c r="O64" i="7" s="1"/>
  <c r="P60" i="10"/>
  <c r="AK52" i="14"/>
  <c r="AE52" i="10"/>
  <c r="AI55" i="8" s="1"/>
  <c r="S52" i="15"/>
  <c r="P69" i="7"/>
  <c r="H53" i="14"/>
  <c r="L53" i="14" s="1"/>
  <c r="H53" i="10"/>
  <c r="X56" i="6" s="1"/>
  <c r="Y56" i="6" s="1"/>
  <c r="D53" i="15"/>
  <c r="V53" i="15" s="1"/>
  <c r="G53" i="11" s="1"/>
  <c r="D53" i="11" s="1"/>
  <c r="P45" i="10"/>
  <c r="U64" i="10"/>
  <c r="J67" i="7" s="1"/>
  <c r="K64" i="15"/>
  <c r="R64" i="14"/>
  <c r="J64" i="14"/>
  <c r="K64" i="14" s="1"/>
  <c r="F64" i="15"/>
  <c r="L64" i="10"/>
  <c r="C64" i="15"/>
  <c r="G64" i="10"/>
  <c r="F64" i="14"/>
  <c r="G64" i="14" s="1"/>
  <c r="AL64" i="14"/>
  <c r="T64" i="15"/>
  <c r="AF64" i="10"/>
  <c r="AJ67" i="8" s="1"/>
  <c r="L57" i="15"/>
  <c r="AA57" i="14"/>
  <c r="K57" i="10"/>
  <c r="I56" i="15"/>
  <c r="AA54" i="14"/>
  <c r="L54" i="15"/>
  <c r="AD62" i="10"/>
  <c r="AG65" i="8" s="1"/>
  <c r="AI62" i="14"/>
  <c r="R62" i="15"/>
  <c r="K64" i="6"/>
  <c r="L64" i="6" s="1"/>
  <c r="J64" i="6"/>
  <c r="G57" i="15"/>
  <c r="N57" i="14"/>
  <c r="Q57" i="10"/>
  <c r="F60" i="7" s="1"/>
  <c r="V56" i="10"/>
  <c r="Y59" i="8"/>
  <c r="Z59" i="8" s="1"/>
  <c r="G55" i="10"/>
  <c r="P58" i="6" s="1"/>
  <c r="Q58" i="6" s="1"/>
  <c r="R58" i="6" s="1"/>
  <c r="F55" i="14"/>
  <c r="G55" i="14" s="1"/>
  <c r="C55" i="15"/>
  <c r="J48" i="10"/>
  <c r="O118" i="12"/>
  <c r="K68" i="6" s="1"/>
  <c r="L68" i="6" s="1"/>
  <c r="M68" i="6" s="1"/>
  <c r="T62" i="15"/>
  <c r="AF62" i="10"/>
  <c r="AJ65" i="8" s="1"/>
  <c r="AL65" i="8" s="1"/>
  <c r="AL62" i="14"/>
  <c r="AN62" i="14" s="1"/>
  <c r="T64" i="6"/>
  <c r="U64" i="6" s="1"/>
  <c r="V64" i="6" s="1"/>
  <c r="P64" i="6"/>
  <c r="Q64" i="6" s="1"/>
  <c r="O64" i="6"/>
  <c r="F58" i="10"/>
  <c r="B58" i="15"/>
  <c r="E58" i="14"/>
  <c r="I56" i="10"/>
  <c r="S59" i="6" s="1"/>
  <c r="E56" i="15"/>
  <c r="V56" i="15" s="1"/>
  <c r="G56" i="11" s="1"/>
  <c r="D56" i="11" s="1"/>
  <c r="I56" i="14"/>
  <c r="E56" i="14"/>
  <c r="F56" i="10"/>
  <c r="B56" i="15"/>
  <c r="W39" i="10"/>
  <c r="S65" i="10"/>
  <c r="H68" i="7" s="1"/>
  <c r="AA64" i="10"/>
  <c r="AC67" i="8" s="1"/>
  <c r="AE64" i="14"/>
  <c r="O64" i="15"/>
  <c r="G59" i="15"/>
  <c r="N59" i="14"/>
  <c r="Q59" i="10"/>
  <c r="F62" i="7" s="1"/>
  <c r="L62" i="7" s="1"/>
  <c r="P59" i="6"/>
  <c r="Q59" i="6" s="1"/>
  <c r="T59" i="6"/>
  <c r="U59" i="6" s="1"/>
  <c r="O59" i="6"/>
  <c r="W55" i="14"/>
  <c r="X55" i="14" s="1"/>
  <c r="T55" i="14" s="1"/>
  <c r="J105" i="12"/>
  <c r="Q58" i="8" s="1"/>
  <c r="R58" i="8" s="1"/>
  <c r="AF54" i="10"/>
  <c r="AJ57" i="8" s="1"/>
  <c r="AL57" i="8" s="1"/>
  <c r="T54" i="15"/>
  <c r="AL54" i="14"/>
  <c r="S52" i="10"/>
  <c r="H55" i="7" s="1"/>
  <c r="N48" i="10"/>
  <c r="C51" i="8"/>
  <c r="C50" i="3"/>
  <c r="C51" i="6"/>
  <c r="C51" i="7"/>
  <c r="N51" i="7" s="1"/>
  <c r="X66" i="6"/>
  <c r="Y66" i="6" s="1"/>
  <c r="Z66" i="6" s="1"/>
  <c r="W66" i="6"/>
  <c r="P61" i="14"/>
  <c r="S60" i="10"/>
  <c r="H63" i="7" s="1"/>
  <c r="AA58" i="14"/>
  <c r="L58" i="15"/>
  <c r="H58" i="15"/>
  <c r="O58" i="14"/>
  <c r="R58" i="10"/>
  <c r="G61" i="7" s="1"/>
  <c r="M61" i="7" s="1"/>
  <c r="N69" i="7"/>
  <c r="K69" i="7"/>
  <c r="P68" i="3" s="1"/>
  <c r="V55" i="10"/>
  <c r="Y58" i="8"/>
  <c r="Z58" i="8" s="1"/>
  <c r="T51" i="10"/>
  <c r="I54" i="7" s="1"/>
  <c r="O54" i="7" s="1"/>
  <c r="J51" i="15"/>
  <c r="Q51" i="14"/>
  <c r="R51" i="15"/>
  <c r="AD51" i="10"/>
  <c r="AG54" i="8" s="1"/>
  <c r="AH54" i="8" s="1"/>
  <c r="AI51" i="14"/>
  <c r="AJ51" i="14" s="1"/>
  <c r="I51" i="14"/>
  <c r="K51" i="14" s="1"/>
  <c r="I51" i="10"/>
  <c r="S54" i="6" s="1"/>
  <c r="E51" i="15"/>
  <c r="M50" i="10"/>
  <c r="AK43" i="14"/>
  <c r="S43" i="15"/>
  <c r="AE43" i="10"/>
  <c r="AI46" i="8" s="1"/>
  <c r="AD43" i="14"/>
  <c r="N43" i="15"/>
  <c r="Z43" i="10"/>
  <c r="AB46" i="8" s="1"/>
  <c r="N46" i="15"/>
  <c r="Z46" i="10"/>
  <c r="AB49" i="8" s="1"/>
  <c r="AD46" i="14"/>
  <c r="O46" i="10"/>
  <c r="P48" i="7"/>
  <c r="AL59" i="8"/>
  <c r="P53" i="14"/>
  <c r="M53" i="14" s="1"/>
  <c r="W55" i="6"/>
  <c r="X55" i="6"/>
  <c r="Y55" i="6" s="1"/>
  <c r="Z55" i="6" s="1"/>
  <c r="U43" i="15"/>
  <c r="AG43" i="10"/>
  <c r="AK46" i="8" s="1"/>
  <c r="AM43" i="14"/>
  <c r="P28" i="10"/>
  <c r="X50" i="10"/>
  <c r="K50" i="10"/>
  <c r="AE44" i="10"/>
  <c r="AI47" i="8" s="1"/>
  <c r="S44" i="15"/>
  <c r="AK44" i="14"/>
  <c r="N44" i="14"/>
  <c r="G44" i="15"/>
  <c r="Q44" i="10"/>
  <c r="F47" i="7" s="1"/>
  <c r="L47" i="7" s="1"/>
  <c r="W40" i="10"/>
  <c r="E40" i="14"/>
  <c r="B40" i="15"/>
  <c r="F40" i="10"/>
  <c r="M42" i="7"/>
  <c r="T47" i="15"/>
  <c r="AF47" i="10"/>
  <c r="AJ50" i="8" s="1"/>
  <c r="AL50" i="8" s="1"/>
  <c r="AL47" i="14"/>
  <c r="AN47" i="14" s="1"/>
  <c r="W47" i="14"/>
  <c r="X47" i="14" s="1"/>
  <c r="T47" i="14" s="1"/>
  <c r="J88" i="12"/>
  <c r="Q50" i="8" s="1"/>
  <c r="R50" i="8" s="1"/>
  <c r="AF46" i="10"/>
  <c r="AJ49" i="8" s="1"/>
  <c r="AL46" i="14"/>
  <c r="T46" i="15"/>
  <c r="O83" i="12"/>
  <c r="K48" i="6" s="1"/>
  <c r="L48" i="6" s="1"/>
  <c r="M48" i="6" s="1"/>
  <c r="N48" i="6" s="1"/>
  <c r="M47" i="3" s="1"/>
  <c r="B37" i="15"/>
  <c r="E37" i="14"/>
  <c r="G37" i="14" s="1"/>
  <c r="F37" i="10"/>
  <c r="P31" i="10"/>
  <c r="F49" i="10"/>
  <c r="B49" i="15"/>
  <c r="E49" i="14"/>
  <c r="Q49" i="14"/>
  <c r="J49" i="15"/>
  <c r="T49" i="10"/>
  <c r="I52" i="7" s="1"/>
  <c r="O52" i="7" s="1"/>
  <c r="H43" i="15"/>
  <c r="O43" i="14"/>
  <c r="R43" i="10"/>
  <c r="G46" i="7" s="1"/>
  <c r="AK32" i="14"/>
  <c r="AN32" i="14" s="1"/>
  <c r="AB32" i="14" s="1"/>
  <c r="Z32" i="14" s="1"/>
  <c r="S32" i="14" s="1"/>
  <c r="S32" i="15"/>
  <c r="AE32" i="10"/>
  <c r="AI35" i="8" s="1"/>
  <c r="AL35" i="8" s="1"/>
  <c r="AM35" i="8" s="1"/>
  <c r="AN35" i="8" s="1"/>
  <c r="T34" i="3" s="1"/>
  <c r="Q28" i="14"/>
  <c r="M28" i="14" s="1"/>
  <c r="J28" i="15"/>
  <c r="O77" i="12"/>
  <c r="K42" i="6" s="1"/>
  <c r="L42" i="6" s="1"/>
  <c r="M42" i="6" s="1"/>
  <c r="N42" i="6" s="1"/>
  <c r="M41" i="3" s="1"/>
  <c r="O38" i="10"/>
  <c r="C41" i="7"/>
  <c r="O41" i="7" s="1"/>
  <c r="C41" i="6"/>
  <c r="C41" i="8"/>
  <c r="C40" i="3"/>
  <c r="E34" i="14"/>
  <c r="F34" i="10"/>
  <c r="B34" i="15"/>
  <c r="P34" i="10"/>
  <c r="C37" i="7"/>
  <c r="O37" i="7" s="1"/>
  <c r="C37" i="6"/>
  <c r="C36" i="3"/>
  <c r="C37" i="8"/>
  <c r="I30" i="10"/>
  <c r="S33" i="6" s="1"/>
  <c r="E30" i="15"/>
  <c r="I30" i="14"/>
  <c r="W30" i="14"/>
  <c r="X30" i="14" s="1"/>
  <c r="T30" i="14" s="1"/>
  <c r="J58" i="12"/>
  <c r="K30" i="10"/>
  <c r="H41" i="15"/>
  <c r="R41" i="10"/>
  <c r="G44" i="7" s="1"/>
  <c r="M44" i="7" s="1"/>
  <c r="O41" i="14"/>
  <c r="W41" i="10"/>
  <c r="R41" i="14"/>
  <c r="U41" i="10"/>
  <c r="J44" i="7" s="1"/>
  <c r="P44" i="7" s="1"/>
  <c r="K41" i="15"/>
  <c r="K35" i="10"/>
  <c r="N42" i="10"/>
  <c r="W33" i="14"/>
  <c r="X33" i="14" s="1"/>
  <c r="T33" i="14" s="1"/>
  <c r="AM33" i="14"/>
  <c r="AN33" i="14" s="1"/>
  <c r="AG33" i="10"/>
  <c r="AK36" i="8" s="1"/>
  <c r="U33" i="15"/>
  <c r="I32" i="15"/>
  <c r="M30" i="10"/>
  <c r="AD25" i="14"/>
  <c r="AG25" i="14" s="1"/>
  <c r="N25" i="15"/>
  <c r="Z25" i="10"/>
  <c r="AB28" i="8" s="1"/>
  <c r="AE28" i="8" s="1"/>
  <c r="AM28" i="8" s="1"/>
  <c r="K21" i="10"/>
  <c r="J10" i="14"/>
  <c r="K10" i="14" s="1"/>
  <c r="F10" i="15"/>
  <c r="L10" i="10"/>
  <c r="K46" i="6"/>
  <c r="L46" i="6" s="1"/>
  <c r="M46" i="6" s="1"/>
  <c r="J46" i="6"/>
  <c r="AE30" i="10"/>
  <c r="AI33" i="8" s="1"/>
  <c r="AL33" i="8" s="1"/>
  <c r="S30" i="15"/>
  <c r="AK30" i="14"/>
  <c r="AN30" i="14" s="1"/>
  <c r="AC35" i="10"/>
  <c r="AF38" i="8" s="1"/>
  <c r="AH38" i="8" s="1"/>
  <c r="Q35" i="15"/>
  <c r="AH35" i="14"/>
  <c r="AJ35" i="14" s="1"/>
  <c r="AE35" i="10"/>
  <c r="AI38" i="8" s="1"/>
  <c r="AL38" i="8" s="1"/>
  <c r="AK35" i="14"/>
  <c r="AN35" i="14" s="1"/>
  <c r="S35" i="15"/>
  <c r="Q35" i="14"/>
  <c r="J35" i="15"/>
  <c r="T35" i="10"/>
  <c r="I38" i="7" s="1"/>
  <c r="AE38" i="10"/>
  <c r="AI41" i="8" s="1"/>
  <c r="AK38" i="14"/>
  <c r="S38" i="15"/>
  <c r="G35" i="10"/>
  <c r="F35" i="14"/>
  <c r="G35" i="14" s="1"/>
  <c r="C35" i="15"/>
  <c r="F42" i="10"/>
  <c r="E42" i="14"/>
  <c r="B42" i="15"/>
  <c r="O82" i="12"/>
  <c r="T41" i="15"/>
  <c r="AF41" i="10"/>
  <c r="AJ44" i="8" s="1"/>
  <c r="AL41" i="14"/>
  <c r="AB36" i="10"/>
  <c r="AD39" i="8" s="1"/>
  <c r="P36" i="15"/>
  <c r="AF36" i="14"/>
  <c r="AD36" i="10"/>
  <c r="AG39" i="8" s="1"/>
  <c r="AI36" i="14"/>
  <c r="R36" i="15"/>
  <c r="AD36" i="14"/>
  <c r="N36" i="15"/>
  <c r="Z36" i="10"/>
  <c r="AB39" i="8" s="1"/>
  <c r="N23" i="14"/>
  <c r="M23" i="14" s="1"/>
  <c r="G23" i="15"/>
  <c r="Q23" i="10"/>
  <c r="F26" i="7" s="1"/>
  <c r="L26" i="7" s="1"/>
  <c r="AK10" i="14"/>
  <c r="AN10" i="14" s="1"/>
  <c r="AE10" i="10"/>
  <c r="AI13" i="8" s="1"/>
  <c r="AL13" i="8" s="1"/>
  <c r="S10" i="15"/>
  <c r="F27" i="10"/>
  <c r="B27" i="15"/>
  <c r="E27" i="14"/>
  <c r="Q27" i="14"/>
  <c r="J27" i="15"/>
  <c r="T27" i="10"/>
  <c r="I30" i="7" s="1"/>
  <c r="O30" i="7" s="1"/>
  <c r="N27" i="14"/>
  <c r="G27" i="15"/>
  <c r="Q27" i="10"/>
  <c r="F30" i="7" s="1"/>
  <c r="L30" i="7" s="1"/>
  <c r="G19" i="15"/>
  <c r="Q19" i="10"/>
  <c r="F22" i="7" s="1"/>
  <c r="L22" i="7" s="1"/>
  <c r="N19" i="14"/>
  <c r="AA26" i="10"/>
  <c r="AC29" i="8" s="1"/>
  <c r="O26" i="15"/>
  <c r="AE26" i="14"/>
  <c r="E26" i="14"/>
  <c r="F26" i="10"/>
  <c r="B26" i="15"/>
  <c r="C29" i="8"/>
  <c r="C29" i="6"/>
  <c r="C28" i="3"/>
  <c r="C29" i="7"/>
  <c r="AJ25" i="14"/>
  <c r="S23" i="10"/>
  <c r="H26" i="7" s="1"/>
  <c r="AG34" i="14"/>
  <c r="G20" i="15"/>
  <c r="N20" i="14"/>
  <c r="Q20" i="10"/>
  <c r="F23" i="7" s="1"/>
  <c r="L23" i="7" s="1"/>
  <c r="J20" i="10"/>
  <c r="I31" i="15"/>
  <c r="J29" i="10"/>
  <c r="W20" i="10"/>
  <c r="C8" i="8"/>
  <c r="C8" i="6"/>
  <c r="C8" i="7"/>
  <c r="C7" i="3"/>
  <c r="AE29" i="10"/>
  <c r="AI32" i="8" s="1"/>
  <c r="AK29" i="14"/>
  <c r="S29" i="15"/>
  <c r="D29" i="15"/>
  <c r="H29" i="10"/>
  <c r="H29" i="14"/>
  <c r="O29" i="10"/>
  <c r="O22" i="10"/>
  <c r="K22" i="10"/>
  <c r="R27" i="15"/>
  <c r="AD27" i="10"/>
  <c r="AG30" i="8" s="1"/>
  <c r="AI27" i="14"/>
  <c r="V21" i="10"/>
  <c r="Y24" i="8"/>
  <c r="Z24" i="8" s="1"/>
  <c r="E11" i="15"/>
  <c r="I11" i="10"/>
  <c r="S14" i="6" s="1"/>
  <c r="I11" i="14"/>
  <c r="C14" i="7"/>
  <c r="C13" i="3"/>
  <c r="C14" i="6"/>
  <c r="C14" i="8"/>
  <c r="X9" i="10"/>
  <c r="V16" i="10"/>
  <c r="Y19" i="8"/>
  <c r="Z19" i="8" s="1"/>
  <c r="AE13" i="14"/>
  <c r="O13" i="15"/>
  <c r="AA13" i="10"/>
  <c r="AC16" i="8" s="1"/>
  <c r="J13" i="14"/>
  <c r="L13" i="10"/>
  <c r="F13" i="15"/>
  <c r="J4" i="10"/>
  <c r="N72" i="8"/>
  <c r="N17" i="15"/>
  <c r="Z17" i="10"/>
  <c r="AB20" i="8" s="1"/>
  <c r="AD17" i="14"/>
  <c r="J7" i="10"/>
  <c r="V6" i="10"/>
  <c r="Y9" i="8"/>
  <c r="Z9" i="8" s="1"/>
  <c r="R132" i="8"/>
  <c r="X132" i="8" s="1"/>
  <c r="S131" i="3" s="1"/>
  <c r="R116" i="8"/>
  <c r="X116" i="8" s="1"/>
  <c r="S115" i="3" s="1"/>
  <c r="M22" i="7"/>
  <c r="J17" i="15"/>
  <c r="Q17" i="14"/>
  <c r="T17" i="10"/>
  <c r="I20" i="7" s="1"/>
  <c r="O20" i="7" s="1"/>
  <c r="AL17" i="14"/>
  <c r="AN17" i="14" s="1"/>
  <c r="AF17" i="10"/>
  <c r="AJ20" i="8" s="1"/>
  <c r="AL20" i="8" s="1"/>
  <c r="T17" i="15"/>
  <c r="O15" i="15"/>
  <c r="AA15" i="10"/>
  <c r="AC18" i="8" s="1"/>
  <c r="AE15" i="14"/>
  <c r="P15" i="10"/>
  <c r="O15" i="10"/>
  <c r="R13" i="15"/>
  <c r="AD13" i="10"/>
  <c r="AG16" i="8" s="1"/>
  <c r="AI13" i="14"/>
  <c r="AH12" i="8"/>
  <c r="N135" i="8"/>
  <c r="O135" i="8" s="1"/>
  <c r="X135" i="8" s="1"/>
  <c r="S134" i="3" s="1"/>
  <c r="K131" i="8"/>
  <c r="O131" i="8" s="1"/>
  <c r="H123" i="8"/>
  <c r="K110" i="8"/>
  <c r="O110" i="8" s="1"/>
  <c r="AB24" i="14"/>
  <c r="Z24" i="14" s="1"/>
  <c r="S24" i="14" s="1"/>
  <c r="I18" i="15"/>
  <c r="AH14" i="8"/>
  <c r="AD12" i="10"/>
  <c r="AG15" i="8" s="1"/>
  <c r="R12" i="15"/>
  <c r="AI12" i="14"/>
  <c r="W12" i="14"/>
  <c r="X12" i="14" s="1"/>
  <c r="T12" i="14" s="1"/>
  <c r="AE9" i="8"/>
  <c r="G21" i="6"/>
  <c r="H21" i="6" s="1"/>
  <c r="I21" i="6" s="1"/>
  <c r="F21" i="6"/>
  <c r="T19" i="6"/>
  <c r="U19" i="6" s="1"/>
  <c r="V19" i="6" s="1"/>
  <c r="O19" i="6"/>
  <c r="P19" i="6"/>
  <c r="Q19" i="6" s="1"/>
  <c r="X7" i="10"/>
  <c r="AI7" i="14"/>
  <c r="AJ7" i="14" s="1"/>
  <c r="AB7" i="14" s="1"/>
  <c r="R7" i="15"/>
  <c r="AD7" i="10"/>
  <c r="AG10" i="8" s="1"/>
  <c r="AH10" i="8" s="1"/>
  <c r="I16" i="10"/>
  <c r="S19" i="6" s="1"/>
  <c r="I16" i="14"/>
  <c r="E16" i="15"/>
  <c r="J16" i="15"/>
  <c r="T16" i="10"/>
  <c r="I19" i="7" s="1"/>
  <c r="O19" i="7" s="1"/>
  <c r="Q16" i="14"/>
  <c r="M16" i="14" s="1"/>
  <c r="W16" i="14"/>
  <c r="X16" i="14" s="1"/>
  <c r="T16" i="14" s="1"/>
  <c r="J39" i="12"/>
  <c r="Q19" i="8" s="1"/>
  <c r="R19" i="8" s="1"/>
  <c r="Z13" i="10"/>
  <c r="AB16" i="8" s="1"/>
  <c r="N13" i="15"/>
  <c r="AD13" i="14"/>
  <c r="Q7" i="10"/>
  <c r="F10" i="7" s="1"/>
  <c r="G7" i="15"/>
  <c r="N7" i="14"/>
  <c r="M7" i="14" s="1"/>
  <c r="N4" i="10"/>
  <c r="O52" i="8"/>
  <c r="AA8" i="14"/>
  <c r="L8" i="15"/>
  <c r="Z8" i="10"/>
  <c r="AB11" i="8" s="1"/>
  <c r="N8" i="15"/>
  <c r="AD8" i="14"/>
  <c r="O18" i="12"/>
  <c r="E8" i="14"/>
  <c r="B8" i="15"/>
  <c r="F8" i="10"/>
  <c r="AE10" i="8"/>
  <c r="AM10" i="8" s="1"/>
  <c r="K57" i="8"/>
  <c r="O39" i="8"/>
  <c r="O35" i="8"/>
  <c r="H133" i="8"/>
  <c r="O133" i="8" s="1"/>
  <c r="K89" i="8"/>
  <c r="W81" i="8"/>
  <c r="O19" i="8"/>
  <c r="T72" i="4"/>
  <c r="N17" i="7"/>
  <c r="K17" i="7"/>
  <c r="P16" i="3" s="1"/>
  <c r="I7" i="15"/>
  <c r="Q121" i="8"/>
  <c r="R121" i="8" s="1"/>
  <c r="O28" i="8"/>
  <c r="T78" i="4"/>
  <c r="T37" i="4"/>
  <c r="W111" i="8"/>
  <c r="X49" i="8"/>
  <c r="S48" i="3" s="1"/>
  <c r="R37" i="8"/>
  <c r="R9" i="8"/>
  <c r="T115" i="4"/>
  <c r="T51" i="4"/>
  <c r="L5" i="14"/>
  <c r="AL18" i="8"/>
  <c r="M3" i="10"/>
  <c r="Q3" i="10"/>
  <c r="F6" i="7" s="1"/>
  <c r="L6" i="7" s="1"/>
  <c r="N3" i="14"/>
  <c r="O3" i="14"/>
  <c r="R3" i="10"/>
  <c r="G6" i="7" s="1"/>
  <c r="M6" i="7" s="1"/>
  <c r="H3" i="15"/>
  <c r="W102" i="8"/>
  <c r="O12" i="8"/>
  <c r="T6" i="8"/>
  <c r="L6" i="8"/>
  <c r="S6" i="8"/>
  <c r="J6" i="8"/>
  <c r="I6" i="8"/>
  <c r="Q6" i="8"/>
  <c r="V6" i="8"/>
  <c r="M6" i="8"/>
  <c r="G6" i="8"/>
  <c r="F6" i="8"/>
  <c r="U6" i="8"/>
  <c r="P6" i="8"/>
  <c r="R6" i="8" s="1"/>
  <c r="K123" i="8"/>
  <c r="K115" i="8"/>
  <c r="R83" i="8"/>
  <c r="X83" i="8" s="1"/>
  <c r="S82" i="3" s="1"/>
  <c r="H77" i="8"/>
  <c r="O77" i="8" s="1"/>
  <c r="W49" i="8"/>
  <c r="T103" i="4"/>
  <c r="T39" i="4"/>
  <c r="W26" i="8"/>
  <c r="N24" i="8"/>
  <c r="O24" i="8" s="1"/>
  <c r="T105" i="4"/>
  <c r="T71" i="5"/>
  <c r="O128" i="14"/>
  <c r="H128" i="15"/>
  <c r="R128" i="10"/>
  <c r="G131" i="7" s="1"/>
  <c r="C131" i="8"/>
  <c r="C130" i="3"/>
  <c r="C131" i="6"/>
  <c r="C131" i="7"/>
  <c r="O131" i="7" s="1"/>
  <c r="R126" i="15"/>
  <c r="AD126" i="10"/>
  <c r="AG129" i="8" s="1"/>
  <c r="AH129" i="8" s="1"/>
  <c r="AI126" i="14"/>
  <c r="AJ126" i="14" s="1"/>
  <c r="X129" i="6"/>
  <c r="Y129" i="6" s="1"/>
  <c r="W129" i="6"/>
  <c r="AD125" i="14"/>
  <c r="Z125" i="10"/>
  <c r="AB128" i="8" s="1"/>
  <c r="N125" i="15"/>
  <c r="X123" i="10"/>
  <c r="M123" i="15"/>
  <c r="Y123" i="10"/>
  <c r="AA126" i="8" s="1"/>
  <c r="AC123" i="14"/>
  <c r="W123" i="14"/>
  <c r="X123" i="14" s="1"/>
  <c r="T123" i="14" s="1"/>
  <c r="X117" i="10"/>
  <c r="AC112" i="14"/>
  <c r="AG112" i="14" s="1"/>
  <c r="Y112" i="10"/>
  <c r="AA115" i="8" s="1"/>
  <c r="M112" i="15"/>
  <c r="H104" i="14"/>
  <c r="L104" i="14" s="1"/>
  <c r="D104" i="14" s="1"/>
  <c r="D104" i="15"/>
  <c r="H104" i="10"/>
  <c r="X107" i="6" s="1"/>
  <c r="Y107" i="6" s="1"/>
  <c r="Z107" i="6" s="1"/>
  <c r="N119" i="10"/>
  <c r="X119" i="10"/>
  <c r="M128" i="10"/>
  <c r="AM128" i="14"/>
  <c r="AN128" i="14" s="1"/>
  <c r="U128" i="15"/>
  <c r="AG128" i="10"/>
  <c r="AK131" i="8" s="1"/>
  <c r="AL131" i="8" s="1"/>
  <c r="O128" i="10"/>
  <c r="O126" i="10"/>
  <c r="P125" i="15"/>
  <c r="AB125" i="10"/>
  <c r="AD128" i="8" s="1"/>
  <c r="AF125" i="14"/>
  <c r="F123" i="10"/>
  <c r="E123" i="14"/>
  <c r="B123" i="15"/>
  <c r="AH119" i="14"/>
  <c r="AC119" i="10"/>
  <c r="AF122" i="8" s="1"/>
  <c r="Q119" i="15"/>
  <c r="B117" i="15"/>
  <c r="E117" i="14"/>
  <c r="G117" i="14" s="1"/>
  <c r="F117" i="10"/>
  <c r="AL128" i="8"/>
  <c r="C113" i="8"/>
  <c r="C113" i="6"/>
  <c r="C113" i="7"/>
  <c r="M113" i="7" s="1"/>
  <c r="C112" i="3"/>
  <c r="AH107" i="14"/>
  <c r="AC107" i="10"/>
  <c r="AF110" i="8" s="1"/>
  <c r="Q107" i="15"/>
  <c r="AI106" i="14"/>
  <c r="AJ106" i="14" s="1"/>
  <c r="AD106" i="10"/>
  <c r="AG109" i="8" s="1"/>
  <c r="AH109" i="8" s="1"/>
  <c r="R106" i="15"/>
  <c r="P98" i="10"/>
  <c r="K116" i="10"/>
  <c r="AH116" i="14"/>
  <c r="AJ116" i="14" s="1"/>
  <c r="Q116" i="15"/>
  <c r="AC116" i="10"/>
  <c r="AF119" i="8" s="1"/>
  <c r="AH119" i="8" s="1"/>
  <c r="AH117" i="8"/>
  <c r="O115" i="14"/>
  <c r="H115" i="15"/>
  <c r="R115" i="10"/>
  <c r="G118" i="7" s="1"/>
  <c r="M118" i="7" s="1"/>
  <c r="AE133" i="10"/>
  <c r="AI136" i="8" s="1"/>
  <c r="AK133" i="14"/>
  <c r="AN133" i="14" s="1"/>
  <c r="S133" i="15"/>
  <c r="Q133" i="10"/>
  <c r="F136" i="7" s="1"/>
  <c r="L136" i="7" s="1"/>
  <c r="N133" i="14"/>
  <c r="G133" i="15"/>
  <c r="Y132" i="10"/>
  <c r="AA135" i="8" s="1"/>
  <c r="AC132" i="14"/>
  <c r="AG132" i="14" s="1"/>
  <c r="M132" i="15"/>
  <c r="J132" i="15"/>
  <c r="T132" i="10"/>
  <c r="I135" i="7" s="1"/>
  <c r="O135" i="7" s="1"/>
  <c r="Q132" i="14"/>
  <c r="Q129" i="14"/>
  <c r="J129" i="15"/>
  <c r="T129" i="10"/>
  <c r="I132" i="7" s="1"/>
  <c r="J127" i="10"/>
  <c r="C130" i="15"/>
  <c r="G130" i="10"/>
  <c r="F130" i="14"/>
  <c r="AB131" i="10"/>
  <c r="AD134" i="8" s="1"/>
  <c r="AF131" i="14"/>
  <c r="P131" i="15"/>
  <c r="I131" i="14"/>
  <c r="E131" i="15"/>
  <c r="I131" i="10"/>
  <c r="S134" i="6" s="1"/>
  <c r="X132" i="6"/>
  <c r="Y132" i="6" s="1"/>
  <c r="W132" i="6"/>
  <c r="L128" i="15"/>
  <c r="AA128" i="14"/>
  <c r="N128" i="14"/>
  <c r="M128" i="14" s="1"/>
  <c r="Q128" i="10"/>
  <c r="F131" i="7" s="1"/>
  <c r="L131" i="7" s="1"/>
  <c r="G128" i="15"/>
  <c r="O134" i="6"/>
  <c r="P134" i="6"/>
  <c r="Q134" i="6" s="1"/>
  <c r="L126" i="15"/>
  <c r="AA126" i="14"/>
  <c r="X124" i="10"/>
  <c r="J125" i="10"/>
  <c r="M125" i="10"/>
  <c r="S117" i="15"/>
  <c r="AK117" i="14"/>
  <c r="AE117" i="10"/>
  <c r="AI120" i="8" s="1"/>
  <c r="AL120" i="8" s="1"/>
  <c r="G127" i="14"/>
  <c r="P123" i="10"/>
  <c r="K123" i="10"/>
  <c r="AF123" i="14"/>
  <c r="P123" i="15"/>
  <c r="AB123" i="10"/>
  <c r="AD126" i="8" s="1"/>
  <c r="O121" i="14"/>
  <c r="H121" i="15"/>
  <c r="R121" i="10"/>
  <c r="G124" i="7" s="1"/>
  <c r="M124" i="7" s="1"/>
  <c r="W123" i="6"/>
  <c r="X123" i="6"/>
  <c r="Y123" i="6" s="1"/>
  <c r="Q119" i="14"/>
  <c r="T119" i="10"/>
  <c r="I122" i="7" s="1"/>
  <c r="O122" i="7" s="1"/>
  <c r="J119" i="15"/>
  <c r="I117" i="14"/>
  <c r="K117" i="14" s="1"/>
  <c r="L117" i="14" s="1"/>
  <c r="D117" i="14" s="1"/>
  <c r="E117" i="15"/>
  <c r="V117" i="15" s="1"/>
  <c r="G117" i="11" s="1"/>
  <c r="D117" i="11" s="1"/>
  <c r="I117" i="10"/>
  <c r="S120" i="6" s="1"/>
  <c r="AH121" i="14"/>
  <c r="AC121" i="10"/>
  <c r="AF124" i="8" s="1"/>
  <c r="AH124" i="8" s="1"/>
  <c r="Q121" i="15"/>
  <c r="J123" i="6"/>
  <c r="K123" i="6"/>
  <c r="L123" i="6" s="1"/>
  <c r="S121" i="15"/>
  <c r="AK121" i="14"/>
  <c r="AN121" i="14" s="1"/>
  <c r="AE121" i="10"/>
  <c r="AI124" i="8" s="1"/>
  <c r="I121" i="10"/>
  <c r="S124" i="6" s="1"/>
  <c r="I121" i="14"/>
  <c r="K121" i="14" s="1"/>
  <c r="L121" i="14" s="1"/>
  <c r="D121" i="14" s="1"/>
  <c r="E121" i="15"/>
  <c r="V121" i="15" s="1"/>
  <c r="G121" i="11" s="1"/>
  <c r="D121" i="11" s="1"/>
  <c r="AI121" i="14"/>
  <c r="R121" i="15"/>
  <c r="AD121" i="10"/>
  <c r="AG124" i="8" s="1"/>
  <c r="R119" i="15"/>
  <c r="AI119" i="14"/>
  <c r="AD119" i="10"/>
  <c r="AG122" i="8" s="1"/>
  <c r="V118" i="10"/>
  <c r="Y121" i="8"/>
  <c r="Z121" i="8" s="1"/>
  <c r="V117" i="10"/>
  <c r="Y120" i="8"/>
  <c r="Z120" i="8" s="1"/>
  <c r="AH121" i="8"/>
  <c r="I119" i="15"/>
  <c r="W115" i="10"/>
  <c r="AK104" i="14"/>
  <c r="AN104" i="14" s="1"/>
  <c r="AB104" i="14" s="1"/>
  <c r="Z104" i="14" s="1"/>
  <c r="S104" i="14" s="1"/>
  <c r="S104" i="15"/>
  <c r="AE104" i="10"/>
  <c r="AI107" i="8" s="1"/>
  <c r="AL107" i="8" s="1"/>
  <c r="U116" i="10"/>
  <c r="J119" i="7" s="1"/>
  <c r="P119" i="7" s="1"/>
  <c r="K116" i="15"/>
  <c r="R116" i="14"/>
  <c r="Q114" i="10"/>
  <c r="F117" i="7" s="1"/>
  <c r="G114" i="15"/>
  <c r="N114" i="14"/>
  <c r="M114" i="14" s="1"/>
  <c r="AA114" i="14"/>
  <c r="L114" i="15"/>
  <c r="AE112" i="10"/>
  <c r="AI115" i="8" s="1"/>
  <c r="AL115" i="8" s="1"/>
  <c r="AK112" i="14"/>
  <c r="AN112" i="14" s="1"/>
  <c r="S112" i="15"/>
  <c r="AI107" i="14"/>
  <c r="R107" i="15"/>
  <c r="AD107" i="10"/>
  <c r="AG110" i="8" s="1"/>
  <c r="C110" i="6"/>
  <c r="C109" i="3"/>
  <c r="C110" i="7"/>
  <c r="M110" i="7" s="1"/>
  <c r="C110" i="8"/>
  <c r="C109" i="8"/>
  <c r="C109" i="7"/>
  <c r="L109" i="7" s="1"/>
  <c r="C109" i="6"/>
  <c r="C108" i="3"/>
  <c r="H98" i="14"/>
  <c r="L98" i="14" s="1"/>
  <c r="D98" i="14" s="1"/>
  <c r="B98" i="14" s="1"/>
  <c r="F98" i="11" s="1"/>
  <c r="C98" i="11" s="1"/>
  <c r="H98" i="10"/>
  <c r="D98" i="15"/>
  <c r="V98" i="15" s="1"/>
  <c r="G98" i="11" s="1"/>
  <c r="D98" i="11" s="1"/>
  <c r="AL117" i="8"/>
  <c r="C118" i="3"/>
  <c r="C119" i="7"/>
  <c r="C119" i="8"/>
  <c r="C119" i="6"/>
  <c r="X112" i="10"/>
  <c r="X119" i="6"/>
  <c r="Y119" i="6" s="1"/>
  <c r="W119" i="6"/>
  <c r="J115" i="10"/>
  <c r="V110" i="10"/>
  <c r="Y113" i="8"/>
  <c r="Z113" i="8" s="1"/>
  <c r="AN113" i="8" s="1"/>
  <c r="T112" i="3" s="1"/>
  <c r="K112" i="14"/>
  <c r="L112" i="14" s="1"/>
  <c r="D112" i="14" s="1"/>
  <c r="I112" i="15"/>
  <c r="W108" i="14"/>
  <c r="X108" i="14" s="1"/>
  <c r="T108" i="14" s="1"/>
  <c r="O108" i="14"/>
  <c r="M108" i="14" s="1"/>
  <c r="R108" i="10"/>
  <c r="G111" i="7" s="1"/>
  <c r="M111" i="7" s="1"/>
  <c r="H108" i="15"/>
  <c r="G111" i="15"/>
  <c r="N111" i="14"/>
  <c r="Q111" i="10"/>
  <c r="F114" i="7" s="1"/>
  <c r="X111" i="10"/>
  <c r="M111" i="10"/>
  <c r="J109" i="10"/>
  <c r="H103" i="14"/>
  <c r="L103" i="14" s="1"/>
  <c r="D103" i="14" s="1"/>
  <c r="D103" i="15"/>
  <c r="H103" i="10"/>
  <c r="X106" i="6" s="1"/>
  <c r="Y106" i="6" s="1"/>
  <c r="Z106" i="6" s="1"/>
  <c r="I102" i="14"/>
  <c r="E102" i="15"/>
  <c r="V102" i="15" s="1"/>
  <c r="G102" i="11" s="1"/>
  <c r="D102" i="11" s="1"/>
  <c r="I102" i="10"/>
  <c r="AF93" i="14"/>
  <c r="AG93" i="14" s="1"/>
  <c r="P93" i="15"/>
  <c r="AB93" i="10"/>
  <c r="AD96" i="8" s="1"/>
  <c r="AE96" i="8" s="1"/>
  <c r="AM96" i="8" s="1"/>
  <c r="F105" i="14"/>
  <c r="G105" i="14" s="1"/>
  <c r="C105" i="15"/>
  <c r="G105" i="10"/>
  <c r="U109" i="10"/>
  <c r="J112" i="7" s="1"/>
  <c r="P112" i="7" s="1"/>
  <c r="R109" i="14"/>
  <c r="K109" i="15"/>
  <c r="N109" i="10"/>
  <c r="Q109" i="10"/>
  <c r="F112" i="7" s="1"/>
  <c r="L112" i="7" s="1"/>
  <c r="N109" i="14"/>
  <c r="G109" i="15"/>
  <c r="M101" i="10"/>
  <c r="L99" i="10"/>
  <c r="F99" i="15"/>
  <c r="J99" i="14"/>
  <c r="K99" i="14" s="1"/>
  <c r="L99" i="14" s="1"/>
  <c r="D99" i="14" s="1"/>
  <c r="E97" i="14"/>
  <c r="F97" i="10"/>
  <c r="B97" i="15"/>
  <c r="P93" i="10"/>
  <c r="Q105" i="14"/>
  <c r="T105" i="10"/>
  <c r="I108" i="7" s="1"/>
  <c r="O108" i="7" s="1"/>
  <c r="J105" i="15"/>
  <c r="J105" i="10"/>
  <c r="N103" i="10"/>
  <c r="O100" i="7"/>
  <c r="AE94" i="14"/>
  <c r="O94" i="15"/>
  <c r="AA94" i="10"/>
  <c r="AC97" i="8" s="1"/>
  <c r="F97" i="6"/>
  <c r="G97" i="6"/>
  <c r="H97" i="6" s="1"/>
  <c r="V103" i="10"/>
  <c r="Y106" i="8"/>
  <c r="Z106" i="8" s="1"/>
  <c r="K96" i="6"/>
  <c r="L96" i="6" s="1"/>
  <c r="J96" i="6"/>
  <c r="W89" i="10"/>
  <c r="H81" i="14"/>
  <c r="L81" i="14" s="1"/>
  <c r="D81" i="14" s="1"/>
  <c r="B81" i="14" s="1"/>
  <c r="F81" i="11" s="1"/>
  <c r="C81" i="11" s="1"/>
  <c r="D81" i="15"/>
  <c r="V81" i="15" s="1"/>
  <c r="G81" i="11" s="1"/>
  <c r="D81" i="11" s="1"/>
  <c r="H81" i="10"/>
  <c r="E100" i="15"/>
  <c r="I100" i="10"/>
  <c r="S103" i="6" s="1"/>
  <c r="I100" i="14"/>
  <c r="W100" i="10"/>
  <c r="N100" i="10"/>
  <c r="AB95" i="10"/>
  <c r="AD98" i="8" s="1"/>
  <c r="P95" i="15"/>
  <c r="AF95" i="14"/>
  <c r="AG95" i="14" s="1"/>
  <c r="F9" i="13"/>
  <c r="N95" i="10"/>
  <c r="AH96" i="8"/>
  <c r="AB89" i="14"/>
  <c r="Z89" i="14" s="1"/>
  <c r="S89" i="14" s="1"/>
  <c r="B89" i="14" s="1"/>
  <c r="F89" i="11" s="1"/>
  <c r="C89" i="11" s="1"/>
  <c r="M87" i="10"/>
  <c r="AB92" i="10"/>
  <c r="AD95" i="8" s="1"/>
  <c r="AF92" i="14"/>
  <c r="P92" i="15"/>
  <c r="O85" i="10"/>
  <c r="AC91" i="14"/>
  <c r="AG91" i="14" s="1"/>
  <c r="M91" i="15"/>
  <c r="Y91" i="10"/>
  <c r="AA94" i="8" s="1"/>
  <c r="D91" i="15"/>
  <c r="H91" i="14"/>
  <c r="L91" i="14" s="1"/>
  <c r="D91" i="14" s="1"/>
  <c r="B91" i="14" s="1"/>
  <c r="F91" i="11" s="1"/>
  <c r="C91" i="11" s="1"/>
  <c r="H91" i="10"/>
  <c r="U91" i="15"/>
  <c r="AM91" i="14"/>
  <c r="AG91" i="10"/>
  <c r="AK94" i="8" s="1"/>
  <c r="AC88" i="10"/>
  <c r="AF91" i="8" s="1"/>
  <c r="AH91" i="8" s="1"/>
  <c r="Q88" i="15"/>
  <c r="AH88" i="14"/>
  <c r="AJ88" i="14" s="1"/>
  <c r="W84" i="10"/>
  <c r="N80" i="14"/>
  <c r="M80" i="14" s="1"/>
  <c r="G80" i="15"/>
  <c r="Q80" i="10"/>
  <c r="F83" i="7" s="1"/>
  <c r="L83" i="7" s="1"/>
  <c r="L96" i="10"/>
  <c r="J96" i="14"/>
  <c r="K96" i="14" s="1"/>
  <c r="F96" i="15"/>
  <c r="F96" i="10"/>
  <c r="E96" i="14"/>
  <c r="B96" i="15"/>
  <c r="F10" i="13"/>
  <c r="N5" i="13"/>
  <c r="W91" i="14"/>
  <c r="X91" i="14" s="1"/>
  <c r="T91" i="14" s="1"/>
  <c r="AE88" i="14"/>
  <c r="AG88" i="14" s="1"/>
  <c r="O88" i="15"/>
  <c r="AA88" i="10"/>
  <c r="AC91" i="8" s="1"/>
  <c r="AE91" i="8" s="1"/>
  <c r="G92" i="10"/>
  <c r="F92" i="14"/>
  <c r="G92" i="14" s="1"/>
  <c r="C92" i="15"/>
  <c r="F92" i="15"/>
  <c r="L92" i="10"/>
  <c r="J92" i="14"/>
  <c r="K92" i="14" s="1"/>
  <c r="Z92" i="10"/>
  <c r="AB95" i="8" s="1"/>
  <c r="N92" i="15"/>
  <c r="AD92" i="14"/>
  <c r="C95" i="8"/>
  <c r="C95" i="7"/>
  <c r="C95" i="6"/>
  <c r="C94" i="3"/>
  <c r="W93" i="6"/>
  <c r="X93" i="6"/>
  <c r="Y93" i="6" s="1"/>
  <c r="Z93" i="6" s="1"/>
  <c r="X87" i="6"/>
  <c r="Y87" i="6" s="1"/>
  <c r="Z87" i="6" s="1"/>
  <c r="W87" i="6"/>
  <c r="D79" i="15"/>
  <c r="H79" i="14"/>
  <c r="H79" i="10"/>
  <c r="X82" i="6" s="1"/>
  <c r="Y82" i="6" s="1"/>
  <c r="Z82" i="6" s="1"/>
  <c r="AM79" i="14"/>
  <c r="AG79" i="10"/>
  <c r="AK82" i="8" s="1"/>
  <c r="U79" i="15"/>
  <c r="H82" i="10"/>
  <c r="D82" i="15"/>
  <c r="H82" i="14"/>
  <c r="L82" i="14" s="1"/>
  <c r="D82" i="14" s="1"/>
  <c r="P82" i="15"/>
  <c r="AF82" i="14"/>
  <c r="AG82" i="14" s="1"/>
  <c r="AB82" i="10"/>
  <c r="AD85" i="8" s="1"/>
  <c r="AE85" i="8" s="1"/>
  <c r="C85" i="6"/>
  <c r="C85" i="8"/>
  <c r="C84" i="3"/>
  <c r="C85" i="7"/>
  <c r="G80" i="14"/>
  <c r="G75" i="15"/>
  <c r="N75" i="14"/>
  <c r="M75" i="14" s="1"/>
  <c r="Q75" i="10"/>
  <c r="F78" i="7" s="1"/>
  <c r="C78" i="7"/>
  <c r="O78" i="7" s="1"/>
  <c r="C77" i="3"/>
  <c r="C78" i="8"/>
  <c r="C78" i="6"/>
  <c r="K71" i="10"/>
  <c r="H66" i="14"/>
  <c r="D66" i="15"/>
  <c r="V66" i="15" s="1"/>
  <c r="G66" i="11" s="1"/>
  <c r="D66" i="11" s="1"/>
  <c r="H66" i="10"/>
  <c r="U77" i="15"/>
  <c r="AG77" i="10"/>
  <c r="AK80" i="8" s="1"/>
  <c r="AM77" i="14"/>
  <c r="AF76" i="14"/>
  <c r="AB76" i="10"/>
  <c r="AD79" i="8" s="1"/>
  <c r="P76" i="15"/>
  <c r="AB71" i="10"/>
  <c r="AD74" i="8" s="1"/>
  <c r="AF71" i="14"/>
  <c r="P71" i="15"/>
  <c r="J92" i="6"/>
  <c r="R83" i="10"/>
  <c r="G86" i="7" s="1"/>
  <c r="M86" i="7" s="1"/>
  <c r="H83" i="15"/>
  <c r="O83" i="14"/>
  <c r="AA83" i="14"/>
  <c r="L83" i="15"/>
  <c r="AH83" i="14"/>
  <c r="Q83" i="15"/>
  <c r="AC83" i="10"/>
  <c r="AF86" i="8" s="1"/>
  <c r="AH86" i="8" s="1"/>
  <c r="X90" i="6"/>
  <c r="Y90" i="6" s="1"/>
  <c r="Z90" i="6" s="1"/>
  <c r="W90" i="6"/>
  <c r="U82" i="15"/>
  <c r="AM82" i="14"/>
  <c r="AG82" i="10"/>
  <c r="AK85" i="8" s="1"/>
  <c r="AA79" i="10"/>
  <c r="AC82" i="8" s="1"/>
  <c r="O79" i="15"/>
  <c r="AE79" i="14"/>
  <c r="X86" i="10"/>
  <c r="H86" i="10"/>
  <c r="D86" i="15"/>
  <c r="H86" i="14"/>
  <c r="L86" i="14" s="1"/>
  <c r="E86" i="14"/>
  <c r="B86" i="15"/>
  <c r="F86" i="10"/>
  <c r="M78" i="10"/>
  <c r="AF77" i="10"/>
  <c r="AJ80" i="8" s="1"/>
  <c r="T77" i="15"/>
  <c r="AL77" i="14"/>
  <c r="S75" i="10"/>
  <c r="H78" i="7" s="1"/>
  <c r="J77" i="6"/>
  <c r="K77" i="6"/>
  <c r="L77" i="6" s="1"/>
  <c r="O125" i="12"/>
  <c r="K73" i="6" s="1"/>
  <c r="L73" i="6" s="1"/>
  <c r="M73" i="6" s="1"/>
  <c r="X67" i="10"/>
  <c r="J70" i="10"/>
  <c r="N73" i="10"/>
  <c r="N73" i="14"/>
  <c r="G73" i="15"/>
  <c r="Q73" i="10"/>
  <c r="F76" i="7" s="1"/>
  <c r="L76" i="7" s="1"/>
  <c r="AJ79" i="14"/>
  <c r="N70" i="14"/>
  <c r="Q70" i="10"/>
  <c r="F73" i="7" s="1"/>
  <c r="L73" i="7" s="1"/>
  <c r="G70" i="15"/>
  <c r="Q70" i="14"/>
  <c r="J70" i="15"/>
  <c r="T70" i="10"/>
  <c r="I73" i="7" s="1"/>
  <c r="AE74" i="8"/>
  <c r="AM74" i="8" s="1"/>
  <c r="M78" i="7"/>
  <c r="P63" i="10"/>
  <c r="I69" i="10"/>
  <c r="S72" i="6" s="1"/>
  <c r="E69" i="15"/>
  <c r="I69" i="14"/>
  <c r="AF69" i="10"/>
  <c r="AJ72" i="8" s="1"/>
  <c r="AL69" i="14"/>
  <c r="T69" i="15"/>
  <c r="M69" i="10"/>
  <c r="B63" i="15"/>
  <c r="E63" i="14"/>
  <c r="F63" i="10"/>
  <c r="AC72" i="10"/>
  <c r="AF75" i="8" s="1"/>
  <c r="AH75" i="8" s="1"/>
  <c r="Q72" i="15"/>
  <c r="AH72" i="14"/>
  <c r="AJ72" i="14" s="1"/>
  <c r="F72" i="14"/>
  <c r="G72" i="14" s="1"/>
  <c r="C72" i="15"/>
  <c r="G72" i="10"/>
  <c r="O72" i="14"/>
  <c r="H72" i="15"/>
  <c r="R72" i="10"/>
  <c r="G75" i="7" s="1"/>
  <c r="W76" i="6"/>
  <c r="X76" i="6"/>
  <c r="Y76" i="6" s="1"/>
  <c r="N69" i="10"/>
  <c r="X70" i="6"/>
  <c r="Y70" i="6" s="1"/>
  <c r="Z70" i="6" s="1"/>
  <c r="W70" i="6"/>
  <c r="X61" i="10"/>
  <c r="AE61" i="14"/>
  <c r="AG61" i="14" s="1"/>
  <c r="O61" i="15"/>
  <c r="AA61" i="10"/>
  <c r="AC64" i="8" s="1"/>
  <c r="AE64" i="8" s="1"/>
  <c r="AM64" i="8" s="1"/>
  <c r="W52" i="10"/>
  <c r="L69" i="7"/>
  <c r="M68" i="7"/>
  <c r="AL52" i="14"/>
  <c r="T52" i="15"/>
  <c r="AF52" i="10"/>
  <c r="AJ55" i="8" s="1"/>
  <c r="H45" i="14"/>
  <c r="L45" i="14" s="1"/>
  <c r="D45" i="14" s="1"/>
  <c r="D45" i="15"/>
  <c r="V45" i="15" s="1"/>
  <c r="G45" i="11" s="1"/>
  <c r="D45" i="11" s="1"/>
  <c r="H45" i="10"/>
  <c r="Q64" i="14"/>
  <c r="J64" i="15"/>
  <c r="T64" i="10"/>
  <c r="I67" i="7" s="1"/>
  <c r="J64" i="10"/>
  <c r="C67" i="8"/>
  <c r="C67" i="7"/>
  <c r="C66" i="3"/>
  <c r="C67" i="6"/>
  <c r="U58" i="10"/>
  <c r="J61" i="7" s="1"/>
  <c r="P61" i="7" s="1"/>
  <c r="K58" i="15"/>
  <c r="R58" i="14"/>
  <c r="H57" i="15"/>
  <c r="O57" i="14"/>
  <c r="R57" i="10"/>
  <c r="G60" i="7" s="1"/>
  <c r="M60" i="7" s="1"/>
  <c r="AI54" i="14"/>
  <c r="AD54" i="10"/>
  <c r="AG57" i="8" s="1"/>
  <c r="R54" i="15"/>
  <c r="K59" i="14"/>
  <c r="L59" i="14" s="1"/>
  <c r="D59" i="14" s="1"/>
  <c r="N57" i="10"/>
  <c r="O56" i="7"/>
  <c r="P62" i="10"/>
  <c r="K62" i="10"/>
  <c r="U57" i="15"/>
  <c r="AG57" i="10"/>
  <c r="AK60" i="8" s="1"/>
  <c r="AM57" i="14"/>
  <c r="O109" i="12"/>
  <c r="K59" i="6" s="1"/>
  <c r="L59" i="6" s="1"/>
  <c r="N56" i="10"/>
  <c r="P39" i="10"/>
  <c r="O62" i="6"/>
  <c r="P62" i="6"/>
  <c r="Q62" i="6" s="1"/>
  <c r="T62" i="6"/>
  <c r="U62" i="6" s="1"/>
  <c r="V62" i="6" s="1"/>
  <c r="X59" i="10"/>
  <c r="AH55" i="14"/>
  <c r="AJ55" i="14" s="1"/>
  <c r="Q55" i="15"/>
  <c r="AC55" i="10"/>
  <c r="AF58" i="8" s="1"/>
  <c r="AH58" i="8" s="1"/>
  <c r="K54" i="15"/>
  <c r="U54" i="10"/>
  <c r="J57" i="7" s="1"/>
  <c r="P57" i="7" s="1"/>
  <c r="R54" i="14"/>
  <c r="O91" i="12"/>
  <c r="AE48" i="8"/>
  <c r="L63" i="14"/>
  <c r="S61" i="10"/>
  <c r="H64" i="7" s="1"/>
  <c r="M58" i="15"/>
  <c r="AC58" i="14"/>
  <c r="AG58" i="14" s="1"/>
  <c r="Y58" i="10"/>
  <c r="AA61" i="8" s="1"/>
  <c r="E51" i="14"/>
  <c r="B51" i="15"/>
  <c r="F51" i="10"/>
  <c r="AN55" i="14"/>
  <c r="J83" i="12"/>
  <c r="W43" i="14"/>
  <c r="X43" i="14" s="1"/>
  <c r="T43" i="14" s="1"/>
  <c r="C45" i="3"/>
  <c r="C46" i="7"/>
  <c r="P46" i="7" s="1"/>
  <c r="C46" i="6"/>
  <c r="C46" i="8"/>
  <c r="L50" i="7"/>
  <c r="F46" i="15"/>
  <c r="J46" i="14"/>
  <c r="K46" i="14" s="1"/>
  <c r="L46" i="14" s="1"/>
  <c r="D46" i="14" s="1"/>
  <c r="L46" i="10"/>
  <c r="AA46" i="14"/>
  <c r="L46" i="15"/>
  <c r="G43" i="15"/>
  <c r="N43" i="14"/>
  <c r="Q43" i="10"/>
  <c r="F46" i="7" s="1"/>
  <c r="F47" i="15"/>
  <c r="J47" i="14"/>
  <c r="K47" i="14" s="1"/>
  <c r="L47" i="10"/>
  <c r="W43" i="10"/>
  <c r="H28" i="14"/>
  <c r="H28" i="10"/>
  <c r="D28" i="15"/>
  <c r="L50" i="10"/>
  <c r="F50" i="15"/>
  <c r="J50" i="14"/>
  <c r="K50" i="14" s="1"/>
  <c r="AN54" i="14"/>
  <c r="S51" i="15"/>
  <c r="AK51" i="14"/>
  <c r="AN51" i="14" s="1"/>
  <c r="AE51" i="10"/>
  <c r="AI54" i="8" s="1"/>
  <c r="AL54" i="8" s="1"/>
  <c r="J44" i="10"/>
  <c r="X44" i="10"/>
  <c r="N40" i="10"/>
  <c r="P56" i="7"/>
  <c r="AJ49" i="14"/>
  <c r="H47" i="10"/>
  <c r="D47" i="15"/>
  <c r="H47" i="14"/>
  <c r="L47" i="14" s="1"/>
  <c r="AH47" i="14"/>
  <c r="AJ47" i="14" s="1"/>
  <c r="Q47" i="15"/>
  <c r="AC47" i="10"/>
  <c r="AF50" i="8" s="1"/>
  <c r="AH50" i="8" s="1"/>
  <c r="M49" i="7"/>
  <c r="J37" i="10"/>
  <c r="H31" i="14"/>
  <c r="L31" i="14" s="1"/>
  <c r="D31" i="14" s="1"/>
  <c r="D31" i="15"/>
  <c r="H31" i="10"/>
  <c r="X34" i="6" s="1"/>
  <c r="Y34" i="6" s="1"/>
  <c r="Z34" i="6" s="1"/>
  <c r="P49" i="10"/>
  <c r="AE49" i="14"/>
  <c r="O49" i="15"/>
  <c r="AA49" i="10"/>
  <c r="AC52" i="8" s="1"/>
  <c r="AE52" i="8" s="1"/>
  <c r="M46" i="15"/>
  <c r="AC46" i="14"/>
  <c r="Y46" i="10"/>
  <c r="AA49" i="8" s="1"/>
  <c r="J43" i="10"/>
  <c r="H40" i="10"/>
  <c r="H40" i="14"/>
  <c r="D40" i="15"/>
  <c r="H32" i="14"/>
  <c r="D32" i="15"/>
  <c r="V32" i="15" s="1"/>
  <c r="G32" i="11" s="1"/>
  <c r="D32" i="11" s="1"/>
  <c r="H32" i="10"/>
  <c r="J28" i="14"/>
  <c r="K28" i="14" s="1"/>
  <c r="L28" i="10"/>
  <c r="F28" i="15"/>
  <c r="N41" i="15"/>
  <c r="AD41" i="14"/>
  <c r="Z41" i="10"/>
  <c r="AB44" i="8" s="1"/>
  <c r="F38" i="10"/>
  <c r="B38" i="15"/>
  <c r="E38" i="14"/>
  <c r="P38" i="10"/>
  <c r="L38" i="15"/>
  <c r="AA38" i="14"/>
  <c r="G34" i="15"/>
  <c r="N34" i="14"/>
  <c r="Q34" i="10"/>
  <c r="F37" i="7" s="1"/>
  <c r="W34" i="10"/>
  <c r="J30" i="10"/>
  <c r="AH30" i="14"/>
  <c r="AJ30" i="14" s="1"/>
  <c r="Q30" i="15"/>
  <c r="AC30" i="10"/>
  <c r="AF33" i="8" s="1"/>
  <c r="AH33" i="8" s="1"/>
  <c r="AL36" i="8"/>
  <c r="F41" i="15"/>
  <c r="J41" i="14"/>
  <c r="K41" i="14" s="1"/>
  <c r="L41" i="10"/>
  <c r="O41" i="15"/>
  <c r="AA41" i="10"/>
  <c r="AC44" i="8" s="1"/>
  <c r="AE41" i="14"/>
  <c r="AM41" i="14"/>
  <c r="U41" i="15"/>
  <c r="AG41" i="10"/>
  <c r="AK44" i="8" s="1"/>
  <c r="AF41" i="14"/>
  <c r="P41" i="15"/>
  <c r="AB41" i="10"/>
  <c r="AD44" i="8" s="1"/>
  <c r="V37" i="15"/>
  <c r="G37" i="11" s="1"/>
  <c r="D37" i="11" s="1"/>
  <c r="W37" i="6"/>
  <c r="X37" i="6"/>
  <c r="Y37" i="6" s="1"/>
  <c r="J36" i="10"/>
  <c r="L33" i="10"/>
  <c r="F33" i="15"/>
  <c r="J33" i="14"/>
  <c r="K33" i="14" s="1"/>
  <c r="L33" i="14" s="1"/>
  <c r="AH33" i="14"/>
  <c r="AJ33" i="14" s="1"/>
  <c r="Q33" i="15"/>
  <c r="AC33" i="10"/>
  <c r="AF36" i="8" s="1"/>
  <c r="AH36" i="8" s="1"/>
  <c r="C36" i="8"/>
  <c r="C36" i="7"/>
  <c r="P36" i="7" s="1"/>
  <c r="C36" i="6"/>
  <c r="C35" i="3"/>
  <c r="M34" i="7"/>
  <c r="H30" i="10"/>
  <c r="D30" i="15"/>
  <c r="H30" i="14"/>
  <c r="L30" i="14" s="1"/>
  <c r="I25" i="10"/>
  <c r="S28" i="6" s="1"/>
  <c r="I25" i="14"/>
  <c r="K25" i="14" s="1"/>
  <c r="L25" i="14" s="1"/>
  <c r="D25" i="14" s="1"/>
  <c r="B25" i="14" s="1"/>
  <c r="F25" i="11" s="1"/>
  <c r="C25" i="11" s="1"/>
  <c r="E25" i="15"/>
  <c r="C28" i="8"/>
  <c r="C28" i="6"/>
  <c r="C28" i="7"/>
  <c r="N39" i="5" s="1"/>
  <c r="C27" i="3"/>
  <c r="W14" i="10"/>
  <c r="AK6" i="14"/>
  <c r="AN6" i="14" s="1"/>
  <c r="AB6" i="14" s="1"/>
  <c r="Z6" i="14" s="1"/>
  <c r="S6" i="14" s="1"/>
  <c r="S6" i="15"/>
  <c r="AE6" i="10"/>
  <c r="AI9" i="8" s="1"/>
  <c r="AL9" i="8" s="1"/>
  <c r="T45" i="6"/>
  <c r="U45" i="6" s="1"/>
  <c r="V45" i="6" s="1"/>
  <c r="O45" i="6"/>
  <c r="P45" i="6"/>
  <c r="Q45" i="6" s="1"/>
  <c r="R45" i="6" s="1"/>
  <c r="AL39" i="8"/>
  <c r="AA30" i="14"/>
  <c r="L30" i="15"/>
  <c r="AH40" i="8"/>
  <c r="O73" i="12"/>
  <c r="O35" i="10"/>
  <c r="AE35" i="14"/>
  <c r="O35" i="15"/>
  <c r="AA35" i="10"/>
  <c r="AC38" i="8" s="1"/>
  <c r="M38" i="10"/>
  <c r="AG34" i="10"/>
  <c r="AK37" i="8" s="1"/>
  <c r="U34" i="15"/>
  <c r="AM34" i="14"/>
  <c r="L35" i="7"/>
  <c r="F30" i="15"/>
  <c r="L30" i="10"/>
  <c r="J30" i="14"/>
  <c r="K30" i="14" s="1"/>
  <c r="W47" i="6"/>
  <c r="X47" i="6"/>
  <c r="Y47" i="6" s="1"/>
  <c r="P42" i="10"/>
  <c r="X42" i="10"/>
  <c r="M42" i="10"/>
  <c r="O36" i="10"/>
  <c r="N36" i="10"/>
  <c r="C39" i="7"/>
  <c r="C39" i="6"/>
  <c r="C38" i="3"/>
  <c r="C39" i="8"/>
  <c r="O34" i="7"/>
  <c r="X23" i="10"/>
  <c r="AK18" i="14"/>
  <c r="AN18" i="14" s="1"/>
  <c r="AB18" i="14" s="1"/>
  <c r="Z18" i="14" s="1"/>
  <c r="S18" i="14" s="1"/>
  <c r="S18" i="15"/>
  <c r="AE18" i="10"/>
  <c r="AI21" i="8" s="1"/>
  <c r="AL21" i="8" s="1"/>
  <c r="W10" i="10"/>
  <c r="K27" i="10"/>
  <c r="Q27" i="15"/>
  <c r="AH27" i="14"/>
  <c r="AC27" i="10"/>
  <c r="AF30" i="8" s="1"/>
  <c r="X27" i="10"/>
  <c r="N19" i="10"/>
  <c r="AD19" i="14"/>
  <c r="AG19" i="14" s="1"/>
  <c r="Z19" i="10"/>
  <c r="AB22" i="8" s="1"/>
  <c r="AE22" i="8" s="1"/>
  <c r="N19" i="15"/>
  <c r="T26" i="15"/>
  <c r="AF26" i="10"/>
  <c r="AJ29" i="8" s="1"/>
  <c r="AL26" i="14"/>
  <c r="N26" i="10"/>
  <c r="O56" i="12"/>
  <c r="C26" i="15"/>
  <c r="G26" i="10"/>
  <c r="P29" i="6" s="1"/>
  <c r="Q29" i="6" s="1"/>
  <c r="R29" i="6" s="1"/>
  <c r="F26" i="14"/>
  <c r="E20" i="15"/>
  <c r="I20" i="14"/>
  <c r="K20" i="14" s="1"/>
  <c r="L20" i="14" s="1"/>
  <c r="I20" i="10"/>
  <c r="S23" i="6" s="1"/>
  <c r="O20" i="14"/>
  <c r="H20" i="15"/>
  <c r="R20" i="10"/>
  <c r="G23" i="7" s="1"/>
  <c r="M23" i="7" s="1"/>
  <c r="G17" i="6"/>
  <c r="H17" i="6" s="1"/>
  <c r="F17" i="6"/>
  <c r="AE9" i="14"/>
  <c r="AG9" i="14" s="1"/>
  <c r="AA9" i="10"/>
  <c r="AC12" i="8" s="1"/>
  <c r="O9" i="15"/>
  <c r="O5" i="15"/>
  <c r="AA5" i="10"/>
  <c r="AC8" i="8" s="1"/>
  <c r="AE8" i="8" s="1"/>
  <c r="AM8" i="8" s="1"/>
  <c r="AE5" i="14"/>
  <c r="AG5" i="14" s="1"/>
  <c r="W122" i="8"/>
  <c r="W45" i="8"/>
  <c r="F29" i="15"/>
  <c r="J29" i="14"/>
  <c r="L29" i="10"/>
  <c r="M29" i="10"/>
  <c r="AA29" i="14"/>
  <c r="L29" i="15"/>
  <c r="L22" i="15"/>
  <c r="AA22" i="14"/>
  <c r="P24" i="6"/>
  <c r="Q24" i="6" s="1"/>
  <c r="O24" i="6"/>
  <c r="T24" i="6"/>
  <c r="U24" i="6" s="1"/>
  <c r="V24" i="6" s="1"/>
  <c r="V31" i="10"/>
  <c r="Y34" i="8"/>
  <c r="Z34" i="8" s="1"/>
  <c r="G27" i="6"/>
  <c r="H27" i="6" s="1"/>
  <c r="F27" i="6"/>
  <c r="F11" i="14"/>
  <c r="G11" i="14" s="1"/>
  <c r="C11" i="15"/>
  <c r="G11" i="10"/>
  <c r="P14" i="6" s="1"/>
  <c r="Q14" i="6" s="1"/>
  <c r="R14" i="6" s="1"/>
  <c r="S9" i="15"/>
  <c r="AE9" i="10"/>
  <c r="AI12" i="8" s="1"/>
  <c r="AK9" i="14"/>
  <c r="AL9" i="14"/>
  <c r="AF9" i="10"/>
  <c r="AJ12" i="8" s="1"/>
  <c r="T9" i="15"/>
  <c r="H13" i="14"/>
  <c r="H13" i="10"/>
  <c r="D13" i="15"/>
  <c r="T13" i="10"/>
  <c r="I16" i="7" s="1"/>
  <c r="O16" i="7" s="1"/>
  <c r="J13" i="15"/>
  <c r="Q13" i="14"/>
  <c r="N13" i="14"/>
  <c r="G13" i="15"/>
  <c r="Q13" i="10"/>
  <c r="F16" i="7" s="1"/>
  <c r="L16" i="7" s="1"/>
  <c r="N13" i="7"/>
  <c r="M9" i="7"/>
  <c r="O4" i="14"/>
  <c r="R4" i="10"/>
  <c r="G7" i="7" s="1"/>
  <c r="H4" i="15"/>
  <c r="K13" i="6"/>
  <c r="L13" i="6" s="1"/>
  <c r="M13" i="6" s="1"/>
  <c r="J13" i="6"/>
  <c r="M4" i="10"/>
  <c r="Q70" i="8"/>
  <c r="R70" i="8" s="1"/>
  <c r="X70" i="8" s="1"/>
  <c r="S69" i="3" s="1"/>
  <c r="Q71" i="8"/>
  <c r="R71" i="8" s="1"/>
  <c r="R114" i="8"/>
  <c r="X114" i="8" s="1"/>
  <c r="S113" i="3" s="1"/>
  <c r="O93" i="8"/>
  <c r="X93" i="8" s="1"/>
  <c r="S92" i="3" s="1"/>
  <c r="W40" i="8"/>
  <c r="W32" i="8"/>
  <c r="AA17" i="10"/>
  <c r="AC20" i="8" s="1"/>
  <c r="AE17" i="14"/>
  <c r="O17" i="15"/>
  <c r="H17" i="14"/>
  <c r="L17" i="14" s="1"/>
  <c r="D17" i="14" s="1"/>
  <c r="H17" i="10"/>
  <c r="D17" i="15"/>
  <c r="O40" i="12"/>
  <c r="K21" i="6" s="1"/>
  <c r="L21" i="6" s="1"/>
  <c r="M21" i="6" s="1"/>
  <c r="N21" i="6" s="1"/>
  <c r="M20" i="3" s="1"/>
  <c r="W15" i="10"/>
  <c r="AA15" i="14"/>
  <c r="L15" i="15"/>
  <c r="L17" i="7"/>
  <c r="J13" i="10"/>
  <c r="O17" i="12"/>
  <c r="W129" i="8"/>
  <c r="N123" i="8"/>
  <c r="G13" i="6"/>
  <c r="H13" i="6" s="1"/>
  <c r="F13" i="6"/>
  <c r="K12" i="10"/>
  <c r="AH12" i="14"/>
  <c r="AJ12" i="14" s="1"/>
  <c r="Q12" i="15"/>
  <c r="AC12" i="10"/>
  <c r="AF15" i="8" s="1"/>
  <c r="AH15" i="8" s="1"/>
  <c r="P23" i="7"/>
  <c r="W23" i="6"/>
  <c r="X23" i="6"/>
  <c r="Y23" i="6" s="1"/>
  <c r="M7" i="10"/>
  <c r="C10" i="7"/>
  <c r="C10" i="8"/>
  <c r="C10" i="6"/>
  <c r="C9" i="3"/>
  <c r="AE30" i="8"/>
  <c r="X16" i="10"/>
  <c r="AH16" i="14"/>
  <c r="AJ16" i="14" s="1"/>
  <c r="Q16" i="15"/>
  <c r="AC16" i="10"/>
  <c r="AF19" i="8" s="1"/>
  <c r="O13" i="14"/>
  <c r="H13" i="15"/>
  <c r="R13" i="10"/>
  <c r="G16" i="7" s="1"/>
  <c r="M16" i="7" s="1"/>
  <c r="K11" i="14"/>
  <c r="L11" i="14" s="1"/>
  <c r="D11" i="14" s="1"/>
  <c r="V10" i="10"/>
  <c r="Y13" i="8"/>
  <c r="Z13" i="8" s="1"/>
  <c r="F4" i="14"/>
  <c r="G4" i="14" s="1"/>
  <c r="G4" i="10"/>
  <c r="P7" i="6" s="1"/>
  <c r="Q7" i="6" s="1"/>
  <c r="R7" i="6" s="1"/>
  <c r="C4" i="15"/>
  <c r="O51" i="8"/>
  <c r="O8" i="10"/>
  <c r="I8" i="10"/>
  <c r="S11" i="6" s="1"/>
  <c r="E8" i="15"/>
  <c r="I8" i="14"/>
  <c r="H8" i="10"/>
  <c r="D8" i="15"/>
  <c r="H8" i="14"/>
  <c r="N8" i="10"/>
  <c r="AJ3" i="14"/>
  <c r="O106" i="8"/>
  <c r="K90" i="8"/>
  <c r="O90" i="8" s="1"/>
  <c r="X90" i="8" s="1"/>
  <c r="W76" i="8"/>
  <c r="N57" i="8"/>
  <c r="R133" i="8"/>
  <c r="H96" i="8"/>
  <c r="O96" i="8" s="1"/>
  <c r="X96" i="8" s="1"/>
  <c r="S95" i="3" s="1"/>
  <c r="W89" i="8"/>
  <c r="W51" i="8"/>
  <c r="N29" i="8"/>
  <c r="O29" i="8" s="1"/>
  <c r="X29" i="8" s="1"/>
  <c r="S28" i="3" s="1"/>
  <c r="H75" i="8"/>
  <c r="W65" i="8"/>
  <c r="X8" i="6"/>
  <c r="Y8" i="6" s="1"/>
  <c r="Z8" i="6" s="1"/>
  <c r="O122" i="8"/>
  <c r="O71" i="8"/>
  <c r="W21" i="8"/>
  <c r="R7" i="8"/>
  <c r="X7" i="8" s="1"/>
  <c r="O126" i="8"/>
  <c r="W103" i="8"/>
  <c r="R44" i="8"/>
  <c r="T93" i="4"/>
  <c r="T70" i="4"/>
  <c r="T28" i="4"/>
  <c r="F3" i="10"/>
  <c r="E3" i="14"/>
  <c r="B3" i="15"/>
  <c r="W3" i="10"/>
  <c r="U3" i="10"/>
  <c r="J6" i="7" s="1"/>
  <c r="P6" i="7" s="1"/>
  <c r="K3" i="15"/>
  <c r="R3" i="14"/>
  <c r="Q117" i="8"/>
  <c r="R117" i="8" s="1"/>
  <c r="H79" i="8"/>
  <c r="O79" i="8" s="1"/>
  <c r="X79" i="8" s="1"/>
  <c r="S78" i="3" s="1"/>
  <c r="W28" i="8"/>
  <c r="T36" i="5"/>
  <c r="T11" i="4"/>
  <c r="P7" i="7"/>
  <c r="W127" i="8"/>
  <c r="H89" i="8"/>
  <c r="T84" i="4"/>
  <c r="T20" i="4"/>
  <c r="M6" i="14"/>
  <c r="N82" i="8"/>
  <c r="O61" i="8"/>
  <c r="X61" i="8" s="1"/>
  <c r="S60" i="3" s="1"/>
  <c r="O46" i="8"/>
  <c r="T80" i="4"/>
  <c r="Q10" i="8"/>
  <c r="R10" i="8" s="1"/>
  <c r="T11" i="5"/>
  <c r="T41" i="4"/>
  <c r="T39" i="5"/>
  <c r="I58" i="3"/>
  <c r="T45" i="4"/>
  <c r="AM76" i="8" l="1"/>
  <c r="V28" i="15"/>
  <c r="G28" i="11" s="1"/>
  <c r="D28" i="11" s="1"/>
  <c r="O37" i="8"/>
  <c r="AM63" i="8"/>
  <c r="AN63" i="8" s="1"/>
  <c r="T62" i="3" s="1"/>
  <c r="C41" i="4"/>
  <c r="AN34" i="8"/>
  <c r="T33" i="3" s="1"/>
  <c r="R33" i="3" s="1"/>
  <c r="M39" i="7"/>
  <c r="R62" i="6"/>
  <c r="Z76" i="6"/>
  <c r="Z119" i="6"/>
  <c r="O132" i="7"/>
  <c r="R64" i="6"/>
  <c r="M64" i="6"/>
  <c r="Z56" i="6"/>
  <c r="AJ69" i="14"/>
  <c r="AM78" i="8"/>
  <c r="I135" i="6"/>
  <c r="Q130" i="7"/>
  <c r="M10" i="14"/>
  <c r="T40" i="6"/>
  <c r="U40" i="6" s="1"/>
  <c r="V40" i="6" s="1"/>
  <c r="I81" i="6"/>
  <c r="N81" i="6" s="1"/>
  <c r="M80" i="3" s="1"/>
  <c r="P88" i="7"/>
  <c r="AM120" i="8"/>
  <c r="C5" i="4"/>
  <c r="AG51" i="14"/>
  <c r="V113" i="6"/>
  <c r="M120" i="6"/>
  <c r="AM58" i="8"/>
  <c r="AG83" i="14"/>
  <c r="V119" i="15"/>
  <c r="G119" i="11" s="1"/>
  <c r="D119" i="11" s="1"/>
  <c r="O113" i="8"/>
  <c r="X113" i="8" s="1"/>
  <c r="S112" i="3" s="1"/>
  <c r="R104" i="6"/>
  <c r="AB104" i="6" s="1"/>
  <c r="N103" i="3" s="1"/>
  <c r="X18" i="8"/>
  <c r="S17" i="3" s="1"/>
  <c r="H9" i="8"/>
  <c r="O129" i="7"/>
  <c r="X131" i="8"/>
  <c r="S130" i="3" s="1"/>
  <c r="K13" i="14"/>
  <c r="AN44" i="14"/>
  <c r="D53" i="14"/>
  <c r="S75" i="14"/>
  <c r="I102" i="6"/>
  <c r="L103" i="7"/>
  <c r="AG124" i="14"/>
  <c r="V128" i="15"/>
  <c r="G128" i="11" s="1"/>
  <c r="D128" i="11" s="1"/>
  <c r="AG15" i="14"/>
  <c r="AB15" i="14" s="1"/>
  <c r="Z15" i="14" s="1"/>
  <c r="S15" i="14" s="1"/>
  <c r="L20" i="7"/>
  <c r="AM13" i="8"/>
  <c r="AB28" i="14"/>
  <c r="Z28" i="14" s="1"/>
  <c r="S28" i="14" s="1"/>
  <c r="AJ46" i="14"/>
  <c r="AB67" i="14"/>
  <c r="AH94" i="8"/>
  <c r="AN125" i="14"/>
  <c r="K92" i="6"/>
  <c r="L92" i="6" s="1"/>
  <c r="M92" i="6" s="1"/>
  <c r="N92" i="6" s="1"/>
  <c r="C93" i="4"/>
  <c r="M72" i="7"/>
  <c r="L79" i="7"/>
  <c r="X120" i="8"/>
  <c r="S119" i="3" s="1"/>
  <c r="P108" i="7"/>
  <c r="X38" i="8"/>
  <c r="S37" i="3" s="1"/>
  <c r="L72" i="7"/>
  <c r="N74" i="6"/>
  <c r="M73" i="3" s="1"/>
  <c r="K15" i="8"/>
  <c r="O50" i="8"/>
  <c r="X62" i="8"/>
  <c r="S61" i="3" s="1"/>
  <c r="AM83" i="8"/>
  <c r="V99" i="15"/>
  <c r="G99" i="11" s="1"/>
  <c r="D99" i="11" s="1"/>
  <c r="Z129" i="6"/>
  <c r="O73" i="7"/>
  <c r="P110" i="7"/>
  <c r="L114" i="7"/>
  <c r="AL124" i="8"/>
  <c r="V104" i="15"/>
  <c r="G104" i="11" s="1"/>
  <c r="D104" i="11" s="1"/>
  <c r="O57" i="8"/>
  <c r="X57" i="8" s="1"/>
  <c r="S56" i="3" s="1"/>
  <c r="V16" i="15"/>
  <c r="G16" i="11" s="1"/>
  <c r="D16" i="11" s="1"/>
  <c r="O14" i="7"/>
  <c r="AN29" i="14"/>
  <c r="AB29" i="14" s="1"/>
  <c r="Z29" i="14" s="1"/>
  <c r="S29" i="14" s="1"/>
  <c r="P29" i="7"/>
  <c r="AN38" i="14"/>
  <c r="AL47" i="8"/>
  <c r="R73" i="6"/>
  <c r="K70" i="14"/>
  <c r="L70" i="14" s="1"/>
  <c r="AM93" i="8"/>
  <c r="AH114" i="8"/>
  <c r="M124" i="14"/>
  <c r="M130" i="6"/>
  <c r="V26" i="6"/>
  <c r="AA26" i="6" s="1"/>
  <c r="M26" i="6"/>
  <c r="O33" i="7"/>
  <c r="P33" i="7"/>
  <c r="AG57" i="14"/>
  <c r="T29" i="6"/>
  <c r="U29" i="6" s="1"/>
  <c r="V29" i="6" s="1"/>
  <c r="I101" i="6"/>
  <c r="N101" i="6" s="1"/>
  <c r="M100" i="3" s="1"/>
  <c r="O82" i="7"/>
  <c r="I84" i="6"/>
  <c r="M104" i="6"/>
  <c r="AG103" i="14"/>
  <c r="AN36" i="14"/>
  <c r="R110" i="6"/>
  <c r="L19" i="7"/>
  <c r="O15" i="8"/>
  <c r="G125" i="14"/>
  <c r="D125" i="14" s="1"/>
  <c r="O39" i="5"/>
  <c r="V31" i="15"/>
  <c r="G31" i="11" s="1"/>
  <c r="D31" i="11" s="1"/>
  <c r="B45" i="14"/>
  <c r="F45" i="11" s="1"/>
  <c r="C45" i="11" s="1"/>
  <c r="M75" i="7"/>
  <c r="AJ83" i="14"/>
  <c r="M73" i="7"/>
  <c r="X112" i="8"/>
  <c r="S111" i="3" s="1"/>
  <c r="L19" i="14"/>
  <c r="D19" i="14" s="1"/>
  <c r="AH19" i="8"/>
  <c r="K29" i="14"/>
  <c r="AH30" i="8"/>
  <c r="L37" i="7"/>
  <c r="C84" i="4"/>
  <c r="L13" i="14"/>
  <c r="D13" i="14" s="1"/>
  <c r="R24" i="6"/>
  <c r="D20" i="14"/>
  <c r="AJ27" i="14"/>
  <c r="AM9" i="8"/>
  <c r="M34" i="14"/>
  <c r="L78" i="7"/>
  <c r="M96" i="6"/>
  <c r="N96" i="6" s="1"/>
  <c r="M95" i="3" s="1"/>
  <c r="R112" i="3"/>
  <c r="L119" i="7"/>
  <c r="L117" i="7"/>
  <c r="R134" i="6"/>
  <c r="AL32" i="8"/>
  <c r="AL41" i="8"/>
  <c r="X50" i="8"/>
  <c r="S49" i="3" s="1"/>
  <c r="V59" i="6"/>
  <c r="L60" i="7"/>
  <c r="M71" i="6"/>
  <c r="M23" i="6"/>
  <c r="AB5" i="14"/>
  <c r="Z5" i="14" s="1"/>
  <c r="S5" i="14" s="1"/>
  <c r="AG35" i="14"/>
  <c r="AA78" i="6"/>
  <c r="AE104" i="8"/>
  <c r="AM104" i="8" s="1"/>
  <c r="K17" i="6"/>
  <c r="L17" i="6" s="1"/>
  <c r="AG73" i="14"/>
  <c r="AE98" i="8"/>
  <c r="AG108" i="14"/>
  <c r="AH37" i="8"/>
  <c r="D24" i="14"/>
  <c r="B24" i="14" s="1"/>
  <c r="F24" i="11" s="1"/>
  <c r="C24" i="11" s="1"/>
  <c r="O72" i="7"/>
  <c r="AL102" i="8"/>
  <c r="K105" i="14"/>
  <c r="K42" i="14"/>
  <c r="L42" i="14" s="1"/>
  <c r="L18" i="7"/>
  <c r="Z100" i="6"/>
  <c r="N117" i="7"/>
  <c r="Z14" i="6"/>
  <c r="X88" i="8"/>
  <c r="S87" i="3" s="1"/>
  <c r="I35" i="6"/>
  <c r="N35" i="6" s="1"/>
  <c r="M34" i="3" s="1"/>
  <c r="AE24" i="8"/>
  <c r="AM24" i="8" s="1"/>
  <c r="AN24" i="8" s="1"/>
  <c r="Z62" i="6"/>
  <c r="AA62" i="6" s="1"/>
  <c r="AN59" i="14"/>
  <c r="K9" i="8"/>
  <c r="R14" i="8"/>
  <c r="AG46" i="14"/>
  <c r="AB106" i="14"/>
  <c r="K12" i="14"/>
  <c r="P71" i="5"/>
  <c r="X32" i="8"/>
  <c r="S31" i="3" s="1"/>
  <c r="O67" i="7"/>
  <c r="L75" i="7"/>
  <c r="AN77" i="14"/>
  <c r="O109" i="7"/>
  <c r="AN117" i="14"/>
  <c r="T134" i="6"/>
  <c r="U134" i="6" s="1"/>
  <c r="V134" i="6" s="1"/>
  <c r="O38" i="7"/>
  <c r="L51" i="7"/>
  <c r="AB51" i="14"/>
  <c r="N68" i="6"/>
  <c r="M67" i="3" s="1"/>
  <c r="C6" i="4"/>
  <c r="AB26" i="6"/>
  <c r="N25" i="3" s="1"/>
  <c r="AE38" i="8"/>
  <c r="AM38" i="8" s="1"/>
  <c r="AM51" i="8"/>
  <c r="L105" i="14"/>
  <c r="P122" i="7"/>
  <c r="G128" i="14"/>
  <c r="D128" i="14" s="1"/>
  <c r="AE132" i="8"/>
  <c r="AM132" i="8" s="1"/>
  <c r="AN4" i="14"/>
  <c r="AM42" i="8"/>
  <c r="V55" i="15"/>
  <c r="G55" i="11" s="1"/>
  <c r="D55" i="11" s="1"/>
  <c r="L58" i="14"/>
  <c r="AN99" i="14"/>
  <c r="G111" i="14"/>
  <c r="I25" i="6"/>
  <c r="M65" i="14"/>
  <c r="M76" i="14"/>
  <c r="M77" i="14"/>
  <c r="AM84" i="8"/>
  <c r="AN84" i="8" s="1"/>
  <c r="T83" i="3" s="1"/>
  <c r="R83" i="3" s="1"/>
  <c r="X80" i="8"/>
  <c r="R70" i="4" s="1"/>
  <c r="W37" i="8"/>
  <c r="V112" i="15"/>
  <c r="G112" i="11" s="1"/>
  <c r="D112" i="11" s="1"/>
  <c r="AM117" i="8"/>
  <c r="O89" i="8"/>
  <c r="X89" i="8" s="1"/>
  <c r="S88" i="3" s="1"/>
  <c r="O75" i="8"/>
  <c r="G26" i="14"/>
  <c r="Z37" i="6"/>
  <c r="L40" i="14"/>
  <c r="AG49" i="14"/>
  <c r="L46" i="7"/>
  <c r="AM48" i="8"/>
  <c r="AN48" i="8" s="1"/>
  <c r="T47" i="3" s="1"/>
  <c r="M59" i="6"/>
  <c r="AB112" i="14"/>
  <c r="AL136" i="8"/>
  <c r="AM69" i="8"/>
  <c r="AN69" i="8" s="1"/>
  <c r="T68" i="3" s="1"/>
  <c r="R68" i="3" s="1"/>
  <c r="AA100" i="6"/>
  <c r="AB100" i="6" s="1"/>
  <c r="M116" i="6"/>
  <c r="N116" i="6" s="1"/>
  <c r="M115" i="3" s="1"/>
  <c r="L33" i="7"/>
  <c r="M46" i="14"/>
  <c r="AG48" i="14"/>
  <c r="AE81" i="8"/>
  <c r="AM81" i="8" s="1"/>
  <c r="O79" i="7"/>
  <c r="M82" i="7"/>
  <c r="L106" i="7"/>
  <c r="AB93" i="14"/>
  <c r="Z93" i="14" s="1"/>
  <c r="S93" i="14" s="1"/>
  <c r="M129" i="7"/>
  <c r="R23" i="6"/>
  <c r="AG105" i="14"/>
  <c r="D114" i="14"/>
  <c r="AH32" i="8"/>
  <c r="AN27" i="14"/>
  <c r="AB27" i="14" s="1"/>
  <c r="Z27" i="14" s="1"/>
  <c r="S27" i="14" s="1"/>
  <c r="AG50" i="14"/>
  <c r="O76" i="7"/>
  <c r="I51" i="6"/>
  <c r="O31" i="8"/>
  <c r="AM17" i="8"/>
  <c r="AN17" i="8" s="1"/>
  <c r="T16" i="3" s="1"/>
  <c r="I56" i="6"/>
  <c r="M79" i="7"/>
  <c r="O102" i="8"/>
  <c r="X102" i="8" s="1"/>
  <c r="AB10" i="14"/>
  <c r="Z10" i="14" s="1"/>
  <c r="S10" i="14" s="1"/>
  <c r="C18" i="14"/>
  <c r="H18" i="11" s="1"/>
  <c r="E18" i="11" s="1"/>
  <c r="X21" i="8"/>
  <c r="S20" i="3" s="1"/>
  <c r="S89" i="3"/>
  <c r="R80" i="4"/>
  <c r="S6" i="3"/>
  <c r="R6" i="4"/>
  <c r="AM30" i="8"/>
  <c r="AM52" i="8"/>
  <c r="D107" i="14"/>
  <c r="S79" i="3"/>
  <c r="AB103" i="14"/>
  <c r="Z103" i="14" s="1"/>
  <c r="S103" i="14" s="1"/>
  <c r="S39" i="14"/>
  <c r="B39" i="14" s="1"/>
  <c r="F39" i="11" s="1"/>
  <c r="C39" i="11" s="1"/>
  <c r="C39" i="14"/>
  <c r="H39" i="11" s="1"/>
  <c r="E39" i="11" s="1"/>
  <c r="AM106" i="8"/>
  <c r="AN106" i="8" s="1"/>
  <c r="R115" i="3"/>
  <c r="AM70" i="8"/>
  <c r="W33" i="6"/>
  <c r="X33" i="6"/>
  <c r="Y33" i="6" s="1"/>
  <c r="Z33" i="6" s="1"/>
  <c r="P21" i="14"/>
  <c r="M21" i="14" s="1"/>
  <c r="B21" i="14" s="1"/>
  <c r="F21" i="11" s="1"/>
  <c r="C21" i="11" s="1"/>
  <c r="L32" i="14"/>
  <c r="D32" i="14" s="1"/>
  <c r="B32" i="14" s="1"/>
  <c r="F32" i="11" s="1"/>
  <c r="C32" i="11" s="1"/>
  <c r="C32" i="14"/>
  <c r="H32" i="11" s="1"/>
  <c r="E32" i="11" s="1"/>
  <c r="T43" i="6"/>
  <c r="U43" i="6" s="1"/>
  <c r="V43" i="6" s="1"/>
  <c r="O43" i="6"/>
  <c r="P43" i="6"/>
  <c r="Q43" i="6" s="1"/>
  <c r="T50" i="6"/>
  <c r="U50" i="6" s="1"/>
  <c r="V50" i="6" s="1"/>
  <c r="O50" i="6"/>
  <c r="P50" i="6"/>
  <c r="Q50" i="6" s="1"/>
  <c r="I51" i="15"/>
  <c r="P54" i="14"/>
  <c r="M54" i="14" s="1"/>
  <c r="F66" i="6"/>
  <c r="G66" i="6"/>
  <c r="H66" i="6" s="1"/>
  <c r="L66" i="14"/>
  <c r="D66" i="14" s="1"/>
  <c r="B66" i="14" s="1"/>
  <c r="F66" i="11" s="1"/>
  <c r="C66" i="11" s="1"/>
  <c r="B66" i="11" s="1"/>
  <c r="C66" i="14"/>
  <c r="H66" i="11" s="1"/>
  <c r="E66" i="11" s="1"/>
  <c r="S82" i="10"/>
  <c r="H85" i="7" s="1"/>
  <c r="U94" i="3"/>
  <c r="U118" i="3"/>
  <c r="U108" i="3"/>
  <c r="V126" i="10"/>
  <c r="Y129" i="8"/>
  <c r="Z129" i="8" s="1"/>
  <c r="J133" i="6"/>
  <c r="K133" i="6"/>
  <c r="L133" i="6" s="1"/>
  <c r="AH110" i="8"/>
  <c r="AM110" i="8" s="1"/>
  <c r="AN110" i="8" s="1"/>
  <c r="U130" i="3"/>
  <c r="K6" i="8"/>
  <c r="U13" i="3"/>
  <c r="I19" i="15"/>
  <c r="V19" i="15" s="1"/>
  <c r="G19" i="11" s="1"/>
  <c r="D19" i="11" s="1"/>
  <c r="W13" i="6"/>
  <c r="X13" i="6"/>
  <c r="Y13" i="6" s="1"/>
  <c r="Q34" i="8"/>
  <c r="R34" i="8" s="1"/>
  <c r="X34" i="8" s="1"/>
  <c r="S33" i="3" s="1"/>
  <c r="Q36" i="8"/>
  <c r="R36" i="8" s="1"/>
  <c r="X36" i="8" s="1"/>
  <c r="Q35" i="8"/>
  <c r="R35" i="8" s="1"/>
  <c r="Q33" i="8"/>
  <c r="R33" i="8" s="1"/>
  <c r="M46" i="7"/>
  <c r="G61" i="6"/>
  <c r="H61" i="6" s="1"/>
  <c r="I61" i="6" s="1"/>
  <c r="F61" i="6"/>
  <c r="V57" i="10"/>
  <c r="Y60" i="8"/>
  <c r="Z60" i="8" s="1"/>
  <c r="X67" i="6"/>
  <c r="Y67" i="6" s="1"/>
  <c r="Z67" i="6" s="1"/>
  <c r="W67" i="6"/>
  <c r="AL82" i="8"/>
  <c r="T86" i="6"/>
  <c r="U86" i="6" s="1"/>
  <c r="V86" i="6" s="1"/>
  <c r="P86" i="6"/>
  <c r="Q86" i="6" s="1"/>
  <c r="R86" i="6" s="1"/>
  <c r="O86" i="6"/>
  <c r="U76" i="10"/>
  <c r="J79" i="7" s="1"/>
  <c r="M85" i="7"/>
  <c r="S92" i="10"/>
  <c r="H95" i="7" s="1"/>
  <c r="P99" i="8"/>
  <c r="U99" i="8"/>
  <c r="I99" i="8"/>
  <c r="Q99" i="8"/>
  <c r="M99" i="8"/>
  <c r="G99" i="8"/>
  <c r="S99" i="8"/>
  <c r="V99" i="8"/>
  <c r="T99" i="8"/>
  <c r="J99" i="8"/>
  <c r="F99" i="8"/>
  <c r="H99" i="8" s="1"/>
  <c r="L99" i="8"/>
  <c r="N99" i="8" s="1"/>
  <c r="P93" i="6"/>
  <c r="Q93" i="6" s="1"/>
  <c r="T93" i="6"/>
  <c r="U93" i="6" s="1"/>
  <c r="V93" i="6" s="1"/>
  <c r="AA93" i="6" s="1"/>
  <c r="O93" i="6"/>
  <c r="I133" i="15"/>
  <c r="U132" i="3"/>
  <c r="X134" i="6"/>
  <c r="Y134" i="6" s="1"/>
  <c r="W134" i="6"/>
  <c r="R63" i="5"/>
  <c r="C73" i="5"/>
  <c r="R73" i="5"/>
  <c r="C9" i="5"/>
  <c r="C32" i="5"/>
  <c r="O10" i="8"/>
  <c r="X10" i="8" s="1"/>
  <c r="S9" i="3" s="1"/>
  <c r="C96" i="4"/>
  <c r="N12" i="7"/>
  <c r="K12" i="7"/>
  <c r="AL29" i="8"/>
  <c r="O39" i="7"/>
  <c r="C31" i="14"/>
  <c r="H31" i="11" s="1"/>
  <c r="E31" i="11" s="1"/>
  <c r="I25" i="15"/>
  <c r="V25" i="15" s="1"/>
  <c r="G25" i="11" s="1"/>
  <c r="D25" i="11" s="1"/>
  <c r="AE67" i="8"/>
  <c r="AB70" i="14"/>
  <c r="Z70" i="14" s="1"/>
  <c r="S70" i="14" s="1"/>
  <c r="U69" i="3"/>
  <c r="S70" i="10"/>
  <c r="H73" i="7" s="1"/>
  <c r="P74" i="6"/>
  <c r="Q74" i="6" s="1"/>
  <c r="R74" i="6" s="1"/>
  <c r="O74" i="6"/>
  <c r="T74" i="6"/>
  <c r="U74" i="6" s="1"/>
  <c r="V74" i="6" s="1"/>
  <c r="AG71" i="14"/>
  <c r="AB71" i="14" s="1"/>
  <c r="Z71" i="14" s="1"/>
  <c r="S71" i="14" s="1"/>
  <c r="P85" i="14"/>
  <c r="N93" i="7"/>
  <c r="Q93" i="7" s="1"/>
  <c r="K93" i="7"/>
  <c r="P92" i="3" s="1"/>
  <c r="X94" i="6"/>
  <c r="Y94" i="6" s="1"/>
  <c r="W94" i="6"/>
  <c r="X97" i="6"/>
  <c r="Y97" i="6" s="1"/>
  <c r="W97" i="6"/>
  <c r="I111" i="15"/>
  <c r="T131" i="6"/>
  <c r="U131" i="6" s="1"/>
  <c r="S131" i="6"/>
  <c r="P130" i="14"/>
  <c r="M130" i="14" s="1"/>
  <c r="X117" i="8"/>
  <c r="S116" i="3" s="1"/>
  <c r="C102" i="4"/>
  <c r="I4" i="15"/>
  <c r="V4" i="15" s="1"/>
  <c r="G4" i="11" s="1"/>
  <c r="D4" i="11" s="1"/>
  <c r="K16" i="14"/>
  <c r="L16" i="14" s="1"/>
  <c r="S11" i="10"/>
  <c r="H14" i="7" s="1"/>
  <c r="L14" i="7"/>
  <c r="P30" i="6"/>
  <c r="Q30" i="6" s="1"/>
  <c r="R30" i="6" s="1"/>
  <c r="O30" i="6"/>
  <c r="T30" i="6"/>
  <c r="U30" i="6" s="1"/>
  <c r="V30" i="6" s="1"/>
  <c r="K30" i="6"/>
  <c r="L30" i="6" s="1"/>
  <c r="M30" i="6" s="1"/>
  <c r="J30" i="6"/>
  <c r="S42" i="10"/>
  <c r="H45" i="7" s="1"/>
  <c r="W21" i="6"/>
  <c r="X21" i="6"/>
  <c r="Y21" i="6" s="1"/>
  <c r="I38" i="15"/>
  <c r="U45" i="4"/>
  <c r="U49" i="3"/>
  <c r="V50" i="10"/>
  <c r="Y53" i="8"/>
  <c r="Z53" i="8" s="1"/>
  <c r="AE54" i="8"/>
  <c r="AM54" i="8" s="1"/>
  <c r="AL67" i="8"/>
  <c r="L66" i="7"/>
  <c r="S86" i="10"/>
  <c r="H89" i="7" s="1"/>
  <c r="F90" i="6"/>
  <c r="G90" i="6"/>
  <c r="H90" i="6" s="1"/>
  <c r="J94" i="8"/>
  <c r="U94" i="8"/>
  <c r="M94" i="8"/>
  <c r="F94" i="8"/>
  <c r="Q94" i="8"/>
  <c r="G94" i="8"/>
  <c r="P94" i="8"/>
  <c r="S94" i="8"/>
  <c r="I94" i="8"/>
  <c r="K94" i="8" s="1"/>
  <c r="T94" i="8"/>
  <c r="V94" i="8"/>
  <c r="L94" i="8"/>
  <c r="J100" i="8"/>
  <c r="I100" i="8"/>
  <c r="P100" i="8"/>
  <c r="M100" i="8"/>
  <c r="S100" i="8"/>
  <c r="F100" i="8"/>
  <c r="Q100" i="8"/>
  <c r="U100" i="8"/>
  <c r="G100" i="8"/>
  <c r="T100" i="8"/>
  <c r="L100" i="8"/>
  <c r="V100" i="8"/>
  <c r="V99" i="10"/>
  <c r="Y102" i="8"/>
  <c r="Z102" i="8" s="1"/>
  <c r="AB101" i="14"/>
  <c r="Z101" i="14" s="1"/>
  <c r="S101" i="14" s="1"/>
  <c r="Q116" i="7"/>
  <c r="P104" i="4" s="1"/>
  <c r="U75" i="5"/>
  <c r="R75" i="5"/>
  <c r="O116" i="4"/>
  <c r="C34" i="4"/>
  <c r="X58" i="8"/>
  <c r="S57" i="3" s="1"/>
  <c r="K10" i="6"/>
  <c r="L10" i="6" s="1"/>
  <c r="J10" i="6"/>
  <c r="P10" i="6"/>
  <c r="Q10" i="6" s="1"/>
  <c r="R10" i="6" s="1"/>
  <c r="S15" i="10"/>
  <c r="H18" i="7" s="1"/>
  <c r="I26" i="15"/>
  <c r="V26" i="15" s="1"/>
  <c r="G26" i="11" s="1"/>
  <c r="D26" i="11" s="1"/>
  <c r="M30" i="7"/>
  <c r="AH39" i="8"/>
  <c r="V14" i="15"/>
  <c r="G14" i="11" s="1"/>
  <c r="D14" i="11" s="1"/>
  <c r="I41" i="15"/>
  <c r="O50" i="7"/>
  <c r="L41" i="7"/>
  <c r="P53" i="6"/>
  <c r="Q53" i="6" s="1"/>
  <c r="R53" i="6" s="1"/>
  <c r="O53" i="6"/>
  <c r="T53" i="6"/>
  <c r="U53" i="6" s="1"/>
  <c r="V53" i="6" s="1"/>
  <c r="V48" i="15"/>
  <c r="G48" i="11" s="1"/>
  <c r="D48" i="11" s="1"/>
  <c r="J61" i="6"/>
  <c r="K61" i="6"/>
  <c r="L61" i="6" s="1"/>
  <c r="AH57" i="8"/>
  <c r="AM57" i="8" s="1"/>
  <c r="S69" i="10"/>
  <c r="H72" i="7" s="1"/>
  <c r="Q77" i="8"/>
  <c r="R77" i="8" s="1"/>
  <c r="Q76" i="8"/>
  <c r="R76" i="8" s="1"/>
  <c r="Q75" i="8"/>
  <c r="R75" i="8" s="1"/>
  <c r="Q78" i="8"/>
  <c r="R78" i="8" s="1"/>
  <c r="X78" i="8" s="1"/>
  <c r="P73" i="14"/>
  <c r="C75" i="14"/>
  <c r="H75" i="11" s="1"/>
  <c r="E75" i="11" s="1"/>
  <c r="G75" i="14"/>
  <c r="D75" i="14" s="1"/>
  <c r="B75" i="14" s="1"/>
  <c r="F75" i="11" s="1"/>
  <c r="C75" i="11" s="1"/>
  <c r="B75" i="11" s="1"/>
  <c r="R98" i="6"/>
  <c r="M90" i="7"/>
  <c r="S95" i="10"/>
  <c r="H98" i="7" s="1"/>
  <c r="AE102" i="8"/>
  <c r="V111" i="15"/>
  <c r="G111" i="11" s="1"/>
  <c r="D111" i="11" s="1"/>
  <c r="V108" i="15"/>
  <c r="G108" i="11" s="1"/>
  <c r="D108" i="11" s="1"/>
  <c r="O113" i="7"/>
  <c r="V112" i="10"/>
  <c r="Y115" i="8"/>
  <c r="Z115" i="8" s="1"/>
  <c r="U131" i="3"/>
  <c r="M119" i="14"/>
  <c r="C117" i="4"/>
  <c r="C7" i="4"/>
  <c r="O24" i="4"/>
  <c r="R24" i="4"/>
  <c r="R83" i="4"/>
  <c r="C68" i="4"/>
  <c r="C8" i="4"/>
  <c r="U8" i="4"/>
  <c r="AE15" i="8"/>
  <c r="AJ42" i="14"/>
  <c r="B31" i="14"/>
  <c r="F31" i="11" s="1"/>
  <c r="C31" i="11" s="1"/>
  <c r="B31" i="11" s="1"/>
  <c r="J52" i="6"/>
  <c r="K52" i="6"/>
  <c r="L52" i="6" s="1"/>
  <c r="L44" i="14"/>
  <c r="D44" i="14" s="1"/>
  <c r="AL43" i="8"/>
  <c r="V51" i="15"/>
  <c r="G51" i="11" s="1"/>
  <c r="D51" i="11" s="1"/>
  <c r="AM73" i="8"/>
  <c r="J72" i="6"/>
  <c r="K72" i="6"/>
  <c r="L72" i="6" s="1"/>
  <c r="T83" i="6"/>
  <c r="U83" i="6" s="1"/>
  <c r="V83" i="6" s="1"/>
  <c r="AA83" i="6" s="1"/>
  <c r="AE97" i="8"/>
  <c r="K107" i="7"/>
  <c r="P106" i="3" s="1"/>
  <c r="N107" i="7"/>
  <c r="Q107" i="7" s="1"/>
  <c r="AH108" i="8"/>
  <c r="V111" i="10"/>
  <c r="Y114" i="8"/>
  <c r="Z114" i="8" s="1"/>
  <c r="AN122" i="14"/>
  <c r="L129" i="7"/>
  <c r="O61" i="5"/>
  <c r="R75" i="4"/>
  <c r="U12" i="4"/>
  <c r="AJ8" i="14"/>
  <c r="I8" i="15"/>
  <c r="X10" i="6"/>
  <c r="Y10" i="6" s="1"/>
  <c r="Z10" i="6" s="1"/>
  <c r="W10" i="6"/>
  <c r="X45" i="8"/>
  <c r="K26" i="14"/>
  <c r="L26" i="14" s="1"/>
  <c r="D26" i="14" s="1"/>
  <c r="G23" i="6"/>
  <c r="H23" i="6" s="1"/>
  <c r="I23" i="6" s="1"/>
  <c r="N23" i="6" s="1"/>
  <c r="F23" i="6"/>
  <c r="T13" i="6"/>
  <c r="U13" i="6" s="1"/>
  <c r="V13" i="6" s="1"/>
  <c r="O13" i="6"/>
  <c r="P13" i="6"/>
  <c r="Q13" i="6" s="1"/>
  <c r="I35" i="15"/>
  <c r="P49" i="14"/>
  <c r="AE40" i="8"/>
  <c r="AM40" i="8" s="1"/>
  <c r="AN40" i="8" s="1"/>
  <c r="U46" i="3"/>
  <c r="I63" i="6"/>
  <c r="AN63" i="14"/>
  <c r="V52" i="15"/>
  <c r="G52" i="11" s="1"/>
  <c r="D52" i="11" s="1"/>
  <c r="V60" i="15"/>
  <c r="G60" i="11" s="1"/>
  <c r="D60" i="11" s="1"/>
  <c r="U64" i="4"/>
  <c r="U72" i="3"/>
  <c r="K70" i="6"/>
  <c r="L70" i="6" s="1"/>
  <c r="J70" i="6"/>
  <c r="P70" i="6"/>
  <c r="Q70" i="6" s="1"/>
  <c r="R70" i="6" s="1"/>
  <c r="P89" i="7"/>
  <c r="V76" i="15"/>
  <c r="G76" i="11" s="1"/>
  <c r="D76" i="11" s="1"/>
  <c r="O81" i="7"/>
  <c r="M91" i="7"/>
  <c r="AJ96" i="14"/>
  <c r="T92" i="6"/>
  <c r="U92" i="6" s="1"/>
  <c r="V92" i="6" s="1"/>
  <c r="O92" i="6"/>
  <c r="P92" i="6"/>
  <c r="Q92" i="6" s="1"/>
  <c r="J97" i="6"/>
  <c r="K97" i="6"/>
  <c r="L97" i="6" s="1"/>
  <c r="I103" i="15"/>
  <c r="V103" i="15" s="1"/>
  <c r="G103" i="11" s="1"/>
  <c r="D103" i="11" s="1"/>
  <c r="I123" i="15"/>
  <c r="AE128" i="8"/>
  <c r="AM128" i="8" s="1"/>
  <c r="O127" i="6"/>
  <c r="P127" i="6"/>
  <c r="Q127" i="6" s="1"/>
  <c r="T127" i="6"/>
  <c r="U127" i="6" s="1"/>
  <c r="V127" i="6" s="1"/>
  <c r="AG126" i="14"/>
  <c r="P131" i="14"/>
  <c r="M131" i="14" s="1"/>
  <c r="P133" i="6"/>
  <c r="Q133" i="6" s="1"/>
  <c r="O133" i="6"/>
  <c r="T133" i="6"/>
  <c r="U133" i="6" s="1"/>
  <c r="V133" i="6" s="1"/>
  <c r="AG133" i="14"/>
  <c r="AJ133" i="14"/>
  <c r="AL134" i="8"/>
  <c r="AG131" i="14"/>
  <c r="U124" i="3"/>
  <c r="G125" i="6"/>
  <c r="H125" i="6" s="1"/>
  <c r="I125" i="6" s="1"/>
  <c r="N125" i="6" s="1"/>
  <c r="F125" i="6"/>
  <c r="C29" i="5"/>
  <c r="U43" i="4"/>
  <c r="O44" i="5"/>
  <c r="U44" i="5"/>
  <c r="C69" i="4"/>
  <c r="O110" i="4"/>
  <c r="O104" i="4"/>
  <c r="N8" i="7"/>
  <c r="Q8" i="7" s="1"/>
  <c r="K8" i="7"/>
  <c r="P7" i="3" s="1"/>
  <c r="AH16" i="8"/>
  <c r="S20" i="10"/>
  <c r="H23" i="7" s="1"/>
  <c r="G30" i="14"/>
  <c r="V34" i="10"/>
  <c r="Y37" i="8"/>
  <c r="Z37" i="8" s="1"/>
  <c r="N55" i="6"/>
  <c r="M54" i="3" s="1"/>
  <c r="L54" i="7"/>
  <c r="AL62" i="8"/>
  <c r="K55" i="14"/>
  <c r="L55" i="14" s="1"/>
  <c r="D55" i="14" s="1"/>
  <c r="M67" i="7"/>
  <c r="O70" i="7"/>
  <c r="AG72" i="14"/>
  <c r="X74" i="6"/>
  <c r="Y74" i="6" s="1"/>
  <c r="Z74" i="6" s="1"/>
  <c r="X80" i="6"/>
  <c r="Y80" i="6" s="1"/>
  <c r="W80" i="6"/>
  <c r="AN92" i="14"/>
  <c r="AN88" i="14"/>
  <c r="J91" i="6"/>
  <c r="K91" i="6"/>
  <c r="L91" i="6" s="1"/>
  <c r="P104" i="7"/>
  <c r="N115" i="7"/>
  <c r="K115" i="7"/>
  <c r="P114" i="3" s="1"/>
  <c r="AB117" i="14"/>
  <c r="Z117" i="14" s="1"/>
  <c r="S117" i="14" s="1"/>
  <c r="I125" i="15"/>
  <c r="V125" i="15" s="1"/>
  <c r="G125" i="11" s="1"/>
  <c r="D125" i="11" s="1"/>
  <c r="P120" i="7"/>
  <c r="G131" i="6"/>
  <c r="H131" i="6" s="1"/>
  <c r="F131" i="6"/>
  <c r="M133" i="7"/>
  <c r="N135" i="7"/>
  <c r="Q135" i="7" s="1"/>
  <c r="P75" i="5" s="1"/>
  <c r="K135" i="7"/>
  <c r="P134" i="3" s="1"/>
  <c r="Q127" i="8"/>
  <c r="R127" i="8" s="1"/>
  <c r="X127" i="8" s="1"/>
  <c r="Q128" i="8"/>
  <c r="R128" i="8" s="1"/>
  <c r="X128" i="8" s="1"/>
  <c r="Q125" i="8"/>
  <c r="R125" i="8" s="1"/>
  <c r="Q126" i="8"/>
  <c r="R126" i="8" s="1"/>
  <c r="AG116" i="14"/>
  <c r="P16" i="6"/>
  <c r="Q16" i="6" s="1"/>
  <c r="O16" i="6"/>
  <c r="T16" i="6"/>
  <c r="U16" i="6" s="1"/>
  <c r="V16" i="6" s="1"/>
  <c r="U27" i="3"/>
  <c r="AE49" i="8"/>
  <c r="X49" i="6"/>
  <c r="Y49" i="6" s="1"/>
  <c r="W49" i="6"/>
  <c r="P51" i="14"/>
  <c r="I57" i="15"/>
  <c r="U66" i="3"/>
  <c r="J108" i="6"/>
  <c r="K108" i="6"/>
  <c r="L108" i="6" s="1"/>
  <c r="S105" i="10"/>
  <c r="H108" i="7" s="1"/>
  <c r="V114" i="10"/>
  <c r="Y117" i="8"/>
  <c r="Z117" i="8" s="1"/>
  <c r="AN117" i="8" s="1"/>
  <c r="T116" i="3" s="1"/>
  <c r="R116" i="3" s="1"/>
  <c r="R103" i="4"/>
  <c r="O123" i="8"/>
  <c r="X123" i="8" s="1"/>
  <c r="S122" i="3" s="1"/>
  <c r="R122" i="3" s="1"/>
  <c r="L29" i="14"/>
  <c r="D29" i="14" s="1"/>
  <c r="G29" i="6"/>
  <c r="H29" i="6" s="1"/>
  <c r="F29" i="6"/>
  <c r="S19" i="10"/>
  <c r="H22" i="7" s="1"/>
  <c r="C45" i="14"/>
  <c r="H45" i="11" s="1"/>
  <c r="E45" i="11" s="1"/>
  <c r="B45" i="11" s="1"/>
  <c r="L36" i="7"/>
  <c r="G37" i="6"/>
  <c r="H37" i="6" s="1"/>
  <c r="F37" i="6"/>
  <c r="G43" i="6"/>
  <c r="H43" i="6" s="1"/>
  <c r="I43" i="6" s="1"/>
  <c r="F43" i="6"/>
  <c r="U50" i="3"/>
  <c r="G59" i="6"/>
  <c r="H59" i="6" s="1"/>
  <c r="F59" i="6"/>
  <c r="AN59" i="8"/>
  <c r="U88" i="3"/>
  <c r="C104" i="14"/>
  <c r="H104" i="11" s="1"/>
  <c r="E104" i="11" s="1"/>
  <c r="U64" i="5"/>
  <c r="U113" i="3"/>
  <c r="F129" i="6"/>
  <c r="G129" i="6"/>
  <c r="H129" i="6" s="1"/>
  <c r="AE130" i="8"/>
  <c r="R130" i="7"/>
  <c r="O129" i="3" s="1"/>
  <c r="Q129" i="3"/>
  <c r="P131" i="7"/>
  <c r="O128" i="6"/>
  <c r="P128" i="6"/>
  <c r="Q128" i="6" s="1"/>
  <c r="T128" i="6"/>
  <c r="U128" i="6" s="1"/>
  <c r="V128" i="6" s="1"/>
  <c r="C63" i="5"/>
  <c r="L98" i="4"/>
  <c r="C29" i="4"/>
  <c r="L7" i="7"/>
  <c r="V7" i="10"/>
  <c r="Y10" i="8"/>
  <c r="Z10" i="8" s="1"/>
  <c r="AN10" i="8" s="1"/>
  <c r="T9" i="3" s="1"/>
  <c r="K16" i="6"/>
  <c r="L16" i="6" s="1"/>
  <c r="J16" i="6"/>
  <c r="V12" i="10"/>
  <c r="Y15" i="8"/>
  <c r="Z15" i="8" s="1"/>
  <c r="S36" i="10"/>
  <c r="H39" i="7" s="1"/>
  <c r="AN42" i="8"/>
  <c r="T41" i="3" s="1"/>
  <c r="X52" i="6"/>
  <c r="Y52" i="6" s="1"/>
  <c r="W52" i="6"/>
  <c r="U52" i="3"/>
  <c r="AN52" i="8"/>
  <c r="T51" i="3" s="1"/>
  <c r="P43" i="14"/>
  <c r="AA66" i="6"/>
  <c r="O58" i="7"/>
  <c r="AH65" i="8"/>
  <c r="W91" i="6"/>
  <c r="X91" i="6"/>
  <c r="Y91" i="6" s="1"/>
  <c r="U105" i="3"/>
  <c r="AJ108" i="14"/>
  <c r="U128" i="3"/>
  <c r="U115" i="4"/>
  <c r="V130" i="10"/>
  <c r="Y133" i="8"/>
  <c r="Z133" i="8" s="1"/>
  <c r="R65" i="4"/>
  <c r="O51" i="5"/>
  <c r="C88" i="4"/>
  <c r="U60" i="4"/>
  <c r="C10" i="4"/>
  <c r="C100" i="4"/>
  <c r="X104" i="8"/>
  <c r="G19" i="6"/>
  <c r="H19" i="6" s="1"/>
  <c r="F19" i="6"/>
  <c r="V23" i="15"/>
  <c r="G23" i="11" s="1"/>
  <c r="D23" i="11" s="1"/>
  <c r="P37" i="7"/>
  <c r="S38" i="10"/>
  <c r="H41" i="7" s="1"/>
  <c r="V43" i="10"/>
  <c r="Y46" i="8"/>
  <c r="Z46" i="8" s="1"/>
  <c r="AE47" i="8"/>
  <c r="AM47" i="8" s="1"/>
  <c r="AJ58" i="14"/>
  <c r="I64" i="15"/>
  <c r="V64" i="15" s="1"/>
  <c r="G64" i="11" s="1"/>
  <c r="D64" i="11" s="1"/>
  <c r="S78" i="10"/>
  <c r="H81" i="7" s="1"/>
  <c r="U76" i="3"/>
  <c r="L96" i="14"/>
  <c r="U93" i="3"/>
  <c r="AE90" i="8"/>
  <c r="AM90" i="8" s="1"/>
  <c r="AN90" i="8" s="1"/>
  <c r="L111" i="7"/>
  <c r="AH102" i="8"/>
  <c r="M106" i="7"/>
  <c r="AE114" i="8"/>
  <c r="L113" i="14"/>
  <c r="D113" i="14" s="1"/>
  <c r="B113" i="14" s="1"/>
  <c r="F113" i="11" s="1"/>
  <c r="C113" i="11" s="1"/>
  <c r="B113" i="11" s="1"/>
  <c r="C113" i="14"/>
  <c r="H113" i="11" s="1"/>
  <c r="E113" i="11" s="1"/>
  <c r="C75" i="5"/>
  <c r="C16" i="4"/>
  <c r="P116" i="4"/>
  <c r="R121" i="4"/>
  <c r="G16" i="14"/>
  <c r="AE16" i="8"/>
  <c r="AM16" i="8" s="1"/>
  <c r="AN16" i="8" s="1"/>
  <c r="W39" i="6"/>
  <c r="X39" i="6"/>
  <c r="Y39" i="6" s="1"/>
  <c r="O45" i="7"/>
  <c r="AJ41" i="14"/>
  <c r="M49" i="14"/>
  <c r="V44" i="10"/>
  <c r="Y47" i="8"/>
  <c r="Z47" i="8" s="1"/>
  <c r="K60" i="6"/>
  <c r="L60" i="6" s="1"/>
  <c r="J60" i="6"/>
  <c r="G62" i="14"/>
  <c r="P69" i="14"/>
  <c r="M69" i="14" s="1"/>
  <c r="F64" i="6"/>
  <c r="G64" i="6"/>
  <c r="H64" i="6" s="1"/>
  <c r="S72" i="10"/>
  <c r="H75" i="7" s="1"/>
  <c r="S73" i="10"/>
  <c r="H76" i="7" s="1"/>
  <c r="V67" i="10"/>
  <c r="Y70" i="8"/>
  <c r="Z70" i="8" s="1"/>
  <c r="AN70" i="8" s="1"/>
  <c r="T69" i="3" s="1"/>
  <c r="R69" i="3" s="1"/>
  <c r="P77" i="7"/>
  <c r="G77" i="14"/>
  <c r="X98" i="6"/>
  <c r="Y98" i="6" s="1"/>
  <c r="W98" i="6"/>
  <c r="AL108" i="8"/>
  <c r="X108" i="6"/>
  <c r="Y108" i="6" s="1"/>
  <c r="W108" i="6"/>
  <c r="Z112" i="14"/>
  <c r="S112" i="14" s="1"/>
  <c r="P113" i="7"/>
  <c r="N122" i="7"/>
  <c r="K122" i="7"/>
  <c r="P121" i="3" s="1"/>
  <c r="R33" i="5"/>
  <c r="C89" i="4"/>
  <c r="I3" i="15"/>
  <c r="G3" i="15"/>
  <c r="L19" i="4"/>
  <c r="O8" i="4"/>
  <c r="AE19" i="8"/>
  <c r="L36" i="14"/>
  <c r="D36" i="14" s="1"/>
  <c r="K37" i="6"/>
  <c r="L37" i="6" s="1"/>
  <c r="J37" i="6"/>
  <c r="T9" i="6"/>
  <c r="U9" i="6" s="1"/>
  <c r="V9" i="6" s="1"/>
  <c r="AA9" i="6" s="1"/>
  <c r="O9" i="6"/>
  <c r="P9" i="6"/>
  <c r="Q9" i="6" s="1"/>
  <c r="AL37" i="8"/>
  <c r="AM37" i="8" s="1"/>
  <c r="P47" i="14"/>
  <c r="M47" i="14" s="1"/>
  <c r="U39" i="4"/>
  <c r="U42" i="3"/>
  <c r="G40" i="14"/>
  <c r="P44" i="14"/>
  <c r="G53" i="6"/>
  <c r="H53" i="6" s="1"/>
  <c r="F53" i="6"/>
  <c r="L58" i="7"/>
  <c r="S59" i="10"/>
  <c r="H62" i="7" s="1"/>
  <c r="V62" i="10"/>
  <c r="Y65" i="8"/>
  <c r="Z65" i="8" s="1"/>
  <c r="O65" i="7"/>
  <c r="P66" i="7"/>
  <c r="U71" i="3"/>
  <c r="G73" i="6"/>
  <c r="H73" i="6" s="1"/>
  <c r="F73" i="6"/>
  <c r="K86" i="6"/>
  <c r="L86" i="6" s="1"/>
  <c r="J86" i="6"/>
  <c r="Z74" i="14"/>
  <c r="S74" i="14" s="1"/>
  <c r="AA87" i="6"/>
  <c r="P95" i="7"/>
  <c r="L91" i="7"/>
  <c r="S96" i="10"/>
  <c r="H99" i="7" s="1"/>
  <c r="N105" i="6"/>
  <c r="M104" i="3" s="1"/>
  <c r="C94" i="4"/>
  <c r="C57" i="4"/>
  <c r="O6" i="7"/>
  <c r="C12" i="4"/>
  <c r="AG29" i="14"/>
  <c r="U29" i="3"/>
  <c r="P27" i="14"/>
  <c r="M45" i="7"/>
  <c r="AN42" i="14"/>
  <c r="L24" i="7"/>
  <c r="M24" i="7"/>
  <c r="K28" i="6"/>
  <c r="L28" i="6" s="1"/>
  <c r="J28" i="6"/>
  <c r="AG41" i="14"/>
  <c r="O40" i="7"/>
  <c r="L49" i="14"/>
  <c r="AH53" i="8"/>
  <c r="AL49" i="8"/>
  <c r="AM49" i="8" s="1"/>
  <c r="AE57" i="8"/>
  <c r="L52" i="14"/>
  <c r="D52" i="14" s="1"/>
  <c r="V75" i="15"/>
  <c r="G75" i="11" s="1"/>
  <c r="D75" i="11" s="1"/>
  <c r="P99" i="7"/>
  <c r="O99" i="7"/>
  <c r="P87" i="14"/>
  <c r="M87" i="14" s="1"/>
  <c r="P88" i="14"/>
  <c r="AH98" i="8"/>
  <c r="P103" i="14"/>
  <c r="M103" i="14" s="1"/>
  <c r="AN111" i="14"/>
  <c r="U65" i="5"/>
  <c r="U114" i="3"/>
  <c r="L106" i="14"/>
  <c r="D106" i="14" s="1"/>
  <c r="B106" i="14" s="1"/>
  <c r="F106" i="11" s="1"/>
  <c r="C106" i="11" s="1"/>
  <c r="L110" i="7"/>
  <c r="O120" i="7"/>
  <c r="M117" i="14"/>
  <c r="S131" i="10"/>
  <c r="H134" i="7" s="1"/>
  <c r="S129" i="10"/>
  <c r="H132" i="7" s="1"/>
  <c r="L130" i="14"/>
  <c r="AE136" i="8"/>
  <c r="M132" i="14"/>
  <c r="I121" i="6"/>
  <c r="N121" i="6" s="1"/>
  <c r="M120" i="3" s="1"/>
  <c r="C64" i="5"/>
  <c r="R25" i="4"/>
  <c r="AL6" i="8"/>
  <c r="AM6" i="8" s="1"/>
  <c r="AN6" i="8" s="1"/>
  <c r="C106" i="4"/>
  <c r="C44" i="5"/>
  <c r="T8" i="6"/>
  <c r="U8" i="6" s="1"/>
  <c r="V8" i="6" s="1"/>
  <c r="AA8" i="6" s="1"/>
  <c r="C36" i="4"/>
  <c r="C110" i="4"/>
  <c r="X31" i="8"/>
  <c r="S30" i="3" s="1"/>
  <c r="Z24" i="6"/>
  <c r="M10" i="7"/>
  <c r="T14" i="6"/>
  <c r="U14" i="6" s="1"/>
  <c r="V14" i="6" s="1"/>
  <c r="AA14" i="6" s="1"/>
  <c r="AB14" i="6" s="1"/>
  <c r="AE12" i="8"/>
  <c r="O29" i="7"/>
  <c r="M47" i="7"/>
  <c r="X42" i="6"/>
  <c r="Y42" i="6" s="1"/>
  <c r="Z42" i="6" s="1"/>
  <c r="P42" i="6"/>
  <c r="Q42" i="6" s="1"/>
  <c r="O42" i="6"/>
  <c r="T42" i="6"/>
  <c r="U42" i="6" s="1"/>
  <c r="V42" i="6" s="1"/>
  <c r="M81" i="7"/>
  <c r="AB68" i="14"/>
  <c r="Z68" i="14" s="1"/>
  <c r="S68" i="14" s="1"/>
  <c r="U81" i="3"/>
  <c r="G79" i="14"/>
  <c r="AN96" i="8"/>
  <c r="T95" i="3" s="1"/>
  <c r="R95" i="3" s="1"/>
  <c r="N110" i="7"/>
  <c r="AE109" i="8"/>
  <c r="AM109" i="8"/>
  <c r="AL122" i="8"/>
  <c r="AM122" i="8" s="1"/>
  <c r="M132" i="7"/>
  <c r="K128" i="6"/>
  <c r="L128" i="6" s="1"/>
  <c r="J128" i="6"/>
  <c r="P136" i="7"/>
  <c r="Z113" i="6"/>
  <c r="V121" i="10"/>
  <c r="Y124" i="8"/>
  <c r="Z124" i="8" s="1"/>
  <c r="X127" i="6"/>
  <c r="Y127" i="6" s="1"/>
  <c r="Z127" i="6" s="1"/>
  <c r="W127" i="6"/>
  <c r="K29" i="6"/>
  <c r="L29" i="6" s="1"/>
  <c r="J29" i="6"/>
  <c r="T33" i="6"/>
  <c r="U33" i="6" s="1"/>
  <c r="V33" i="6" s="1"/>
  <c r="AA33" i="6" s="1"/>
  <c r="O33" i="6"/>
  <c r="P33" i="6"/>
  <c r="Q33" i="6" s="1"/>
  <c r="R33" i="6" s="1"/>
  <c r="X71" i="8"/>
  <c r="S70" i="3" s="1"/>
  <c r="R70" i="3" s="1"/>
  <c r="K7" i="6"/>
  <c r="L7" i="6" s="1"/>
  <c r="J7" i="6"/>
  <c r="M7" i="7"/>
  <c r="I27" i="6"/>
  <c r="N27" i="6" s="1"/>
  <c r="M26" i="3" s="1"/>
  <c r="V29" i="10"/>
  <c r="Y32" i="8"/>
  <c r="Z32" i="8" s="1"/>
  <c r="I21" i="15"/>
  <c r="V21" i="15" s="1"/>
  <c r="G21" i="11" s="1"/>
  <c r="D21" i="11" s="1"/>
  <c r="V38" i="10"/>
  <c r="Y41" i="8"/>
  <c r="Z41" i="8" s="1"/>
  <c r="AB49" i="14"/>
  <c r="Z49" i="14" s="1"/>
  <c r="S49" i="14" s="1"/>
  <c r="T31" i="6"/>
  <c r="U31" i="6" s="1"/>
  <c r="V31" i="6" s="1"/>
  <c r="O31" i="6"/>
  <c r="P31" i="6"/>
  <c r="Q31" i="6" s="1"/>
  <c r="Q47" i="8"/>
  <c r="R47" i="8" s="1"/>
  <c r="X47" i="8" s="1"/>
  <c r="Q46" i="8"/>
  <c r="R46" i="8" s="1"/>
  <c r="X46" i="8" s="1"/>
  <c r="S45" i="3" s="1"/>
  <c r="Q48" i="8"/>
  <c r="R48" i="8" s="1"/>
  <c r="S51" i="10"/>
  <c r="H54" i="7" s="1"/>
  <c r="J75" i="6"/>
  <c r="K75" i="6"/>
  <c r="L75" i="6" s="1"/>
  <c r="M75" i="6" s="1"/>
  <c r="AB72" i="14"/>
  <c r="Z72" i="14" s="1"/>
  <c r="S72" i="14" s="1"/>
  <c r="T69" i="6"/>
  <c r="U69" i="6" s="1"/>
  <c r="V69" i="6" s="1"/>
  <c r="O69" i="6"/>
  <c r="P69" i="6"/>
  <c r="Q69" i="6" s="1"/>
  <c r="U77" i="3"/>
  <c r="AJ121" i="14"/>
  <c r="AB121" i="14" s="1"/>
  <c r="AJ107" i="14"/>
  <c r="AB107" i="14" s="1"/>
  <c r="Z107" i="14" s="1"/>
  <c r="S107" i="14" s="1"/>
  <c r="AH122" i="8"/>
  <c r="AG123" i="14"/>
  <c r="AB123" i="14" s="1"/>
  <c r="Z123" i="14" s="1"/>
  <c r="S123" i="14" s="1"/>
  <c r="U71" i="5"/>
  <c r="W6" i="8"/>
  <c r="Q17" i="7"/>
  <c r="G11" i="6"/>
  <c r="H11" i="6" s="1"/>
  <c r="I11" i="6" s="1"/>
  <c r="F11" i="6"/>
  <c r="P32" i="6"/>
  <c r="Q32" i="6" s="1"/>
  <c r="O32" i="6"/>
  <c r="T32" i="6"/>
  <c r="U32" i="6" s="1"/>
  <c r="V32" i="6" s="1"/>
  <c r="N26" i="7"/>
  <c r="Q26" i="7" s="1"/>
  <c r="K26" i="7"/>
  <c r="P25" i="3" s="1"/>
  <c r="M27" i="14"/>
  <c r="Q69" i="7"/>
  <c r="K63" i="7"/>
  <c r="P62" i="3" s="1"/>
  <c r="N63" i="7"/>
  <c r="Q63" i="7" s="1"/>
  <c r="P67" i="7"/>
  <c r="K66" i="6"/>
  <c r="L66" i="6" s="1"/>
  <c r="J66" i="6"/>
  <c r="X73" i="6"/>
  <c r="Y73" i="6" s="1"/>
  <c r="Z73" i="6" s="1"/>
  <c r="AA73" i="6" s="1"/>
  <c r="AB73" i="6" s="1"/>
  <c r="W73" i="6"/>
  <c r="U67" i="3"/>
  <c r="Q87" i="8"/>
  <c r="R87" i="8" s="1"/>
  <c r="X87" i="8" s="1"/>
  <c r="S86" i="3" s="1"/>
  <c r="Q86" i="8"/>
  <c r="R86" i="8" s="1"/>
  <c r="X86" i="8" s="1"/>
  <c r="S85" i="3" s="1"/>
  <c r="P90" i="6"/>
  <c r="Q90" i="6" s="1"/>
  <c r="O90" i="6"/>
  <c r="T90" i="6"/>
  <c r="U90" i="6" s="1"/>
  <c r="V90" i="6" s="1"/>
  <c r="AA90" i="6" s="1"/>
  <c r="U89" i="3"/>
  <c r="P102" i="7"/>
  <c r="I106" i="6"/>
  <c r="T112" i="6"/>
  <c r="U112" i="6" s="1"/>
  <c r="V112" i="6" s="1"/>
  <c r="P112" i="6"/>
  <c r="Q112" i="6" s="1"/>
  <c r="O112" i="6"/>
  <c r="M127" i="6"/>
  <c r="I130" i="6"/>
  <c r="N130" i="6" s="1"/>
  <c r="P133" i="14"/>
  <c r="Z135" i="6"/>
  <c r="L133" i="7"/>
  <c r="I115" i="15"/>
  <c r="S63" i="5"/>
  <c r="Q63" i="5" s="1"/>
  <c r="S9" i="5"/>
  <c r="P96" i="4"/>
  <c r="C44" i="4"/>
  <c r="G18" i="6"/>
  <c r="H18" i="6" s="1"/>
  <c r="I18" i="6" s="1"/>
  <c r="F18" i="6"/>
  <c r="O10" i="7"/>
  <c r="K32" i="6"/>
  <c r="L32" i="6" s="1"/>
  <c r="M32" i="6" s="1"/>
  <c r="J32" i="6"/>
  <c r="M32" i="7"/>
  <c r="X30" i="6"/>
  <c r="Y30" i="6" s="1"/>
  <c r="W30" i="6"/>
  <c r="G42" i="14"/>
  <c r="P66" i="6"/>
  <c r="Q66" i="6" s="1"/>
  <c r="R66" i="6" s="1"/>
  <c r="Q53" i="8"/>
  <c r="R53" i="8" s="1"/>
  <c r="X53" i="8" s="1"/>
  <c r="S52" i="3" s="1"/>
  <c r="Q52" i="8"/>
  <c r="R52" i="8" s="1"/>
  <c r="Q51" i="8"/>
  <c r="R51" i="8" s="1"/>
  <c r="M51" i="7"/>
  <c r="U59" i="3"/>
  <c r="AG64" i="14"/>
  <c r="N70" i="7"/>
  <c r="K70" i="7"/>
  <c r="P69" i="3" s="1"/>
  <c r="F82" i="6"/>
  <c r="G82" i="6"/>
  <c r="H82" i="6" s="1"/>
  <c r="W85" i="6"/>
  <c r="X85" i="6"/>
  <c r="Y85" i="6" s="1"/>
  <c r="AH85" i="8"/>
  <c r="AM85" i="8" s="1"/>
  <c r="S85" i="10"/>
  <c r="H88" i="7" s="1"/>
  <c r="P95" i="6"/>
  <c r="Q95" i="6" s="1"/>
  <c r="R95" i="6" s="1"/>
  <c r="O95" i="6"/>
  <c r="T95" i="6"/>
  <c r="U95" i="6" s="1"/>
  <c r="V95" i="6" s="1"/>
  <c r="U110" i="3"/>
  <c r="V106" i="10"/>
  <c r="Y109" i="8"/>
  <c r="Z109" i="8" s="1"/>
  <c r="AN109" i="8" s="1"/>
  <c r="T108" i="3" s="1"/>
  <c r="R108" i="3" s="1"/>
  <c r="J117" i="6"/>
  <c r="K117" i="6"/>
  <c r="L117" i="6" s="1"/>
  <c r="N125" i="7"/>
  <c r="K125" i="7"/>
  <c r="P124" i="3" s="1"/>
  <c r="U65" i="4"/>
  <c r="C41" i="5"/>
  <c r="R41" i="5"/>
  <c r="P51" i="5"/>
  <c r="R51" i="5"/>
  <c r="L60" i="4"/>
  <c r="R102" i="4"/>
  <c r="AE11" i="8"/>
  <c r="AN50" i="14"/>
  <c r="J53" i="6"/>
  <c r="K53" i="6"/>
  <c r="L53" i="6" s="1"/>
  <c r="W43" i="6"/>
  <c r="X43" i="6"/>
  <c r="Y43" i="6" s="1"/>
  <c r="O60" i="7"/>
  <c r="L67" i="7"/>
  <c r="AL72" i="8"/>
  <c r="V73" i="10"/>
  <c r="Y76" i="8"/>
  <c r="Z76" i="8" s="1"/>
  <c r="AN76" i="8" s="1"/>
  <c r="T75" i="3" s="1"/>
  <c r="V86" i="10"/>
  <c r="Y89" i="8"/>
  <c r="Z89" i="8" s="1"/>
  <c r="P81" i="6"/>
  <c r="Q81" i="6" s="1"/>
  <c r="R81" i="6" s="1"/>
  <c r="O81" i="6"/>
  <c r="T81" i="6"/>
  <c r="U81" i="6" s="1"/>
  <c r="V81" i="6" s="1"/>
  <c r="AL103" i="8"/>
  <c r="AG109" i="14"/>
  <c r="P110" i="14"/>
  <c r="M110" i="14" s="1"/>
  <c r="B110" i="14" s="1"/>
  <c r="F110" i="11" s="1"/>
  <c r="C110" i="11" s="1"/>
  <c r="G117" i="6"/>
  <c r="H117" i="6" s="1"/>
  <c r="F117" i="6"/>
  <c r="U119" i="3"/>
  <c r="R16" i="4"/>
  <c r="N52" i="4"/>
  <c r="R34" i="4"/>
  <c r="U121" i="4"/>
  <c r="AN8" i="14"/>
  <c r="O15" i="7"/>
  <c r="X130" i="8"/>
  <c r="S129" i="3" s="1"/>
  <c r="P16" i="7"/>
  <c r="V9" i="15"/>
  <c r="G9" i="11" s="1"/>
  <c r="D9" i="11" s="1"/>
  <c r="I29" i="15"/>
  <c r="N40" i="7"/>
  <c r="K40" i="7"/>
  <c r="P39" i="3" s="1"/>
  <c r="T17" i="6"/>
  <c r="U17" i="6" s="1"/>
  <c r="V17" i="6" s="1"/>
  <c r="O17" i="6"/>
  <c r="P17" i="6"/>
  <c r="Q17" i="6" s="1"/>
  <c r="X17" i="6"/>
  <c r="Y17" i="6" s="1"/>
  <c r="Z17" i="6" s="1"/>
  <c r="S41" i="10"/>
  <c r="H44" i="7" s="1"/>
  <c r="U51" i="3"/>
  <c r="U46" i="4"/>
  <c r="D43" i="14"/>
  <c r="S58" i="10"/>
  <c r="H61" i="7" s="1"/>
  <c r="X51" i="6"/>
  <c r="Y51" i="6" s="1"/>
  <c r="Z51" i="6" s="1"/>
  <c r="W51" i="6"/>
  <c r="X59" i="6"/>
  <c r="Y59" i="6" s="1"/>
  <c r="W59" i="6"/>
  <c r="J65" i="6"/>
  <c r="K65" i="6"/>
  <c r="L65" i="6" s="1"/>
  <c r="G58" i="14"/>
  <c r="P60" i="7"/>
  <c r="V53" i="10"/>
  <c r="Y56" i="8"/>
  <c r="Z56" i="8" s="1"/>
  <c r="AN56" i="8" s="1"/>
  <c r="T55" i="3" s="1"/>
  <c r="R55" i="3" s="1"/>
  <c r="I72" i="15"/>
  <c r="F78" i="6"/>
  <c r="G78" i="6"/>
  <c r="H78" i="6" s="1"/>
  <c r="P91" i="14"/>
  <c r="V94" i="10"/>
  <c r="Y97" i="8"/>
  <c r="Z97" i="8" s="1"/>
  <c r="W105" i="6"/>
  <c r="X105" i="6"/>
  <c r="Y105" i="6" s="1"/>
  <c r="J114" i="6"/>
  <c r="K114" i="6"/>
  <c r="L114" i="6" s="1"/>
  <c r="M114" i="6" s="1"/>
  <c r="J118" i="6"/>
  <c r="K118" i="6"/>
  <c r="L118" i="6" s="1"/>
  <c r="G133" i="14"/>
  <c r="R117" i="4"/>
  <c r="C7" i="5"/>
  <c r="O81" i="8"/>
  <c r="X81" i="8" s="1"/>
  <c r="S80" i="3" s="1"/>
  <c r="S24" i="4"/>
  <c r="R61" i="4"/>
  <c r="C83" i="4"/>
  <c r="I17" i="15"/>
  <c r="M31" i="6"/>
  <c r="C24" i="14"/>
  <c r="H24" i="11" s="1"/>
  <c r="E24" i="11" s="1"/>
  <c r="B24" i="11" s="1"/>
  <c r="V33" i="10"/>
  <c r="Y36" i="8"/>
  <c r="Z36" i="8" s="1"/>
  <c r="AG43" i="14"/>
  <c r="AB44" i="14"/>
  <c r="AG59" i="14"/>
  <c r="AB59" i="14" s="1"/>
  <c r="Z59" i="14" s="1"/>
  <c r="S59" i="14" s="1"/>
  <c r="T57" i="6"/>
  <c r="U57" i="6" s="1"/>
  <c r="V57" i="6" s="1"/>
  <c r="X57" i="6"/>
  <c r="Y57" i="6" s="1"/>
  <c r="Z57" i="6" s="1"/>
  <c r="P57" i="6"/>
  <c r="Q57" i="6" s="1"/>
  <c r="R57" i="6" s="1"/>
  <c r="O57" i="6"/>
  <c r="V57" i="15"/>
  <c r="G57" i="11" s="1"/>
  <c r="D57" i="11" s="1"/>
  <c r="AG86" i="14"/>
  <c r="AN86" i="14"/>
  <c r="I83" i="15"/>
  <c r="AB83" i="6"/>
  <c r="N82" i="3" s="1"/>
  <c r="AB85" i="14"/>
  <c r="Z85" i="14" s="1"/>
  <c r="S85" i="14" s="1"/>
  <c r="AE95" i="8"/>
  <c r="X88" i="6"/>
  <c r="Y88" i="6" s="1"/>
  <c r="Z88" i="6" s="1"/>
  <c r="W88" i="6"/>
  <c r="L88" i="7"/>
  <c r="M88" i="7"/>
  <c r="K98" i="6"/>
  <c r="L98" i="6" s="1"/>
  <c r="J98" i="6"/>
  <c r="J102" i="6"/>
  <c r="K102" i="6"/>
  <c r="L102" i="6" s="1"/>
  <c r="R97" i="4"/>
  <c r="U21" i="5"/>
  <c r="R21" i="5"/>
  <c r="K3" i="14"/>
  <c r="L3" i="14" s="1"/>
  <c r="AN8" i="8"/>
  <c r="T7" i="3" s="1"/>
  <c r="P20" i="7"/>
  <c r="W25" i="6"/>
  <c r="X25" i="6"/>
  <c r="Y25" i="6" s="1"/>
  <c r="V5" i="15"/>
  <c r="G5" i="11" s="1"/>
  <c r="D5" i="11" s="1"/>
  <c r="U22" i="3"/>
  <c r="AL45" i="8"/>
  <c r="U23" i="3"/>
  <c r="U21" i="4"/>
  <c r="P33" i="14"/>
  <c r="M33" i="14" s="1"/>
  <c r="AG30" i="14"/>
  <c r="AB30" i="14" s="1"/>
  <c r="Z30" i="14" s="1"/>
  <c r="S30" i="14" s="1"/>
  <c r="O47" i="7"/>
  <c r="AN57" i="14"/>
  <c r="AB57" i="14" s="1"/>
  <c r="Z57" i="14" s="1"/>
  <c r="S57" i="14" s="1"/>
  <c r="M62" i="7"/>
  <c r="T63" i="6"/>
  <c r="U63" i="6" s="1"/>
  <c r="V63" i="6" s="1"/>
  <c r="P63" i="6"/>
  <c r="Q63" i="6" s="1"/>
  <c r="O63" i="6"/>
  <c r="T76" i="6"/>
  <c r="U76" i="6" s="1"/>
  <c r="V76" i="6" s="1"/>
  <c r="AA76" i="6" s="1"/>
  <c r="AB76" i="6" s="1"/>
  <c r="AB73" i="14"/>
  <c r="Z73" i="14" s="1"/>
  <c r="S73" i="14" s="1"/>
  <c r="G67" i="14"/>
  <c r="D67" i="14" s="1"/>
  <c r="AN83" i="14"/>
  <c r="V74" i="15"/>
  <c r="G74" i="11" s="1"/>
  <c r="D74" i="11" s="1"/>
  <c r="P79" i="6"/>
  <c r="Q79" i="6" s="1"/>
  <c r="T79" i="6"/>
  <c r="U79" i="6" s="1"/>
  <c r="V79" i="6" s="1"/>
  <c r="AA79" i="6" s="1"/>
  <c r="O79" i="6"/>
  <c r="AH99" i="8"/>
  <c r="S88" i="10"/>
  <c r="H91" i="7" s="1"/>
  <c r="AJ95" i="14"/>
  <c r="M104" i="7"/>
  <c r="G94" i="14"/>
  <c r="S103" i="10"/>
  <c r="H106" i="7" s="1"/>
  <c r="I97" i="15"/>
  <c r="V97" i="15" s="1"/>
  <c r="G97" i="11" s="1"/>
  <c r="D97" i="11" s="1"/>
  <c r="P109" i="6"/>
  <c r="Q109" i="6" s="1"/>
  <c r="T109" i="6"/>
  <c r="U109" i="6" s="1"/>
  <c r="V109" i="6" s="1"/>
  <c r="O109" i="6"/>
  <c r="L123" i="14"/>
  <c r="D123" i="14" s="1"/>
  <c r="P123" i="14"/>
  <c r="M123" i="14" s="1"/>
  <c r="AH136" i="8"/>
  <c r="AN131" i="14"/>
  <c r="AB131" i="14" s="1"/>
  <c r="Z131" i="14" s="1"/>
  <c r="S131" i="14" s="1"/>
  <c r="V133" i="10"/>
  <c r="Y136" i="8"/>
  <c r="Z136" i="8" s="1"/>
  <c r="O133" i="7"/>
  <c r="R64" i="5"/>
  <c r="L43" i="4"/>
  <c r="C43" i="4"/>
  <c r="AN3" i="14"/>
  <c r="AB3" i="14" s="1"/>
  <c r="Z3" i="14" s="1"/>
  <c r="S3" i="14" s="1"/>
  <c r="R44" i="5"/>
  <c r="S104" i="4"/>
  <c r="R104" i="4"/>
  <c r="C56" i="5"/>
  <c r="X76" i="8"/>
  <c r="S75" i="3" s="1"/>
  <c r="AG17" i="14"/>
  <c r="AB17" i="14" s="1"/>
  <c r="Z17" i="14" s="1"/>
  <c r="S17" i="14" s="1"/>
  <c r="AM7" i="8"/>
  <c r="AE7" i="8"/>
  <c r="G8" i="6"/>
  <c r="H8" i="6" s="1"/>
  <c r="F8" i="6"/>
  <c r="AG20" i="14"/>
  <c r="AB20" i="14" s="1"/>
  <c r="Z20" i="14" s="1"/>
  <c r="S20" i="14" s="1"/>
  <c r="U20" i="4"/>
  <c r="U21" i="3"/>
  <c r="O53" i="7"/>
  <c r="G47" i="14"/>
  <c r="W58" i="6"/>
  <c r="X58" i="6"/>
  <c r="Y58" i="6" s="1"/>
  <c r="Z58" i="6" s="1"/>
  <c r="AA58" i="6" s="1"/>
  <c r="AB58" i="6" s="1"/>
  <c r="S62" i="10"/>
  <c r="H65" i="7" s="1"/>
  <c r="G57" i="6"/>
  <c r="H57" i="6" s="1"/>
  <c r="F57" i="6"/>
  <c r="AE75" i="8"/>
  <c r="AM75" i="8" s="1"/>
  <c r="V77" i="15"/>
  <c r="G77" i="11" s="1"/>
  <c r="D77" i="11" s="1"/>
  <c r="I79" i="15"/>
  <c r="V79" i="15" s="1"/>
  <c r="G79" i="11" s="1"/>
  <c r="D79" i="11" s="1"/>
  <c r="Q105" i="8"/>
  <c r="R105" i="8" s="1"/>
  <c r="Q107" i="8"/>
  <c r="R107" i="8" s="1"/>
  <c r="Q106" i="8"/>
  <c r="R106" i="8" s="1"/>
  <c r="X106" i="8" s="1"/>
  <c r="Q104" i="8"/>
  <c r="R104" i="8" s="1"/>
  <c r="Q103" i="8"/>
  <c r="R103" i="8" s="1"/>
  <c r="F108" i="6"/>
  <c r="G108" i="6"/>
  <c r="H108" i="6" s="1"/>
  <c r="I108" i="6" s="1"/>
  <c r="X96" i="6"/>
  <c r="Y96" i="6" s="1"/>
  <c r="Z96" i="6" s="1"/>
  <c r="O96" i="6"/>
  <c r="P96" i="6"/>
  <c r="Q96" i="6" s="1"/>
  <c r="R96" i="6" s="1"/>
  <c r="T96" i="6"/>
  <c r="U96" i="6" s="1"/>
  <c r="V96" i="6" s="1"/>
  <c r="AA96" i="6" s="1"/>
  <c r="K111" i="14"/>
  <c r="L111" i="14" s="1"/>
  <c r="D111" i="14" s="1"/>
  <c r="AN108" i="14"/>
  <c r="V115" i="15"/>
  <c r="G115" i="11" s="1"/>
  <c r="D115" i="11" s="1"/>
  <c r="O119" i="7"/>
  <c r="M112" i="14"/>
  <c r="K123" i="14"/>
  <c r="I126" i="15"/>
  <c r="V126" i="15" s="1"/>
  <c r="G126" i="11" s="1"/>
  <c r="D126" i="11" s="1"/>
  <c r="AB122" i="14"/>
  <c r="Z122" i="14" s="1"/>
  <c r="S122" i="14" s="1"/>
  <c r="U9" i="5"/>
  <c r="U9" i="3"/>
  <c r="V15" i="10"/>
  <c r="Y18" i="8"/>
  <c r="Z18" i="8" s="1"/>
  <c r="AN18" i="8" s="1"/>
  <c r="T17" i="3" s="1"/>
  <c r="R17" i="3" s="1"/>
  <c r="P22" i="14"/>
  <c r="U80" i="4"/>
  <c r="L36" i="5"/>
  <c r="C28" i="4"/>
  <c r="R28" i="4"/>
  <c r="X122" i="8"/>
  <c r="S121" i="3" s="1"/>
  <c r="V8" i="15"/>
  <c r="G8" i="11" s="1"/>
  <c r="D8" i="11" s="1"/>
  <c r="Z23" i="6"/>
  <c r="S22" i="10"/>
  <c r="H25" i="7" s="1"/>
  <c r="V22" i="10"/>
  <c r="Y25" i="8"/>
  <c r="Z25" i="8" s="1"/>
  <c r="Z47" i="6"/>
  <c r="S21" i="10"/>
  <c r="H24" i="7" s="1"/>
  <c r="G41" i="6"/>
  <c r="H41" i="6" s="1"/>
  <c r="I41" i="6" s="1"/>
  <c r="F41" i="6"/>
  <c r="S50" i="10"/>
  <c r="H53" i="7" s="1"/>
  <c r="S57" i="10"/>
  <c r="H60" i="7" s="1"/>
  <c r="AL80" i="8"/>
  <c r="AM80" i="8" s="1"/>
  <c r="P89" i="6"/>
  <c r="Q89" i="6" s="1"/>
  <c r="O89" i="6"/>
  <c r="T89" i="6"/>
  <c r="U89" i="6" s="1"/>
  <c r="V89" i="6" s="1"/>
  <c r="P95" i="8"/>
  <c r="F95" i="8"/>
  <c r="V95" i="8"/>
  <c r="U95" i="8"/>
  <c r="Q95" i="8"/>
  <c r="M95" i="8"/>
  <c r="I95" i="8"/>
  <c r="G95" i="8"/>
  <c r="S95" i="8"/>
  <c r="T95" i="8"/>
  <c r="L95" i="8"/>
  <c r="J95" i="8"/>
  <c r="G99" i="6"/>
  <c r="H99" i="6" s="1"/>
  <c r="F99" i="6"/>
  <c r="X99" i="6"/>
  <c r="Y99" i="6" s="1"/>
  <c r="W99" i="6"/>
  <c r="P94" i="6"/>
  <c r="Q94" i="6" s="1"/>
  <c r="T94" i="6"/>
  <c r="U94" i="6" s="1"/>
  <c r="V94" i="6" s="1"/>
  <c r="O94" i="6"/>
  <c r="AE94" i="8"/>
  <c r="AM94" i="8"/>
  <c r="T84" i="6"/>
  <c r="U84" i="6" s="1"/>
  <c r="V84" i="6" s="1"/>
  <c r="P84" i="6"/>
  <c r="Q84" i="6" s="1"/>
  <c r="O84" i="6"/>
  <c r="Z123" i="6"/>
  <c r="U112" i="3"/>
  <c r="F120" i="6"/>
  <c r="G120" i="6"/>
  <c r="H120" i="6" s="1"/>
  <c r="AJ119" i="14"/>
  <c r="C71" i="5"/>
  <c r="C39" i="4"/>
  <c r="H6" i="8"/>
  <c r="O6" i="8" s="1"/>
  <c r="X6" i="8" s="1"/>
  <c r="S5" i="3" s="1"/>
  <c r="N6" i="8"/>
  <c r="C115" i="4"/>
  <c r="C72" i="4"/>
  <c r="U72" i="4"/>
  <c r="V8" i="10"/>
  <c r="Y11" i="8"/>
  <c r="Z11" i="8" s="1"/>
  <c r="L10" i="7"/>
  <c r="AN9" i="8"/>
  <c r="T8" i="3" s="1"/>
  <c r="AB25" i="14"/>
  <c r="Z25" i="14" s="1"/>
  <c r="T28" i="10"/>
  <c r="I31" i="7" s="1"/>
  <c r="F52" i="6"/>
  <c r="G52" i="6"/>
  <c r="H52" i="6" s="1"/>
  <c r="N55" i="7"/>
  <c r="Q55" i="7" s="1"/>
  <c r="K55" i="7"/>
  <c r="G56" i="14"/>
  <c r="AN52" i="14"/>
  <c r="AB52" i="14" s="1"/>
  <c r="Z52" i="14" s="1"/>
  <c r="P72" i="6"/>
  <c r="Q72" i="6" s="1"/>
  <c r="O72" i="6"/>
  <c r="T72" i="6"/>
  <c r="U72" i="6" s="1"/>
  <c r="V72" i="6" s="1"/>
  <c r="I71" i="15"/>
  <c r="AG76" i="14"/>
  <c r="P92" i="14"/>
  <c r="M92" i="14" s="1"/>
  <c r="G96" i="14"/>
  <c r="G87" i="6"/>
  <c r="H87" i="6" s="1"/>
  <c r="F87" i="6"/>
  <c r="F98" i="6"/>
  <c r="G98" i="6"/>
  <c r="H98" i="6" s="1"/>
  <c r="V116" i="10"/>
  <c r="Y119" i="8"/>
  <c r="Z119" i="8" s="1"/>
  <c r="V119" i="10"/>
  <c r="Y122" i="8"/>
  <c r="Z122" i="8" s="1"/>
  <c r="S133" i="10"/>
  <c r="H136" i="7" s="1"/>
  <c r="C85" i="4"/>
  <c r="C53" i="4"/>
  <c r="O62" i="4"/>
  <c r="C98" i="4"/>
  <c r="U98" i="4"/>
  <c r="C68" i="5"/>
  <c r="X105" i="8"/>
  <c r="S104" i="3" s="1"/>
  <c r="L108" i="4"/>
  <c r="K18" i="6"/>
  <c r="L18" i="6" s="1"/>
  <c r="J18" i="6"/>
  <c r="V4" i="10"/>
  <c r="Y7" i="8"/>
  <c r="Z7" i="8" s="1"/>
  <c r="V26" i="10"/>
  <c r="Y29" i="8"/>
  <c r="Z29" i="8" s="1"/>
  <c r="AE39" i="8"/>
  <c r="AM39" i="8" s="1"/>
  <c r="G24" i="6"/>
  <c r="H24" i="6" s="1"/>
  <c r="F24" i="6"/>
  <c r="R36" i="6"/>
  <c r="M48" i="14"/>
  <c r="R78" i="6"/>
  <c r="AB78" i="6" s="1"/>
  <c r="N77" i="3" s="1"/>
  <c r="I85" i="15"/>
  <c r="V85" i="15" s="1"/>
  <c r="G85" i="11" s="1"/>
  <c r="D85" i="11" s="1"/>
  <c r="AE99" i="8"/>
  <c r="D80" i="14"/>
  <c r="B80" i="14" s="1"/>
  <c r="F80" i="11" s="1"/>
  <c r="C80" i="11" s="1"/>
  <c r="Z84" i="14"/>
  <c r="S84" i="14" s="1"/>
  <c r="G91" i="6"/>
  <c r="H91" i="6" s="1"/>
  <c r="I91" i="6" s="1"/>
  <c r="F91" i="6"/>
  <c r="W103" i="6"/>
  <c r="X103" i="6"/>
  <c r="Y103" i="6" s="1"/>
  <c r="Z103" i="6" s="1"/>
  <c r="F112" i="6"/>
  <c r="G112" i="6"/>
  <c r="H112" i="6" s="1"/>
  <c r="M99" i="14"/>
  <c r="U117" i="3"/>
  <c r="AA119" i="6"/>
  <c r="Z106" i="14"/>
  <c r="S106" i="14" s="1"/>
  <c r="X128" i="6"/>
  <c r="Y128" i="6" s="1"/>
  <c r="W128" i="6"/>
  <c r="M132" i="6"/>
  <c r="N132" i="6" s="1"/>
  <c r="M131" i="3" s="1"/>
  <c r="AN132" i="14"/>
  <c r="M134" i="7"/>
  <c r="K131" i="7"/>
  <c r="P130" i="3" s="1"/>
  <c r="N131" i="7"/>
  <c r="C51" i="5"/>
  <c r="S102" i="4"/>
  <c r="U74" i="4"/>
  <c r="X121" i="8"/>
  <c r="S120" i="3" s="1"/>
  <c r="X118" i="8"/>
  <c r="S117" i="3" s="1"/>
  <c r="W19" i="6"/>
  <c r="X19" i="6"/>
  <c r="Y19" i="6" s="1"/>
  <c r="L12" i="14"/>
  <c r="D12" i="14" s="1"/>
  <c r="T23" i="6"/>
  <c r="U23" i="6" s="1"/>
  <c r="V23" i="6" s="1"/>
  <c r="AA23" i="6" s="1"/>
  <c r="AB23" i="6" s="1"/>
  <c r="M18" i="7"/>
  <c r="K20" i="6"/>
  <c r="L20" i="6" s="1"/>
  <c r="J20" i="6"/>
  <c r="M25" i="6"/>
  <c r="N25" i="6" s="1"/>
  <c r="M24" i="3" s="1"/>
  <c r="U11" i="3"/>
  <c r="K39" i="6"/>
  <c r="L39" i="6" s="1"/>
  <c r="M39" i="6" s="1"/>
  <c r="J39" i="6"/>
  <c r="P42" i="14"/>
  <c r="M42" i="14" s="1"/>
  <c r="L35" i="14"/>
  <c r="D35" i="14" s="1"/>
  <c r="G36" i="6"/>
  <c r="H36" i="6" s="1"/>
  <c r="F36" i="6"/>
  <c r="P39" i="7"/>
  <c r="I30" i="15"/>
  <c r="V30" i="15" s="1"/>
  <c r="G30" i="11" s="1"/>
  <c r="D30" i="11" s="1"/>
  <c r="M41" i="7"/>
  <c r="K37" i="14"/>
  <c r="L37" i="14" s="1"/>
  <c r="D37" i="14" s="1"/>
  <c r="L62" i="14"/>
  <c r="D62" i="14" s="1"/>
  <c r="J57" i="6"/>
  <c r="K57" i="6"/>
  <c r="L57" i="6" s="1"/>
  <c r="M57" i="6" s="1"/>
  <c r="F70" i="6"/>
  <c r="G70" i="6"/>
  <c r="H70" i="6" s="1"/>
  <c r="I78" i="15"/>
  <c r="V78" i="15" s="1"/>
  <c r="G78" i="11" s="1"/>
  <c r="D78" i="11" s="1"/>
  <c r="I86" i="15"/>
  <c r="V86" i="15" s="1"/>
  <c r="G86" i="11" s="1"/>
  <c r="D86" i="11" s="1"/>
  <c r="F86" i="6"/>
  <c r="G86" i="6"/>
  <c r="H86" i="6" s="1"/>
  <c r="AB78" i="14"/>
  <c r="Z78" i="14" s="1"/>
  <c r="S78" i="14" s="1"/>
  <c r="Q83" i="3"/>
  <c r="R84" i="7"/>
  <c r="O83" i="3" s="1"/>
  <c r="AL94" i="8"/>
  <c r="M100" i="7"/>
  <c r="AA113" i="6"/>
  <c r="AB113" i="6" s="1"/>
  <c r="N112" i="3" s="1"/>
  <c r="O105" i="7"/>
  <c r="N120" i="7"/>
  <c r="K120" i="7"/>
  <c r="P119" i="3" s="1"/>
  <c r="K122" i="6"/>
  <c r="L122" i="6" s="1"/>
  <c r="M122" i="6" s="1"/>
  <c r="J122" i="6"/>
  <c r="J129" i="6"/>
  <c r="K129" i="6"/>
  <c r="L129" i="6" s="1"/>
  <c r="C52" i="4"/>
  <c r="X33" i="8"/>
  <c r="S32" i="3" s="1"/>
  <c r="O11" i="8"/>
  <c r="X11" i="8" s="1"/>
  <c r="S10" i="3" s="1"/>
  <c r="K6" i="6"/>
  <c r="L6" i="6" s="1"/>
  <c r="J6" i="6"/>
  <c r="W11" i="6"/>
  <c r="X11" i="6"/>
  <c r="Y11" i="6" s="1"/>
  <c r="K14" i="8"/>
  <c r="N14" i="8"/>
  <c r="P15" i="14"/>
  <c r="M15" i="14" s="1"/>
  <c r="AN12" i="14"/>
  <c r="I13" i="15"/>
  <c r="V13" i="15" s="1"/>
  <c r="G13" i="11" s="1"/>
  <c r="D13" i="11" s="1"/>
  <c r="S12" i="6"/>
  <c r="T12" i="6"/>
  <c r="U12" i="6" s="1"/>
  <c r="V27" i="10"/>
  <c r="Y30" i="8"/>
  <c r="Z30" i="8" s="1"/>
  <c r="P29" i="14"/>
  <c r="M29" i="14" s="1"/>
  <c r="G39" i="6"/>
  <c r="H39" i="6" s="1"/>
  <c r="F39" i="6"/>
  <c r="P41" i="14"/>
  <c r="L50" i="14"/>
  <c r="D50" i="14" s="1"/>
  <c r="V51" i="6"/>
  <c r="M54" i="7"/>
  <c r="I58" i="15"/>
  <c r="V58" i="15" s="1"/>
  <c r="G58" i="11" s="1"/>
  <c r="D58" i="11" s="1"/>
  <c r="V59" i="10"/>
  <c r="Y62" i="8"/>
  <c r="Z62" i="8" s="1"/>
  <c r="G68" i="14"/>
  <c r="D68" i="14" s="1"/>
  <c r="B68" i="14" s="1"/>
  <c r="F68" i="11" s="1"/>
  <c r="C68" i="11" s="1"/>
  <c r="K72" i="14"/>
  <c r="L72" i="14" s="1"/>
  <c r="D72" i="14" s="1"/>
  <c r="AN78" i="8"/>
  <c r="T77" i="3" s="1"/>
  <c r="G79" i="6"/>
  <c r="H79" i="6" s="1"/>
  <c r="F79" i="6"/>
  <c r="G95" i="6"/>
  <c r="H95" i="6" s="1"/>
  <c r="I95" i="6" s="1"/>
  <c r="F95" i="6"/>
  <c r="I91" i="15"/>
  <c r="V91" i="15" s="1"/>
  <c r="G91" i="11" s="1"/>
  <c r="D91" i="11" s="1"/>
  <c r="I95" i="15"/>
  <c r="V95" i="15" s="1"/>
  <c r="G95" i="11" s="1"/>
  <c r="D95" i="11" s="1"/>
  <c r="C98" i="14"/>
  <c r="H98" i="11" s="1"/>
  <c r="E98" i="11" s="1"/>
  <c r="B98" i="11" s="1"/>
  <c r="AE103" i="8"/>
  <c r="AM103" i="8" s="1"/>
  <c r="T111" i="6"/>
  <c r="U111" i="6" s="1"/>
  <c r="V111" i="6" s="1"/>
  <c r="P111" i="6"/>
  <c r="Q111" i="6" s="1"/>
  <c r="R111" i="6" s="1"/>
  <c r="O111" i="6"/>
  <c r="X111" i="6"/>
  <c r="Y111" i="6" s="1"/>
  <c r="Z111" i="6" s="1"/>
  <c r="F115" i="6"/>
  <c r="G115" i="6"/>
  <c r="H115" i="6" s="1"/>
  <c r="I115" i="6" s="1"/>
  <c r="N115" i="6" s="1"/>
  <c r="M114" i="3" s="1"/>
  <c r="C110" i="14"/>
  <c r="H110" i="11" s="1"/>
  <c r="E110" i="11" s="1"/>
  <c r="K136" i="6"/>
  <c r="L136" i="6" s="1"/>
  <c r="J136" i="6"/>
  <c r="O33" i="5"/>
  <c r="U117" i="4"/>
  <c r="P7" i="4"/>
  <c r="U107" i="4"/>
  <c r="P3" i="14"/>
  <c r="M3" i="14" s="1"/>
  <c r="L38" i="4"/>
  <c r="U61" i="4"/>
  <c r="X44" i="8"/>
  <c r="S43" i="3" s="1"/>
  <c r="U83" i="4"/>
  <c r="U68" i="4"/>
  <c r="S8" i="4"/>
  <c r="L11" i="7"/>
  <c r="O11" i="7"/>
  <c r="AG16" i="14"/>
  <c r="AL19" i="8"/>
  <c r="AM19" i="8" s="1"/>
  <c r="AN19" i="8" s="1"/>
  <c r="AN21" i="8"/>
  <c r="T20" i="3" s="1"/>
  <c r="R20" i="3" s="1"/>
  <c r="AG12" i="14"/>
  <c r="T21" i="6"/>
  <c r="U21" i="6" s="1"/>
  <c r="V21" i="6" s="1"/>
  <c r="O21" i="6"/>
  <c r="P21" i="6"/>
  <c r="Q21" i="6" s="1"/>
  <c r="T39" i="6"/>
  <c r="U39" i="6" s="1"/>
  <c r="V39" i="6" s="1"/>
  <c r="O39" i="6"/>
  <c r="P39" i="6"/>
  <c r="Q39" i="6" s="1"/>
  <c r="G38" i="6"/>
  <c r="H38" i="6" s="1"/>
  <c r="I38" i="6" s="1"/>
  <c r="F38" i="6"/>
  <c r="L6" i="14"/>
  <c r="D6" i="14" s="1"/>
  <c r="B6" i="14" s="1"/>
  <c r="F6" i="11" s="1"/>
  <c r="C6" i="11" s="1"/>
  <c r="C6" i="14"/>
  <c r="H6" i="11" s="1"/>
  <c r="E6" i="11" s="1"/>
  <c r="K44" i="6"/>
  <c r="L44" i="6" s="1"/>
  <c r="J44" i="6"/>
  <c r="AE43" i="8"/>
  <c r="P50" i="7"/>
  <c r="M53" i="7"/>
  <c r="Z51" i="14"/>
  <c r="S51" i="14" s="1"/>
  <c r="L51" i="14"/>
  <c r="I67" i="6"/>
  <c r="O66" i="7"/>
  <c r="P59" i="14"/>
  <c r="M59" i="14" s="1"/>
  <c r="P60" i="6"/>
  <c r="Q60" i="6" s="1"/>
  <c r="T60" i="6"/>
  <c r="U60" i="6" s="1"/>
  <c r="V60" i="6" s="1"/>
  <c r="O60" i="6"/>
  <c r="I65" i="6"/>
  <c r="U74" i="3"/>
  <c r="AG63" i="14"/>
  <c r="U75" i="3"/>
  <c r="AN74" i="8"/>
  <c r="T73" i="3" s="1"/>
  <c r="R73" i="3" s="1"/>
  <c r="AH89" i="8"/>
  <c r="M89" i="7"/>
  <c r="AL89" i="8"/>
  <c r="V74" i="10"/>
  <c r="Y77" i="8"/>
  <c r="Z77" i="8" s="1"/>
  <c r="R87" i="6"/>
  <c r="AB87" i="6" s="1"/>
  <c r="N86" i="3" s="1"/>
  <c r="AN87" i="14"/>
  <c r="AB87" i="14" s="1"/>
  <c r="Z87" i="14" s="1"/>
  <c r="S87" i="14" s="1"/>
  <c r="M103" i="7"/>
  <c r="G100" i="14"/>
  <c r="O112" i="7"/>
  <c r="V122" i="15"/>
  <c r="G122" i="11" s="1"/>
  <c r="D122" i="11" s="1"/>
  <c r="C61" i="5"/>
  <c r="C48" i="4"/>
  <c r="L30" i="4"/>
  <c r="R94" i="4"/>
  <c r="X8" i="8"/>
  <c r="S7" i="3" s="1"/>
  <c r="R64" i="4"/>
  <c r="K11" i="6"/>
  <c r="L11" i="6" s="1"/>
  <c r="J11" i="6"/>
  <c r="P8" i="14"/>
  <c r="M8" i="14" s="1"/>
  <c r="P14" i="7"/>
  <c r="L15" i="7"/>
  <c r="M12" i="7"/>
  <c r="V10" i="15"/>
  <c r="G10" i="11" s="1"/>
  <c r="D10" i="11" s="1"/>
  <c r="AE44" i="8"/>
  <c r="AN41" i="14"/>
  <c r="Q42" i="8"/>
  <c r="R42" i="8" s="1"/>
  <c r="X42" i="8" s="1"/>
  <c r="S41" i="3" s="1"/>
  <c r="Q41" i="8"/>
  <c r="R41" i="8" s="1"/>
  <c r="T52" i="6"/>
  <c r="U52" i="6" s="1"/>
  <c r="V52" i="6" s="1"/>
  <c r="P52" i="6"/>
  <c r="Q52" i="6" s="1"/>
  <c r="O52" i="6"/>
  <c r="AJ50" i="14"/>
  <c r="AB50" i="14" s="1"/>
  <c r="Z50" i="14" s="1"/>
  <c r="S50" i="14" s="1"/>
  <c r="G46" i="6"/>
  <c r="H46" i="6" s="1"/>
  <c r="F46" i="6"/>
  <c r="X61" i="6"/>
  <c r="Y61" i="6" s="1"/>
  <c r="Z61" i="6" s="1"/>
  <c r="W61" i="6"/>
  <c r="P51" i="7"/>
  <c r="AB56" i="14"/>
  <c r="Z56" i="14" s="1"/>
  <c r="S56" i="14" s="1"/>
  <c r="AN58" i="14"/>
  <c r="I77" i="6"/>
  <c r="O80" i="7"/>
  <c r="L74" i="14"/>
  <c r="D74" i="14" s="1"/>
  <c r="B74" i="14" s="1"/>
  <c r="F74" i="11" s="1"/>
  <c r="C74" i="11" s="1"/>
  <c r="B74" i="11" s="1"/>
  <c r="C74" i="14"/>
  <c r="H74" i="11" s="1"/>
  <c r="E74" i="11" s="1"/>
  <c r="S87" i="10"/>
  <c r="H90" i="7" s="1"/>
  <c r="AN95" i="14"/>
  <c r="O103" i="7"/>
  <c r="M119" i="7"/>
  <c r="F118" i="6"/>
  <c r="G118" i="6"/>
  <c r="H118" i="6" s="1"/>
  <c r="I118" i="6" s="1"/>
  <c r="AE107" i="8"/>
  <c r="AM107" i="8" s="1"/>
  <c r="AN107" i="8" s="1"/>
  <c r="U116" i="3"/>
  <c r="G123" i="14"/>
  <c r="AG125" i="14"/>
  <c r="AB125" i="14" s="1"/>
  <c r="Z125" i="14" s="1"/>
  <c r="S125" i="14" s="1"/>
  <c r="AE129" i="8"/>
  <c r="AM129" i="8" s="1"/>
  <c r="T130" i="6"/>
  <c r="U130" i="6" s="1"/>
  <c r="V130" i="6" s="1"/>
  <c r="AA130" i="6" s="1"/>
  <c r="O130" i="6"/>
  <c r="P130" i="6"/>
  <c r="Q130" i="6" s="1"/>
  <c r="AM133" i="8"/>
  <c r="AE133" i="8"/>
  <c r="O134" i="7"/>
  <c r="N135" i="6"/>
  <c r="M134" i="3" s="1"/>
  <c r="AL130" i="8"/>
  <c r="AM130" i="8" s="1"/>
  <c r="AN130" i="8" s="1"/>
  <c r="V131" i="10"/>
  <c r="Y134" i="8"/>
  <c r="Z134" i="8" s="1"/>
  <c r="U53" i="5"/>
  <c r="R53" i="5"/>
  <c r="R29" i="5"/>
  <c r="S43" i="4"/>
  <c r="U42" i="4"/>
  <c r="S44" i="5"/>
  <c r="R8" i="6"/>
  <c r="R110" i="4"/>
  <c r="R56" i="5"/>
  <c r="AH25" i="8"/>
  <c r="P32" i="7"/>
  <c r="V9" i="10"/>
  <c r="Y12" i="8"/>
  <c r="Z12" i="8" s="1"/>
  <c r="P45" i="7"/>
  <c r="K33" i="6"/>
  <c r="L33" i="6" s="1"/>
  <c r="J33" i="6"/>
  <c r="U34" i="4"/>
  <c r="U37" i="3"/>
  <c r="I31" i="6"/>
  <c r="W41" i="6"/>
  <c r="X41" i="6"/>
  <c r="Y41" i="6" s="1"/>
  <c r="Z41" i="6" s="1"/>
  <c r="L41" i="14"/>
  <c r="D41" i="14" s="1"/>
  <c r="M33" i="7"/>
  <c r="AG38" i="14"/>
  <c r="I62" i="15"/>
  <c r="V62" i="15" s="1"/>
  <c r="G62" i="11" s="1"/>
  <c r="D62" i="11" s="1"/>
  <c r="U63" i="3"/>
  <c r="U56" i="4"/>
  <c r="M84" i="6"/>
  <c r="N84" i="6" s="1"/>
  <c r="M83" i="3" s="1"/>
  <c r="L80" i="7"/>
  <c r="O90" i="7"/>
  <c r="AL85" i="8"/>
  <c r="O92" i="7"/>
  <c r="V88" i="10"/>
  <c r="Y91" i="8"/>
  <c r="Z91" i="8" s="1"/>
  <c r="P103" i="6"/>
  <c r="Q103" i="6" s="1"/>
  <c r="T103" i="6"/>
  <c r="U103" i="6" s="1"/>
  <c r="V103" i="6" s="1"/>
  <c r="O103" i="6"/>
  <c r="T99" i="10"/>
  <c r="I102" i="7" s="1"/>
  <c r="V109" i="10"/>
  <c r="Y112" i="8"/>
  <c r="Z112" i="8" s="1"/>
  <c r="P109" i="7"/>
  <c r="P125" i="14"/>
  <c r="M125" i="14" s="1"/>
  <c r="Z131" i="6"/>
  <c r="T120" i="6"/>
  <c r="U120" i="6" s="1"/>
  <c r="V120" i="6" s="1"/>
  <c r="AA120" i="6" s="1"/>
  <c r="P126" i="7"/>
  <c r="U126" i="3"/>
  <c r="P126" i="14"/>
  <c r="M126" i="14" s="1"/>
  <c r="V30" i="10"/>
  <c r="Y33" i="8"/>
  <c r="Z33" i="8" s="1"/>
  <c r="D30" i="14"/>
  <c r="U35" i="3"/>
  <c r="U32" i="4"/>
  <c r="AB33" i="14"/>
  <c r="Z33" i="14" s="1"/>
  <c r="S33" i="14" s="1"/>
  <c r="X36" i="6"/>
  <c r="Y36" i="6" s="1"/>
  <c r="Z36" i="6" s="1"/>
  <c r="AA36" i="6" s="1"/>
  <c r="W36" i="6"/>
  <c r="S40" i="10"/>
  <c r="H43" i="7" s="1"/>
  <c r="M43" i="14"/>
  <c r="V46" i="10"/>
  <c r="Y49" i="8"/>
  <c r="Z49" i="8" s="1"/>
  <c r="U32" i="5"/>
  <c r="U45" i="3"/>
  <c r="N64" i="7"/>
  <c r="Q64" i="7" s="1"/>
  <c r="P56" i="4" s="1"/>
  <c r="K64" i="7"/>
  <c r="P63" i="3" s="1"/>
  <c r="AB55" i="14"/>
  <c r="Z55" i="14" s="1"/>
  <c r="S55" i="14" s="1"/>
  <c r="X48" i="6"/>
  <c r="Y48" i="6" s="1"/>
  <c r="Z48" i="6" s="1"/>
  <c r="P48" i="6"/>
  <c r="Q48" i="6" s="1"/>
  <c r="O48" i="6"/>
  <c r="T48" i="6"/>
  <c r="U48" i="6" s="1"/>
  <c r="V48" i="6" s="1"/>
  <c r="M77" i="6"/>
  <c r="T85" i="6"/>
  <c r="U85" i="6" s="1"/>
  <c r="V85" i="6" s="1"/>
  <c r="P85" i="6"/>
  <c r="Q85" i="6" s="1"/>
  <c r="O85" i="6"/>
  <c r="I97" i="6"/>
  <c r="T106" i="6"/>
  <c r="U106" i="6" s="1"/>
  <c r="V106" i="6" s="1"/>
  <c r="AA106" i="6" s="1"/>
  <c r="P106" i="6"/>
  <c r="Q106" i="6" s="1"/>
  <c r="O106" i="6"/>
  <c r="I116" i="15"/>
  <c r="V116" i="15" s="1"/>
  <c r="G116" i="11" s="1"/>
  <c r="D116" i="11" s="1"/>
  <c r="P101" i="6"/>
  <c r="Q101" i="6" s="1"/>
  <c r="O101" i="6"/>
  <c r="T101" i="6"/>
  <c r="U101" i="6" s="1"/>
  <c r="V101" i="6" s="1"/>
  <c r="AN120" i="8"/>
  <c r="T119" i="3" s="1"/>
  <c r="R119" i="3" s="1"/>
  <c r="M123" i="6"/>
  <c r="N123" i="6" s="1"/>
  <c r="M122" i="3" s="1"/>
  <c r="M133" i="14"/>
  <c r="AE115" i="8"/>
  <c r="AM115" i="8" s="1"/>
  <c r="AE126" i="8"/>
  <c r="AM126" i="8" s="1"/>
  <c r="AN126" i="8" s="1"/>
  <c r="M131" i="7"/>
  <c r="O105" i="4"/>
  <c r="U103" i="4"/>
  <c r="X77" i="8"/>
  <c r="S76" i="3" s="1"/>
  <c r="C37" i="4"/>
  <c r="X28" i="8"/>
  <c r="S27" i="3" s="1"/>
  <c r="X133" i="8"/>
  <c r="S132" i="3" s="1"/>
  <c r="V29" i="15"/>
  <c r="G29" i="11" s="1"/>
  <c r="D29" i="11" s="1"/>
  <c r="P19" i="14"/>
  <c r="M19" i="14" s="1"/>
  <c r="G40" i="6"/>
  <c r="H40" i="6" s="1"/>
  <c r="F40" i="6"/>
  <c r="M44" i="14"/>
  <c r="AL46" i="8"/>
  <c r="V58" i="10"/>
  <c r="Y61" i="8"/>
  <c r="Z61" i="8" s="1"/>
  <c r="M61" i="14"/>
  <c r="R59" i="6"/>
  <c r="F80" i="6"/>
  <c r="G80" i="6"/>
  <c r="H80" i="6" s="1"/>
  <c r="AN79" i="14"/>
  <c r="T71" i="6"/>
  <c r="U71" i="6" s="1"/>
  <c r="V71" i="6" s="1"/>
  <c r="AA71" i="6" s="1"/>
  <c r="X71" i="6"/>
  <c r="Y71" i="6" s="1"/>
  <c r="Z71" i="6" s="1"/>
  <c r="P71" i="6"/>
  <c r="Q71" i="6" s="1"/>
  <c r="O71" i="6"/>
  <c r="P71" i="14"/>
  <c r="M71" i="14" s="1"/>
  <c r="B71" i="14" s="1"/>
  <c r="F71" i="11" s="1"/>
  <c r="C71" i="11" s="1"/>
  <c r="J99" i="6"/>
  <c r="K99" i="6"/>
  <c r="L99" i="6" s="1"/>
  <c r="U94" i="4"/>
  <c r="U104" i="3"/>
  <c r="AB124" i="14"/>
  <c r="Z124" i="14" s="1"/>
  <c r="Z129" i="14"/>
  <c r="S129" i="14" s="1"/>
  <c r="P115" i="14"/>
  <c r="M115" i="14" s="1"/>
  <c r="F127" i="6"/>
  <c r="G127" i="6"/>
  <c r="H127" i="6" s="1"/>
  <c r="C62" i="4"/>
  <c r="U62" i="4"/>
  <c r="R68" i="5"/>
  <c r="C32" i="4"/>
  <c r="U96" i="4"/>
  <c r="R44" i="4"/>
  <c r="G10" i="6"/>
  <c r="H10" i="6" s="1"/>
  <c r="F10" i="6"/>
  <c r="I36" i="15"/>
  <c r="T10" i="10"/>
  <c r="I13" i="7" s="1"/>
  <c r="P25" i="14"/>
  <c r="AE36" i="8"/>
  <c r="AM36" i="8" s="1"/>
  <c r="R40" i="6"/>
  <c r="AB38" i="14"/>
  <c r="Z38" i="14" s="1"/>
  <c r="S38" i="14" s="1"/>
  <c r="I43" i="15"/>
  <c r="U51" i="4"/>
  <c r="U57" i="3"/>
  <c r="X65" i="6"/>
  <c r="Y65" i="6" s="1"/>
  <c r="W65" i="6"/>
  <c r="Z63" i="6"/>
  <c r="P75" i="7"/>
  <c r="X84" i="6"/>
  <c r="Y84" i="6" s="1"/>
  <c r="Z84" i="6" s="1"/>
  <c r="P78" i="7"/>
  <c r="V92" i="10"/>
  <c r="Y95" i="8"/>
  <c r="Z95" i="8" s="1"/>
  <c r="U90" i="3"/>
  <c r="U86" i="3"/>
  <c r="U97" i="3"/>
  <c r="M102" i="7"/>
  <c r="D105" i="14"/>
  <c r="L102" i="7"/>
  <c r="S111" i="10"/>
  <c r="H114" i="7" s="1"/>
  <c r="Q110" i="8"/>
  <c r="R110" i="8" s="1"/>
  <c r="X110" i="8" s="1"/>
  <c r="Q111" i="8"/>
  <c r="R111" i="8" s="1"/>
  <c r="X111" i="8" s="1"/>
  <c r="U109" i="4"/>
  <c r="U121" i="3"/>
  <c r="AL135" i="8"/>
  <c r="AM135" i="8" s="1"/>
  <c r="AN135" i="8" s="1"/>
  <c r="K134" i="6"/>
  <c r="L134" i="6" s="1"/>
  <c r="J134" i="6"/>
  <c r="C65" i="4"/>
  <c r="U51" i="5"/>
  <c r="O82" i="8"/>
  <c r="X82" i="8" s="1"/>
  <c r="S81" i="3" s="1"/>
  <c r="P23" i="4"/>
  <c r="O82" i="4"/>
  <c r="O42" i="5"/>
  <c r="O23" i="4"/>
  <c r="O37" i="5"/>
  <c r="O67" i="5"/>
  <c r="P31" i="4"/>
  <c r="O49" i="4"/>
  <c r="O45" i="5"/>
  <c r="P15" i="4"/>
  <c r="O31" i="4"/>
  <c r="P49" i="4"/>
  <c r="O15" i="4"/>
  <c r="P67" i="5"/>
  <c r="O69" i="5"/>
  <c r="O99" i="4"/>
  <c r="P55" i="4"/>
  <c r="O8" i="5"/>
  <c r="O55" i="4"/>
  <c r="C60" i="4"/>
  <c r="R60" i="4"/>
  <c r="O74" i="4"/>
  <c r="N74" i="4"/>
  <c r="U100" i="4"/>
  <c r="G15" i="6"/>
  <c r="H15" i="6" s="1"/>
  <c r="I15" i="6" s="1"/>
  <c r="N15" i="6" s="1"/>
  <c r="F15" i="6"/>
  <c r="P11" i="14"/>
  <c r="L27" i="14"/>
  <c r="AE29" i="8"/>
  <c r="AM29" i="8" s="1"/>
  <c r="K47" i="6"/>
  <c r="L47" i="6" s="1"/>
  <c r="J47" i="6"/>
  <c r="AL53" i="8"/>
  <c r="V40" i="10"/>
  <c r="Y43" i="8"/>
  <c r="Z43" i="8" s="1"/>
  <c r="T48" i="10"/>
  <c r="I51" i="7" s="1"/>
  <c r="S64" i="10"/>
  <c r="H67" i="7" s="1"/>
  <c r="V69" i="10"/>
  <c r="Y72" i="8"/>
  <c r="Z72" i="8" s="1"/>
  <c r="AN81" i="8"/>
  <c r="T80" i="3" s="1"/>
  <c r="K78" i="14"/>
  <c r="M99" i="7"/>
  <c r="T99" i="6"/>
  <c r="U99" i="6" s="1"/>
  <c r="V99" i="6" s="1"/>
  <c r="P99" i="6"/>
  <c r="Q99" i="6" s="1"/>
  <c r="R99" i="6" s="1"/>
  <c r="O99" i="6"/>
  <c r="G83" i="6"/>
  <c r="H83" i="6" s="1"/>
  <c r="F83" i="6"/>
  <c r="K109" i="7"/>
  <c r="P108" i="3" s="1"/>
  <c r="N109" i="7"/>
  <c r="U111" i="3"/>
  <c r="AE112" i="8"/>
  <c r="AM112" i="8" s="1"/>
  <c r="L108" i="7"/>
  <c r="AE108" i="8"/>
  <c r="AM108" i="8" s="1"/>
  <c r="J124" i="6"/>
  <c r="K124" i="6"/>
  <c r="L124" i="6" s="1"/>
  <c r="R19" i="5"/>
  <c r="O75" i="5"/>
  <c r="R31" i="5"/>
  <c r="S16" i="4"/>
  <c r="Q16" i="4" s="1"/>
  <c r="O52" i="4"/>
  <c r="C56" i="4"/>
  <c r="X59" i="8"/>
  <c r="S58" i="3" s="1"/>
  <c r="AL15" i="8"/>
  <c r="S13" i="10"/>
  <c r="H16" i="7" s="1"/>
  <c r="N34" i="7"/>
  <c r="Q34" i="7" s="1"/>
  <c r="K34" i="7"/>
  <c r="P33" i="3" s="1"/>
  <c r="Q23" i="8"/>
  <c r="R23" i="8" s="1"/>
  <c r="X23" i="8" s="1"/>
  <c r="Q25" i="8"/>
  <c r="R25" i="8" s="1"/>
  <c r="X25" i="8" s="1"/>
  <c r="Q24" i="8"/>
  <c r="R24" i="8" s="1"/>
  <c r="X24" i="8" s="1"/>
  <c r="S26" i="10"/>
  <c r="H29" i="7" s="1"/>
  <c r="V19" i="10"/>
  <c r="Y22" i="8"/>
  <c r="Z22" i="8" s="1"/>
  <c r="T37" i="6"/>
  <c r="U37" i="6" s="1"/>
  <c r="V37" i="6" s="1"/>
  <c r="AA37" i="6" s="1"/>
  <c r="O37" i="6"/>
  <c r="P37" i="6"/>
  <c r="Q37" i="6" s="1"/>
  <c r="L38" i="7"/>
  <c r="AH44" i="8"/>
  <c r="AM44" i="8" s="1"/>
  <c r="AN44" i="8" s="1"/>
  <c r="T27" i="6"/>
  <c r="U27" i="6" s="1"/>
  <c r="V27" i="6" s="1"/>
  <c r="O27" i="6"/>
  <c r="P27" i="6"/>
  <c r="Q27" i="6" s="1"/>
  <c r="X27" i="6"/>
  <c r="Y27" i="6" s="1"/>
  <c r="Z27" i="6" s="1"/>
  <c r="P46" i="6"/>
  <c r="Q46" i="6" s="1"/>
  <c r="R46" i="6" s="1"/>
  <c r="O46" i="6"/>
  <c r="T46" i="6"/>
  <c r="U46" i="6" s="1"/>
  <c r="V46" i="6" s="1"/>
  <c r="AE53" i="8"/>
  <c r="N49" i="7"/>
  <c r="K49" i="7"/>
  <c r="P48" i="3" s="1"/>
  <c r="G57" i="14"/>
  <c r="P61" i="6"/>
  <c r="Q61" i="6" s="1"/>
  <c r="R61" i="6" s="1"/>
  <c r="O61" i="6"/>
  <c r="T61" i="6"/>
  <c r="U61" i="6" s="1"/>
  <c r="V61" i="6" s="1"/>
  <c r="AA61" i="6" s="1"/>
  <c r="W75" i="6"/>
  <c r="X75" i="6"/>
  <c r="Y75" i="6" s="1"/>
  <c r="Z75" i="6" s="1"/>
  <c r="L77" i="7"/>
  <c r="V65" i="15"/>
  <c r="G65" i="11" s="1"/>
  <c r="D65" i="11" s="1"/>
  <c r="T70" i="6"/>
  <c r="U70" i="6" s="1"/>
  <c r="S70" i="6"/>
  <c r="AE86" i="8"/>
  <c r="AM86" i="8" s="1"/>
  <c r="S91" i="10"/>
  <c r="H94" i="7" s="1"/>
  <c r="U91" i="3"/>
  <c r="U82" i="4"/>
  <c r="G109" i="14"/>
  <c r="AL100" i="8"/>
  <c r="AM100" i="8" s="1"/>
  <c r="AN100" i="8" s="1"/>
  <c r="P122" i="6"/>
  <c r="Q122" i="6" s="1"/>
  <c r="R122" i="6" s="1"/>
  <c r="L118" i="14"/>
  <c r="D118" i="14" s="1"/>
  <c r="B118" i="14" s="1"/>
  <c r="F118" i="11" s="1"/>
  <c r="C118" i="11" s="1"/>
  <c r="C118" i="14"/>
  <c r="H118" i="11" s="1"/>
  <c r="E118" i="11" s="1"/>
  <c r="R9" i="4"/>
  <c r="C9" i="4"/>
  <c r="C33" i="4"/>
  <c r="C13" i="4"/>
  <c r="C71" i="4"/>
  <c r="U38" i="4"/>
  <c r="R19" i="4"/>
  <c r="C14" i="4"/>
  <c r="G7" i="6"/>
  <c r="H7" i="6" s="1"/>
  <c r="F7" i="6"/>
  <c r="W45" i="6"/>
  <c r="X45" i="6"/>
  <c r="Y45" i="6" s="1"/>
  <c r="Z45" i="6" s="1"/>
  <c r="AA45" i="6" s="1"/>
  <c r="AB45" i="6" s="1"/>
  <c r="AH45" i="8"/>
  <c r="AM45" i="8" s="1"/>
  <c r="T41" i="6"/>
  <c r="U41" i="6" s="1"/>
  <c r="V41" i="6" s="1"/>
  <c r="O41" i="6"/>
  <c r="P41" i="6"/>
  <c r="Q41" i="6" s="1"/>
  <c r="M37" i="14"/>
  <c r="G49" i="14"/>
  <c r="I47" i="15"/>
  <c r="AE46" i="8"/>
  <c r="AM46" i="8" s="1"/>
  <c r="I44" i="15"/>
  <c r="V44" i="15" s="1"/>
  <c r="G44" i="11" s="1"/>
  <c r="D44" i="11" s="1"/>
  <c r="AN40" i="14"/>
  <c r="V51" i="10"/>
  <c r="Y54" i="8"/>
  <c r="Z54" i="8" s="1"/>
  <c r="L64" i="14"/>
  <c r="D64" i="14" s="1"/>
  <c r="X72" i="6"/>
  <c r="Y72" i="6" s="1"/>
  <c r="W72" i="6"/>
  <c r="M70" i="7"/>
  <c r="AE89" i="8"/>
  <c r="AM89" i="8" s="1"/>
  <c r="R87" i="7"/>
  <c r="O86" i="3" s="1"/>
  <c r="Q86" i="3"/>
  <c r="G85" i="6"/>
  <c r="H85" i="6" s="1"/>
  <c r="I85" i="6" s="1"/>
  <c r="F85" i="6"/>
  <c r="F88" i="6"/>
  <c r="G88" i="6"/>
  <c r="H88" i="6" s="1"/>
  <c r="I88" i="6" s="1"/>
  <c r="I96" i="15"/>
  <c r="K85" i="14"/>
  <c r="L85" i="14" s="1"/>
  <c r="D85" i="14" s="1"/>
  <c r="J103" i="6"/>
  <c r="K103" i="6"/>
  <c r="L103" i="6" s="1"/>
  <c r="M103" i="6" s="1"/>
  <c r="AN104" i="8"/>
  <c r="U103" i="3"/>
  <c r="L122" i="14"/>
  <c r="AL125" i="8"/>
  <c r="AM125" i="8" s="1"/>
  <c r="AN125" i="8" s="1"/>
  <c r="O65" i="5"/>
  <c r="C92" i="4"/>
  <c r="C64" i="4"/>
  <c r="AH11" i="8"/>
  <c r="S8" i="10"/>
  <c r="H11" i="7" s="1"/>
  <c r="X18" i="6"/>
  <c r="Y18" i="6" s="1"/>
  <c r="W18" i="6"/>
  <c r="P10" i="7"/>
  <c r="M15" i="7"/>
  <c r="I12" i="15"/>
  <c r="V12" i="15" s="1"/>
  <c r="G12" i="11" s="1"/>
  <c r="D12" i="11" s="1"/>
  <c r="M12" i="6"/>
  <c r="N12" i="6" s="1"/>
  <c r="W29" i="6"/>
  <c r="X29" i="6"/>
  <c r="Y29" i="6" s="1"/>
  <c r="U31" i="3"/>
  <c r="U28" i="4"/>
  <c r="AM32" i="8"/>
  <c r="AE32" i="8"/>
  <c r="K22" i="6"/>
  <c r="L22" i="6" s="1"/>
  <c r="J22" i="6"/>
  <c r="L10" i="14"/>
  <c r="D10" i="14" s="1"/>
  <c r="B10" i="14" s="1"/>
  <c r="F10" i="11" s="1"/>
  <c r="C10" i="11" s="1"/>
  <c r="P41" i="7"/>
  <c r="AL44" i="8"/>
  <c r="P35" i="14"/>
  <c r="M35" i="14" s="1"/>
  <c r="I49" i="15"/>
  <c r="V49" i="15" s="1"/>
  <c r="G49" i="11" s="1"/>
  <c r="D49" i="11" s="1"/>
  <c r="AG37" i="14"/>
  <c r="AB37" i="14" s="1"/>
  <c r="Z37" i="14" s="1"/>
  <c r="X46" i="6"/>
  <c r="Y46" i="6" s="1"/>
  <c r="W46" i="6"/>
  <c r="AL60" i="8"/>
  <c r="AM60" i="8" s="1"/>
  <c r="AL66" i="8"/>
  <c r="M66" i="7"/>
  <c r="AE77" i="8"/>
  <c r="AM77" i="8" s="1"/>
  <c r="T88" i="6"/>
  <c r="U88" i="6" s="1"/>
  <c r="V88" i="6" s="1"/>
  <c r="AJ94" i="14"/>
  <c r="L113" i="7"/>
  <c r="I104" i="6"/>
  <c r="N104" i="6" s="1"/>
  <c r="S97" i="10"/>
  <c r="H100" i="7" s="1"/>
  <c r="K106" i="6"/>
  <c r="L106" i="6" s="1"/>
  <c r="J106" i="6"/>
  <c r="K109" i="14"/>
  <c r="T110" i="6"/>
  <c r="U110" i="6" s="1"/>
  <c r="V110" i="6" s="1"/>
  <c r="AA110" i="6" s="1"/>
  <c r="AB110" i="6" s="1"/>
  <c r="N109" i="3" s="1"/>
  <c r="V102" i="10"/>
  <c r="Y105" i="8"/>
  <c r="Z105" i="8" s="1"/>
  <c r="AN105" i="8" s="1"/>
  <c r="T104" i="3" s="1"/>
  <c r="R104" i="3" s="1"/>
  <c r="B107" i="14"/>
  <c r="F107" i="11" s="1"/>
  <c r="C107" i="11" s="1"/>
  <c r="Q123" i="7"/>
  <c r="P110" i="4" s="1"/>
  <c r="R124" i="6"/>
  <c r="P126" i="6"/>
  <c r="Q126" i="6" s="1"/>
  <c r="R126" i="6" s="1"/>
  <c r="O126" i="6"/>
  <c r="T126" i="6"/>
  <c r="U126" i="6" s="1"/>
  <c r="V126" i="6" s="1"/>
  <c r="X133" i="6"/>
  <c r="Y133" i="6" s="1"/>
  <c r="Z133" i="6" s="1"/>
  <c r="W133" i="6"/>
  <c r="V132" i="15"/>
  <c r="G132" i="11" s="1"/>
  <c r="D132" i="11" s="1"/>
  <c r="AE134" i="8"/>
  <c r="AM134" i="8" s="1"/>
  <c r="P77" i="4"/>
  <c r="X64" i="8"/>
  <c r="S63" i="3" s="1"/>
  <c r="O43" i="4"/>
  <c r="U12" i="5"/>
  <c r="P44" i="5"/>
  <c r="U76" i="5"/>
  <c r="U36" i="4"/>
  <c r="S110" i="4"/>
  <c r="L104" i="4"/>
  <c r="G16" i="6"/>
  <c r="H16" i="6" s="1"/>
  <c r="F16" i="6"/>
  <c r="AJ22" i="14"/>
  <c r="AB22" i="14" s="1"/>
  <c r="Z22" i="14" s="1"/>
  <c r="S22" i="14" s="1"/>
  <c r="Q27" i="7"/>
  <c r="P24" i="4" s="1"/>
  <c r="Q40" i="8"/>
  <c r="R40" i="8" s="1"/>
  <c r="X40" i="8" s="1"/>
  <c r="Q39" i="8"/>
  <c r="R39" i="8" s="1"/>
  <c r="X39" i="8" s="1"/>
  <c r="V36" i="10"/>
  <c r="Y39" i="8"/>
  <c r="Z39" i="8" s="1"/>
  <c r="G28" i="6"/>
  <c r="H28" i="6" s="1"/>
  <c r="I28" i="6" s="1"/>
  <c r="F28" i="6"/>
  <c r="N63" i="6"/>
  <c r="M62" i="3" s="1"/>
  <c r="P62" i="14"/>
  <c r="M62" i="14" s="1"/>
  <c r="AG62" i="14"/>
  <c r="F72" i="6"/>
  <c r="G72" i="6"/>
  <c r="H72" i="6" s="1"/>
  <c r="P72" i="7"/>
  <c r="AN65" i="14"/>
  <c r="AB65" i="14" s="1"/>
  <c r="Z65" i="14" s="1"/>
  <c r="G84" i="14"/>
  <c r="P79" i="14"/>
  <c r="M79" i="14" s="1"/>
  <c r="K94" i="6"/>
  <c r="L94" i="6" s="1"/>
  <c r="J94" i="6"/>
  <c r="P90" i="7"/>
  <c r="M108" i="7"/>
  <c r="V93" i="15"/>
  <c r="G93" i="11" s="1"/>
  <c r="D93" i="11" s="1"/>
  <c r="O114" i="7"/>
  <c r="AL111" i="8"/>
  <c r="L115" i="14"/>
  <c r="D115" i="14" s="1"/>
  <c r="U68" i="5"/>
  <c r="U123" i="3"/>
  <c r="S125" i="10"/>
  <c r="H128" i="7" s="1"/>
  <c r="AE122" i="8"/>
  <c r="AN126" i="14"/>
  <c r="AB126" i="14" s="1"/>
  <c r="Z126" i="14" s="1"/>
  <c r="S126" i="14" s="1"/>
  <c r="V133" i="15"/>
  <c r="G133" i="11" s="1"/>
  <c r="D133" i="11" s="1"/>
  <c r="L115" i="7"/>
  <c r="N127" i="7"/>
  <c r="L127" i="7"/>
  <c r="AE119" i="8"/>
  <c r="AM119" i="8" s="1"/>
  <c r="H39" i="5"/>
  <c r="C80" i="4"/>
  <c r="C20" i="4"/>
  <c r="U11" i="4"/>
  <c r="C36" i="5"/>
  <c r="K14" i="6"/>
  <c r="L14" i="6" s="1"/>
  <c r="J14" i="6"/>
  <c r="I22" i="15"/>
  <c r="V22" i="15" s="1"/>
  <c r="G22" i="11" s="1"/>
  <c r="D22" i="11" s="1"/>
  <c r="P40" i="14"/>
  <c r="D47" i="14"/>
  <c r="I50" i="15"/>
  <c r="X53" i="6"/>
  <c r="Y53" i="6" s="1"/>
  <c r="W53" i="6"/>
  <c r="L28" i="14"/>
  <c r="D28" i="14" s="1"/>
  <c r="B28" i="14" s="1"/>
  <c r="F28" i="11" s="1"/>
  <c r="C28" i="11" s="1"/>
  <c r="B28" i="11" s="1"/>
  <c r="C28" i="14"/>
  <c r="H28" i="11" s="1"/>
  <c r="E28" i="11" s="1"/>
  <c r="S54" i="10"/>
  <c r="H57" i="7" s="1"/>
  <c r="U84" i="3"/>
  <c r="U75" i="4"/>
  <c r="P82" i="14"/>
  <c r="M82" i="14" s="1"/>
  <c r="T105" i="6"/>
  <c r="U105" i="6" s="1"/>
  <c r="V105" i="6" s="1"/>
  <c r="S105" i="6"/>
  <c r="S116" i="10"/>
  <c r="H119" i="7" s="1"/>
  <c r="P107" i="6"/>
  <c r="Q107" i="6" s="1"/>
  <c r="O107" i="6"/>
  <c r="T107" i="6"/>
  <c r="U107" i="6" s="1"/>
  <c r="V107" i="6" s="1"/>
  <c r="AA107" i="6" s="1"/>
  <c r="R105" i="4"/>
  <c r="C105" i="4"/>
  <c r="R39" i="4"/>
  <c r="X12" i="8"/>
  <c r="R51" i="4"/>
  <c r="C78" i="4"/>
  <c r="X35" i="8"/>
  <c r="S34" i="3" s="1"/>
  <c r="R34" i="3" s="1"/>
  <c r="U28" i="3"/>
  <c r="U25" i="4"/>
  <c r="G30" i="6"/>
  <c r="H30" i="6" s="1"/>
  <c r="F30" i="6"/>
  <c r="N68" i="7"/>
  <c r="K68" i="7"/>
  <c r="P67" i="3" s="1"/>
  <c r="V54" i="10"/>
  <c r="Y57" i="8"/>
  <c r="Z57" i="8" s="1"/>
  <c r="J67" i="6"/>
  <c r="K67" i="6"/>
  <c r="L67" i="6" s="1"/>
  <c r="F76" i="6"/>
  <c r="G76" i="6"/>
  <c r="H76" i="6" s="1"/>
  <c r="I76" i="6" s="1"/>
  <c r="O89" i="7"/>
  <c r="AG79" i="14"/>
  <c r="G103" i="6"/>
  <c r="H103" i="6" s="1"/>
  <c r="F103" i="6"/>
  <c r="U92" i="4"/>
  <c r="U101" i="3"/>
  <c r="L109" i="14"/>
  <c r="D109" i="14" s="1"/>
  <c r="L90" i="14"/>
  <c r="D90" i="14" s="1"/>
  <c r="AB111" i="14"/>
  <c r="Z111" i="14" s="1"/>
  <c r="S111" i="14" s="1"/>
  <c r="AM131" i="8"/>
  <c r="AE131" i="8"/>
  <c r="AB128" i="14"/>
  <c r="Z128" i="14" s="1"/>
  <c r="U63" i="5"/>
  <c r="U73" i="5"/>
  <c r="R53" i="4"/>
  <c r="C112" i="4"/>
  <c r="X125" i="8"/>
  <c r="S124" i="3" s="1"/>
  <c r="R98" i="4"/>
  <c r="R29" i="4"/>
  <c r="U108" i="4"/>
  <c r="N19" i="7"/>
  <c r="K19" i="7"/>
  <c r="P18" i="3" s="1"/>
  <c r="V7" i="15"/>
  <c r="G7" i="11" s="1"/>
  <c r="D7" i="11" s="1"/>
  <c r="W15" i="6"/>
  <c r="X15" i="6"/>
  <c r="Y15" i="6" s="1"/>
  <c r="C21" i="14"/>
  <c r="H21" i="11" s="1"/>
  <c r="E21" i="11" s="1"/>
  <c r="N37" i="7"/>
  <c r="K37" i="7"/>
  <c r="P36" i="3" s="1"/>
  <c r="F60" i="6"/>
  <c r="G60" i="6"/>
  <c r="H60" i="6" s="1"/>
  <c r="G73" i="14"/>
  <c r="D73" i="14" s="1"/>
  <c r="I70" i="15"/>
  <c r="V70" i="15" s="1"/>
  <c r="G70" i="11" s="1"/>
  <c r="D70" i="11" s="1"/>
  <c r="AB76" i="14"/>
  <c r="Z76" i="14" s="1"/>
  <c r="S76" i="14" s="1"/>
  <c r="V84" i="10"/>
  <c r="Y87" i="8"/>
  <c r="Z87" i="8" s="1"/>
  <c r="AN87" i="8" s="1"/>
  <c r="T86" i="3" s="1"/>
  <c r="R86" i="3" s="1"/>
  <c r="L95" i="7"/>
  <c r="D94" i="14"/>
  <c r="B94" i="14" s="1"/>
  <c r="F94" i="11" s="1"/>
  <c r="C94" i="11" s="1"/>
  <c r="B101" i="14"/>
  <c r="F101" i="11" s="1"/>
  <c r="C101" i="11" s="1"/>
  <c r="AB119" i="6"/>
  <c r="N118" i="3" s="1"/>
  <c r="S130" i="10"/>
  <c r="H133" i="7" s="1"/>
  <c r="U133" i="3"/>
  <c r="U120" i="4"/>
  <c r="M117" i="7"/>
  <c r="Q117" i="7" s="1"/>
  <c r="S65" i="4"/>
  <c r="C66" i="4"/>
  <c r="U66" i="4"/>
  <c r="L118" i="4"/>
  <c r="L86" i="4"/>
  <c r="L54" i="4"/>
  <c r="L22" i="4"/>
  <c r="L91" i="4"/>
  <c r="L49" i="4"/>
  <c r="L31" i="4"/>
  <c r="L60" i="5"/>
  <c r="L59" i="4"/>
  <c r="L8" i="5"/>
  <c r="M23" i="4"/>
  <c r="L67" i="5"/>
  <c r="O60" i="4"/>
  <c r="C74" i="4"/>
  <c r="C46" i="4"/>
  <c r="C40" i="4"/>
  <c r="S4" i="10"/>
  <c r="H7" i="7" s="1"/>
  <c r="T15" i="6"/>
  <c r="U15" i="6" s="1"/>
  <c r="V15" i="6" s="1"/>
  <c r="O15" i="6"/>
  <c r="P15" i="6"/>
  <c r="Q15" i="6" s="1"/>
  <c r="AB11" i="14"/>
  <c r="Z11" i="14" s="1"/>
  <c r="S11" i="14" s="1"/>
  <c r="M11" i="14"/>
  <c r="Q35" i="7"/>
  <c r="P22" i="6"/>
  <c r="Q22" i="6" s="1"/>
  <c r="O22" i="6"/>
  <c r="T22" i="6"/>
  <c r="U22" i="6" s="1"/>
  <c r="V22" i="6" s="1"/>
  <c r="D23" i="14"/>
  <c r="B23" i="14" s="1"/>
  <c r="F23" i="11" s="1"/>
  <c r="C23" i="11" s="1"/>
  <c r="L39" i="7"/>
  <c r="I42" i="15"/>
  <c r="V42" i="15" s="1"/>
  <c r="G42" i="11" s="1"/>
  <c r="D42" i="11" s="1"/>
  <c r="P38" i="6"/>
  <c r="Q38" i="6" s="1"/>
  <c r="O38" i="6"/>
  <c r="T38" i="6"/>
  <c r="U38" i="6" s="1"/>
  <c r="V38" i="6" s="1"/>
  <c r="P30" i="14"/>
  <c r="M30" i="14" s="1"/>
  <c r="G33" i="6"/>
  <c r="H33" i="6" s="1"/>
  <c r="F33" i="6"/>
  <c r="F50" i="6"/>
  <c r="G50" i="6"/>
  <c r="H50" i="6" s="1"/>
  <c r="J51" i="6"/>
  <c r="K51" i="6"/>
  <c r="L51" i="6" s="1"/>
  <c r="P51" i="6"/>
  <c r="Q51" i="6" s="1"/>
  <c r="R51" i="6" s="1"/>
  <c r="O68" i="7"/>
  <c r="P78" i="14"/>
  <c r="M78" i="14" s="1"/>
  <c r="W86" i="6"/>
  <c r="X86" i="6"/>
  <c r="Y86" i="6" s="1"/>
  <c r="X81" i="6"/>
  <c r="Y81" i="6" s="1"/>
  <c r="Z81" i="6" s="1"/>
  <c r="W81" i="6"/>
  <c r="AN91" i="14"/>
  <c r="AB91" i="14" s="1"/>
  <c r="Z91" i="14" s="1"/>
  <c r="N101" i="7"/>
  <c r="Q101" i="7" s="1"/>
  <c r="K101" i="7"/>
  <c r="P100" i="3" s="1"/>
  <c r="U99" i="3"/>
  <c r="I110" i="15"/>
  <c r="V110" i="15" s="1"/>
  <c r="G110" i="11" s="1"/>
  <c r="D110" i="11" s="1"/>
  <c r="T116" i="6"/>
  <c r="U116" i="6" s="1"/>
  <c r="V116" i="6" s="1"/>
  <c r="X116" i="6"/>
  <c r="Y116" i="6" s="1"/>
  <c r="Z116" i="6" s="1"/>
  <c r="O116" i="6"/>
  <c r="P116" i="6"/>
  <c r="Q116" i="6" s="1"/>
  <c r="G126" i="14"/>
  <c r="D126" i="14" s="1"/>
  <c r="V114" i="15"/>
  <c r="G114" i="11" s="1"/>
  <c r="D114" i="11" s="1"/>
  <c r="C19" i="5"/>
  <c r="C31" i="5"/>
  <c r="P52" i="4"/>
  <c r="U116" i="4"/>
  <c r="O121" i="4"/>
  <c r="K8" i="14"/>
  <c r="L8" i="14" s="1"/>
  <c r="D8" i="14" s="1"/>
  <c r="G7" i="14"/>
  <c r="U18" i="4"/>
  <c r="U19" i="3"/>
  <c r="V28" i="6"/>
  <c r="AA28" i="6" s="1"/>
  <c r="M29" i="7"/>
  <c r="G26" i="6"/>
  <c r="H26" i="6" s="1"/>
  <c r="F26" i="6"/>
  <c r="L45" i="7"/>
  <c r="Q48" i="7"/>
  <c r="L14" i="14"/>
  <c r="D14" i="14" s="1"/>
  <c r="B14" i="14" s="1"/>
  <c r="F14" i="11" s="1"/>
  <c r="C14" i="11" s="1"/>
  <c r="B14" i="11" s="1"/>
  <c r="C14" i="14"/>
  <c r="H14" i="11" s="1"/>
  <c r="E14" i="11" s="1"/>
  <c r="V25" i="10"/>
  <c r="Y28" i="8"/>
  <c r="Z28" i="8" s="1"/>
  <c r="AN28" i="8" s="1"/>
  <c r="T27" i="3" s="1"/>
  <c r="R27" i="3" s="1"/>
  <c r="U39" i="3"/>
  <c r="V43" i="15"/>
  <c r="G43" i="11" s="1"/>
  <c r="D43" i="11" s="1"/>
  <c r="Z44" i="14"/>
  <c r="S44" i="14" s="1"/>
  <c r="V50" i="15"/>
  <c r="G50" i="11" s="1"/>
  <c r="D50" i="11" s="1"/>
  <c r="P58" i="14"/>
  <c r="M58" i="14" s="1"/>
  <c r="D58" i="14"/>
  <c r="V72" i="15"/>
  <c r="G72" i="11" s="1"/>
  <c r="D72" i="11" s="1"/>
  <c r="I73" i="15"/>
  <c r="V73" i="15" s="1"/>
  <c r="G73" i="11" s="1"/>
  <c r="D73" i="11" s="1"/>
  <c r="P68" i="6"/>
  <c r="Q68" i="6" s="1"/>
  <c r="X68" i="6"/>
  <c r="Y68" i="6" s="1"/>
  <c r="Z68" i="6" s="1"/>
  <c r="O68" i="6"/>
  <c r="T68" i="6"/>
  <c r="U68" i="6" s="1"/>
  <c r="V68" i="6" s="1"/>
  <c r="AA68" i="6" s="1"/>
  <c r="U79" i="3"/>
  <c r="G86" i="14"/>
  <c r="D86" i="14" s="1"/>
  <c r="G76" i="14"/>
  <c r="D76" i="14" s="1"/>
  <c r="B76" i="14" s="1"/>
  <c r="F76" i="11" s="1"/>
  <c r="C76" i="11" s="1"/>
  <c r="G71" i="6"/>
  <c r="H71" i="6" s="1"/>
  <c r="I71" i="6" s="1"/>
  <c r="N71" i="6" s="1"/>
  <c r="F71" i="6"/>
  <c r="K80" i="6"/>
  <c r="L80" i="6" s="1"/>
  <c r="J80" i="6"/>
  <c r="O88" i="7"/>
  <c r="P100" i="7"/>
  <c r="O106" i="7"/>
  <c r="K102" i="14"/>
  <c r="L102" i="14" s="1"/>
  <c r="D102" i="14" s="1"/>
  <c r="O117" i="7"/>
  <c r="C112" i="14"/>
  <c r="H112" i="11" s="1"/>
  <c r="E112" i="11" s="1"/>
  <c r="F110" i="6"/>
  <c r="G110" i="6"/>
  <c r="H110" i="6" s="1"/>
  <c r="P132" i="6"/>
  <c r="Q132" i="6" s="1"/>
  <c r="R132" i="6" s="1"/>
  <c r="T132" i="6"/>
  <c r="U132" i="6" s="1"/>
  <c r="V132" i="6" s="1"/>
  <c r="O132" i="6"/>
  <c r="V118" i="15"/>
  <c r="G118" i="11" s="1"/>
  <c r="D118" i="11" s="1"/>
  <c r="U9" i="4"/>
  <c r="S9" i="4"/>
  <c r="U13" i="4"/>
  <c r="O7" i="5"/>
  <c r="U7" i="4"/>
  <c r="S71" i="4"/>
  <c r="U24" i="4"/>
  <c r="U89" i="4"/>
  <c r="C107" i="4"/>
  <c r="C38" i="4"/>
  <c r="O61" i="4"/>
  <c r="L83" i="4"/>
  <c r="P83" i="4"/>
  <c r="R101" i="4"/>
  <c r="L8" i="4"/>
  <c r="O115" i="8"/>
  <c r="X115" i="8" s="1"/>
  <c r="S114" i="3" s="1"/>
  <c r="U6" i="3"/>
  <c r="U6" i="4"/>
  <c r="P12" i="7"/>
  <c r="L25" i="7"/>
  <c r="V18" i="15"/>
  <c r="G18" i="11" s="1"/>
  <c r="D18" i="11" s="1"/>
  <c r="AN34" i="14"/>
  <c r="AB34" i="14" s="1"/>
  <c r="Z34" i="14" s="1"/>
  <c r="S44" i="10"/>
  <c r="H47" i="7" s="1"/>
  <c r="O46" i="7"/>
  <c r="P54" i="6"/>
  <c r="Q54" i="6" s="1"/>
  <c r="O54" i="6"/>
  <c r="T54" i="6"/>
  <c r="U54" i="6" s="1"/>
  <c r="V54" i="6" s="1"/>
  <c r="I59" i="15"/>
  <c r="V59" i="15" s="1"/>
  <c r="G59" i="11" s="1"/>
  <c r="D59" i="11" s="1"/>
  <c r="AE62" i="8"/>
  <c r="AM62" i="8" s="1"/>
  <c r="U52" i="4"/>
  <c r="U58" i="3"/>
  <c r="P83" i="14"/>
  <c r="M83" i="14" s="1"/>
  <c r="N77" i="7"/>
  <c r="Q77" i="7" s="1"/>
  <c r="K77" i="7"/>
  <c r="P76" i="3" s="1"/>
  <c r="AG92" i="14"/>
  <c r="AB92" i="14" s="1"/>
  <c r="Z92" i="14" s="1"/>
  <c r="S92" i="14" s="1"/>
  <c r="O83" i="7"/>
  <c r="M83" i="7"/>
  <c r="V84" i="15"/>
  <c r="G84" i="11" s="1"/>
  <c r="D84" i="11" s="1"/>
  <c r="AL90" i="8"/>
  <c r="K105" i="7"/>
  <c r="P104" i="3" s="1"/>
  <c r="N105" i="7"/>
  <c r="AG94" i="14"/>
  <c r="P125" i="6"/>
  <c r="Q125" i="6" s="1"/>
  <c r="R125" i="6" s="1"/>
  <c r="O125" i="6"/>
  <c r="T125" i="6"/>
  <c r="U125" i="6" s="1"/>
  <c r="V125" i="6" s="1"/>
  <c r="R73" i="4"/>
  <c r="C73" i="4"/>
  <c r="L65" i="5"/>
  <c r="C97" i="4"/>
  <c r="C21" i="5"/>
  <c r="X13" i="8"/>
  <c r="S12" i="3" s="1"/>
  <c r="C30" i="4"/>
  <c r="U30" i="4"/>
  <c r="U57" i="4"/>
  <c r="C75" i="4"/>
  <c r="X6" i="6"/>
  <c r="Y6" i="6" s="1"/>
  <c r="Z6" i="6" s="1"/>
  <c r="W6" i="6"/>
  <c r="O16" i="8"/>
  <c r="K10" i="7"/>
  <c r="P9" i="3" s="1"/>
  <c r="N10" i="7"/>
  <c r="Q10" i="7" s="1"/>
  <c r="C76" i="4"/>
  <c r="G8" i="14"/>
  <c r="S12" i="10"/>
  <c r="H15" i="7" s="1"/>
  <c r="X107" i="8"/>
  <c r="S106" i="3" s="1"/>
  <c r="L15" i="14"/>
  <c r="L29" i="7"/>
  <c r="I27" i="15"/>
  <c r="V27" i="15" s="1"/>
  <c r="G27" i="11" s="1"/>
  <c r="D27" i="11" s="1"/>
  <c r="I33" i="15"/>
  <c r="V33" i="15" s="1"/>
  <c r="G33" i="11" s="1"/>
  <c r="D33" i="11" s="1"/>
  <c r="M37" i="7"/>
  <c r="AH43" i="8"/>
  <c r="AM43" i="8" s="1"/>
  <c r="G49" i="6"/>
  <c r="H49" i="6" s="1"/>
  <c r="F49" i="6"/>
  <c r="AL61" i="8"/>
  <c r="AL86" i="8"/>
  <c r="V77" i="10"/>
  <c r="Y80" i="8"/>
  <c r="Z80" i="8" s="1"/>
  <c r="P92" i="7"/>
  <c r="Q92" i="7" s="1"/>
  <c r="P82" i="4" s="1"/>
  <c r="AH97" i="8"/>
  <c r="AM97" i="8" s="1"/>
  <c r="N104" i="7"/>
  <c r="Q104" i="7" s="1"/>
  <c r="K104" i="7"/>
  <c r="AN101" i="8"/>
  <c r="T100" i="3" s="1"/>
  <c r="R100" i="3" s="1"/>
  <c r="P97" i="14"/>
  <c r="M97" i="14" s="1"/>
  <c r="M109" i="7"/>
  <c r="V105" i="10"/>
  <c r="Y108" i="8"/>
  <c r="Z108" i="8" s="1"/>
  <c r="AL114" i="8"/>
  <c r="AM114" i="8" s="1"/>
  <c r="T115" i="6"/>
  <c r="U115" i="6" s="1"/>
  <c r="V115" i="6" s="1"/>
  <c r="AA115" i="6" s="1"/>
  <c r="P117" i="6"/>
  <c r="Q117" i="6" s="1"/>
  <c r="R117" i="6" s="1"/>
  <c r="P117" i="7"/>
  <c r="V124" i="6"/>
  <c r="AA124" i="6" s="1"/>
  <c r="L120" i="7"/>
  <c r="S123" i="10"/>
  <c r="H126" i="7" s="1"/>
  <c r="D127" i="14"/>
  <c r="B127" i="14" s="1"/>
  <c r="F127" i="11" s="1"/>
  <c r="C127" i="11" s="1"/>
  <c r="I131" i="15"/>
  <c r="V131" i="15" s="1"/>
  <c r="G131" i="11" s="1"/>
  <c r="D131" i="11" s="1"/>
  <c r="AN127" i="14"/>
  <c r="AB127" i="14" s="1"/>
  <c r="Z127" i="14" s="1"/>
  <c r="S127" i="14" s="1"/>
  <c r="D132" i="14"/>
  <c r="O136" i="7"/>
  <c r="T123" i="6"/>
  <c r="U123" i="6" s="1"/>
  <c r="V123" i="6" s="1"/>
  <c r="AA123" i="6" s="1"/>
  <c r="P123" i="6"/>
  <c r="Q123" i="6" s="1"/>
  <c r="O123" i="6"/>
  <c r="C127" i="14"/>
  <c r="H127" i="11" s="1"/>
  <c r="E127" i="11" s="1"/>
  <c r="O77" i="4"/>
  <c r="U29" i="5"/>
  <c r="Z7" i="6"/>
  <c r="AA7" i="6" s="1"/>
  <c r="AB7" i="6" s="1"/>
  <c r="C42" i="4"/>
  <c r="C12" i="5"/>
  <c r="L44" i="5"/>
  <c r="C76" i="5"/>
  <c r="U56" i="5"/>
  <c r="AE20" i="8"/>
  <c r="AM20" i="8" s="1"/>
  <c r="AN20" i="8" s="1"/>
  <c r="AG4" i="14"/>
  <c r="AB4" i="14" s="1"/>
  <c r="Z4" i="14" s="1"/>
  <c r="S4" i="14" s="1"/>
  <c r="AJ13" i="14"/>
  <c r="AL22" i="8"/>
  <c r="AM22" i="8" s="1"/>
  <c r="P20" i="14"/>
  <c r="M20" i="14" s="1"/>
  <c r="AE50" i="8"/>
  <c r="AM50" i="8" s="1"/>
  <c r="T49" i="6"/>
  <c r="U49" i="6" s="1"/>
  <c r="V49" i="6" s="1"/>
  <c r="M51" i="14"/>
  <c r="C51" i="14" s="1"/>
  <c r="H51" i="11" s="1"/>
  <c r="E51" i="11" s="1"/>
  <c r="AB61" i="14"/>
  <c r="Z61" i="14" s="1"/>
  <c r="S61" i="14" s="1"/>
  <c r="AE72" i="8"/>
  <c r="AM72" i="8" s="1"/>
  <c r="U69" i="4"/>
  <c r="U78" i="3"/>
  <c r="AN82" i="14"/>
  <c r="K82" i="6"/>
  <c r="L82" i="6" s="1"/>
  <c r="J82" i="6"/>
  <c r="AL95" i="8"/>
  <c r="G88" i="14"/>
  <c r="D88" i="14" s="1"/>
  <c r="F94" i="6"/>
  <c r="G94" i="6"/>
  <c r="H94" i="6" s="1"/>
  <c r="U96" i="3"/>
  <c r="I109" i="15"/>
  <c r="V109" i="15" s="1"/>
  <c r="G109" i="11" s="1"/>
  <c r="D109" i="11" s="1"/>
  <c r="U93" i="10"/>
  <c r="J96" i="7" s="1"/>
  <c r="X114" i="6"/>
  <c r="Y114" i="6" s="1"/>
  <c r="Z114" i="6" s="1"/>
  <c r="W114" i="6"/>
  <c r="X118" i="6"/>
  <c r="Y118" i="6" s="1"/>
  <c r="Z118" i="6" s="1"/>
  <c r="T118" i="6"/>
  <c r="U118" i="6" s="1"/>
  <c r="V118" i="6" s="1"/>
  <c r="P118" i="6"/>
  <c r="Q118" i="6" s="1"/>
  <c r="R118" i="6" s="1"/>
  <c r="O118" i="6"/>
  <c r="P129" i="6"/>
  <c r="Q129" i="6" s="1"/>
  <c r="R129" i="6" s="1"/>
  <c r="AG119" i="14"/>
  <c r="M126" i="7"/>
  <c r="L133" i="14"/>
  <c r="AB132" i="14"/>
  <c r="Z132" i="14" s="1"/>
  <c r="S132" i="14" s="1"/>
  <c r="Z121" i="14"/>
  <c r="S121" i="14" s="1"/>
  <c r="G124" i="14"/>
  <c r="D124" i="14" s="1"/>
  <c r="F128" i="6"/>
  <c r="G128" i="6"/>
  <c r="H128" i="6" s="1"/>
  <c r="AN9" i="14"/>
  <c r="AB9" i="14" s="1"/>
  <c r="U27" i="5"/>
  <c r="U38" i="3"/>
  <c r="R39" i="5"/>
  <c r="U11" i="5"/>
  <c r="U84" i="4"/>
  <c r="C11" i="4"/>
  <c r="T11" i="6"/>
  <c r="U11" i="6" s="1"/>
  <c r="V11" i="6" s="1"/>
  <c r="O11" i="6"/>
  <c r="P11" i="6"/>
  <c r="Q11" i="6" s="1"/>
  <c r="X51" i="8"/>
  <c r="S50" i="3" s="1"/>
  <c r="AN13" i="8"/>
  <c r="T12" i="3" s="1"/>
  <c r="R12" i="3" s="1"/>
  <c r="I13" i="6"/>
  <c r="N13" i="6" s="1"/>
  <c r="M12" i="3" s="1"/>
  <c r="V17" i="15"/>
  <c r="G17" i="11" s="1"/>
  <c r="D17" i="11" s="1"/>
  <c r="AA24" i="6"/>
  <c r="AB24" i="6" s="1"/>
  <c r="I17" i="6"/>
  <c r="X44" i="6"/>
  <c r="Y44" i="6" s="1"/>
  <c r="Z44" i="6" s="1"/>
  <c r="W44" i="6"/>
  <c r="T35" i="6"/>
  <c r="U35" i="6" s="1"/>
  <c r="V35" i="6" s="1"/>
  <c r="O35" i="6"/>
  <c r="P35" i="6"/>
  <c r="Q35" i="6" s="1"/>
  <c r="X35" i="6"/>
  <c r="Y35" i="6" s="1"/>
  <c r="Z35" i="6" s="1"/>
  <c r="P34" i="6"/>
  <c r="Q34" i="6" s="1"/>
  <c r="O34" i="6"/>
  <c r="T34" i="6"/>
  <c r="U34" i="6" s="1"/>
  <c r="V34" i="6" s="1"/>
  <c r="AA34" i="6" s="1"/>
  <c r="I40" i="15"/>
  <c r="V40" i="15" s="1"/>
  <c r="G40" i="11" s="1"/>
  <c r="D40" i="11" s="1"/>
  <c r="V47" i="15"/>
  <c r="G47" i="11" s="1"/>
  <c r="D47" i="11" s="1"/>
  <c r="X50" i="6"/>
  <c r="Y50" i="6" s="1"/>
  <c r="W50" i="6"/>
  <c r="F54" i="6"/>
  <c r="G54" i="6"/>
  <c r="H54" i="6" s="1"/>
  <c r="V83" i="10"/>
  <c r="Y86" i="8"/>
  <c r="Z86" i="8" s="1"/>
  <c r="P82" i="6"/>
  <c r="Q82" i="6" s="1"/>
  <c r="O82" i="6"/>
  <c r="T82" i="6"/>
  <c r="U82" i="6" s="1"/>
  <c r="V82" i="6" s="1"/>
  <c r="AA82" i="6" s="1"/>
  <c r="I82" i="15"/>
  <c r="V82" i="15" s="1"/>
  <c r="G82" i="11" s="1"/>
  <c r="D82" i="11" s="1"/>
  <c r="AB88" i="14"/>
  <c r="Z88" i="14" s="1"/>
  <c r="S88" i="14" s="1"/>
  <c r="F100" i="6"/>
  <c r="G100" i="6"/>
  <c r="H100" i="6" s="1"/>
  <c r="X102" i="6"/>
  <c r="Y102" i="6" s="1"/>
  <c r="W102" i="6"/>
  <c r="P105" i="14"/>
  <c r="M105" i="14" s="1"/>
  <c r="U109" i="3"/>
  <c r="U61" i="5"/>
  <c r="AN121" i="8"/>
  <c r="T120" i="3" s="1"/>
  <c r="R120" i="3" s="1"/>
  <c r="AE135" i="8"/>
  <c r="AB116" i="14"/>
  <c r="Z116" i="14" s="1"/>
  <c r="O71" i="5"/>
  <c r="U105" i="4"/>
  <c r="S105" i="4"/>
  <c r="X52" i="8"/>
  <c r="S51" i="3" s="1"/>
  <c r="U7" i="3"/>
  <c r="U7" i="5"/>
  <c r="AB35" i="14"/>
  <c r="Z35" i="14" s="1"/>
  <c r="S35" i="14" s="1"/>
  <c r="U36" i="3"/>
  <c r="U33" i="4"/>
  <c r="T56" i="6"/>
  <c r="U56" i="6" s="1"/>
  <c r="V56" i="6" s="1"/>
  <c r="AA56" i="6" s="1"/>
  <c r="P56" i="6"/>
  <c r="Q56" i="6" s="1"/>
  <c r="O56" i="6"/>
  <c r="AL55" i="8"/>
  <c r="AM55" i="8" s="1"/>
  <c r="AN55" i="8" s="1"/>
  <c r="U71" i="4"/>
  <c r="U80" i="3"/>
  <c r="V83" i="15"/>
  <c r="G83" i="11" s="1"/>
  <c r="D83" i="11" s="1"/>
  <c r="S71" i="10"/>
  <c r="H74" i="7" s="1"/>
  <c r="AB77" i="14"/>
  <c r="Z77" i="14" s="1"/>
  <c r="K88" i="6"/>
  <c r="L88" i="6" s="1"/>
  <c r="J88" i="6"/>
  <c r="N103" i="7"/>
  <c r="Q103" i="7" s="1"/>
  <c r="P58" i="5" s="1"/>
  <c r="K103" i="7"/>
  <c r="P102" i="3" s="1"/>
  <c r="X101" i="6"/>
  <c r="Y101" i="6" s="1"/>
  <c r="Z101" i="6" s="1"/>
  <c r="X125" i="6"/>
  <c r="Y125" i="6" s="1"/>
  <c r="W125" i="6"/>
  <c r="V129" i="10"/>
  <c r="Y132" i="8"/>
  <c r="Z132" i="8" s="1"/>
  <c r="AN132" i="8" s="1"/>
  <c r="T131" i="3" s="1"/>
  <c r="R131" i="3" s="1"/>
  <c r="T124" i="10"/>
  <c r="I127" i="7" s="1"/>
  <c r="K131" i="14"/>
  <c r="L131" i="14" s="1"/>
  <c r="D131" i="14" s="1"/>
  <c r="S115" i="10"/>
  <c r="H118" i="7" s="1"/>
  <c r="U85" i="4"/>
  <c r="L73" i="5"/>
  <c r="U53" i="4"/>
  <c r="S98" i="4"/>
  <c r="C108" i="4"/>
  <c r="Z7" i="14"/>
  <c r="S7" i="14" s="1"/>
  <c r="S10" i="6"/>
  <c r="T10" i="6"/>
  <c r="U10" i="6" s="1"/>
  <c r="X20" i="6"/>
  <c r="Y20" i="6" s="1"/>
  <c r="Z20" i="6" s="1"/>
  <c r="W20" i="6"/>
  <c r="T25" i="6"/>
  <c r="U25" i="6" s="1"/>
  <c r="V25" i="6" s="1"/>
  <c r="O25" i="6"/>
  <c r="P25" i="6"/>
  <c r="Q25" i="6" s="1"/>
  <c r="U44" i="3"/>
  <c r="U31" i="5"/>
  <c r="K45" i="6"/>
  <c r="L45" i="6" s="1"/>
  <c r="M45" i="6" s="1"/>
  <c r="J45" i="6"/>
  <c r="P38" i="7"/>
  <c r="R30" i="3"/>
  <c r="O36" i="7"/>
  <c r="V47" i="10"/>
  <c r="Y50" i="8"/>
  <c r="Z50" i="8" s="1"/>
  <c r="U33" i="5"/>
  <c r="U48" i="3"/>
  <c r="K49" i="6"/>
  <c r="L49" i="6" s="1"/>
  <c r="J49" i="6"/>
  <c r="L49" i="7"/>
  <c r="Q68" i="8"/>
  <c r="R68" i="8" s="1"/>
  <c r="X68" i="8" s="1"/>
  <c r="Q67" i="8"/>
  <c r="R67" i="8" s="1"/>
  <c r="Q65" i="8"/>
  <c r="R65" i="8" s="1"/>
  <c r="X65" i="8" s="1"/>
  <c r="Q66" i="8"/>
  <c r="R66" i="8" s="1"/>
  <c r="X66" i="8" s="1"/>
  <c r="AB64" i="14"/>
  <c r="Z64" i="14" s="1"/>
  <c r="S64" i="14" s="1"/>
  <c r="P70" i="14"/>
  <c r="AN96" i="14"/>
  <c r="U87" i="3"/>
  <c r="U78" i="4"/>
  <c r="U98" i="8"/>
  <c r="S98" i="8"/>
  <c r="J98" i="8"/>
  <c r="F98" i="8"/>
  <c r="T98" i="8"/>
  <c r="L98" i="8"/>
  <c r="V98" i="8"/>
  <c r="P98" i="8"/>
  <c r="M98" i="8"/>
  <c r="Q98" i="8"/>
  <c r="I98" i="8"/>
  <c r="K98" i="8" s="1"/>
  <c r="G98" i="8"/>
  <c r="V100" i="10"/>
  <c r="Y103" i="8"/>
  <c r="Z103" i="8" s="1"/>
  <c r="T97" i="6"/>
  <c r="U97" i="6" s="1"/>
  <c r="V97" i="6" s="1"/>
  <c r="O97" i="6"/>
  <c r="P97" i="6"/>
  <c r="Q97" i="6" s="1"/>
  <c r="AH111" i="8"/>
  <c r="AM111" i="8" s="1"/>
  <c r="AN111" i="8" s="1"/>
  <c r="J131" i="6"/>
  <c r="K131" i="6"/>
  <c r="L131" i="6" s="1"/>
  <c r="P131" i="6"/>
  <c r="Q131" i="6" s="1"/>
  <c r="R131" i="6" s="1"/>
  <c r="I130" i="15"/>
  <c r="L65" i="4"/>
  <c r="U43" i="5"/>
  <c r="L51" i="5"/>
  <c r="X41" i="8"/>
  <c r="S40" i="3" s="1"/>
  <c r="R62" i="5"/>
  <c r="R48" i="5"/>
  <c r="R30" i="5"/>
  <c r="R16" i="5"/>
  <c r="R119" i="4"/>
  <c r="R58" i="5"/>
  <c r="R26" i="5"/>
  <c r="S22" i="5"/>
  <c r="S8" i="5"/>
  <c r="R66" i="5"/>
  <c r="R52" i="5"/>
  <c r="S48" i="5"/>
  <c r="R34" i="5"/>
  <c r="R20" i="5"/>
  <c r="R91" i="4"/>
  <c r="R50" i="4"/>
  <c r="R27" i="4"/>
  <c r="R18" i="4"/>
  <c r="S118" i="4"/>
  <c r="R74" i="5"/>
  <c r="R67" i="5"/>
  <c r="S55" i="4"/>
  <c r="R111" i="4"/>
  <c r="R26" i="4"/>
  <c r="S86" i="4"/>
  <c r="S45" i="5"/>
  <c r="R54" i="5"/>
  <c r="R5" i="5"/>
  <c r="R86" i="4"/>
  <c r="R6" i="5"/>
  <c r="R59" i="5"/>
  <c r="S37" i="5"/>
  <c r="R35" i="5"/>
  <c r="S14" i="5"/>
  <c r="R79" i="4"/>
  <c r="R23" i="5"/>
  <c r="R55" i="5"/>
  <c r="R40" i="5"/>
  <c r="S91" i="4"/>
  <c r="R47" i="5"/>
  <c r="R67" i="4"/>
  <c r="R10" i="5"/>
  <c r="R14" i="5"/>
  <c r="S60" i="5"/>
  <c r="Q60" i="5" s="1"/>
  <c r="R47" i="4"/>
  <c r="R37" i="5"/>
  <c r="R28" i="5"/>
  <c r="S31" i="4"/>
  <c r="R54" i="4"/>
  <c r="R118" i="4"/>
  <c r="R122" i="4"/>
  <c r="S15" i="4"/>
  <c r="S67" i="5"/>
  <c r="R22" i="5"/>
  <c r="R72" i="5"/>
  <c r="R31" i="4"/>
  <c r="S82" i="4"/>
  <c r="R38" i="5"/>
  <c r="R81" i="4"/>
  <c r="R60" i="5"/>
  <c r="R50" i="5"/>
  <c r="S27" i="4"/>
  <c r="Q9" i="7"/>
  <c r="P8" i="4" s="1"/>
  <c r="P60" i="4"/>
  <c r="P74" i="4"/>
  <c r="X37" i="8"/>
  <c r="S36" i="3" s="1"/>
  <c r="AG8" i="14"/>
  <c r="O72" i="8"/>
  <c r="X72" i="8" s="1"/>
  <c r="S71" i="3" s="1"/>
  <c r="M17" i="6"/>
  <c r="AM26" i="8"/>
  <c r="AN26" i="8" s="1"/>
  <c r="G27" i="14"/>
  <c r="V42" i="10"/>
  <c r="Y45" i="8"/>
  <c r="Z45" i="8" s="1"/>
  <c r="V35" i="15"/>
  <c r="G35" i="11" s="1"/>
  <c r="D35" i="11" s="1"/>
  <c r="M41" i="14"/>
  <c r="S30" i="10"/>
  <c r="H33" i="7" s="1"/>
  <c r="P38" i="14"/>
  <c r="M38" i="14" s="1"/>
  <c r="V46" i="15"/>
  <c r="G46" i="11" s="1"/>
  <c r="D46" i="11" s="1"/>
  <c r="L53" i="7"/>
  <c r="U60" i="3"/>
  <c r="U41" i="5"/>
  <c r="AH61" i="8"/>
  <c r="F58" i="6"/>
  <c r="G58" i="6"/>
  <c r="H58" i="6" s="1"/>
  <c r="U54" i="4"/>
  <c r="U61" i="3"/>
  <c r="P65" i="6"/>
  <c r="Q65" i="6" s="1"/>
  <c r="R65" i="6" s="1"/>
  <c r="T65" i="6"/>
  <c r="U65" i="6" s="1"/>
  <c r="V65" i="6" s="1"/>
  <c r="O65" i="6"/>
  <c r="AB48" i="14"/>
  <c r="Z48" i="14" s="1"/>
  <c r="S48" i="14" s="1"/>
  <c r="U56" i="3"/>
  <c r="AN64" i="14"/>
  <c r="O75" i="7"/>
  <c r="U65" i="3"/>
  <c r="C81" i="14"/>
  <c r="H81" i="11" s="1"/>
  <c r="E81" i="11" s="1"/>
  <c r="B81" i="11" s="1"/>
  <c r="AN73" i="8"/>
  <c r="T72" i="3" s="1"/>
  <c r="R72" i="3" s="1"/>
  <c r="R80" i="6"/>
  <c r="K83" i="6"/>
  <c r="L83" i="6" s="1"/>
  <c r="M83" i="6" s="1"/>
  <c r="P86" i="14"/>
  <c r="M86" i="14" s="1"/>
  <c r="M95" i="7"/>
  <c r="C80" i="14"/>
  <c r="H80" i="11" s="1"/>
  <c r="E80" i="11" s="1"/>
  <c r="AN100" i="14"/>
  <c r="AB100" i="14" s="1"/>
  <c r="Z100" i="14" s="1"/>
  <c r="M105" i="7"/>
  <c r="J119" i="6"/>
  <c r="K119" i="6"/>
  <c r="L119" i="6" s="1"/>
  <c r="M119" i="6" s="1"/>
  <c r="N119" i="6" s="1"/>
  <c r="M118" i="3" s="1"/>
  <c r="S110" i="10"/>
  <c r="H113" i="7" s="1"/>
  <c r="U127" i="3"/>
  <c r="U19" i="5"/>
  <c r="S19" i="5"/>
  <c r="S52" i="4"/>
  <c r="N116" i="4"/>
  <c r="C121" i="4"/>
  <c r="W14" i="8"/>
  <c r="X22" i="6"/>
  <c r="Y22" i="6" s="1"/>
  <c r="Z22" i="6" s="1"/>
  <c r="AG13" i="14"/>
  <c r="Q15" i="8"/>
  <c r="R15" i="8" s="1"/>
  <c r="X15" i="8" s="1"/>
  <c r="Q17" i="8"/>
  <c r="R17" i="8" s="1"/>
  <c r="X17" i="8" s="1"/>
  <c r="Q16" i="8"/>
  <c r="R16" i="8" s="1"/>
  <c r="AE25" i="8"/>
  <c r="AM25" i="8" s="1"/>
  <c r="O25" i="7"/>
  <c r="P26" i="14"/>
  <c r="M26" i="14" s="1"/>
  <c r="AJ36" i="14"/>
  <c r="AN51" i="8"/>
  <c r="T50" i="3" s="1"/>
  <c r="R50" i="3" s="1"/>
  <c r="Q54" i="8"/>
  <c r="R54" i="8" s="1"/>
  <c r="X54" i="8" s="1"/>
  <c r="S53" i="3" s="1"/>
  <c r="Q55" i="8"/>
  <c r="R55" i="8" s="1"/>
  <c r="X55" i="8" s="1"/>
  <c r="R49" i="4" s="1"/>
  <c r="K56" i="14"/>
  <c r="L56" i="14" s="1"/>
  <c r="D56" i="14" s="1"/>
  <c r="B56" i="14" s="1"/>
  <c r="F56" i="11" s="1"/>
  <c r="C56" i="11" s="1"/>
  <c r="AJ54" i="14"/>
  <c r="AB54" i="14" s="1"/>
  <c r="Z54" i="14" s="1"/>
  <c r="I69" i="15"/>
  <c r="V69" i="15" s="1"/>
  <c r="G69" i="11" s="1"/>
  <c r="D69" i="11" s="1"/>
  <c r="Z67" i="14"/>
  <c r="S67" i="14" s="1"/>
  <c r="M80" i="7"/>
  <c r="P95" i="14"/>
  <c r="P92" i="8"/>
  <c r="G92" i="8"/>
  <c r="T92" i="8"/>
  <c r="M92" i="8"/>
  <c r="L92" i="8"/>
  <c r="N92" i="8" s="1"/>
  <c r="V92" i="8"/>
  <c r="Q92" i="8"/>
  <c r="U92" i="8"/>
  <c r="J92" i="8"/>
  <c r="F92" i="8"/>
  <c r="H92" i="8" s="1"/>
  <c r="S92" i="8"/>
  <c r="I92" i="8"/>
  <c r="AN105" i="14"/>
  <c r="AB105" i="14" s="1"/>
  <c r="Z105" i="14" s="1"/>
  <c r="S105" i="14" s="1"/>
  <c r="K112" i="6"/>
  <c r="L112" i="6" s="1"/>
  <c r="M112" i="6" s="1"/>
  <c r="J112" i="6"/>
  <c r="P114" i="6"/>
  <c r="Q114" i="6" s="1"/>
  <c r="O114" i="6"/>
  <c r="T114" i="6"/>
  <c r="U114" i="6" s="1"/>
  <c r="V114" i="6" s="1"/>
  <c r="AA114" i="6" s="1"/>
  <c r="AN115" i="14"/>
  <c r="AB115" i="14" s="1"/>
  <c r="Z115" i="14" s="1"/>
  <c r="C107" i="14"/>
  <c r="H107" i="11" s="1"/>
  <c r="E107" i="11" s="1"/>
  <c r="AB120" i="14"/>
  <c r="Z120" i="14" s="1"/>
  <c r="G113" i="6"/>
  <c r="H113" i="6" s="1"/>
  <c r="I113" i="6" s="1"/>
  <c r="N113" i="6" s="1"/>
  <c r="M112" i="3" s="1"/>
  <c r="F113" i="6"/>
  <c r="L122" i="7"/>
  <c r="C33" i="5"/>
  <c r="P7" i="5"/>
  <c r="R71" i="4"/>
  <c r="C61" i="4"/>
  <c r="C19" i="4"/>
  <c r="O7" i="7"/>
  <c r="U10" i="3"/>
  <c r="U10" i="5"/>
  <c r="AN16" i="14"/>
  <c r="AB16" i="14" s="1"/>
  <c r="Z16" i="14" s="1"/>
  <c r="P17" i="14"/>
  <c r="M17" i="14" s="1"/>
  <c r="M25" i="7"/>
  <c r="P30" i="7"/>
  <c r="K41" i="6"/>
  <c r="L41" i="6" s="1"/>
  <c r="J41" i="6"/>
  <c r="V38" i="15"/>
  <c r="G38" i="11" s="1"/>
  <c r="D38" i="11" s="1"/>
  <c r="T47" i="6"/>
  <c r="U47" i="6" s="1"/>
  <c r="V47" i="6" s="1"/>
  <c r="AA47" i="6" s="1"/>
  <c r="O47" i="6"/>
  <c r="P47" i="6"/>
  <c r="Q47" i="6" s="1"/>
  <c r="S47" i="10"/>
  <c r="H50" i="7" s="1"/>
  <c r="L54" i="14"/>
  <c r="D54" i="14" s="1"/>
  <c r="U64" i="3"/>
  <c r="P67" i="6"/>
  <c r="Q67" i="6" s="1"/>
  <c r="O67" i="6"/>
  <c r="T67" i="6"/>
  <c r="U67" i="6" s="1"/>
  <c r="V67" i="6" s="1"/>
  <c r="AA67" i="6" s="1"/>
  <c r="AB53" i="14"/>
  <c r="Z53" i="14" s="1"/>
  <c r="AM66" i="8"/>
  <c r="AN66" i="8" s="1"/>
  <c r="AE66" i="8"/>
  <c r="M88" i="14"/>
  <c r="U82" i="3"/>
  <c r="U58" i="5"/>
  <c r="U102" i="3"/>
  <c r="U73" i="4"/>
  <c r="X48" i="8"/>
  <c r="S47" i="3" s="1"/>
  <c r="R47" i="3" s="1"/>
  <c r="P18" i="6"/>
  <c r="Q18" i="6" s="1"/>
  <c r="O18" i="6"/>
  <c r="T18" i="6"/>
  <c r="U18" i="6" s="1"/>
  <c r="V18" i="6" s="1"/>
  <c r="V11" i="10"/>
  <c r="Y14" i="8"/>
  <c r="Z14" i="8" s="1"/>
  <c r="G32" i="6"/>
  <c r="H32" i="6" s="1"/>
  <c r="F32" i="6"/>
  <c r="S27" i="10"/>
  <c r="H30" i="7" s="1"/>
  <c r="S33" i="10"/>
  <c r="H36" i="7" s="1"/>
  <c r="S35" i="10"/>
  <c r="H38" i="7" s="1"/>
  <c r="S49" i="10"/>
  <c r="H52" i="7" s="1"/>
  <c r="J54" i="6"/>
  <c r="K54" i="6"/>
  <c r="L54" i="6" s="1"/>
  <c r="M54" i="6" s="1"/>
  <c r="P55" i="6"/>
  <c r="Q55" i="6" s="1"/>
  <c r="R55" i="6" s="1"/>
  <c r="AB55" i="6" s="1"/>
  <c r="M49" i="4" s="1"/>
  <c r="K49" i="4" s="1"/>
  <c r="T55" i="6"/>
  <c r="U55" i="6" s="1"/>
  <c r="V55" i="6" s="1"/>
  <c r="AA55" i="6" s="1"/>
  <c r="O55" i="6"/>
  <c r="L60" i="14"/>
  <c r="D60" i="14" s="1"/>
  <c r="B60" i="14" s="1"/>
  <c r="F60" i="11" s="1"/>
  <c r="C60" i="11" s="1"/>
  <c r="C60" i="14"/>
  <c r="H60" i="11" s="1"/>
  <c r="E60" i="11" s="1"/>
  <c r="V72" i="10"/>
  <c r="Y75" i="8"/>
  <c r="Z75" i="8" s="1"/>
  <c r="P68" i="7"/>
  <c r="K83" i="7"/>
  <c r="P82" i="3" s="1"/>
  <c r="N83" i="7"/>
  <c r="T77" i="6"/>
  <c r="U77" i="6" s="1"/>
  <c r="V77" i="6" s="1"/>
  <c r="AA77" i="6" s="1"/>
  <c r="P77" i="6"/>
  <c r="Q77" i="6" s="1"/>
  <c r="R77" i="6" s="1"/>
  <c r="AB77" i="6" s="1"/>
  <c r="N76" i="3" s="1"/>
  <c r="O77" i="6"/>
  <c r="L85" i="7"/>
  <c r="D84" i="14"/>
  <c r="I87" i="15"/>
  <c r="V87" i="15" s="1"/>
  <c r="G87" i="11" s="1"/>
  <c r="D87" i="11" s="1"/>
  <c r="P105" i="7"/>
  <c r="AB115" i="6"/>
  <c r="N114" i="3" s="1"/>
  <c r="L114" i="3" s="1"/>
  <c r="T117" i="6"/>
  <c r="U117" i="6" s="1"/>
  <c r="V117" i="6" s="1"/>
  <c r="V123" i="15"/>
  <c r="G123" i="11" s="1"/>
  <c r="D123" i="11" s="1"/>
  <c r="J126" i="6"/>
  <c r="K126" i="6"/>
  <c r="L126" i="6" s="1"/>
  <c r="AG130" i="14"/>
  <c r="AB130" i="14" s="1"/>
  <c r="Z130" i="14" s="1"/>
  <c r="I129" i="15"/>
  <c r="V129" i="15" s="1"/>
  <c r="G129" i="11" s="1"/>
  <c r="D129" i="11" s="1"/>
  <c r="V130" i="15"/>
  <c r="G130" i="11" s="1"/>
  <c r="D130" i="11" s="1"/>
  <c r="C53" i="5"/>
  <c r="R77" i="4"/>
  <c r="C77" i="4"/>
  <c r="C21" i="4"/>
  <c r="C25" i="4"/>
  <c r="V3" i="15"/>
  <c r="G3" i="11" s="1"/>
  <c r="D3" i="11" s="1"/>
  <c r="R76" i="5"/>
  <c r="R69" i="4"/>
  <c r="U110" i="4"/>
  <c r="P11" i="7"/>
  <c r="U18" i="3"/>
  <c r="U15" i="5"/>
  <c r="O18" i="7"/>
  <c r="AN19" i="14"/>
  <c r="AB19" i="14" s="1"/>
  <c r="Z19" i="14" s="1"/>
  <c r="S19" i="14" s="1"/>
  <c r="I20" i="15"/>
  <c r="V20" i="15" s="1"/>
  <c r="G20" i="11" s="1"/>
  <c r="D20" i="11" s="1"/>
  <c r="AE23" i="8"/>
  <c r="AM23" i="8" s="1"/>
  <c r="AN23" i="8" s="1"/>
  <c r="T22" i="3" s="1"/>
  <c r="G23" i="14"/>
  <c r="V35" i="10"/>
  <c r="Y38" i="8"/>
  <c r="Z38" i="8" s="1"/>
  <c r="K36" i="6"/>
  <c r="L36" i="6" s="1"/>
  <c r="J36" i="6"/>
  <c r="V41" i="15"/>
  <c r="G41" i="11" s="1"/>
  <c r="D41" i="11" s="1"/>
  <c r="M40" i="7"/>
  <c r="O49" i="7"/>
  <c r="N58" i="7"/>
  <c r="K58" i="7"/>
  <c r="P57" i="3" s="1"/>
  <c r="N66" i="7"/>
  <c r="Q66" i="7" s="1"/>
  <c r="P57" i="4" s="1"/>
  <c r="K66" i="7"/>
  <c r="P65" i="3" s="1"/>
  <c r="AE65" i="8"/>
  <c r="AM65" i="8" s="1"/>
  <c r="X69" i="6"/>
  <c r="Y69" i="6" s="1"/>
  <c r="Z69" i="6" s="1"/>
  <c r="AN64" i="8"/>
  <c r="T63" i="3" s="1"/>
  <c r="G70" i="14"/>
  <c r="D70" i="14" s="1"/>
  <c r="AG69" i="14"/>
  <c r="AL68" i="8"/>
  <c r="AM68" i="8" s="1"/>
  <c r="AN68" i="8" s="1"/>
  <c r="S79" i="10"/>
  <c r="H82" i="7" s="1"/>
  <c r="U76" i="4"/>
  <c r="U85" i="3"/>
  <c r="C89" i="14"/>
  <c r="H89" i="11" s="1"/>
  <c r="E89" i="11" s="1"/>
  <c r="B89" i="11" s="1"/>
  <c r="AL91" i="8"/>
  <c r="AM91" i="8" s="1"/>
  <c r="V85" i="10"/>
  <c r="Y88" i="8"/>
  <c r="Z88" i="8" s="1"/>
  <c r="AN88" i="8" s="1"/>
  <c r="T87" i="3" s="1"/>
  <c r="R87" i="3" s="1"/>
  <c r="P102" i="6"/>
  <c r="Q102" i="6" s="1"/>
  <c r="R102" i="6" s="1"/>
  <c r="V100" i="15"/>
  <c r="G100" i="11" s="1"/>
  <c r="D100" i="11" s="1"/>
  <c r="I97" i="8"/>
  <c r="K97" i="8" s="1"/>
  <c r="F97" i="8"/>
  <c r="J97" i="8"/>
  <c r="V97" i="8"/>
  <c r="T97" i="8"/>
  <c r="L97" i="8"/>
  <c r="Q97" i="8"/>
  <c r="M97" i="8"/>
  <c r="P97" i="8"/>
  <c r="R97" i="8" s="1"/>
  <c r="G97" i="8"/>
  <c r="S97" i="8"/>
  <c r="U97" i="8"/>
  <c r="S109" i="10"/>
  <c r="H112" i="7" s="1"/>
  <c r="X109" i="6"/>
  <c r="Y109" i="6" s="1"/>
  <c r="Z109" i="6" s="1"/>
  <c r="P115" i="7"/>
  <c r="P118" i="7"/>
  <c r="AN119" i="14"/>
  <c r="W122" i="6"/>
  <c r="X122" i="6"/>
  <c r="Y122" i="6" s="1"/>
  <c r="U112" i="4"/>
  <c r="U125" i="3"/>
  <c r="V124" i="10"/>
  <c r="Y127" i="8"/>
  <c r="Z127" i="8" s="1"/>
  <c r="AN127" i="8" s="1"/>
  <c r="T126" i="3" s="1"/>
  <c r="T136" i="6"/>
  <c r="U136" i="6" s="1"/>
  <c r="V136" i="6" s="1"/>
  <c r="X136" i="6"/>
  <c r="Y136" i="6" s="1"/>
  <c r="Z136" i="6" s="1"/>
  <c r="P136" i="6"/>
  <c r="Q136" i="6" s="1"/>
  <c r="R136" i="6" s="1"/>
  <c r="O136" i="6"/>
  <c r="AM124" i="8"/>
  <c r="AB120" i="6"/>
  <c r="N119" i="3" s="1"/>
  <c r="X126" i="6"/>
  <c r="Y126" i="6" s="1"/>
  <c r="Z126" i="6" s="1"/>
  <c r="W126" i="6"/>
  <c r="V125" i="10"/>
  <c r="Y128" i="8"/>
  <c r="Z128" i="8" s="1"/>
  <c r="M125" i="7"/>
  <c r="X26" i="8"/>
  <c r="S25" i="3" s="1"/>
  <c r="U36" i="5"/>
  <c r="G6" i="6"/>
  <c r="H6" i="6" s="1"/>
  <c r="I6" i="6" s="1"/>
  <c r="F6" i="6"/>
  <c r="U93" i="4"/>
  <c r="X32" i="6"/>
  <c r="Y32" i="6" s="1"/>
  <c r="Z32" i="6" s="1"/>
  <c r="W32" i="6"/>
  <c r="U70" i="4"/>
  <c r="X75" i="8"/>
  <c r="S74" i="3" s="1"/>
  <c r="AL12" i="8"/>
  <c r="R45" i="4"/>
  <c r="C45" i="4"/>
  <c r="C39" i="5"/>
  <c r="C11" i="5"/>
  <c r="D4" i="14"/>
  <c r="C70" i="4"/>
  <c r="X126" i="8"/>
  <c r="S125" i="3" s="1"/>
  <c r="P20" i="6"/>
  <c r="Q20" i="6" s="1"/>
  <c r="O20" i="6"/>
  <c r="T20" i="6"/>
  <c r="U20" i="6" s="1"/>
  <c r="V20" i="6" s="1"/>
  <c r="W31" i="6"/>
  <c r="X31" i="6"/>
  <c r="Y31" i="6" s="1"/>
  <c r="Z31" i="6" s="1"/>
  <c r="D40" i="14"/>
  <c r="B40" i="14" s="1"/>
  <c r="F40" i="11" s="1"/>
  <c r="C40" i="11" s="1"/>
  <c r="P50" i="14"/>
  <c r="M50" i="14" s="1"/>
  <c r="AE61" i="8"/>
  <c r="AM61" i="8" s="1"/>
  <c r="I54" i="15"/>
  <c r="V54" i="15" s="1"/>
  <c r="G54" i="11" s="1"/>
  <c r="D54" i="11" s="1"/>
  <c r="P57" i="14"/>
  <c r="M57" i="14" s="1"/>
  <c r="M70" i="14"/>
  <c r="C70" i="14" s="1"/>
  <c r="H70" i="11" s="1"/>
  <c r="E70" i="11" s="1"/>
  <c r="M73" i="14"/>
  <c r="K78" i="7"/>
  <c r="P77" i="3" s="1"/>
  <c r="N78" i="7"/>
  <c r="Q78" i="7" s="1"/>
  <c r="P68" i="4" s="1"/>
  <c r="G89" i="6"/>
  <c r="H89" i="6" s="1"/>
  <c r="F89" i="6"/>
  <c r="L79" i="14"/>
  <c r="D79" i="14" s="1"/>
  <c r="X95" i="6"/>
  <c r="Y95" i="6" s="1"/>
  <c r="W95" i="6"/>
  <c r="J95" i="6"/>
  <c r="K95" i="6"/>
  <c r="L95" i="6" s="1"/>
  <c r="G97" i="14"/>
  <c r="D97" i="14" s="1"/>
  <c r="I105" i="15"/>
  <c r="V105" i="15" s="1"/>
  <c r="G105" i="11" s="1"/>
  <c r="D105" i="11" s="1"/>
  <c r="P116" i="14"/>
  <c r="M116" i="14" s="1"/>
  <c r="V128" i="10"/>
  <c r="Y131" i="8"/>
  <c r="Z131" i="8" s="1"/>
  <c r="AN131" i="8" s="1"/>
  <c r="T130" i="3" s="1"/>
  <c r="R130" i="3" s="1"/>
  <c r="Z132" i="6"/>
  <c r="G130" i="14"/>
  <c r="F126" i="6"/>
  <c r="G126" i="6"/>
  <c r="H126" i="6" s="1"/>
  <c r="C103" i="4"/>
  <c r="C51" i="4"/>
  <c r="R78" i="4"/>
  <c r="X19" i="8"/>
  <c r="S18" i="3" s="1"/>
  <c r="R19" i="6"/>
  <c r="X16" i="6"/>
  <c r="Y16" i="6" s="1"/>
  <c r="Z16" i="6" s="1"/>
  <c r="W16" i="6"/>
  <c r="G45" i="6"/>
  <c r="H45" i="6" s="1"/>
  <c r="F45" i="6"/>
  <c r="K38" i="6"/>
  <c r="L38" i="6" s="1"/>
  <c r="J38" i="6"/>
  <c r="U37" i="4"/>
  <c r="U40" i="3"/>
  <c r="AN43" i="14"/>
  <c r="AB43" i="14" s="1"/>
  <c r="Z43" i="14" s="1"/>
  <c r="AN58" i="8"/>
  <c r="T57" i="3" s="1"/>
  <c r="R57" i="3" s="1"/>
  <c r="K58" i="6"/>
  <c r="L58" i="6" s="1"/>
  <c r="J58" i="6"/>
  <c r="G63" i="14"/>
  <c r="D63" i="14" s="1"/>
  <c r="AE79" i="8"/>
  <c r="AM79" i="8" s="1"/>
  <c r="AN79" i="8" s="1"/>
  <c r="AE82" i="8"/>
  <c r="AM82" i="8" s="1"/>
  <c r="I92" i="15"/>
  <c r="V92" i="15" s="1"/>
  <c r="G92" i="11" s="1"/>
  <c r="D92" i="11" s="1"/>
  <c r="U98" i="3"/>
  <c r="P133" i="7"/>
  <c r="S62" i="4"/>
  <c r="C120" i="4"/>
  <c r="G15" i="14"/>
  <c r="I22" i="6"/>
  <c r="AM14" i="8"/>
  <c r="U24" i="3"/>
  <c r="U22" i="4"/>
  <c r="AN26" i="14"/>
  <c r="AB26" i="14" s="1"/>
  <c r="Z26" i="14" s="1"/>
  <c r="S26" i="14" s="1"/>
  <c r="P36" i="14"/>
  <c r="M36" i="14" s="1"/>
  <c r="AG36" i="14"/>
  <c r="X38" i="6"/>
  <c r="Y38" i="6" s="1"/>
  <c r="Z38" i="6" s="1"/>
  <c r="W38" i="6"/>
  <c r="S25" i="10"/>
  <c r="H28" i="7" s="1"/>
  <c r="S43" i="10"/>
  <c r="H46" i="7" s="1"/>
  <c r="M58" i="7"/>
  <c r="AJ62" i="14"/>
  <c r="AB62" i="14" s="1"/>
  <c r="Z62" i="14" s="1"/>
  <c r="S62" i="14" s="1"/>
  <c r="K56" i="6"/>
  <c r="L56" i="6" s="1"/>
  <c r="J56" i="6"/>
  <c r="W64" i="6"/>
  <c r="X64" i="6"/>
  <c r="Y64" i="6" s="1"/>
  <c r="G75" i="6"/>
  <c r="H75" i="6" s="1"/>
  <c r="F75" i="6"/>
  <c r="K76" i="6"/>
  <c r="L76" i="6" s="1"/>
  <c r="J76" i="6"/>
  <c r="V71" i="15"/>
  <c r="G71" i="11" s="1"/>
  <c r="D71" i="11" s="1"/>
  <c r="V82" i="10"/>
  <c r="Y85" i="8"/>
  <c r="Z85" i="8" s="1"/>
  <c r="AJ82" i="14"/>
  <c r="L99" i="7"/>
  <c r="AL99" i="8"/>
  <c r="L92" i="14"/>
  <c r="D92" i="14" s="1"/>
  <c r="K100" i="14"/>
  <c r="L100" i="14" s="1"/>
  <c r="D100" i="14" s="1"/>
  <c r="I107" i="6"/>
  <c r="V94" i="15"/>
  <c r="G94" i="11" s="1"/>
  <c r="D94" i="11" s="1"/>
  <c r="K111" i="7"/>
  <c r="P110" i="3" s="1"/>
  <c r="N111" i="7"/>
  <c r="P108" i="6"/>
  <c r="Q108" i="6" s="1"/>
  <c r="O108" i="6"/>
  <c r="T108" i="6"/>
  <c r="U108" i="6" s="1"/>
  <c r="V108" i="6" s="1"/>
  <c r="P111" i="14"/>
  <c r="M111" i="14" s="1"/>
  <c r="L118" i="7"/>
  <c r="R109" i="4"/>
  <c r="C109" i="4"/>
  <c r="C43" i="5"/>
  <c r="R66" i="4"/>
  <c r="U88" i="4"/>
  <c r="AK226" i="17"/>
  <c r="D226" i="17" s="1"/>
  <c r="AK218" i="17"/>
  <c r="D218" i="17" s="1"/>
  <c r="AK210" i="17"/>
  <c r="D210" i="17" s="1"/>
  <c r="AK225" i="17"/>
  <c r="D225" i="17" s="1"/>
  <c r="AK217" i="17"/>
  <c r="D217" i="17" s="1"/>
  <c r="AK213" i="17"/>
  <c r="D213" i="17" s="1"/>
  <c r="AK209" i="17"/>
  <c r="D209" i="17" s="1"/>
  <c r="AK175" i="17"/>
  <c r="D175" i="17" s="1"/>
  <c r="AK159" i="17"/>
  <c r="D159" i="17" s="1"/>
  <c r="AK151" i="17"/>
  <c r="D151" i="17" s="1"/>
  <c r="AK220" i="17"/>
  <c r="D220" i="17" s="1"/>
  <c r="AK174" i="17"/>
  <c r="D174" i="17" s="1"/>
  <c r="AK158" i="17"/>
  <c r="D158" i="17" s="1"/>
  <c r="AK134" i="17"/>
  <c r="D134" i="17" s="1"/>
  <c r="AK118" i="17"/>
  <c r="D118" i="17" s="1"/>
  <c r="AK110" i="17"/>
  <c r="D110" i="17" s="1"/>
  <c r="AK102" i="17"/>
  <c r="D102" i="17" s="1"/>
  <c r="AK86" i="17"/>
  <c r="D86" i="17" s="1"/>
  <c r="AK78" i="17"/>
  <c r="D78" i="17" s="1"/>
  <c r="AK70" i="17"/>
  <c r="D70" i="17" s="1"/>
  <c r="AK46" i="17"/>
  <c r="D46" i="17" s="1"/>
  <c r="AK40" i="17"/>
  <c r="D40" i="17" s="1"/>
  <c r="AK27" i="17"/>
  <c r="D27" i="17" s="1"/>
  <c r="AK21" i="17"/>
  <c r="D21" i="17" s="1"/>
  <c r="AK14" i="17"/>
  <c r="D14" i="17" s="1"/>
  <c r="AK219" i="17"/>
  <c r="D219" i="17" s="1"/>
  <c r="AK191" i="17"/>
  <c r="D191" i="17" s="1"/>
  <c r="AK157" i="17"/>
  <c r="D157" i="17" s="1"/>
  <c r="AK149" i="17"/>
  <c r="D149" i="17" s="1"/>
  <c r="AK117" i="17"/>
  <c r="D117" i="17" s="1"/>
  <c r="AK93" i="17"/>
  <c r="D93" i="17" s="1"/>
  <c r="AK77" i="17"/>
  <c r="D77" i="17" s="1"/>
  <c r="AK69" i="17"/>
  <c r="D69" i="17" s="1"/>
  <c r="AK61" i="17"/>
  <c r="D61" i="17" s="1"/>
  <c r="AK33" i="17"/>
  <c r="D33" i="17" s="1"/>
  <c r="AK26" i="17"/>
  <c r="D26" i="17" s="1"/>
  <c r="AK20" i="17"/>
  <c r="D20" i="17" s="1"/>
  <c r="AK7" i="17"/>
  <c r="D7" i="17" s="1"/>
  <c r="AK200" i="17"/>
  <c r="D200" i="17" s="1"/>
  <c r="AK156" i="17"/>
  <c r="D156" i="17" s="1"/>
  <c r="AK116" i="17"/>
  <c r="D116" i="17" s="1"/>
  <c r="AK92" i="17"/>
  <c r="D92" i="17" s="1"/>
  <c r="AK84" i="17"/>
  <c r="D84" i="17" s="1"/>
  <c r="AK76" i="17"/>
  <c r="D76" i="17" s="1"/>
  <c r="AK68" i="17"/>
  <c r="D68" i="17" s="1"/>
  <c r="AK19" i="17"/>
  <c r="D19" i="17" s="1"/>
  <c r="AK6" i="17"/>
  <c r="D6" i="17" s="1"/>
  <c r="AK187" i="17"/>
  <c r="D187" i="17" s="1"/>
  <c r="AK154" i="17"/>
  <c r="D154" i="17" s="1"/>
  <c r="AK146" i="17"/>
  <c r="D146" i="17" s="1"/>
  <c r="AK122" i="17"/>
  <c r="D122" i="17" s="1"/>
  <c r="AK106" i="17"/>
  <c r="D106" i="17" s="1"/>
  <c r="AK90" i="17"/>
  <c r="D90" i="17" s="1"/>
  <c r="AK74" i="17"/>
  <c r="D74" i="17" s="1"/>
  <c r="AK66" i="17"/>
  <c r="D66" i="17" s="1"/>
  <c r="AK58" i="17"/>
  <c r="D58" i="17" s="1"/>
  <c r="AK37" i="17"/>
  <c r="D37" i="17" s="1"/>
  <c r="AK211" i="17"/>
  <c r="D211" i="17" s="1"/>
  <c r="AK196" i="17"/>
  <c r="D196" i="17" s="1"/>
  <c r="AK185" i="17"/>
  <c r="D185" i="17" s="1"/>
  <c r="AK153" i="17"/>
  <c r="D153" i="17" s="1"/>
  <c r="AK121" i="17"/>
  <c r="D121" i="17" s="1"/>
  <c r="AK105" i="17"/>
  <c r="D105" i="17" s="1"/>
  <c r="AK97" i="17"/>
  <c r="D97" i="17" s="1"/>
  <c r="AK36" i="17"/>
  <c r="D36" i="17" s="1"/>
  <c r="AK4" i="17"/>
  <c r="D4" i="17" s="1"/>
  <c r="AK208" i="17"/>
  <c r="D208" i="17" s="1"/>
  <c r="AK176" i="17"/>
  <c r="D176" i="17" s="1"/>
  <c r="AK144" i="17"/>
  <c r="D144" i="17" s="1"/>
  <c r="AK136" i="17"/>
  <c r="D136" i="17" s="1"/>
  <c r="AK120" i="17"/>
  <c r="D120" i="17" s="1"/>
  <c r="AK104" i="17"/>
  <c r="D104" i="17" s="1"/>
  <c r="AK72" i="17"/>
  <c r="D72" i="17" s="1"/>
  <c r="AK22" i="17"/>
  <c r="D22" i="17" s="1"/>
  <c r="AK16" i="17"/>
  <c r="D16" i="17" s="1"/>
  <c r="AK215" i="17"/>
  <c r="D215" i="17" s="1"/>
  <c r="AK139" i="17"/>
  <c r="D139" i="17" s="1"/>
  <c r="AK75" i="17"/>
  <c r="D75" i="17" s="1"/>
  <c r="AK18" i="17"/>
  <c r="D18" i="17" s="1"/>
  <c r="AK5" i="17"/>
  <c r="D5" i="17" s="1"/>
  <c r="AK71" i="17"/>
  <c r="D71" i="17" s="1"/>
  <c r="AK41" i="17"/>
  <c r="D41" i="17" s="1"/>
  <c r="AK15" i="17"/>
  <c r="D15" i="17" s="1"/>
  <c r="AK127" i="17"/>
  <c r="D127" i="17" s="1"/>
  <c r="AK95" i="17"/>
  <c r="D95" i="17" s="1"/>
  <c r="AK34" i="17"/>
  <c r="D34" i="17" s="1"/>
  <c r="AK12" i="17"/>
  <c r="D12" i="17" s="1"/>
  <c r="AK155" i="17"/>
  <c r="D155" i="17" s="1"/>
  <c r="AK147" i="17"/>
  <c r="D147" i="17" s="1"/>
  <c r="AK25" i="17"/>
  <c r="D25" i="17" s="1"/>
  <c r="AK123" i="17"/>
  <c r="D123" i="17" s="1"/>
  <c r="AK11" i="17"/>
  <c r="D11" i="17" s="1"/>
  <c r="AK91" i="17"/>
  <c r="D91" i="17" s="1"/>
  <c r="U54" i="5"/>
  <c r="U49" i="5"/>
  <c r="U22" i="5"/>
  <c r="U17" i="5"/>
  <c r="U111" i="4"/>
  <c r="U79" i="4"/>
  <c r="U47" i="4"/>
  <c r="U15" i="4"/>
  <c r="C62" i="5"/>
  <c r="C48" i="5"/>
  <c r="C30" i="5"/>
  <c r="U18" i="5"/>
  <c r="C16" i="5"/>
  <c r="C58" i="5"/>
  <c r="C26" i="5"/>
  <c r="C50" i="5"/>
  <c r="C18" i="5"/>
  <c r="U5" i="4"/>
  <c r="U62" i="5"/>
  <c r="U57" i="5"/>
  <c r="U25" i="5"/>
  <c r="U119" i="4"/>
  <c r="U87" i="4"/>
  <c r="U55" i="4"/>
  <c r="U5" i="3"/>
  <c r="C70" i="5"/>
  <c r="C69" i="5"/>
  <c r="U67" i="5"/>
  <c r="C38" i="5"/>
  <c r="C37" i="5"/>
  <c r="U35" i="5"/>
  <c r="U26" i="5"/>
  <c r="C6" i="5"/>
  <c r="C5" i="5"/>
  <c r="C118" i="4"/>
  <c r="C86" i="4"/>
  <c r="C54" i="4"/>
  <c r="C22" i="4"/>
  <c r="U37" i="5"/>
  <c r="C99" i="4"/>
  <c r="C42" i="5"/>
  <c r="U81" i="4"/>
  <c r="C111" i="4"/>
  <c r="U40" i="5"/>
  <c r="C22" i="5"/>
  <c r="C54" i="5"/>
  <c r="C25" i="5"/>
  <c r="C27" i="4"/>
  <c r="U45" i="5"/>
  <c r="U118" i="4"/>
  <c r="U63" i="4"/>
  <c r="C17" i="4"/>
  <c r="U90" i="4"/>
  <c r="C28" i="5"/>
  <c r="C59" i="5"/>
  <c r="U91" i="4"/>
  <c r="C46" i="5"/>
  <c r="U66" i="5"/>
  <c r="U6" i="5"/>
  <c r="C35" i="5"/>
  <c r="C55" i="4"/>
  <c r="C18" i="4"/>
  <c r="C82" i="4"/>
  <c r="C23" i="5"/>
  <c r="C55" i="5"/>
  <c r="U59" i="4"/>
  <c r="C47" i="4"/>
  <c r="U8" i="5"/>
  <c r="U67" i="4"/>
  <c r="U55" i="5"/>
  <c r="C47" i="5"/>
  <c r="C49" i="4"/>
  <c r="U122" i="4"/>
  <c r="C26" i="4"/>
  <c r="C90" i="4"/>
  <c r="C10" i="5"/>
  <c r="U27" i="4"/>
  <c r="U113" i="4"/>
  <c r="U47" i="5"/>
  <c r="C23" i="4"/>
  <c r="C57" i="5"/>
  <c r="U114" i="4"/>
  <c r="C34" i="5"/>
  <c r="C66" i="5"/>
  <c r="U31" i="4"/>
  <c r="U95" i="4"/>
  <c r="C63" i="4"/>
  <c r="C35" i="4"/>
  <c r="C27" i="5"/>
  <c r="C49" i="5"/>
  <c r="C91" i="4"/>
  <c r="U20" i="5"/>
  <c r="U86" i="4"/>
  <c r="U5" i="5"/>
  <c r="U69" i="5"/>
  <c r="U26" i="4"/>
  <c r="C81" i="4"/>
  <c r="C74" i="5"/>
  <c r="C13" i="5"/>
  <c r="U49" i="4"/>
  <c r="C79" i="4"/>
  <c r="U70" i="5"/>
  <c r="C8" i="5"/>
  <c r="C40" i="5"/>
  <c r="C72" i="5"/>
  <c r="C119" i="4"/>
  <c r="U13" i="5"/>
  <c r="C50" i="4"/>
  <c r="C114" i="4"/>
  <c r="C20" i="5"/>
  <c r="C52" i="5"/>
  <c r="C67" i="4"/>
  <c r="C60" i="5"/>
  <c r="C17" i="5"/>
  <c r="U72" i="5"/>
  <c r="U35" i="4"/>
  <c r="U99" i="4"/>
  <c r="U74" i="5"/>
  <c r="U46" i="5"/>
  <c r="C59" i="4"/>
  <c r="C31" i="4"/>
  <c r="C95" i="4"/>
  <c r="U58" i="4"/>
  <c r="C113" i="4"/>
  <c r="U28" i="5"/>
  <c r="U60" i="5"/>
  <c r="C58" i="4"/>
  <c r="C122" i="4"/>
  <c r="C14" i="5"/>
  <c r="U34" i="5"/>
  <c r="C45" i="5"/>
  <c r="C15" i="4"/>
  <c r="U38" i="5"/>
  <c r="C67" i="5"/>
  <c r="C87" i="4"/>
  <c r="U23" i="5"/>
  <c r="U48" i="5"/>
  <c r="U50" i="4"/>
  <c r="C15" i="5"/>
  <c r="S60" i="4"/>
  <c r="U102" i="4"/>
  <c r="U10" i="4"/>
  <c r="R74" i="4"/>
  <c r="L100" i="4"/>
  <c r="X67" i="8"/>
  <c r="S66" i="3" s="1"/>
  <c r="P4" i="14"/>
  <c r="M4" i="14" s="1"/>
  <c r="U14" i="3"/>
  <c r="N21" i="7"/>
  <c r="Q21" i="7" s="1"/>
  <c r="P19" i="4" s="1"/>
  <c r="K21" i="7"/>
  <c r="P20" i="3" s="1"/>
  <c r="L32" i="7"/>
  <c r="I11" i="15"/>
  <c r="V11" i="15" s="1"/>
  <c r="G11" i="11" s="1"/>
  <c r="D11" i="11" s="1"/>
  <c r="AB23" i="14"/>
  <c r="Z23" i="14" s="1"/>
  <c r="S23" i="14" s="1"/>
  <c r="AG26" i="14"/>
  <c r="M38" i="7"/>
  <c r="M36" i="7"/>
  <c r="X40" i="6"/>
  <c r="Y40" i="6" s="1"/>
  <c r="Z40" i="6" s="1"/>
  <c r="AA40" i="6" s="1"/>
  <c r="W40" i="6"/>
  <c r="Z54" i="6"/>
  <c r="O57" i="7"/>
  <c r="P64" i="14"/>
  <c r="M64" i="14" s="1"/>
  <c r="V64" i="10"/>
  <c r="Y67" i="8"/>
  <c r="Z67" i="8" s="1"/>
  <c r="AN69" i="14"/>
  <c r="AB69" i="14" s="1"/>
  <c r="Z69" i="14" s="1"/>
  <c r="S69" i="14" s="1"/>
  <c r="D77" i="14"/>
  <c r="X89" i="6"/>
  <c r="Y89" i="6" s="1"/>
  <c r="W89" i="6"/>
  <c r="L78" i="14"/>
  <c r="D78" i="14" s="1"/>
  <c r="V96" i="15"/>
  <c r="G96" i="11" s="1"/>
  <c r="D96" i="11" s="1"/>
  <c r="N97" i="7"/>
  <c r="Q97" i="7" s="1"/>
  <c r="P87" i="4" s="1"/>
  <c r="K97" i="7"/>
  <c r="P96" i="3" s="1"/>
  <c r="K100" i="6"/>
  <c r="L100" i="6" s="1"/>
  <c r="M100" i="6" s="1"/>
  <c r="AJ99" i="14"/>
  <c r="AB99" i="14" s="1"/>
  <c r="Z99" i="14" s="1"/>
  <c r="O110" i="7"/>
  <c r="C116" i="4"/>
  <c r="S56" i="4"/>
  <c r="G3" i="14"/>
  <c r="AL11" i="8"/>
  <c r="H14" i="8"/>
  <c r="O14" i="8" s="1"/>
  <c r="X14" i="8" s="1"/>
  <c r="S13" i="3" s="1"/>
  <c r="K19" i="6"/>
  <c r="L19" i="6" s="1"/>
  <c r="J19" i="6"/>
  <c r="C10" i="14"/>
  <c r="H10" i="11" s="1"/>
  <c r="E10" i="11" s="1"/>
  <c r="I15" i="15"/>
  <c r="V15" i="15" s="1"/>
  <c r="G15" i="11" s="1"/>
  <c r="D15" i="11" s="1"/>
  <c r="P13" i="14"/>
  <c r="M13" i="14" s="1"/>
  <c r="R28" i="6"/>
  <c r="AB28" i="6" s="1"/>
  <c r="N27" i="3" s="1"/>
  <c r="S29" i="10"/>
  <c r="H32" i="7" s="1"/>
  <c r="V34" i="15"/>
  <c r="G34" i="11" s="1"/>
  <c r="D34" i="11" s="1"/>
  <c r="U48" i="4"/>
  <c r="U53" i="3"/>
  <c r="L57" i="7"/>
  <c r="X60" i="6"/>
  <c r="Y60" i="6" s="1"/>
  <c r="W60" i="6"/>
  <c r="P75" i="6"/>
  <c r="Q75" i="6" s="1"/>
  <c r="T75" i="6"/>
  <c r="U75" i="6" s="1"/>
  <c r="V75" i="6" s="1"/>
  <c r="AA75" i="6" s="1"/>
  <c r="O75" i="6"/>
  <c r="C61" i="14"/>
  <c r="H61" i="11" s="1"/>
  <c r="E61" i="11" s="1"/>
  <c r="G61" i="14"/>
  <c r="D61" i="14" s="1"/>
  <c r="P72" i="14"/>
  <c r="M72" i="14" s="1"/>
  <c r="P76" i="7"/>
  <c r="L65" i="14"/>
  <c r="D65" i="14" s="1"/>
  <c r="M76" i="7"/>
  <c r="J89" i="6"/>
  <c r="K89" i="6"/>
  <c r="L89" i="6" s="1"/>
  <c r="J85" i="6"/>
  <c r="K85" i="6"/>
  <c r="L85" i="6" s="1"/>
  <c r="P85" i="7"/>
  <c r="O85" i="7"/>
  <c r="V79" i="10"/>
  <c r="Y82" i="8"/>
  <c r="Z82" i="8" s="1"/>
  <c r="Z92" i="6"/>
  <c r="V95" i="10"/>
  <c r="Y98" i="8"/>
  <c r="Z98" i="8" s="1"/>
  <c r="U59" i="5"/>
  <c r="U107" i="3"/>
  <c r="AN97" i="14"/>
  <c r="AB97" i="14" s="1"/>
  <c r="Z97" i="14" s="1"/>
  <c r="S97" i="14" s="1"/>
  <c r="AB102" i="14"/>
  <c r="Z102" i="14" s="1"/>
  <c r="M114" i="7"/>
  <c r="P111" i="7"/>
  <c r="AL118" i="8"/>
  <c r="AM118" i="8" s="1"/>
  <c r="AN118" i="8" s="1"/>
  <c r="N121" i="7"/>
  <c r="Q121" i="7" s="1"/>
  <c r="K121" i="7"/>
  <c r="P120" i="3" s="1"/>
  <c r="P121" i="6"/>
  <c r="Q121" i="6" s="1"/>
  <c r="O121" i="6"/>
  <c r="T121" i="6"/>
  <c r="U121" i="6" s="1"/>
  <c r="V121" i="6" s="1"/>
  <c r="AA121" i="6" s="1"/>
  <c r="C24" i="4"/>
  <c r="S3" i="10"/>
  <c r="H6" i="7" s="1"/>
  <c r="R38" i="4"/>
  <c r="S61" i="4"/>
  <c r="Q61" i="4" s="1"/>
  <c r="U19" i="4"/>
  <c r="S19" i="4"/>
  <c r="U101" i="4"/>
  <c r="C101" i="4"/>
  <c r="S17" i="10"/>
  <c r="H20" i="7" s="1"/>
  <c r="G20" i="6"/>
  <c r="H20" i="6" s="1"/>
  <c r="F20" i="6"/>
  <c r="U15" i="3"/>
  <c r="U14" i="4"/>
  <c r="M22" i="14"/>
  <c r="L18" i="14"/>
  <c r="D18" i="14" s="1"/>
  <c r="B18" i="14" s="1"/>
  <c r="F18" i="11" s="1"/>
  <c r="C18" i="11" s="1"/>
  <c r="V36" i="15"/>
  <c r="G36" i="11" s="1"/>
  <c r="D36" i="11" s="1"/>
  <c r="G34" i="14"/>
  <c r="D34" i="14" s="1"/>
  <c r="G38" i="14"/>
  <c r="L38" i="14"/>
  <c r="D38" i="14" s="1"/>
  <c r="L40" i="7"/>
  <c r="K43" i="6"/>
  <c r="L43" i="6" s="1"/>
  <c r="M43" i="6" s="1"/>
  <c r="J43" i="6"/>
  <c r="Q71" i="7"/>
  <c r="P45" i="5" s="1"/>
  <c r="P58" i="7"/>
  <c r="M55" i="14"/>
  <c r="B55" i="14" s="1"/>
  <c r="F55" i="11" s="1"/>
  <c r="C55" i="11" s="1"/>
  <c r="L57" i="14"/>
  <c r="D57" i="14" s="1"/>
  <c r="K69" i="14"/>
  <c r="L69" i="14" s="1"/>
  <c r="D69" i="14" s="1"/>
  <c r="AJ86" i="14"/>
  <c r="AB86" i="14" s="1"/>
  <c r="Z86" i="14" s="1"/>
  <c r="S86" i="14" s="1"/>
  <c r="S83" i="10"/>
  <c r="H86" i="7" s="1"/>
  <c r="G83" i="14"/>
  <c r="D83" i="14" s="1"/>
  <c r="N80" i="7"/>
  <c r="K80" i="7"/>
  <c r="P96" i="14"/>
  <c r="M96" i="14" s="1"/>
  <c r="V91" i="10"/>
  <c r="Y94" i="8"/>
  <c r="Z94" i="8" s="1"/>
  <c r="AN94" i="8" s="1"/>
  <c r="T93" i="3" s="1"/>
  <c r="M85" i="14"/>
  <c r="G95" i="14"/>
  <c r="D95" i="14" s="1"/>
  <c r="B95" i="14" s="1"/>
  <c r="F95" i="11" s="1"/>
  <c r="C95" i="11" s="1"/>
  <c r="F114" i="6"/>
  <c r="G114" i="6"/>
  <c r="H114" i="6" s="1"/>
  <c r="I114" i="6" s="1"/>
  <c r="C65" i="5"/>
  <c r="R30" i="4"/>
  <c r="L94" i="4"/>
  <c r="X119" i="8"/>
  <c r="S118" i="3" s="1"/>
  <c r="X63" i="8"/>
  <c r="S62" i="3" s="1"/>
  <c r="R62" i="3" s="1"/>
  <c r="X103" i="8"/>
  <c r="S102" i="3" s="1"/>
  <c r="R76" i="4"/>
  <c r="O134" i="8"/>
  <c r="X134" i="8" s="1"/>
  <c r="S133" i="3" s="1"/>
  <c r="M19" i="7"/>
  <c r="K7" i="14"/>
  <c r="L7" i="14" s="1"/>
  <c r="D7" i="14" s="1"/>
  <c r="B7" i="14" s="1"/>
  <c r="F7" i="11" s="1"/>
  <c r="C7" i="11" s="1"/>
  <c r="P12" i="14"/>
  <c r="M12" i="14" s="1"/>
  <c r="K9" i="14"/>
  <c r="L9" i="14" s="1"/>
  <c r="D9" i="14" s="1"/>
  <c r="U16" i="4"/>
  <c r="U17" i="3"/>
  <c r="O32" i="7"/>
  <c r="U23" i="4"/>
  <c r="U25" i="3"/>
  <c r="K42" i="7"/>
  <c r="P41" i="3" s="1"/>
  <c r="N42" i="7"/>
  <c r="Q42" i="7" s="1"/>
  <c r="P38" i="4" s="1"/>
  <c r="AE33" i="8"/>
  <c r="AM33" i="8" s="1"/>
  <c r="AJ40" i="14"/>
  <c r="AB40" i="14" s="1"/>
  <c r="Z40" i="14" s="1"/>
  <c r="P53" i="7"/>
  <c r="AN46" i="14"/>
  <c r="AB46" i="14" s="1"/>
  <c r="Z46" i="14" s="1"/>
  <c r="G51" i="14"/>
  <c r="M56" i="7"/>
  <c r="Q56" i="7" s="1"/>
  <c r="M63" i="14"/>
  <c r="P81" i="7"/>
  <c r="AN83" i="8"/>
  <c r="T82" i="3" s="1"/>
  <c r="R82" i="3" s="1"/>
  <c r="O95" i="7"/>
  <c r="AN93" i="8"/>
  <c r="T92" i="3" s="1"/>
  <c r="R92" i="3" s="1"/>
  <c r="I88" i="15"/>
  <c r="V88" i="15" s="1"/>
  <c r="G88" i="11" s="1"/>
  <c r="D88" i="11" s="1"/>
  <c r="AL98" i="8"/>
  <c r="N107" i="6"/>
  <c r="M106" i="3" s="1"/>
  <c r="W112" i="6"/>
  <c r="X112" i="6"/>
  <c r="Y112" i="6" s="1"/>
  <c r="Z112" i="6" s="1"/>
  <c r="AB109" i="14"/>
  <c r="Z109" i="14" s="1"/>
  <c r="S109" i="14" s="1"/>
  <c r="V106" i="15"/>
  <c r="G106" i="11" s="1"/>
  <c r="D106" i="11" s="1"/>
  <c r="N124" i="7"/>
  <c r="Q124" i="7" s="1"/>
  <c r="P68" i="5" s="1"/>
  <c r="K124" i="7"/>
  <c r="P123" i="3" s="1"/>
  <c r="M121" i="14"/>
  <c r="B121" i="14" s="1"/>
  <c r="F121" i="11" s="1"/>
  <c r="C121" i="11" s="1"/>
  <c r="F122" i="6"/>
  <c r="G122" i="6"/>
  <c r="H122" i="6" s="1"/>
  <c r="V124" i="15"/>
  <c r="G124" i="11" s="1"/>
  <c r="D124" i="11" s="1"/>
  <c r="V127" i="15"/>
  <c r="G127" i="11" s="1"/>
  <c r="D127" i="11" s="1"/>
  <c r="L134" i="7"/>
  <c r="P129" i="14"/>
  <c r="M129" i="14" s="1"/>
  <c r="T135" i="6"/>
  <c r="U135" i="6" s="1"/>
  <c r="V135" i="6" s="1"/>
  <c r="AA135" i="6" s="1"/>
  <c r="O135" i="6"/>
  <c r="P135" i="6"/>
  <c r="Q135" i="6" s="1"/>
  <c r="M136" i="7"/>
  <c r="U77" i="4"/>
  <c r="S77" i="4"/>
  <c r="P6" i="6"/>
  <c r="Q6" i="6" s="1"/>
  <c r="O6" i="6"/>
  <c r="T6" i="6"/>
  <c r="U6" i="6" s="1"/>
  <c r="V6" i="6" s="1"/>
  <c r="U106" i="4"/>
  <c r="S12" i="5"/>
  <c r="L110" i="4"/>
  <c r="C104" i="4"/>
  <c r="U104" i="4"/>
  <c r="R24" i="5"/>
  <c r="X22" i="8"/>
  <c r="X129" i="8"/>
  <c r="S128" i="3" s="1"/>
  <c r="C5" i="14"/>
  <c r="H5" i="11" s="1"/>
  <c r="E5" i="11" s="1"/>
  <c r="G5" i="14"/>
  <c r="D5" i="14" s="1"/>
  <c r="B5" i="14" s="1"/>
  <c r="F5" i="11" s="1"/>
  <c r="C5" i="11" s="1"/>
  <c r="B5" i="11" s="1"/>
  <c r="Z9" i="14"/>
  <c r="S9" i="14" s="1"/>
  <c r="M14" i="7"/>
  <c r="G33" i="14"/>
  <c r="D33" i="14" s="1"/>
  <c r="K38" i="14"/>
  <c r="U43" i="3"/>
  <c r="U40" i="4"/>
  <c r="G44" i="6"/>
  <c r="H44" i="6" s="1"/>
  <c r="F44" i="6"/>
  <c r="P44" i="6"/>
  <c r="Q44" i="6" s="1"/>
  <c r="O44" i="6"/>
  <c r="T44" i="6"/>
  <c r="U44" i="6" s="1"/>
  <c r="V44" i="6" s="1"/>
  <c r="U32" i="3"/>
  <c r="U24" i="5"/>
  <c r="AE41" i="8"/>
  <c r="AM41" i="8" s="1"/>
  <c r="AG47" i="14"/>
  <c r="AB47" i="14" s="1"/>
  <c r="Z47" i="14" s="1"/>
  <c r="S47" i="14" s="1"/>
  <c r="P82" i="7"/>
  <c r="AB90" i="14"/>
  <c r="Z90" i="14" s="1"/>
  <c r="S90" i="14" s="1"/>
  <c r="L93" i="14"/>
  <c r="D93" i="14" s="1"/>
  <c r="B93" i="14" s="1"/>
  <c r="F93" i="11" s="1"/>
  <c r="C93" i="11" s="1"/>
  <c r="C93" i="14"/>
  <c r="H93" i="11" s="1"/>
  <c r="E93" i="11" s="1"/>
  <c r="P109" i="14"/>
  <c r="M109" i="14" s="1"/>
  <c r="P114" i="7"/>
  <c r="Z117" i="6"/>
  <c r="AB114" i="14"/>
  <c r="Z114" i="14" s="1"/>
  <c r="G122" i="14"/>
  <c r="K119" i="14"/>
  <c r="L119" i="14" s="1"/>
  <c r="D119" i="14" s="1"/>
  <c r="T129" i="6"/>
  <c r="U129" i="6" s="1"/>
  <c r="V129" i="6" s="1"/>
  <c r="AA129" i="6" s="1"/>
  <c r="AL129" i="8"/>
  <c r="S126" i="10"/>
  <c r="H129" i="7" s="1"/>
  <c r="B104" i="14"/>
  <c r="F104" i="11" s="1"/>
  <c r="C104" i="11" s="1"/>
  <c r="B104" i="11" s="1"/>
  <c r="T134" i="3" l="1"/>
  <c r="R134" i="3" s="1"/>
  <c r="S121" i="4"/>
  <c r="Q121" i="4" s="1"/>
  <c r="M124" i="3"/>
  <c r="L69" i="5"/>
  <c r="T105" i="3"/>
  <c r="S95" i="4"/>
  <c r="M91" i="3"/>
  <c r="L82" i="4"/>
  <c r="T25" i="3"/>
  <c r="S23" i="4"/>
  <c r="S38" i="3"/>
  <c r="R35" i="4"/>
  <c r="S101" i="3"/>
  <c r="R57" i="5"/>
  <c r="R92" i="4"/>
  <c r="T23" i="3"/>
  <c r="S21" i="4"/>
  <c r="S105" i="3"/>
  <c r="R95" i="4"/>
  <c r="S99" i="14"/>
  <c r="C99" i="14"/>
  <c r="H99" i="11" s="1"/>
  <c r="E99" i="11" s="1"/>
  <c r="N99" i="3"/>
  <c r="M90" i="4"/>
  <c r="I44" i="6"/>
  <c r="S12" i="4"/>
  <c r="AN82" i="8"/>
  <c r="T81" i="3" s="1"/>
  <c r="R81" i="3" s="1"/>
  <c r="I75" i="6"/>
  <c r="AN38" i="8"/>
  <c r="T37" i="3" s="1"/>
  <c r="R37" i="3" s="1"/>
  <c r="B84" i="14"/>
  <c r="F84" i="11" s="1"/>
  <c r="C84" i="11" s="1"/>
  <c r="R114" i="6"/>
  <c r="R69" i="5"/>
  <c r="Q91" i="4"/>
  <c r="O109" i="4"/>
  <c r="R98" i="8"/>
  <c r="R82" i="6"/>
  <c r="X16" i="8"/>
  <c r="M80" i="6"/>
  <c r="I30" i="6"/>
  <c r="Z46" i="6"/>
  <c r="V70" i="6"/>
  <c r="AA70" i="6" s="1"/>
  <c r="O72" i="5"/>
  <c r="R71" i="6"/>
  <c r="AB71" i="6" s="1"/>
  <c r="N70" i="3" s="1"/>
  <c r="AN30" i="8"/>
  <c r="I24" i="6"/>
  <c r="N24" i="6" s="1"/>
  <c r="M23" i="3" s="1"/>
  <c r="AB96" i="6"/>
  <c r="N95" i="3" s="1"/>
  <c r="L95" i="3" s="1"/>
  <c r="AA57" i="6"/>
  <c r="AA17" i="6"/>
  <c r="I117" i="6"/>
  <c r="R90" i="6"/>
  <c r="AB90" i="6" s="1"/>
  <c r="M55" i="5" s="1"/>
  <c r="AA42" i="6"/>
  <c r="AM136" i="8"/>
  <c r="I73" i="6"/>
  <c r="N73" i="6" s="1"/>
  <c r="M72" i="3" s="1"/>
  <c r="M10" i="6"/>
  <c r="B32" i="11"/>
  <c r="S38" i="4"/>
  <c r="B18" i="11"/>
  <c r="Q111" i="7"/>
  <c r="P100" i="4" s="1"/>
  <c r="AB82" i="14"/>
  <c r="Z82" i="14" s="1"/>
  <c r="S82" i="14" s="1"/>
  <c r="Z64" i="6"/>
  <c r="AA64" i="6" s="1"/>
  <c r="AB64" i="6" s="1"/>
  <c r="N63" i="3" s="1"/>
  <c r="Z95" i="6"/>
  <c r="AA20" i="6"/>
  <c r="M126" i="6"/>
  <c r="R67" i="6"/>
  <c r="AB67" i="6" s="1"/>
  <c r="N66" i="3" s="1"/>
  <c r="I58" i="6"/>
  <c r="Q27" i="4"/>
  <c r="Q86" i="4"/>
  <c r="R58" i="4"/>
  <c r="R25" i="6"/>
  <c r="Z102" i="6"/>
  <c r="AA102" i="6" s="1"/>
  <c r="R11" i="6"/>
  <c r="R54" i="6"/>
  <c r="Q9" i="4"/>
  <c r="I26" i="6"/>
  <c r="N26" i="6" s="1"/>
  <c r="O56" i="4"/>
  <c r="R116" i="6"/>
  <c r="R22" i="6"/>
  <c r="I60" i="6"/>
  <c r="M67" i="6"/>
  <c r="N67" i="6" s="1"/>
  <c r="M66" i="3" s="1"/>
  <c r="Z72" i="6"/>
  <c r="R103" i="6"/>
  <c r="M136" i="6"/>
  <c r="N136" i="6" s="1"/>
  <c r="AA51" i="6"/>
  <c r="Z11" i="6"/>
  <c r="I70" i="6"/>
  <c r="AM99" i="8"/>
  <c r="AN99" i="8" s="1"/>
  <c r="O44" i="4"/>
  <c r="R94" i="6"/>
  <c r="H95" i="8"/>
  <c r="R7" i="3"/>
  <c r="M118" i="6"/>
  <c r="R75" i="3"/>
  <c r="R112" i="6"/>
  <c r="R31" i="6"/>
  <c r="I53" i="6"/>
  <c r="M91" i="6"/>
  <c r="AB42" i="14"/>
  <c r="Z42" i="14" s="1"/>
  <c r="S42" i="14" s="1"/>
  <c r="V131" i="6"/>
  <c r="AM67" i="8"/>
  <c r="R50" i="6"/>
  <c r="O117" i="4"/>
  <c r="B93" i="11"/>
  <c r="Q19" i="4"/>
  <c r="R45" i="5"/>
  <c r="AN103" i="8"/>
  <c r="T102" i="3" s="1"/>
  <c r="R102" i="3" s="1"/>
  <c r="N98" i="8"/>
  <c r="R43" i="4"/>
  <c r="AA27" i="6"/>
  <c r="M124" i="6"/>
  <c r="N124" i="6" s="1"/>
  <c r="AM53" i="8"/>
  <c r="O15" i="5"/>
  <c r="S51" i="5"/>
  <c r="R48" i="6"/>
  <c r="R21" i="6"/>
  <c r="R95" i="8"/>
  <c r="I82" i="6"/>
  <c r="AB133" i="14"/>
  <c r="Z133" i="14" s="1"/>
  <c r="S133" i="14" s="1"/>
  <c r="R92" i="6"/>
  <c r="AM15" i="8"/>
  <c r="P121" i="4"/>
  <c r="W100" i="8"/>
  <c r="O9" i="8"/>
  <c r="X9" i="8" s="1"/>
  <c r="AN128" i="8"/>
  <c r="T127" i="3" s="1"/>
  <c r="N43" i="6"/>
  <c r="M42" i="3" s="1"/>
  <c r="B60" i="11"/>
  <c r="S113" i="4"/>
  <c r="R62" i="4"/>
  <c r="AN57" i="8"/>
  <c r="S94" i="4"/>
  <c r="Q94" i="4" s="1"/>
  <c r="C67" i="14"/>
  <c r="H67" i="11" s="1"/>
  <c r="E67" i="11" s="1"/>
  <c r="O91" i="4"/>
  <c r="AB79" i="14"/>
  <c r="Z79" i="14" s="1"/>
  <c r="S79" i="14" s="1"/>
  <c r="N77" i="4"/>
  <c r="AB108" i="14"/>
  <c r="Z108" i="14" s="1"/>
  <c r="S108" i="14" s="1"/>
  <c r="B108" i="14" s="1"/>
  <c r="F108" i="11" s="1"/>
  <c r="C108" i="11" s="1"/>
  <c r="M63" i="5"/>
  <c r="AM102" i="8"/>
  <c r="S46" i="4"/>
  <c r="B90" i="14"/>
  <c r="F90" i="11" s="1"/>
  <c r="C90" i="11" s="1"/>
  <c r="B9" i="14"/>
  <c r="F9" i="11" s="1"/>
  <c r="C9" i="11" s="1"/>
  <c r="B85" i="14"/>
  <c r="F85" i="11" s="1"/>
  <c r="C85" i="11" s="1"/>
  <c r="M85" i="6"/>
  <c r="N85" i="6" s="1"/>
  <c r="M84" i="3" s="1"/>
  <c r="M56" i="6"/>
  <c r="N56" i="6" s="1"/>
  <c r="M55" i="3" s="1"/>
  <c r="Q62" i="4"/>
  <c r="AA117" i="6"/>
  <c r="R18" i="6"/>
  <c r="AB80" i="6"/>
  <c r="Q67" i="5"/>
  <c r="I54" i="6"/>
  <c r="N54" i="6" s="1"/>
  <c r="AA116" i="6"/>
  <c r="Z86" i="6"/>
  <c r="I50" i="6"/>
  <c r="N50" i="6" s="1"/>
  <c r="L118" i="3"/>
  <c r="I103" i="6"/>
  <c r="R107" i="6"/>
  <c r="AB107" i="6" s="1"/>
  <c r="N106" i="3" s="1"/>
  <c r="L106" i="3" s="1"/>
  <c r="Q110" i="4"/>
  <c r="O30" i="4"/>
  <c r="R41" i="6"/>
  <c r="I7" i="6"/>
  <c r="AA46" i="6"/>
  <c r="R52" i="4"/>
  <c r="Q52" i="4" s="1"/>
  <c r="I83" i="6"/>
  <c r="M47" i="6"/>
  <c r="N47" i="6" s="1"/>
  <c r="M46" i="3" s="1"/>
  <c r="O17" i="4"/>
  <c r="AN77" i="8"/>
  <c r="B6" i="11"/>
  <c r="M6" i="6"/>
  <c r="Q102" i="4"/>
  <c r="Z128" i="6"/>
  <c r="C71" i="14"/>
  <c r="H71" i="11" s="1"/>
  <c r="E71" i="11" s="1"/>
  <c r="AN119" i="8"/>
  <c r="T118" i="3" s="1"/>
  <c r="AA84" i="6"/>
  <c r="Z99" i="6"/>
  <c r="K95" i="8"/>
  <c r="B117" i="14"/>
  <c r="F117" i="11" s="1"/>
  <c r="C117" i="11" s="1"/>
  <c r="AM98" i="8"/>
  <c r="S30" i="4"/>
  <c r="N100" i="8"/>
  <c r="R100" i="8"/>
  <c r="S74" i="4"/>
  <c r="Z97" i="6"/>
  <c r="AA97" i="6" s="1"/>
  <c r="C122" i="14"/>
  <c r="H122" i="11" s="1"/>
  <c r="E122" i="11" s="1"/>
  <c r="M102" i="4"/>
  <c r="S47" i="5"/>
  <c r="Q47" i="5" s="1"/>
  <c r="I128" i="6"/>
  <c r="C44" i="14"/>
  <c r="H44" i="11" s="1"/>
  <c r="E44" i="11" s="1"/>
  <c r="B127" i="11"/>
  <c r="L48" i="5"/>
  <c r="B107" i="11"/>
  <c r="Z29" i="6"/>
  <c r="AA29" i="6" s="1"/>
  <c r="AB29" i="6" s="1"/>
  <c r="R48" i="4"/>
  <c r="R37" i="6"/>
  <c r="AB37" i="6" s="1"/>
  <c r="I127" i="6"/>
  <c r="AB12" i="14"/>
  <c r="Z12" i="14" s="1"/>
  <c r="S12" i="14" s="1"/>
  <c r="AB83" i="14"/>
  <c r="Z83" i="14" s="1"/>
  <c r="S83" i="14" s="1"/>
  <c r="R7" i="4"/>
  <c r="D42" i="14"/>
  <c r="R7" i="5"/>
  <c r="AB62" i="6"/>
  <c r="M93" i="4"/>
  <c r="R12" i="5"/>
  <c r="Q12" i="5" s="1"/>
  <c r="B10" i="11"/>
  <c r="AM11" i="8"/>
  <c r="O83" i="4"/>
  <c r="S83" i="4"/>
  <c r="Q83" i="4" s="1"/>
  <c r="I98" i="6"/>
  <c r="AA72" i="6"/>
  <c r="M77" i="4"/>
  <c r="B67" i="14"/>
  <c r="F67" i="11" s="1"/>
  <c r="C67" i="11" s="1"/>
  <c r="M102" i="6"/>
  <c r="N102" i="6" s="1"/>
  <c r="AM95" i="8"/>
  <c r="AB57" i="6"/>
  <c r="Z43" i="6"/>
  <c r="R71" i="5"/>
  <c r="I64" i="6"/>
  <c r="N64" i="6" s="1"/>
  <c r="AB58" i="14"/>
  <c r="Z58" i="14" s="1"/>
  <c r="S58" i="14" s="1"/>
  <c r="I19" i="6"/>
  <c r="Z52" i="6"/>
  <c r="I29" i="6"/>
  <c r="Z80" i="6"/>
  <c r="AA80" i="6" s="1"/>
  <c r="Z21" i="6"/>
  <c r="AA21" i="6" s="1"/>
  <c r="AB21" i="6" s="1"/>
  <c r="Q37" i="5"/>
  <c r="Q104" i="4"/>
  <c r="Q22" i="5"/>
  <c r="Q71" i="4"/>
  <c r="Q31" i="4"/>
  <c r="Q24" i="4"/>
  <c r="Q14" i="5"/>
  <c r="Q19" i="5"/>
  <c r="Q48" i="5"/>
  <c r="Q51" i="5"/>
  <c r="T65" i="3"/>
  <c r="S57" i="4"/>
  <c r="S16" i="3"/>
  <c r="R16" i="3" s="1"/>
  <c r="R15" i="4"/>
  <c r="M14" i="3"/>
  <c r="L13" i="4"/>
  <c r="T106" i="3"/>
  <c r="R106" i="3" s="1"/>
  <c r="S96" i="4"/>
  <c r="I60" i="11"/>
  <c r="J55" i="4" s="1"/>
  <c r="K62" i="3"/>
  <c r="S53" i="14"/>
  <c r="B53" i="14" s="1"/>
  <c r="F53" i="11" s="1"/>
  <c r="C53" i="11" s="1"/>
  <c r="B53" i="11" s="1"/>
  <c r="C53" i="14"/>
  <c r="H53" i="11" s="1"/>
  <c r="E53" i="11" s="1"/>
  <c r="S14" i="3"/>
  <c r="R13" i="4"/>
  <c r="S64" i="3"/>
  <c r="R43" i="5"/>
  <c r="M70" i="3"/>
  <c r="L70" i="3" s="1"/>
  <c r="L62" i="4"/>
  <c r="L45" i="5"/>
  <c r="Q116" i="3"/>
  <c r="R117" i="7"/>
  <c r="P105" i="4"/>
  <c r="T124" i="3"/>
  <c r="R124" i="3" s="1"/>
  <c r="S69" i="5"/>
  <c r="Q69" i="5" s="1"/>
  <c r="S109" i="3"/>
  <c r="R99" i="4"/>
  <c r="R61" i="5"/>
  <c r="S124" i="14"/>
  <c r="C124" i="14"/>
  <c r="H124" i="11" s="1"/>
  <c r="E124" i="11" s="1"/>
  <c r="T125" i="3"/>
  <c r="R125" i="3" s="1"/>
  <c r="S112" i="4"/>
  <c r="B125" i="14"/>
  <c r="F125" i="11" s="1"/>
  <c r="C125" i="11" s="1"/>
  <c r="C125" i="14"/>
  <c r="H125" i="11" s="1"/>
  <c r="E125" i="11" s="1"/>
  <c r="T129" i="3"/>
  <c r="R129" i="3" s="1"/>
  <c r="S71" i="5"/>
  <c r="Q71" i="5" s="1"/>
  <c r="S116" i="4"/>
  <c r="N22" i="3"/>
  <c r="M18" i="5"/>
  <c r="B123" i="14"/>
  <c r="F123" i="11" s="1"/>
  <c r="C123" i="11" s="1"/>
  <c r="C123" i="14"/>
  <c r="H123" i="11" s="1"/>
  <c r="E123" i="11" s="1"/>
  <c r="B87" i="14"/>
  <c r="F87" i="11" s="1"/>
  <c r="C87" i="11" s="1"/>
  <c r="C87" i="14"/>
  <c r="H87" i="11" s="1"/>
  <c r="E87" i="11" s="1"/>
  <c r="T15" i="3"/>
  <c r="S14" i="4"/>
  <c r="B57" i="14"/>
  <c r="F57" i="11" s="1"/>
  <c r="C57" i="11" s="1"/>
  <c r="C57" i="14"/>
  <c r="H57" i="11" s="1"/>
  <c r="E57" i="11" s="1"/>
  <c r="T19" i="3"/>
  <c r="R19" i="3" s="1"/>
  <c r="S16" i="5"/>
  <c r="Q16" i="5" s="1"/>
  <c r="S18" i="4"/>
  <c r="Q18" i="4" s="1"/>
  <c r="T5" i="3"/>
  <c r="R5" i="3" s="1"/>
  <c r="S5" i="4"/>
  <c r="S5" i="5"/>
  <c r="Q5" i="5" s="1"/>
  <c r="S46" i="14"/>
  <c r="B46" i="14" s="1"/>
  <c r="F46" i="11" s="1"/>
  <c r="C46" i="11" s="1"/>
  <c r="C46" i="14"/>
  <c r="H46" i="11" s="1"/>
  <c r="E46" i="11" s="1"/>
  <c r="S100" i="14"/>
  <c r="C100" i="14"/>
  <c r="H100" i="11" s="1"/>
  <c r="E100" i="11" s="1"/>
  <c r="I81" i="11"/>
  <c r="K83" i="3"/>
  <c r="M49" i="3"/>
  <c r="L45" i="4"/>
  <c r="L34" i="5"/>
  <c r="S39" i="3"/>
  <c r="R36" i="4"/>
  <c r="M103" i="3"/>
  <c r="L103" i="3" s="1"/>
  <c r="L93" i="4"/>
  <c r="K93" i="4" s="1"/>
  <c r="B35" i="14"/>
  <c r="F35" i="11" s="1"/>
  <c r="C35" i="11" s="1"/>
  <c r="C35" i="14"/>
  <c r="H35" i="11" s="1"/>
  <c r="E35" i="11" s="1"/>
  <c r="B126" i="14"/>
  <c r="F126" i="11" s="1"/>
  <c r="C126" i="11" s="1"/>
  <c r="C126" i="14"/>
  <c r="H126" i="11" s="1"/>
  <c r="E126" i="11" s="1"/>
  <c r="S52" i="14"/>
  <c r="C52" i="14"/>
  <c r="H52" i="11" s="1"/>
  <c r="E52" i="11" s="1"/>
  <c r="T39" i="3"/>
  <c r="S36" i="4"/>
  <c r="Q36" i="4" s="1"/>
  <c r="S35" i="3"/>
  <c r="R32" i="4"/>
  <c r="S65" i="3"/>
  <c r="R57" i="4"/>
  <c r="I14" i="11"/>
  <c r="J15" i="4" s="1"/>
  <c r="K16" i="3"/>
  <c r="T99" i="3"/>
  <c r="S90" i="4"/>
  <c r="S110" i="3"/>
  <c r="R100" i="4"/>
  <c r="B19" i="14"/>
  <c r="F19" i="11" s="1"/>
  <c r="C19" i="11" s="1"/>
  <c r="C19" i="14"/>
  <c r="H19" i="11" s="1"/>
  <c r="E19" i="11" s="1"/>
  <c r="B59" i="14"/>
  <c r="F59" i="11" s="1"/>
  <c r="C59" i="11" s="1"/>
  <c r="C59" i="14"/>
  <c r="H59" i="11" s="1"/>
  <c r="E59" i="11" s="1"/>
  <c r="B33" i="14"/>
  <c r="F33" i="11" s="1"/>
  <c r="C33" i="11" s="1"/>
  <c r="C33" i="14"/>
  <c r="H33" i="11" s="1"/>
  <c r="E33" i="11" s="1"/>
  <c r="I24" i="11"/>
  <c r="J24" i="4" s="1"/>
  <c r="K26" i="3"/>
  <c r="I93" i="11"/>
  <c r="J86" i="4" s="1"/>
  <c r="K95" i="3"/>
  <c r="B72" i="14"/>
  <c r="F72" i="11" s="1"/>
  <c r="C72" i="11" s="1"/>
  <c r="C72" i="14"/>
  <c r="H72" i="11" s="1"/>
  <c r="E72" i="11" s="1"/>
  <c r="S114" i="14"/>
  <c r="B114" i="14" s="1"/>
  <c r="F114" i="11" s="1"/>
  <c r="C114" i="11" s="1"/>
  <c r="C114" i="14"/>
  <c r="H114" i="11" s="1"/>
  <c r="E114" i="11" s="1"/>
  <c r="S43" i="14"/>
  <c r="C43" i="14"/>
  <c r="H43" i="11" s="1"/>
  <c r="E43" i="11" s="1"/>
  <c r="B17" i="14"/>
  <c r="F17" i="11" s="1"/>
  <c r="C17" i="11" s="1"/>
  <c r="C17" i="14"/>
  <c r="H17" i="11" s="1"/>
  <c r="E17" i="11" s="1"/>
  <c r="S115" i="14"/>
  <c r="B115" i="14" s="1"/>
  <c r="F115" i="11" s="1"/>
  <c r="C115" i="11" s="1"/>
  <c r="B115" i="11" s="1"/>
  <c r="C115" i="14"/>
  <c r="H115" i="11" s="1"/>
  <c r="E115" i="11" s="1"/>
  <c r="B26" i="14"/>
  <c r="F26" i="11" s="1"/>
  <c r="C26" i="11" s="1"/>
  <c r="C26" i="14"/>
  <c r="H26" i="11" s="1"/>
  <c r="E26" i="11" s="1"/>
  <c r="S67" i="3"/>
  <c r="R59" i="4"/>
  <c r="S34" i="14"/>
  <c r="B34" i="14" s="1"/>
  <c r="F34" i="11" s="1"/>
  <c r="C34" i="11" s="1"/>
  <c r="B34" i="11" s="1"/>
  <c r="C34" i="14"/>
  <c r="H34" i="11" s="1"/>
  <c r="E34" i="11" s="1"/>
  <c r="C79" i="14"/>
  <c r="H79" i="11" s="1"/>
  <c r="E79" i="11" s="1"/>
  <c r="C62" i="14"/>
  <c r="H62" i="11" s="1"/>
  <c r="E62" i="11" s="1"/>
  <c r="T43" i="3"/>
  <c r="R43" i="3" s="1"/>
  <c r="S30" i="5"/>
  <c r="Q30" i="5" s="1"/>
  <c r="S40" i="4"/>
  <c r="I6" i="11"/>
  <c r="K8" i="3"/>
  <c r="C3" i="14"/>
  <c r="H3" i="11" s="1"/>
  <c r="E3" i="11" s="1"/>
  <c r="I98" i="11"/>
  <c r="J91" i="4" s="1"/>
  <c r="K100" i="3"/>
  <c r="B92" i="14"/>
  <c r="F92" i="11" s="1"/>
  <c r="C92" i="11" s="1"/>
  <c r="C92" i="14"/>
  <c r="H92" i="11" s="1"/>
  <c r="E92" i="11" s="1"/>
  <c r="S25" i="14"/>
  <c r="C25" i="14"/>
  <c r="H25" i="11" s="1"/>
  <c r="E25" i="11" s="1"/>
  <c r="N44" i="3"/>
  <c r="M41" i="4"/>
  <c r="M31" i="5"/>
  <c r="N57" i="3"/>
  <c r="M51" i="4"/>
  <c r="M38" i="5"/>
  <c r="S127" i="3"/>
  <c r="R114" i="4"/>
  <c r="M22" i="3"/>
  <c r="L18" i="5"/>
  <c r="S46" i="3"/>
  <c r="R42" i="4"/>
  <c r="B103" i="14"/>
  <c r="F103" i="11" s="1"/>
  <c r="C103" i="11" s="1"/>
  <c r="C103" i="14"/>
  <c r="H103" i="11" s="1"/>
  <c r="E103" i="11" s="1"/>
  <c r="I45" i="11"/>
  <c r="J43" i="4" s="1"/>
  <c r="K47" i="3"/>
  <c r="S126" i="3"/>
  <c r="R113" i="4"/>
  <c r="Q113" i="4" s="1"/>
  <c r="B64" i="14"/>
  <c r="F64" i="11" s="1"/>
  <c r="C64" i="11" s="1"/>
  <c r="C64" i="14"/>
  <c r="H64" i="11" s="1"/>
  <c r="E64" i="11" s="1"/>
  <c r="T67" i="3"/>
  <c r="S59" i="4"/>
  <c r="Q59" i="4" s="1"/>
  <c r="S16" i="14"/>
  <c r="C16" i="14"/>
  <c r="H16" i="11" s="1"/>
  <c r="E16" i="11" s="1"/>
  <c r="N23" i="3"/>
  <c r="L23" i="3" s="1"/>
  <c r="M21" i="4"/>
  <c r="B20" i="14"/>
  <c r="F20" i="11" s="1"/>
  <c r="C20" i="11" s="1"/>
  <c r="C20" i="14"/>
  <c r="H20" i="11" s="1"/>
  <c r="E20" i="11" s="1"/>
  <c r="I28" i="11"/>
  <c r="K30" i="3"/>
  <c r="S23" i="3"/>
  <c r="R23" i="3" s="1"/>
  <c r="R21" i="4"/>
  <c r="B29" i="14"/>
  <c r="F29" i="11" s="1"/>
  <c r="C29" i="11" s="1"/>
  <c r="C29" i="14"/>
  <c r="H29" i="11" s="1"/>
  <c r="E29" i="11" s="1"/>
  <c r="I18" i="11"/>
  <c r="J19" i="4" s="1"/>
  <c r="K20" i="3"/>
  <c r="B4" i="14"/>
  <c r="F4" i="11" s="1"/>
  <c r="C4" i="11" s="1"/>
  <c r="C4" i="14"/>
  <c r="H4" i="11" s="1"/>
  <c r="E4" i="11" s="1"/>
  <c r="S130" i="14"/>
  <c r="C130" i="14"/>
  <c r="H130" i="11" s="1"/>
  <c r="E130" i="11" s="1"/>
  <c r="T54" i="3"/>
  <c r="S36" i="5"/>
  <c r="S49" i="4"/>
  <c r="Q49" i="4" s="1"/>
  <c r="S116" i="14"/>
  <c r="C116" i="14"/>
  <c r="H116" i="11" s="1"/>
  <c r="E116" i="11" s="1"/>
  <c r="B105" i="14"/>
  <c r="F105" i="11" s="1"/>
  <c r="C105" i="11" s="1"/>
  <c r="B105" i="11" s="1"/>
  <c r="C105" i="14"/>
  <c r="H105" i="11" s="1"/>
  <c r="E105" i="11" s="1"/>
  <c r="B82" i="14"/>
  <c r="F82" i="11" s="1"/>
  <c r="C82" i="11" s="1"/>
  <c r="B82" i="11" s="1"/>
  <c r="C82" i="14"/>
  <c r="H82" i="11" s="1"/>
  <c r="E82" i="11" s="1"/>
  <c r="S65" i="14"/>
  <c r="B65" i="14" s="1"/>
  <c r="F65" i="11" s="1"/>
  <c r="C65" i="11" s="1"/>
  <c r="B65" i="11" s="1"/>
  <c r="C65" i="14"/>
  <c r="H65" i="11" s="1"/>
  <c r="E65" i="11" s="1"/>
  <c r="I10" i="11"/>
  <c r="K12" i="3"/>
  <c r="S24" i="3"/>
  <c r="R22" i="4"/>
  <c r="C15" i="14"/>
  <c r="H15" i="11" s="1"/>
  <c r="E15" i="11" s="1"/>
  <c r="N13" i="3"/>
  <c r="M13" i="5"/>
  <c r="B52" i="14"/>
  <c r="F52" i="11" s="1"/>
  <c r="C52" i="11" s="1"/>
  <c r="B52" i="11" s="1"/>
  <c r="T89" i="3"/>
  <c r="R89" i="3" s="1"/>
  <c r="S80" i="4"/>
  <c r="Q80" i="4" s="1"/>
  <c r="S55" i="5"/>
  <c r="Q55" i="5" s="1"/>
  <c r="T109" i="3"/>
  <c r="R109" i="3" s="1"/>
  <c r="S99" i="4"/>
  <c r="Q99" i="4" s="1"/>
  <c r="S61" i="5"/>
  <c r="Q61" i="5" s="1"/>
  <c r="B100" i="14"/>
  <c r="F100" i="11" s="1"/>
  <c r="C100" i="11" s="1"/>
  <c r="B100" i="11" s="1"/>
  <c r="S54" i="14"/>
  <c r="B54" i="14" s="1"/>
  <c r="F54" i="11" s="1"/>
  <c r="C54" i="11" s="1"/>
  <c r="B54" i="11" s="1"/>
  <c r="C54" i="14"/>
  <c r="H54" i="11" s="1"/>
  <c r="E54" i="11" s="1"/>
  <c r="I127" i="11"/>
  <c r="K129" i="3"/>
  <c r="M25" i="3"/>
  <c r="L25" i="3" s="1"/>
  <c r="L23" i="4"/>
  <c r="I5" i="11"/>
  <c r="K7" i="3"/>
  <c r="T78" i="3"/>
  <c r="R78" i="3" s="1"/>
  <c r="S50" i="5"/>
  <c r="Q50" i="5" s="1"/>
  <c r="S69" i="4"/>
  <c r="Q69" i="4" s="1"/>
  <c r="B50" i="14"/>
  <c r="F50" i="11" s="1"/>
  <c r="C50" i="11" s="1"/>
  <c r="C50" i="14"/>
  <c r="H50" i="11" s="1"/>
  <c r="E50" i="11" s="1"/>
  <c r="C88" i="14"/>
  <c r="H88" i="11" s="1"/>
  <c r="E88" i="11" s="1"/>
  <c r="S91" i="14"/>
  <c r="C91" i="14"/>
  <c r="H91" i="11" s="1"/>
  <c r="E91" i="11" s="1"/>
  <c r="B91" i="11" s="1"/>
  <c r="S128" i="14"/>
  <c r="B128" i="14" s="1"/>
  <c r="F128" i="11" s="1"/>
  <c r="C128" i="11" s="1"/>
  <c r="C128" i="14"/>
  <c r="H128" i="11" s="1"/>
  <c r="E128" i="11" s="1"/>
  <c r="S37" i="14"/>
  <c r="B37" i="14" s="1"/>
  <c r="F37" i="11" s="1"/>
  <c r="C37" i="11" s="1"/>
  <c r="C37" i="14"/>
  <c r="H37" i="11" s="1"/>
  <c r="E37" i="11" s="1"/>
  <c r="S22" i="3"/>
  <c r="R22" i="3" s="1"/>
  <c r="R18" i="5"/>
  <c r="T18" i="3"/>
  <c r="R18" i="3" s="1"/>
  <c r="S15" i="5"/>
  <c r="S17" i="4"/>
  <c r="T98" i="3"/>
  <c r="S89" i="4"/>
  <c r="M129" i="3"/>
  <c r="L71" i="5"/>
  <c r="L116" i="4"/>
  <c r="B69" i="14"/>
  <c r="F69" i="11" s="1"/>
  <c r="C69" i="11" s="1"/>
  <c r="B69" i="11" s="1"/>
  <c r="C69" i="14"/>
  <c r="H69" i="11" s="1"/>
  <c r="E69" i="11" s="1"/>
  <c r="B25" i="11"/>
  <c r="R56" i="7"/>
  <c r="Q55" i="3"/>
  <c r="P37" i="5"/>
  <c r="S40" i="14"/>
  <c r="C40" i="14"/>
  <c r="H40" i="11" s="1"/>
  <c r="E40" i="11" s="1"/>
  <c r="T117" i="3"/>
  <c r="R117" i="3" s="1"/>
  <c r="S106" i="4"/>
  <c r="B111" i="14"/>
  <c r="F111" i="11" s="1"/>
  <c r="C111" i="11" s="1"/>
  <c r="C111" i="14"/>
  <c r="H111" i="11" s="1"/>
  <c r="E111" i="11" s="1"/>
  <c r="B109" i="14"/>
  <c r="F109" i="11" s="1"/>
  <c r="C109" i="11" s="1"/>
  <c r="C109" i="14"/>
  <c r="H109" i="11" s="1"/>
  <c r="E109" i="11" s="1"/>
  <c r="S102" i="14"/>
  <c r="B102" i="14" s="1"/>
  <c r="F102" i="11" s="1"/>
  <c r="C102" i="11" s="1"/>
  <c r="C102" i="14"/>
  <c r="H102" i="11" s="1"/>
  <c r="E102" i="11" s="1"/>
  <c r="I89" i="11"/>
  <c r="J82" i="4" s="1"/>
  <c r="K91" i="3"/>
  <c r="B38" i="14"/>
  <c r="F38" i="11" s="1"/>
  <c r="C38" i="11" s="1"/>
  <c r="C38" i="14"/>
  <c r="H38" i="11" s="1"/>
  <c r="E38" i="11" s="1"/>
  <c r="T110" i="3"/>
  <c r="R110" i="3" s="1"/>
  <c r="S100" i="4"/>
  <c r="Q100" i="4" s="1"/>
  <c r="S77" i="14"/>
  <c r="B77" i="14" s="1"/>
  <c r="F77" i="11" s="1"/>
  <c r="C77" i="11" s="1"/>
  <c r="C77" i="14"/>
  <c r="H77" i="11" s="1"/>
  <c r="E77" i="11" s="1"/>
  <c r="B124" i="14"/>
  <c r="F124" i="11" s="1"/>
  <c r="C124" i="11" s="1"/>
  <c r="N6" i="3"/>
  <c r="M6" i="4"/>
  <c r="M6" i="5"/>
  <c r="B83" i="14"/>
  <c r="F83" i="11" s="1"/>
  <c r="C83" i="11" s="1"/>
  <c r="C83" i="14"/>
  <c r="H83" i="11" s="1"/>
  <c r="E83" i="11" s="1"/>
  <c r="B58" i="14"/>
  <c r="F58" i="11" s="1"/>
  <c r="C58" i="11" s="1"/>
  <c r="N75" i="3"/>
  <c r="M66" i="4"/>
  <c r="N72" i="3"/>
  <c r="L72" i="3" s="1"/>
  <c r="M47" i="5"/>
  <c r="M64" i="4"/>
  <c r="S77" i="3"/>
  <c r="R77" i="3" s="1"/>
  <c r="R68" i="4"/>
  <c r="K7" i="7"/>
  <c r="N7" i="7"/>
  <c r="Q7" i="7" s="1"/>
  <c r="K23" i="4"/>
  <c r="I74" i="11"/>
  <c r="J67" i="4" s="1"/>
  <c r="K76" i="3"/>
  <c r="S11" i="3"/>
  <c r="R11" i="5"/>
  <c r="R11" i="4"/>
  <c r="O73" i="4"/>
  <c r="N103" i="6"/>
  <c r="Q49" i="7"/>
  <c r="AN22" i="8"/>
  <c r="R34" i="7"/>
  <c r="Q33" i="3"/>
  <c r="B131" i="14"/>
  <c r="F131" i="11" s="1"/>
  <c r="C131" i="11" s="1"/>
  <c r="AN29" i="8"/>
  <c r="R118" i="3"/>
  <c r="AN25" i="8"/>
  <c r="AN97" i="8"/>
  <c r="AA112" i="6"/>
  <c r="N89" i="3"/>
  <c r="M80" i="4"/>
  <c r="AA69" i="6"/>
  <c r="N54" i="7"/>
  <c r="Q54" i="7" s="1"/>
  <c r="K54" i="7"/>
  <c r="AM12" i="8"/>
  <c r="D3" i="14"/>
  <c r="B3" i="14" s="1"/>
  <c r="F3" i="11" s="1"/>
  <c r="C3" i="11" s="1"/>
  <c r="B3" i="11" s="1"/>
  <c r="N134" i="7"/>
  <c r="Q134" i="7" s="1"/>
  <c r="K134" i="7"/>
  <c r="K62" i="7"/>
  <c r="N62" i="7"/>
  <c r="Q62" i="7" s="1"/>
  <c r="K81" i="7"/>
  <c r="N81" i="7"/>
  <c r="Q81" i="7" s="1"/>
  <c r="S103" i="3"/>
  <c r="R93" i="4"/>
  <c r="R115" i="4"/>
  <c r="N108" i="7"/>
  <c r="Q108" i="7" s="1"/>
  <c r="K108" i="7"/>
  <c r="Z49" i="6"/>
  <c r="AA49" i="6" s="1"/>
  <c r="AB49" i="6" s="1"/>
  <c r="N91" i="6"/>
  <c r="R8" i="7"/>
  <c r="Q7" i="3"/>
  <c r="S53" i="5"/>
  <c r="Q53" i="5" s="1"/>
  <c r="AA127" i="6"/>
  <c r="S64" i="4"/>
  <c r="Q64" i="4" s="1"/>
  <c r="Q38" i="4"/>
  <c r="R116" i="4"/>
  <c r="C121" i="14"/>
  <c r="H121" i="11" s="1"/>
  <c r="E121" i="11" s="1"/>
  <c r="N51" i="5"/>
  <c r="R48" i="7"/>
  <c r="Q47" i="3"/>
  <c r="R135" i="6"/>
  <c r="AB135" i="6" s="1"/>
  <c r="I122" i="6"/>
  <c r="B22" i="14"/>
  <c r="F22" i="11" s="1"/>
  <c r="C22" i="11" s="1"/>
  <c r="R121" i="6"/>
  <c r="AB121" i="6" s="1"/>
  <c r="Z89" i="6"/>
  <c r="AA89" i="6" s="1"/>
  <c r="R46" i="4"/>
  <c r="Q60" i="4"/>
  <c r="U42" i="5"/>
  <c r="U16" i="5"/>
  <c r="AN85" i="8"/>
  <c r="N28" i="7"/>
  <c r="Q28" i="7" s="1"/>
  <c r="K28" i="7"/>
  <c r="B73" i="14"/>
  <c r="F73" i="11" s="1"/>
  <c r="C73" i="11" s="1"/>
  <c r="R20" i="6"/>
  <c r="AB20" i="6" s="1"/>
  <c r="AA136" i="6"/>
  <c r="W97" i="8"/>
  <c r="Q58" i="7"/>
  <c r="I32" i="6"/>
  <c r="N32" i="6" s="1"/>
  <c r="P30" i="4"/>
  <c r="S107" i="4"/>
  <c r="AB36" i="14"/>
  <c r="Z36" i="14" s="1"/>
  <c r="S36" i="14" s="1"/>
  <c r="B36" i="14" s="1"/>
  <c r="F36" i="11" s="1"/>
  <c r="C36" i="11" s="1"/>
  <c r="Q15" i="4"/>
  <c r="R63" i="4"/>
  <c r="R49" i="5"/>
  <c r="W98" i="8"/>
  <c r="Z125" i="6"/>
  <c r="AB129" i="6"/>
  <c r="P96" i="7"/>
  <c r="Q96" i="7" s="1"/>
  <c r="K96" i="7"/>
  <c r="AB13" i="14"/>
  <c r="Z13" i="14" s="1"/>
  <c r="S13" i="14" s="1"/>
  <c r="B13" i="14" s="1"/>
  <c r="F13" i="11" s="1"/>
  <c r="C13" i="11" s="1"/>
  <c r="AB117" i="6"/>
  <c r="R38" i="6"/>
  <c r="R35" i="7"/>
  <c r="Q34" i="3"/>
  <c r="C90" i="14"/>
  <c r="H90" i="11" s="1"/>
  <c r="E90" i="11" s="1"/>
  <c r="B90" i="11" s="1"/>
  <c r="M94" i="6"/>
  <c r="I16" i="6"/>
  <c r="AB124" i="6"/>
  <c r="M106" i="6"/>
  <c r="N106" i="6" s="1"/>
  <c r="Z18" i="6"/>
  <c r="AA18" i="6" s="1"/>
  <c r="AB18" i="6" s="1"/>
  <c r="AN54" i="8"/>
  <c r="B118" i="11"/>
  <c r="N94" i="7"/>
  <c r="Q94" i="7" s="1"/>
  <c r="K94" i="7"/>
  <c r="O51" i="7"/>
  <c r="Q51" i="7" s="1"/>
  <c r="K51" i="7"/>
  <c r="P8" i="5"/>
  <c r="O66" i="5"/>
  <c r="AB40" i="6"/>
  <c r="B71" i="11"/>
  <c r="R101" i="6"/>
  <c r="B43" i="14"/>
  <c r="F43" i="11" s="1"/>
  <c r="C43" i="11" s="1"/>
  <c r="B43" i="11" s="1"/>
  <c r="AN91" i="8"/>
  <c r="H77" i="4"/>
  <c r="R52" i="6"/>
  <c r="M44" i="6"/>
  <c r="N44" i="6" s="1"/>
  <c r="I39" i="6"/>
  <c r="N39" i="6" s="1"/>
  <c r="Q120" i="7"/>
  <c r="M20" i="6"/>
  <c r="L74" i="4"/>
  <c r="B99" i="14"/>
  <c r="F99" i="11" s="1"/>
  <c r="C99" i="11" s="1"/>
  <c r="B99" i="11" s="1"/>
  <c r="B48" i="14"/>
  <c r="F48" i="11" s="1"/>
  <c r="C48" i="11" s="1"/>
  <c r="I99" i="6"/>
  <c r="R89" i="6"/>
  <c r="S84" i="4"/>
  <c r="AN136" i="8"/>
  <c r="AA109" i="6"/>
  <c r="R79" i="6"/>
  <c r="AB79" i="6" s="1"/>
  <c r="R63" i="6"/>
  <c r="L64" i="4"/>
  <c r="M61" i="5"/>
  <c r="N118" i="6"/>
  <c r="Z59" i="6"/>
  <c r="AA59" i="6" s="1"/>
  <c r="O98" i="4"/>
  <c r="S73" i="5"/>
  <c r="Q73" i="5" s="1"/>
  <c r="L39" i="4"/>
  <c r="R105" i="3"/>
  <c r="AN41" i="8"/>
  <c r="AB33" i="6"/>
  <c r="M128" i="6"/>
  <c r="N128" i="6" s="1"/>
  <c r="B132" i="14"/>
  <c r="F132" i="11" s="1"/>
  <c r="C132" i="11" s="1"/>
  <c r="C132" i="14"/>
  <c r="H132" i="11" s="1"/>
  <c r="E132" i="11" s="1"/>
  <c r="B117" i="11"/>
  <c r="M73" i="4"/>
  <c r="M37" i="6"/>
  <c r="O68" i="4"/>
  <c r="Q122" i="7"/>
  <c r="Z98" i="6"/>
  <c r="AA98" i="6" s="1"/>
  <c r="AB98" i="6" s="1"/>
  <c r="N76" i="7"/>
  <c r="Q76" i="7" s="1"/>
  <c r="K76" i="7"/>
  <c r="AB41" i="14"/>
  <c r="Z41" i="14" s="1"/>
  <c r="S41" i="14" s="1"/>
  <c r="K41" i="7"/>
  <c r="N41" i="7"/>
  <c r="Q41" i="7" s="1"/>
  <c r="S108" i="4"/>
  <c r="I59" i="6"/>
  <c r="N59" i="6" s="1"/>
  <c r="I37" i="6"/>
  <c r="O51" i="4"/>
  <c r="M108" i="6"/>
  <c r="N108" i="6" s="1"/>
  <c r="R16" i="6"/>
  <c r="AN37" i="8"/>
  <c r="R127" i="6"/>
  <c r="M97" i="6"/>
  <c r="N97" i="6" s="1"/>
  <c r="M52" i="6"/>
  <c r="R116" i="7"/>
  <c r="Q115" i="3"/>
  <c r="N94" i="8"/>
  <c r="H94" i="8"/>
  <c r="K89" i="7"/>
  <c r="N89" i="7"/>
  <c r="Q89" i="7" s="1"/>
  <c r="Z94" i="6"/>
  <c r="AA74" i="6"/>
  <c r="AB74" i="6" s="1"/>
  <c r="L63" i="5"/>
  <c r="R99" i="8"/>
  <c r="AA86" i="6"/>
  <c r="AB86" i="6" s="1"/>
  <c r="Z13" i="6"/>
  <c r="AA13" i="6" s="1"/>
  <c r="N85" i="7"/>
  <c r="Q85" i="7" s="1"/>
  <c r="K85" i="7"/>
  <c r="AA43" i="6"/>
  <c r="R96" i="4"/>
  <c r="R72" i="4"/>
  <c r="N52" i="7"/>
  <c r="Q52" i="7" s="1"/>
  <c r="K52" i="7"/>
  <c r="B12" i="14"/>
  <c r="F12" i="11" s="1"/>
  <c r="C12" i="11" s="1"/>
  <c r="B88" i="14"/>
  <c r="F88" i="11" s="1"/>
  <c r="C88" i="11" s="1"/>
  <c r="B88" i="11" s="1"/>
  <c r="S120" i="14"/>
  <c r="B120" i="14" s="1"/>
  <c r="F120" i="11" s="1"/>
  <c r="C120" i="11" s="1"/>
  <c r="C120" i="14"/>
  <c r="H120" i="11" s="1"/>
  <c r="E120" i="11" s="1"/>
  <c r="N113" i="7"/>
  <c r="Q113" i="7" s="1"/>
  <c r="K113" i="7"/>
  <c r="B30" i="14"/>
  <c r="F30" i="11" s="1"/>
  <c r="C30" i="11" s="1"/>
  <c r="R75" i="6"/>
  <c r="AB75" i="6" s="1"/>
  <c r="U52" i="5"/>
  <c r="I126" i="6"/>
  <c r="N126" i="6" s="1"/>
  <c r="B116" i="14"/>
  <c r="F116" i="11" s="1"/>
  <c r="C116" i="11" s="1"/>
  <c r="B116" i="11" s="1"/>
  <c r="B70" i="14"/>
  <c r="F70" i="11" s="1"/>
  <c r="C70" i="11" s="1"/>
  <c r="B70" i="11" s="1"/>
  <c r="R126" i="3"/>
  <c r="H97" i="8"/>
  <c r="R63" i="3"/>
  <c r="L29" i="5"/>
  <c r="Q83" i="7"/>
  <c r="K38" i="7"/>
  <c r="N38" i="7"/>
  <c r="Q38" i="7" s="1"/>
  <c r="AN14" i="8"/>
  <c r="L12" i="4"/>
  <c r="M107" i="4"/>
  <c r="M33" i="4"/>
  <c r="K92" i="8"/>
  <c r="N17" i="6"/>
  <c r="R42" i="5"/>
  <c r="R13" i="5"/>
  <c r="R27" i="5"/>
  <c r="Q45" i="5"/>
  <c r="R17" i="4"/>
  <c r="S66" i="5"/>
  <c r="Q66" i="5" s="1"/>
  <c r="R97" i="6"/>
  <c r="M49" i="6"/>
  <c r="L96" i="4"/>
  <c r="R112" i="4"/>
  <c r="N118" i="7"/>
  <c r="Q118" i="7" s="1"/>
  <c r="K118" i="7"/>
  <c r="R56" i="6"/>
  <c r="AB56" i="6" s="1"/>
  <c r="S72" i="4"/>
  <c r="Q72" i="4" s="1"/>
  <c r="Q105" i="4"/>
  <c r="R34" i="6"/>
  <c r="AB34" i="6" s="1"/>
  <c r="AA11" i="6"/>
  <c r="AB11" i="6" s="1"/>
  <c r="U39" i="5"/>
  <c r="R123" i="6"/>
  <c r="AB123" i="6" s="1"/>
  <c r="P103" i="3"/>
  <c r="O93" i="4"/>
  <c r="R10" i="7"/>
  <c r="Q9" i="3"/>
  <c r="L75" i="4"/>
  <c r="Q105" i="7"/>
  <c r="L24" i="4"/>
  <c r="I110" i="6"/>
  <c r="N110" i="6" s="1"/>
  <c r="B11" i="14"/>
  <c r="F11" i="11" s="1"/>
  <c r="C11" i="11" s="1"/>
  <c r="Q65" i="4"/>
  <c r="N133" i="7"/>
  <c r="Q133" i="7" s="1"/>
  <c r="K133" i="7"/>
  <c r="Z15" i="6"/>
  <c r="Q68" i="7"/>
  <c r="M14" i="6"/>
  <c r="N14" i="6" s="1"/>
  <c r="AN39" i="8"/>
  <c r="R123" i="7"/>
  <c r="Q122" i="3"/>
  <c r="M22" i="6"/>
  <c r="N22" i="6" s="1"/>
  <c r="D122" i="14"/>
  <c r="B122" i="14" s="1"/>
  <c r="F122" i="11" s="1"/>
  <c r="C122" i="11" s="1"/>
  <c r="B122" i="11" s="1"/>
  <c r="I86" i="3"/>
  <c r="C9" i="14"/>
  <c r="H9" i="11" s="1"/>
  <c r="E9" i="11" s="1"/>
  <c r="B9" i="11" s="1"/>
  <c r="R80" i="3"/>
  <c r="O111" i="4"/>
  <c r="O87" i="4"/>
  <c r="P111" i="4"/>
  <c r="O59" i="4"/>
  <c r="O60" i="5"/>
  <c r="Z65" i="6"/>
  <c r="B44" i="14"/>
  <c r="F44" i="11" s="1"/>
  <c r="C44" i="11" s="1"/>
  <c r="B44" i="11" s="1"/>
  <c r="C117" i="14"/>
  <c r="H117" i="11" s="1"/>
  <c r="E117" i="11" s="1"/>
  <c r="R85" i="6"/>
  <c r="AN112" i="8"/>
  <c r="M33" i="6"/>
  <c r="R106" i="4"/>
  <c r="AA52" i="6"/>
  <c r="M11" i="6"/>
  <c r="N11" i="6" s="1"/>
  <c r="D51" i="14"/>
  <c r="O33" i="4"/>
  <c r="I79" i="6"/>
  <c r="N79" i="6" s="1"/>
  <c r="C23" i="14"/>
  <c r="H23" i="11" s="1"/>
  <c r="E23" i="11" s="1"/>
  <c r="I86" i="6"/>
  <c r="R10" i="4"/>
  <c r="I112" i="6"/>
  <c r="M96" i="4"/>
  <c r="R72" i="6"/>
  <c r="AB72" i="6" s="1"/>
  <c r="O31" i="7"/>
  <c r="Q31" i="7" s="1"/>
  <c r="K31" i="7"/>
  <c r="U41" i="4"/>
  <c r="B112" i="14"/>
  <c r="F112" i="11" s="1"/>
  <c r="C112" i="11" s="1"/>
  <c r="B112" i="11" s="1"/>
  <c r="I57" i="6"/>
  <c r="N57" i="6" s="1"/>
  <c r="O36" i="4"/>
  <c r="R109" i="6"/>
  <c r="AB109" i="6" s="1"/>
  <c r="AA63" i="6"/>
  <c r="Z25" i="6"/>
  <c r="L92" i="4"/>
  <c r="Q40" i="7"/>
  <c r="H52" i="4"/>
  <c r="M53" i="6"/>
  <c r="N53" i="6" s="1"/>
  <c r="Z30" i="6"/>
  <c r="AA30" i="6" s="1"/>
  <c r="AB30" i="6" s="1"/>
  <c r="M66" i="6"/>
  <c r="R26" i="7"/>
  <c r="Q25" i="3"/>
  <c r="R17" i="7"/>
  <c r="Q16" i="3"/>
  <c r="R42" i="6"/>
  <c r="AB42" i="6" s="1"/>
  <c r="M28" i="6"/>
  <c r="N28" i="6" s="1"/>
  <c r="S117" i="4"/>
  <c r="Q117" i="4" s="1"/>
  <c r="D96" i="14"/>
  <c r="Z91" i="6"/>
  <c r="AA91" i="6" s="1"/>
  <c r="AB91" i="6" s="1"/>
  <c r="R51" i="3"/>
  <c r="R41" i="3"/>
  <c r="M16" i="6"/>
  <c r="U44" i="4"/>
  <c r="R135" i="7"/>
  <c r="Q134" i="3"/>
  <c r="AA133" i="6"/>
  <c r="R107" i="7"/>
  <c r="Q106" i="3"/>
  <c r="M72" i="6"/>
  <c r="R107" i="4"/>
  <c r="N72" i="7"/>
  <c r="Q72" i="7" s="1"/>
  <c r="K72" i="7"/>
  <c r="R40" i="4"/>
  <c r="AA131" i="6"/>
  <c r="P11" i="3"/>
  <c r="O11" i="4"/>
  <c r="O11" i="5"/>
  <c r="M133" i="6"/>
  <c r="N133" i="6" s="1"/>
  <c r="B97" i="14"/>
  <c r="F97" i="11" s="1"/>
  <c r="C97" i="11" s="1"/>
  <c r="I104" i="11"/>
  <c r="J96" i="4" s="1"/>
  <c r="K106" i="3"/>
  <c r="S21" i="3"/>
  <c r="R20" i="4"/>
  <c r="Q21" i="4"/>
  <c r="N86" i="7"/>
  <c r="Q86" i="7" s="1"/>
  <c r="K86" i="7"/>
  <c r="AA44" i="6"/>
  <c r="AA6" i="6"/>
  <c r="B121" i="11"/>
  <c r="S54" i="3"/>
  <c r="R36" i="5"/>
  <c r="U17" i="4"/>
  <c r="B40" i="11"/>
  <c r="N54" i="3"/>
  <c r="L54" i="3" s="1"/>
  <c r="M36" i="5"/>
  <c r="K36" i="5" s="1"/>
  <c r="W92" i="8"/>
  <c r="B86" i="14"/>
  <c r="F86" i="11" s="1"/>
  <c r="C86" i="11" s="1"/>
  <c r="AA65" i="6"/>
  <c r="AB65" i="6" s="1"/>
  <c r="N33" i="7"/>
  <c r="Q33" i="7" s="1"/>
  <c r="K33" i="7"/>
  <c r="S35" i="5"/>
  <c r="Q35" i="5" s="1"/>
  <c r="S26" i="5"/>
  <c r="Q26" i="5" s="1"/>
  <c r="AA25" i="6"/>
  <c r="AB25" i="6" s="1"/>
  <c r="N74" i="7"/>
  <c r="Q74" i="7" s="1"/>
  <c r="K74" i="7"/>
  <c r="B23" i="11"/>
  <c r="Q103" i="3"/>
  <c r="R104" i="7"/>
  <c r="P93" i="4"/>
  <c r="Q76" i="3"/>
  <c r="R77" i="7"/>
  <c r="N47" i="7"/>
  <c r="Q47" i="7" s="1"/>
  <c r="K47" i="7"/>
  <c r="Q100" i="3"/>
  <c r="R101" i="7"/>
  <c r="B78" i="14"/>
  <c r="F78" i="11" s="1"/>
  <c r="C78" i="11" s="1"/>
  <c r="C78" i="14"/>
  <c r="H78" i="11" s="1"/>
  <c r="E78" i="11" s="1"/>
  <c r="N119" i="7"/>
  <c r="Q119" i="7" s="1"/>
  <c r="K119" i="7"/>
  <c r="B79" i="14"/>
  <c r="F79" i="11" s="1"/>
  <c r="C79" i="11" s="1"/>
  <c r="I107" i="11"/>
  <c r="K109" i="3"/>
  <c r="N100" i="7"/>
  <c r="Q100" i="7" s="1"/>
  <c r="K100" i="7"/>
  <c r="M11" i="3"/>
  <c r="L11" i="5"/>
  <c r="K11" i="7"/>
  <c r="N11" i="7"/>
  <c r="Q11" i="7" s="1"/>
  <c r="R25" i="3"/>
  <c r="N29" i="7"/>
  <c r="Q29" i="7" s="1"/>
  <c r="K29" i="7"/>
  <c r="AN43" i="8"/>
  <c r="P67" i="4"/>
  <c r="AN95" i="8"/>
  <c r="R64" i="7"/>
  <c r="Q63" i="3"/>
  <c r="K43" i="7"/>
  <c r="N43" i="7"/>
  <c r="Q43" i="7" s="1"/>
  <c r="AN33" i="8"/>
  <c r="U97" i="4"/>
  <c r="N6" i="6"/>
  <c r="AB36" i="6"/>
  <c r="AN7" i="8"/>
  <c r="M62" i="4"/>
  <c r="C56" i="14"/>
  <c r="H56" i="11" s="1"/>
  <c r="E56" i="11" s="1"/>
  <c r="B56" i="11" s="1"/>
  <c r="AA94" i="6"/>
  <c r="N95" i="8"/>
  <c r="N25" i="7"/>
  <c r="Q25" i="7" s="1"/>
  <c r="K25" i="7"/>
  <c r="AB95" i="14"/>
  <c r="Z95" i="14" s="1"/>
  <c r="AN36" i="8"/>
  <c r="N114" i="6"/>
  <c r="AA81" i="6"/>
  <c r="AB81" i="6" s="1"/>
  <c r="Q70" i="7"/>
  <c r="AA32" i="6"/>
  <c r="AN124" i="8"/>
  <c r="B47" i="14"/>
  <c r="F47" i="11" s="1"/>
  <c r="C47" i="11" s="1"/>
  <c r="N75" i="7"/>
  <c r="Q75" i="7" s="1"/>
  <c r="K75" i="7"/>
  <c r="C7" i="14"/>
  <c r="H7" i="11" s="1"/>
  <c r="E7" i="11" s="1"/>
  <c r="B7" i="11" s="1"/>
  <c r="R32" i="5"/>
  <c r="K63" i="5"/>
  <c r="Q115" i="7"/>
  <c r="AB70" i="6"/>
  <c r="AB63" i="14"/>
  <c r="Z63" i="14" s="1"/>
  <c r="S63" i="14" s="1"/>
  <c r="B63" i="14" s="1"/>
  <c r="F63" i="11" s="1"/>
  <c r="C63" i="11" s="1"/>
  <c r="AB8" i="14"/>
  <c r="Z8" i="14" s="1"/>
  <c r="S8" i="14" s="1"/>
  <c r="B8" i="14" s="1"/>
  <c r="F8" i="11" s="1"/>
  <c r="C8" i="11" s="1"/>
  <c r="I31" i="11"/>
  <c r="J30" i="4" s="1"/>
  <c r="K33" i="3"/>
  <c r="AN102" i="8"/>
  <c r="H100" i="8"/>
  <c r="N45" i="7"/>
  <c r="Q45" i="7" s="1"/>
  <c r="K45" i="7"/>
  <c r="Q92" i="3"/>
  <c r="R93" i="7"/>
  <c r="Q12" i="7"/>
  <c r="W99" i="8"/>
  <c r="N95" i="7"/>
  <c r="Q95" i="7" s="1"/>
  <c r="K95" i="7"/>
  <c r="C73" i="14"/>
  <c r="H73" i="11" s="1"/>
  <c r="E73" i="11" s="1"/>
  <c r="C49" i="14"/>
  <c r="H49" i="11" s="1"/>
  <c r="E49" i="11" s="1"/>
  <c r="I66" i="11"/>
  <c r="K68" i="3"/>
  <c r="I32" i="11"/>
  <c r="J31" i="4" s="1"/>
  <c r="K34" i="3"/>
  <c r="C108" i="14"/>
  <c r="H108" i="11" s="1"/>
  <c r="E108" i="11" s="1"/>
  <c r="B108" i="11" s="1"/>
  <c r="C101" i="14"/>
  <c r="H101" i="11" s="1"/>
  <c r="E101" i="11" s="1"/>
  <c r="B101" i="11" s="1"/>
  <c r="R71" i="7"/>
  <c r="Q70" i="3"/>
  <c r="N20" i="7"/>
  <c r="Q20" i="7" s="1"/>
  <c r="K20" i="7"/>
  <c r="O92" i="8"/>
  <c r="N83" i="6"/>
  <c r="B41" i="14"/>
  <c r="F41" i="11" s="1"/>
  <c r="C41" i="11" s="1"/>
  <c r="L102" i="4"/>
  <c r="K102" i="4" s="1"/>
  <c r="Q95" i="4"/>
  <c r="S114" i="4"/>
  <c r="Q114" i="4" s="1"/>
  <c r="R25" i="5"/>
  <c r="S18" i="5"/>
  <c r="Q18" i="5" s="1"/>
  <c r="S72" i="5"/>
  <c r="Q72" i="5" s="1"/>
  <c r="U29" i="4"/>
  <c r="Q102" i="3"/>
  <c r="R103" i="7"/>
  <c r="Z50" i="6"/>
  <c r="R35" i="6"/>
  <c r="L11" i="4"/>
  <c r="AA118" i="6"/>
  <c r="AB118" i="6" s="1"/>
  <c r="M82" i="6"/>
  <c r="N82" i="6" s="1"/>
  <c r="AN108" i="8"/>
  <c r="I49" i="6"/>
  <c r="D15" i="14"/>
  <c r="I33" i="6"/>
  <c r="R15" i="6"/>
  <c r="L58" i="4"/>
  <c r="M45" i="5"/>
  <c r="K45" i="5" s="1"/>
  <c r="M66" i="5"/>
  <c r="L55" i="4"/>
  <c r="P62" i="4"/>
  <c r="C86" i="14"/>
  <c r="H86" i="11" s="1"/>
  <c r="E86" i="11" s="1"/>
  <c r="Z53" i="6"/>
  <c r="AA53" i="6" s="1"/>
  <c r="AB53" i="6" s="1"/>
  <c r="N128" i="7"/>
  <c r="Q128" i="7" s="1"/>
  <c r="K128" i="7"/>
  <c r="B62" i="14"/>
  <c r="F62" i="11" s="1"/>
  <c r="C62" i="11" s="1"/>
  <c r="B62" i="11" s="1"/>
  <c r="O38" i="4"/>
  <c r="N16" i="7"/>
  <c r="Q16" i="7" s="1"/>
  <c r="K16" i="7"/>
  <c r="AN72" i="8"/>
  <c r="D27" i="14"/>
  <c r="B27" i="14" s="1"/>
  <c r="F27" i="11" s="1"/>
  <c r="C27" i="11" s="1"/>
  <c r="O25" i="5"/>
  <c r="I10" i="6"/>
  <c r="N10" i="6" s="1"/>
  <c r="M99" i="6"/>
  <c r="N99" i="6" s="1"/>
  <c r="I40" i="6"/>
  <c r="N40" i="6" s="1"/>
  <c r="C11" i="14"/>
  <c r="H11" i="11" s="1"/>
  <c r="E11" i="11" s="1"/>
  <c r="N77" i="6"/>
  <c r="AN12" i="8"/>
  <c r="AB8" i="6"/>
  <c r="L42" i="4"/>
  <c r="AN134" i="8"/>
  <c r="R130" i="6"/>
  <c r="AB130" i="6" s="1"/>
  <c r="R12" i="4"/>
  <c r="L71" i="4"/>
  <c r="M129" i="6"/>
  <c r="L112" i="3"/>
  <c r="AB94" i="6"/>
  <c r="O95" i="8"/>
  <c r="N60" i="7"/>
  <c r="Q60" i="7" s="1"/>
  <c r="K60" i="7"/>
  <c r="N24" i="7"/>
  <c r="Q24" i="7" s="1"/>
  <c r="K24" i="7"/>
  <c r="N65" i="7"/>
  <c r="Q65" i="7" s="1"/>
  <c r="K65" i="7"/>
  <c r="M98" i="6"/>
  <c r="N98" i="6" s="1"/>
  <c r="M68" i="4"/>
  <c r="N44" i="7"/>
  <c r="Q44" i="7" s="1"/>
  <c r="K44" i="7"/>
  <c r="C47" i="14"/>
  <c r="H47" i="11" s="1"/>
  <c r="E47" i="11" s="1"/>
  <c r="O100" i="4"/>
  <c r="N88" i="7"/>
  <c r="Q88" i="7" s="1"/>
  <c r="K88" i="7"/>
  <c r="AB66" i="6"/>
  <c r="R63" i="7"/>
  <c r="Q62" i="3"/>
  <c r="R37" i="4"/>
  <c r="M7" i="6"/>
  <c r="N7" i="6" s="1"/>
  <c r="L76" i="5"/>
  <c r="D130" i="14"/>
  <c r="B130" i="14" s="1"/>
  <c r="F130" i="11" s="1"/>
  <c r="C130" i="11" s="1"/>
  <c r="B130" i="11" s="1"/>
  <c r="C106" i="14"/>
  <c r="H106" i="11" s="1"/>
  <c r="E106" i="11" s="1"/>
  <c r="B106" i="11" s="1"/>
  <c r="M86" i="6"/>
  <c r="AN65" i="8"/>
  <c r="R33" i="4"/>
  <c r="M19" i="5"/>
  <c r="K39" i="7"/>
  <c r="N39" i="7"/>
  <c r="Q39" i="7" s="1"/>
  <c r="O96" i="4"/>
  <c r="L21" i="4"/>
  <c r="R133" i="6"/>
  <c r="AB133" i="6" s="1"/>
  <c r="O57" i="4"/>
  <c r="AN115" i="8"/>
  <c r="N98" i="7"/>
  <c r="Q98" i="7" s="1"/>
  <c r="K98" i="7"/>
  <c r="L121" i="4"/>
  <c r="R9" i="5"/>
  <c r="Q9" i="5" s="1"/>
  <c r="Z134" i="6"/>
  <c r="AA134" i="6" s="1"/>
  <c r="AB134" i="6" s="1"/>
  <c r="R93" i="6"/>
  <c r="AB93" i="6" s="1"/>
  <c r="S78" i="4"/>
  <c r="Q78" i="4" s="1"/>
  <c r="AN129" i="8"/>
  <c r="O108" i="4"/>
  <c r="Z60" i="6"/>
  <c r="AA60" i="6" s="1"/>
  <c r="N32" i="7"/>
  <c r="Q32" i="7" s="1"/>
  <c r="K32" i="7"/>
  <c r="M19" i="6"/>
  <c r="N19" i="6" s="1"/>
  <c r="AN67" i="8"/>
  <c r="U14" i="5"/>
  <c r="U50" i="5"/>
  <c r="M38" i="6"/>
  <c r="N38" i="6" s="1"/>
  <c r="M41" i="6"/>
  <c r="N41" i="6" s="1"/>
  <c r="AB114" i="6"/>
  <c r="R92" i="8"/>
  <c r="N79" i="3"/>
  <c r="M70" i="4"/>
  <c r="R23" i="4"/>
  <c r="Q23" i="4" s="1"/>
  <c r="AB131" i="6"/>
  <c r="N126" i="7"/>
  <c r="Q126" i="7" s="1"/>
  <c r="K126" i="7"/>
  <c r="R56" i="4"/>
  <c r="Q56" i="4" s="1"/>
  <c r="AB59" i="6"/>
  <c r="AA48" i="6"/>
  <c r="AB48" i="6" s="1"/>
  <c r="O102" i="7"/>
  <c r="Q102" i="7" s="1"/>
  <c r="K102" i="7"/>
  <c r="Q43" i="4"/>
  <c r="R60" i="6"/>
  <c r="O9" i="4"/>
  <c r="B15" i="14"/>
  <c r="F15" i="11" s="1"/>
  <c r="C15" i="11" s="1"/>
  <c r="Q131" i="7"/>
  <c r="N136" i="7"/>
  <c r="Q136" i="7" s="1"/>
  <c r="K136" i="7"/>
  <c r="P54" i="3"/>
  <c r="O36" i="5"/>
  <c r="AB119" i="14"/>
  <c r="Z119" i="14" s="1"/>
  <c r="B80" i="11"/>
  <c r="W95" i="8"/>
  <c r="K91" i="7"/>
  <c r="N91" i="7"/>
  <c r="Q91" i="7" s="1"/>
  <c r="R65" i="5"/>
  <c r="K61" i="7"/>
  <c r="N61" i="7"/>
  <c r="Q61" i="7" s="1"/>
  <c r="Q125" i="7"/>
  <c r="O9" i="5"/>
  <c r="N127" i="6"/>
  <c r="R32" i="6"/>
  <c r="AB32" i="6" s="1"/>
  <c r="N75" i="6"/>
  <c r="M29" i="6"/>
  <c r="N29" i="6" s="1"/>
  <c r="C41" i="14"/>
  <c r="H41" i="11" s="1"/>
  <c r="E41" i="11" s="1"/>
  <c r="R9" i="6"/>
  <c r="AB9" i="6" s="1"/>
  <c r="S7" i="4"/>
  <c r="Q7" i="4" s="1"/>
  <c r="Z108" i="6"/>
  <c r="AA108" i="6" s="1"/>
  <c r="C68" i="14"/>
  <c r="H68" i="11" s="1"/>
  <c r="E68" i="11" s="1"/>
  <c r="B68" i="11" s="1"/>
  <c r="M60" i="6"/>
  <c r="N60" i="6" s="1"/>
  <c r="Z39" i="6"/>
  <c r="AA39" i="6" s="1"/>
  <c r="AN133" i="8"/>
  <c r="P9" i="5"/>
  <c r="AA128" i="6"/>
  <c r="N22" i="7"/>
  <c r="Q22" i="7" s="1"/>
  <c r="K22" i="7"/>
  <c r="I131" i="6"/>
  <c r="N23" i="7"/>
  <c r="Q23" i="7" s="1"/>
  <c r="K23" i="7"/>
  <c r="AA92" i="6"/>
  <c r="AB92" i="6" s="1"/>
  <c r="M70" i="6"/>
  <c r="N70" i="6" s="1"/>
  <c r="S44" i="3"/>
  <c r="R41" i="4"/>
  <c r="O19" i="4"/>
  <c r="M61" i="6"/>
  <c r="N61" i="6" s="1"/>
  <c r="W94" i="8"/>
  <c r="I90" i="6"/>
  <c r="N90" i="6" s="1"/>
  <c r="N30" i="6"/>
  <c r="K14" i="7"/>
  <c r="N14" i="7"/>
  <c r="Q14" i="7" s="1"/>
  <c r="Q46" i="4"/>
  <c r="N73" i="7"/>
  <c r="Q73" i="7" s="1"/>
  <c r="K73" i="7"/>
  <c r="N71" i="5"/>
  <c r="I66" i="6"/>
  <c r="R121" i="7"/>
  <c r="Q120" i="3"/>
  <c r="AB102" i="6"/>
  <c r="AN75" i="8"/>
  <c r="K127" i="7"/>
  <c r="O127" i="7"/>
  <c r="Q127" i="7" s="1"/>
  <c r="AB82" i="6"/>
  <c r="AB61" i="6"/>
  <c r="AB46" i="6"/>
  <c r="H74" i="4"/>
  <c r="P79" i="3"/>
  <c r="O70" i="4"/>
  <c r="B55" i="11"/>
  <c r="I20" i="6"/>
  <c r="M89" i="6"/>
  <c r="C12" i="14"/>
  <c r="H12" i="11" s="1"/>
  <c r="E12" i="11" s="1"/>
  <c r="R108" i="6"/>
  <c r="I45" i="6"/>
  <c r="N45" i="6" s="1"/>
  <c r="C97" i="14"/>
  <c r="H97" i="11" s="1"/>
  <c r="E97" i="11" s="1"/>
  <c r="I89" i="6"/>
  <c r="N112" i="7"/>
  <c r="Q112" i="7" s="1"/>
  <c r="K112" i="7"/>
  <c r="N97" i="8"/>
  <c r="K82" i="7"/>
  <c r="N82" i="7"/>
  <c r="Q82" i="7" s="1"/>
  <c r="M36" i="6"/>
  <c r="N30" i="7"/>
  <c r="Q30" i="7" s="1"/>
  <c r="K30" i="7"/>
  <c r="M65" i="5"/>
  <c r="K65" i="5" s="1"/>
  <c r="N50" i="7"/>
  <c r="Q50" i="7" s="1"/>
  <c r="K50" i="7"/>
  <c r="AN45" i="8"/>
  <c r="R9" i="7"/>
  <c r="Q8" i="3"/>
  <c r="S42" i="5"/>
  <c r="Q42" i="5" s="1"/>
  <c r="R17" i="5"/>
  <c r="S38" i="5"/>
  <c r="Q38" i="5" s="1"/>
  <c r="R46" i="5"/>
  <c r="R15" i="5"/>
  <c r="R55" i="4"/>
  <c r="Q55" i="4" s="1"/>
  <c r="M131" i="6"/>
  <c r="AN50" i="8"/>
  <c r="V10" i="6"/>
  <c r="AA10" i="6" s="1"/>
  <c r="AB10" i="6" s="1"/>
  <c r="Q98" i="4"/>
  <c r="M88" i="6"/>
  <c r="N88" i="6" s="1"/>
  <c r="I100" i="6"/>
  <c r="N100" i="6" s="1"/>
  <c r="I75" i="11"/>
  <c r="J68" i="4" s="1"/>
  <c r="K77" i="3"/>
  <c r="AA35" i="6"/>
  <c r="D133" i="14"/>
  <c r="B133" i="14" s="1"/>
  <c r="F133" i="11" s="1"/>
  <c r="C133" i="11" s="1"/>
  <c r="B133" i="11" s="1"/>
  <c r="AA125" i="6"/>
  <c r="AB125" i="6" s="1"/>
  <c r="AA54" i="6"/>
  <c r="AB54" i="6" s="1"/>
  <c r="AB51" i="6"/>
  <c r="AA22" i="6"/>
  <c r="AB22" i="6" s="1"/>
  <c r="AA15" i="6"/>
  <c r="M86" i="4"/>
  <c r="K86" i="4" s="1"/>
  <c r="M58" i="4"/>
  <c r="Q37" i="7"/>
  <c r="C48" i="14"/>
  <c r="H48" i="11" s="1"/>
  <c r="E48" i="11" s="1"/>
  <c r="R27" i="7"/>
  <c r="Q26" i="3"/>
  <c r="AA126" i="6"/>
  <c r="AB126" i="6" s="1"/>
  <c r="AB94" i="14"/>
  <c r="Z94" i="14" s="1"/>
  <c r="T103" i="3"/>
  <c r="R103" i="3" s="1"/>
  <c r="S93" i="4"/>
  <c r="Q93" i="4" s="1"/>
  <c r="Q109" i="7"/>
  <c r="AA99" i="6"/>
  <c r="AB99" i="6" s="1"/>
  <c r="O58" i="5"/>
  <c r="M134" i="6"/>
  <c r="N134" i="6" s="1"/>
  <c r="N114" i="7"/>
  <c r="Q114" i="7" s="1"/>
  <c r="K114" i="7"/>
  <c r="B61" i="14"/>
  <c r="F61" i="11" s="1"/>
  <c r="C61" i="11" s="1"/>
  <c r="B61" i="11" s="1"/>
  <c r="R106" i="6"/>
  <c r="AB106" i="6" s="1"/>
  <c r="I46" i="6"/>
  <c r="N46" i="6" s="1"/>
  <c r="R39" i="6"/>
  <c r="S7" i="5"/>
  <c r="Q7" i="5" s="1"/>
  <c r="AA111" i="6"/>
  <c r="AB111" i="6" s="1"/>
  <c r="AN62" i="8"/>
  <c r="S34" i="4"/>
  <c r="Q34" i="4" s="1"/>
  <c r="C55" i="14"/>
  <c r="H55" i="11" s="1"/>
  <c r="E55" i="11" s="1"/>
  <c r="I36" i="6"/>
  <c r="Z19" i="6"/>
  <c r="AA19" i="6" s="1"/>
  <c r="AB19" i="6" s="1"/>
  <c r="M18" i="6"/>
  <c r="N18" i="6" s="1"/>
  <c r="AN122" i="8"/>
  <c r="I87" i="6"/>
  <c r="N87" i="6" s="1"/>
  <c r="R55" i="7"/>
  <c r="Q54" i="3"/>
  <c r="P36" i="5"/>
  <c r="AN11" i="8"/>
  <c r="I120" i="6"/>
  <c r="N120" i="6" s="1"/>
  <c r="R84" i="6"/>
  <c r="AB84" i="6" s="1"/>
  <c r="N53" i="7"/>
  <c r="Q53" i="7" s="1"/>
  <c r="K53" i="7"/>
  <c r="I8" i="6"/>
  <c r="N8" i="6" s="1"/>
  <c r="O7" i="4"/>
  <c r="P9" i="4"/>
  <c r="Z105" i="6"/>
  <c r="AA105" i="6" s="1"/>
  <c r="AB105" i="6" s="1"/>
  <c r="I78" i="6"/>
  <c r="N78" i="6" s="1"/>
  <c r="M65" i="6"/>
  <c r="N65" i="6" s="1"/>
  <c r="R17" i="6"/>
  <c r="AB17" i="6" s="1"/>
  <c r="S75" i="5"/>
  <c r="Q75" i="5" s="1"/>
  <c r="AN89" i="8"/>
  <c r="R5" i="4"/>
  <c r="M117" i="6"/>
  <c r="N117" i="6" s="1"/>
  <c r="AA95" i="6"/>
  <c r="AB95" i="6" s="1"/>
  <c r="Z85" i="6"/>
  <c r="AA85" i="6" s="1"/>
  <c r="O68" i="5"/>
  <c r="Q68" i="3"/>
  <c r="R69" i="7"/>
  <c r="R69" i="6"/>
  <c r="AB69" i="6" s="1"/>
  <c r="AA31" i="6"/>
  <c r="AB31" i="6" s="1"/>
  <c r="AN32" i="8"/>
  <c r="L12" i="5"/>
  <c r="N132" i="7"/>
  <c r="Q132" i="7" s="1"/>
  <c r="K132" i="7"/>
  <c r="D49" i="14"/>
  <c r="B49" i="14" s="1"/>
  <c r="F49" i="11" s="1"/>
  <c r="C49" i="11" s="1"/>
  <c r="B49" i="11" s="1"/>
  <c r="N99" i="7"/>
  <c r="Q99" i="7" s="1"/>
  <c r="K99" i="7"/>
  <c r="AN47" i="8"/>
  <c r="AN46" i="8"/>
  <c r="R9" i="3"/>
  <c r="L68" i="5"/>
  <c r="R128" i="6"/>
  <c r="AB128" i="6" s="1"/>
  <c r="I129" i="6"/>
  <c r="C63" i="14"/>
  <c r="H63" i="11" s="1"/>
  <c r="E63" i="11" s="1"/>
  <c r="AB96" i="14"/>
  <c r="Z96" i="14" s="1"/>
  <c r="S96" i="14" s="1"/>
  <c r="O94" i="4"/>
  <c r="R94" i="8"/>
  <c r="R108" i="4"/>
  <c r="R120" i="4"/>
  <c r="P79" i="7"/>
  <c r="Q79" i="7" s="1"/>
  <c r="K79" i="7"/>
  <c r="AA50" i="6"/>
  <c r="AB50" i="6" s="1"/>
  <c r="R127" i="3"/>
  <c r="K129" i="7"/>
  <c r="N129" i="7"/>
  <c r="Q129" i="7" s="1"/>
  <c r="R42" i="7"/>
  <c r="Q41" i="3"/>
  <c r="N36" i="7"/>
  <c r="Q36" i="7" s="1"/>
  <c r="K36" i="7"/>
  <c r="R44" i="6"/>
  <c r="AB44" i="6" s="1"/>
  <c r="R6" i="6"/>
  <c r="AB6" i="6" s="1"/>
  <c r="Q77" i="4"/>
  <c r="B129" i="14"/>
  <c r="F129" i="11" s="1"/>
  <c r="C129" i="11" s="1"/>
  <c r="C129" i="14"/>
  <c r="H129" i="11" s="1"/>
  <c r="E129" i="11" s="1"/>
  <c r="Q123" i="3"/>
  <c r="R124" i="7"/>
  <c r="C85" i="14"/>
  <c r="H85" i="11" s="1"/>
  <c r="E85" i="11" s="1"/>
  <c r="B85" i="11" s="1"/>
  <c r="K6" i="7"/>
  <c r="N6" i="7"/>
  <c r="Q6" i="7" s="1"/>
  <c r="AN98" i="8"/>
  <c r="R97" i="7"/>
  <c r="Q96" i="3"/>
  <c r="R21" i="7"/>
  <c r="Q20" i="3"/>
  <c r="M76" i="6"/>
  <c r="N76" i="6" s="1"/>
  <c r="M58" i="6"/>
  <c r="N58" i="6" s="1"/>
  <c r="Q80" i="7"/>
  <c r="U30" i="5"/>
  <c r="R111" i="7"/>
  <c r="Q110" i="3"/>
  <c r="N46" i="7"/>
  <c r="Q46" i="7" s="1"/>
  <c r="K46" i="7"/>
  <c r="M95" i="6"/>
  <c r="N95" i="6" s="1"/>
  <c r="R78" i="7"/>
  <c r="Q77" i="3"/>
  <c r="AB136" i="6"/>
  <c r="Z122" i="6"/>
  <c r="AA122" i="6" s="1"/>
  <c r="AB122" i="6" s="1"/>
  <c r="R66" i="7"/>
  <c r="Q65" i="3"/>
  <c r="C22" i="14"/>
  <c r="H22" i="11" s="1"/>
  <c r="E22" i="11" s="1"/>
  <c r="S73" i="4"/>
  <c r="Q73" i="4" s="1"/>
  <c r="R47" i="6"/>
  <c r="AB47" i="6" s="1"/>
  <c r="N112" i="6"/>
  <c r="R70" i="5"/>
  <c r="Q118" i="4"/>
  <c r="S58" i="5"/>
  <c r="Q58" i="5" s="1"/>
  <c r="H98" i="8"/>
  <c r="O98" i="8" s="1"/>
  <c r="AN86" i="8"/>
  <c r="I94" i="6"/>
  <c r="B51" i="14"/>
  <c r="F51" i="11" s="1"/>
  <c r="C51" i="11" s="1"/>
  <c r="B51" i="11" s="1"/>
  <c r="P43" i="4"/>
  <c r="C131" i="14"/>
  <c r="H131" i="11" s="1"/>
  <c r="E131" i="11" s="1"/>
  <c r="AN80" i="8"/>
  <c r="K15" i="7"/>
  <c r="N15" i="7"/>
  <c r="Q15" i="7" s="1"/>
  <c r="L107" i="4"/>
  <c r="AA132" i="6"/>
  <c r="AB132" i="6" s="1"/>
  <c r="C76" i="14"/>
  <c r="H76" i="11" s="1"/>
  <c r="E76" i="11" s="1"/>
  <c r="B76" i="11" s="1"/>
  <c r="R68" i="6"/>
  <c r="AB68" i="6" s="1"/>
  <c r="M51" i="6"/>
  <c r="N51" i="6" s="1"/>
  <c r="AA38" i="6"/>
  <c r="L37" i="5"/>
  <c r="L47" i="5"/>
  <c r="M67" i="4"/>
  <c r="M99" i="4"/>
  <c r="R92" i="7"/>
  <c r="Q91" i="3"/>
  <c r="Q19" i="7"/>
  <c r="N57" i="7"/>
  <c r="Q57" i="7" s="1"/>
  <c r="K57" i="7"/>
  <c r="I72" i="6"/>
  <c r="AA88" i="6"/>
  <c r="AB88" i="6" s="1"/>
  <c r="Q12" i="4"/>
  <c r="AA41" i="6"/>
  <c r="AB41" i="6" s="1"/>
  <c r="S68" i="4"/>
  <c r="Q68" i="4" s="1"/>
  <c r="R27" i="6"/>
  <c r="AB27" i="6" s="1"/>
  <c r="N67" i="7"/>
  <c r="Q67" i="7" s="1"/>
  <c r="K67" i="7"/>
  <c r="O67" i="4"/>
  <c r="P91" i="4"/>
  <c r="P42" i="5"/>
  <c r="O38" i="5"/>
  <c r="O13" i="7"/>
  <c r="Q13" i="7" s="1"/>
  <c r="K13" i="7"/>
  <c r="I80" i="6"/>
  <c r="N80" i="6" s="1"/>
  <c r="AN61" i="8"/>
  <c r="AA101" i="6"/>
  <c r="AN49" i="8"/>
  <c r="AA103" i="6"/>
  <c r="AB103" i="6" s="1"/>
  <c r="Q44" i="5"/>
  <c r="K90" i="7"/>
  <c r="N90" i="7"/>
  <c r="Q90" i="7" s="1"/>
  <c r="B42" i="14"/>
  <c r="F42" i="11" s="1"/>
  <c r="C42" i="11" s="1"/>
  <c r="V12" i="6"/>
  <c r="AA12" i="6" s="1"/>
  <c r="AB12" i="6" s="1"/>
  <c r="N122" i="6"/>
  <c r="I83" i="3"/>
  <c r="I52" i="6"/>
  <c r="K106" i="7"/>
  <c r="N106" i="7"/>
  <c r="Q106" i="7" s="1"/>
  <c r="N31" i="6"/>
  <c r="C133" i="14"/>
  <c r="H133" i="11" s="1"/>
  <c r="E133" i="11" s="1"/>
  <c r="L75" i="5"/>
  <c r="B110" i="11"/>
  <c r="AB112" i="6"/>
  <c r="C27" i="14"/>
  <c r="H27" i="11" s="1"/>
  <c r="E27" i="11" s="1"/>
  <c r="Q110" i="7"/>
  <c r="I113" i="11"/>
  <c r="J104" i="4" s="1"/>
  <c r="K115" i="3"/>
  <c r="AN15" i="8"/>
  <c r="C84" i="14"/>
  <c r="H84" i="11" s="1"/>
  <c r="E84" i="11" s="1"/>
  <c r="B84" i="11" s="1"/>
  <c r="T58" i="3"/>
  <c r="R58" i="3" s="1"/>
  <c r="S39" i="5"/>
  <c r="Q39" i="5" s="1"/>
  <c r="AA16" i="6"/>
  <c r="R13" i="6"/>
  <c r="Q30" i="4"/>
  <c r="AN114" i="8"/>
  <c r="N18" i="7"/>
  <c r="Q18" i="7" s="1"/>
  <c r="K18" i="7"/>
  <c r="K100" i="8"/>
  <c r="AN53" i="8"/>
  <c r="C30" i="14"/>
  <c r="H30" i="11" s="1"/>
  <c r="E30" i="11" s="1"/>
  <c r="D16" i="14"/>
  <c r="B16" i="14" s="1"/>
  <c r="F16" i="11" s="1"/>
  <c r="C16" i="11" s="1"/>
  <c r="B16" i="11" s="1"/>
  <c r="Q74" i="4"/>
  <c r="S66" i="4"/>
  <c r="Q66" i="4" s="1"/>
  <c r="P108" i="4"/>
  <c r="K99" i="8"/>
  <c r="O99" i="8" s="1"/>
  <c r="X99" i="8" s="1"/>
  <c r="AN60" i="8"/>
  <c r="S51" i="4"/>
  <c r="Q51" i="4" s="1"/>
  <c r="R43" i="6"/>
  <c r="AB43" i="6" s="1"/>
  <c r="B21" i="11"/>
  <c r="B39" i="11"/>
  <c r="M63" i="3" l="1"/>
  <c r="L42" i="5"/>
  <c r="L56" i="4"/>
  <c r="N28" i="3"/>
  <c r="M25" i="4"/>
  <c r="M20" i="5"/>
  <c r="M53" i="3"/>
  <c r="L48" i="4"/>
  <c r="L63" i="3"/>
  <c r="S8" i="3"/>
  <c r="R8" i="3" s="1"/>
  <c r="R8" i="4"/>
  <c r="Q8" i="4" s="1"/>
  <c r="R8" i="5"/>
  <c r="Q8" i="5" s="1"/>
  <c r="S15" i="3"/>
  <c r="R15" i="3" s="1"/>
  <c r="R14" i="4"/>
  <c r="X92" i="8"/>
  <c r="B96" i="14"/>
  <c r="F96" i="11" s="1"/>
  <c r="C96" i="11" s="1"/>
  <c r="K96" i="4"/>
  <c r="N49" i="6"/>
  <c r="O94" i="8"/>
  <c r="B102" i="11"/>
  <c r="B19" i="11"/>
  <c r="Q14" i="4"/>
  <c r="N36" i="3"/>
  <c r="M25" i="5"/>
  <c r="M135" i="3"/>
  <c r="L122" i="4"/>
  <c r="T29" i="3"/>
  <c r="R29" i="3" s="1"/>
  <c r="S26" i="4"/>
  <c r="Q26" i="4" s="1"/>
  <c r="S21" i="5"/>
  <c r="Q21" i="5" s="1"/>
  <c r="AB97" i="6"/>
  <c r="N61" i="3"/>
  <c r="L61" i="3" s="1"/>
  <c r="M54" i="4"/>
  <c r="K54" i="4" s="1"/>
  <c r="T56" i="3"/>
  <c r="R56" i="3" s="1"/>
  <c r="S50" i="4"/>
  <c r="Q50" i="4" s="1"/>
  <c r="C42" i="14"/>
  <c r="H42" i="11" s="1"/>
  <c r="E42" i="11" s="1"/>
  <c r="B42" i="11" s="1"/>
  <c r="B27" i="11"/>
  <c r="B63" i="11"/>
  <c r="B22" i="11"/>
  <c r="K58" i="4"/>
  <c r="N131" i="6"/>
  <c r="N33" i="6"/>
  <c r="B4" i="11"/>
  <c r="R67" i="3"/>
  <c r="B103" i="11"/>
  <c r="B92" i="11"/>
  <c r="B26" i="11"/>
  <c r="N56" i="3"/>
  <c r="M50" i="4"/>
  <c r="L66" i="3"/>
  <c r="N16" i="6"/>
  <c r="N52" i="6"/>
  <c r="AB38" i="6"/>
  <c r="B37" i="11"/>
  <c r="B114" i="11"/>
  <c r="B33" i="11"/>
  <c r="B125" i="11"/>
  <c r="M56" i="4"/>
  <c r="AB52" i="6"/>
  <c r="B124" i="11"/>
  <c r="B123" i="11"/>
  <c r="M42" i="5"/>
  <c r="K42" i="5" s="1"/>
  <c r="M101" i="3"/>
  <c r="L57" i="5"/>
  <c r="T76" i="3"/>
  <c r="R76" i="3" s="1"/>
  <c r="S67" i="4"/>
  <c r="Q67" i="4" s="1"/>
  <c r="M123" i="3"/>
  <c r="L111" i="4"/>
  <c r="C58" i="14"/>
  <c r="H58" i="11" s="1"/>
  <c r="E58" i="11" s="1"/>
  <c r="B72" i="11"/>
  <c r="B59" i="11"/>
  <c r="B67" i="11"/>
  <c r="AB116" i="6"/>
  <c r="Q108" i="4"/>
  <c r="Q106" i="4"/>
  <c r="K21" i="4"/>
  <c r="K62" i="4"/>
  <c r="M9" i="3"/>
  <c r="L9" i="5"/>
  <c r="L9" i="4"/>
  <c r="S98" i="3"/>
  <c r="R89" i="4"/>
  <c r="N98" i="3"/>
  <c r="M89" i="4"/>
  <c r="N124" i="3"/>
  <c r="L124" i="3" s="1"/>
  <c r="M69" i="5"/>
  <c r="K69" i="5" s="1"/>
  <c r="N9" i="3"/>
  <c r="L9" i="3" s="1"/>
  <c r="M9" i="5"/>
  <c r="M9" i="4"/>
  <c r="K9" i="4" s="1"/>
  <c r="N47" i="3"/>
  <c r="L47" i="3" s="1"/>
  <c r="M43" i="4"/>
  <c r="K43" i="4" s="1"/>
  <c r="N29" i="3"/>
  <c r="M26" i="4"/>
  <c r="M21" i="5"/>
  <c r="I102" i="11"/>
  <c r="J94" i="4" s="1"/>
  <c r="K104" i="3"/>
  <c r="N117" i="3"/>
  <c r="M106" i="4"/>
  <c r="I130" i="11"/>
  <c r="K132" i="3"/>
  <c r="N24" i="3"/>
  <c r="L24" i="3" s="1"/>
  <c r="M22" i="4"/>
  <c r="K22" i="4" s="1"/>
  <c r="M31" i="3"/>
  <c r="L28" i="4"/>
  <c r="L23" i="5"/>
  <c r="I27" i="11"/>
  <c r="K29" i="3"/>
  <c r="N85" i="3"/>
  <c r="M76" i="4"/>
  <c r="M52" i="5"/>
  <c r="I90" i="11"/>
  <c r="J83" i="4" s="1"/>
  <c r="K92" i="3"/>
  <c r="M79" i="3"/>
  <c r="L70" i="4"/>
  <c r="M44" i="3"/>
  <c r="L44" i="3" s="1"/>
  <c r="L31" i="5"/>
  <c r="L41" i="4"/>
  <c r="N97" i="3"/>
  <c r="M88" i="4"/>
  <c r="I68" i="11"/>
  <c r="K70" i="3"/>
  <c r="I133" i="11"/>
  <c r="K135" i="3"/>
  <c r="N104" i="3"/>
  <c r="L104" i="3" s="1"/>
  <c r="M94" i="4"/>
  <c r="K94" i="4" s="1"/>
  <c r="I101" i="11"/>
  <c r="J93" i="4" s="1"/>
  <c r="K103" i="3"/>
  <c r="N73" i="3"/>
  <c r="L73" i="3" s="1"/>
  <c r="M48" i="5"/>
  <c r="K48" i="5" s="1"/>
  <c r="M65" i="4"/>
  <c r="K65" i="4" s="1"/>
  <c r="N17" i="3"/>
  <c r="M16" i="4"/>
  <c r="M14" i="5"/>
  <c r="N52" i="3"/>
  <c r="M47" i="4"/>
  <c r="N48" i="3"/>
  <c r="M33" i="5"/>
  <c r="M44" i="4"/>
  <c r="I37" i="11"/>
  <c r="J36" i="4" s="1"/>
  <c r="K39" i="3"/>
  <c r="N53" i="3"/>
  <c r="L53" i="3" s="1"/>
  <c r="M48" i="4"/>
  <c r="K48" i="4" s="1"/>
  <c r="I84" i="11"/>
  <c r="J77" i="4" s="1"/>
  <c r="K86" i="3"/>
  <c r="I106" i="11"/>
  <c r="K108" i="3"/>
  <c r="N121" i="3"/>
  <c r="L121" i="3" s="1"/>
  <c r="M109" i="4"/>
  <c r="N40" i="3"/>
  <c r="L40" i="3" s="1"/>
  <c r="M28" i="5"/>
  <c r="M37" i="4"/>
  <c r="I76" i="11"/>
  <c r="K78" i="3"/>
  <c r="N125" i="3"/>
  <c r="M112" i="4"/>
  <c r="K112" i="4" s="1"/>
  <c r="M99" i="3"/>
  <c r="L99" i="3" s="1"/>
  <c r="L90" i="4"/>
  <c r="K90" i="4" s="1"/>
  <c r="I65" i="11"/>
  <c r="J59" i="4" s="1"/>
  <c r="K67" i="3"/>
  <c r="I115" i="11"/>
  <c r="J106" i="4" s="1"/>
  <c r="K117" i="3"/>
  <c r="R102" i="7"/>
  <c r="Q101" i="3"/>
  <c r="P92" i="4"/>
  <c r="P57" i="5"/>
  <c r="I7" i="11"/>
  <c r="K9" i="3"/>
  <c r="I63" i="11"/>
  <c r="J57" i="4" s="1"/>
  <c r="K65" i="3"/>
  <c r="I3" i="11"/>
  <c r="K5" i="3"/>
  <c r="N94" i="3"/>
  <c r="M85" i="4"/>
  <c r="N102" i="3"/>
  <c r="M58" i="5"/>
  <c r="I85" i="11"/>
  <c r="K87" i="3"/>
  <c r="I9" i="11"/>
  <c r="K11" i="3"/>
  <c r="N10" i="3"/>
  <c r="M10" i="5"/>
  <c r="M10" i="4"/>
  <c r="M125" i="3"/>
  <c r="L112" i="4"/>
  <c r="AB39" i="6"/>
  <c r="M69" i="3"/>
  <c r="L61" i="4"/>
  <c r="M37" i="3"/>
  <c r="L26" i="5"/>
  <c r="L34" i="4"/>
  <c r="S95" i="14"/>
  <c r="C95" i="14"/>
  <c r="H95" i="11" s="1"/>
  <c r="E95" i="11" s="1"/>
  <c r="B95" i="11" s="1"/>
  <c r="M30" i="3"/>
  <c r="L27" i="4"/>
  <c r="L22" i="5"/>
  <c r="M121" i="3"/>
  <c r="L109" i="4"/>
  <c r="M94" i="3"/>
  <c r="L85" i="4"/>
  <c r="N105" i="3"/>
  <c r="M95" i="4"/>
  <c r="M89" i="3"/>
  <c r="L89" i="3" s="1"/>
  <c r="L55" i="5"/>
  <c r="K55" i="5" s="1"/>
  <c r="L80" i="4"/>
  <c r="R61" i="7"/>
  <c r="Q60" i="3"/>
  <c r="P41" i="5"/>
  <c r="I80" i="11"/>
  <c r="J73" i="4" s="1"/>
  <c r="K82" i="3"/>
  <c r="T11" i="3"/>
  <c r="R11" i="3" s="1"/>
  <c r="S11" i="4"/>
  <c r="Q11" i="4" s="1"/>
  <c r="S11" i="5"/>
  <c r="Q11" i="5" s="1"/>
  <c r="M56" i="3"/>
  <c r="L56" i="3" s="1"/>
  <c r="L50" i="4"/>
  <c r="K50" i="4" s="1"/>
  <c r="O9" i="3"/>
  <c r="N9" i="4"/>
  <c r="N9" i="5"/>
  <c r="T40" i="3"/>
  <c r="R40" i="3" s="1"/>
  <c r="S28" i="5"/>
  <c r="Q28" i="5" s="1"/>
  <c r="S37" i="4"/>
  <c r="Q37" i="4" s="1"/>
  <c r="N37" i="3"/>
  <c r="M26" i="5"/>
  <c r="M34" i="4"/>
  <c r="K34" i="4" s="1"/>
  <c r="Q27" i="3"/>
  <c r="R28" i="7"/>
  <c r="P19" i="5"/>
  <c r="I108" i="11"/>
  <c r="J100" i="4" s="1"/>
  <c r="K110" i="3"/>
  <c r="N26" i="3"/>
  <c r="L26" i="3" s="1"/>
  <c r="M24" i="4"/>
  <c r="K24" i="4" s="1"/>
  <c r="M50" i="3"/>
  <c r="L35" i="5"/>
  <c r="O96" i="3"/>
  <c r="N87" i="4"/>
  <c r="P52" i="3"/>
  <c r="O47" i="4"/>
  <c r="M86" i="3"/>
  <c r="L86" i="3" s="1"/>
  <c r="G86" i="3" s="1"/>
  <c r="L77" i="4"/>
  <c r="K77" i="4" s="1"/>
  <c r="F77" i="4" s="1"/>
  <c r="G77" i="4" s="1"/>
  <c r="M133" i="3"/>
  <c r="L120" i="4"/>
  <c r="N50" i="3"/>
  <c r="M35" i="5"/>
  <c r="M87" i="3"/>
  <c r="L78" i="4"/>
  <c r="L53" i="5"/>
  <c r="R50" i="7"/>
  <c r="Q49" i="3"/>
  <c r="P45" i="4"/>
  <c r="P34" i="5"/>
  <c r="P111" i="3"/>
  <c r="O101" i="4"/>
  <c r="O62" i="5"/>
  <c r="N45" i="3"/>
  <c r="M32" i="5"/>
  <c r="R22" i="7"/>
  <c r="Q21" i="3"/>
  <c r="P20" i="4"/>
  <c r="P17" i="5"/>
  <c r="R91" i="7"/>
  <c r="Q90" i="3"/>
  <c r="P81" i="4"/>
  <c r="P56" i="5"/>
  <c r="P135" i="3"/>
  <c r="O122" i="4"/>
  <c r="O76" i="5"/>
  <c r="P101" i="3"/>
  <c r="O92" i="4"/>
  <c r="O57" i="5"/>
  <c r="P125" i="3"/>
  <c r="O112" i="4"/>
  <c r="M40" i="3"/>
  <c r="L37" i="4"/>
  <c r="L28" i="5"/>
  <c r="P31" i="3"/>
  <c r="O28" i="4"/>
  <c r="O23" i="5"/>
  <c r="N133" i="3"/>
  <c r="M120" i="4"/>
  <c r="N65" i="3"/>
  <c r="M57" i="4"/>
  <c r="X95" i="8"/>
  <c r="N129" i="3"/>
  <c r="L129" i="3" s="1"/>
  <c r="M71" i="5"/>
  <c r="K71" i="5" s="1"/>
  <c r="M116" i="4"/>
  <c r="K116" i="4" s="1"/>
  <c r="M98" i="3"/>
  <c r="L89" i="4"/>
  <c r="O102" i="3"/>
  <c r="N58" i="5"/>
  <c r="O70" i="3"/>
  <c r="N62" i="4"/>
  <c r="N45" i="5"/>
  <c r="M113" i="3"/>
  <c r="L103" i="4"/>
  <c r="L64" i="5"/>
  <c r="P10" i="3"/>
  <c r="O10" i="5"/>
  <c r="O10" i="4"/>
  <c r="P118" i="3"/>
  <c r="O107" i="4"/>
  <c r="P71" i="3"/>
  <c r="O63" i="4"/>
  <c r="O46" i="5"/>
  <c r="O134" i="3"/>
  <c r="N75" i="5"/>
  <c r="N121" i="4"/>
  <c r="M27" i="3"/>
  <c r="L27" i="3" s="1"/>
  <c r="L19" i="5"/>
  <c r="M52" i="3"/>
  <c r="L47" i="4"/>
  <c r="R68" i="7"/>
  <c r="Q67" i="3"/>
  <c r="P59" i="4"/>
  <c r="T13" i="3"/>
  <c r="R13" i="3" s="1"/>
  <c r="S13" i="5"/>
  <c r="Q13" i="5" s="1"/>
  <c r="I70" i="11"/>
  <c r="K72" i="3"/>
  <c r="P112" i="3"/>
  <c r="O63" i="5"/>
  <c r="O102" i="4"/>
  <c r="M107" i="3"/>
  <c r="L59" i="5"/>
  <c r="L97" i="4"/>
  <c r="P75" i="3"/>
  <c r="O66" i="4"/>
  <c r="T135" i="3"/>
  <c r="R135" i="3" s="1"/>
  <c r="S76" i="5"/>
  <c r="Q76" i="5" s="1"/>
  <c r="S122" i="4"/>
  <c r="Q122" i="4" s="1"/>
  <c r="R120" i="7"/>
  <c r="Q119" i="3"/>
  <c r="P66" i="5"/>
  <c r="I43" i="11"/>
  <c r="J32" i="5" s="1"/>
  <c r="K45" i="3"/>
  <c r="P93" i="3"/>
  <c r="O84" i="4"/>
  <c r="N94" i="6"/>
  <c r="R96" i="7"/>
  <c r="Q95" i="3"/>
  <c r="P86" i="4"/>
  <c r="N19" i="3"/>
  <c r="M16" i="5"/>
  <c r="M18" i="4"/>
  <c r="R134" i="7"/>
  <c r="Q133" i="3"/>
  <c r="P120" i="4"/>
  <c r="B131" i="11"/>
  <c r="R7" i="7"/>
  <c r="Q6" i="3"/>
  <c r="P6" i="4"/>
  <c r="P6" i="5"/>
  <c r="J12" i="5"/>
  <c r="J12" i="4"/>
  <c r="I4" i="11"/>
  <c r="K6" i="3"/>
  <c r="Q40" i="4"/>
  <c r="I72" i="11"/>
  <c r="J49" i="5" s="1"/>
  <c r="K74" i="3"/>
  <c r="I33" i="11"/>
  <c r="J32" i="4" s="1"/>
  <c r="K35" i="3"/>
  <c r="Q116" i="4"/>
  <c r="O116" i="3"/>
  <c r="N105" i="4"/>
  <c r="R18" i="7"/>
  <c r="Q17" i="3"/>
  <c r="P14" i="5"/>
  <c r="P16" i="4"/>
  <c r="I51" i="11"/>
  <c r="J48" i="4" s="1"/>
  <c r="K53" i="3"/>
  <c r="Q79" i="3"/>
  <c r="R80" i="7"/>
  <c r="P70" i="4"/>
  <c r="M64" i="3"/>
  <c r="L43" i="5"/>
  <c r="P29" i="3"/>
  <c r="O26" i="4"/>
  <c r="O21" i="5"/>
  <c r="P13" i="3"/>
  <c r="O13" i="5"/>
  <c r="N130" i="3"/>
  <c r="M72" i="5"/>
  <c r="M117" i="4"/>
  <c r="R45" i="7"/>
  <c r="Q44" i="3"/>
  <c r="P41" i="4"/>
  <c r="P31" i="5"/>
  <c r="N35" i="3"/>
  <c r="M32" i="4"/>
  <c r="P73" i="3"/>
  <c r="O48" i="5"/>
  <c r="O65" i="4"/>
  <c r="T85" i="3"/>
  <c r="R85" i="3" s="1"/>
  <c r="S52" i="5"/>
  <c r="Q52" i="5" s="1"/>
  <c r="S76" i="4"/>
  <c r="Q76" i="4" s="1"/>
  <c r="N43" i="3"/>
  <c r="M30" i="5"/>
  <c r="M40" i="4"/>
  <c r="T45" i="3"/>
  <c r="R45" i="3" s="1"/>
  <c r="S32" i="5"/>
  <c r="Q32" i="5" s="1"/>
  <c r="T10" i="3"/>
  <c r="R10" i="3" s="1"/>
  <c r="S10" i="4"/>
  <c r="Q10" i="4" s="1"/>
  <c r="S10" i="5"/>
  <c r="Q10" i="5" s="1"/>
  <c r="R25" i="7"/>
  <c r="Q24" i="3"/>
  <c r="P22" i="4"/>
  <c r="I40" i="11"/>
  <c r="K42" i="3"/>
  <c r="I88" i="11"/>
  <c r="K90" i="3"/>
  <c r="M96" i="3"/>
  <c r="L87" i="4"/>
  <c r="B48" i="11"/>
  <c r="R54" i="7"/>
  <c r="Q53" i="3"/>
  <c r="P48" i="4"/>
  <c r="T21" i="3"/>
  <c r="R21" i="3" s="1"/>
  <c r="S20" i="4"/>
  <c r="Q20" i="4" s="1"/>
  <c r="S17" i="5"/>
  <c r="Q17" i="5" s="1"/>
  <c r="B77" i="11"/>
  <c r="I110" i="11"/>
  <c r="K112" i="3"/>
  <c r="P89" i="3"/>
  <c r="O80" i="4"/>
  <c r="O55" i="5"/>
  <c r="P12" i="3"/>
  <c r="O12" i="4"/>
  <c r="O12" i="5"/>
  <c r="R19" i="7"/>
  <c r="Q18" i="3"/>
  <c r="P15" i="5"/>
  <c r="P17" i="4"/>
  <c r="O110" i="3"/>
  <c r="N100" i="4"/>
  <c r="P17" i="3"/>
  <c r="O16" i="4"/>
  <c r="O14" i="5"/>
  <c r="R13" i="7"/>
  <c r="Q12" i="3"/>
  <c r="P12" i="4"/>
  <c r="P12" i="5"/>
  <c r="N67" i="3"/>
  <c r="L67" i="3" s="1"/>
  <c r="M59" i="4"/>
  <c r="K59" i="4" s="1"/>
  <c r="M111" i="3"/>
  <c r="L62" i="5"/>
  <c r="L101" i="4"/>
  <c r="N135" i="3"/>
  <c r="L135" i="3" s="1"/>
  <c r="M76" i="5"/>
  <c r="K76" i="5" s="1"/>
  <c r="M122" i="4"/>
  <c r="K122" i="4" s="1"/>
  <c r="B129" i="11"/>
  <c r="O41" i="3"/>
  <c r="N38" i="4"/>
  <c r="N127" i="3"/>
  <c r="M114" i="4"/>
  <c r="P131" i="3"/>
  <c r="O118" i="4"/>
  <c r="O73" i="5"/>
  <c r="N16" i="3"/>
  <c r="M15" i="4"/>
  <c r="R53" i="7"/>
  <c r="Q52" i="3"/>
  <c r="P47" i="4"/>
  <c r="T121" i="3"/>
  <c r="R121" i="3" s="1"/>
  <c r="S109" i="4"/>
  <c r="Q109" i="4" s="1"/>
  <c r="O26" i="3"/>
  <c r="N24" i="4"/>
  <c r="R112" i="7"/>
  <c r="Q111" i="3"/>
  <c r="P62" i="5"/>
  <c r="P101" i="4"/>
  <c r="I55" i="11"/>
  <c r="K57" i="3"/>
  <c r="N60" i="3"/>
  <c r="M41" i="5"/>
  <c r="N101" i="3"/>
  <c r="L101" i="3" s="1"/>
  <c r="M57" i="5"/>
  <c r="K57" i="5" s="1"/>
  <c r="M92" i="4"/>
  <c r="K92" i="4" s="1"/>
  <c r="R14" i="7"/>
  <c r="Q13" i="3"/>
  <c r="P13" i="5"/>
  <c r="N8" i="3"/>
  <c r="L8" i="3" s="1"/>
  <c r="M8" i="5"/>
  <c r="K8" i="5" s="1"/>
  <c r="M8" i="4"/>
  <c r="K8" i="4" s="1"/>
  <c r="P90" i="3"/>
  <c r="O56" i="5"/>
  <c r="O81" i="4"/>
  <c r="R136" i="7"/>
  <c r="Q135" i="3"/>
  <c r="P122" i="4"/>
  <c r="P76" i="5"/>
  <c r="R126" i="7"/>
  <c r="Q125" i="3"/>
  <c r="P112" i="4"/>
  <c r="R32" i="7"/>
  <c r="Q31" i="3"/>
  <c r="P28" i="4"/>
  <c r="P23" i="5"/>
  <c r="P87" i="3"/>
  <c r="O53" i="5"/>
  <c r="O78" i="4"/>
  <c r="M97" i="3"/>
  <c r="L88" i="4"/>
  <c r="N93" i="3"/>
  <c r="M84" i="4"/>
  <c r="T133" i="3"/>
  <c r="R133" i="3" s="1"/>
  <c r="S120" i="4"/>
  <c r="Q120" i="4" s="1"/>
  <c r="I62" i="11"/>
  <c r="J43" i="5" s="1"/>
  <c r="K64" i="3"/>
  <c r="B41" i="11"/>
  <c r="P44" i="3"/>
  <c r="O41" i="4"/>
  <c r="O31" i="5"/>
  <c r="N69" i="3"/>
  <c r="M61" i="4"/>
  <c r="K61" i="4" s="1"/>
  <c r="P74" i="3"/>
  <c r="O49" i="5"/>
  <c r="T35" i="3"/>
  <c r="R35" i="3" s="1"/>
  <c r="S32" i="4"/>
  <c r="Q32" i="4" s="1"/>
  <c r="T6" i="3"/>
  <c r="R6" i="3" s="1"/>
  <c r="S6" i="4"/>
  <c r="Q6" i="4" s="1"/>
  <c r="S6" i="5"/>
  <c r="Q6" i="5" s="1"/>
  <c r="T32" i="3"/>
  <c r="R32" i="3" s="1"/>
  <c r="S29" i="4"/>
  <c r="Q29" i="4" s="1"/>
  <c r="S24" i="5"/>
  <c r="Q24" i="5" s="1"/>
  <c r="T94" i="3"/>
  <c r="S85" i="4"/>
  <c r="Q118" i="3"/>
  <c r="R119" i="7"/>
  <c r="P107" i="4"/>
  <c r="P46" i="3"/>
  <c r="O42" i="4"/>
  <c r="I23" i="11"/>
  <c r="J23" i="4" s="1"/>
  <c r="K25" i="3"/>
  <c r="R72" i="7"/>
  <c r="Q71" i="3"/>
  <c r="P46" i="5"/>
  <c r="P63" i="4"/>
  <c r="N41" i="3"/>
  <c r="L41" i="3" s="1"/>
  <c r="M38" i="4"/>
  <c r="K38" i="4" s="1"/>
  <c r="Q104" i="3"/>
  <c r="R105" i="7"/>
  <c r="P94" i="4"/>
  <c r="R38" i="7"/>
  <c r="Q37" i="3"/>
  <c r="P34" i="4"/>
  <c r="P26" i="5"/>
  <c r="I116" i="11"/>
  <c r="J107" i="4" s="1"/>
  <c r="K118" i="3"/>
  <c r="R113" i="7"/>
  <c r="Q112" i="3"/>
  <c r="P102" i="4"/>
  <c r="P63" i="5"/>
  <c r="O115" i="3"/>
  <c r="N104" i="4"/>
  <c r="Q75" i="3"/>
  <c r="R76" i="7"/>
  <c r="P66" i="4"/>
  <c r="B132" i="11"/>
  <c r="AB101" i="6"/>
  <c r="R94" i="7"/>
  <c r="Q93" i="3"/>
  <c r="P84" i="4"/>
  <c r="N128" i="3"/>
  <c r="M70" i="5"/>
  <c r="M115" i="4"/>
  <c r="B73" i="11"/>
  <c r="O47" i="3"/>
  <c r="N43" i="4"/>
  <c r="P6" i="3"/>
  <c r="O6" i="4"/>
  <c r="O6" i="5"/>
  <c r="B38" i="11"/>
  <c r="B109" i="11"/>
  <c r="C36" i="14"/>
  <c r="H36" i="11" s="1"/>
  <c r="E36" i="11" s="1"/>
  <c r="J22" i="5"/>
  <c r="J27" i="4"/>
  <c r="I103" i="11"/>
  <c r="J95" i="4" s="1"/>
  <c r="K105" i="3"/>
  <c r="I92" i="11"/>
  <c r="J85" i="4" s="1"/>
  <c r="K94" i="3"/>
  <c r="I34" i="11"/>
  <c r="K36" i="3"/>
  <c r="C96" i="14"/>
  <c r="H96" i="11" s="1"/>
  <c r="E96" i="11" s="1"/>
  <c r="B96" i="11" s="1"/>
  <c r="R39" i="3"/>
  <c r="J74" i="4"/>
  <c r="J51" i="5"/>
  <c r="B87" i="11"/>
  <c r="J116" i="4"/>
  <c r="J71" i="5"/>
  <c r="Q36" i="5"/>
  <c r="I26" i="11"/>
  <c r="K28" i="3"/>
  <c r="I59" i="11"/>
  <c r="J54" i="4" s="1"/>
  <c r="K61" i="3"/>
  <c r="I53" i="11"/>
  <c r="J37" i="5" s="1"/>
  <c r="K55" i="3"/>
  <c r="T14" i="3"/>
  <c r="R14" i="3" s="1"/>
  <c r="S13" i="4"/>
  <c r="Q13" i="4" s="1"/>
  <c r="Q128" i="3"/>
  <c r="R129" i="7"/>
  <c r="P115" i="4"/>
  <c r="P70" i="5"/>
  <c r="N83" i="3"/>
  <c r="L83" i="3" s="1"/>
  <c r="G83" i="3" s="1"/>
  <c r="M74" i="4"/>
  <c r="K74" i="4" s="1"/>
  <c r="F74" i="4" s="1"/>
  <c r="G74" i="4" s="1"/>
  <c r="M51" i="5"/>
  <c r="K51" i="5" s="1"/>
  <c r="Q124" i="3"/>
  <c r="R125" i="7"/>
  <c r="P69" i="5"/>
  <c r="R88" i="7"/>
  <c r="Q87" i="3"/>
  <c r="P53" i="5"/>
  <c r="P78" i="4"/>
  <c r="R75" i="7"/>
  <c r="Q74" i="3"/>
  <c r="P49" i="5"/>
  <c r="R43" i="7"/>
  <c r="Q42" i="3"/>
  <c r="P29" i="5"/>
  <c r="P39" i="4"/>
  <c r="M15" i="3"/>
  <c r="L14" i="4"/>
  <c r="I122" i="11"/>
  <c r="J69" i="5" s="1"/>
  <c r="K124" i="3"/>
  <c r="P132" i="3"/>
  <c r="O74" i="5"/>
  <c r="O119" i="4"/>
  <c r="P37" i="3"/>
  <c r="O26" i="5"/>
  <c r="O34" i="4"/>
  <c r="M51" i="3"/>
  <c r="L46" i="4"/>
  <c r="M127" i="3"/>
  <c r="L114" i="4"/>
  <c r="M117" i="3"/>
  <c r="L106" i="4"/>
  <c r="AB89" i="6"/>
  <c r="N20" i="3"/>
  <c r="L20" i="3" s="1"/>
  <c r="M19" i="4"/>
  <c r="K19" i="4" s="1"/>
  <c r="I71" i="11"/>
  <c r="K73" i="3"/>
  <c r="I118" i="11"/>
  <c r="J108" i="4" s="1"/>
  <c r="K120" i="3"/>
  <c r="Q107" i="4"/>
  <c r="N18" i="3"/>
  <c r="M15" i="5"/>
  <c r="M17" i="4"/>
  <c r="N131" i="3"/>
  <c r="L131" i="3" s="1"/>
  <c r="M73" i="5"/>
  <c r="K73" i="5" s="1"/>
  <c r="M118" i="4"/>
  <c r="K118" i="4" s="1"/>
  <c r="O7" i="3"/>
  <c r="N7" i="4"/>
  <c r="N7" i="5"/>
  <c r="R81" i="7"/>
  <c r="Q80" i="3"/>
  <c r="P71" i="4"/>
  <c r="N21" i="3"/>
  <c r="L21" i="3" s="1"/>
  <c r="M20" i="4"/>
  <c r="M17" i="5"/>
  <c r="L6" i="3"/>
  <c r="O55" i="3"/>
  <c r="N37" i="5"/>
  <c r="Q50" i="3"/>
  <c r="R51" i="7"/>
  <c r="P35" i="5"/>
  <c r="B36" i="11"/>
  <c r="I39" i="11"/>
  <c r="J38" i="4" s="1"/>
  <c r="K41" i="3"/>
  <c r="T113" i="3"/>
  <c r="R113" i="3" s="1"/>
  <c r="S64" i="5"/>
  <c r="Q64" i="5" s="1"/>
  <c r="S103" i="4"/>
  <c r="Q103" i="4" s="1"/>
  <c r="T48" i="3"/>
  <c r="R48" i="3" s="1"/>
  <c r="S33" i="5"/>
  <c r="Q33" i="5" s="1"/>
  <c r="S44" i="4"/>
  <c r="Q44" i="4" s="1"/>
  <c r="O77" i="3"/>
  <c r="N68" i="4"/>
  <c r="M57" i="3"/>
  <c r="L57" i="3" s="1"/>
  <c r="L51" i="4"/>
  <c r="K51" i="4" s="1"/>
  <c r="L38" i="5"/>
  <c r="K38" i="5" s="1"/>
  <c r="R6" i="7"/>
  <c r="Q5" i="3"/>
  <c r="P5" i="4"/>
  <c r="P5" i="5"/>
  <c r="N5" i="3"/>
  <c r="M5" i="5"/>
  <c r="M5" i="4"/>
  <c r="P128" i="3"/>
  <c r="O115" i="4"/>
  <c r="O70" i="5"/>
  <c r="M77" i="3"/>
  <c r="L77" i="3" s="1"/>
  <c r="L68" i="4"/>
  <c r="K68" i="4" s="1"/>
  <c r="M119" i="3"/>
  <c r="L119" i="3" s="1"/>
  <c r="L66" i="5"/>
  <c r="K66" i="5" s="1"/>
  <c r="M45" i="3"/>
  <c r="L32" i="5"/>
  <c r="Q108" i="3"/>
  <c r="R109" i="7"/>
  <c r="P60" i="5"/>
  <c r="P98" i="4"/>
  <c r="R37" i="7"/>
  <c r="Q36" i="3"/>
  <c r="P33" i="4"/>
  <c r="P25" i="5"/>
  <c r="T49" i="3"/>
  <c r="R49" i="3" s="1"/>
  <c r="S45" i="4"/>
  <c r="Q45" i="4" s="1"/>
  <c r="S34" i="5"/>
  <c r="Q34" i="5" s="1"/>
  <c r="R30" i="7"/>
  <c r="Q29" i="3"/>
  <c r="P21" i="5"/>
  <c r="P26" i="4"/>
  <c r="O120" i="3"/>
  <c r="N108" i="4"/>
  <c r="M29" i="3"/>
  <c r="L21" i="5"/>
  <c r="L26" i="4"/>
  <c r="T132" i="3"/>
  <c r="R132" i="3" s="1"/>
  <c r="S74" i="5"/>
  <c r="Q74" i="5" s="1"/>
  <c r="S119" i="4"/>
  <c r="Q119" i="4" s="1"/>
  <c r="N80" i="3"/>
  <c r="L80" i="3" s="1"/>
  <c r="M71" i="4"/>
  <c r="K71" i="4" s="1"/>
  <c r="B15" i="11"/>
  <c r="N58" i="3"/>
  <c r="M39" i="5"/>
  <c r="M52" i="4"/>
  <c r="P97" i="3"/>
  <c r="O88" i="4"/>
  <c r="P38" i="3"/>
  <c r="O27" i="5"/>
  <c r="O35" i="4"/>
  <c r="M6" i="3"/>
  <c r="L6" i="4"/>
  <c r="K6" i="4" s="1"/>
  <c r="L6" i="5"/>
  <c r="K6" i="5" s="1"/>
  <c r="R65" i="7"/>
  <c r="Q64" i="3"/>
  <c r="P43" i="5"/>
  <c r="N129" i="6"/>
  <c r="N7" i="3"/>
  <c r="M7" i="4"/>
  <c r="M7" i="5"/>
  <c r="R128" i="7"/>
  <c r="Q127" i="3"/>
  <c r="P114" i="4"/>
  <c r="M81" i="3"/>
  <c r="L72" i="4"/>
  <c r="M82" i="3"/>
  <c r="L82" i="3" s="1"/>
  <c r="L73" i="4"/>
  <c r="K73" i="4" s="1"/>
  <c r="R95" i="7"/>
  <c r="Q94" i="3"/>
  <c r="P85" i="4"/>
  <c r="O100" i="8"/>
  <c r="X100" i="8" s="1"/>
  <c r="R115" i="7"/>
  <c r="Q114" i="3"/>
  <c r="P65" i="5"/>
  <c r="B47" i="11"/>
  <c r="P24" i="3"/>
  <c r="O22" i="4"/>
  <c r="M38" i="3"/>
  <c r="L35" i="4"/>
  <c r="L27" i="5"/>
  <c r="P42" i="3"/>
  <c r="O29" i="5"/>
  <c r="O39" i="4"/>
  <c r="T42" i="3"/>
  <c r="R42" i="3" s="1"/>
  <c r="S29" i="5"/>
  <c r="Q29" i="5" s="1"/>
  <c r="S39" i="4"/>
  <c r="Q39" i="4" s="1"/>
  <c r="P99" i="3"/>
  <c r="O90" i="4"/>
  <c r="O76" i="3"/>
  <c r="N67" i="4"/>
  <c r="R74" i="7"/>
  <c r="Q73" i="3"/>
  <c r="P65" i="4"/>
  <c r="P48" i="5"/>
  <c r="Q32" i="3"/>
  <c r="R33" i="7"/>
  <c r="P24" i="5"/>
  <c r="P29" i="4"/>
  <c r="N72" i="6"/>
  <c r="O16" i="3"/>
  <c r="N15" i="4"/>
  <c r="R40" i="7"/>
  <c r="Q39" i="3"/>
  <c r="P36" i="4"/>
  <c r="T111" i="3"/>
  <c r="R111" i="3" s="1"/>
  <c r="S62" i="5"/>
  <c r="Q62" i="5" s="1"/>
  <c r="S101" i="4"/>
  <c r="Q101" i="4" s="1"/>
  <c r="M21" i="3"/>
  <c r="L20" i="4"/>
  <c r="L17" i="5"/>
  <c r="R133" i="7"/>
  <c r="Q132" i="3"/>
  <c r="P74" i="5"/>
  <c r="P119" i="4"/>
  <c r="N96" i="3"/>
  <c r="L96" i="3" s="1"/>
  <c r="M87" i="4"/>
  <c r="K87" i="4" s="1"/>
  <c r="M16" i="3"/>
  <c r="L15" i="4"/>
  <c r="R83" i="7"/>
  <c r="Q82" i="3"/>
  <c r="P73" i="4"/>
  <c r="B120" i="11"/>
  <c r="M58" i="3"/>
  <c r="L39" i="5"/>
  <c r="L52" i="4"/>
  <c r="R122" i="7"/>
  <c r="Q121" i="3"/>
  <c r="P109" i="4"/>
  <c r="N32" i="3"/>
  <c r="M29" i="4"/>
  <c r="M24" i="5"/>
  <c r="M43" i="3"/>
  <c r="L40" i="4"/>
  <c r="L30" i="5"/>
  <c r="N39" i="3"/>
  <c r="M36" i="4"/>
  <c r="T53" i="3"/>
  <c r="R53" i="3" s="1"/>
  <c r="S48" i="4"/>
  <c r="Q48" i="4" s="1"/>
  <c r="O34" i="3"/>
  <c r="N31" i="4"/>
  <c r="P27" i="3"/>
  <c r="O19" i="5"/>
  <c r="N120" i="3"/>
  <c r="L120" i="3" s="1"/>
  <c r="M108" i="4"/>
  <c r="K108" i="4" s="1"/>
  <c r="M90" i="3"/>
  <c r="L56" i="5"/>
  <c r="L81" i="4"/>
  <c r="P80" i="3"/>
  <c r="O71" i="4"/>
  <c r="P53" i="3"/>
  <c r="O48" i="4"/>
  <c r="T96" i="3"/>
  <c r="S87" i="4"/>
  <c r="O33" i="3"/>
  <c r="N30" i="4"/>
  <c r="I91" i="11"/>
  <c r="J84" i="4" s="1"/>
  <c r="K93" i="3"/>
  <c r="I124" i="11"/>
  <c r="J113" i="4" s="1"/>
  <c r="K126" i="3"/>
  <c r="B111" i="11"/>
  <c r="I25" i="11"/>
  <c r="J19" i="5" s="1"/>
  <c r="K27" i="3"/>
  <c r="Q89" i="4"/>
  <c r="R54" i="3"/>
  <c r="B20" i="11"/>
  <c r="B64" i="11"/>
  <c r="K31" i="5"/>
  <c r="I123" i="11"/>
  <c r="J112" i="4" s="1"/>
  <c r="K125" i="3"/>
  <c r="Q57" i="4"/>
  <c r="R65" i="3"/>
  <c r="O91" i="3"/>
  <c r="N82" i="4"/>
  <c r="M17" i="3"/>
  <c r="L16" i="4"/>
  <c r="L14" i="5"/>
  <c r="R131" i="7"/>
  <c r="Q130" i="3"/>
  <c r="P72" i="5"/>
  <c r="P117" i="4"/>
  <c r="Q38" i="3"/>
  <c r="R39" i="7"/>
  <c r="P35" i="4"/>
  <c r="P27" i="5"/>
  <c r="P94" i="3"/>
  <c r="O85" i="4"/>
  <c r="R47" i="7"/>
  <c r="Q46" i="3"/>
  <c r="P42" i="4"/>
  <c r="I121" i="11"/>
  <c r="K123" i="3"/>
  <c r="I112" i="11"/>
  <c r="J65" i="5" s="1"/>
  <c r="K114" i="3"/>
  <c r="M48" i="3"/>
  <c r="L44" i="4"/>
  <c r="L33" i="5"/>
  <c r="I21" i="11"/>
  <c r="J21" i="4" s="1"/>
  <c r="K23" i="3"/>
  <c r="P5" i="3"/>
  <c r="O5" i="4"/>
  <c r="O5" i="5"/>
  <c r="P126" i="3"/>
  <c r="O113" i="4"/>
  <c r="M28" i="3"/>
  <c r="L28" i="3" s="1"/>
  <c r="L20" i="5"/>
  <c r="L25" i="4"/>
  <c r="K25" i="4" s="1"/>
  <c r="N110" i="3"/>
  <c r="L110" i="3" s="1"/>
  <c r="M100" i="4"/>
  <c r="K100" i="4" s="1"/>
  <c r="N49" i="3"/>
  <c r="L49" i="3" s="1"/>
  <c r="M34" i="5"/>
  <c r="K34" i="5" s="1"/>
  <c r="M45" i="4"/>
  <c r="K45" i="4" s="1"/>
  <c r="Q126" i="3"/>
  <c r="R127" i="7"/>
  <c r="P113" i="4"/>
  <c r="Q99" i="3"/>
  <c r="R100" i="7"/>
  <c r="P90" i="4"/>
  <c r="M78" i="3"/>
  <c r="L50" i="5"/>
  <c r="L69" i="4"/>
  <c r="R89" i="7"/>
  <c r="Q88" i="3"/>
  <c r="P54" i="5"/>
  <c r="P79" i="4"/>
  <c r="I22" i="11"/>
  <c r="J22" i="4" s="1"/>
  <c r="K24" i="3"/>
  <c r="R98" i="3"/>
  <c r="I52" i="11"/>
  <c r="K54" i="3"/>
  <c r="I125" i="11"/>
  <c r="J114" i="4" s="1"/>
  <c r="K127" i="3"/>
  <c r="N42" i="3"/>
  <c r="L42" i="3" s="1"/>
  <c r="M29" i="5"/>
  <c r="K29" i="5" s="1"/>
  <c r="M39" i="4"/>
  <c r="K39" i="4" s="1"/>
  <c r="I16" i="11"/>
  <c r="K18" i="3"/>
  <c r="AB13" i="6"/>
  <c r="R110" i="7"/>
  <c r="Q109" i="3"/>
  <c r="P99" i="4"/>
  <c r="P61" i="5"/>
  <c r="R106" i="7"/>
  <c r="Q105" i="3"/>
  <c r="P95" i="4"/>
  <c r="N11" i="3"/>
  <c r="L11" i="3" s="1"/>
  <c r="M11" i="5"/>
  <c r="K11" i="5" s="1"/>
  <c r="M11" i="4"/>
  <c r="K11" i="4" s="1"/>
  <c r="R15" i="7"/>
  <c r="Q14" i="3"/>
  <c r="P13" i="4"/>
  <c r="X98" i="8"/>
  <c r="P45" i="3"/>
  <c r="O32" i="5"/>
  <c r="P35" i="3"/>
  <c r="O32" i="4"/>
  <c r="T46" i="3"/>
  <c r="R46" i="3" s="1"/>
  <c r="S42" i="4"/>
  <c r="Q42" i="4" s="1"/>
  <c r="M116" i="3"/>
  <c r="L105" i="4"/>
  <c r="I61" i="11"/>
  <c r="K63" i="3"/>
  <c r="O8" i="3"/>
  <c r="N8" i="5"/>
  <c r="N8" i="4"/>
  <c r="R82" i="7"/>
  <c r="Q81" i="3"/>
  <c r="P72" i="4"/>
  <c r="AB108" i="6"/>
  <c r="F71" i="5"/>
  <c r="G71" i="5" s="1"/>
  <c r="H71" i="5" s="1"/>
  <c r="R23" i="7"/>
  <c r="Q22" i="3"/>
  <c r="P18" i="5"/>
  <c r="M59" i="3"/>
  <c r="L53" i="4"/>
  <c r="L40" i="5"/>
  <c r="M74" i="3"/>
  <c r="L49" i="5"/>
  <c r="P60" i="3"/>
  <c r="O41" i="5"/>
  <c r="S119" i="14"/>
  <c r="B119" i="14" s="1"/>
  <c r="F119" i="11" s="1"/>
  <c r="C119" i="11" s="1"/>
  <c r="C119" i="14"/>
  <c r="H119" i="11" s="1"/>
  <c r="E119" i="11" s="1"/>
  <c r="L79" i="3"/>
  <c r="T128" i="3"/>
  <c r="R128" i="3" s="1"/>
  <c r="S70" i="5"/>
  <c r="Q70" i="5" s="1"/>
  <c r="S115" i="4"/>
  <c r="Q115" i="4" s="1"/>
  <c r="T114" i="3"/>
  <c r="R114" i="3" s="1"/>
  <c r="S65" i="5"/>
  <c r="Q65" i="5" s="1"/>
  <c r="P43" i="3"/>
  <c r="O30" i="5"/>
  <c r="O40" i="4"/>
  <c r="R24" i="7"/>
  <c r="Q23" i="3"/>
  <c r="P21" i="4"/>
  <c r="M76" i="3"/>
  <c r="L76" i="3" s="1"/>
  <c r="L67" i="4"/>
  <c r="K67" i="4" s="1"/>
  <c r="P15" i="3"/>
  <c r="O14" i="4"/>
  <c r="P19" i="3"/>
  <c r="O18" i="4"/>
  <c r="O16" i="5"/>
  <c r="Q11" i="3"/>
  <c r="R12" i="7"/>
  <c r="P11" i="5"/>
  <c r="P11" i="4"/>
  <c r="M5" i="3"/>
  <c r="L5" i="4"/>
  <c r="L5" i="5"/>
  <c r="O63" i="3"/>
  <c r="N56" i="4"/>
  <c r="N42" i="5"/>
  <c r="R29" i="7"/>
  <c r="Q28" i="3"/>
  <c r="P25" i="4"/>
  <c r="P20" i="5"/>
  <c r="B78" i="11"/>
  <c r="B86" i="11"/>
  <c r="P85" i="3"/>
  <c r="O76" i="4"/>
  <c r="O52" i="5"/>
  <c r="B97" i="11"/>
  <c r="O106" i="3"/>
  <c r="N96" i="4"/>
  <c r="N90" i="3"/>
  <c r="L90" i="3" s="1"/>
  <c r="M56" i="5"/>
  <c r="M81" i="4"/>
  <c r="O25" i="3"/>
  <c r="N23" i="4"/>
  <c r="R31" i="7"/>
  <c r="Q30" i="3"/>
  <c r="P22" i="5"/>
  <c r="P27" i="4"/>
  <c r="O122" i="3"/>
  <c r="N110" i="4"/>
  <c r="N67" i="5"/>
  <c r="N55" i="3"/>
  <c r="L55" i="3" s="1"/>
  <c r="M37" i="5"/>
  <c r="K37" i="5" s="1"/>
  <c r="N74" i="3"/>
  <c r="M49" i="5"/>
  <c r="K49" i="5" s="1"/>
  <c r="B12" i="11"/>
  <c r="R85" i="7"/>
  <c r="Q84" i="3"/>
  <c r="P75" i="4"/>
  <c r="P88" i="3"/>
  <c r="O54" i="5"/>
  <c r="O79" i="4"/>
  <c r="AB127" i="6"/>
  <c r="Q40" i="3"/>
  <c r="R41" i="7"/>
  <c r="P37" i="4"/>
  <c r="P28" i="5"/>
  <c r="N37" i="6"/>
  <c r="AB63" i="6"/>
  <c r="I99" i="11"/>
  <c r="K101" i="3"/>
  <c r="M105" i="3"/>
  <c r="L95" i="4"/>
  <c r="N116" i="3"/>
  <c r="M105" i="4"/>
  <c r="R58" i="7"/>
  <c r="Q57" i="3"/>
  <c r="P51" i="4"/>
  <c r="P38" i="5"/>
  <c r="T84" i="3"/>
  <c r="R84" i="3" s="1"/>
  <c r="S75" i="4"/>
  <c r="Q75" i="4" s="1"/>
  <c r="P107" i="3"/>
  <c r="O97" i="4"/>
  <c r="O59" i="5"/>
  <c r="R62" i="7"/>
  <c r="Q61" i="3"/>
  <c r="P54" i="4"/>
  <c r="Q48" i="3"/>
  <c r="R49" i="7"/>
  <c r="P33" i="5"/>
  <c r="P44" i="4"/>
  <c r="B58" i="11"/>
  <c r="B50" i="11"/>
  <c r="J7" i="4"/>
  <c r="J7" i="5"/>
  <c r="I100" i="11"/>
  <c r="J58" i="5" s="1"/>
  <c r="K102" i="3"/>
  <c r="B29" i="11"/>
  <c r="C13" i="14"/>
  <c r="H13" i="11" s="1"/>
  <c r="E13" i="11" s="1"/>
  <c r="B13" i="11" s="1"/>
  <c r="B126" i="11"/>
  <c r="B46" i="11"/>
  <c r="B57" i="11"/>
  <c r="L22" i="3"/>
  <c r="Q112" i="4"/>
  <c r="Q96" i="4"/>
  <c r="K56" i="4"/>
  <c r="N46" i="3"/>
  <c r="L46" i="3" s="1"/>
  <c r="M42" i="4"/>
  <c r="K42" i="4" s="1"/>
  <c r="T97" i="3"/>
  <c r="S88" i="4"/>
  <c r="N81" i="3"/>
  <c r="L81" i="3" s="1"/>
  <c r="M72" i="4"/>
  <c r="T107" i="3"/>
  <c r="R107" i="3" s="1"/>
  <c r="S97" i="4"/>
  <c r="Q97" i="4" s="1"/>
  <c r="S59" i="5"/>
  <c r="Q59" i="5" s="1"/>
  <c r="N91" i="3"/>
  <c r="L91" i="3" s="1"/>
  <c r="M82" i="4"/>
  <c r="K82" i="4" s="1"/>
  <c r="N33" i="3"/>
  <c r="L33" i="3" s="1"/>
  <c r="M30" i="4"/>
  <c r="K30" i="4" s="1"/>
  <c r="N36" i="6"/>
  <c r="P22" i="3"/>
  <c r="O18" i="5"/>
  <c r="K70" i="4"/>
  <c r="R98" i="7"/>
  <c r="Q97" i="3"/>
  <c r="P88" i="4"/>
  <c r="N30" i="3"/>
  <c r="L30" i="3" s="1"/>
  <c r="M27" i="4"/>
  <c r="K27" i="4" s="1"/>
  <c r="M22" i="5"/>
  <c r="K22" i="5" s="1"/>
  <c r="P23" i="3"/>
  <c r="O21" i="4"/>
  <c r="T71" i="3"/>
  <c r="R71" i="3" s="1"/>
  <c r="S46" i="5"/>
  <c r="Q46" i="5" s="1"/>
  <c r="S63" i="4"/>
  <c r="Q63" i="4" s="1"/>
  <c r="I54" i="11"/>
  <c r="J50" i="4" s="1"/>
  <c r="K56" i="3"/>
  <c r="I19" i="11"/>
  <c r="K21" i="3"/>
  <c r="K18" i="5"/>
  <c r="P105" i="3"/>
  <c r="O95" i="4"/>
  <c r="T60" i="3"/>
  <c r="R60" i="3" s="1"/>
  <c r="S41" i="5"/>
  <c r="Q41" i="5" s="1"/>
  <c r="P66" i="3"/>
  <c r="O58" i="4"/>
  <c r="P56" i="3"/>
  <c r="O50" i="4"/>
  <c r="P14" i="3"/>
  <c r="O13" i="4"/>
  <c r="R46" i="7"/>
  <c r="Q45" i="3"/>
  <c r="P32" i="5"/>
  <c r="O20" i="3"/>
  <c r="N19" i="4"/>
  <c r="O123" i="3"/>
  <c r="N68" i="5"/>
  <c r="N111" i="4"/>
  <c r="Q35" i="3"/>
  <c r="R36" i="7"/>
  <c r="P32" i="4"/>
  <c r="P78" i="3"/>
  <c r="O50" i="5"/>
  <c r="O69" i="4"/>
  <c r="P98" i="3"/>
  <c r="O89" i="4"/>
  <c r="N68" i="3"/>
  <c r="L68" i="3" s="1"/>
  <c r="M44" i="5"/>
  <c r="K44" i="5" s="1"/>
  <c r="M60" i="4"/>
  <c r="K60" i="4" s="1"/>
  <c r="P113" i="3"/>
  <c r="O64" i="5"/>
  <c r="O103" i="4"/>
  <c r="S94" i="14"/>
  <c r="C94" i="14"/>
  <c r="H94" i="11" s="1"/>
  <c r="E94" i="11" s="1"/>
  <c r="B94" i="11" s="1"/>
  <c r="T44" i="3"/>
  <c r="R44" i="3" s="1"/>
  <c r="S31" i="5"/>
  <c r="Q31" i="5" s="1"/>
  <c r="S41" i="4"/>
  <c r="Q41" i="4" s="1"/>
  <c r="P81" i="3"/>
  <c r="O72" i="4"/>
  <c r="P72" i="3"/>
  <c r="O64" i="4"/>
  <c r="O47" i="5"/>
  <c r="M60" i="3"/>
  <c r="L41" i="5"/>
  <c r="N31" i="3"/>
  <c r="L31" i="3" s="1"/>
  <c r="M28" i="4"/>
  <c r="K28" i="4" s="1"/>
  <c r="M23" i="5"/>
  <c r="AB60" i="6"/>
  <c r="T66" i="3"/>
  <c r="R66" i="3" s="1"/>
  <c r="S58" i="4"/>
  <c r="Q58" i="4" s="1"/>
  <c r="T64" i="3"/>
  <c r="R64" i="3" s="1"/>
  <c r="S43" i="5"/>
  <c r="Q43" i="5" s="1"/>
  <c r="Q43" i="3"/>
  <c r="R44" i="7"/>
  <c r="P40" i="4"/>
  <c r="P30" i="5"/>
  <c r="P59" i="3"/>
  <c r="O53" i="4"/>
  <c r="O40" i="5"/>
  <c r="Q15" i="3"/>
  <c r="R16" i="7"/>
  <c r="P14" i="4"/>
  <c r="AB15" i="6"/>
  <c r="AB35" i="6"/>
  <c r="Q19" i="3"/>
  <c r="R20" i="7"/>
  <c r="P18" i="4"/>
  <c r="P16" i="5"/>
  <c r="R70" i="7"/>
  <c r="Q69" i="3"/>
  <c r="P61" i="4"/>
  <c r="J99" i="4"/>
  <c r="J61" i="5"/>
  <c r="O100" i="3"/>
  <c r="N91" i="4"/>
  <c r="O103" i="3"/>
  <c r="N93" i="4"/>
  <c r="R86" i="7"/>
  <c r="Q85" i="3"/>
  <c r="P76" i="4"/>
  <c r="P52" i="5"/>
  <c r="N66" i="6"/>
  <c r="N71" i="3"/>
  <c r="M63" i="4"/>
  <c r="M46" i="5"/>
  <c r="I44" i="11"/>
  <c r="J42" i="4" s="1"/>
  <c r="K46" i="3"/>
  <c r="T38" i="3"/>
  <c r="R38" i="3" s="1"/>
  <c r="S27" i="5"/>
  <c r="Q27" i="5" s="1"/>
  <c r="S35" i="4"/>
  <c r="Q35" i="4" s="1"/>
  <c r="B11" i="11"/>
  <c r="P117" i="3"/>
  <c r="O106" i="4"/>
  <c r="K107" i="4"/>
  <c r="O97" i="8"/>
  <c r="X97" i="8" s="1"/>
  <c r="P51" i="3"/>
  <c r="O46" i="4"/>
  <c r="X94" i="8"/>
  <c r="T36" i="3"/>
  <c r="R36" i="3" s="1"/>
  <c r="S25" i="5"/>
  <c r="Q25" i="5" s="1"/>
  <c r="S33" i="4"/>
  <c r="Q33" i="4" s="1"/>
  <c r="P40" i="3"/>
  <c r="O37" i="4"/>
  <c r="O28" i="5"/>
  <c r="N78" i="3"/>
  <c r="M69" i="4"/>
  <c r="M50" i="5"/>
  <c r="K50" i="5" s="1"/>
  <c r="P50" i="3"/>
  <c r="O35" i="5"/>
  <c r="N123" i="3"/>
  <c r="L123" i="3" s="1"/>
  <c r="M68" i="5"/>
  <c r="K68" i="5" s="1"/>
  <c r="M111" i="4"/>
  <c r="K111" i="4" s="1"/>
  <c r="Q107" i="3"/>
  <c r="R108" i="7"/>
  <c r="P97" i="4"/>
  <c r="P59" i="5"/>
  <c r="P61" i="3"/>
  <c r="O54" i="4"/>
  <c r="T28" i="3"/>
  <c r="R28" i="3" s="1"/>
  <c r="S25" i="4"/>
  <c r="Q25" i="4" s="1"/>
  <c r="S20" i="5"/>
  <c r="Q20" i="5" s="1"/>
  <c r="M102" i="3"/>
  <c r="L58" i="5"/>
  <c r="K64" i="4"/>
  <c r="I69" i="11"/>
  <c r="K71" i="3"/>
  <c r="Q17" i="4"/>
  <c r="I105" i="11"/>
  <c r="K107" i="3"/>
  <c r="B17" i="11"/>
  <c r="C8" i="14"/>
  <c r="H8" i="11" s="1"/>
  <c r="E8" i="11" s="1"/>
  <c r="B8" i="11" s="1"/>
  <c r="Q131" i="3"/>
  <c r="R132" i="7"/>
  <c r="P118" i="4"/>
  <c r="P73" i="5"/>
  <c r="P64" i="3"/>
  <c r="O43" i="5"/>
  <c r="P127" i="3"/>
  <c r="O114" i="4"/>
  <c r="N64" i="3"/>
  <c r="L64" i="3" s="1"/>
  <c r="M43" i="5"/>
  <c r="K43" i="5" s="1"/>
  <c r="P32" i="3"/>
  <c r="O29" i="4"/>
  <c r="O24" i="5"/>
  <c r="M32" i="3"/>
  <c r="L24" i="5"/>
  <c r="L29" i="4"/>
  <c r="N87" i="3"/>
  <c r="L87" i="3" s="1"/>
  <c r="M53" i="5"/>
  <c r="K53" i="5" s="1"/>
  <c r="M78" i="4"/>
  <c r="K78" i="4" s="1"/>
  <c r="M75" i="3"/>
  <c r="L75" i="3" s="1"/>
  <c r="L66" i="4"/>
  <c r="K66" i="4" s="1"/>
  <c r="T31" i="3"/>
  <c r="R31" i="3" s="1"/>
  <c r="S28" i="4"/>
  <c r="Q28" i="4" s="1"/>
  <c r="S23" i="5"/>
  <c r="Q23" i="5" s="1"/>
  <c r="M130" i="3"/>
  <c r="L72" i="5"/>
  <c r="L117" i="4"/>
  <c r="K19" i="5"/>
  <c r="S91" i="3"/>
  <c r="R91" i="3" s="1"/>
  <c r="R82" i="4"/>
  <c r="Q82" i="4" s="1"/>
  <c r="T101" i="3"/>
  <c r="R101" i="3" s="1"/>
  <c r="S57" i="5"/>
  <c r="Q57" i="5" s="1"/>
  <c r="S92" i="4"/>
  <c r="Q92" i="4" s="1"/>
  <c r="T123" i="3"/>
  <c r="R123" i="3" s="1"/>
  <c r="S68" i="5"/>
  <c r="Q68" i="5" s="1"/>
  <c r="S111" i="4"/>
  <c r="Q111" i="4" s="1"/>
  <c r="P28" i="3"/>
  <c r="O20" i="5"/>
  <c r="O25" i="4"/>
  <c r="P30" i="3"/>
  <c r="O22" i="5"/>
  <c r="O27" i="4"/>
  <c r="AB85" i="6"/>
  <c r="P84" i="3"/>
  <c r="O75" i="4"/>
  <c r="N51" i="3"/>
  <c r="L51" i="3" s="1"/>
  <c r="M46" i="4"/>
  <c r="K46" i="4" s="1"/>
  <c r="I49" i="11"/>
  <c r="J46" i="4" s="1"/>
  <c r="K51" i="3"/>
  <c r="T24" i="3"/>
  <c r="R24" i="3" s="1"/>
  <c r="S22" i="4"/>
  <c r="Q22" i="4" s="1"/>
  <c r="I82" i="11"/>
  <c r="J75" i="4" s="1"/>
  <c r="K84" i="3"/>
  <c r="I56" i="11"/>
  <c r="K58" i="3"/>
  <c r="K41" i="4"/>
  <c r="I114" i="11"/>
  <c r="J105" i="4" s="1"/>
  <c r="K116" i="3"/>
  <c r="T59" i="3"/>
  <c r="R59" i="3" s="1"/>
  <c r="S53" i="4"/>
  <c r="Q53" i="4" s="1"/>
  <c r="S40" i="5"/>
  <c r="Q40" i="5" s="1"/>
  <c r="T52" i="3"/>
  <c r="R52" i="3" s="1"/>
  <c r="S47" i="4"/>
  <c r="Q47" i="4" s="1"/>
  <c r="N111" i="3"/>
  <c r="L111" i="3" s="1"/>
  <c r="M101" i="4"/>
  <c r="K101" i="4" s="1"/>
  <c r="M62" i="5"/>
  <c r="K62" i="5" s="1"/>
  <c r="R90" i="7"/>
  <c r="Q89" i="3"/>
  <c r="P80" i="4"/>
  <c r="P55" i="5"/>
  <c r="R67" i="7"/>
  <c r="Q66" i="3"/>
  <c r="P58" i="4"/>
  <c r="Q56" i="3"/>
  <c r="R57" i="7"/>
  <c r="P50" i="4"/>
  <c r="T79" i="3"/>
  <c r="R79" i="3" s="1"/>
  <c r="S70" i="4"/>
  <c r="Q70" i="4" s="1"/>
  <c r="O65" i="3"/>
  <c r="N57" i="4"/>
  <c r="Q78" i="3"/>
  <c r="R79" i="7"/>
  <c r="P69" i="4"/>
  <c r="P50" i="5"/>
  <c r="R99" i="7"/>
  <c r="Q98" i="3"/>
  <c r="P89" i="4"/>
  <c r="O68" i="3"/>
  <c r="N44" i="5"/>
  <c r="N60" i="4"/>
  <c r="T88" i="3"/>
  <c r="R88" i="3" s="1"/>
  <c r="S79" i="4"/>
  <c r="Q79" i="4" s="1"/>
  <c r="S54" i="5"/>
  <c r="Q54" i="5" s="1"/>
  <c r="M7" i="3"/>
  <c r="L7" i="5"/>
  <c r="L7" i="4"/>
  <c r="O54" i="3"/>
  <c r="N36" i="5"/>
  <c r="N49" i="4"/>
  <c r="T61" i="3"/>
  <c r="R61" i="3" s="1"/>
  <c r="S54" i="4"/>
  <c r="Q54" i="4" s="1"/>
  <c r="R114" i="7"/>
  <c r="Q113" i="3"/>
  <c r="P64" i="5"/>
  <c r="P103" i="4"/>
  <c r="P49" i="3"/>
  <c r="O45" i="4"/>
  <c r="O34" i="5"/>
  <c r="N89" i="6"/>
  <c r="T74" i="3"/>
  <c r="R74" i="3" s="1"/>
  <c r="S49" i="5"/>
  <c r="Q49" i="5" s="1"/>
  <c r="Q72" i="3"/>
  <c r="R73" i="7"/>
  <c r="P64" i="4"/>
  <c r="P47" i="5"/>
  <c r="P21" i="3"/>
  <c r="O20" i="4"/>
  <c r="O17" i="5"/>
  <c r="M126" i="3"/>
  <c r="L113" i="4"/>
  <c r="N113" i="3"/>
  <c r="L113" i="3" s="1"/>
  <c r="M103" i="4"/>
  <c r="K103" i="4" s="1"/>
  <c r="M64" i="5"/>
  <c r="K64" i="5" s="1"/>
  <c r="M18" i="3"/>
  <c r="L17" i="4"/>
  <c r="L15" i="5"/>
  <c r="N92" i="3"/>
  <c r="L92" i="3" s="1"/>
  <c r="M83" i="4"/>
  <c r="K83" i="4" s="1"/>
  <c r="N132" i="3"/>
  <c r="M74" i="5"/>
  <c r="K74" i="5" s="1"/>
  <c r="M119" i="4"/>
  <c r="N86" i="6"/>
  <c r="O62" i="3"/>
  <c r="N55" i="4"/>
  <c r="Q59" i="3"/>
  <c r="R60" i="7"/>
  <c r="P53" i="4"/>
  <c r="P40" i="5"/>
  <c r="M39" i="3"/>
  <c r="L36" i="4"/>
  <c r="J44" i="5"/>
  <c r="J60" i="4"/>
  <c r="O92" i="3"/>
  <c r="N83" i="4"/>
  <c r="Q10" i="3"/>
  <c r="R11" i="7"/>
  <c r="P10" i="4"/>
  <c r="P10" i="5"/>
  <c r="B79" i="11"/>
  <c r="M132" i="3"/>
  <c r="L119" i="4"/>
  <c r="L74" i="5"/>
  <c r="N108" i="3"/>
  <c r="L108" i="3" s="1"/>
  <c r="M60" i="5"/>
  <c r="K60" i="5" s="1"/>
  <c r="M98" i="4"/>
  <c r="K98" i="4" s="1"/>
  <c r="M10" i="3"/>
  <c r="L10" i="4"/>
  <c r="L10" i="5"/>
  <c r="M13" i="3"/>
  <c r="L13" i="3" s="1"/>
  <c r="L13" i="5"/>
  <c r="K13" i="5" s="1"/>
  <c r="M109" i="3"/>
  <c r="L109" i="3" s="1"/>
  <c r="L61" i="5"/>
  <c r="K61" i="5" s="1"/>
  <c r="L99" i="4"/>
  <c r="K99" i="4" s="1"/>
  <c r="N122" i="3"/>
  <c r="L122" i="3" s="1"/>
  <c r="M67" i="5"/>
  <c r="K67" i="5" s="1"/>
  <c r="M110" i="4"/>
  <c r="K110" i="4" s="1"/>
  <c r="R118" i="7"/>
  <c r="Q117" i="3"/>
  <c r="P106" i="4"/>
  <c r="B30" i="11"/>
  <c r="Q51" i="3"/>
  <c r="R52" i="7"/>
  <c r="P46" i="4"/>
  <c r="AB16" i="6"/>
  <c r="I117" i="11"/>
  <c r="J66" i="5" s="1"/>
  <c r="K119" i="3"/>
  <c r="N20" i="6"/>
  <c r="T90" i="3"/>
  <c r="R90" i="3" s="1"/>
  <c r="S56" i="5"/>
  <c r="Q56" i="5" s="1"/>
  <c r="S81" i="4"/>
  <c r="Q81" i="4" s="1"/>
  <c r="P95" i="3"/>
  <c r="O86" i="4"/>
  <c r="N134" i="3"/>
  <c r="L134" i="3" s="1"/>
  <c r="M75" i="5"/>
  <c r="K75" i="5" s="1"/>
  <c r="M121" i="4"/>
  <c r="K121" i="4" s="1"/>
  <c r="F51" i="5"/>
  <c r="G51" i="5" s="1"/>
  <c r="H51" i="5"/>
  <c r="P133" i="3"/>
  <c r="O120" i="4"/>
  <c r="K80" i="4"/>
  <c r="K47" i="5"/>
  <c r="B83" i="11"/>
  <c r="Q15" i="5"/>
  <c r="B128" i="11"/>
  <c r="K20" i="5"/>
  <c r="J8" i="5"/>
  <c r="J8" i="4"/>
  <c r="B35" i="11"/>
  <c r="Q5" i="4"/>
  <c r="I42" i="11" l="1"/>
  <c r="K44" i="3"/>
  <c r="K56" i="5"/>
  <c r="K120" i="4"/>
  <c r="K26" i="5"/>
  <c r="L17" i="3"/>
  <c r="K105" i="4"/>
  <c r="N115" i="3"/>
  <c r="L115" i="3" s="1"/>
  <c r="M104" i="4"/>
  <c r="K104" i="4" s="1"/>
  <c r="I67" i="11"/>
  <c r="J61" i="4" s="1"/>
  <c r="K69" i="3"/>
  <c r="K81" i="4"/>
  <c r="K9" i="5"/>
  <c r="K69" i="4"/>
  <c r="K85" i="4"/>
  <c r="K17" i="5"/>
  <c r="K36" i="4"/>
  <c r="K39" i="5"/>
  <c r="F39" i="5" s="1"/>
  <c r="G39" i="5" s="1"/>
  <c r="K23" i="5"/>
  <c r="K35" i="5"/>
  <c r="I8" i="11"/>
  <c r="K10" i="3"/>
  <c r="I96" i="11"/>
  <c r="J89" i="4" s="1"/>
  <c r="K98" i="3"/>
  <c r="I13" i="11"/>
  <c r="J14" i="4" s="1"/>
  <c r="K15" i="3"/>
  <c r="H55" i="4"/>
  <c r="O45" i="3"/>
  <c r="N32" i="5"/>
  <c r="M35" i="3"/>
  <c r="L32" i="4"/>
  <c r="I29" i="11"/>
  <c r="K31" i="3"/>
  <c r="I111" i="11"/>
  <c r="K113" i="3"/>
  <c r="L32" i="3"/>
  <c r="G76" i="3"/>
  <c r="O118" i="3"/>
  <c r="N107" i="4"/>
  <c r="O44" i="3"/>
  <c r="N41" i="4"/>
  <c r="N31" i="5"/>
  <c r="F62" i="4"/>
  <c r="G62" i="4" s="1"/>
  <c r="H62" i="4" s="1"/>
  <c r="G129" i="3"/>
  <c r="H87" i="4"/>
  <c r="F87" i="4"/>
  <c r="G87" i="4" s="1"/>
  <c r="L29" i="3"/>
  <c r="O51" i="3"/>
  <c r="N46" i="4"/>
  <c r="I62" i="3"/>
  <c r="M88" i="3"/>
  <c r="L79" i="4"/>
  <c r="L54" i="5"/>
  <c r="O98" i="3"/>
  <c r="N89" i="4"/>
  <c r="J59" i="5"/>
  <c r="J97" i="4"/>
  <c r="L78" i="3"/>
  <c r="S93" i="3"/>
  <c r="R93" i="3" s="1"/>
  <c r="R84" i="4"/>
  <c r="Q84" i="4" s="1"/>
  <c r="M65" i="3"/>
  <c r="L57" i="4"/>
  <c r="K57" i="4" s="1"/>
  <c r="I100" i="3"/>
  <c r="O19" i="3"/>
  <c r="N18" i="4"/>
  <c r="N16" i="5"/>
  <c r="I94" i="11"/>
  <c r="J87" i="4" s="1"/>
  <c r="K96" i="3"/>
  <c r="H111" i="4"/>
  <c r="F111" i="4"/>
  <c r="G111" i="4" s="1"/>
  <c r="K72" i="4"/>
  <c r="L116" i="3"/>
  <c r="F67" i="5"/>
  <c r="G67" i="5" s="1"/>
  <c r="H67" i="5" s="1"/>
  <c r="G25" i="3"/>
  <c r="I25" i="3"/>
  <c r="F42" i="5"/>
  <c r="G42" i="5" s="1"/>
  <c r="H42" i="5" s="1"/>
  <c r="O11" i="3"/>
  <c r="N11" i="5"/>
  <c r="N11" i="4"/>
  <c r="O22" i="3"/>
  <c r="N18" i="5"/>
  <c r="F8" i="5"/>
  <c r="G8" i="5" s="1"/>
  <c r="H8" i="5" s="1"/>
  <c r="L39" i="3"/>
  <c r="O32" i="3"/>
  <c r="N24" i="5"/>
  <c r="N29" i="4"/>
  <c r="O114" i="3"/>
  <c r="N65" i="5"/>
  <c r="M128" i="3"/>
  <c r="L115" i="4"/>
  <c r="K115" i="4" s="1"/>
  <c r="L70" i="5"/>
  <c r="H108" i="4"/>
  <c r="F108" i="4"/>
  <c r="G108" i="4" s="1"/>
  <c r="O5" i="3"/>
  <c r="N5" i="4"/>
  <c r="N5" i="5"/>
  <c r="K20" i="4"/>
  <c r="O87" i="3"/>
  <c r="N53" i="5"/>
  <c r="N78" i="4"/>
  <c r="I38" i="11"/>
  <c r="K40" i="3"/>
  <c r="I73" i="11"/>
  <c r="J66" i="4" s="1"/>
  <c r="K75" i="3"/>
  <c r="O37" i="3"/>
  <c r="N34" i="4"/>
  <c r="N26" i="5"/>
  <c r="O135" i="3"/>
  <c r="N76" i="5"/>
  <c r="N122" i="4"/>
  <c r="J38" i="5"/>
  <c r="J51" i="4"/>
  <c r="J29" i="5"/>
  <c r="J39" i="4"/>
  <c r="K117" i="4"/>
  <c r="F121" i="4"/>
  <c r="G121" i="4" s="1"/>
  <c r="H121" i="4" s="1"/>
  <c r="G70" i="3"/>
  <c r="S94" i="3"/>
  <c r="R85" i="4"/>
  <c r="Q85" i="4" s="1"/>
  <c r="L50" i="3"/>
  <c r="I96" i="3"/>
  <c r="G96" i="3"/>
  <c r="O27" i="3"/>
  <c r="N19" i="5"/>
  <c r="F9" i="5"/>
  <c r="G9" i="5" s="1"/>
  <c r="H9" i="5" s="1"/>
  <c r="K95" i="4"/>
  <c r="N38" i="3"/>
  <c r="L38" i="3" s="1"/>
  <c r="M35" i="4"/>
  <c r="K35" i="4" s="1"/>
  <c r="M27" i="5"/>
  <c r="K27" i="5" s="1"/>
  <c r="J11" i="4"/>
  <c r="J11" i="5"/>
  <c r="J5" i="5"/>
  <c r="J5" i="4"/>
  <c r="O101" i="3"/>
  <c r="N92" i="4"/>
  <c r="N57" i="5"/>
  <c r="L125" i="3"/>
  <c r="K44" i="4"/>
  <c r="J122" i="4"/>
  <c r="J76" i="5"/>
  <c r="J26" i="4"/>
  <c r="J21" i="5"/>
  <c r="J119" i="4"/>
  <c r="J74" i="5"/>
  <c r="K89" i="4"/>
  <c r="J39" i="5"/>
  <c r="J52" i="4"/>
  <c r="I11" i="11"/>
  <c r="J13" i="5" s="1"/>
  <c r="K13" i="3"/>
  <c r="F8" i="4"/>
  <c r="G8" i="4" s="1"/>
  <c r="H8" i="4" s="1"/>
  <c r="O99" i="3"/>
  <c r="N90" i="4"/>
  <c r="N100" i="3"/>
  <c r="L100" i="3" s="1"/>
  <c r="G100" i="3" s="1"/>
  <c r="M91" i="4"/>
  <c r="K91" i="4" s="1"/>
  <c r="M85" i="3"/>
  <c r="L76" i="4"/>
  <c r="K76" i="4" s="1"/>
  <c r="L52" i="5"/>
  <c r="H68" i="5"/>
  <c r="F68" i="5"/>
  <c r="G68" i="5" s="1"/>
  <c r="J41" i="4"/>
  <c r="J31" i="5"/>
  <c r="O48" i="3"/>
  <c r="N33" i="5"/>
  <c r="N44" i="4"/>
  <c r="O40" i="3"/>
  <c r="N37" i="4"/>
  <c r="N28" i="5"/>
  <c r="O84" i="3"/>
  <c r="N75" i="4"/>
  <c r="F110" i="4"/>
  <c r="G110" i="4" s="1"/>
  <c r="H110" i="4" s="1"/>
  <c r="F56" i="4"/>
  <c r="G56" i="4" s="1"/>
  <c r="H56" i="4" s="1"/>
  <c r="G8" i="3"/>
  <c r="O109" i="3"/>
  <c r="N61" i="5"/>
  <c r="N99" i="4"/>
  <c r="J111" i="4"/>
  <c r="J68" i="5"/>
  <c r="O38" i="3"/>
  <c r="N35" i="4"/>
  <c r="N27" i="5"/>
  <c r="I64" i="11"/>
  <c r="J58" i="4" s="1"/>
  <c r="K66" i="3"/>
  <c r="O82" i="3"/>
  <c r="N73" i="4"/>
  <c r="O132" i="3"/>
  <c r="N74" i="5"/>
  <c r="N119" i="4"/>
  <c r="S99" i="3"/>
  <c r="R99" i="3" s="1"/>
  <c r="R90" i="4"/>
  <c r="Q90" i="4" s="1"/>
  <c r="I120" i="3"/>
  <c r="G120" i="3"/>
  <c r="O50" i="3"/>
  <c r="N35" i="5"/>
  <c r="O42" i="3"/>
  <c r="N29" i="5"/>
  <c r="N39" i="4"/>
  <c r="O128" i="3"/>
  <c r="N115" i="4"/>
  <c r="N70" i="5"/>
  <c r="I132" i="11"/>
  <c r="K134" i="3"/>
  <c r="O71" i="3"/>
  <c r="N63" i="4"/>
  <c r="N46" i="5"/>
  <c r="O31" i="3"/>
  <c r="N28" i="4"/>
  <c r="N23" i="5"/>
  <c r="O13" i="3"/>
  <c r="N13" i="5"/>
  <c r="K114" i="4"/>
  <c r="O12" i="3"/>
  <c r="N12" i="4"/>
  <c r="N12" i="5"/>
  <c r="O53" i="3"/>
  <c r="N48" i="4"/>
  <c r="K40" i="4"/>
  <c r="K72" i="5"/>
  <c r="O95" i="3"/>
  <c r="N86" i="4"/>
  <c r="O119" i="3"/>
  <c r="N66" i="5"/>
  <c r="F75" i="5"/>
  <c r="G75" i="5" s="1"/>
  <c r="H75" i="5" s="1"/>
  <c r="F9" i="4"/>
  <c r="G9" i="4" s="1"/>
  <c r="H9" i="4" s="1"/>
  <c r="L105" i="3"/>
  <c r="I95" i="11"/>
  <c r="J88" i="4" s="1"/>
  <c r="K97" i="3"/>
  <c r="J60" i="5"/>
  <c r="J98" i="4"/>
  <c r="K33" i="5"/>
  <c r="K106" i="4"/>
  <c r="L98" i="3"/>
  <c r="H91" i="4"/>
  <c r="F91" i="4"/>
  <c r="G91" i="4" s="1"/>
  <c r="O28" i="3"/>
  <c r="N25" i="4"/>
  <c r="N20" i="5"/>
  <c r="I36" i="11"/>
  <c r="K38" i="3"/>
  <c r="I109" i="11"/>
  <c r="K111" i="3"/>
  <c r="I128" i="11"/>
  <c r="K130" i="3"/>
  <c r="O10" i="3"/>
  <c r="N10" i="5"/>
  <c r="N10" i="4"/>
  <c r="O89" i="3"/>
  <c r="N80" i="4"/>
  <c r="N55" i="5"/>
  <c r="N84" i="3"/>
  <c r="L84" i="3" s="1"/>
  <c r="M75" i="4"/>
  <c r="K75" i="4" s="1"/>
  <c r="N34" i="3"/>
  <c r="L34" i="3" s="1"/>
  <c r="M31" i="4"/>
  <c r="K31" i="4" s="1"/>
  <c r="F31" i="4" s="1"/>
  <c r="G31" i="4" s="1"/>
  <c r="H31" i="4" s="1"/>
  <c r="N59" i="3"/>
  <c r="L59" i="3" s="1"/>
  <c r="M53" i="4"/>
  <c r="K53" i="4" s="1"/>
  <c r="M40" i="5"/>
  <c r="K40" i="5" s="1"/>
  <c r="I123" i="3"/>
  <c r="G123" i="3"/>
  <c r="I57" i="11"/>
  <c r="K59" i="3"/>
  <c r="I12" i="11"/>
  <c r="J13" i="4" s="1"/>
  <c r="K14" i="3"/>
  <c r="G122" i="3"/>
  <c r="I86" i="11"/>
  <c r="K88" i="3"/>
  <c r="G63" i="3"/>
  <c r="N12" i="3"/>
  <c r="L12" i="3" s="1"/>
  <c r="M12" i="4"/>
  <c r="K12" i="4" s="1"/>
  <c r="M12" i="5"/>
  <c r="K12" i="5" s="1"/>
  <c r="O88" i="3"/>
  <c r="N79" i="4"/>
  <c r="N54" i="5"/>
  <c r="O126" i="3"/>
  <c r="N113" i="4"/>
  <c r="F82" i="4"/>
  <c r="G82" i="4" s="1"/>
  <c r="H82" i="4" s="1"/>
  <c r="I20" i="11"/>
  <c r="J18" i="5" s="1"/>
  <c r="K22" i="3"/>
  <c r="O121" i="3"/>
  <c r="N109" i="4"/>
  <c r="O39" i="3"/>
  <c r="N36" i="4"/>
  <c r="K5" i="4"/>
  <c r="J48" i="5"/>
  <c r="J65" i="4"/>
  <c r="O124" i="3"/>
  <c r="N69" i="5"/>
  <c r="J20" i="5"/>
  <c r="J25" i="4"/>
  <c r="K70" i="5"/>
  <c r="O112" i="3"/>
  <c r="N102" i="4"/>
  <c r="N63" i="5"/>
  <c r="O104" i="3"/>
  <c r="N94" i="4"/>
  <c r="R94" i="3"/>
  <c r="I41" i="11"/>
  <c r="K43" i="3"/>
  <c r="L127" i="3"/>
  <c r="O18" i="3"/>
  <c r="N15" i="5"/>
  <c r="N17" i="4"/>
  <c r="J63" i="5"/>
  <c r="J102" i="4"/>
  <c r="I48" i="11"/>
  <c r="J35" i="5" s="1"/>
  <c r="K50" i="3"/>
  <c r="K30" i="5"/>
  <c r="K32" i="4"/>
  <c r="L130" i="3"/>
  <c r="O17" i="3"/>
  <c r="N14" i="5"/>
  <c r="N16" i="4"/>
  <c r="M93" i="3"/>
  <c r="L93" i="3" s="1"/>
  <c r="L84" i="4"/>
  <c r="K84" i="4" s="1"/>
  <c r="G134" i="3"/>
  <c r="L65" i="3"/>
  <c r="O21" i="3"/>
  <c r="N20" i="4"/>
  <c r="N17" i="5"/>
  <c r="G9" i="3"/>
  <c r="J53" i="5"/>
  <c r="J78" i="4"/>
  <c r="J50" i="5"/>
  <c r="J69" i="4"/>
  <c r="L48" i="3"/>
  <c r="J45" i="5"/>
  <c r="J62" i="4"/>
  <c r="L117" i="3"/>
  <c r="I79" i="11"/>
  <c r="J72" i="4" s="1"/>
  <c r="K81" i="3"/>
  <c r="H23" i="4"/>
  <c r="F23" i="4"/>
  <c r="G23" i="4" s="1"/>
  <c r="L7" i="3"/>
  <c r="I15" i="11"/>
  <c r="K17" i="3"/>
  <c r="O108" i="3"/>
  <c r="N60" i="5"/>
  <c r="N98" i="4"/>
  <c r="I131" i="11"/>
  <c r="J120" i="4" s="1"/>
  <c r="K133" i="3"/>
  <c r="O56" i="3"/>
  <c r="N50" i="4"/>
  <c r="F60" i="4"/>
  <c r="G60" i="4" s="1"/>
  <c r="H60" i="4"/>
  <c r="O78" i="3"/>
  <c r="N69" i="4"/>
  <c r="N50" i="5"/>
  <c r="O131" i="3"/>
  <c r="N73" i="5"/>
  <c r="N118" i="4"/>
  <c r="S96" i="3"/>
  <c r="R96" i="3" s="1"/>
  <c r="R87" i="4"/>
  <c r="N14" i="3"/>
  <c r="L14" i="3" s="1"/>
  <c r="M13" i="4"/>
  <c r="K13" i="4" s="1"/>
  <c r="F19" i="4"/>
  <c r="G19" i="4" s="1"/>
  <c r="H19" i="4" s="1"/>
  <c r="O97" i="3"/>
  <c r="N88" i="4"/>
  <c r="I46" i="11"/>
  <c r="K48" i="3"/>
  <c r="N126" i="3"/>
  <c r="L126" i="3" s="1"/>
  <c r="M113" i="4"/>
  <c r="K113" i="4" s="1"/>
  <c r="I78" i="11"/>
  <c r="J71" i="4" s="1"/>
  <c r="K80" i="3"/>
  <c r="O23" i="3"/>
  <c r="N21" i="4"/>
  <c r="N107" i="3"/>
  <c r="L107" i="3" s="1"/>
  <c r="M59" i="5"/>
  <c r="K59" i="5" s="1"/>
  <c r="M97" i="4"/>
  <c r="K97" i="4" s="1"/>
  <c r="J42" i="5"/>
  <c r="J56" i="4"/>
  <c r="J49" i="4"/>
  <c r="J36" i="5"/>
  <c r="G91" i="3"/>
  <c r="O64" i="3"/>
  <c r="N43" i="5"/>
  <c r="K5" i="5"/>
  <c r="F37" i="5"/>
  <c r="G37" i="5" s="1"/>
  <c r="H37" i="5" s="1"/>
  <c r="K17" i="4"/>
  <c r="L128" i="3"/>
  <c r="O75" i="3"/>
  <c r="N66" i="4"/>
  <c r="O52" i="3"/>
  <c r="N47" i="4"/>
  <c r="F38" i="4"/>
  <c r="G38" i="4" s="1"/>
  <c r="H38" i="4" s="1"/>
  <c r="I77" i="11"/>
  <c r="J70" i="4" s="1"/>
  <c r="K79" i="3"/>
  <c r="O24" i="3"/>
  <c r="N22" i="4"/>
  <c r="L43" i="3"/>
  <c r="L35" i="3"/>
  <c r="O79" i="3"/>
  <c r="N70" i="4"/>
  <c r="F105" i="4"/>
  <c r="G105" i="4" s="1"/>
  <c r="H105" i="4" s="1"/>
  <c r="O133" i="3"/>
  <c r="N120" i="4"/>
  <c r="O67" i="3"/>
  <c r="N59" i="4"/>
  <c r="K32" i="5"/>
  <c r="O49" i="3"/>
  <c r="N45" i="4"/>
  <c r="N34" i="5"/>
  <c r="K58" i="5"/>
  <c r="K37" i="4"/>
  <c r="K47" i="4"/>
  <c r="K88" i="4"/>
  <c r="O14" i="3"/>
  <c r="N13" i="4"/>
  <c r="G7" i="3"/>
  <c r="I7" i="3"/>
  <c r="I87" i="11"/>
  <c r="K89" i="3"/>
  <c r="G47" i="3"/>
  <c r="I30" i="11"/>
  <c r="K32" i="3"/>
  <c r="K119" i="4"/>
  <c r="H49" i="4"/>
  <c r="F49" i="4"/>
  <c r="G49" i="4" s="1"/>
  <c r="M19" i="3"/>
  <c r="L18" i="4"/>
  <c r="L16" i="5"/>
  <c r="K16" i="5" s="1"/>
  <c r="F36" i="5"/>
  <c r="G36" i="5" s="1"/>
  <c r="H36" i="5" s="1"/>
  <c r="I83" i="11"/>
  <c r="K85" i="3"/>
  <c r="F83" i="4"/>
  <c r="G83" i="4" s="1"/>
  <c r="H83" i="4" s="1"/>
  <c r="O59" i="3"/>
  <c r="N40" i="5"/>
  <c r="N53" i="4"/>
  <c r="L132" i="3"/>
  <c r="O72" i="3"/>
  <c r="N64" i="4"/>
  <c r="N47" i="5"/>
  <c r="G54" i="3"/>
  <c r="F44" i="5"/>
  <c r="G44" i="5" s="1"/>
  <c r="H44" i="5" s="1"/>
  <c r="J46" i="5"/>
  <c r="J63" i="4"/>
  <c r="O85" i="3"/>
  <c r="N76" i="4"/>
  <c r="N52" i="5"/>
  <c r="O43" i="3"/>
  <c r="N30" i="5"/>
  <c r="N40" i="4"/>
  <c r="G20" i="3"/>
  <c r="I126" i="11"/>
  <c r="K128" i="3"/>
  <c r="J57" i="5"/>
  <c r="J92" i="4"/>
  <c r="L74" i="3"/>
  <c r="F96" i="4"/>
  <c r="G96" i="4" s="1"/>
  <c r="H96" i="4" s="1"/>
  <c r="S97" i="3"/>
  <c r="R97" i="3" s="1"/>
  <c r="R88" i="4"/>
  <c r="Q88" i="4" s="1"/>
  <c r="J15" i="5"/>
  <c r="J17" i="4"/>
  <c r="O46" i="3"/>
  <c r="N42" i="4"/>
  <c r="F30" i="4"/>
  <c r="G30" i="4" s="1"/>
  <c r="H30" i="4" s="1"/>
  <c r="G34" i="3"/>
  <c r="O94" i="3"/>
  <c r="N85" i="4"/>
  <c r="O127" i="3"/>
  <c r="N114" i="4"/>
  <c r="K52" i="4"/>
  <c r="F52" i="4" s="1"/>
  <c r="G52" i="4" s="1"/>
  <c r="O36" i="3"/>
  <c r="N33" i="4"/>
  <c r="N25" i="5"/>
  <c r="L5" i="3"/>
  <c r="F68" i="4"/>
  <c r="G68" i="4" s="1"/>
  <c r="H68" i="4" s="1"/>
  <c r="G55" i="3"/>
  <c r="O80" i="3"/>
  <c r="N71" i="4"/>
  <c r="K15" i="5"/>
  <c r="O74" i="3"/>
  <c r="N49" i="5"/>
  <c r="O125" i="3"/>
  <c r="N112" i="4"/>
  <c r="O111" i="3"/>
  <c r="N101" i="4"/>
  <c r="N62" i="5"/>
  <c r="K15" i="4"/>
  <c r="F15" i="4" s="1"/>
  <c r="G15" i="4" s="1"/>
  <c r="H15" i="4" s="1"/>
  <c r="G41" i="3"/>
  <c r="G116" i="3"/>
  <c r="K18" i="4"/>
  <c r="L133" i="3"/>
  <c r="L45" i="3"/>
  <c r="H86" i="3"/>
  <c r="AK148" i="17"/>
  <c r="D148" i="17" s="1"/>
  <c r="L37" i="3"/>
  <c r="O60" i="3"/>
  <c r="N41" i="5"/>
  <c r="K10" i="4"/>
  <c r="L102" i="3"/>
  <c r="G102" i="3" s="1"/>
  <c r="J9" i="4"/>
  <c r="J9" i="5"/>
  <c r="K28" i="5"/>
  <c r="L52" i="3"/>
  <c r="L97" i="3"/>
  <c r="K52" i="5"/>
  <c r="O107" i="3"/>
  <c r="N59" i="5"/>
  <c r="N97" i="4"/>
  <c r="I35" i="11"/>
  <c r="K37" i="3"/>
  <c r="G92" i="3"/>
  <c r="F93" i="4"/>
  <c r="G93" i="4" s="1"/>
  <c r="H93" i="4" s="1"/>
  <c r="O69" i="3"/>
  <c r="N61" i="4"/>
  <c r="O15" i="3"/>
  <c r="N14" i="4"/>
  <c r="I50" i="11"/>
  <c r="J47" i="4" s="1"/>
  <c r="K52" i="3"/>
  <c r="O61" i="3"/>
  <c r="N54" i="4"/>
  <c r="N62" i="3"/>
  <c r="L62" i="3" s="1"/>
  <c r="G62" i="3" s="1"/>
  <c r="M55" i="4"/>
  <c r="K55" i="4" s="1"/>
  <c r="F55" i="4" s="1"/>
  <c r="G55" i="4" s="1"/>
  <c r="G106" i="3"/>
  <c r="O105" i="3"/>
  <c r="N95" i="4"/>
  <c r="G33" i="3"/>
  <c r="K24" i="5"/>
  <c r="M71" i="3"/>
  <c r="L71" i="3" s="1"/>
  <c r="L63" i="4"/>
  <c r="K63" i="4" s="1"/>
  <c r="L46" i="5"/>
  <c r="K46" i="5" s="1"/>
  <c r="O73" i="3"/>
  <c r="N65" i="4"/>
  <c r="N48" i="5"/>
  <c r="I47" i="11"/>
  <c r="K49" i="3"/>
  <c r="K7" i="5"/>
  <c r="F7" i="5" s="1"/>
  <c r="G7" i="5" s="1"/>
  <c r="O29" i="3"/>
  <c r="N21" i="5"/>
  <c r="N26" i="4"/>
  <c r="G77" i="3"/>
  <c r="H7" i="5"/>
  <c r="L18" i="3"/>
  <c r="N88" i="3"/>
  <c r="L88" i="3" s="1"/>
  <c r="M54" i="5"/>
  <c r="K54" i="5" s="1"/>
  <c r="M79" i="4"/>
  <c r="K79" i="4" s="1"/>
  <c r="J25" i="5"/>
  <c r="J33" i="4"/>
  <c r="F104" i="4"/>
  <c r="G104" i="4" s="1"/>
  <c r="H104" i="4" s="1"/>
  <c r="K41" i="5"/>
  <c r="F24" i="4"/>
  <c r="G24" i="4" s="1"/>
  <c r="H24" i="4" s="1"/>
  <c r="L16" i="3"/>
  <c r="I129" i="11"/>
  <c r="K131" i="3"/>
  <c r="F100" i="4"/>
  <c r="G100" i="4" s="1"/>
  <c r="H100" i="4" s="1"/>
  <c r="F116" i="4"/>
  <c r="G116" i="4" s="1"/>
  <c r="H116" i="4" s="1"/>
  <c r="K10" i="5"/>
  <c r="K14" i="5"/>
  <c r="K21" i="5"/>
  <c r="O113" i="3"/>
  <c r="N103" i="4"/>
  <c r="N64" i="5"/>
  <c r="O117" i="3"/>
  <c r="N106" i="4"/>
  <c r="G68" i="3"/>
  <c r="N15" i="3"/>
  <c r="L15" i="3" s="1"/>
  <c r="M14" i="4"/>
  <c r="K14" i="4" s="1"/>
  <c r="G65" i="3"/>
  <c r="O66" i="3"/>
  <c r="N58" i="4"/>
  <c r="I17" i="11"/>
  <c r="K19" i="3"/>
  <c r="G103" i="3"/>
  <c r="O35" i="3"/>
  <c r="N32" i="4"/>
  <c r="J17" i="5"/>
  <c r="J20" i="4"/>
  <c r="I58" i="11"/>
  <c r="J41" i="5" s="1"/>
  <c r="K60" i="3"/>
  <c r="O57" i="3"/>
  <c r="N51" i="4"/>
  <c r="N38" i="5"/>
  <c r="M36" i="3"/>
  <c r="L36" i="3" s="1"/>
  <c r="L25" i="5"/>
  <c r="K25" i="5" s="1"/>
  <c r="L33" i="4"/>
  <c r="K33" i="4" s="1"/>
  <c r="O30" i="3"/>
  <c r="N22" i="5"/>
  <c r="N27" i="4"/>
  <c r="I97" i="11"/>
  <c r="J90" i="4" s="1"/>
  <c r="K99" i="3"/>
  <c r="B119" i="11"/>
  <c r="O81" i="3"/>
  <c r="N72" i="4"/>
  <c r="O130" i="3"/>
  <c r="N72" i="5"/>
  <c r="N117" i="4"/>
  <c r="Q87" i="4"/>
  <c r="K29" i="4"/>
  <c r="I120" i="11"/>
  <c r="K122" i="3"/>
  <c r="F67" i="4"/>
  <c r="G67" i="4" s="1"/>
  <c r="H67" i="4" s="1"/>
  <c r="K7" i="4"/>
  <c r="F7" i="4" s="1"/>
  <c r="G7" i="4" s="1"/>
  <c r="L58" i="3"/>
  <c r="G58" i="3" s="1"/>
  <c r="H7" i="4"/>
  <c r="H83" i="3"/>
  <c r="AK142" i="17"/>
  <c r="D142" i="17" s="1"/>
  <c r="F43" i="4"/>
  <c r="G43" i="4" s="1"/>
  <c r="H43" i="4" s="1"/>
  <c r="O93" i="3"/>
  <c r="N84" i="4"/>
  <c r="G115" i="3"/>
  <c r="L69" i="3"/>
  <c r="L60" i="3"/>
  <c r="G26" i="3"/>
  <c r="G110" i="3"/>
  <c r="J81" i="4"/>
  <c r="J56" i="5"/>
  <c r="J6" i="5"/>
  <c r="J6" i="4"/>
  <c r="O6" i="3"/>
  <c r="N6" i="4"/>
  <c r="N6" i="5"/>
  <c r="L19" i="3"/>
  <c r="J47" i="5"/>
  <c r="J64" i="4"/>
  <c r="F45" i="5"/>
  <c r="G45" i="5" s="1"/>
  <c r="H45" i="5" s="1"/>
  <c r="O90" i="3"/>
  <c r="N56" i="5"/>
  <c r="N81" i="4"/>
  <c r="L10" i="3"/>
  <c r="L94" i="3"/>
  <c r="K109" i="4"/>
  <c r="K16" i="4"/>
  <c r="L85" i="3"/>
  <c r="K26" i="4"/>
  <c r="H100" i="3" l="1"/>
  <c r="AK171" i="17"/>
  <c r="D171" i="17" s="1"/>
  <c r="H102" i="3"/>
  <c r="AK173" i="17"/>
  <c r="D173" i="17" s="1"/>
  <c r="H62" i="3"/>
  <c r="AK109" i="17"/>
  <c r="D109" i="17" s="1"/>
  <c r="F57" i="4"/>
  <c r="G57" i="4" s="1"/>
  <c r="H57" i="4"/>
  <c r="F65" i="4"/>
  <c r="G65" i="4" s="1"/>
  <c r="H65" i="4" s="1"/>
  <c r="F34" i="4"/>
  <c r="G34" i="4" s="1"/>
  <c r="H34" i="4" s="1"/>
  <c r="G87" i="3"/>
  <c r="G98" i="3"/>
  <c r="F41" i="4"/>
  <c r="G41" i="4" s="1"/>
  <c r="H41" i="4" s="1"/>
  <c r="F95" i="4"/>
  <c r="G95" i="4" s="1"/>
  <c r="H95" i="4" s="1"/>
  <c r="G21" i="3"/>
  <c r="F23" i="5"/>
  <c r="G23" i="5" s="1"/>
  <c r="H23" i="5" s="1"/>
  <c r="G111" i="3"/>
  <c r="H55" i="3"/>
  <c r="I55" i="3" s="1"/>
  <c r="AK98" i="17"/>
  <c r="D98" i="17" s="1"/>
  <c r="H20" i="3"/>
  <c r="I20" i="3" s="1"/>
  <c r="AK39" i="17"/>
  <c r="D39" i="17" s="1"/>
  <c r="G72" i="3"/>
  <c r="J52" i="5"/>
  <c r="J76" i="4"/>
  <c r="H7" i="3"/>
  <c r="AK9" i="17"/>
  <c r="D9" i="17" s="1"/>
  <c r="F45" i="4"/>
  <c r="G45" i="4" s="1"/>
  <c r="H45" i="4" s="1"/>
  <c r="F69" i="4"/>
  <c r="G69" i="4" s="1"/>
  <c r="H69" i="4" s="1"/>
  <c r="F98" i="4"/>
  <c r="G98" i="4" s="1"/>
  <c r="H98" i="4"/>
  <c r="F14" i="5"/>
  <c r="G14" i="5" s="1"/>
  <c r="H14" i="5" s="1"/>
  <c r="F94" i="4"/>
  <c r="G94" i="4" s="1"/>
  <c r="H94" i="4" s="1"/>
  <c r="F69" i="5"/>
  <c r="G69" i="5" s="1"/>
  <c r="H69" i="5" s="1"/>
  <c r="G121" i="3"/>
  <c r="F79" i="4"/>
  <c r="G79" i="4" s="1"/>
  <c r="H79" i="4" s="1"/>
  <c r="J54" i="5"/>
  <c r="J79" i="4"/>
  <c r="H123" i="3"/>
  <c r="AK202" i="17"/>
  <c r="D202" i="17" s="1"/>
  <c r="J72" i="5"/>
  <c r="J117" i="4"/>
  <c r="G53" i="3"/>
  <c r="F28" i="4"/>
  <c r="G28" i="4" s="1"/>
  <c r="H28" i="4"/>
  <c r="G50" i="3"/>
  <c r="F73" i="4"/>
  <c r="G73" i="4" s="1"/>
  <c r="H73" i="4" s="1"/>
  <c r="F33" i="5"/>
  <c r="G33" i="5" s="1"/>
  <c r="H33" i="5"/>
  <c r="G37" i="3"/>
  <c r="G44" i="3"/>
  <c r="J64" i="5"/>
  <c r="J103" i="4"/>
  <c r="H34" i="3"/>
  <c r="I34" i="3" s="1"/>
  <c r="AK56" i="17"/>
  <c r="D56" i="17" s="1"/>
  <c r="J75" i="5"/>
  <c r="J121" i="4"/>
  <c r="F21" i="5"/>
  <c r="G21" i="5" s="1"/>
  <c r="H21" i="5" s="1"/>
  <c r="H106" i="3"/>
  <c r="I106" i="3" s="1"/>
  <c r="AK180" i="17"/>
  <c r="D180" i="17" s="1"/>
  <c r="F14" i="4"/>
  <c r="G14" i="4" s="1"/>
  <c r="H14" i="4" s="1"/>
  <c r="F41" i="5"/>
  <c r="G41" i="5" s="1"/>
  <c r="H41" i="5"/>
  <c r="H116" i="3"/>
  <c r="I116" i="3" s="1"/>
  <c r="AK193" i="17"/>
  <c r="D193" i="17" s="1"/>
  <c r="F112" i="4"/>
  <c r="G112" i="4" s="1"/>
  <c r="H112" i="4" s="1"/>
  <c r="F114" i="4"/>
  <c r="G114" i="4" s="1"/>
  <c r="H114" i="4"/>
  <c r="F13" i="4"/>
  <c r="G13" i="4" s="1"/>
  <c r="H13" i="4" s="1"/>
  <c r="G49" i="3"/>
  <c r="F70" i="4"/>
  <c r="G70" i="4" s="1"/>
  <c r="H70" i="4" s="1"/>
  <c r="G78" i="3"/>
  <c r="F60" i="5"/>
  <c r="G60" i="5" s="1"/>
  <c r="H60" i="5" s="1"/>
  <c r="I102" i="3"/>
  <c r="G17" i="3"/>
  <c r="F17" i="4"/>
  <c r="G17" i="4" s="1"/>
  <c r="H17" i="4" s="1"/>
  <c r="G104" i="3"/>
  <c r="G124" i="3"/>
  <c r="G88" i="3"/>
  <c r="F55" i="5"/>
  <c r="G55" i="5" s="1"/>
  <c r="H55" i="5" s="1"/>
  <c r="F66" i="5"/>
  <c r="G66" i="5" s="1"/>
  <c r="H66" i="5" s="1"/>
  <c r="F12" i="5"/>
  <c r="G12" i="5" s="1"/>
  <c r="H12" i="5" s="1"/>
  <c r="G31" i="3"/>
  <c r="H70" i="5"/>
  <c r="F70" i="5"/>
  <c r="G70" i="5" s="1"/>
  <c r="H120" i="3"/>
  <c r="AK198" i="17"/>
  <c r="D198" i="17" s="1"/>
  <c r="G82" i="3"/>
  <c r="F99" i="4"/>
  <c r="G99" i="4" s="1"/>
  <c r="H99" i="4" s="1"/>
  <c r="G48" i="3"/>
  <c r="F5" i="5"/>
  <c r="G5" i="5" s="1"/>
  <c r="H5" i="5" s="1"/>
  <c r="F65" i="5"/>
  <c r="G65" i="5" s="1"/>
  <c r="H65" i="5" s="1"/>
  <c r="F18" i="5"/>
  <c r="G18" i="5" s="1"/>
  <c r="H18" i="5" s="1"/>
  <c r="H25" i="3"/>
  <c r="AK47" i="17"/>
  <c r="D47" i="17" s="1"/>
  <c r="F107" i="4"/>
  <c r="G107" i="4" s="1"/>
  <c r="H107" i="4" s="1"/>
  <c r="F72" i="4"/>
  <c r="G72" i="4" s="1"/>
  <c r="H72" i="4" s="1"/>
  <c r="F59" i="5"/>
  <c r="G59" i="5" s="1"/>
  <c r="H59" i="5" s="1"/>
  <c r="F64" i="4"/>
  <c r="G64" i="4" s="1"/>
  <c r="H64" i="4" s="1"/>
  <c r="F109" i="4"/>
  <c r="G109" i="4" s="1"/>
  <c r="H109" i="4" s="1"/>
  <c r="F106" i="4"/>
  <c r="G106" i="4" s="1"/>
  <c r="H106" i="4" s="1"/>
  <c r="G73" i="3"/>
  <c r="J67" i="5"/>
  <c r="J110" i="4"/>
  <c r="H115" i="3"/>
  <c r="I115" i="3" s="1"/>
  <c r="AK192" i="17"/>
  <c r="D192" i="17" s="1"/>
  <c r="F38" i="5"/>
  <c r="G38" i="5" s="1"/>
  <c r="H38" i="5" s="1"/>
  <c r="G35" i="3"/>
  <c r="G15" i="3"/>
  <c r="I60" i="3"/>
  <c r="G60" i="3"/>
  <c r="G125" i="3"/>
  <c r="I127" i="3"/>
  <c r="G127" i="3"/>
  <c r="H40" i="4"/>
  <c r="F40" i="4"/>
  <c r="G40" i="4" s="1"/>
  <c r="F53" i="4"/>
  <c r="G53" i="4" s="1"/>
  <c r="H53" i="4" s="1"/>
  <c r="J24" i="5"/>
  <c r="J29" i="4"/>
  <c r="G14" i="3"/>
  <c r="G79" i="3"/>
  <c r="H91" i="3"/>
  <c r="I91" i="3" s="1"/>
  <c r="AK162" i="17"/>
  <c r="D162" i="17" s="1"/>
  <c r="J44" i="4"/>
  <c r="J33" i="5"/>
  <c r="G108" i="3"/>
  <c r="F15" i="5"/>
  <c r="G15" i="5" s="1"/>
  <c r="H15" i="5" s="1"/>
  <c r="F63" i="5"/>
  <c r="G63" i="5" s="1"/>
  <c r="H63" i="5"/>
  <c r="H122" i="3"/>
  <c r="I122" i="3" s="1"/>
  <c r="AK201" i="17"/>
  <c r="D201" i="17" s="1"/>
  <c r="F80" i="4"/>
  <c r="G80" i="4" s="1"/>
  <c r="H80" i="4" s="1"/>
  <c r="J62" i="5"/>
  <c r="J101" i="4"/>
  <c r="G119" i="3"/>
  <c r="F12" i="4"/>
  <c r="G12" i="4" s="1"/>
  <c r="H12" i="4" s="1"/>
  <c r="F115" i="4"/>
  <c r="G115" i="4" s="1"/>
  <c r="H115" i="4" s="1"/>
  <c r="F61" i="5"/>
  <c r="G61" i="5" s="1"/>
  <c r="H61" i="5" s="1"/>
  <c r="F75" i="4"/>
  <c r="G75" i="4" s="1"/>
  <c r="H75" i="4" s="1"/>
  <c r="F19" i="5"/>
  <c r="G19" i="5" s="1"/>
  <c r="H19" i="5"/>
  <c r="H70" i="3"/>
  <c r="I70" i="3" s="1"/>
  <c r="AK125" i="17"/>
  <c r="D125" i="17" s="1"/>
  <c r="F122" i="4"/>
  <c r="G122" i="4" s="1"/>
  <c r="H122" i="4" s="1"/>
  <c r="F5" i="4"/>
  <c r="G5" i="4" s="1"/>
  <c r="H5" i="4" s="1"/>
  <c r="G114" i="3"/>
  <c r="G22" i="3"/>
  <c r="F16" i="5"/>
  <c r="G16" i="5" s="1"/>
  <c r="H16" i="5" s="1"/>
  <c r="G118" i="3"/>
  <c r="J23" i="5"/>
  <c r="J28" i="4"/>
  <c r="J83" i="3"/>
  <c r="I51" i="5"/>
  <c r="I74" i="4"/>
  <c r="G81" i="3"/>
  <c r="F26" i="4"/>
  <c r="G26" i="4" s="1"/>
  <c r="H26" i="4" s="1"/>
  <c r="F32" i="4"/>
  <c r="G32" i="4" s="1"/>
  <c r="H32" i="4" s="1"/>
  <c r="F64" i="5"/>
  <c r="G64" i="5" s="1"/>
  <c r="H64" i="5" s="1"/>
  <c r="G29" i="3"/>
  <c r="F51" i="4"/>
  <c r="G51" i="4" s="1"/>
  <c r="H51" i="4" s="1"/>
  <c r="H103" i="3"/>
  <c r="I103" i="3" s="1"/>
  <c r="AK177" i="17"/>
  <c r="D177" i="17" s="1"/>
  <c r="H65" i="3"/>
  <c r="I65" i="3" s="1"/>
  <c r="AK113" i="17"/>
  <c r="D113" i="17" s="1"/>
  <c r="F103" i="4"/>
  <c r="G103" i="4" s="1"/>
  <c r="H103" i="4" s="1"/>
  <c r="F61" i="4"/>
  <c r="G61" i="4" s="1"/>
  <c r="H61" i="4" s="1"/>
  <c r="H92" i="3"/>
  <c r="I92" i="3" s="1"/>
  <c r="AK163" i="17"/>
  <c r="D163" i="17" s="1"/>
  <c r="F49" i="5"/>
  <c r="G49" i="5" s="1"/>
  <c r="H49" i="5" s="1"/>
  <c r="F85" i="4"/>
  <c r="G85" i="4" s="1"/>
  <c r="H85" i="4" s="1"/>
  <c r="F42" i="4"/>
  <c r="G42" i="4" s="1"/>
  <c r="H42" i="4" s="1"/>
  <c r="H30" i="5"/>
  <c r="F30" i="5"/>
  <c r="G30" i="5" s="1"/>
  <c r="F40" i="5"/>
  <c r="G40" i="5" s="1"/>
  <c r="H40" i="5" s="1"/>
  <c r="H47" i="3"/>
  <c r="I47" i="3" s="1"/>
  <c r="AK82" i="17"/>
  <c r="D82" i="17" s="1"/>
  <c r="F59" i="4"/>
  <c r="G59" i="4" s="1"/>
  <c r="H59" i="4" s="1"/>
  <c r="F47" i="4"/>
  <c r="G47" i="4" s="1"/>
  <c r="H47" i="4" s="1"/>
  <c r="F21" i="4"/>
  <c r="G21" i="4" s="1"/>
  <c r="H21" i="4" s="1"/>
  <c r="G18" i="3"/>
  <c r="F102" i="4"/>
  <c r="G102" i="4" s="1"/>
  <c r="H102" i="4" s="1"/>
  <c r="G89" i="3"/>
  <c r="F86" i="4"/>
  <c r="G86" i="4" s="1"/>
  <c r="H86" i="4"/>
  <c r="G12" i="3"/>
  <c r="F46" i="5"/>
  <c r="G46" i="5" s="1"/>
  <c r="H46" i="5" s="1"/>
  <c r="G128" i="3"/>
  <c r="G109" i="3"/>
  <c r="G84" i="3"/>
  <c r="I27" i="3"/>
  <c r="G27" i="3"/>
  <c r="F76" i="5"/>
  <c r="G76" i="5" s="1"/>
  <c r="H76" i="5" s="1"/>
  <c r="G5" i="3"/>
  <c r="F29" i="4"/>
  <c r="G29" i="4" s="1"/>
  <c r="H29" i="4" s="1"/>
  <c r="F11" i="4"/>
  <c r="G11" i="4" s="1"/>
  <c r="H11" i="4" s="1"/>
  <c r="F18" i="4"/>
  <c r="G18" i="4" s="1"/>
  <c r="H18" i="4" s="1"/>
  <c r="H129" i="3"/>
  <c r="I129" i="3" s="1"/>
  <c r="AK212" i="17"/>
  <c r="D212" i="17" s="1"/>
  <c r="I77" i="4"/>
  <c r="J86" i="3"/>
  <c r="H41" i="3"/>
  <c r="I41" i="3" s="1"/>
  <c r="AK65" i="17"/>
  <c r="D65" i="17" s="1"/>
  <c r="G74" i="3"/>
  <c r="G94" i="3"/>
  <c r="G46" i="3"/>
  <c r="I43" i="3"/>
  <c r="G43" i="3"/>
  <c r="G59" i="3"/>
  <c r="G67" i="3"/>
  <c r="G52" i="3"/>
  <c r="F43" i="5"/>
  <c r="G43" i="5" s="1"/>
  <c r="H43" i="5" s="1"/>
  <c r="G23" i="3"/>
  <c r="F88" i="4"/>
  <c r="G88" i="4" s="1"/>
  <c r="H88" i="4"/>
  <c r="F118" i="4"/>
  <c r="G118" i="4" s="1"/>
  <c r="H118" i="4" s="1"/>
  <c r="F50" i="4"/>
  <c r="G50" i="4" s="1"/>
  <c r="H50" i="4" s="1"/>
  <c r="J14" i="5"/>
  <c r="J16" i="4"/>
  <c r="H9" i="3"/>
  <c r="I9" i="3" s="1"/>
  <c r="AK13" i="17"/>
  <c r="D13" i="17" s="1"/>
  <c r="H134" i="3"/>
  <c r="I134" i="3" s="1"/>
  <c r="AK223" i="17"/>
  <c r="D223" i="17" s="1"/>
  <c r="G112" i="3"/>
  <c r="F10" i="4"/>
  <c r="G10" i="4" s="1"/>
  <c r="H10" i="4" s="1"/>
  <c r="J27" i="5"/>
  <c r="J35" i="4"/>
  <c r="G95" i="3"/>
  <c r="F63" i="4"/>
  <c r="G63" i="4" s="1"/>
  <c r="H63" i="4" s="1"/>
  <c r="H39" i="4"/>
  <c r="F39" i="4"/>
  <c r="G39" i="4" s="1"/>
  <c r="F27" i="5"/>
  <c r="G27" i="5" s="1"/>
  <c r="H27" i="5" s="1"/>
  <c r="H8" i="3"/>
  <c r="I8" i="3" s="1"/>
  <c r="AK10" i="17"/>
  <c r="D10" i="17" s="1"/>
  <c r="F28" i="5"/>
  <c r="G28" i="5" s="1"/>
  <c r="H28" i="5" s="1"/>
  <c r="F90" i="4"/>
  <c r="G90" i="4" s="1"/>
  <c r="H90" i="4" s="1"/>
  <c r="H96" i="3"/>
  <c r="AK167" i="17"/>
  <c r="D167" i="17" s="1"/>
  <c r="G135" i="3"/>
  <c r="J28" i="5"/>
  <c r="J37" i="4"/>
  <c r="F24" i="5"/>
  <c r="G24" i="5" s="1"/>
  <c r="H24" i="5" s="1"/>
  <c r="F11" i="5"/>
  <c r="G11" i="5" s="1"/>
  <c r="H11" i="5" s="1"/>
  <c r="G19" i="3"/>
  <c r="H76" i="3"/>
  <c r="I76" i="3" s="1"/>
  <c r="AK132" i="17"/>
  <c r="D132" i="17" s="1"/>
  <c r="F34" i="5"/>
  <c r="G34" i="5" s="1"/>
  <c r="H34" i="5" s="1"/>
  <c r="F50" i="5"/>
  <c r="G50" i="5" s="1"/>
  <c r="H50" i="5" s="1"/>
  <c r="F16" i="4"/>
  <c r="G16" i="4" s="1"/>
  <c r="H16" i="4" s="1"/>
  <c r="F48" i="4"/>
  <c r="G48" i="4" s="1"/>
  <c r="H48" i="4" s="1"/>
  <c r="F44" i="4"/>
  <c r="G44" i="4" s="1"/>
  <c r="H44" i="4" s="1"/>
  <c r="G107" i="3"/>
  <c r="G66" i="3"/>
  <c r="G117" i="3"/>
  <c r="H84" i="4"/>
  <c r="F84" i="4"/>
  <c r="G84" i="4" s="1"/>
  <c r="H58" i="3"/>
  <c r="AK101" i="17"/>
  <c r="D101" i="17" s="1"/>
  <c r="F27" i="4"/>
  <c r="G27" i="4" s="1"/>
  <c r="H27" i="4" s="1"/>
  <c r="G57" i="3"/>
  <c r="H110" i="3"/>
  <c r="I110" i="3" s="1"/>
  <c r="AK184" i="17"/>
  <c r="D184" i="17" s="1"/>
  <c r="I93" i="3"/>
  <c r="G93" i="3"/>
  <c r="F72" i="5"/>
  <c r="G72" i="5" s="1"/>
  <c r="H72" i="5" s="1"/>
  <c r="F22" i="5"/>
  <c r="G22" i="5" s="1"/>
  <c r="H22" i="5" s="1"/>
  <c r="J34" i="5"/>
  <c r="J45" i="4"/>
  <c r="F54" i="4"/>
  <c r="G54" i="4" s="1"/>
  <c r="H54" i="4"/>
  <c r="J26" i="5"/>
  <c r="J34" i="4"/>
  <c r="F25" i="5"/>
  <c r="G25" i="5" s="1"/>
  <c r="H25" i="5"/>
  <c r="G16" i="3"/>
  <c r="F52" i="5"/>
  <c r="G52" i="5" s="1"/>
  <c r="H52" i="5" s="1"/>
  <c r="H54" i="3"/>
  <c r="I54" i="3" s="1"/>
  <c r="AK96" i="17"/>
  <c r="D96" i="17" s="1"/>
  <c r="F120" i="4"/>
  <c r="G120" i="4" s="1"/>
  <c r="H120" i="4" s="1"/>
  <c r="F22" i="4"/>
  <c r="G22" i="4" s="1"/>
  <c r="H22" i="4" s="1"/>
  <c r="F66" i="4"/>
  <c r="G66" i="4" s="1"/>
  <c r="H66" i="4" s="1"/>
  <c r="G64" i="3"/>
  <c r="G97" i="3"/>
  <c r="I97" i="3"/>
  <c r="F73" i="5"/>
  <c r="G73" i="5" s="1"/>
  <c r="H73" i="5" s="1"/>
  <c r="G56" i="3"/>
  <c r="F17" i="5"/>
  <c r="G17" i="5" s="1"/>
  <c r="H17" i="5" s="1"/>
  <c r="F36" i="4"/>
  <c r="G36" i="4" s="1"/>
  <c r="H36" i="4" s="1"/>
  <c r="F113" i="4"/>
  <c r="G113" i="4" s="1"/>
  <c r="H113" i="4" s="1"/>
  <c r="H63" i="3"/>
  <c r="I63" i="3" s="1"/>
  <c r="AK111" i="17"/>
  <c r="D111" i="17" s="1"/>
  <c r="F10" i="5"/>
  <c r="G10" i="5" s="1"/>
  <c r="H10" i="5" s="1"/>
  <c r="F20" i="5"/>
  <c r="G20" i="5" s="1"/>
  <c r="H20" i="5" s="1"/>
  <c r="F58" i="5"/>
  <c r="G58" i="5" s="1"/>
  <c r="H58" i="5" s="1"/>
  <c r="F13" i="5"/>
  <c r="G13" i="5" s="1"/>
  <c r="H13" i="5" s="1"/>
  <c r="G71" i="3"/>
  <c r="F29" i="5"/>
  <c r="G29" i="5" s="1"/>
  <c r="H29" i="5"/>
  <c r="F119" i="4"/>
  <c r="G119" i="4" s="1"/>
  <c r="H119" i="4" s="1"/>
  <c r="F35" i="4"/>
  <c r="G35" i="4" s="1"/>
  <c r="H35" i="4" s="1"/>
  <c r="F37" i="4"/>
  <c r="G37" i="4" s="1"/>
  <c r="H37" i="4" s="1"/>
  <c r="G99" i="3"/>
  <c r="F57" i="5"/>
  <c r="G57" i="5" s="1"/>
  <c r="H57" i="5"/>
  <c r="F78" i="4"/>
  <c r="G78" i="4" s="1"/>
  <c r="H78" i="4" s="1"/>
  <c r="G32" i="3"/>
  <c r="G11" i="3"/>
  <c r="F46" i="4"/>
  <c r="G46" i="4" s="1"/>
  <c r="H46" i="4" s="1"/>
  <c r="F32" i="5"/>
  <c r="G32" i="5" s="1"/>
  <c r="H32" i="5" s="1"/>
  <c r="G90" i="3"/>
  <c r="G6" i="3"/>
  <c r="J16" i="5"/>
  <c r="J18" i="4"/>
  <c r="J118" i="4"/>
  <c r="J73" i="5"/>
  <c r="F101" i="4"/>
  <c r="G101" i="4" s="1"/>
  <c r="H101" i="4" s="1"/>
  <c r="G80" i="3"/>
  <c r="G36" i="3"/>
  <c r="J70" i="5"/>
  <c r="J115" i="4"/>
  <c r="G85" i="3"/>
  <c r="F54" i="5"/>
  <c r="G54" i="5" s="1"/>
  <c r="H54" i="5" s="1"/>
  <c r="G28" i="3"/>
  <c r="F35" i="5"/>
  <c r="G35" i="5" s="1"/>
  <c r="H35" i="5" s="1"/>
  <c r="G132" i="3"/>
  <c r="G101" i="3"/>
  <c r="F58" i="4"/>
  <c r="G58" i="4" s="1"/>
  <c r="H58" i="4"/>
  <c r="G105" i="3"/>
  <c r="I119" i="11"/>
  <c r="J109" i="4" s="1"/>
  <c r="K121" i="3"/>
  <c r="F117" i="4"/>
  <c r="G117" i="4" s="1"/>
  <c r="H117" i="4" s="1"/>
  <c r="G113" i="3"/>
  <c r="G69" i="3"/>
  <c r="F81" i="4"/>
  <c r="G81" i="4" s="1"/>
  <c r="H81" i="4" s="1"/>
  <c r="F6" i="5"/>
  <c r="G6" i="5" s="1"/>
  <c r="H6" i="5" s="1"/>
  <c r="F56" i="5"/>
  <c r="G56" i="5" s="1"/>
  <c r="H56" i="5" s="1"/>
  <c r="F6" i="4"/>
  <c r="G6" i="4" s="1"/>
  <c r="H6" i="4" s="1"/>
  <c r="H26" i="3"/>
  <c r="I26" i="3" s="1"/>
  <c r="AK48" i="17"/>
  <c r="D48" i="17" s="1"/>
  <c r="G130" i="3"/>
  <c r="G30" i="3"/>
  <c r="H68" i="3"/>
  <c r="I68" i="3" s="1"/>
  <c r="AK119" i="17"/>
  <c r="D119" i="17" s="1"/>
  <c r="H77" i="3"/>
  <c r="I77" i="3" s="1"/>
  <c r="AK133" i="17"/>
  <c r="D133" i="17" s="1"/>
  <c r="F48" i="5"/>
  <c r="G48" i="5" s="1"/>
  <c r="H48" i="5" s="1"/>
  <c r="H33" i="3"/>
  <c r="I33" i="3" s="1"/>
  <c r="AK55" i="17"/>
  <c r="D55" i="17" s="1"/>
  <c r="I61" i="3"/>
  <c r="G61" i="3"/>
  <c r="F97" i="4"/>
  <c r="G97" i="4" s="1"/>
  <c r="H97" i="4" s="1"/>
  <c r="F62" i="5"/>
  <c r="G62" i="5" s="1"/>
  <c r="H62" i="5" s="1"/>
  <c r="F71" i="4"/>
  <c r="G71" i="4" s="1"/>
  <c r="H71" i="4" s="1"/>
  <c r="F33" i="4"/>
  <c r="G33" i="4" s="1"/>
  <c r="H33" i="4" s="1"/>
  <c r="F76" i="4"/>
  <c r="G76" i="4" s="1"/>
  <c r="H76" i="4" s="1"/>
  <c r="F47" i="5"/>
  <c r="G47" i="5" s="1"/>
  <c r="H47" i="5"/>
  <c r="J55" i="5"/>
  <c r="J80" i="4"/>
  <c r="G133" i="3"/>
  <c r="G24" i="3"/>
  <c r="G75" i="3"/>
  <c r="G131" i="3"/>
  <c r="F20" i="4"/>
  <c r="G20" i="4" s="1"/>
  <c r="H20" i="4" s="1"/>
  <c r="J30" i="5"/>
  <c r="J40" i="4"/>
  <c r="G39" i="3"/>
  <c r="G126" i="3"/>
  <c r="J40" i="5"/>
  <c r="J53" i="4"/>
  <c r="G10" i="3"/>
  <c r="F25" i="4"/>
  <c r="G25" i="4" s="1"/>
  <c r="H25" i="4" s="1"/>
  <c r="G13" i="3"/>
  <c r="I42" i="3"/>
  <c r="G42" i="3"/>
  <c r="F74" i="5"/>
  <c r="G74" i="5" s="1"/>
  <c r="H74" i="5" s="1"/>
  <c r="G38" i="3"/>
  <c r="G40" i="3"/>
  <c r="F92" i="4"/>
  <c r="G92" i="4" s="1"/>
  <c r="H92" i="4" s="1"/>
  <c r="F26" i="5"/>
  <c r="G26" i="5" s="1"/>
  <c r="H26" i="5" s="1"/>
  <c r="F53" i="5"/>
  <c r="G53" i="5" s="1"/>
  <c r="H53" i="5" s="1"/>
  <c r="F89" i="4"/>
  <c r="G89" i="4" s="1"/>
  <c r="H89" i="4" s="1"/>
  <c r="G51" i="3"/>
  <c r="F31" i="5"/>
  <c r="G31" i="5" s="1"/>
  <c r="H31" i="5"/>
  <c r="G45" i="3"/>
  <c r="J10" i="5"/>
  <c r="J10" i="4"/>
  <c r="H40" i="3" l="1"/>
  <c r="I40" i="3" s="1"/>
  <c r="AK64" i="17"/>
  <c r="D64" i="17" s="1"/>
  <c r="H131" i="3"/>
  <c r="I131" i="3" s="1"/>
  <c r="AK216" i="17"/>
  <c r="D216" i="17" s="1"/>
  <c r="H112" i="3"/>
  <c r="I112" i="3" s="1"/>
  <c r="AK188" i="17"/>
  <c r="D188" i="17" s="1"/>
  <c r="H27" i="3"/>
  <c r="AK49" i="17"/>
  <c r="D49" i="17" s="1"/>
  <c r="H28" i="3"/>
  <c r="I28" i="3" s="1"/>
  <c r="AK50" i="17"/>
  <c r="D50" i="17" s="1"/>
  <c r="H60" i="3"/>
  <c r="AK107" i="17"/>
  <c r="D107" i="17" s="1"/>
  <c r="J62" i="3"/>
  <c r="I55" i="4"/>
  <c r="H39" i="3"/>
  <c r="I39" i="3" s="1"/>
  <c r="AK63" i="17"/>
  <c r="D63" i="17" s="1"/>
  <c r="H101" i="3"/>
  <c r="I101" i="3" s="1"/>
  <c r="AK172" i="17"/>
  <c r="D172" i="17" s="1"/>
  <c r="H80" i="3"/>
  <c r="I80" i="3" s="1"/>
  <c r="AK138" i="17"/>
  <c r="D138" i="17" s="1"/>
  <c r="H11" i="3"/>
  <c r="I11" i="3" s="1"/>
  <c r="AK23" i="17"/>
  <c r="D23" i="17" s="1"/>
  <c r="H66" i="3"/>
  <c r="I66" i="3" s="1"/>
  <c r="AK114" i="17"/>
  <c r="D114" i="17" s="1"/>
  <c r="I8" i="5"/>
  <c r="J8" i="3"/>
  <c r="I8" i="4"/>
  <c r="J134" i="3"/>
  <c r="I121" i="4"/>
  <c r="I75" i="5"/>
  <c r="H52" i="3"/>
  <c r="I52" i="3" s="1"/>
  <c r="AK89" i="17"/>
  <c r="D89" i="17" s="1"/>
  <c r="H84" i="3"/>
  <c r="I84" i="3" s="1"/>
  <c r="AK143" i="17"/>
  <c r="D143" i="17" s="1"/>
  <c r="H18" i="3"/>
  <c r="I18" i="3" s="1"/>
  <c r="AK35" i="17"/>
  <c r="D35" i="17" s="1"/>
  <c r="J47" i="3"/>
  <c r="I43" i="4"/>
  <c r="H29" i="3"/>
  <c r="I29" i="3" s="1"/>
  <c r="AK51" i="17"/>
  <c r="D51" i="17" s="1"/>
  <c r="H118" i="3"/>
  <c r="I118" i="3" s="1"/>
  <c r="AK195" i="17"/>
  <c r="D195" i="17" s="1"/>
  <c r="J34" i="3"/>
  <c r="I31" i="4"/>
  <c r="H53" i="3"/>
  <c r="I53" i="3" s="1"/>
  <c r="AK94" i="17"/>
  <c r="D94" i="17" s="1"/>
  <c r="I7" i="4"/>
  <c r="I7" i="5"/>
  <c r="J7" i="3"/>
  <c r="J55" i="3"/>
  <c r="I37" i="5"/>
  <c r="H36" i="3"/>
  <c r="I36" i="3" s="1"/>
  <c r="AK59" i="17"/>
  <c r="D59" i="17" s="1"/>
  <c r="J41" i="3"/>
  <c r="I38" i="4"/>
  <c r="H37" i="3"/>
  <c r="I37" i="3" s="1"/>
  <c r="AK60" i="17"/>
  <c r="D60" i="17" s="1"/>
  <c r="H113" i="3"/>
  <c r="I113" i="3" s="1"/>
  <c r="AK189" i="17"/>
  <c r="D189" i="17" s="1"/>
  <c r="J120" i="3"/>
  <c r="I108" i="4"/>
  <c r="H104" i="3"/>
  <c r="I104" i="3" s="1"/>
  <c r="AK178" i="17"/>
  <c r="D178" i="17" s="1"/>
  <c r="H21" i="3"/>
  <c r="I21" i="3" s="1"/>
  <c r="AK42" i="17"/>
  <c r="D42" i="17" s="1"/>
  <c r="H45" i="3"/>
  <c r="I45" i="3" s="1"/>
  <c r="AK80" i="17"/>
  <c r="D80" i="17" s="1"/>
  <c r="H75" i="3"/>
  <c r="I75" i="3" s="1"/>
  <c r="AK131" i="17"/>
  <c r="D131" i="17" s="1"/>
  <c r="H6" i="3"/>
  <c r="I6" i="3" s="1"/>
  <c r="AK8" i="17"/>
  <c r="D8" i="17" s="1"/>
  <c r="H99" i="3"/>
  <c r="I99" i="3" s="1"/>
  <c r="AK170" i="17"/>
  <c r="D170" i="17" s="1"/>
  <c r="H97" i="3"/>
  <c r="AK168" i="17"/>
  <c r="D168" i="17" s="1"/>
  <c r="H19" i="3"/>
  <c r="I19" i="3" s="1"/>
  <c r="AK38" i="17"/>
  <c r="D38" i="17" s="1"/>
  <c r="H95" i="3"/>
  <c r="I95" i="3" s="1"/>
  <c r="AK166" i="17"/>
  <c r="D166" i="17" s="1"/>
  <c r="H38" i="3"/>
  <c r="I38" i="3" s="1"/>
  <c r="AK62" i="17"/>
  <c r="D62" i="17" s="1"/>
  <c r="H130" i="3"/>
  <c r="I130" i="3" s="1"/>
  <c r="AK214" i="17"/>
  <c r="D214" i="17" s="1"/>
  <c r="H64" i="3"/>
  <c r="I64" i="3" s="1"/>
  <c r="AK112" i="17"/>
  <c r="D112" i="17" s="1"/>
  <c r="I49" i="4"/>
  <c r="J54" i="3"/>
  <c r="I36" i="5"/>
  <c r="H135" i="3"/>
  <c r="I135" i="3" s="1"/>
  <c r="AK224" i="17"/>
  <c r="D224" i="17" s="1"/>
  <c r="H46" i="3"/>
  <c r="I46" i="3" s="1"/>
  <c r="AK81" i="17"/>
  <c r="D81" i="17" s="1"/>
  <c r="H12" i="3"/>
  <c r="I12" i="3" s="1"/>
  <c r="AK24" i="17"/>
  <c r="D24" i="17" s="1"/>
  <c r="H81" i="3"/>
  <c r="I81" i="3" s="1"/>
  <c r="AK140" i="17"/>
  <c r="D140" i="17" s="1"/>
  <c r="H79" i="3"/>
  <c r="I79" i="3" s="1"/>
  <c r="AK137" i="17"/>
  <c r="D137" i="17" s="1"/>
  <c r="H15" i="3"/>
  <c r="I15" i="3" s="1"/>
  <c r="AK30" i="17"/>
  <c r="D30" i="17" s="1"/>
  <c r="I23" i="4"/>
  <c r="J25" i="3"/>
  <c r="H48" i="3"/>
  <c r="I48" i="3" s="1"/>
  <c r="AK83" i="17"/>
  <c r="D83" i="17" s="1"/>
  <c r="H78" i="3"/>
  <c r="I78" i="3" s="1"/>
  <c r="AK135" i="17"/>
  <c r="D135" i="17" s="1"/>
  <c r="H43" i="3"/>
  <c r="AK73" i="17"/>
  <c r="D73" i="17" s="1"/>
  <c r="H87" i="3"/>
  <c r="I87" i="3" s="1"/>
  <c r="AK150" i="17"/>
  <c r="D150" i="17" s="1"/>
  <c r="I82" i="4"/>
  <c r="J91" i="3"/>
  <c r="J26" i="3"/>
  <c r="I24" i="4"/>
  <c r="H85" i="3"/>
  <c r="I85" i="3" s="1"/>
  <c r="AK145" i="17"/>
  <c r="D145" i="17" s="1"/>
  <c r="I87" i="4"/>
  <c r="J96" i="3"/>
  <c r="J129" i="3"/>
  <c r="I116" i="4"/>
  <c r="I71" i="5"/>
  <c r="I57" i="4"/>
  <c r="J65" i="3"/>
  <c r="J106" i="3"/>
  <c r="I96" i="4"/>
  <c r="H111" i="3"/>
  <c r="I111" i="3" s="1"/>
  <c r="AK186" i="17"/>
  <c r="D186" i="17" s="1"/>
  <c r="I58" i="5"/>
  <c r="J102" i="3"/>
  <c r="H117" i="3"/>
  <c r="I117" i="3" s="1"/>
  <c r="AK194" i="17"/>
  <c r="D194" i="17" s="1"/>
  <c r="H57" i="3"/>
  <c r="I57" i="3" s="1"/>
  <c r="AK100" i="17"/>
  <c r="D100" i="17" s="1"/>
  <c r="J115" i="3"/>
  <c r="I104" i="4"/>
  <c r="I68" i="4"/>
  <c r="J77" i="3"/>
  <c r="H132" i="3"/>
  <c r="I132" i="3" s="1"/>
  <c r="AK221" i="17"/>
  <c r="D221" i="17" s="1"/>
  <c r="H90" i="3"/>
  <c r="I90" i="3" s="1"/>
  <c r="AK161" i="17"/>
  <c r="D161" i="17" s="1"/>
  <c r="H71" i="3"/>
  <c r="I71" i="3" s="1"/>
  <c r="AK126" i="17"/>
  <c r="D126" i="17" s="1"/>
  <c r="H93" i="3"/>
  <c r="AK164" i="17"/>
  <c r="D164" i="17" s="1"/>
  <c r="I9" i="4"/>
  <c r="I9" i="5"/>
  <c r="J9" i="3"/>
  <c r="H67" i="3"/>
  <c r="I67" i="3" s="1"/>
  <c r="AK115" i="17"/>
  <c r="D115" i="17" s="1"/>
  <c r="I42" i="5"/>
  <c r="I56" i="4"/>
  <c r="J63" i="3"/>
  <c r="H56" i="3"/>
  <c r="I56" i="3" s="1"/>
  <c r="AK99" i="17"/>
  <c r="D99" i="17" s="1"/>
  <c r="H94" i="3"/>
  <c r="I94" i="3" s="1"/>
  <c r="AK165" i="17"/>
  <c r="D165" i="17" s="1"/>
  <c r="H5" i="3"/>
  <c r="I5" i="3" s="1"/>
  <c r="AK3" i="17"/>
  <c r="D3" i="17" s="1"/>
  <c r="H109" i="3"/>
  <c r="I109" i="3" s="1"/>
  <c r="AK183" i="17"/>
  <c r="D183" i="17" s="1"/>
  <c r="J70" i="3"/>
  <c r="I45" i="5"/>
  <c r="I62" i="4"/>
  <c r="H108" i="3"/>
  <c r="I108" i="3" s="1"/>
  <c r="AK182" i="17"/>
  <c r="D182" i="17" s="1"/>
  <c r="H127" i="3"/>
  <c r="AK206" i="17"/>
  <c r="D206" i="17" s="1"/>
  <c r="H35" i="3"/>
  <c r="I35" i="3" s="1"/>
  <c r="AK57" i="17"/>
  <c r="D57" i="17" s="1"/>
  <c r="H31" i="3"/>
  <c r="I31" i="3" s="1"/>
  <c r="AK53" i="17"/>
  <c r="D53" i="17" s="1"/>
  <c r="H88" i="3"/>
  <c r="I88" i="3" s="1"/>
  <c r="AK152" i="17"/>
  <c r="D152" i="17" s="1"/>
  <c r="H121" i="3"/>
  <c r="I121" i="3" s="1"/>
  <c r="AK199" i="17"/>
  <c r="D199" i="17" s="1"/>
  <c r="J33" i="3"/>
  <c r="I30" i="4"/>
  <c r="I67" i="4"/>
  <c r="J76" i="3"/>
  <c r="J20" i="3"/>
  <c r="I19" i="4"/>
  <c r="H30" i="3"/>
  <c r="I30" i="3" s="1"/>
  <c r="AK52" i="17"/>
  <c r="D52" i="17" s="1"/>
  <c r="H119" i="3"/>
  <c r="I119" i="3" s="1"/>
  <c r="AK197" i="17"/>
  <c r="D197" i="17" s="1"/>
  <c r="H24" i="3"/>
  <c r="I24" i="3" s="1"/>
  <c r="AK45" i="17"/>
  <c r="D45" i="17" s="1"/>
  <c r="H32" i="3"/>
  <c r="I32" i="3" s="1"/>
  <c r="AK54" i="17"/>
  <c r="D54" i="17" s="1"/>
  <c r="H107" i="3"/>
  <c r="I107" i="3" s="1"/>
  <c r="AK181" i="17"/>
  <c r="D181" i="17" s="1"/>
  <c r="H51" i="3"/>
  <c r="I51" i="3" s="1"/>
  <c r="AK88" i="17"/>
  <c r="D88" i="17" s="1"/>
  <c r="H42" i="3"/>
  <c r="AK67" i="17"/>
  <c r="D67" i="17" s="1"/>
  <c r="H61" i="3"/>
  <c r="AK108" i="17"/>
  <c r="D108" i="17" s="1"/>
  <c r="H69" i="3"/>
  <c r="I69" i="3" s="1"/>
  <c r="AK124" i="17"/>
  <c r="D124" i="17" s="1"/>
  <c r="I100" i="4"/>
  <c r="J110" i="3"/>
  <c r="H23" i="3"/>
  <c r="I23" i="3" s="1"/>
  <c r="AK44" i="17"/>
  <c r="D44" i="17" s="1"/>
  <c r="H59" i="3"/>
  <c r="I59" i="3" s="1"/>
  <c r="AK103" i="17"/>
  <c r="D103" i="17" s="1"/>
  <c r="H74" i="3"/>
  <c r="I74" i="3" s="1"/>
  <c r="AK130" i="17"/>
  <c r="D130" i="17" s="1"/>
  <c r="H128" i="3"/>
  <c r="I128" i="3" s="1"/>
  <c r="AK207" i="17"/>
  <c r="D207" i="17" s="1"/>
  <c r="J92" i="3"/>
  <c r="I83" i="4"/>
  <c r="I93" i="4"/>
  <c r="J103" i="3"/>
  <c r="H22" i="3"/>
  <c r="I22" i="3" s="1"/>
  <c r="AK43" i="17"/>
  <c r="D43" i="17" s="1"/>
  <c r="H14" i="3"/>
  <c r="I14" i="3" s="1"/>
  <c r="AK29" i="17"/>
  <c r="D29" i="17" s="1"/>
  <c r="H73" i="3"/>
  <c r="I73" i="3" s="1"/>
  <c r="AK129" i="17"/>
  <c r="D129" i="17" s="1"/>
  <c r="H17" i="3"/>
  <c r="I17" i="3" s="1"/>
  <c r="AK32" i="17"/>
  <c r="D32" i="17" s="1"/>
  <c r="I105" i="4"/>
  <c r="J116" i="3"/>
  <c r="H50" i="3"/>
  <c r="I50" i="3" s="1"/>
  <c r="AK87" i="17"/>
  <c r="D87" i="17" s="1"/>
  <c r="I111" i="4"/>
  <c r="I68" i="5"/>
  <c r="J123" i="3"/>
  <c r="H72" i="3"/>
  <c r="I72" i="3" s="1"/>
  <c r="AK128" i="17"/>
  <c r="D128" i="17" s="1"/>
  <c r="H98" i="3"/>
  <c r="I98" i="3" s="1"/>
  <c r="AK169" i="17"/>
  <c r="D169" i="17" s="1"/>
  <c r="I91" i="4"/>
  <c r="J100" i="3"/>
  <c r="H13" i="3"/>
  <c r="I13" i="3" s="1"/>
  <c r="AK28" i="17"/>
  <c r="D28" i="17" s="1"/>
  <c r="H114" i="3"/>
  <c r="I114" i="3" s="1"/>
  <c r="AK190" i="17"/>
  <c r="D190" i="17" s="1"/>
  <c r="H126" i="3"/>
  <c r="I126" i="3" s="1"/>
  <c r="AK205" i="17"/>
  <c r="D205" i="17" s="1"/>
  <c r="H10" i="3"/>
  <c r="I10" i="3" s="1"/>
  <c r="AK17" i="17"/>
  <c r="D17" i="17" s="1"/>
  <c r="I39" i="5"/>
  <c r="I52" i="4"/>
  <c r="J58" i="3"/>
  <c r="J68" i="3"/>
  <c r="I44" i="5"/>
  <c r="I60" i="4"/>
  <c r="H133" i="3"/>
  <c r="I133" i="3" s="1"/>
  <c r="AK222" i="17"/>
  <c r="D222" i="17" s="1"/>
  <c r="H105" i="3"/>
  <c r="I105" i="3" s="1"/>
  <c r="AK179" i="17"/>
  <c r="D179" i="17" s="1"/>
  <c r="H16" i="3"/>
  <c r="I16" i="3" s="1"/>
  <c r="AK31" i="17"/>
  <c r="D31" i="17" s="1"/>
  <c r="H89" i="3"/>
  <c r="I89" i="3" s="1"/>
  <c r="AK160" i="17"/>
  <c r="D160" i="17" s="1"/>
  <c r="J122" i="3"/>
  <c r="I67" i="5"/>
  <c r="I110" i="4"/>
  <c r="H125" i="3"/>
  <c r="I125" i="3" s="1"/>
  <c r="AK204" i="17"/>
  <c r="D204" i="17" s="1"/>
  <c r="H82" i="3"/>
  <c r="I82" i="3" s="1"/>
  <c r="AK141" i="17"/>
  <c r="D141" i="17" s="1"/>
  <c r="H124" i="3"/>
  <c r="I124" i="3" s="1"/>
  <c r="AK203" i="17"/>
  <c r="D203" i="17" s="1"/>
  <c r="H49" i="3"/>
  <c r="I49" i="3" s="1"/>
  <c r="AK85" i="17"/>
  <c r="D85" i="17" s="1"/>
  <c r="H44" i="3"/>
  <c r="I44" i="3" s="1"/>
  <c r="AK79" i="17"/>
  <c r="D79" i="17" s="1"/>
  <c r="I18" i="5" l="1"/>
  <c r="J22" i="3"/>
  <c r="I49" i="5"/>
  <c r="J74" i="3"/>
  <c r="I61" i="4"/>
  <c r="J69" i="3"/>
  <c r="I59" i="5"/>
  <c r="I97" i="4"/>
  <c r="J107" i="3"/>
  <c r="J30" i="3"/>
  <c r="I22" i="5"/>
  <c r="I27" i="4"/>
  <c r="I109" i="4"/>
  <c r="J121" i="3"/>
  <c r="I114" i="4"/>
  <c r="J127" i="3"/>
  <c r="I33" i="5"/>
  <c r="I44" i="4"/>
  <c r="J48" i="3"/>
  <c r="I72" i="4"/>
  <c r="J81" i="3"/>
  <c r="I26" i="4"/>
  <c r="I21" i="5"/>
  <c r="J29" i="3"/>
  <c r="I47" i="4"/>
  <c r="J52" i="3"/>
  <c r="I58" i="4"/>
  <c r="J66" i="3"/>
  <c r="I36" i="4"/>
  <c r="J39" i="3"/>
  <c r="I19" i="5"/>
  <c r="J27" i="3"/>
  <c r="I15" i="4"/>
  <c r="J16" i="3"/>
  <c r="I6" i="5"/>
  <c r="I6" i="4"/>
  <c r="J6" i="3"/>
  <c r="I54" i="4"/>
  <c r="J61" i="3"/>
  <c r="I79" i="4"/>
  <c r="I54" i="5"/>
  <c r="J88" i="3"/>
  <c r="I59" i="4"/>
  <c r="J67" i="3"/>
  <c r="I53" i="5"/>
  <c r="I78" i="4"/>
  <c r="J87" i="3"/>
  <c r="J12" i="3"/>
  <c r="I12" i="5"/>
  <c r="I12" i="4"/>
  <c r="I48" i="4"/>
  <c r="J53" i="3"/>
  <c r="I11" i="5"/>
  <c r="I11" i="4"/>
  <c r="J11" i="3"/>
  <c r="I63" i="5"/>
  <c r="I102" i="4"/>
  <c r="J112" i="3"/>
  <c r="I63" i="4"/>
  <c r="I46" i="5"/>
  <c r="J71" i="3"/>
  <c r="J95" i="3"/>
  <c r="I86" i="4"/>
  <c r="I31" i="5"/>
  <c r="I41" i="4"/>
  <c r="J44" i="3"/>
  <c r="I14" i="5"/>
  <c r="I16" i="4"/>
  <c r="J17" i="3"/>
  <c r="I29" i="4"/>
  <c r="I24" i="5"/>
  <c r="J32" i="3"/>
  <c r="I60" i="5"/>
  <c r="I98" i="4"/>
  <c r="J108" i="3"/>
  <c r="I95" i="4"/>
  <c r="J105" i="3"/>
  <c r="I13" i="5"/>
  <c r="J13" i="3"/>
  <c r="I85" i="4"/>
  <c r="J94" i="3"/>
  <c r="I81" i="4"/>
  <c r="I56" i="5"/>
  <c r="J90" i="3"/>
  <c r="I38" i="5"/>
  <c r="I51" i="4"/>
  <c r="J57" i="3"/>
  <c r="I43" i="5"/>
  <c r="J64" i="3"/>
  <c r="I16" i="5"/>
  <c r="I18" i="4"/>
  <c r="J19" i="3"/>
  <c r="I66" i="4"/>
  <c r="J75" i="3"/>
  <c r="I25" i="5"/>
  <c r="I33" i="4"/>
  <c r="J36" i="3"/>
  <c r="I47" i="5"/>
  <c r="I64" i="4"/>
  <c r="J72" i="3"/>
  <c r="I5" i="5"/>
  <c r="I5" i="4"/>
  <c r="J5" i="3"/>
  <c r="I48" i="5"/>
  <c r="J73" i="3"/>
  <c r="I65" i="4"/>
  <c r="I21" i="4"/>
  <c r="J23" i="3"/>
  <c r="I39" i="4"/>
  <c r="I29" i="5"/>
  <c r="J42" i="3"/>
  <c r="I22" i="4"/>
  <c r="J24" i="3"/>
  <c r="I23" i="5"/>
  <c r="I28" i="4"/>
  <c r="J31" i="3"/>
  <c r="I52" i="5"/>
  <c r="I76" i="4"/>
  <c r="J85" i="3"/>
  <c r="I30" i="5"/>
  <c r="I40" i="4"/>
  <c r="J43" i="3"/>
  <c r="I14" i="4"/>
  <c r="J15" i="3"/>
  <c r="I42" i="4"/>
  <c r="J46" i="3"/>
  <c r="I15" i="5"/>
  <c r="I17" i="4"/>
  <c r="J18" i="3"/>
  <c r="I71" i="4"/>
  <c r="J80" i="3"/>
  <c r="I41" i="5"/>
  <c r="J60" i="3"/>
  <c r="I118" i="4"/>
  <c r="I73" i="5"/>
  <c r="J131" i="3"/>
  <c r="I119" i="4"/>
  <c r="I74" i="5"/>
  <c r="J132" i="3"/>
  <c r="I106" i="4"/>
  <c r="J117" i="3"/>
  <c r="I72" i="5"/>
  <c r="I117" i="4"/>
  <c r="J130" i="3"/>
  <c r="I88" i="4"/>
  <c r="J97" i="3"/>
  <c r="I32" i="5"/>
  <c r="J45" i="3"/>
  <c r="I64" i="5"/>
  <c r="I103" i="4"/>
  <c r="J113" i="3"/>
  <c r="I73" i="4"/>
  <c r="J82" i="3"/>
  <c r="I62" i="5"/>
  <c r="I101" i="4"/>
  <c r="J111" i="3"/>
  <c r="I94" i="4"/>
  <c r="J104" i="3"/>
  <c r="I34" i="5"/>
  <c r="I45" i="4"/>
  <c r="J49" i="3"/>
  <c r="I120" i="4"/>
  <c r="J133" i="3"/>
  <c r="I69" i="5"/>
  <c r="J124" i="3"/>
  <c r="I35" i="5"/>
  <c r="J50" i="3"/>
  <c r="I13" i="4"/>
  <c r="J14" i="3"/>
  <c r="I70" i="5"/>
  <c r="I115" i="4"/>
  <c r="J128" i="3"/>
  <c r="I46" i="4"/>
  <c r="J51" i="3"/>
  <c r="I66" i="5"/>
  <c r="J119" i="3"/>
  <c r="I32" i="4"/>
  <c r="J35" i="3"/>
  <c r="I50" i="5"/>
  <c r="I69" i="4"/>
  <c r="J78" i="3"/>
  <c r="I70" i="4"/>
  <c r="J79" i="3"/>
  <c r="J135" i="3"/>
  <c r="I122" i="4"/>
  <c r="I76" i="5"/>
  <c r="I107" i="4"/>
  <c r="J118" i="3"/>
  <c r="I75" i="4"/>
  <c r="J84" i="3"/>
  <c r="I57" i="5"/>
  <c r="I92" i="4"/>
  <c r="J101" i="3"/>
  <c r="I20" i="5"/>
  <c r="I25" i="4"/>
  <c r="J28" i="3"/>
  <c r="I28" i="5"/>
  <c r="I37" i="4"/>
  <c r="J40" i="3"/>
  <c r="I65" i="5"/>
  <c r="J114" i="3"/>
  <c r="I112" i="4"/>
  <c r="J125" i="3"/>
  <c r="I40" i="5"/>
  <c r="I53" i="4"/>
  <c r="J59" i="3"/>
  <c r="I10" i="5"/>
  <c r="I10" i="4"/>
  <c r="J10" i="3"/>
  <c r="I50" i="4"/>
  <c r="J56" i="3"/>
  <c r="I55" i="5"/>
  <c r="I80" i="4"/>
  <c r="J89" i="3"/>
  <c r="I113" i="4"/>
  <c r="J126" i="3"/>
  <c r="I89" i="4"/>
  <c r="J98" i="3"/>
  <c r="I99" i="4"/>
  <c r="I61" i="5"/>
  <c r="J109" i="3"/>
  <c r="I84" i="4"/>
  <c r="J93" i="3"/>
  <c r="I27" i="5"/>
  <c r="I35" i="4"/>
  <c r="J38" i="3"/>
  <c r="I90" i="4"/>
  <c r="J99" i="3"/>
  <c r="I17" i="5"/>
  <c r="I20" i="4"/>
  <c r="J21" i="3"/>
  <c r="I26" i="5"/>
  <c r="I34" i="4"/>
  <c r="J3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<sst xmlns="http://schemas.openxmlformats.org/spreadsheetml/2006/main" count="30904" uniqueCount="7935">
  <si>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</si>
  <si>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</si>
  <si>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</si>
  <si>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</si>
  <si>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</si>
  <si>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</si>
  <si>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</si>
  <si>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</si>
  <si>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</si>
  <si>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</si>
  <si>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</si>
  <si>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</si>
  <si>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</si>
  <si>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</si>
  <si>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</si>
  <si>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</si>
  <si>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</si>
  <si>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</si>
  <si>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</si>
  <si>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</si>
  <si>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</si>
  <si>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</si>
  <si>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</si>
  <si>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</si>
  <si>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</si>
  <si>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</si>
  <si>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</si>
  <si>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</si>
  <si>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</si>
  <si>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</si>
  <si>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</si>
  <si>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</si>
  <si>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</si>
  <si>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</si>
  <si>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</si>
  <si>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</si>
  <si>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</si>
  <si>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</si>
  <si>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</si>
  <si>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</si>
  <si>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</si>
  <si>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</si>
  <si>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</si>
  <si>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</si>
  <si>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</si>
  <si>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</si>
  <si>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</si>
  <si>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</si>
  <si>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</si>
  <si>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</si>
  <si>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</si>
  <si>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</si>
  <si>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</si>
  <si>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</si>
  <si>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</si>
  <si>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</si>
  <si>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</si>
  <si>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</si>
  <si>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</si>
  <si>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</si>
  <si>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</si>
  <si>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</si>
  <si>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</si>
  <si>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</si>
  <si>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</si>
  <si>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</si>
  <si>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</si>
  <si>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</si>
  <si>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</si>
  <si>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</si>
  <si>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</si>
  <si>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</si>
  <si>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</si>
  <si>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</si>
  <si>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</si>
  <si>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</si>
  <si>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</si>
  <si>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</si>
  <si>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</si>
  <si>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</si>
  <si>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</si>
  <si>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</si>
  <si>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</si>
  <si>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</si>
  <si>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</si>
  <si>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</si>
  <si>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</si>
  <si>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</si>
  <si>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</si>
  <si>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</si>
  <si>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</si>
  <si>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</si>
  <si>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</si>
  <si>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</si>
  <si>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</si>
  <si>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</si>
  <si>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</si>
  <si>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</si>
  <si>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</si>
  <si>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</si>
  <si>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</si>
  <si>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</si>
  <si>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</si>
  <si>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</si>
  <si>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</si>
  <si>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</si>
  <si>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</si>
  <si>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</si>
  <si>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</si>
  <si>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</si>
  <si>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</si>
  <si>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</si>
  <si>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</si>
  <si>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</si>
  <si>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</si>
  <si>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</si>
  <si>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</si>
  <si>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</si>
  <si>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</si>
  <si>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</si>
  <si>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</si>
  <si>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</si>
  <si>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</si>
  <si>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CSO Afghanistan</t>
  </si>
  <si>
    <t>http://cso.gov.af/en/page/1500/4722/1396</t>
  </si>
  <si>
    <t>Same as total population and exposed population. Given the complexity and protracted nature of the conflict and natural hazards which also drive needs across the country, it is assumed that the entire population is directly affected to a certain degree.</t>
  </si>
  <si>
    <t>AFG001Landmass affected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</si>
  <si>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</si>
  <si>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</si>
  <si>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</si>
  <si>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</si>
  <si>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</si>
  <si>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</si>
  <si>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</si>
  <si>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</si>
  <si>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</si>
  <si>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</si>
  <si>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</si>
  <si>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</si>
  <si>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</si>
  <si>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</si>
  <si>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</si>
  <si>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</si>
  <si>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</si>
  <si>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</si>
  <si>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</si>
  <si>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</si>
  <si>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</si>
  <si>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</si>
  <si>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</si>
  <si>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</si>
  <si>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</si>
  <si>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</si>
  <si>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</si>
  <si>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</si>
  <si>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</si>
  <si>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</si>
  <si>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</si>
  <si>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</si>
  <si>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</si>
  <si>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</si>
  <si>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</si>
  <si>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</si>
  <si>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</si>
  <si>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</si>
  <si>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</si>
  <si>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</si>
  <si>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</si>
  <si>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</si>
  <si>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</si>
  <si>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</si>
  <si>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</si>
  <si>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</si>
  <si>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</si>
  <si>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</si>
  <si>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</si>
  <si>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</si>
  <si>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</si>
  <si>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</si>
  <si>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</si>
  <si>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</si>
  <si>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</si>
  <si>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</si>
  <si>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</si>
  <si>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</si>
  <si>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</si>
  <si>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</si>
  <si>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</si>
  <si>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</si>
  <si>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</si>
  <si>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</si>
  <si>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</si>
  <si>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</si>
  <si>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</si>
  <si>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</si>
  <si>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</si>
  <si>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</si>
  <si>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</si>
  <si>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</si>
  <si>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</si>
  <si>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</si>
  <si>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</si>
  <si>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</si>
  <si>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</si>
  <si>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</si>
  <si>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</si>
  <si>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</si>
  <si>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</si>
  <si>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</si>
  <si>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</si>
  <si>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</si>
  <si>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</si>
  <si>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</si>
  <si>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</si>
  <si>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</si>
  <si>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</si>
  <si>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</si>
  <si>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</si>
  <si>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</si>
  <si>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</si>
  <si>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</si>
  <si>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</si>
  <si>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</si>
  <si>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</si>
  <si>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</si>
  <si>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</si>
  <si>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</si>
  <si>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</si>
  <si>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</si>
  <si>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</si>
  <si>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</si>
  <si>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</si>
  <si>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</si>
  <si>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</si>
  <si>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</si>
  <si>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</si>
  <si>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</si>
  <si>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</si>
  <si>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</si>
  <si>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</si>
  <si>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</si>
  <si>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</si>
  <si>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</si>
  <si>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</si>
  <si>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</si>
  <si>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</si>
  <si>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</si>
  <si>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</si>
  <si>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</si>
  <si>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</si>
  <si>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</si>
  <si>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</si>
  <si>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</si>
  <si>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</si>
  <si>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</si>
  <si>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</si>
  <si>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</si>
  <si>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</si>
  <si>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</si>
  <si>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</si>
  <si>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</si>
  <si>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</si>
  <si>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</si>
  <si>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</si>
  <si>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</si>
  <si>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</si>
  <si>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</si>
  <si>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</si>
  <si>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</si>
  <si>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</si>
  <si>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</si>
  <si>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</si>
  <si>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</si>
  <si>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</si>
  <si>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</si>
  <si>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</si>
  <si>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</si>
  <si>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</si>
  <si>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</si>
  <si>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</si>
  <si>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</si>
  <si>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</si>
  <si>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</si>
  <si>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</si>
  <si>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</si>
  <si>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</si>
  <si>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</si>
  <si>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</si>
  <si>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</si>
  <si>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</si>
  <si>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</si>
  <si>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</si>
  <si>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</si>
  <si>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</si>
  <si>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</si>
  <si>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</si>
  <si>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</si>
  <si>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</si>
  <si>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</si>
  <si>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</si>
  <si>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</si>
  <si>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</si>
  <si>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</si>
  <si>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</si>
  <si>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</si>
  <si>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</si>
  <si>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</si>
  <si>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</si>
  <si>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</si>
  <si>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</si>
  <si>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</si>
  <si>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</si>
  <si>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</si>
  <si>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</si>
  <si>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</si>
  <si>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</si>
  <si>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</si>
  <si>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</si>
  <si>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</si>
  <si>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</si>
  <si>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</si>
  <si>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</si>
  <si>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</si>
  <si>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</si>
  <si>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</si>
  <si>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</si>
  <si>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</si>
  <si>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</si>
  <si>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</si>
  <si>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</si>
  <si>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</si>
  <si>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</si>
  <si>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</si>
  <si>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</si>
  <si>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</si>
  <si>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</si>
  <si>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</si>
  <si>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</si>
  <si>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</si>
  <si>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</si>
  <si>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</si>
  <si>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</si>
  <si>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</si>
  <si>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</si>
  <si>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</si>
  <si>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</si>
  <si>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</si>
  <si>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</si>
  <si>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</si>
  <si>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</si>
  <si>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</si>
  <si>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</si>
  <si>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</si>
  <si>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</si>
  <si>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</si>
  <si>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</si>
  <si>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</si>
  <si>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</si>
  <si>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</si>
  <si>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</si>
  <si>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</si>
  <si>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</si>
  <si>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</si>
  <si>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</si>
  <si>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</si>
  <si>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</si>
  <si>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</si>
  <si>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</si>
  <si>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</si>
  <si>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</si>
  <si>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</si>
  <si>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</si>
  <si>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IDPs, host, and non-host</t>
  </si>
  <si>
    <t>HND001Crisis affected groups</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</si>
  <si>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</si>
  <si>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</si>
  <si>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</si>
  <si>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</si>
  <si>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HND001People facing limited access constraints</t>
  </si>
  <si>
    <t>HND001People facing restricted access constraints</t>
  </si>
  <si>
    <t>Complex crisis in El Salvador</t>
  </si>
  <si>
    <t>SLV001</t>
  </si>
  <si>
    <t>El Salvador</t>
  </si>
  <si>
    <t>SLV001Buildings damaged</t>
  </si>
  <si>
    <t>SLV001Buildings destroyed</t>
  </si>
  <si>
    <t>SLV001Crisis affected groups</t>
  </si>
  <si>
    <t>SLV001Injuries reported</t>
  </si>
  <si>
    <t>SLV001People facing limited access constraints</t>
  </si>
  <si>
    <t>SLV001People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</si>
  <si>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</si>
  <si>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</si>
  <si>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</si>
  <si>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</si>
  <si>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</si>
  <si>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</si>
  <si>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</si>
  <si>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</si>
  <si>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</si>
  <si>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</si>
  <si>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</si>
  <si>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</si>
  <si>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</si>
  <si>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</si>
  <si>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</si>
  <si>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</si>
  <si>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</si>
  <si>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</si>
  <si>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</si>
  <si>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</si>
  <si>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</si>
  <si>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</si>
  <si>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</si>
  <si>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</si>
  <si>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</si>
  <si>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</si>
  <si>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</si>
  <si>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</si>
  <si>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</si>
  <si>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</si>
  <si>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</si>
  <si>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</si>
  <si>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</si>
  <si>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</si>
  <si>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</si>
  <si>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</si>
  <si>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</si>
  <si>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</si>
  <si>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</si>
  <si>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</si>
  <si>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</si>
  <si>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</si>
  <si>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COL001Buildings damaged</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</si>
  <si>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</si>
  <si>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</si>
  <si>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</si>
  <si>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</si>
  <si>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</si>
  <si>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</si>
  <si>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</si>
  <si>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</si>
  <si>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</si>
  <si>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</si>
  <si>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</si>
  <si>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</si>
  <si>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</si>
  <si>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</si>
  <si>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</si>
  <si>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</si>
  <si>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</si>
  <si>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</si>
  <si>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</si>
  <si>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</si>
  <si>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</si>
  <si>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</si>
  <si>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</si>
  <si>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</si>
  <si>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</si>
  <si>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</si>
  <si>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</si>
  <si>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</si>
  <si>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</si>
  <si>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</si>
  <si>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</si>
  <si>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</si>
  <si>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</si>
  <si>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</si>
  <si>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</si>
  <si>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</si>
  <si>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</si>
  <si>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</si>
  <si>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</si>
  <si>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</si>
  <si>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</si>
  <si>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</si>
  <si>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</si>
  <si>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</si>
  <si>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</si>
  <si>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</si>
  <si>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</si>
  <si>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</si>
  <si>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</si>
  <si>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</si>
  <si>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</si>
  <si>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</si>
  <si>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</si>
  <si>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</si>
  <si>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</si>
  <si>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</si>
  <si>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</si>
  <si>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</si>
  <si>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</si>
  <si>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</si>
  <si>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</si>
  <si>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</si>
  <si>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GTM001People facing limited access constraints</t>
  </si>
  <si>
    <t>GTM001People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</si>
  <si>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</si>
  <si>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</si>
  <si>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</si>
  <si>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</si>
  <si>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</si>
  <si>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</si>
  <si>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</si>
  <si>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</si>
  <si>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</si>
  <si>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</si>
  <si>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</si>
  <si>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</si>
  <si>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</si>
  <si>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</si>
  <si>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</si>
  <si>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</si>
  <si>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</si>
  <si>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</si>
  <si>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</si>
  <si>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</si>
  <si>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</si>
  <si>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</si>
  <si>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</si>
  <si>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</si>
  <si>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</si>
  <si>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</si>
  <si>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</si>
  <si>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</si>
  <si>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</si>
  <si>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</si>
  <si>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</si>
  <si>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</si>
  <si>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</si>
  <si>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</si>
  <si>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</si>
  <si>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</si>
  <si>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</si>
  <si>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</si>
  <si>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</si>
  <si>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</si>
  <si>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</si>
  <si>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</si>
  <si>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</si>
  <si>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</si>
  <si>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</si>
  <si>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</si>
  <si>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</si>
  <si>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</si>
  <si>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</si>
  <si>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</si>
  <si>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</si>
  <si>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</si>
  <si>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</si>
  <si>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</si>
  <si>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</si>
  <si>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</si>
  <si>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</si>
  <si>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</si>
  <si>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</si>
  <si>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</si>
  <si>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</si>
  <si>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</si>
  <si>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</si>
  <si>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</si>
  <si>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</si>
  <si>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</si>
  <si>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</si>
  <si>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</si>
  <si>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</si>
  <si>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</si>
  <si>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</si>
  <si>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</si>
  <si>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</si>
  <si>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</si>
  <si>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</si>
  <si>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</si>
  <si>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</si>
  <si>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</si>
  <si>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</si>
  <si>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</si>
  <si>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</si>
  <si>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</si>
  <si>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</si>
  <si>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</si>
  <si>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</si>
  <si>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</si>
  <si>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</si>
  <si>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</si>
  <si>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</si>
  <si>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</si>
  <si>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</si>
  <si>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</si>
  <si>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</si>
  <si>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</si>
  <si>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</si>
  <si>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</si>
  <si>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</si>
  <si>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</si>
  <si>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</si>
  <si>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</si>
  <si>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</si>
  <si>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</si>
  <si>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</si>
  <si>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</si>
  <si>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</si>
  <si>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</si>
  <si>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</si>
  <si>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</si>
  <si>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</si>
  <si>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</si>
  <si>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</si>
  <si>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</si>
  <si>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</si>
  <si>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</si>
  <si>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</si>
  <si>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</si>
  <si>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</si>
  <si>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</si>
  <si>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</si>
  <si>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</si>
  <si>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</si>
  <si>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</si>
  <si>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</si>
  <si>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</si>
  <si>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</si>
  <si>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</si>
  <si>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</si>
  <si>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</si>
  <si>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</si>
  <si>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</si>
  <si>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</si>
  <si>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</si>
  <si>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</si>
  <si>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</si>
  <si>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</si>
  <si>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</si>
  <si>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</si>
  <si>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</si>
  <si>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</si>
  <si>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</si>
  <si>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</si>
  <si>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</si>
  <si>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</si>
  <si>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</si>
  <si>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</si>
  <si>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</si>
  <si>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</si>
  <si>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limited access constraints</t>
  </si>
  <si>
    <t>MWI002People facing restricted access constraints</t>
  </si>
  <si>
    <t>Venezuela displacement in Peru</t>
  </si>
  <si>
    <t>PER002</t>
  </si>
  <si>
    <t>Peru</t>
  </si>
  <si>
    <t>PER002Buildings damaged</t>
  </si>
  <si>
    <t>PER002Buildings destroyed</t>
  </si>
  <si>
    <t>PER002Crisis affected groups</t>
  </si>
  <si>
    <t>There is certainly a cost of answering to the influx but unclear what could be considered economic losses due to international displacement.</t>
  </si>
  <si>
    <t>PER002Economic Losses</t>
  </si>
  <si>
    <t>IFRC 01/02/2019</t>
  </si>
  <si>
    <t>https://reliefweb.int/sites/reliefweb.int/files/resources/MDR42004eu1.pdf</t>
  </si>
  <si>
    <t>During 2018, migrants from Venezuela constituted 96% of imported malaria cases along the Ecuador Peru border. Plasmodium vivax dominated. Autochthonous malaria cases emerged in areas previously malaria-free.</t>
  </si>
  <si>
    <t>PER002Illness cases reported</t>
  </si>
  <si>
    <t>No reporting on this as far as I can tell.</t>
  </si>
  <si>
    <t>PER002Injuries reported</t>
  </si>
  <si>
    <t>No indication of PinN with restricted access</t>
  </si>
  <si>
    <t>PER002People facing restricted access constraints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</si>
  <si>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</si>
  <si>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</si>
  <si>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</si>
  <si>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</si>
  <si>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</si>
  <si>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</si>
  <si>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</si>
  <si>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</si>
  <si>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</si>
  <si>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</si>
  <si>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</si>
  <si>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</si>
  <si>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</si>
  <si>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</si>
  <si>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</si>
  <si>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</si>
  <si>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</si>
  <si>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</si>
  <si>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</si>
  <si>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</si>
  <si>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</si>
  <si>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</si>
  <si>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</si>
  <si>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</si>
  <si>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</si>
  <si>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</si>
  <si>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</si>
  <si>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</si>
  <si>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</si>
  <si>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</si>
  <si>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</si>
  <si>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</si>
  <si>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</si>
  <si>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</si>
  <si>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</si>
  <si>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</si>
  <si>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</si>
  <si>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</si>
  <si>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</si>
  <si>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</si>
  <si>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</si>
  <si>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</si>
  <si>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</si>
  <si>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</si>
  <si>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</si>
  <si>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</si>
  <si>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</si>
  <si>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</si>
  <si>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</si>
  <si>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</si>
  <si>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</si>
  <si>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</si>
  <si>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</si>
  <si>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</si>
  <si>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</si>
  <si>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</si>
  <si>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</si>
  <si>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</si>
  <si>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</si>
  <si>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</si>
  <si>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</si>
  <si>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</si>
  <si>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</si>
  <si>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</si>
  <si>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</si>
  <si>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</si>
  <si>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</si>
  <si>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</si>
  <si>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</si>
  <si>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</si>
  <si>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</si>
  <si>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</si>
  <si>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</si>
  <si>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</si>
  <si>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</si>
  <si>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</si>
  <si>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</si>
  <si>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</si>
  <si>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</si>
  <si>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</si>
  <si>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</si>
  <si>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</si>
  <si>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</si>
  <si>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</si>
  <si>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</si>
  <si>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</si>
  <si>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</si>
  <si>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</si>
  <si>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</si>
  <si>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</si>
  <si>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</si>
  <si>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</si>
  <si>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</si>
  <si>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</si>
  <si>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</si>
  <si>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</si>
  <si>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</si>
  <si>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</si>
  <si>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</si>
  <si>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</si>
  <si>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</si>
  <si>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</si>
  <si>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</si>
  <si>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</si>
  <si>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</si>
  <si>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</si>
  <si>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</si>
  <si>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</si>
  <si>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</si>
  <si>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</si>
  <si>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</si>
  <si>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</si>
  <si>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</si>
  <si>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</si>
  <si>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</si>
  <si>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</si>
  <si>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</si>
  <si>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</si>
  <si>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</si>
  <si>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</si>
  <si>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</si>
  <si>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</si>
  <si>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</si>
  <si>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</si>
  <si>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</si>
  <si>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</si>
  <si>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Province population: GoT</t>
  </si>
  <si>
    <t>http://web.turkstat.gov.tr/UstMenu.do?metod=temelist</t>
  </si>
  <si>
    <t>Represents the total population of provinces affected by one or more crisis.</t>
  </si>
  <si>
    <t>TUR001People exposed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</si>
  <si>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</si>
  <si>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</si>
  <si>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</si>
  <si>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</si>
  <si>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</si>
  <si>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</si>
  <si>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</si>
  <si>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</si>
  <si>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</si>
  <si>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</si>
  <si>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</si>
  <si>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</si>
  <si>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fatalities among Syrian refugees</t>
  </si>
  <si>
    <t>TUR002Fatalities reported</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</si>
  <si>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</si>
  <si>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</si>
  <si>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</si>
  <si>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</si>
  <si>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</si>
  <si>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</si>
  <si>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</si>
  <si>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</si>
  <si>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</si>
  <si>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</si>
  <si>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</si>
  <si>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</si>
  <si>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</si>
  <si>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</si>
  <si>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</si>
  <si>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</si>
  <si>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</si>
  <si>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</si>
  <si>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</si>
  <si>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</si>
  <si>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</si>
  <si>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</si>
  <si>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</si>
  <si>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Province population: GoT
Affected provinces: IOM</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</si>
  <si>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</si>
  <si>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</si>
  <si>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</si>
  <si>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</si>
  <si>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</si>
  <si>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</si>
  <si>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</si>
  <si>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</si>
  <si>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</si>
  <si>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</si>
  <si>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</si>
  <si>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</si>
  <si>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</si>
  <si>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</si>
  <si>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</si>
  <si>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</si>
  <si>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</si>
  <si>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</si>
  <si>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</si>
  <si>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</si>
  <si>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</si>
  <si>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</si>
  <si>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</si>
  <si>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</si>
  <si>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</si>
  <si>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</si>
  <si>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</si>
  <si>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</si>
  <si>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</si>
  <si>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</si>
  <si>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</si>
  <si>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</si>
  <si>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</si>
  <si>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</si>
  <si>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</si>
  <si>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</si>
  <si>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</si>
  <si>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</si>
  <si>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</si>
  <si>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</si>
  <si>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</si>
  <si>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Ministry of Foreign Affairs, last accessed 05/02/2019</t>
  </si>
  <si>
    <t>https://mfa.gov.ua/en/about-ukraine/info/regions/26-lugansk https://mfa.gov.ua/en/about-ukraine/info/regions/25-doneck</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</si>
  <si>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</si>
  <si>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UKR002Landmass affected</t>
  </si>
  <si>
    <t>UKR002People facing restricted access constraints</t>
  </si>
  <si>
    <t>Ukraine Statistical Service, November 2018 UNHCR, December 2018 Update</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</si>
  <si>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</si>
  <si>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</si>
  <si>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UKR002Total population</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</si>
  <si>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</si>
  <si>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</si>
  <si>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</si>
  <si>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</si>
  <si>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</si>
  <si>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</si>
  <si>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</si>
  <si>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</si>
  <si>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</si>
  <si>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</si>
  <si>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</si>
  <si>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</si>
  <si>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</si>
  <si>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</si>
  <si>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</si>
  <si>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</si>
  <si>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</si>
  <si>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</si>
  <si>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</si>
  <si>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</si>
  <si>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</si>
  <si>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</si>
  <si>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</si>
  <si>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</si>
  <si>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</si>
  <si>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</si>
  <si>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</si>
  <si>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</si>
  <si>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</si>
  <si>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</si>
  <si>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</si>
  <si>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</si>
  <si>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</si>
  <si>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</si>
  <si>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PAK004Extreme humanitarian conditions - Level 5</t>
  </si>
  <si>
    <t>No data for the amount of illnesses as a direct result of increased insecurity in Azad Kashmir.</t>
  </si>
  <si>
    <t>PAK004Illness cases reported</t>
  </si>
  <si>
    <t>No data for the amount of injuries due to the increased insecurity in Azad Kashmir.</t>
  </si>
  <si>
    <t>PAK004Injuries reported</t>
  </si>
  <si>
    <t>PAK004Moderate humanitarian conditions - Level 3</t>
  </si>
  <si>
    <t>No data for the amount of people affected due to the increased insecurity in Azad Kashmir.</t>
  </si>
  <si>
    <t>PAK004People affected</t>
  </si>
  <si>
    <t>PAK004People in Need</t>
  </si>
  <si>
    <t>PAK004Severe humanitarian conditions - Level 4</t>
  </si>
  <si>
    <t>PAK004Stressed humanitarian conditions - Level 2</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</si>
  <si>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</si>
  <si>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</si>
  <si>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</si>
  <si>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</si>
  <si>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</si>
  <si>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</si>
  <si>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</si>
  <si>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</si>
  <si>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</si>
  <si>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</si>
  <si>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</si>
  <si>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</si>
  <si>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</si>
  <si>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</si>
  <si>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</si>
  <si>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</si>
  <si>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</si>
  <si>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</si>
  <si>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</si>
  <si>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</si>
  <si>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</si>
  <si>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</si>
  <si>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</si>
  <si>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</si>
  <si>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</si>
  <si>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</si>
  <si>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</si>
  <si>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</si>
  <si>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</si>
  <si>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</si>
  <si>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</si>
  <si>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</si>
  <si>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</si>
  <si>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</si>
  <si>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</si>
  <si>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</si>
  <si>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</si>
  <si>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</si>
  <si>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</si>
  <si>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</si>
  <si>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</si>
  <si>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</si>
  <si>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</si>
  <si>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</si>
  <si>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</si>
  <si>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</si>
  <si>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</si>
  <si>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Province population: GoT
Most affected provinces: UNHCR 12/2018</t>
  </si>
  <si>
    <t>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</si>
  <si>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</si>
  <si>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</si>
  <si>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Change in the data/methodology</t>
  </si>
  <si>
    <t>Burnt shelters have been reported during Boko Haram attacks</t>
  </si>
  <si>
    <t>NER002Buildings damaged</t>
  </si>
  <si>
    <t>NER002Buildings destroyed</t>
  </si>
  <si>
    <t>Conflict in Jammu and Kashmir</t>
  </si>
  <si>
    <t>IND002</t>
  </si>
  <si>
    <t>India</t>
  </si>
  <si>
    <t>IND002Buildings damaged</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</si>
  <si>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</si>
  <si>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</si>
  <si>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</si>
  <si>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</si>
  <si>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</si>
  <si>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</si>
  <si>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</si>
  <si>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UNICEF 27/03/2019 R4V December 2018 NRC 18/12/2018</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</si>
  <si>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</si>
  <si>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</si>
  <si>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TTO002People affected</t>
  </si>
  <si>
    <t>Most sources put the number of Venezuelans at 40,000 but others estimate the actual number to be higher, at 60,000.</t>
  </si>
  <si>
    <t>TTO002People displaced</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</si>
  <si>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</si>
  <si>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</si>
  <si>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</si>
  <si>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</si>
  <si>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</si>
  <si>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</si>
  <si>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</si>
  <si>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</si>
  <si>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</si>
  <si>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</si>
  <si>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</si>
  <si>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</si>
  <si>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</si>
  <si>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</si>
  <si>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</si>
  <si>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</si>
  <si>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</si>
  <si>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</si>
  <si>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</si>
  <si>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</si>
  <si>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</si>
  <si>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</si>
  <si>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</si>
  <si>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</si>
  <si>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</si>
  <si>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</si>
  <si>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</si>
  <si>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</si>
  <si>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</si>
  <si>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</si>
  <si>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</si>
  <si>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</si>
  <si>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</si>
  <si>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</si>
  <si>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</si>
  <si>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</si>
  <si>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</si>
  <si>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</si>
  <si>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</si>
  <si>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</si>
  <si>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</si>
  <si>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</si>
  <si>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</si>
  <si>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</si>
  <si>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</si>
  <si>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</si>
  <si>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</si>
  <si>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</si>
  <si>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</si>
  <si>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</si>
  <si>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</si>
  <si>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</si>
  <si>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</si>
  <si>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</si>
  <si>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</si>
  <si>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</si>
  <si>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</si>
  <si>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</si>
  <si>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</si>
  <si>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</si>
  <si>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</si>
  <si>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</si>
  <si>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</si>
  <si>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</si>
  <si>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</si>
  <si>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</si>
  <si>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</si>
  <si>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</si>
  <si>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</si>
  <si>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</si>
  <si>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</si>
  <si>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</si>
  <si>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</si>
  <si>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</si>
  <si>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</si>
  <si>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</si>
  <si>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</si>
  <si>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</si>
  <si>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</si>
  <si>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</si>
  <si>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</si>
  <si>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</si>
  <si>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</si>
  <si>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</si>
  <si>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</si>
  <si>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</si>
  <si>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</si>
  <si>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</si>
  <si>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</si>
  <si>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</si>
  <si>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</si>
  <si>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</si>
  <si>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</si>
  <si>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</si>
  <si>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</si>
  <si>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</si>
  <si>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</si>
  <si>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</si>
  <si>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</si>
  <si>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</si>
  <si>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</si>
  <si>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</si>
  <si>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</si>
  <si>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</si>
  <si>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</si>
  <si>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</si>
  <si>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</si>
  <si>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</si>
  <si>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</si>
  <si>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</si>
  <si>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</si>
  <si>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</si>
  <si>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</si>
  <si>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</si>
  <si>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</si>
  <si>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</si>
  <si>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</si>
  <si>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</si>
  <si>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</si>
  <si>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</si>
  <si>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</si>
  <si>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</si>
  <si>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</si>
  <si>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</si>
  <si>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</si>
  <si>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</si>
  <si>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</si>
  <si>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</si>
  <si>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</si>
  <si>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</si>
  <si>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</si>
  <si>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</si>
  <si>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</si>
  <si>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</si>
  <si>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</si>
  <si>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</si>
  <si>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</si>
  <si>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</si>
  <si>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</si>
  <si>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</si>
  <si>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</si>
  <si>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</si>
  <si>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</si>
  <si>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</si>
  <si>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</si>
  <si>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</si>
  <si>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</si>
  <si>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</si>
  <si>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</si>
  <si>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</si>
  <si>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</si>
  <si>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</si>
  <si>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</si>
  <si>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</si>
  <si>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</si>
  <si>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</si>
  <si>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PBS 2017</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</si>
  <si>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</si>
  <si>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</si>
  <si>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</si>
  <si>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(AJK). People are likely to be affected to different extents.</t>
  </si>
  <si>
    <t>PAK004People exposed</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</si>
  <si>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</si>
  <si>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</si>
  <si>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</si>
  <si>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</si>
  <si>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</si>
  <si>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</si>
  <si>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</si>
  <si>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</si>
  <si>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</si>
  <si>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</si>
  <si>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</si>
  <si>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</si>
  <si>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</si>
  <si>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</si>
  <si>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</si>
  <si>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</si>
  <si>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</si>
  <si>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</si>
  <si>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</si>
  <si>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</si>
  <si>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</si>
  <si>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</si>
  <si>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</si>
  <si>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</si>
  <si>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</si>
  <si>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</si>
  <si>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</si>
  <si>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</si>
  <si>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</si>
  <si>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</si>
  <si>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</si>
  <si>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</si>
  <si>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</si>
  <si>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Non-host, IDPs, returnees</t>
  </si>
  <si>
    <t>GTM001Crisis affected groups</t>
  </si>
  <si>
    <t>MRT002Buildings damaged</t>
  </si>
  <si>
    <t>MRT002Buildings destroyed</t>
  </si>
  <si>
    <t>MRT002Injuries reported</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</si>
  <si>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</si>
  <si>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</si>
  <si>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</si>
  <si>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</si>
  <si>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</si>
  <si>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</si>
  <si>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</si>
  <si>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</si>
  <si>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</si>
  <si>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</si>
  <si>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</si>
  <si>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</si>
  <si>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</si>
  <si>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</si>
  <si>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</si>
  <si>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</si>
  <si>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</si>
  <si>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</si>
  <si>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</si>
  <si>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</si>
  <si>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</si>
  <si>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</si>
  <si>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</si>
  <si>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</si>
  <si>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</si>
  <si>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</si>
  <si>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</si>
  <si>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</si>
  <si>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</si>
  <si>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</si>
  <si>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</si>
  <si>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</si>
  <si>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</si>
  <si>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</si>
  <si>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</si>
  <si>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</si>
  <si>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</si>
  <si>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</si>
  <si>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</si>
  <si>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</si>
  <si>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</si>
  <si>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</si>
  <si>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</si>
  <si>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</si>
  <si>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</si>
  <si>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</si>
  <si>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</si>
  <si>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</si>
  <si>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</si>
  <si>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</si>
  <si>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</si>
  <si>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</si>
  <si>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</si>
  <si>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</si>
  <si>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</si>
  <si>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</si>
  <si>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</si>
  <si>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</si>
  <si>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</si>
  <si>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</si>
  <si>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</si>
  <si>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</si>
  <si>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</si>
  <si>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</si>
  <si>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</si>
  <si>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</si>
  <si>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</si>
  <si>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</si>
  <si>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</si>
  <si>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</si>
  <si>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</si>
  <si>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</si>
  <si>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</si>
  <si>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</si>
  <si>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</si>
  <si>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</si>
  <si>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</si>
  <si>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No reliable data available</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</si>
  <si>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</si>
  <si>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</si>
  <si>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</si>
  <si>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</si>
  <si>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</si>
  <si>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</si>
  <si>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</si>
  <si>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</si>
  <si>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</si>
  <si>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</si>
  <si>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</si>
  <si>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</si>
  <si>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</si>
  <si>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</si>
  <si>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IDN002People in Need</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</si>
  <si>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</si>
  <si>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</si>
  <si>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</si>
  <si>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</si>
  <si>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</si>
  <si>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</si>
  <si>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</si>
  <si>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</si>
  <si>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</si>
  <si>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</si>
  <si>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</si>
  <si>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</si>
  <si>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</si>
  <si>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</si>
  <si>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</si>
  <si>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</si>
  <si>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</si>
  <si>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</si>
  <si>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</si>
  <si>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The whole population living in the affected area is affected by the conflict</t>
  </si>
  <si>
    <t>THA002People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</si>
  <si>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</si>
  <si>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</si>
  <si>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</si>
  <si>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</si>
  <si>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</si>
  <si>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</si>
  <si>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</si>
  <si>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</si>
  <si>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</si>
  <si>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</si>
  <si>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</si>
  <si>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</si>
  <si>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</si>
  <si>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</si>
  <si>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</si>
  <si>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</si>
  <si>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</si>
  <si>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</si>
  <si>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</si>
  <si>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</si>
  <si>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</si>
  <si>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</si>
  <si>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</si>
  <si>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</si>
  <si>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</si>
  <si>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</si>
  <si>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</si>
  <si>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</si>
  <si>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</si>
  <si>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</si>
  <si>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</si>
  <si>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</si>
  <si>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</si>
  <si>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</si>
  <si>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</si>
  <si>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</si>
  <si>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UNICEF 22/08/2019</t>
  </si>
  <si>
    <t>https://reliefweb.int/sites/reliefweb.int/files/resources/UNICEF%20Malawi%20Humanitarian%20Situation%20Report%20-%20July%202019.pdf</t>
  </si>
  <si>
    <t>Though Cyclone Idai resulted in significant displacement, since March the number of displaced people has decreased sinificantly. According to UNICEF, as of August, all IDPs have returned to their place of origin and are receiving humanitarian assistance.</t>
  </si>
  <si>
    <t>MWI002People displaced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</si>
  <si>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</si>
  <si>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</si>
  <si>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</si>
  <si>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</si>
  <si>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Government of Honduras</t>
  </si>
  <si>
    <t>https://reliefweb.int/sites/reliefweb.int/files/resources/Informe%20dengue_SE%20%2036_07_09_2019%20%281%29.pdf</t>
  </si>
  <si>
    <t>Grave Dengue cases between week 1 and 36, 2019. There are 15,013 Grave Cases and 60,109 Cases without Alarming signs (49,326 in total).</t>
  </si>
  <si>
    <t>HND001Injuries reported</t>
  </si>
  <si>
    <t>https://www.imf.org/external/datamapper/PPPGDP@WEO/OEMDC/ADVEC/WEOWORLD/VEN/SLV</t>
  </si>
  <si>
    <t>There are figures for economic losses from 2018, but not updated ones for 2019.</t>
  </si>
  <si>
    <t>SLV001Economic Losses</t>
  </si>
  <si>
    <t>Data not sufficient to represent the numbers of people injured in Colombia for the last 6 months.</t>
  </si>
  <si>
    <t>COL001Injuries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</si>
  <si>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</si>
  <si>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</si>
  <si>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</si>
  <si>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</si>
  <si>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</si>
  <si>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</si>
  <si>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</si>
  <si>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</si>
  <si>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</si>
  <si>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</si>
  <si>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</si>
  <si>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</si>
  <si>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</si>
  <si>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</si>
  <si>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</si>
  <si>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</si>
  <si>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</si>
  <si>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</si>
  <si>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DODMA/ORC 25/03/2019</t>
  </si>
  <si>
    <t>https://reliefweb.int/sites/reliefweb.int/files/resources/SitrepNo2-%20Malawi%20Floods%20-%2023March2019.pdf</t>
  </si>
  <si>
    <t>MWI002Injuries reported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</si>
  <si>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</si>
  <si>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</si>
  <si>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</si>
  <si>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</si>
  <si>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</si>
  <si>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</si>
  <si>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</si>
  <si>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</si>
  <si>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inconsistency in data collection</t>
  </si>
  <si>
    <t>NIC001Minimal humanitarian conditions - Level 1</t>
  </si>
  <si>
    <t>Inconsistency in data collection</t>
  </si>
  <si>
    <t>NIC001Moderate humanitarian conditions - Level 3</t>
  </si>
  <si>
    <t>NIC001People in Need</t>
  </si>
  <si>
    <t>NIC001Stressed humanitarian conditions - Level 2</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</si>
  <si>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</si>
  <si>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</si>
  <si>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</si>
  <si>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</si>
  <si>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</si>
  <si>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</si>
  <si>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</si>
  <si>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</si>
  <si>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</si>
  <si>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</si>
  <si>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</si>
  <si>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</si>
  <si>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</si>
  <si>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</si>
  <si>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</si>
  <si>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</si>
  <si>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</si>
  <si>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</si>
  <si>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</si>
  <si>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</si>
  <si>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</si>
  <si>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</si>
  <si>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</si>
  <si>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</si>
  <si>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</si>
  <si>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</si>
  <si>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</si>
  <si>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</si>
  <si>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</si>
  <si>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</si>
  <si>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UNHCR 2019</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</si>
  <si>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</si>
  <si>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</si>
  <si>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</si>
  <si>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</si>
  <si>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</si>
  <si>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PAK004Minimal humanitarian conditions - Level 1</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</si>
  <si>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</si>
  <si>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</si>
  <si>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</si>
  <si>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</si>
  <si>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</si>
  <si>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</si>
  <si>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</si>
  <si>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</si>
  <si>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No sufficient data available</t>
  </si>
  <si>
    <t>COL002Injuries reported</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</si>
  <si>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</si>
  <si>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</si>
  <si>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</si>
  <si>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</si>
  <si>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</si>
  <si>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</si>
  <si>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</si>
  <si>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</si>
  <si>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</si>
  <si>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</si>
  <si>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</si>
  <si>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</si>
  <si>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</si>
  <si>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</si>
  <si>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</si>
  <si>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</si>
  <si>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</si>
  <si>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</si>
  <si>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</si>
  <si>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</si>
  <si>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</si>
  <si>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</si>
  <si>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</si>
  <si>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</si>
  <si>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</si>
  <si>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</si>
  <si>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</si>
  <si>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</si>
  <si>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</si>
  <si>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</si>
  <si>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</si>
  <si>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</si>
  <si>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</si>
  <si>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</si>
  <si>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</si>
  <si>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</si>
  <si>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</si>
  <si>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</si>
  <si>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</si>
  <si>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</si>
  <si>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</si>
  <si>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</si>
  <si>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</si>
  <si>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No country-wide reliable Information is currently available.</t>
  </si>
  <si>
    <t>MEX001Economic Losses</t>
  </si>
  <si>
    <t>MEX001People facing limited access constraints</t>
  </si>
  <si>
    <t>MEX001People facing restricted access constraints</t>
  </si>
  <si>
    <t>Criminal Violence in Mexico</t>
  </si>
  <si>
    <t>MEX002</t>
  </si>
  <si>
    <t>MEX002Buildings damaged</t>
  </si>
  <si>
    <t>MEX002Buildings destroyed</t>
  </si>
  <si>
    <t>IDPs, Refugees/asylum-seekers/migrants, Host, Non-Host</t>
  </si>
  <si>
    <t>MEX002Crisis affected groups</t>
  </si>
  <si>
    <t>MEX002Economic Losses</t>
  </si>
  <si>
    <t>MEX002People facing limited access constraints</t>
  </si>
  <si>
    <t>MEX002People facing restricted access constraints</t>
  </si>
  <si>
    <t>Mixed Migration in Mexico</t>
  </si>
  <si>
    <t>MEX003</t>
  </si>
  <si>
    <t>MEX003Buildings damaged</t>
  </si>
  <si>
    <t>MEX003Buildings destroyed</t>
  </si>
  <si>
    <t>MEX003Economic Losses</t>
  </si>
  <si>
    <t>MEX003People facing limited access constraints</t>
  </si>
  <si>
    <t>MEX003People facing restricted access constraints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</si>
  <si>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</si>
  <si>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</si>
  <si>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</si>
  <si>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</si>
  <si>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</si>
  <si>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</si>
  <si>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</si>
  <si>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</si>
  <si>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</si>
  <si>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</si>
  <si>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</si>
  <si>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</si>
  <si>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</si>
  <si>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</si>
  <si>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</si>
  <si>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</si>
  <si>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</si>
  <si>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</si>
  <si>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</si>
  <si>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</si>
  <si>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</si>
  <si>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World Bank 2018 R4V</t>
  </si>
  <si>
    <t>https://data.worldbank.org/country/trinidad-and-tobago</t>
  </si>
  <si>
    <t>1,389,858 local population + 60,000 Venezuelan refugees (+ ? number of Cubans and other migrants)</t>
  </si>
  <si>
    <t>TTO002People exposed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</si>
  <si>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</si>
  <si>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</si>
  <si>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</si>
  <si>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</si>
  <si>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</si>
  <si>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</si>
  <si>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</si>
  <si>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</si>
  <si>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</si>
  <si>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</si>
  <si>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</si>
  <si>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</si>
  <si>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</si>
  <si>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</si>
  <si>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</si>
  <si>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</si>
  <si>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</si>
  <si>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</si>
  <si>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</si>
  <si>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</si>
  <si>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</si>
  <si>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</si>
  <si>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</si>
  <si>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</si>
  <si>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</si>
  <si>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</si>
  <si>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</si>
  <si>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</si>
  <si>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</si>
  <si>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</si>
  <si>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</si>
  <si>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</si>
  <si>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</si>
  <si>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</si>
  <si>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</si>
  <si>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</si>
  <si>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</si>
  <si>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</si>
  <si>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</si>
  <si>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</si>
  <si>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</si>
  <si>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</si>
  <si>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</si>
  <si>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</si>
  <si>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</si>
  <si>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</si>
  <si>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</si>
  <si>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</si>
  <si>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</si>
  <si>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</si>
  <si>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</si>
  <si>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</si>
  <si>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</si>
  <si>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</si>
  <si>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</si>
  <si>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</si>
  <si>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</si>
  <si>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</si>
  <si>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</si>
  <si>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</si>
  <si>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</si>
  <si>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</si>
  <si>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</si>
  <si>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</si>
  <si>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</si>
  <si>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</si>
  <si>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</si>
  <si>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</si>
  <si>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</si>
  <si>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</si>
  <si>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</si>
  <si>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</si>
  <si>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</si>
  <si>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</si>
  <si>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</si>
  <si>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</si>
  <si>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</si>
  <si>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</si>
  <si>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</si>
  <si>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IDN002Extreme humanitarian conditions - Level 5</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</si>
  <si>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</si>
  <si>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</si>
  <si>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</si>
  <si>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</si>
  <si>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IDN002Minimal humanitarian conditions - Level 1</t>
  </si>
  <si>
    <t>IDN002Moderate humanitarian conditions - Level 3</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</si>
  <si>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</si>
  <si>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</si>
  <si>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</si>
  <si>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</si>
  <si>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</si>
  <si>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</si>
  <si>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IDN002Severe humanitarian conditions - Level 4</t>
  </si>
  <si>
    <t>IDN002Stressed humanitarian conditions - Level 2</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</si>
  <si>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</si>
  <si>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</si>
  <si>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</si>
  <si>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</si>
  <si>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</si>
  <si>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</si>
  <si>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</si>
  <si>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</si>
  <si>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</si>
  <si>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PAK004People displaced</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</si>
  <si>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</si>
  <si>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</si>
  <si>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</si>
  <si>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</si>
  <si>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</si>
  <si>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</si>
  <si>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</si>
  <si>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</si>
  <si>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</si>
  <si>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</si>
  <si>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</si>
  <si>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</si>
  <si>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</si>
  <si>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</si>
  <si>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</si>
  <si>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</si>
  <si>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</si>
  <si>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</si>
  <si>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</si>
  <si>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</si>
  <si>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</si>
  <si>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</si>
  <si>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</si>
  <si>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</si>
  <si>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</si>
  <si>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</si>
  <si>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</si>
  <si>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</si>
  <si>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</si>
  <si>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</si>
  <si>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</si>
  <si>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</si>
  <si>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</si>
  <si>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</si>
  <si>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</si>
  <si>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</si>
  <si>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</si>
  <si>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</si>
  <si>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</si>
  <si>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National Statistical Institute Publication; Regional Response Plan 2020</t>
  </si>
  <si>
    <t>https://www.inei.gob.pe/media/MenuRecursivo/publicaciones_digitales/Est/Lib1140/cap01.pdf https://reliefweb.int/sites/reliefweb.int/files/resources/72254.pdf</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</si>
  <si>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</si>
  <si>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PER002Landmass affected</t>
  </si>
  <si>
    <t>OCHA, July 2015</t>
  </si>
  <si>
    <t>https://data.humdata.org/dataset/proyeccion-de-poblacion-por-distrito-y-edad-de-peru</t>
  </si>
  <si>
    <t>Number of people living in 6 provinces that were included as affected by the crisis. Based on OCHA population estimation.</t>
  </si>
  <si>
    <t>PER002People exposed</t>
  </si>
  <si>
    <t>World Bank 2019</t>
  </si>
  <si>
    <t>https://data.worldbank.org/indicator/SP.POP.TOTL?locations=PE</t>
  </si>
  <si>
    <t>Population figures (31,989,256) according to World Bank's midyear estimates for 2020. Total population is based on the de facto definition of population, which counts all residents regardless of legal status or citizenship.</t>
  </si>
  <si>
    <t>PER002Total population</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</si>
  <si>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</si>
  <si>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</si>
  <si>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</si>
  <si>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</si>
  <si>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</si>
  <si>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</si>
  <si>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</si>
  <si>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</si>
  <si>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World Bank 2018  R4V March 2019 Update UNICEF 27/03/2019  NPR 18/12/2018  IFRC 01/02/2019</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</si>
  <si>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</si>
  <si>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</si>
  <si>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TTO002Extreme humanitarian conditions - Level 5</t>
  </si>
  <si>
    <t>TTO002Moderate humanitarian conditions - Level 3</t>
  </si>
  <si>
    <t>TTO002People in Need</t>
  </si>
  <si>
    <t>TTO002Severe humanitarian conditions - Level 4</t>
  </si>
  <si>
    <t>TTO002Stressed humanitarian conditions - Level 2</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</si>
  <si>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</si>
  <si>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</si>
  <si>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</si>
  <si>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</si>
  <si>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</si>
  <si>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</si>
  <si>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</si>
  <si>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</si>
  <si>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</si>
  <si>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</si>
  <si>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</si>
  <si>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</si>
  <si>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</si>
  <si>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</si>
  <si>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</si>
  <si>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</si>
  <si>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</si>
  <si>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</si>
  <si>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</si>
  <si>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</si>
  <si>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</si>
  <si>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</si>
  <si>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</si>
  <si>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</si>
  <si>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</si>
  <si>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</si>
  <si>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</si>
  <si>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</si>
  <si>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</si>
  <si>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</si>
  <si>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</si>
  <si>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</si>
  <si>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</si>
  <si>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</si>
  <si>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</si>
  <si>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</si>
  <si>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</si>
  <si>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</si>
  <si>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</si>
  <si>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</si>
  <si>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</si>
  <si>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</si>
  <si>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</si>
  <si>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</si>
  <si>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</si>
  <si>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</si>
  <si>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</si>
  <si>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</si>
  <si>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</si>
  <si>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</si>
  <si>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</si>
  <si>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</si>
  <si>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</si>
  <si>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</si>
  <si>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</si>
  <si>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</si>
  <si>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</si>
  <si>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</si>
  <si>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</si>
  <si>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</si>
  <si>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</si>
  <si>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</si>
  <si>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</si>
  <si>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</si>
  <si>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</si>
  <si>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</si>
  <si>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</si>
  <si>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</si>
  <si>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</si>
  <si>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</si>
  <si>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</si>
  <si>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</si>
  <si>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</si>
  <si>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</si>
  <si>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</si>
  <si>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</si>
  <si>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</si>
  <si>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</si>
  <si>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</si>
  <si>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</si>
  <si>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</si>
  <si>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</si>
  <si>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</si>
  <si>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</si>
  <si>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</si>
  <si>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</si>
  <si>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</si>
  <si>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</si>
  <si>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</si>
  <si>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</si>
  <si>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</si>
  <si>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</si>
  <si>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</si>
  <si>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</si>
  <si>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</si>
  <si>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</si>
  <si>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</si>
  <si>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</si>
  <si>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</si>
  <si>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</si>
  <si>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</si>
  <si>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</si>
  <si>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</si>
  <si>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</si>
  <si>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</si>
  <si>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</si>
  <si>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</si>
  <si>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</si>
  <si>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</si>
  <si>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</si>
  <si>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</si>
  <si>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</si>
  <si>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</si>
  <si>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</si>
  <si>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</si>
  <si>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</si>
  <si>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</si>
  <si>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</si>
  <si>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</si>
  <si>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</si>
  <si>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</si>
  <si>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</si>
  <si>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</si>
  <si>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</si>
  <si>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</si>
  <si>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</si>
  <si>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</si>
  <si>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</si>
  <si>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</si>
  <si>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</si>
  <si>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</si>
  <si>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</si>
  <si>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</si>
  <si>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</si>
  <si>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Estimated population living in the area along the contact line (from 0 – 20+ km). Includes non-government controlled areas and government controlled areas.</t>
  </si>
  <si>
    <t>UKR002People affected</t>
  </si>
  <si>
    <t>Ukraine Statistical Service 11/2018</t>
  </si>
  <si>
    <t>http://database.ukrcensus.gov.ua/PXWEB2007/eng/news/op_popul_e.asp http://www.ukrstat.gov.ua/operativ/operativ2018/ds/kn/kn_e/kn1118_e.html</t>
  </si>
  <si>
    <t>Resident population of Luhansk and Donetsk Oblast according to the Ukraine Statistical Office.</t>
  </si>
  <si>
    <t>UKR002People exposed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</si>
  <si>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</si>
  <si>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</si>
  <si>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</si>
  <si>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</si>
  <si>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</si>
  <si>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</si>
  <si>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</si>
  <si>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</si>
  <si>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</si>
  <si>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</si>
  <si>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</si>
  <si>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</si>
  <si>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</si>
  <si>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</si>
  <si>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</si>
  <si>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</si>
  <si>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</si>
  <si>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</si>
  <si>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</si>
  <si>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</si>
  <si>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</si>
  <si>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</si>
  <si>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</si>
  <si>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</si>
  <si>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</si>
  <si>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</si>
  <si>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</si>
  <si>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</si>
  <si>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</si>
  <si>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</si>
  <si>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</si>
  <si>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</si>
  <si>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</si>
  <si>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</si>
  <si>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</si>
  <si>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</si>
  <si>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</si>
  <si>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</si>
  <si>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</si>
  <si>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</si>
  <si>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</si>
  <si>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</si>
  <si>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</si>
  <si>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</si>
  <si>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</si>
  <si>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</si>
  <si>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</si>
  <si>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</si>
  <si>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</si>
  <si>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</si>
  <si>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</si>
  <si>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</si>
  <si>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</si>
  <si>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</si>
  <si>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</si>
  <si>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</si>
  <si>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</si>
  <si>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World Bank 2018</t>
  </si>
  <si>
    <t>https://data.worldbank.org/indicator/AG.SRF.TOTL.K2?locations=LY</t>
  </si>
  <si>
    <t>The whole country is affected by the crisis.</t>
  </si>
  <si>
    <t>LBY001Landmass affected</t>
  </si>
  <si>
    <t>OCHA HNO 2020</t>
  </si>
  <si>
    <t>According tot the HNO the # affected people is 180000.</t>
  </si>
  <si>
    <t>LBY001People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</si>
  <si>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</si>
  <si>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</si>
  <si>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</si>
  <si>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</si>
  <si>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</si>
  <si>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</si>
  <si>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</si>
  <si>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</si>
  <si>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</si>
  <si>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</si>
  <si>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</si>
  <si>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</si>
  <si>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</si>
  <si>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</si>
  <si>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</si>
  <si>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</si>
  <si>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</si>
  <si>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</si>
  <si>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</si>
  <si>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</si>
  <si>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</si>
  <si>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</si>
  <si>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</si>
  <si>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</si>
  <si>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</si>
  <si>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</si>
  <si>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</si>
  <si>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</si>
  <si>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</si>
  <si>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</si>
  <si>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</si>
  <si>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</si>
  <si>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</si>
  <si>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</si>
  <si>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</si>
  <si>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</si>
  <si>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Flood Crisis in Ethiopia</t>
  </si>
  <si>
    <t>ETH002</t>
  </si>
  <si>
    <t>ETH002Buildings damaged</t>
  </si>
  <si>
    <t>ETH002Buildings destroyed</t>
  </si>
  <si>
    <t>ETH002Economic Losses</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</si>
  <si>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</si>
  <si>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</si>
  <si>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</si>
  <si>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</si>
  <si>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</si>
  <si>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</si>
  <si>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</si>
  <si>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</si>
  <si>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</si>
  <si>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</si>
  <si>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</si>
  <si>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</si>
  <si>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</si>
  <si>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</si>
  <si>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</si>
  <si>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</si>
  <si>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</si>
  <si>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</si>
  <si>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</si>
  <si>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</si>
  <si>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</si>
  <si>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</si>
  <si>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</si>
  <si>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</si>
  <si>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</si>
  <si>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</si>
  <si>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</si>
  <si>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</si>
  <si>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</si>
  <si>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</si>
  <si>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</si>
  <si>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</si>
  <si>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</si>
  <si>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</si>
  <si>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</si>
  <si>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</si>
  <si>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</si>
  <si>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</si>
  <si>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</si>
  <si>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</si>
  <si>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</si>
  <si>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</si>
  <si>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</si>
  <si>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</si>
  <si>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</si>
  <si>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</si>
  <si>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</si>
  <si>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</si>
  <si>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</si>
  <si>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</si>
  <si>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</si>
  <si>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</si>
  <si>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</si>
  <si>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</si>
  <si>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</si>
  <si>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</si>
  <si>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</si>
  <si>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</si>
  <si>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</si>
  <si>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</si>
  <si>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</si>
  <si>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</si>
  <si>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</si>
  <si>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</si>
  <si>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</si>
  <si>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</si>
  <si>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</si>
  <si>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</si>
  <si>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</si>
  <si>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</si>
  <si>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</si>
  <si>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</si>
  <si>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</si>
  <si>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</si>
  <si>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</si>
  <si>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</si>
  <si>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</si>
  <si>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</si>
  <si>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</si>
  <si>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</si>
  <si>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</si>
  <si>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</si>
  <si>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</si>
  <si>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</si>
  <si>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</si>
  <si>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</si>
  <si>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</si>
  <si>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</si>
  <si>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</si>
  <si>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</si>
  <si>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</si>
  <si>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</si>
  <si>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</si>
  <si>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</si>
  <si>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</si>
  <si>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</si>
  <si>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</si>
  <si>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</si>
  <si>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</si>
  <si>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</si>
  <si>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</si>
  <si>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</si>
  <si>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</si>
  <si>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</si>
  <si>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</si>
  <si>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</si>
  <si>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</si>
  <si>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</si>
  <si>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</si>
  <si>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</si>
  <si>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</si>
  <si>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</si>
  <si>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</si>
  <si>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</si>
  <si>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</si>
  <si>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</si>
  <si>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</si>
  <si>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</si>
  <si>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</si>
  <si>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</si>
  <si>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</si>
  <si>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</si>
  <si>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</si>
  <si>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</si>
  <si>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</si>
  <si>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</si>
  <si>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</si>
  <si>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</si>
  <si>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</si>
  <si>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</si>
  <si>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</si>
  <si>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</si>
  <si>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</si>
  <si>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</si>
  <si>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</si>
  <si>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</si>
  <si>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</si>
  <si>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 xml:space="preserve">Floods in Sudan </t>
  </si>
  <si>
    <t>SDN006</t>
  </si>
  <si>
    <t>SDN006Economic Losses</t>
  </si>
  <si>
    <t>SDN006Illness cases reported</t>
  </si>
  <si>
    <t>SDN006People facing limited access constraints</t>
  </si>
  <si>
    <t>SDN006People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</si>
  <si>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</si>
  <si>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</si>
  <si>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</si>
  <si>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</si>
  <si>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</si>
  <si>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</si>
  <si>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</si>
  <si>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</si>
  <si>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</si>
  <si>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</si>
  <si>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</si>
  <si>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</si>
  <si>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</si>
  <si>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</si>
  <si>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</si>
  <si>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</si>
  <si>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</si>
  <si>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</si>
  <si>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</si>
  <si>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</si>
  <si>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</si>
  <si>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</si>
  <si>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</si>
  <si>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</si>
  <si>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</si>
  <si>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</si>
  <si>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</si>
  <si>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</si>
  <si>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</si>
  <si>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</si>
  <si>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</si>
  <si>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</si>
  <si>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</si>
  <si>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</si>
  <si>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</si>
  <si>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</si>
  <si>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</si>
  <si>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</si>
  <si>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</si>
  <si>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</si>
  <si>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</si>
  <si>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</si>
  <si>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</si>
  <si>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</si>
  <si>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</si>
  <si>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</si>
  <si>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</si>
  <si>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</si>
  <si>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</si>
  <si>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</si>
  <si>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</si>
  <si>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</si>
  <si>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</si>
  <si>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</si>
  <si>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</si>
  <si>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</si>
  <si>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</si>
  <si>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</si>
  <si>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</si>
  <si>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</si>
  <si>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</si>
  <si>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</si>
  <si>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</si>
  <si>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</si>
  <si>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</si>
  <si>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OCHA HNO 2020 15/06/2020</t>
  </si>
  <si>
    <t>https://www.acaps.org/sites/acaps/files/key-documents/files/hno_centroamerica_2020.pdf</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</si>
  <si>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</si>
  <si>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GTM001Extreme humanitarian conditions - Level 5</t>
  </si>
  <si>
    <t>PAHO 09/2020</t>
  </si>
  <si>
    <t>http://www.paho.org/data/index.php/en/mnu-topics/indicadores-dengue-en/dengue-nacional-en/252-dengue-pais-ano-en.html</t>
  </si>
  <si>
    <t>Dengue cases between March - August 2020</t>
  </si>
  <si>
    <t>GTM001Illness cases reported</t>
  </si>
  <si>
    <t>Number of people affected by the crisis according to the latest HNO for the region</t>
  </si>
  <si>
    <t>GTM001People affected</t>
  </si>
  <si>
    <t>IDMC 2019</t>
  </si>
  <si>
    <t>http://www.internal-displacement.org/countries/guatemala</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</si>
  <si>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</si>
  <si>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</si>
  <si>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The whole population is affected by the crisis</t>
  </si>
  <si>
    <t>GTM001People exposed</t>
  </si>
  <si>
    <t>GTM001People in Need</t>
  </si>
  <si>
    <t>Total population according to the latest HNO</t>
  </si>
  <si>
    <t>GTM001Total population</t>
  </si>
  <si>
    <t>PIN number has been substracted from the latest HNO for the region. People in IPC 4 have been placed in PIN Level 4</t>
  </si>
  <si>
    <t>HND001Extreme humanitarian conditions - Level 5</t>
  </si>
  <si>
    <t>Dengue reported cases between March - August 2020</t>
  </si>
  <si>
    <t>HND001Illness cases reported</t>
  </si>
  <si>
    <t>Number of people affected by the crisis according to the latest HNO published for the region</t>
  </si>
  <si>
    <t>HND001People affected</t>
  </si>
  <si>
    <t>IDMC Honduras 31/12/2019</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</si>
  <si>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</si>
  <si>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IDP estimates from Internal Displacement Monitoring Centre. Just an estimate, does not account for the whole country.</t>
  </si>
  <si>
    <t>HND001People displaced</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</si>
  <si>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</si>
  <si>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HND001People exposed</t>
  </si>
  <si>
    <t>HND001People in Need</t>
  </si>
  <si>
    <t>Total population in the country according to the latest HNO</t>
  </si>
  <si>
    <t>HND001Total population</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</si>
  <si>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</si>
  <si>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</si>
  <si>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</si>
  <si>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</si>
  <si>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</si>
  <si>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</si>
  <si>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</si>
  <si>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</si>
  <si>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</si>
  <si>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</si>
  <si>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</si>
  <si>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</si>
  <si>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</si>
  <si>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</si>
  <si>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</si>
  <si>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</si>
  <si>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IOM Missing Migrants Project 2020 last accessed 05/10/2020</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</si>
  <si>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</si>
  <si>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PER002Fatalities in all crises</t>
  </si>
  <si>
    <t>PER002Fatalities reported</t>
  </si>
  <si>
    <t>REG003People affected</t>
  </si>
  <si>
    <t>Aljazeera 25/09/2020</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</si>
  <si>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</si>
  <si>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</si>
  <si>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SDN006Injuries reported</t>
  </si>
  <si>
    <t>IPC 2019, OCHA HNO 2020 15/06/2020</t>
  </si>
  <si>
    <t>http://www.ipcinfo.org/fileadmin/user_upload/ipcinfo/docs/IPC_ElSalvador_AFI_2019AprilJuly_Projection.pdf; https://www.acaps.org/sites/acaps/files/key-documents/files/hno_centroamerica_2020.pdf</t>
  </si>
  <si>
    <t>PIN number has been retrieved from the latest OCHA HNO. As there is a lack of classification by levels, level 4 numbers represent the number of people on IPC 4 levels.</t>
  </si>
  <si>
    <t>SLV001Extreme humanitarian conditions - Level 5</t>
  </si>
  <si>
    <t>Institute of Legal Medicine, National Civil Police, and Republican General Fisical authority</t>
  </si>
  <si>
    <t>http://www.transparencia.oj.gob.sv/es/mas-recientes</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</si>
  <si>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</si>
  <si>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SLV001Fatalities in all crises</t>
  </si>
  <si>
    <t>PAHO 03/09/2020</t>
  </si>
  <si>
    <t>Updated suspected Dengue cases according to PAHO in the last 6 months (March - August 2020)</t>
  </si>
  <si>
    <t>SLV001Illness cases reported</t>
  </si>
  <si>
    <t>Number of people affected by the different crises in the country (food insecurity, violence, natural hazards: drought) according to the latest OCHA HNO</t>
  </si>
  <si>
    <t>SLV001People affected</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</si>
  <si>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</si>
  <si>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</si>
  <si>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SLV001People displaced</t>
  </si>
  <si>
    <t>Total population in the country is considered to be affected</t>
  </si>
  <si>
    <t>SLV001People exposed</t>
  </si>
  <si>
    <t>SLV001People in Need</t>
  </si>
  <si>
    <t>Total population in the country according to the latest OCHA HNO</t>
  </si>
  <si>
    <t>SLV001Total population</t>
  </si>
  <si>
    <t>TTO002Minimal humanitarian conditions - Level 1</t>
  </si>
  <si>
    <t>1,394,973 local population + 60,000 Venezuelan refugees</t>
  </si>
  <si>
    <t>TTO002Total population</t>
  </si>
  <si>
    <t>https://databank.worldbank.org/data/views/reports/reportwidget.aspx?Report_Name=CountryProfile&amp;Id=b450fd57&amp;tbar=y&amp;dd=y&amp;inf=n&amp;zm=n&amp;country=COL</t>
  </si>
  <si>
    <t>The whole country is considered to be affected by the crisis</t>
  </si>
  <si>
    <t>COL001Landmass affected</t>
  </si>
  <si>
    <t>https://www.cia.gov/library/publications/the-world-factbook/geos/er.html</t>
  </si>
  <si>
    <t>Total landmass without water</t>
  </si>
  <si>
    <t>ERI001Landmass affected</t>
  </si>
  <si>
    <t>https://data.worldbank.org/indicator/AG.LND.TOTL.K2?view=map</t>
  </si>
  <si>
    <t>GTM001Landmass affected</t>
  </si>
  <si>
    <t>HND001Landmass affected</t>
  </si>
  <si>
    <t>World Bank accessed 27/10/2020</t>
  </si>
  <si>
    <t>https://data.worldbank.org/indicator/AG.SRF.TOTL.K2</t>
  </si>
  <si>
    <t>SLV001Landmass affected</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</si>
  <si>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</si>
  <si>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</si>
  <si>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</si>
  <si>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</si>
  <si>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</si>
  <si>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</si>
  <si>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</si>
  <si>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</si>
  <si>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</si>
  <si>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</si>
  <si>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</si>
  <si>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</si>
  <si>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</si>
  <si>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</si>
  <si>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</si>
  <si>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</si>
  <si>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</si>
  <si>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</si>
  <si>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</si>
  <si>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</si>
  <si>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</si>
  <si>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</si>
  <si>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ACLED May-Oct. 2020</t>
  </si>
  <si>
    <t>No reported fatalities. Note: ACLED’s real-time data updates are currently paused through August 2020. (Data for 2 August to 5 September)</t>
  </si>
  <si>
    <t>LBN002Fatalities reported</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</si>
  <si>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</si>
  <si>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</si>
  <si>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</si>
  <si>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</si>
  <si>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</si>
  <si>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</si>
  <si>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</si>
  <si>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</si>
  <si>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</si>
  <si>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</si>
  <si>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</si>
  <si>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</si>
  <si>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</si>
  <si>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</si>
  <si>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</si>
  <si>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</si>
  <si>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</si>
  <si>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</si>
  <si>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</si>
  <si>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</si>
  <si>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</si>
  <si>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</si>
  <si>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</si>
  <si>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</si>
  <si>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</si>
  <si>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</si>
  <si>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</si>
  <si>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</si>
  <si>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</si>
  <si>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</si>
  <si>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</si>
  <si>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</si>
  <si>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</si>
  <si>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</si>
  <si>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</si>
  <si>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</si>
  <si>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</si>
  <si>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</si>
  <si>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</si>
  <si>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</si>
  <si>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</si>
  <si>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</si>
  <si>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</si>
  <si>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</si>
  <si>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</si>
  <si>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</si>
  <si>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</si>
  <si>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</si>
  <si>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</si>
  <si>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</si>
  <si>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</si>
  <si>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</si>
  <si>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</si>
  <si>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</si>
  <si>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</si>
  <si>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</si>
  <si>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</si>
  <si>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</si>
  <si>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</si>
  <si>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</si>
  <si>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</si>
  <si>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</si>
  <si>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</si>
  <si>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</si>
  <si>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</si>
  <si>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</si>
  <si>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</si>
  <si>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</si>
  <si>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</si>
  <si>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</si>
  <si>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</si>
  <si>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</si>
  <si>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</si>
  <si>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</si>
  <si>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</si>
  <si>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</si>
  <si>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</si>
  <si>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</si>
  <si>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</si>
  <si>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</si>
  <si>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</si>
  <si>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</si>
  <si>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</si>
  <si>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</si>
  <si>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crisis-related fatalities in the last six months.</t>
  </si>
  <si>
    <t>IRQ003Fatalities reported</t>
  </si>
  <si>
    <t>IOM May-October '20; ACLED May-October 2020</t>
  </si>
  <si>
    <t>https://missingmigrants.iom.int/downloads; https://www.acleddata.com/</t>
  </si>
  <si>
    <t>Figure represents the number of fatilities from the Kurdish conflict from May-October '20 as recorded by ACLED and the the number of migrants and refugees who died in Turkey as recorded by IOM</t>
  </si>
  <si>
    <t>TUR002Fatalities in all crises</t>
  </si>
  <si>
    <t>TUR003Fatalities in all crises</t>
  </si>
  <si>
    <t>TUR004Fatalities in all crises</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</si>
  <si>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</si>
  <si>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</si>
  <si>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</si>
  <si>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</si>
  <si>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</si>
  <si>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</si>
  <si>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</si>
  <si>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</si>
  <si>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</si>
  <si>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</si>
  <si>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</si>
  <si>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</si>
  <si>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</si>
  <si>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</si>
  <si>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</si>
  <si>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</si>
  <si>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ACLED 27/11/2020; OCHA 16/05/2020; OCHA 19/07/2020</t>
  </si>
  <si>
    <t>https://www.acleddata.com/data/; https://reliefweb.int/sites/reliefweb.int/files/resources/Flash%20Update%205%20-%20final%20for%20publication.pdf; https://reliefweb.int/sites/reliefweb.int/files/resources/hagaa%20flash%20floods%20update%201%20-%20final%203.pdf</t>
  </si>
  <si>
    <t>Total number of fatalities (conflict and flooding) across the country in the last six months (June 2020 to November 2020)</t>
  </si>
  <si>
    <t>SOM001Fatalities in all crises</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</si>
  <si>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</si>
  <si>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</si>
  <si>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</si>
  <si>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</si>
  <si>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</si>
  <si>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</si>
  <si>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</si>
  <si>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</si>
  <si>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</si>
  <si>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</si>
  <si>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</si>
  <si>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</si>
  <si>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</si>
  <si>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</si>
  <si>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</si>
  <si>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</si>
  <si>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</si>
  <si>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</si>
  <si>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</si>
  <si>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Hurricane Eta and Iota in Honduras</t>
  </si>
  <si>
    <t>HND002</t>
  </si>
  <si>
    <t>UNICEF 22/11/2020</t>
  </si>
  <si>
    <t>https://reliefweb.int/sites/reliefweb.int/files/resources/UNICEF%20Central%20America%20Humanitarian%20Situation%20Report%20No.%203%20%28Hurricanes%20Eta%20and%20Iota%20%20%29%20-%2011%20-20%20November%202020.pdf</t>
  </si>
  <si>
    <t>Homes damaged by Eta according to UNICEF. No data available for Iota yet.</t>
  </si>
  <si>
    <t>HND002Buildings damaged</t>
  </si>
  <si>
    <t>HND002Buildings destroyed</t>
  </si>
  <si>
    <t>non-hosts, hosts, IDPs</t>
  </si>
  <si>
    <t>HND002Crisis affected groups</t>
  </si>
  <si>
    <t>HND002Economic Losses</t>
  </si>
  <si>
    <t>OCHA 27/11/2020; OCHA 23/11/2020</t>
  </si>
  <si>
    <t>https://reliefweb.int/sites/reliefweb.int/files/resources/Nota%20Informativa%20Tormentas%20Tropicales%20HN%2027%20nov%202020.pdf; https://reliefweb.int/sites/reliefweb.int/files/resources/2020-11-23%20Weekly%20Situation%20Update%2016-22%20November%202020.pdf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</si>
  <si>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</si>
  <si>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HND002Extreme humanitarian conditions - Level 5</t>
  </si>
  <si>
    <t>OCHA 27/11/2020</t>
  </si>
  <si>
    <t>https://reliefweb.int/sites/reliefweb.int/files/resources/Nota%20Informativa%20Tormentas%20Tropicales%20HN%2027%20nov%202020.pdf</t>
  </si>
  <si>
    <t>Number of deaths according to OCHA</t>
  </si>
  <si>
    <t>HND002Fatalities reported</t>
  </si>
  <si>
    <t>HND002Illness cases reported</t>
  </si>
  <si>
    <t>HND002Injuries reported</t>
  </si>
  <si>
    <t>World Bank accessed 08/02/2019</t>
  </si>
  <si>
    <t>The whole country is affected by this crisis</t>
  </si>
  <si>
    <t>HND002Landmass affected</t>
  </si>
  <si>
    <t>HND002Severe humanitarian conditions - Level 4</t>
  </si>
  <si>
    <t>HND002Total population</t>
  </si>
  <si>
    <t>ACLED June-Nov. 2020</t>
  </si>
  <si>
    <t>No reported fatalities</t>
  </si>
  <si>
    <t>JOR002Fatalities in all crises</t>
  </si>
  <si>
    <t>JOR002Fatalities reported</t>
  </si>
  <si>
    <t>https://data.worldbank.org/country/nigeria?view=chart</t>
  </si>
  <si>
    <t>NGA001Total population</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</si>
  <si>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</si>
  <si>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</si>
  <si>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</si>
  <si>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</si>
  <si>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NGA003Total population</t>
  </si>
  <si>
    <t>NGA004Total population</t>
  </si>
  <si>
    <t>NGA007Total population</t>
  </si>
  <si>
    <t>NGA008Total population</t>
  </si>
  <si>
    <t>Hurricane Eta and Iota in Nicaragua</t>
  </si>
  <si>
    <t>NIC002</t>
  </si>
  <si>
    <t>OCHA 09/11/2020</t>
  </si>
  <si>
    <t>https://reliefweb.int/sites/reliefweb.int/files/resources/20201109%20CA%20Eta%20SitRep%202.pdf</t>
  </si>
  <si>
    <t>damaged in Eta, figures for Iota not yet available</t>
  </si>
  <si>
    <t>NIC002Buildings damaged</t>
  </si>
  <si>
    <t>OCHA 09/11/2020; IFRC 18/11/2020</t>
  </si>
  <si>
    <t>https://reliefweb.int/sites/reliefweb.int/files/resources/20201109%20CA%20Eta%20SitRep%202.pdf; https://reliefweb.int/sites/reliefweb.int/files/resources/IB18112020.pdf</t>
  </si>
  <si>
    <t>Houses destroyed: 1.890 by Eta, 4.000 by Iota</t>
  </si>
  <si>
    <t>NIC002Buildings destroyed</t>
  </si>
  <si>
    <t>N/a</t>
  </si>
  <si>
    <t>Host, non-host, IDPs</t>
  </si>
  <si>
    <t>NIC002Crisis affected groups</t>
  </si>
  <si>
    <t>NIC002Economic Losses</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</si>
  <si>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</si>
  <si>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</si>
  <si>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NIC002Extreme humanitarian conditions - Level 5</t>
  </si>
  <si>
    <t>UNICEF 22/11/2020; OCHA 04/11/2020</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</si>
  <si>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</si>
  <si>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2 from Eta and 21 from Iota</t>
  </si>
  <si>
    <t>NIC002Fatalities reported</t>
  </si>
  <si>
    <t>NIC002Illness cases reported</t>
  </si>
  <si>
    <t>NIC002Injuries reported</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</si>
  <si>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</si>
  <si>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</si>
  <si>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</si>
  <si>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NIC002Landmass affected</t>
  </si>
  <si>
    <t>NIC002Moderate humanitarian conditions - Level 3</t>
  </si>
  <si>
    <t>number of people evacuated according to IFRC</t>
  </si>
  <si>
    <t>NIC002People displaced</t>
  </si>
  <si>
    <t>Departments listed in the report: Caribe Norte, Jinotega, Nueva Segovia, Matagalpa, Caribe Sur, Rivas, Boaco and Chontales. Whole country was on yellow alert at some point. Took population from baseline data</t>
  </si>
  <si>
    <t>NIC002People exposed</t>
  </si>
  <si>
    <t>NIC002People in Need</t>
  </si>
  <si>
    <t>NIC002Severe humanitarian conditions - Level 4</t>
  </si>
  <si>
    <t>NIC002Total population</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</si>
  <si>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</si>
  <si>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</si>
  <si>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PER002People facing limited access constraints</t>
  </si>
  <si>
    <t>See individual crises</t>
  </si>
  <si>
    <t>Sum of the individual crises</t>
  </si>
  <si>
    <t>REG004Fatalities in all crises</t>
  </si>
  <si>
    <t>REG004Fatalities reported</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</si>
  <si>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</si>
  <si>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</si>
  <si>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</si>
  <si>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</si>
  <si>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</si>
  <si>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</si>
  <si>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</si>
  <si>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</si>
  <si>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deaths and people missing recorded via the eastern Mediterranean route during the past 6 months</t>
  </si>
  <si>
    <t>REG006Fatalities in all crises</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</si>
  <si>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</si>
  <si>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</si>
  <si>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https://www.acaps.org/sites/acaps/files/key-documents/files/hno_centroamerica_2020.pdf;</t>
  </si>
  <si>
    <t>HND001Minimal humanitarian conditions - Level 1</t>
  </si>
  <si>
    <t>HND001Moderate humanitarian conditions - Level 3</t>
  </si>
  <si>
    <t>HND001Severe humanitarian conditions - Level 4</t>
  </si>
  <si>
    <t>HND001Stressed humanitarian conditions - Level 2</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</si>
  <si>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</si>
  <si>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</si>
  <si>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</si>
  <si>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</si>
  <si>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</si>
  <si>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</si>
  <si>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</si>
  <si>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</si>
  <si>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</si>
  <si>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</si>
  <si>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</si>
  <si>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</si>
  <si>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</si>
  <si>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</si>
  <si>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</si>
  <si>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</si>
  <si>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</si>
  <si>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</si>
  <si>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</si>
  <si>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</si>
  <si>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</si>
  <si>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</si>
  <si>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</si>
  <si>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</si>
  <si>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</si>
  <si>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</si>
  <si>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</si>
  <si>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</si>
  <si>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</si>
  <si>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</si>
  <si>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</si>
  <si>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</si>
  <si>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</si>
  <si>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</si>
  <si>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</si>
  <si>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</si>
  <si>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</si>
  <si>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</si>
  <si>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</si>
  <si>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</si>
  <si>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</si>
  <si>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</si>
  <si>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</si>
  <si>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</si>
  <si>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</si>
  <si>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</si>
  <si>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</si>
  <si>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</si>
  <si>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</si>
  <si>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</si>
  <si>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</si>
  <si>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</si>
  <si>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</si>
  <si>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</si>
  <si>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</si>
  <si>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</si>
  <si>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</si>
  <si>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</si>
  <si>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</si>
  <si>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</si>
  <si>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</si>
  <si>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</si>
  <si>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</si>
  <si>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</si>
  <si>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</si>
  <si>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</si>
  <si>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</si>
  <si>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</si>
  <si>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</si>
  <si>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</si>
  <si>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</si>
  <si>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</si>
  <si>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</si>
  <si>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</si>
  <si>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</si>
  <si>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</si>
  <si>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</si>
  <si>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</si>
  <si>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</si>
  <si>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</si>
  <si>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</si>
  <si>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</si>
  <si>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</si>
  <si>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</si>
  <si>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</si>
  <si>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</si>
  <si>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</si>
  <si>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IPC 09/2020</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</si>
  <si>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</si>
  <si>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</si>
  <si>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COD001People affected</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</si>
  <si>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</si>
  <si>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</si>
  <si>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</si>
  <si>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</si>
  <si>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</si>
  <si>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</si>
  <si>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</si>
  <si>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</si>
  <si>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</si>
  <si>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HNO 2021; World Bank 2020</t>
  </si>
  <si>
    <t>https://reliefweb.int/sites/reliefweb.int/files/resources/afghanistan_humanitarian_needs_overview_2021_0.pdf; https://data.worldbank.org/indicator/SP.POP.TOTL?locations=AF</t>
  </si>
  <si>
    <t xml:space="preserve">Population according to the World Bank, slightly under the 40 million referenced in the HNO 2021. 
</t>
  </si>
  <si>
    <t>AFG001Total population</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</si>
  <si>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</si>
  <si>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</si>
  <si>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AFG001People affected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</si>
  <si>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</si>
  <si>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</si>
  <si>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</si>
  <si>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</si>
  <si>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</si>
  <si>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</si>
  <si>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</si>
  <si>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</si>
  <si>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</si>
  <si>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</si>
  <si>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</si>
  <si>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</si>
  <si>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</si>
  <si>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</si>
  <si>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</si>
  <si>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</si>
  <si>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</si>
  <si>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</si>
  <si>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</si>
  <si>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</si>
  <si>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</si>
  <si>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</si>
  <si>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</si>
  <si>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</si>
  <si>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</si>
  <si>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</si>
  <si>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</si>
  <si>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</si>
  <si>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</si>
  <si>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</si>
  <si>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</si>
  <si>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</si>
  <si>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</si>
  <si>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</si>
  <si>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</si>
  <si>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</si>
  <si>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</si>
  <si>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</si>
  <si>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</si>
  <si>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</si>
  <si>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</si>
  <si>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</si>
  <si>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</si>
  <si>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</si>
  <si>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</si>
  <si>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</si>
  <si>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</si>
  <si>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</si>
  <si>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</si>
  <si>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</si>
  <si>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</si>
  <si>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</si>
  <si>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Institute of Legal Medicine, National Civil Police, and Republican General Fiscal Authority July 2020-December 2020</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</si>
  <si>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</si>
  <si>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SLV001Fatalities reported</t>
  </si>
  <si>
    <t>IPC 2021, OCHA HNO 2020 15/06/2020</t>
  </si>
  <si>
    <t>http://www.ipcinfo.org/ipc-country-analysis/details-map/en/c/1152973/?iso3=SLV; https://www.acaps.org/sites/acaps/files/key-documents/files/hno_centroamerica_2020.pdf</t>
  </si>
  <si>
    <t>PIN number has been retrieved from the latest OCHA HNO. As there is a lack of classification by levels, level 4 numbers represent the number of people on IPC 4 levels. Level 2 = remaining affected and Level 1 = remaining exposed.</t>
  </si>
  <si>
    <t>SLV001Minimal humanitarian conditions - Level 1</t>
  </si>
  <si>
    <t>SLV001Stressed humanitarian conditions - Level 2</t>
  </si>
  <si>
    <t>SLV001Moderate humanitarian conditions - Level 3</t>
  </si>
  <si>
    <t>SLV001Severe humanitarian conditions - Level 4</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</si>
  <si>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</si>
  <si>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</si>
  <si>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</si>
  <si>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</si>
  <si>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</si>
  <si>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</si>
  <si>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</si>
  <si>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</si>
  <si>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</si>
  <si>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</si>
  <si>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Instituto Nacional de Ciencias Forenses de Guatemala 12/2020</t>
  </si>
  <si>
    <t>https://www.inacif.gob.gt/index.php/datos-numericos/informacion-mensual</t>
  </si>
  <si>
    <t>This is the total of homicides between July-December 2020 (latest month available) for the whole country.</t>
  </si>
  <si>
    <t>GTM001Fatalities reported</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</si>
  <si>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</si>
  <si>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</si>
  <si>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</si>
  <si>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</si>
  <si>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OCHA HNO 2020 15/06/2020; IPC 01/2021</t>
  </si>
  <si>
    <t>https://www.acaps.org/sites/acaps/files/key-documents/files/hno_centroamerica_2020.pdf; http://www.ipcinfo.org/ipc-country-analysis/details-map/en/c/1152979/?iso3=GTM</t>
  </si>
  <si>
    <t>GTM001Minimal humanitarian conditions - Level 1</t>
  </si>
  <si>
    <t>GTM001Stressed humanitarian conditions - Level 2</t>
  </si>
  <si>
    <t>GTM001Moderate humanitarian conditions - Level 3</t>
  </si>
  <si>
    <t>GTM001Severe humanitarian conditions - Level 4</t>
  </si>
  <si>
    <t>SEPOL 12/2020</t>
  </si>
  <si>
    <t>https://www.sepol.hn/sepol-estadisticas-honduras.php?id=134</t>
  </si>
  <si>
    <t>Total number of  homicides from July to December 2020.</t>
  </si>
  <si>
    <t>HND001Fatalities reported</t>
  </si>
  <si>
    <t>OCHA 27/11/2020; SEPOL 12/2020</t>
  </si>
  <si>
    <t>https://reliefweb.int/sites/reliefweb.int/files/resources/Nota%20Informativa%20Tormentas%20Tropicales%20HN%2027%20nov%202020.pdf; https://www.sepol.hn/sepol-estadisticas-honduras.php?id=134</t>
  </si>
  <si>
    <t>Total number of  homicides from July to December 2020 (1.882) plus hurricane fatalitites (98).</t>
  </si>
  <si>
    <t>HND001Fatalities in all crises</t>
  </si>
  <si>
    <t>HND002Fatalities in all crises</t>
  </si>
  <si>
    <t>HCT 12/2020</t>
  </si>
  <si>
    <t>https://reliefweb.int/sites/reliefweb.int/files/resources/HND_Flash_Appeal_Addendum_ES%20%281%29-2.pdf</t>
  </si>
  <si>
    <t>People living in affected municipalities according to the HCT. All departments were affected.</t>
  </si>
  <si>
    <t>HND002People exposed</t>
  </si>
  <si>
    <t>IFRC 20/01/2021; HCT 12/2020</t>
  </si>
  <si>
    <t>https://reliefweb.int/sites/reliefweb.int/files/resources/MDR43007OU2HON.pdf; https://reliefweb.int/sites/reliefweb.int/files/resources/HND_Flash_Appeal_Addendum_ES%20%281%29-2.pdf</t>
  </si>
  <si>
    <t>Total # of people affected according to Humanitarian Country Team</t>
  </si>
  <si>
    <t>HND002People affected</t>
  </si>
  <si>
    <t>Number in temporary shelters. The real number of displaced is expected to be higher since official figures don't include informal shelters or hosts</t>
  </si>
  <si>
    <t>HND002People displaced</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</si>
  <si>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</si>
  <si>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HND002People in Need</t>
  </si>
  <si>
    <t>HND002Minimal humanitarian conditions - Level 1</t>
  </si>
  <si>
    <t>HND002Stressed humanitarian conditions - Level 2</t>
  </si>
  <si>
    <t>HND002Moderate humanitarian conditions - Level 3</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</si>
  <si>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</si>
  <si>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</si>
  <si>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</si>
  <si>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</si>
  <si>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</si>
  <si>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</si>
  <si>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</si>
  <si>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https://reliefweb.int/sites/reliefweb.int/files/resources/Central%20America_%20Tropical%20Storm%20Eta%20-%20Flash%20Update%20No.%202%20%28as%20of%205_00pm%20EST%204%20November%202020%29.pdf</t>
  </si>
  <si>
    <t>NIC002Fatalities in all crises</t>
  </si>
  <si>
    <t>OCHA 04/12/2020</t>
  </si>
  <si>
    <t>https://reliefweb.int/sites/reliefweb.int/files/resources/2020-12-04%20Snapshot%20%28ENG%29.pdf</t>
  </si>
  <si>
    <t>People affected according to OCHA December snapshot</t>
  </si>
  <si>
    <t>NIC002People affected</t>
  </si>
  <si>
    <t>OCHA 04/12/2020; IFRC 18/11/2020; Plan International 20/11/2020; UNICEF 22/11/2020</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</si>
  <si>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</si>
  <si>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NIC002Minimal humanitarian conditions - Level 1</t>
  </si>
  <si>
    <t>NIC002Stressed humanitarian conditions - Level 2</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</si>
  <si>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</si>
  <si>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</si>
  <si>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</si>
  <si>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</si>
  <si>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</si>
  <si>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</si>
  <si>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</si>
  <si>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</si>
  <si>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</si>
  <si>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</si>
  <si>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</si>
  <si>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</si>
  <si>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</si>
  <si>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</si>
  <si>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</si>
  <si>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</si>
  <si>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</si>
  <si>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</si>
  <si>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</si>
  <si>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</si>
  <si>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</si>
  <si>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</si>
  <si>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</si>
  <si>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</si>
  <si>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</si>
  <si>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</si>
  <si>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THA001Stressed humanitarian conditions - Level 2</t>
  </si>
  <si>
    <t>THA001Severe humanitarian conditions - Level 4</t>
  </si>
  <si>
    <t>THA001Extreme humanitarian conditions - Level 5</t>
  </si>
  <si>
    <t>UNHCR 15/12/2020</t>
  </si>
  <si>
    <t>https://data2.unhcr.org/en/situations/thailand</t>
  </si>
  <si>
    <t>Only Myanmar refugees in camps are considered in this crisis. UNCHR reports on the total verified refugee population. Nine 'temporary shelters' along the Thai-Myanmar border</t>
  </si>
  <si>
    <t>THA003People exposed</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</si>
  <si>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</si>
  <si>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</si>
  <si>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IRQ001Landmass affected</t>
  </si>
  <si>
    <t>https://data.worldbank.org/indicator/SP.POP.TOTL?contextual=default&amp;locations=IQ</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</si>
  <si>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</si>
  <si>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IRQ001People exposed</t>
  </si>
  <si>
    <t>HNO 2020 (Nov 2019, P. 28)</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</si>
  <si>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</si>
  <si>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</si>
  <si>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IRQ001People affected</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</si>
  <si>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</si>
  <si>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</si>
  <si>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</si>
  <si>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</si>
  <si>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</si>
  <si>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</si>
  <si>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</si>
  <si>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IRQ002Landmass affected</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</si>
  <si>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</si>
  <si>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</si>
  <si>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</si>
  <si>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</si>
  <si>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ACLED 01/08/2020-25/01/2021</t>
  </si>
  <si>
    <t>https://data.humdata.org/dataset/acled-data-for-colombia</t>
  </si>
  <si>
    <t>All fatalities listed by ACLED for past 6 months</t>
  </si>
  <si>
    <t>COL001Fatalities reported</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</si>
  <si>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</si>
  <si>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</si>
  <si>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</si>
  <si>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</si>
  <si>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</si>
  <si>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</si>
  <si>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</si>
  <si>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</si>
  <si>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</si>
  <si>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</si>
  <si>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</si>
  <si>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</si>
  <si>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</si>
  <si>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</si>
  <si>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</si>
  <si>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</si>
  <si>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</si>
  <si>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</si>
  <si>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</si>
  <si>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</si>
  <si>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</si>
  <si>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</si>
  <si>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</si>
  <si>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</si>
  <si>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</si>
  <si>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</si>
  <si>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</si>
  <si>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</si>
  <si>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</si>
  <si>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</si>
  <si>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</si>
  <si>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</si>
  <si>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</si>
  <si>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</si>
  <si>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</si>
  <si>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</si>
  <si>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</si>
  <si>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</si>
  <si>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</si>
  <si>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</si>
  <si>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</si>
  <si>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</si>
  <si>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</si>
  <si>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</si>
  <si>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</si>
  <si>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</si>
  <si>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</si>
  <si>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</si>
  <si>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</si>
  <si>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</si>
  <si>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</si>
  <si>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</si>
  <si>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 xml:space="preserve">UNOCHA 10/11/2020
</t>
  </si>
  <si>
    <t xml:space="preserve">https://reliefweb.int/country/sdn?figures=all#key-figures </t>
  </si>
  <si>
    <t xml:space="preserve">Although the figure is from November, since there was a change in the numbers, it should be included in the updated GCSI. This is the total number of houses that have been partially damaged.
</t>
  </si>
  <si>
    <t>SDN006Buildings damaged</t>
  </si>
  <si>
    <t xml:space="preserve">OCHA 10/11/2020
</t>
  </si>
  <si>
    <t xml:space="preserve">Although the figure is from November, since there was a change in the numbers, it should be included in the updated GCSI. This is the total number of houses that have been destroyed.
</t>
  </si>
  <si>
    <t>SDN006Buildings destroyed</t>
  </si>
  <si>
    <t>R4V 03/08/2020, Regional Response Plan 2020</t>
  </si>
  <si>
    <t>https://reliefweb.int/report/peru/rmrp-2021-peru
  ;
  https://reporting.unhcr.org/peru#:~:text=By%20end%20of%202020%2C%20Peru,needed%20some%20form%20of%20assistance
  ;
  https://reliefweb.int/report/peru/joint-needs-analysis-refugees-and-migrant-response-plan-2021-report-gtrm-peru
  ; </t>
  </si>
  <si>
    <t xml:space="preserve">Venezuelan refugees, migrants (1100000) + host communities estimated to be in need as per Regional Response Plan (268,000). Likely an underestimation given the added strain on education and health facilities in several parts of the country.
</t>
  </si>
  <si>
    <t>PER002People affected</t>
  </si>
  <si>
    <t xml:space="preserve">R4V 04/01/2021 GTRM,R4V 08/01/2021
</t>
  </si>
  <si>
    <t>https://reliefweb.int/sites/reliefweb.int/files/resources/RMRP%202021%20-%20Peru.pdf
  ;
  https://reliefweb.int/report/peru/joint-needs-analysis-refugees-and-migrant-response-plan-2021-report-gtrm-peru</t>
  </si>
  <si>
    <t xml:space="preserve">According to UNHCR by the end of 2020 there are an estimated 1.1 million Venezuelans in Peru. 
</t>
  </si>
  <si>
    <t>PER002People displaced</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</si>
  <si>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</si>
  <si>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PER002People in Need</t>
  </si>
  <si>
    <t xml:space="preserve">R4V 04/01/2021
</t>
  </si>
  <si>
    <t>https://reliefweb.int/sites/reliefweb.int/files/resources/72254.pdf</t>
  </si>
  <si>
    <t xml:space="preserve">This number is the number of members of host community in the country needing some sort of humanitarian assistance.
</t>
  </si>
  <si>
    <t>PER002Minimal humanitarian conditions - Level 1</t>
  </si>
  <si>
    <t>R4V 04/01/2021</t>
  </si>
  <si>
    <t xml:space="preserve"> It was determined that the level of needs for the refugees is at level 3 while there is No / limited data / information available for levels 2, 4 and 5 based on ACAPS methodology. 
</t>
  </si>
  <si>
    <t>PER002Stressed humanitarian conditions - Level 2</t>
  </si>
  <si>
    <t xml:space="preserve">The figure is the baseline for the PIN number and comes from the total estimated Venezuelan refugees in Peru in January 2021. This is likley an underestimation as this figure does not take into account host communities or other vulnerabilities. 
</t>
  </si>
  <si>
    <t>PER002Moderate humanitarian conditions - Level 3</t>
  </si>
  <si>
    <t>PER002Severe humanitarian conditions - Level 4</t>
  </si>
  <si>
    <t>PER002Extreme humanitarian conditions - Level 5</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</si>
  <si>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</si>
  <si>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</si>
  <si>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</si>
  <si>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</si>
  <si>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</si>
  <si>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</si>
  <si>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</si>
  <si>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</si>
  <si>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</si>
  <si>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</si>
  <si>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</si>
  <si>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</si>
  <si>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</si>
  <si>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</si>
  <si>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</si>
  <si>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</si>
  <si>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</si>
  <si>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</si>
  <si>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</si>
  <si>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</si>
  <si>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</si>
  <si>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</si>
  <si>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</si>
  <si>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</si>
  <si>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</si>
  <si>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</si>
  <si>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</si>
  <si>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</si>
  <si>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</si>
  <si>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</si>
  <si>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</si>
  <si>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</si>
  <si>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</si>
  <si>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</si>
  <si>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</si>
  <si>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</si>
  <si>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</si>
  <si>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</si>
  <si>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</si>
  <si>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</si>
  <si>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</si>
  <si>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</si>
  <si>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</si>
  <si>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</si>
  <si>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</si>
  <si>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</si>
  <si>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</si>
  <si>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</si>
  <si>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</si>
  <si>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</si>
  <si>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</si>
  <si>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</si>
  <si>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</si>
  <si>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</si>
  <si>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</si>
  <si>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</si>
  <si>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</si>
  <si>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</si>
  <si>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</si>
  <si>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</si>
  <si>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</si>
  <si>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</si>
  <si>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</si>
  <si>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</si>
  <si>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</si>
  <si>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</si>
  <si>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</si>
  <si>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</si>
  <si>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</si>
  <si>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</si>
  <si>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</si>
  <si>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</si>
  <si>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</si>
  <si>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</si>
  <si>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</si>
  <si>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</si>
  <si>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</si>
  <si>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</si>
  <si>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</si>
  <si>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</si>
  <si>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</si>
  <si>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</si>
  <si>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</si>
  <si>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</si>
  <si>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</si>
  <si>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</si>
  <si>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 xml:space="preserve">IBGE 2019; R4V 14/08/2020 OCHA 28/12/2020
</t>
  </si>
  <si>
    <t>https://reporting.unhcr.org/sites/default/files/pdfsummaries/GA2021-Brazil-eng.pdf;
  https://www.ibge.gov.br/cidades-e-estados/rr.html</t>
  </si>
  <si>
    <t xml:space="preserve">Based on calculation of levels 1-5 
</t>
  </si>
  <si>
    <t>BRA002People exposed</t>
  </si>
  <si>
    <t xml:space="preserve">IBGE 2019; Regional Response Plan 2020; R4V 14/08/2020 OCHA 28/12/2020
</t>
  </si>
  <si>
    <t>https://reporting.unhcr.org/sites/default/files/pdfsummaries/GA2021-Brazil-eng.pdf
  ;
  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</si>
  <si>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</si>
  <si>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BRA002People affected</t>
  </si>
  <si>
    <t xml:space="preserve">OCHA 28/12/2020
</t>
  </si>
  <si>
    <t>https://reporting.unhcr.org/sites/default/files/pdfsummaries/GA2021-Brazil-eng.pdf</t>
  </si>
  <si>
    <t xml:space="preserve">In Brazil, which host some 490,000 people of concern to UNHCR by the end of 2020, it is estimated that this figure will surpass 515,000 by the end of 2021
</t>
  </si>
  <si>
    <t>BRA002People displaced</t>
  </si>
  <si>
    <t xml:space="preserve">UNHCR 11/2019; R4V 14/08/2020; Regional Response Plan 2020; IBGE 2017
</t>
  </si>
  <si>
    <t>https://reliefweb.int/sites/reliefweb.int/files/resources/72301.pdf;
  https://r4v.info/es/situations/platform/location/7509;
  https://data2.unhcr.org/es/documents/details/72332;
  https://www.ibge.gov.br/cidades-e-estados/rr.html       </t>
  </si>
  <si>
    <t>BRA002People in Need</t>
  </si>
  <si>
    <t xml:space="preserve">Levl 1 is based on: 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(605761). 
</t>
  </si>
  <si>
    <t>BRA002Minimal humanitarian conditions - Level 1</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</si>
  <si>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</si>
  <si>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BRA002Stressed humanitarian conditions - Level 2</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</si>
  <si>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</si>
  <si>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BRA002Moderate humanitarian conditions - Level 3</t>
  </si>
  <si>
    <t xml:space="preserve">No comprehensive data available. Anecdotal accounts suggest that refugee-hosting areas have experienced an increase in crime. 
</t>
  </si>
  <si>
    <t>BRA002Severe humanitarian conditions - Level 4</t>
  </si>
  <si>
    <t>BRA002Extreme humanitarian conditions - Level 5</t>
  </si>
  <si>
    <t xml:space="preserve">OCHA, 2018 R4V Ecuador 27/01/2021 UNHCR 31/12/2020 R4V Ecuador 19/08/2020
</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</si>
  <si>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</si>
  <si>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</si>
  <si>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ECU002People exposed</t>
  </si>
  <si>
    <t>CMR004Fatalities reported</t>
  </si>
  <si>
    <t xml:space="preserve">R4V Ecuador 16/09/2020 R4V Ecuador 19/08/2020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</si>
  <si>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</si>
  <si>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</si>
  <si>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ECU002People affected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</si>
  <si>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</si>
  <si>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</si>
  <si>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</si>
  <si>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</si>
  <si>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https://data2.unhcr.org/es/situations/platform/location/7512</t>
  </si>
  <si>
    <t>ECU002People in Need</t>
  </si>
  <si>
    <t xml:space="preserve">OCHA, 2018
</t>
  </si>
  <si>
    <t>https://data.humdata.org/dataset/ecuador-admin-level-2-boundaries#</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</si>
  <si>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</si>
  <si>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ECU002Minimal humanitarian conditions - Level 1</t>
  </si>
  <si>
    <t xml:space="preserve">R4V Ecuador 19/08/2020
</t>
  </si>
  <si>
    <t xml:space="preserve">Some 209,000 people from the host communities are considered to be in need of of some sort of humanitarian assistance.
</t>
  </si>
  <si>
    <t>ECU002Stressed humanitarian conditions - Level 2</t>
  </si>
  <si>
    <t>ECU002Moderate humanitarian conditions - Level 3</t>
  </si>
  <si>
    <t xml:space="preserve">No comprehensive data available.
</t>
  </si>
  <si>
    <t>ECU002Severe humanitarian conditions - Level 4</t>
  </si>
  <si>
    <t>ECU002Extreme humanitarian conditions - Level 5</t>
  </si>
  <si>
    <t>https://data2.unhcr.org/en/documents/details/84123</t>
  </si>
  <si>
    <t>The sum of people facing levels 1-5 humanitarian needs according to ACAPS methodology.</t>
  </si>
  <si>
    <t>CMR004People exposed</t>
  </si>
  <si>
    <t>The sum of people facing levels 2-5 humanitarian needs according to ACAPS methodology.</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</si>
  <si>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</si>
  <si>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</si>
  <si>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</si>
  <si>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</si>
  <si>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</si>
  <si>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</si>
  <si>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</si>
  <si>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</si>
  <si>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</si>
  <si>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</si>
  <si>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</si>
  <si>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</si>
  <si>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</si>
  <si>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</si>
  <si>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</si>
  <si>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</si>
  <si>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</si>
  <si>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</si>
  <si>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</si>
  <si>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</si>
  <si>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</si>
  <si>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</si>
  <si>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</si>
  <si>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</si>
  <si>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</si>
  <si>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</si>
  <si>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</si>
  <si>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MMR001Severe humanitarian conditions - Level 4</t>
  </si>
  <si>
    <t>MMR001Extreme humanitarian conditions - Level 5</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</si>
  <si>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</si>
  <si>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</si>
  <si>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</si>
  <si>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</si>
  <si>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</si>
  <si>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</si>
  <si>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</si>
  <si>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exposed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</si>
  <si>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</si>
  <si>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affected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</si>
  <si>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</si>
  <si>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</si>
  <si>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</si>
  <si>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</si>
  <si>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</si>
  <si>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</si>
  <si>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</si>
  <si>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</si>
  <si>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</si>
  <si>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</si>
  <si>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</si>
  <si>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</si>
  <si>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exposed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</si>
  <si>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</si>
  <si>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affected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</si>
  <si>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</si>
  <si>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</si>
  <si>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</si>
  <si>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</si>
  <si>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</si>
  <si>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</si>
  <si>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</si>
  <si>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</si>
  <si>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</si>
  <si>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</si>
  <si>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</si>
  <si>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</si>
  <si>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</si>
  <si>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</si>
  <si>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</si>
  <si>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</si>
  <si>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</si>
  <si>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</si>
  <si>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</si>
  <si>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</si>
  <si>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</si>
  <si>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</si>
  <si>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</si>
  <si>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</si>
  <si>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</si>
  <si>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</si>
  <si>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</si>
  <si>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</si>
  <si>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ACLED 22/02/2021</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</si>
  <si>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</si>
  <si>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PAK004Fatalities in all crises</t>
  </si>
  <si>
    <t>Deep South Watch 15/02/2021</t>
  </si>
  <si>
    <t>https://deepsouthwatch.org/th/dsid</t>
  </si>
  <si>
    <t>Number of people killed as part of the conflict registered by the Deep South Watch organisation in last 6 months (August - February 2021). They are unlikely linked to deaths related to the refugee crisis along the Myanmar border.</t>
  </si>
  <si>
    <t>THA001Fatalities reported</t>
  </si>
  <si>
    <t>THA002Fatalities reported</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</si>
  <si>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</si>
  <si>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</si>
  <si>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</si>
  <si>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CMR002People exposed</t>
  </si>
  <si>
    <t>This is the sum of people facing levels 2-5 humanitarian needs according to ACAPS methodology.</t>
  </si>
  <si>
    <t>CMR002People affected</t>
  </si>
  <si>
    <t>PIN is the sum of populations on levels 3-5. Levels 1-5 correspond to the Cadre Harmonise.</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</si>
  <si>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</si>
  <si>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</si>
  <si>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</si>
  <si>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</si>
  <si>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</si>
  <si>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</si>
  <si>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</si>
  <si>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</si>
  <si>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</si>
  <si>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</si>
  <si>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</si>
  <si>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</si>
  <si>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</si>
  <si>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</si>
  <si>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INE 2018; OCHA 23/02/2021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</si>
  <si>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</si>
  <si>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</si>
  <si>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</si>
  <si>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HNO 2020 (Nov 2019)</t>
  </si>
  <si>
    <t xml:space="preserve">This number is based on the HNO 2020 and represents the humanitarian profile which is the estimated population living in conflict affected areas. </t>
  </si>
  <si>
    <t>IRQ002People exposed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</si>
  <si>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</si>
  <si>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</si>
  <si>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HNO 2021 (12/2020); HRP 2021 (12/2020); the Palestinian Central Bureau of Statistics</t>
  </si>
  <si>
    <t>https://www.ochaopt.org/sites/default/files/hno_2021.pdf;
  https://www.ochaopt.org/sites/default/files/hrp_2021.pdf;
  http://www.pcbs.gov.ps/Portals/_Rainbow/Documents/%D8%A7%D9%84%D9%85%D8%AD%D8%A7%D9%81%D8%B8%D8%A7%D8%AA%20%D8%A7%D9%86%D8%AC%D9%84%D9%8A%D8%B2%D9%8A%2097-2017.html</t>
  </si>
  <si>
    <t xml:space="preserve">The 2021 HNO estimate of 5.2 million, which matches the Palestinian Central Bureau of Statistics estimates a total of 5,227,193
</t>
  </si>
  <si>
    <t>PSE002Total population</t>
  </si>
  <si>
    <t>the Palestinian Central Bureau of Statistics (2011)</t>
  </si>
  <si>
    <t>http://www.pcbs.gov.ps/Portals/_Rainbow/Documents/LandUse-2011-02e.htm</t>
  </si>
  <si>
    <t xml:space="preserve">Palestinian central bureau of statistics square kilometre of admin level 1 in the West Bank and Gaza and occupied East Jerusalem
</t>
  </si>
  <si>
    <t>PSE002Landmass affected</t>
  </si>
  <si>
    <t xml:space="preserve">Everyone in the West Bank and Gaza is considered living in the area affected by the conflict, occupation and in Gaza also by the air, land and sea blockade
</t>
  </si>
  <si>
    <t>PSE002People exposed</t>
  </si>
  <si>
    <t>Everyone in the West Bank and Gaza is affected by the conflict, occupation and in Gaza also by the air, land and sea blockade</t>
  </si>
  <si>
    <t>PSE002People affected</t>
  </si>
  <si>
    <t>OCHA, GHO 2021 (12/2020)</t>
  </si>
  <si>
    <t>https://gho.unocha.org/syria</t>
  </si>
  <si>
    <t>The total population in Syria, according to OCHA latest figure</t>
  </si>
  <si>
    <t>SYR001Total population</t>
  </si>
  <si>
    <t>https://data.worldbank.org/indicator/AG.SRF.TOTL.K2?locations=SY</t>
  </si>
  <si>
    <t xml:space="preserve">The whole country landmass of Syria is affected by the crisis.
</t>
  </si>
  <si>
    <t>SYR001Landmass affected</t>
  </si>
  <si>
    <t xml:space="preserve">The whole population of Syria is affected by the crisis.
</t>
  </si>
  <si>
    <t>SYR001People exposed</t>
  </si>
  <si>
    <t>Everyone has been impacted by the war due to its protracted nature.</t>
  </si>
  <si>
    <t>SYR001People affected</t>
  </si>
  <si>
    <t xml:space="preserve">See the individual crises </t>
  </si>
  <si>
    <t>See the individual crises </t>
  </si>
  <si>
    <t xml:space="preserve">Sum of the affected areas in the individual crises 
</t>
  </si>
  <si>
    <t>REG004Landmass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</si>
  <si>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</si>
  <si>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</si>
  <si>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</si>
  <si>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</si>
  <si>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</si>
  <si>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</si>
  <si>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</si>
  <si>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</si>
  <si>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</si>
  <si>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</si>
  <si>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</si>
  <si>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</si>
  <si>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</si>
  <si>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</si>
  <si>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</si>
  <si>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</si>
  <si>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</si>
  <si>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</si>
  <si>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</si>
  <si>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</si>
  <si>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</si>
  <si>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</si>
  <si>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</si>
  <si>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</si>
  <si>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</si>
  <si>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</si>
  <si>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</si>
  <si>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</si>
  <si>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</si>
  <si>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</si>
  <si>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</si>
  <si>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UNHCR 27/10/2020</t>
  </si>
  <si>
    <t>https://app.powerbi.com/view?r=eyJrIjoiY2RhMmExMjgtZWRlMS00YjcwLWI0MzktNmEwNDkwYzdmYTM0IiwidCI6ImU1YzM3OTgxLTY2NjQtNDEzNC04YTBjLTY1NDNkMmFmODBiZSIsImMiOjh9</t>
  </si>
  <si>
    <t xml:space="preserve">Over 1.4 million people are registered as IDPs by 
the Government of Ukraine, 734,000 of whom reside 
permanently in GCA. </t>
  </si>
  <si>
    <t>UKR002People displaced</t>
  </si>
  <si>
    <t>OCHA 15/02/2021</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</si>
  <si>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</si>
  <si>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</si>
  <si>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</si>
  <si>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</si>
  <si>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</si>
  <si>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</si>
  <si>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</si>
  <si>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</si>
  <si>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Government of Bangladesh 2011; UNHCR 08/2019; JRP 28/02/2020; UNHCR 28/02/2021</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</si>
  <si>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</si>
  <si>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2011 Census data + 877710 Rohingya refugees as of 28/02/2021</t>
  </si>
  <si>
    <t>BGD002Total population</t>
  </si>
  <si>
    <t>Worldbank 2017; UNHCR 31/01/2021; Government of Bangladesh 2011; UNHCR 08/2019; JRP 28/02/2020; UNHCR 28/02/2021</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</si>
  <si>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</si>
  <si>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Myanmar Worldbank population figure (53.3 million), minus 877,710 Rohingyas in Bangladesh, 154,410 MMR refugees in Malaysia, 91,809 MMR refugees in Thailand. Bangladesh population according to 2011 Census data (142.3 million)</t>
  </si>
  <si>
    <t>REG011Total population</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</si>
  <si>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</si>
  <si>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</si>
  <si>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</si>
  <si>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</si>
  <si>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02/2020; UNHCR 28/02/2021</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</si>
  <si>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</si>
  <si>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(877,710) that are all living in the affected area. </t>
  </si>
  <si>
    <t>REG011People exposed</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</si>
  <si>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(877,710)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</si>
  <si>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REG011People affected</t>
  </si>
  <si>
    <t>UNHCR 01/2021; UNHCR 28/02/2021; OCHA 16/01/2021; OCHA 2020; UNHCR 06/2020; UNHCR 05/03/2021; CCCM 31/12/2020; JRP 02/2020</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</si>
  <si>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</si>
  <si>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Rohingya in Bangladesh (871,924), Rohingya in Malaysia (102,250), Rohingya IDPs in Rakhine since 2012 (134,098) and recent displacement in Rakhine and Chin (101,798).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</si>
  <si>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REG011People displaced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</si>
  <si>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</si>
  <si>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</si>
  <si>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</si>
  <si>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</si>
  <si>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</si>
  <si>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</si>
  <si>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</si>
  <si>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</si>
  <si>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</si>
  <si>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</si>
  <si>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</si>
  <si>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</si>
  <si>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</si>
  <si>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</si>
  <si>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</si>
  <si>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</si>
  <si>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</si>
  <si>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</si>
  <si>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</si>
  <si>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</si>
  <si>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</si>
  <si>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</si>
  <si>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</si>
  <si>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</si>
  <si>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</si>
  <si>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</si>
  <si>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</si>
  <si>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</si>
  <si>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</si>
  <si>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</si>
  <si>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</si>
  <si>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</si>
  <si>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</si>
  <si>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</si>
  <si>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</si>
  <si>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 22/03/2021</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</si>
  <si>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</si>
  <si>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MMR002Fatalities reported</t>
  </si>
  <si>
    <t>ACLED data for fatalities in Kachin and Shan states in last 6 months (22 September 2020 - 22 March 2021). Information gaps and limited access due to insecurity are barriers to data collection - this is likely an underestimate.</t>
  </si>
  <si>
    <t>MMR003Fatalities reported</t>
  </si>
  <si>
    <t xml:space="preserve">https://www.acleddata.com/data/ </t>
  </si>
  <si>
    <t xml:space="preserve">Casualties in last 6 month (22 September 2020 - 22 March 2021).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</si>
  <si>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REG003Fatalities in all crises</t>
  </si>
  <si>
    <t>Casualties in last 6 months for the crises in India and Pakistan (22 September 2020 - 22 March 2021).</t>
  </si>
  <si>
    <t>REG003Fatalities reported</t>
  </si>
  <si>
    <t xml:space="preserve">All fatalities in Rakhine state and in Cox's Bazar in the last 6 months  (22 September 2020 - 22 March 2021)
</t>
  </si>
  <si>
    <t>REG011Fatalities in all crises</t>
  </si>
  <si>
    <t>All fatalities in Myanmar (Rakhine and Kachin and Shan states) and Bangladesh (Cox's Bazar) 22 September 2020 - 22 March 2021</t>
  </si>
  <si>
    <t>REG011Fatalities reported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</si>
  <si>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</si>
  <si>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</si>
  <si>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</si>
  <si>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</si>
  <si>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</si>
  <si>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</si>
  <si>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</si>
  <si>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</si>
  <si>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</si>
  <si>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</si>
  <si>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</si>
  <si>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</si>
  <si>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</si>
  <si>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</si>
  <si>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</si>
  <si>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</si>
  <si>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</si>
  <si>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</si>
  <si>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</si>
  <si>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</si>
  <si>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</si>
  <si>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</si>
  <si>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</si>
  <si>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</si>
  <si>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</si>
  <si>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</si>
  <si>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</si>
  <si>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</si>
  <si>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</si>
  <si>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</si>
  <si>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</si>
  <si>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2021 HNO Somalia (09/03/2021)</t>
  </si>
  <si>
    <t>https://reliefweb.int/sites/reliefweb.int/files/resources/20200903_HNO_Somalia.pdf</t>
  </si>
  <si>
    <t xml:space="preserve">Total population in country according to the Humanitarian Needs Overview 2021 and includes Non-Internally Displaced Persons, Internally Displaced Persons, Refugees, Asylum Seekers and Returnees.
</t>
  </si>
  <si>
    <t>SOM001Total population</t>
  </si>
  <si>
    <t xml:space="preserve">All the country is affected by the crisis and all the population </t>
  </si>
  <si>
    <t>SOM001People exposed</t>
  </si>
  <si>
    <t>The total population is considered to be affected by the complex crisis. Therefore, the affected was calculated as the total population in country according to the HNO 2021.</t>
  </si>
  <si>
    <t>SOM001People affected</t>
  </si>
  <si>
    <t>UNHCR Somalia Operational Update (02/2021) ;UNHCR (07/08/2020); UNHCR (01/2018)</t>
  </si>
  <si>
    <t>https://reporting.unhcr.org/sites/default/files/UNHCR%20Somalia%20Operational%20Update%20-%20February%202021.pdf
  ;https://www.unhcr.org/news/briefing/2020/8/5f2cf86c4/floods-drive-650000-somalis-homes-2020.html;
  https://www.unhcr.org/somalia.html</t>
  </si>
  <si>
    <t xml:space="preserve">Total displaced population is Internally Displaced Persons, Refugees, Asylum Seekers and Returnees 
</t>
  </si>
  <si>
    <t>SOM001People displaced</t>
  </si>
  <si>
    <t xml:space="preserve">ACLED 24/03/2021
</t>
  </si>
  <si>
    <t xml:space="preserve">Total number of fatalities include conflict related death from ACLED between 1 September 2020 and 28 February 2021
</t>
  </si>
  <si>
    <t>SOM001Fatalities reported</t>
  </si>
  <si>
    <t>SOM001People in Need</t>
  </si>
  <si>
    <t xml:space="preserve">PiN based on latest figure produced by OCHA which is 12.3 m people in Somalia
Level 1 = Exposed population – Affected population – PiN. The total population is considered facing at least minor humanitarian conditions. The entire population (12.3 m) are considered exposed = affected.
Level 2 = Affected population – PiN. All the population are affected
The accumulation of 3, 4, &amp;5 is equal to PiN which is 5.9 million. 
2021 HNO (Feb/2021 issue), the Severity Classification: minimal 0%, stress 52%, sever 46%, extreme 2%, and catastrophic 0%.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</si>
  <si>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</si>
  <si>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</si>
  <si>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</si>
  <si>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</si>
  <si>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</si>
  <si>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ACLED 02/2021</t>
  </si>
  <si>
    <t>Total number of fatalities reported by ACLED in Cameroon between 15 August 2020 to 15 February 2021.</t>
  </si>
  <si>
    <t>CMR001Fatalities in all crises</t>
  </si>
  <si>
    <t>UNHCR 28/02/2021; UNHCR 09/03/2021</t>
  </si>
  <si>
    <t>https://data2.unhcr.org/en/country/cmr; https://data2.unhcr.org/en/documents/download/85302</t>
  </si>
  <si>
    <t>The sum of IDPs and refugees displaced by Boko Haram insurgency in the Far North region.</t>
  </si>
  <si>
    <t>CMR002People displaced</t>
  </si>
  <si>
    <t>Total of fatalities reported in the Far North region between 15 August 2020 to 15 February 2021.</t>
  </si>
  <si>
    <t>CMR002Fatalities reported</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</si>
  <si>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</si>
  <si>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</si>
  <si>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</si>
  <si>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</si>
  <si>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</si>
  <si>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</si>
  <si>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</si>
  <si>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</si>
  <si>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</si>
  <si>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</si>
  <si>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</si>
  <si>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</si>
  <si>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</si>
  <si>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</si>
  <si>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</si>
  <si>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</si>
  <si>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</si>
  <si>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</si>
  <si>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</si>
  <si>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</si>
  <si>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https://data2.unhcr.org/en/country/tcd</t>
  </si>
  <si>
    <t>Refugees  + IDPs + Chadian returnees + asylum seekers</t>
  </si>
  <si>
    <t>TCD001People displaced</t>
  </si>
  <si>
    <t>ACLED 01/09/2020 - 28/02/2021</t>
  </si>
  <si>
    <t>https://acleddata.com/dashboard/#/dashboard</t>
  </si>
  <si>
    <t>Number of casualties across Chad between September-February. Figure is likely an underestimation, as violent incidents often go unreported.</t>
  </si>
  <si>
    <t>TCD001Fatalities reported</t>
  </si>
  <si>
    <t>TCD001Fatalities in all crises</t>
  </si>
  <si>
    <t>TCD005Total population</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</si>
  <si>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</si>
  <si>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</si>
  <si>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</si>
  <si>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</si>
  <si>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</si>
  <si>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</si>
  <si>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</si>
  <si>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</si>
  <si>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</si>
  <si>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</si>
  <si>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</si>
  <si>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</si>
  <si>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</si>
  <si>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</si>
  <si>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</si>
  <si>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</si>
  <si>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</si>
  <si>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</si>
  <si>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</si>
  <si>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</si>
  <si>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</si>
  <si>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</si>
  <si>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</si>
  <si>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</si>
  <si>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</si>
  <si>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</si>
  <si>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</si>
  <si>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COD001People exposed</t>
  </si>
  <si>
    <t xml:space="preserve">All deaths  as counted by ACLED. </t>
  </si>
  <si>
    <t>COD001Fatalities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</si>
  <si>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</si>
  <si>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</si>
  <si>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</si>
  <si>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</si>
  <si>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</si>
  <si>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</si>
  <si>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</si>
  <si>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</si>
  <si>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UNHCR 15/03/2021</t>
  </si>
  <si>
    <t>https://data2.unhcr.org/en/documents/download/85463</t>
  </si>
  <si>
    <t>Total number of people internally displaced in Benue, Nasarawa, Plateau, and Taraba states. Adamawa is excluded to avoir double-counting.</t>
  </si>
  <si>
    <t>NGA003People displaced</t>
  </si>
  <si>
    <t>UNHCR 15/03/2021; UNHCR 12/03/2021</t>
  </si>
  <si>
    <t>https://data2.unhcr.org/en/documents/download/85463; https://data2.unhcr.org/en/documents/download/85366</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</si>
  <si>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</si>
  <si>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NGA007People displaced</t>
  </si>
  <si>
    <t>OCHA 08/03/2021</t>
  </si>
  <si>
    <t>https://www.humanitarianresponse.info/sites/www.humanitarianresponse.info/files/documents/files/ocha_nga_humanitarian_needs_overview_march2021.pdf</t>
  </si>
  <si>
    <t>This is following ACAPS methodology for populations living in affected areas: The summation of people at Level 1 to 5 needing humanitarian assistance.</t>
  </si>
  <si>
    <t>NGA004People exposed</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</si>
  <si>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</si>
  <si>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</si>
  <si>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</si>
  <si>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</si>
  <si>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</si>
  <si>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</si>
  <si>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</si>
  <si>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</si>
  <si>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</si>
  <si>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</si>
  <si>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</si>
  <si>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</si>
  <si>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</si>
  <si>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</si>
  <si>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</si>
  <si>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</si>
  <si>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</si>
  <si>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</si>
  <si>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</si>
  <si>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</si>
  <si>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</si>
  <si>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</si>
  <si>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</si>
  <si>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</si>
  <si>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</si>
  <si>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</si>
  <si>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</si>
  <si>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</si>
  <si>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</si>
  <si>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</si>
  <si>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 xml:space="preserve">No fatalities reported, however this has low reliability. </t>
  </si>
  <si>
    <t>MYS001Fatalities reported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</si>
  <si>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</si>
  <si>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MYS001Stressed humanitarian conditions - Level 2</t>
  </si>
  <si>
    <t>OCHA (09/03/2021)</t>
  </si>
  <si>
    <t>https://reliefweb.int/sites/reliefweb.int/files/resources/Iraq%20Humanitarian%20Needs%20Overview%20%28February%202021%29.pdf</t>
  </si>
  <si>
    <t>Based on 2021 HNO data, the figure represents the people affected in Iraq by the in-camp population, IDPs out-of-camp and returnees.</t>
  </si>
  <si>
    <t>IRQ002People affected</t>
  </si>
  <si>
    <t>IRQ002People in Need</t>
  </si>
  <si>
    <t>Level 1 = Exposed population – Affected population – PiN.</t>
  </si>
  <si>
    <t>IRQ002Minimal humanitarian conditions - Level 1</t>
  </si>
  <si>
    <t xml:space="preserve">Level 2 = Affected population – PiN
</t>
  </si>
  <si>
    <t>IRQ002Stressed humanitarian conditions - Level 2</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</si>
  <si>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</si>
  <si>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IRQ002Moderate humanitarian conditions - Level 3</t>
  </si>
  <si>
    <t>IRQ002Severe humanitarian conditions - Level 4</t>
  </si>
  <si>
    <t>IRQ002Extreme humanitarian conditions - Level 5</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</si>
  <si>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</si>
  <si>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</si>
  <si>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</si>
  <si>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</si>
  <si>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</si>
  <si>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</si>
  <si>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</si>
  <si>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</si>
  <si>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</si>
  <si>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</si>
  <si>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</si>
  <si>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OCHA HNO 2021</t>
  </si>
  <si>
    <t>https://www.humanitarianresponse.info/sites/www.humanitarianresponse.info/files/documents/files/hno_2021-final.pdf</t>
  </si>
  <si>
    <t>Population of Libya as identified by OCHA HNO 2021</t>
  </si>
  <si>
    <t>LBY001Total population</t>
  </si>
  <si>
    <t>The whole country is affected by the crisis: total population.</t>
  </si>
  <si>
    <t>LBY001People exposed</t>
  </si>
  <si>
    <t>LBY002Total population</t>
  </si>
  <si>
    <t>LBY002People exposed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</si>
  <si>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</si>
  <si>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</si>
  <si>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</si>
  <si>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</si>
  <si>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</si>
  <si>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</si>
  <si>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</si>
  <si>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LBY002People in Need</t>
  </si>
  <si>
    <t>Acled 26/03/2021</t>
  </si>
  <si>
    <t>All conflict fatalities in Donetsk and Luhansk oblasts in Last 6 months (26 Sep 2020 -26 Mar 2021).  Military casualties were not counted</t>
  </si>
  <si>
    <t>UKR002Fatalities reported</t>
  </si>
  <si>
    <t>All fatalities in 6 months (26 Sep 2020 -26 Mar 2021).  Military casualties were counted</t>
  </si>
  <si>
    <t>UKR002Fatalities in all crises</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</si>
  <si>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</si>
  <si>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</si>
  <si>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</si>
  <si>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</si>
  <si>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</si>
  <si>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</si>
  <si>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</si>
  <si>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</si>
  <si>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</si>
  <si>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</si>
  <si>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</si>
  <si>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</si>
  <si>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</si>
  <si>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</si>
  <si>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</si>
  <si>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</si>
  <si>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</si>
  <si>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</si>
  <si>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</si>
  <si>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</si>
  <si>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</si>
  <si>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</si>
  <si>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</si>
  <si>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</si>
  <si>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</si>
  <si>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</si>
  <si>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Violence West-Darfur</t>
  </si>
  <si>
    <t>SDN008</t>
  </si>
  <si>
    <t xml:space="preserve">UN OCHA 21/12/2020
</t>
  </si>
  <si>
    <t>https://gho.unocha.org/sudan</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</si>
  <si>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</si>
  <si>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</si>
  <si>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</si>
  <si>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</si>
  <si>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</si>
  <si>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</si>
  <si>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</si>
  <si>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</si>
  <si>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</si>
  <si>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</si>
  <si>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</si>
  <si>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</si>
  <si>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</si>
  <si>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</si>
  <si>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</si>
  <si>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</si>
  <si>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</si>
  <si>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</si>
  <si>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</si>
  <si>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</si>
  <si>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https://data.worldbank.org/indicator/AG.SRF.TOTL.K2?locations=PK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</si>
  <si>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</si>
  <si>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</si>
  <si>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JRP 18/05/2021</t>
  </si>
  <si>
    <t>https://reliefweb.int/sites/reliefweb.int/files/resources/2021_jrp_with_annexes.pdf</t>
  </si>
  <si>
    <t>This includes host community (472,002), in addition to Rohingya refugees (884,041) as per the JRP 18/05/2021</t>
  </si>
  <si>
    <t>BGD002People exposed</t>
  </si>
  <si>
    <t>BGD002People affected</t>
  </si>
  <si>
    <t>This figure is from the newly released JRP 18/05/2021</t>
  </si>
  <si>
    <t>BGD002People displaced</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</si>
  <si>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</si>
  <si>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</si>
  <si>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</si>
  <si>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</si>
  <si>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</si>
  <si>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COLOMBIA 2021</t>
  </si>
  <si>
    <t>https://www.humanitarianresponse.info/sites/www.humanitarianresponse.info/files/documents/files/hno_colombia_2021_vf.pdf</t>
  </si>
  <si>
    <t>Total population of the country according to the latest HNO</t>
  </si>
  <si>
    <t>COL001Total population</t>
  </si>
  <si>
    <t>Denial of existence of humanitarian needs or entitlements to assistance</t>
  </si>
  <si>
    <t>ACAPS Access Methodology</t>
  </si>
  <si>
    <t>IND002Denial of existence of humanitarian needs or entitlements to assistance</t>
  </si>
  <si>
    <t>Restriction and obstruction of access to services and assistance</t>
  </si>
  <si>
    <t>IND002Restriction and obstruction of access to services and assistance</t>
  </si>
  <si>
    <t>OCHA HNO 01/2021</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</si>
  <si>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</si>
  <si>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</si>
  <si>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</si>
  <si>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</si>
  <si>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</si>
  <si>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</si>
  <si>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</si>
  <si>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</si>
  <si>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</si>
  <si>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</si>
  <si>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</si>
  <si>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</si>
  <si>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</si>
  <si>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</si>
  <si>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</si>
  <si>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IOM 20/05/2021</t>
  </si>
  <si>
    <t>https://missingmigrants.iom.int/region/africa?region=1410</t>
  </si>
  <si>
    <t>91 deaths at sea of migrants originating from the Horn of Africa; From Nov 2020 to April 2021.</t>
  </si>
  <si>
    <t>SOM002Fatalities reported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</si>
  <si>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</si>
  <si>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</si>
  <si>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</si>
  <si>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</si>
  <si>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</si>
  <si>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</si>
  <si>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</si>
  <si>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</si>
  <si>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</si>
  <si>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</si>
  <si>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ACLED 17/05/2021; OCHA 9/05/2021; OCHA 17/05/2021; IOM 20/05/2021</t>
  </si>
  <si>
    <t>https://acleddata.com/data; https://reliefweb.int/sites/reliefweb.int/files/resources/Gu%202021%20flash%20floods%20update%201%20final%202.pdf; https://reliefweb.int/sites/reliefweb.int/files/resources/Somalia%20-%202021%20Gu%E2%80%99%20Season%20Floods%20Update%20%232%20-%20As%20of%2017%20May%202021.pdf; https://missingmigrants.iom.int/region/africa?region=1410</t>
  </si>
  <si>
    <t>Includes flood related fatalities for 2021, Deaths of migrants at sea from 1 Nov 2020 to 30 April 2021 and ACLED Data on conflict related fatalities from 1 Nov 2020 to 30 April 2021.</t>
  </si>
  <si>
    <t>SOM002Fatalities in all crises</t>
  </si>
  <si>
    <t>Refugees/Asylum seekers</t>
  </si>
  <si>
    <t>SOM002Crisis affected groups</t>
  </si>
  <si>
    <t>Impediments to entry into country (bureaucratic and administrative)</t>
  </si>
  <si>
    <t>IND002Impediments to entry into country (bureaucratic and administrative)</t>
  </si>
  <si>
    <t>Interference into implementation of humanitarian activities</t>
  </si>
  <si>
    <t>IND002Interference into implementation of humanitarian activities</t>
  </si>
  <si>
    <t>Ongoing insecurity/hostilities affecting humanitarian assistance</t>
  </si>
  <si>
    <t>IND002Ongoing insecurity/hostilities affecting humanitarian assistance</t>
  </si>
  <si>
    <t>Physical constraints in the environment (obstacles related to terrain, climate, lack of infrastructure, etc.)</t>
  </si>
  <si>
    <t>IND002Physical constraints in the environment (obstacles related to terrain, climate, lack of infrastructure, etc.)</t>
  </si>
  <si>
    <t>Presence of mines and improvised explosive devices</t>
  </si>
  <si>
    <t>IND002Presence of mines and improvised explosive devices</t>
  </si>
  <si>
    <t>Restriction of movement (impediments to freedom of movement and/or administrative restrictions)</t>
  </si>
  <si>
    <t>IND002Restriction of movement (impediments to freedom of movement and/or administrative restrictions)</t>
  </si>
  <si>
    <t>Violence against personnel, facilities and assets</t>
  </si>
  <si>
    <t>IND002Violence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</si>
  <si>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</si>
  <si>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</si>
  <si>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</si>
  <si>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</si>
  <si>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</si>
  <si>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</si>
  <si>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</si>
  <si>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</si>
  <si>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</si>
  <si>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</si>
  <si>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</si>
  <si>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</si>
  <si>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</si>
  <si>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</si>
  <si>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</si>
  <si>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</si>
  <si>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</si>
  <si>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</si>
  <si>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</si>
  <si>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</si>
  <si>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</si>
  <si>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</si>
  <si>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</si>
  <si>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</si>
  <si>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</si>
  <si>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</si>
  <si>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</si>
  <si>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</si>
  <si>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UNHCR 06/05/2021
</t>
  </si>
  <si>
    <t>https://reliefweb.int/sites/reliefweb.int/files/resources/CMR-Stats_April2021.pdf</t>
  </si>
  <si>
    <t>Overall displaced people in Cameroon</t>
  </si>
  <si>
    <t>CMR001People displaced</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</si>
  <si>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</si>
  <si>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</si>
  <si>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</si>
  <si>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</si>
  <si>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</si>
  <si>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</si>
  <si>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</si>
  <si>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</si>
  <si>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</si>
  <si>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</si>
  <si>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</si>
  <si>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</si>
  <si>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</si>
  <si>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</si>
  <si>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</si>
  <si>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</si>
  <si>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</si>
  <si>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</si>
  <si>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</si>
  <si>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</si>
  <si>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</si>
  <si>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</si>
  <si>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</si>
  <si>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</si>
  <si>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</si>
  <si>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</si>
  <si>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</si>
  <si>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</si>
  <si>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</si>
  <si>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</si>
  <si>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</si>
  <si>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</si>
  <si>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</si>
  <si>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</si>
  <si>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</si>
  <si>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</si>
  <si>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 xml:space="preserve">ACLED 2021
</t>
  </si>
  <si>
    <t xml:space="preserve">From 7 December to 7 May
</t>
  </si>
  <si>
    <t>CMR001Fatalities reported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</si>
  <si>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</si>
  <si>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</si>
  <si>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</si>
  <si>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</si>
  <si>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</si>
  <si>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</si>
  <si>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</si>
  <si>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</si>
  <si>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</si>
  <si>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</si>
  <si>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</si>
  <si>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</si>
  <si>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</si>
  <si>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</si>
  <si>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</si>
  <si>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</si>
  <si>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</si>
  <si>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</si>
  <si>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</si>
  <si>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</si>
  <si>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</si>
  <si>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</si>
  <si>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</si>
  <si>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</si>
  <si>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</si>
  <si>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</si>
  <si>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</si>
  <si>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</si>
  <si>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</si>
  <si>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</si>
  <si>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</si>
  <si>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</si>
  <si>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</si>
  <si>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</si>
  <si>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</si>
  <si>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</si>
  <si>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</si>
  <si>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</si>
  <si>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</si>
  <si>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</si>
  <si>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</si>
  <si>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</si>
  <si>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</si>
  <si>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</si>
  <si>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</si>
  <si>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</si>
  <si>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</si>
  <si>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</si>
  <si>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</si>
  <si>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</si>
  <si>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</si>
  <si>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</si>
  <si>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</si>
  <si>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</si>
  <si>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</si>
  <si>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</si>
  <si>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</si>
  <si>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</si>
  <si>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</si>
  <si>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</si>
  <si>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</si>
  <si>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</si>
  <si>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</si>
  <si>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</si>
  <si>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</si>
  <si>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</si>
  <si>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</si>
  <si>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</si>
  <si>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</si>
  <si>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</si>
  <si>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</si>
  <si>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</si>
  <si>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</si>
  <si>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</si>
  <si>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</si>
  <si>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</si>
  <si>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</si>
  <si>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</si>
  <si>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</si>
  <si>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</si>
  <si>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</si>
  <si>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</si>
  <si>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</si>
  <si>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</si>
  <si>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</si>
  <si>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</si>
  <si>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</si>
  <si>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</si>
  <si>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</si>
  <si>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</si>
  <si>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</si>
  <si>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</si>
  <si>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</si>
  <si>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</si>
  <si>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</si>
  <si>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</si>
  <si>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</si>
  <si>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</si>
  <si>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</si>
  <si>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</si>
  <si>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</si>
  <si>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</si>
  <si>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</si>
  <si>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</si>
  <si>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</si>
  <si>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</si>
  <si>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</si>
  <si>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</si>
  <si>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</si>
  <si>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</si>
  <si>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</si>
  <si>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</si>
  <si>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</si>
  <si>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</si>
  <si>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</si>
  <si>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</si>
  <si>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</si>
  <si>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</si>
  <si>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</si>
  <si>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</si>
  <si>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</si>
  <si>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</si>
  <si>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</si>
  <si>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</si>
  <si>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</si>
  <si>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</si>
  <si>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</si>
  <si>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</si>
  <si>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</si>
  <si>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</si>
  <si>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</si>
  <si>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</si>
  <si>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</si>
  <si>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</si>
  <si>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</si>
  <si>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</si>
  <si>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SLV001Denial of existence of humanitarian needs or entitlements to assistance</t>
  </si>
  <si>
    <t>SLV001Restriction and obstruction of access to services and assistance</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</si>
  <si>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</si>
  <si>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</si>
  <si>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</si>
  <si>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</si>
  <si>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</si>
  <si>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</si>
  <si>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</si>
  <si>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</si>
  <si>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</si>
  <si>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</si>
  <si>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</si>
  <si>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</si>
  <si>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</si>
  <si>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</si>
  <si>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</si>
  <si>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</si>
  <si>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</si>
  <si>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</si>
  <si>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</si>
  <si>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</si>
  <si>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</si>
  <si>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</si>
  <si>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</si>
  <si>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</si>
  <si>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</si>
  <si>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</si>
  <si>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</si>
  <si>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</si>
  <si>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</si>
  <si>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</si>
  <si>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</si>
  <si>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</si>
  <si>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</si>
  <si>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</si>
  <si>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</si>
  <si>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</si>
  <si>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</si>
  <si>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</si>
  <si>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</si>
  <si>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</si>
  <si>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</si>
  <si>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</si>
  <si>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</si>
  <si>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</si>
  <si>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</si>
  <si>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GTM001Denial of existence of humanitarian needs or entitlements to assistance</t>
  </si>
  <si>
    <t>GTM001Impediments to entry into country (bureaucratic and administrative)</t>
  </si>
  <si>
    <t>GTM001Restriction and obstruction of access to services and assistance</t>
  </si>
  <si>
    <t>GTM001Restriction of movement (impediments to freedom of movement and/or administrative restrictions)</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</si>
  <si>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</si>
  <si>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</si>
  <si>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</si>
  <si>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</si>
  <si>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</si>
  <si>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of movement (impediments to freedom of movement and/or administrative restrictions)</t>
  </si>
  <si>
    <t>SLV001Violence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</si>
  <si>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</si>
  <si>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</si>
  <si>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</si>
  <si>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</si>
  <si>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</si>
  <si>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</si>
  <si>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</si>
  <si>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</si>
  <si>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</si>
  <si>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</si>
  <si>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</si>
  <si>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</si>
  <si>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</si>
  <si>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</si>
  <si>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</si>
  <si>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</si>
  <si>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</si>
  <si>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</si>
  <si>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</si>
  <si>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</si>
  <si>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</si>
  <si>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CMR001Restriction and obstruction of access to services and assistance</t>
  </si>
  <si>
    <t>CMR001Restriction of movement (impediments to freedom of movement and/or administrative restrictions)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</si>
  <si>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</si>
  <si>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</si>
  <si>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</si>
  <si>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</si>
  <si>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</si>
  <si>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</si>
  <si>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</si>
  <si>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</si>
  <si>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</si>
  <si>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</si>
  <si>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</si>
  <si>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</si>
  <si>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</si>
  <si>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</si>
  <si>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</si>
  <si>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</si>
  <si>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</si>
  <si>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</si>
  <si>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</si>
  <si>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</si>
  <si>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</si>
  <si>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</si>
  <si>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GTM001Violence against personnel, facilities and assets</t>
  </si>
  <si>
    <t>HND001Denial of existence of humanitarian needs or entitlements to assistance</t>
  </si>
  <si>
    <t>HND001Restriction and obstruction of access to services and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</si>
  <si>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</si>
  <si>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</si>
  <si>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</si>
  <si>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</si>
  <si>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</si>
  <si>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of movement (impediments to freedom of movement and/or administrative restrictions)</t>
  </si>
  <si>
    <t>HND001Violence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</si>
  <si>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</si>
  <si>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</si>
  <si>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</si>
  <si>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</si>
  <si>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</si>
  <si>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</si>
  <si>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</si>
  <si>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</si>
  <si>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</si>
  <si>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</si>
  <si>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</si>
  <si>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</si>
  <si>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</si>
  <si>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</si>
  <si>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</si>
  <si>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</si>
  <si>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</si>
  <si>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</si>
  <si>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</si>
  <si>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</si>
  <si>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</si>
  <si>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</si>
  <si>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</si>
  <si>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</si>
  <si>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</si>
  <si>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</si>
  <si>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</si>
  <si>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</si>
  <si>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</si>
  <si>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</si>
  <si>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</si>
  <si>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</si>
  <si>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</si>
  <si>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</si>
  <si>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</si>
  <si>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</si>
  <si>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</si>
  <si>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</si>
  <si>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</si>
  <si>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</si>
  <si>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</si>
  <si>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</si>
  <si>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</si>
  <si>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</si>
  <si>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</si>
  <si>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</si>
  <si>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</si>
  <si>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</si>
  <si>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</si>
  <si>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</si>
  <si>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</si>
  <si>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</si>
  <si>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</si>
  <si>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</si>
  <si>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</si>
  <si>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</si>
  <si>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</si>
  <si>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</si>
  <si>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</si>
  <si>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</si>
  <si>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</si>
  <si>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</si>
  <si>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</si>
  <si>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</si>
  <si>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</si>
  <si>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</si>
  <si>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</si>
  <si>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</si>
  <si>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</si>
  <si>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</si>
  <si>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</si>
  <si>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</si>
  <si>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</si>
  <si>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</si>
  <si>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</si>
  <si>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</si>
  <si>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</si>
  <si>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</si>
  <si>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</si>
  <si>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</si>
  <si>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</si>
  <si>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</si>
  <si>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</si>
  <si>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</si>
  <si>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</si>
  <si>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</si>
  <si>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</si>
  <si>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</si>
  <si>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</si>
  <si>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</si>
  <si>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TTO002Denial of existence of humanitarian needs or entitlements to assistance</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</si>
  <si>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</si>
  <si>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</si>
  <si>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</si>
  <si>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</si>
  <si>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</si>
  <si>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</si>
  <si>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</si>
  <si>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</si>
  <si>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</si>
  <si>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CMR001Ongoing insecurity/hostilities affecting humanitarian assistance</t>
  </si>
  <si>
    <t>CMR001Physical constraints in the environment (obstacles related to terrain, climate, lack of infrastructure, etc.)</t>
  </si>
  <si>
    <t>CMR001Presence of mines and improvised explosive devices</t>
  </si>
  <si>
    <t>CMR001Violence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</si>
  <si>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</si>
  <si>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</si>
  <si>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</si>
  <si>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</si>
  <si>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</si>
  <si>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</si>
  <si>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</si>
  <si>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</si>
  <si>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</si>
  <si>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</si>
  <si>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</si>
  <si>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</si>
  <si>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</si>
  <si>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</si>
  <si>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</si>
  <si>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</si>
  <si>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</si>
  <si>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</si>
  <si>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</si>
  <si>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</si>
  <si>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</si>
  <si>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</si>
  <si>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</si>
  <si>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</si>
  <si>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</si>
  <si>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</si>
  <si>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</si>
  <si>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</si>
  <si>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</si>
  <si>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</si>
  <si>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</si>
  <si>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</si>
  <si>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</si>
  <si>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</si>
  <si>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</si>
  <si>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</si>
  <si>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</si>
  <si>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</si>
  <si>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</si>
  <si>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</si>
  <si>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</si>
  <si>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</si>
  <si>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</si>
  <si>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</si>
  <si>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</si>
  <si>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</si>
  <si>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</si>
  <si>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</si>
  <si>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</si>
  <si>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</si>
  <si>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</si>
  <si>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</si>
  <si>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</si>
  <si>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BGD002Denial of existence of humanitarian needs or entitlements to assistance</t>
  </si>
  <si>
    <t>BGD002Interference into implementation of humanitarian activities</t>
  </si>
  <si>
    <t>BGD002Ongoing insecurity/hostilities affecting humanitarian assistance</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</si>
  <si>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</si>
  <si>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</si>
  <si>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</si>
  <si>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</si>
  <si>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</si>
  <si>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</si>
  <si>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</si>
  <si>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</si>
  <si>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</si>
  <si>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</si>
  <si>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</si>
  <si>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</si>
  <si>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</si>
  <si>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</si>
  <si>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</si>
  <si>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</si>
  <si>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</si>
  <si>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</si>
  <si>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</si>
  <si>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</si>
  <si>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</si>
  <si>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</si>
  <si>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</si>
  <si>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</si>
  <si>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</si>
  <si>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</si>
  <si>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</si>
  <si>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</si>
  <si>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</si>
  <si>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</si>
  <si>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</si>
  <si>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</si>
  <si>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</si>
  <si>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</si>
  <si>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</si>
  <si>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</si>
  <si>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</si>
  <si>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</si>
  <si>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</si>
  <si>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</si>
  <si>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</si>
  <si>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</si>
  <si>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</si>
  <si>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</si>
  <si>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</si>
  <si>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</si>
  <si>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</si>
  <si>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</si>
  <si>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</si>
  <si>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</si>
  <si>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</si>
  <si>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</si>
  <si>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</si>
  <si>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</si>
  <si>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</si>
  <si>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</si>
  <si>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</si>
  <si>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</si>
  <si>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</si>
  <si>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</si>
  <si>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</si>
  <si>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</si>
  <si>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</si>
  <si>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</si>
  <si>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</si>
  <si>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</si>
  <si>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</si>
  <si>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</si>
  <si>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</si>
  <si>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</si>
  <si>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</si>
  <si>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</si>
  <si>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</si>
  <si>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</si>
  <si>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</si>
  <si>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</si>
  <si>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</si>
  <si>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</si>
  <si>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</si>
  <si>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</si>
  <si>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</si>
  <si>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</si>
  <si>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</si>
  <si>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</si>
  <si>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VEN001Denial of existence of humanitarian needs or entitlements to assistance</t>
  </si>
  <si>
    <t>VEN001Restriction and obstruction of access to services and assistance</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</si>
  <si>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</si>
  <si>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</si>
  <si>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</si>
  <si>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</si>
  <si>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</si>
  <si>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</si>
  <si>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</si>
  <si>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</si>
  <si>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</si>
  <si>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</si>
  <si>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</si>
  <si>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</si>
  <si>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</si>
  <si>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</si>
  <si>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</si>
  <si>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</si>
  <si>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</si>
  <si>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</si>
  <si>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</si>
  <si>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</si>
  <si>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</si>
  <si>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</si>
  <si>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</si>
  <si>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</si>
  <si>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</si>
  <si>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</si>
  <si>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</si>
  <si>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</si>
  <si>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</si>
  <si>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</si>
  <si>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</si>
  <si>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KEN002Presence of mines and improvised explosive devices</t>
  </si>
  <si>
    <t>KEN002Restriction and obstruction of access to services and assistance</t>
  </si>
  <si>
    <t>KEN002Restriction of movement (impediments to freedom of movement and/or administrative restrictions)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</si>
  <si>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</si>
  <si>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</si>
  <si>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</si>
  <si>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</si>
  <si>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</si>
  <si>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</si>
  <si>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</si>
  <si>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</si>
  <si>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</si>
  <si>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</si>
  <si>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</si>
  <si>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</si>
  <si>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</si>
  <si>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</si>
  <si>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</si>
  <si>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</si>
  <si>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</si>
  <si>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</si>
  <si>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</si>
  <si>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</si>
  <si>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</si>
  <si>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</si>
  <si>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</si>
  <si>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</si>
  <si>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</si>
  <si>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</si>
  <si>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</si>
  <si>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</si>
  <si>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</si>
  <si>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</si>
  <si>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</si>
  <si>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</si>
  <si>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</si>
  <si>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</si>
  <si>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</si>
  <si>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</si>
  <si>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</si>
  <si>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</si>
  <si>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</si>
  <si>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</si>
  <si>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</si>
  <si>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</si>
  <si>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</si>
  <si>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</si>
  <si>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</si>
  <si>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</si>
  <si>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</si>
  <si>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</si>
  <si>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</si>
  <si>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</si>
  <si>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</si>
  <si>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</si>
  <si>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</si>
  <si>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</si>
  <si>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</si>
  <si>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</si>
  <si>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</si>
  <si>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</si>
  <si>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</si>
  <si>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</si>
  <si>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</si>
  <si>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</si>
  <si>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</si>
  <si>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</si>
  <si>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</si>
  <si>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</si>
  <si>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</si>
  <si>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</si>
  <si>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</si>
  <si>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</si>
  <si>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</si>
  <si>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</si>
  <si>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</si>
  <si>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</si>
  <si>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</si>
  <si>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</si>
  <si>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</si>
  <si>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</si>
  <si>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</si>
  <si>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</si>
  <si>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</si>
  <si>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</si>
  <si>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</si>
  <si>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</si>
  <si>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</si>
  <si>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</si>
  <si>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</si>
  <si>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</si>
  <si>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</si>
  <si>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</si>
  <si>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</si>
  <si>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</si>
  <si>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</si>
  <si>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</si>
  <si>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</si>
  <si>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</si>
  <si>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</si>
  <si>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</si>
  <si>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</si>
  <si>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</si>
  <si>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</si>
  <si>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</si>
  <si>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</si>
  <si>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</si>
  <si>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</si>
  <si>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</si>
  <si>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</si>
  <si>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</si>
  <si>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</si>
  <si>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</si>
  <si>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</si>
  <si>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</si>
  <si>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</si>
  <si>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</si>
  <si>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</si>
  <si>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</si>
  <si>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</si>
  <si>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</si>
  <si>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</si>
  <si>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</si>
  <si>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</si>
  <si>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</si>
  <si>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</si>
  <si>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</si>
  <si>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</si>
  <si>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</si>
  <si>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</si>
  <si>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</si>
  <si>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</si>
  <si>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</si>
  <si>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</si>
  <si>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</si>
  <si>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</si>
  <si>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</si>
  <si>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</si>
  <si>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</si>
  <si>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</si>
  <si>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</si>
  <si>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</si>
  <si>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</si>
  <si>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of movement (impediments to freedom of movement and/or administrative restrictions)</t>
  </si>
  <si>
    <t>VEN001Violence against personnel, facilities and assets</t>
  </si>
  <si>
    <t>BGD002Impediments to entry into country (bureaucratic and administrative)</t>
  </si>
  <si>
    <t>BGD002Physical constraints in the environment (obstacles related to terrain, climate, lack of infrastructure, etc.)</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</si>
  <si>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</si>
  <si>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</si>
  <si>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</si>
  <si>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</si>
  <si>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</si>
  <si>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</si>
  <si>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</si>
  <si>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</si>
  <si>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</si>
  <si>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</si>
  <si>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</si>
  <si>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</si>
  <si>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</si>
  <si>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</si>
  <si>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</si>
  <si>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</si>
  <si>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</si>
  <si>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</si>
  <si>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</si>
  <si>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</si>
  <si>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</si>
  <si>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</si>
  <si>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</si>
  <si>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</si>
  <si>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</si>
  <si>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</si>
  <si>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</si>
  <si>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</si>
  <si>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</si>
  <si>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</si>
  <si>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</si>
  <si>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</si>
  <si>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</si>
  <si>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</si>
  <si>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</si>
  <si>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</si>
  <si>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</si>
  <si>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</si>
  <si>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</si>
  <si>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</si>
  <si>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</si>
  <si>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</si>
  <si>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</si>
  <si>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</si>
  <si>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</si>
  <si>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</si>
  <si>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</si>
  <si>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</si>
  <si>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</si>
  <si>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</si>
  <si>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</si>
  <si>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</si>
  <si>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</si>
  <si>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</si>
  <si>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</si>
  <si>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</si>
  <si>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</si>
  <si>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</si>
  <si>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</si>
  <si>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</si>
  <si>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</si>
  <si>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</si>
  <si>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</si>
  <si>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</si>
  <si>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</si>
  <si>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</si>
  <si>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</si>
  <si>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</si>
  <si>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</si>
  <si>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</si>
  <si>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</si>
  <si>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</si>
  <si>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</si>
  <si>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</si>
  <si>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</si>
  <si>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</si>
  <si>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</si>
  <si>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</si>
  <si>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</si>
  <si>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</si>
  <si>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</si>
  <si>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</si>
  <si>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</si>
  <si>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</si>
  <si>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</si>
  <si>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</si>
  <si>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</si>
  <si>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</si>
  <si>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</si>
  <si>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</si>
  <si>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</si>
  <si>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</si>
  <si>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</si>
  <si>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</si>
  <si>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</si>
  <si>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</si>
  <si>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</si>
  <si>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</si>
  <si>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</si>
  <si>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</si>
  <si>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</si>
  <si>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</si>
  <si>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</si>
  <si>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</si>
  <si>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</si>
  <si>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</si>
  <si>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</si>
  <si>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</si>
  <si>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</si>
  <si>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</si>
  <si>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</si>
  <si>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</si>
  <si>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</si>
  <si>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</si>
  <si>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</si>
  <si>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</si>
  <si>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</si>
  <si>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</si>
  <si>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</si>
  <si>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</si>
  <si>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</si>
  <si>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</si>
  <si>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</si>
  <si>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</si>
  <si>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</si>
  <si>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</si>
  <si>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</si>
  <si>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</si>
  <si>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</si>
  <si>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</si>
  <si>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</si>
  <si>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</si>
  <si>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</si>
  <si>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</si>
  <si>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</si>
  <si>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</si>
  <si>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</si>
  <si>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</si>
  <si>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</si>
  <si>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</si>
  <si>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</si>
  <si>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</si>
  <si>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</si>
  <si>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</si>
  <si>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</si>
  <si>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</si>
  <si>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</si>
  <si>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</si>
  <si>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</si>
  <si>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</si>
  <si>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</si>
  <si>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</si>
  <si>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</si>
  <si>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MEX001Denial of existence of humanitarian needs or entitlements to assistance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</si>
  <si>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</si>
  <si>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</si>
  <si>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</si>
  <si>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</si>
  <si>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</si>
  <si>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</si>
  <si>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</si>
  <si>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</si>
  <si>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</si>
  <si>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</si>
  <si>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</si>
  <si>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</si>
  <si>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</si>
  <si>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</si>
  <si>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</si>
  <si>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</si>
  <si>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</si>
  <si>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</si>
  <si>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</si>
  <si>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</si>
  <si>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</si>
  <si>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</si>
  <si>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</si>
  <si>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</si>
  <si>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</si>
  <si>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</si>
  <si>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</si>
  <si>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</si>
  <si>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</si>
  <si>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</si>
  <si>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</si>
  <si>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</si>
  <si>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</si>
  <si>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</si>
  <si>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</si>
  <si>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</si>
  <si>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</si>
  <si>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</si>
  <si>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</si>
  <si>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</si>
  <si>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</si>
  <si>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</si>
  <si>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</si>
  <si>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</si>
  <si>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</si>
  <si>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</si>
  <si>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</si>
  <si>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</si>
  <si>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</si>
  <si>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</si>
  <si>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</si>
  <si>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</si>
  <si>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</si>
  <si>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</si>
  <si>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</si>
  <si>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</si>
  <si>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</si>
  <si>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</si>
  <si>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</si>
  <si>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</si>
  <si>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</si>
  <si>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</si>
  <si>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</si>
  <si>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</si>
  <si>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</si>
  <si>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</si>
  <si>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</si>
  <si>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</si>
  <si>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</si>
  <si>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</si>
  <si>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</si>
  <si>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</si>
  <si>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</si>
  <si>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</si>
  <si>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</si>
  <si>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</si>
  <si>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</si>
  <si>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</si>
  <si>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</si>
  <si>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</si>
  <si>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</si>
  <si>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</si>
  <si>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</si>
  <si>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</si>
  <si>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</si>
  <si>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</si>
  <si>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</si>
  <si>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</si>
  <si>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</si>
  <si>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</si>
  <si>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</si>
  <si>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</si>
  <si>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</si>
  <si>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</si>
  <si>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</si>
  <si>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</si>
  <si>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</si>
  <si>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</si>
  <si>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</si>
  <si>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</si>
  <si>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</si>
  <si>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</si>
  <si>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</si>
  <si>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</si>
  <si>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</si>
  <si>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</si>
  <si>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</si>
  <si>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</si>
  <si>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</si>
  <si>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</si>
  <si>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</si>
  <si>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</si>
  <si>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</si>
  <si>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</si>
  <si>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</si>
  <si>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</si>
  <si>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</si>
  <si>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</si>
  <si>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</si>
  <si>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</si>
  <si>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</si>
  <si>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</si>
  <si>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</si>
  <si>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</si>
  <si>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</si>
  <si>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</si>
  <si>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</si>
  <si>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</si>
  <si>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</si>
  <si>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</si>
  <si>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</si>
  <si>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</si>
  <si>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</si>
  <si>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</si>
  <si>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</si>
  <si>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</si>
  <si>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</si>
  <si>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</si>
  <si>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</si>
  <si>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</si>
  <si>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</si>
  <si>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</si>
  <si>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</si>
  <si>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</si>
  <si>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</si>
  <si>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</si>
  <si>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</si>
  <si>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</si>
  <si>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</si>
  <si>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</si>
  <si>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ETH002Denial of existence of humanitarian needs or entitlements to assistance</t>
  </si>
  <si>
    <t>ETH002Impediments to entry into country (bureaucratic and administrative)</t>
  </si>
  <si>
    <t>ETH002Interference into implementation of humanitarian activities</t>
  </si>
  <si>
    <t>ETH002Ongoing insecurity/hostilities affecting humanitarian assistance</t>
  </si>
  <si>
    <t>ETH002Physical constraints in the environment (obstacles related to terrain, climate, lack of infrastructure, etc.)</t>
  </si>
  <si>
    <t>ETH002Presence of mines and improvised explosive devices</t>
  </si>
  <si>
    <t>ETH002Restriction and obstruction of access to services and assistance</t>
  </si>
  <si>
    <t>ETH002Restriction of movement (impediments to freedom of movement and/or administrative restrictions)</t>
  </si>
  <si>
    <t>ETH002Violence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</si>
  <si>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</si>
  <si>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</si>
  <si>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</si>
  <si>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</si>
  <si>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</si>
  <si>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</si>
  <si>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</si>
  <si>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</si>
  <si>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</si>
  <si>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Crisis in Tigray</t>
  </si>
  <si>
    <t>ETH004</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</si>
  <si>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</si>
  <si>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</si>
  <si>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</si>
  <si>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</si>
  <si>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</si>
  <si>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</si>
  <si>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</si>
  <si>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</si>
  <si>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</si>
  <si>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</si>
  <si>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</si>
  <si>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</si>
  <si>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</si>
  <si>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</si>
  <si>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</si>
  <si>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</si>
  <si>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</si>
  <si>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</si>
  <si>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HND002Denial of existence of humanitarian needs or entitlements to assistance</t>
  </si>
  <si>
    <t>HND002Impediments to entry into country (bureaucratic and administrative)</t>
  </si>
  <si>
    <t>HND002Interference into implementation of humanitarian activities</t>
  </si>
  <si>
    <t>HND002Ongoing insecurity/hostilities affecting humanitarian assistance</t>
  </si>
  <si>
    <t>HND002Physical constraints in the environment (obstacles related to terrain, climate, lack of infrastructure, etc.)</t>
  </si>
  <si>
    <t>HND002Presence of mines and improvised explosive devices</t>
  </si>
  <si>
    <t>HND002Restriction and obstruction of access to services and assistance</t>
  </si>
  <si>
    <t>HND002Restriction of movement (impediments to freedom of movement and/or administrative restrictions)</t>
  </si>
  <si>
    <t>HND002Violence against personnel, facilities and assets</t>
  </si>
  <si>
    <t>MEX001Impediments to entry into country (bureaucratic and administrative)</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</si>
  <si>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</si>
  <si>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</si>
  <si>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</si>
  <si>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</si>
  <si>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</si>
  <si>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</si>
  <si>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</si>
  <si>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</si>
  <si>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</si>
  <si>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</si>
  <si>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</si>
  <si>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</si>
  <si>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</si>
  <si>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</si>
  <si>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</si>
  <si>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</si>
  <si>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</si>
  <si>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</si>
  <si>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</si>
  <si>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NIC001Violence against personnel, facilities and assets</t>
  </si>
  <si>
    <t>NIC002Denial of existence of humanitarian needs or entitlements to assistance</t>
  </si>
  <si>
    <t>NIC002Impediments to entry into country (bureaucratic and administrative)</t>
  </si>
  <si>
    <t>NIC002Interference into implementation of humanitarian activities</t>
  </si>
  <si>
    <t>NIC002Ongoing insecurity/hostilities affecting humanitarian assistance</t>
  </si>
  <si>
    <t>NIC002Physical constraints in the environment (obstacles related to terrain, climate, lack of infrastructure, etc.)</t>
  </si>
  <si>
    <t>NIC002Presence of mines and improvised explosive devices</t>
  </si>
  <si>
    <t>NIC002Restriction and obstruction of access to services and assistance</t>
  </si>
  <si>
    <t>NIC002Restriction of movement (impediments to freedom of movement and/or administrative restrictions)</t>
  </si>
  <si>
    <t>NIC002Violence against personnel, facilities and assets</t>
  </si>
  <si>
    <t>UNHCR 06/05/2021</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</si>
  <si>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</si>
  <si>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</si>
  <si>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</si>
  <si>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</si>
  <si>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</si>
  <si>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</si>
  <si>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Government of Thailand 2010 ; UNHCR 06/05/2021</t>
  </si>
  <si>
    <t>https://www.citypopulation.de/php/thailand-admin.php; https://data2.unhcr.org/en/situations/thailand</t>
  </si>
  <si>
    <t>This figure includes the population living in the refugee camps established at the border with myanmar and districts affected by the conflict in the south</t>
  </si>
  <si>
    <t>THA001People exposed</t>
  </si>
  <si>
    <t>This figure includes population affected by the conflict and Myanmar refugees living in camps.</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</si>
  <si>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</si>
  <si>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</si>
  <si>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</si>
  <si>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</si>
  <si>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</si>
  <si>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</si>
  <si>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</si>
  <si>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</si>
  <si>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</si>
  <si>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</si>
  <si>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</si>
  <si>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</si>
  <si>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</si>
  <si>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</si>
  <si>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</si>
  <si>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</si>
  <si>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</si>
  <si>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</si>
  <si>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</si>
  <si>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</si>
  <si>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</si>
  <si>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</si>
  <si>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</si>
  <si>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ACLED 11/06/2021</t>
  </si>
  <si>
    <t xml:space="preserve">Total number of fatalities (Papua conflict) in the last six months (11 Dec - 11 June 2021). Numbers include all reported fatalities from Papua and West Papua. </t>
  </si>
  <si>
    <t>IDN002Fatalities reported</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</si>
  <si>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</si>
  <si>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</si>
  <si>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</si>
  <si>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</si>
  <si>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</si>
  <si>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</si>
  <si>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</si>
  <si>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</si>
  <si>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</si>
  <si>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</si>
  <si>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</si>
  <si>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</si>
  <si>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</si>
  <si>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</si>
  <si>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</si>
  <si>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</si>
  <si>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</si>
  <si>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</si>
  <si>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</si>
  <si>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</si>
  <si>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</si>
  <si>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</si>
  <si>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</si>
  <si>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</si>
  <si>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</si>
  <si>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</si>
  <si>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</si>
  <si>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</si>
  <si>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</si>
  <si>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</si>
  <si>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 xml:space="preserve">Total number of fatalities in the last six months (11 Dec - 11 June 2021). </t>
  </si>
  <si>
    <t>IND002Fatalities reported</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</si>
  <si>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</si>
  <si>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</si>
  <si>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</si>
  <si>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</si>
  <si>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ETH002Total population</t>
  </si>
  <si>
    <t>This figure is the area of the regions that are usually are impacted by floods: Afar, Dire Dawa, Oromia, Somali and SNNPR</t>
  </si>
  <si>
    <t>ETH002Landmass affected</t>
  </si>
  <si>
    <t>Not enough data</t>
  </si>
  <si>
    <t>ETH002Illness cases reported</t>
  </si>
  <si>
    <t>ETH002Injuries reported</t>
  </si>
  <si>
    <t>Flood List 14/05/2021; OCHA 02/2021</t>
  </si>
  <si>
    <t>http://floodlist.com/africa/ethiopia-floods-afar-snnp-somali-may-2021; https://reliefweb.int/sites/reliefweb.int/files/resources/ethiopia_2021_humanitarian_needs_overview_hno.pdf</t>
  </si>
  <si>
    <t>ETH002Crisis affected groups</t>
  </si>
  <si>
    <t>There are some restrictions because of floods and damaged roads, but no available numbers.</t>
  </si>
  <si>
    <t>ETH002People facing limited access constraints</t>
  </si>
  <si>
    <t>ETH002People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</si>
  <si>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</si>
  <si>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</si>
  <si>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</si>
  <si>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</si>
  <si>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</si>
  <si>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</si>
  <si>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</si>
  <si>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</si>
  <si>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</si>
  <si>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</si>
  <si>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</si>
  <si>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</si>
  <si>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</si>
  <si>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</si>
  <si>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</si>
  <si>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</si>
  <si>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</si>
  <si>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ETH004Total population</t>
  </si>
  <si>
    <t>Tigray's area as of 2017</t>
  </si>
  <si>
    <t>ETH004Landmass affected</t>
  </si>
  <si>
    <t xml:space="preserve">Number of people living in Tigray </t>
  </si>
  <si>
    <t>ETH004People exposed</t>
  </si>
  <si>
    <t>ETH004Illness cases reported</t>
  </si>
  <si>
    <t>ETH004Injuries reported</t>
  </si>
  <si>
    <t>ETH004Crisis affected groups</t>
  </si>
  <si>
    <t>ETH004People facing limited access constraints</t>
  </si>
  <si>
    <t>ETH004People facing restricted access constraints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</si>
  <si>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</si>
  <si>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</si>
  <si>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</si>
  <si>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</si>
  <si>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</si>
  <si>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</si>
  <si>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</si>
  <si>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</si>
  <si>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</si>
  <si>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</si>
  <si>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</si>
  <si>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</si>
  <si>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</si>
  <si>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</si>
  <si>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</si>
  <si>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</si>
  <si>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</si>
  <si>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</si>
  <si>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</si>
  <si>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</si>
  <si>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</si>
  <si>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</si>
  <si>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Violence in Myanmar</t>
  </si>
  <si>
    <t>MMR004</t>
  </si>
  <si>
    <t>MMR004Injuries reported</t>
  </si>
  <si>
    <t>MMR004Illness cases reported</t>
  </si>
  <si>
    <t>BBC 15/06/2021</t>
  </si>
  <si>
    <t>https://www.aljazeera.com/news/2021/6/15/our-only-option-myanmar-civilians-take-up-arms-for-democracy</t>
  </si>
  <si>
    <t>Number of anti-coup protestors killed and number of people killed in anti-coup armed resistance (boh ethnic and civillian armed resistance) in the last 6 months.</t>
  </si>
  <si>
    <t>MMR004Fatalities reported</t>
  </si>
  <si>
    <t>MMR004Buildings damaged</t>
  </si>
  <si>
    <t>MMR004Buildings destroyed</t>
  </si>
  <si>
    <t>MMR004Economic Losses</t>
  </si>
  <si>
    <t>OCHA 20/06/2021 ; UNHCR 15/06/2021</t>
  </si>
  <si>
    <t>https://reporting.unhcr.org/sites/default/files/Myanmar%20emergency%20update%2015%20June%202021.pdf ; https://reliefweb.int/sites/reliefweb.int/files/resources/Myanmar%20Humanitarian%20Snapshot%20June.pdf</t>
  </si>
  <si>
    <t xml:space="preserve"> Level 2 is all people directly affected by the conflict. HNO was released before the coup, therefore it is difficult to estimate this number. According to OCHA, people displaced by military clashes with armed groups in new areas in Myanmar since 1 Feb coup are all in urgent need of humanitarian aid according to OCHA. Breakdown: IDPs (47,600) in Kayin state + (108,800) in Kayah state + (24,500) IDPs from Kayah to southern Shan + (4,000) in Mon and eastern Bago region + (5,000) in Magway region.</t>
  </si>
  <si>
    <t>MMR004Stressed humanitarian conditions - Level 2</t>
  </si>
  <si>
    <t>Level 4 is considered equal to HNO level 4, those in extreme need. HNO was released before the coup, therefore it is difficult to verify this number.</t>
  </si>
  <si>
    <t>MMR004Severe humanitarian conditions - Level 4</t>
  </si>
  <si>
    <t>Level 5 is considered equal to HNO Level 5. HNO was released before the coup, therefore it is difficult to verify this number.</t>
  </si>
  <si>
    <t>MMR004Extreme humanitarian conditions - Level 5</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</si>
  <si>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</si>
  <si>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</si>
  <si>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</si>
  <si>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</si>
  <si>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</si>
  <si>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</si>
  <si>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ACAPS Methodology</t>
  </si>
  <si>
    <t>https://www.acaps.org/methodology/access</t>
  </si>
  <si>
    <t>MMR004Impediments to entry into country (bureaucratic and administrative)</t>
  </si>
  <si>
    <t>MMR004Restriction of movement (impediments to freedom of movement and/or administrative restrictions)</t>
  </si>
  <si>
    <t>ACAPS Methodology ; Cass 16/06/2021 ; ICNL 13/04/2021 ; DW 14/06/2021</t>
  </si>
  <si>
    <t>https://www.acaps.org/methodology/access ; https://cass-mm.org/cass-weekly-update-10-16-june-2021/ ; https://www.icnl.org/resources/civic-freedom-monitor/myanmar</t>
  </si>
  <si>
    <t>The military targeted humanitarians that were responding to the displacement in Kayah state, there are reports of fatalities and detainment. In March, the military started requiring banks to report on all foreign funds received by both NGOs and INGOs, and targeting several prominent INGOs on spurious money-laundering charges. In other areas such as Rakhine, the government imposed conditions on delivery of aid. After the coup, it is not entirely clear yet how conditions are imposed by the military in new areas of conflict, however, blocking access to affected areas in Kayah state has been documented.</t>
  </si>
  <si>
    <t>MMR004Interference into implementation of humanitarian activities</t>
  </si>
  <si>
    <t>ACAPS Metholodology</t>
  </si>
  <si>
    <t>MMR004Denial of existence of humanitarian needs or entitlements to assistance</t>
  </si>
  <si>
    <t>ACAPS Metholodology ; The Guardian 02/04/2021 ; Save the Children 11/06/2021 ; Insecurity Insight 11/05/2021</t>
  </si>
  <si>
    <t>https://www.acaps.org/methodology/access ; https://www.theguardian.com/world/2021/apr/02/myanmar-coup-military-expands-internet-shutdown ; https://www.savethechildren.net/news/myanmar-more-100-attacks-schools-may ; http://insecurityinsight.org/wp-content/uploads/2021/05/Three-Month-Review-Violence-Against-Health-Care-in-Myanmar-11-February-and-11-May-2021.pdf</t>
  </si>
  <si>
    <t>Access to health, education, banking and internet services has been highly restricted after the coup because of military junta measures and civil disobedience strikes.</t>
  </si>
  <si>
    <t>MMR004Restriction and obstruction of access to services and assistance</t>
  </si>
  <si>
    <t>Since the coup, there have been ongoing sporadic hostilities against protestors, and rise in clashes and displacement</t>
  </si>
  <si>
    <t>MMR004Ongoing insecurity/hostilities affecting humanitarian assistance</t>
  </si>
  <si>
    <t>ACAPS Methodology ; Insecurity Insight 11/05/2021</t>
  </si>
  <si>
    <t>https://www.acaps.org/methodology/access ; http://insecurityinsight.org/wp-content/uploads/2021/05/Three-Month-Review-Violence-Against-Health-Care-in-Myanmar-11-February-and-11-May-2021.pdf</t>
  </si>
  <si>
    <t>Attacks on schools and health facilities are also documented and there is a growing trend of low intensity explosions using improvised explosives against public facilities and infrastructure, making them unsafe.</t>
  </si>
  <si>
    <t>MMR004Presence of mines and improvised explosive devices</t>
  </si>
  <si>
    <t>The military has targeted doctors and other health workers for participating in the Civil Disobedience Movement (CDM). Doctors and nurses have been 
served with warrants and arrests, health workers have been injured while providing care to protestors, ambulances have been destroyed, and health facilities have been raided. Attacks on schools and health facilities are also documented and there is a growing trend of low intensity explosions using improvised explosives against public facilities and infrastructure, making them unsafe.</t>
  </si>
  <si>
    <t>MMR004Violence against personnel, facilities and assets</t>
  </si>
  <si>
    <t>MMR004Physical constraints in the environment (obstacles related to terrain, climate, lack of infrastructure, etc.)</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</si>
  <si>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</si>
  <si>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</si>
  <si>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</si>
  <si>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</si>
  <si>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</si>
  <si>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</si>
  <si>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EGY002Moderate humanitarian conditions - Level 3</t>
  </si>
  <si>
    <t>EGY002Severe humanitarian conditions - Level 4</t>
  </si>
  <si>
    <t>EGY002Extreme humanitarian conditions - Level 5</t>
  </si>
  <si>
    <t>Myanmar National Census 2014; HNO 2021 ; UN 18/06/2021 ; UNHCR 15/06/2021 ; Reuters 23/05/2021 ; UNICEF 20/05/2021 ; BBC 26/04/2021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</si>
  <si>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 ; https://news.un.org/en/story/2021/06/1094322 ; https://reporting.unhcr.org/sites/default/files/Myanmar%20emergency%20update%2015%20June%202021.pdf ; https://www.reuters.com/world/asia-pacific/more-than-125000-myanmar-teachers-suspended-opposing-coup-2021-05-23/ ; https://www.unicef.org/eap/press-releases/education-risk-generation-children-myanmar-must-have-safe-appropriate-and-inclusive ; https://www.bbc.com/news/world-asia-56827116</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</si>
  <si>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 New addition in June 2021 is 189,900 people displaced by military clashes with armed groups in new areas in Myanmar since 1 Feb coup. Breakdown: IDPs (47,600) in Kayin state + (108,800) in Kayah state + (24,500) IDPs from Kayah to southern Shan + (4,000) in Mon and eastern Bago region + (5,000) in Magway region Other affected populations are: Protestors killed (860) Detainees (5000) by the military in anti-coup protests and strikes. Civil Disobedience members suspended and their livelihoods affected (125,900 school teachers suspended, 19,500 university staff suspended, health personnel on strikes (80% of health care affected). Students and pupils who lack access to education (estimated 12 million). Nearly half of Myanmar's population is affected by the economic impact of the coup. This number is an underestimate and only considers the total IDP number because the actual number is difficult to estimate since there is no updated HNO assessment post coup.</t>
  </si>
  <si>
    <t>MMR001People affected</t>
  </si>
  <si>
    <t>Myanmar National Census 2014; HNO 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</si>
  <si>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t>
  </si>
  <si>
    <t xml:space="preserve">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The population affected by conflict in new areas post 1 Feb coup are the people displaced. HNO was released before the coup.</t>
  </si>
  <si>
    <t>MMR001Stressed humanitarian conditions - Level 2</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</si>
  <si>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</si>
  <si>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</si>
  <si>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</si>
  <si>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</si>
  <si>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</si>
  <si>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</si>
  <si>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</si>
  <si>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</si>
  <si>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</si>
  <si>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</si>
  <si>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</si>
  <si>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</si>
  <si>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</si>
  <si>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</si>
  <si>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</si>
  <si>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</si>
  <si>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</si>
  <si>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</si>
  <si>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</si>
  <si>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</si>
  <si>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</si>
  <si>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</si>
  <si>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</si>
  <si>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</si>
  <si>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</si>
  <si>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</si>
  <si>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</si>
  <si>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</si>
  <si>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</si>
  <si>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</si>
  <si>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</si>
  <si>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</si>
  <si>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</si>
  <si>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</si>
  <si>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</si>
  <si>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</si>
  <si>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</si>
  <si>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</si>
  <si>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</si>
  <si>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</si>
  <si>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</si>
  <si>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</si>
  <si>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</si>
  <si>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</si>
  <si>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</si>
  <si>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</si>
  <si>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</si>
  <si>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</si>
  <si>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</si>
  <si>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</si>
  <si>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</si>
  <si>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</si>
  <si>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</si>
  <si>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</si>
  <si>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</si>
  <si>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</si>
  <si>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</si>
  <si>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</si>
  <si>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</si>
  <si>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</si>
  <si>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</si>
  <si>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</si>
  <si>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</si>
  <si>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</si>
  <si>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</si>
  <si>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</si>
  <si>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</si>
  <si>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</si>
  <si>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</si>
  <si>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</si>
  <si>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</si>
  <si>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</si>
  <si>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</si>
  <si>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</si>
  <si>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</si>
  <si>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</si>
  <si>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</si>
  <si>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</si>
  <si>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</si>
  <si>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</si>
  <si>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</si>
  <si>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</si>
  <si>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</si>
  <si>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UNHCR 14/06/2021</t>
  </si>
  <si>
    <t>https://data2.unhcr.org/en/documents/details/87165</t>
  </si>
  <si>
    <t>Total number of Cameroonian refugees in Nigeria</t>
  </si>
  <si>
    <t>NGA008People affected</t>
  </si>
  <si>
    <t>NGA008People displaced</t>
  </si>
  <si>
    <t>No information on this</t>
  </si>
  <si>
    <t>NGA008Fatalities reported</t>
  </si>
  <si>
    <t>CFR 12/2020-06/2021</t>
  </si>
  <si>
    <t>https://www.cfr.org/nigeria/nigeria-security-tracker/p29483</t>
  </si>
  <si>
    <t>Number of country level fatalities as registered by CFR from 25 Dec 2020 to 25 June 2021</t>
  </si>
  <si>
    <t>NGA008Fatalities in all crises</t>
  </si>
  <si>
    <t>The total PIN for the crisis is equal to People Affected and includes the sum of people in level 3-5 according based on ACAPS methodology calculations. Total number of people experiencing level 1 humanitarian conditions are those exposed (populations of Benue, Cross River and Taraba states) minus Cameroonian refugees.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</si>
  <si>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</si>
  <si>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</si>
  <si>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</si>
  <si>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</si>
  <si>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</si>
  <si>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</si>
  <si>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NGA001Fatalities reported</t>
  </si>
  <si>
    <t>NGA001Fatalities in all crises</t>
  </si>
  <si>
    <t>Number of fatalities as registered by CFR from 25 Dec 2020 to 25 June 2021 in Benue, Nassarawa, Plateau, Taraba, Oyo, Osun, Ondo, Edo, Ekiti, Anambra, Delta, Kwara and Ogun states. These areas are affected by the Middle Belt crisis. However, some of the fatalities may not be related to this crisis. There could also 
potentially be fatalities in other states related to this crisis.</t>
  </si>
  <si>
    <t>NGA003Fatalities reported</t>
  </si>
  <si>
    <t>NGA003Fatalities in all crises</t>
  </si>
  <si>
    <t>Number of fatalities as registered by CFR from 25 Dec 2020 to 25 June 2021 in Borno, Adamawa and Yobe states, which are most affected by Boko Haram</t>
  </si>
  <si>
    <t>NGA004Fatalities reported</t>
  </si>
  <si>
    <t>NGA004Fatalities in all crises</t>
  </si>
  <si>
    <t xml:space="preserve">Number of fatalities as registered by CFR from 25 Dec 2020 to 25 June 2021 in Sokoto, Kebbi, Niger, Kaduna, Katsina and Zamfara states, which are most affected by north west banditry. Some of these fatalities may actually be related to the Middle Belt crisis. </t>
  </si>
  <si>
    <t>NGA007Fatalities reported</t>
  </si>
  <si>
    <t>NGA007Fatalities in all crises</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</si>
  <si>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</si>
  <si>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</si>
  <si>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</si>
  <si>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</si>
  <si>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</si>
  <si>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</si>
  <si>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</si>
  <si>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</si>
  <si>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</si>
  <si>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</si>
  <si>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</si>
  <si>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</si>
  <si>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</si>
  <si>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</si>
  <si>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</si>
  <si>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</si>
  <si>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</si>
  <si>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</si>
  <si>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</si>
  <si>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</si>
  <si>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</si>
  <si>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</si>
  <si>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</si>
  <si>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</si>
  <si>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</si>
  <si>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</si>
  <si>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</si>
  <si>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WFP (03/2021); Care (14/06/2021)</t>
  </si>
  <si>
    <t>https://unwfp.maps.arcgis.com/apps/MapSeries/index.html?appid=7210a3ee33b14c5b9a989590345cb49a; https://reliefweb.int/sites/reliefweb.int/files/resources/CARE%20JO%20Needs%20Assessment%20Report%202020%20web.pdf</t>
  </si>
  <si>
    <t xml:space="preserve">There is no clear figure about the number of people in need in Jordan. However, 21% of Syrian Refugees are food insecure, 66.5% are vulnerable to food insecurity, and 12.4 are food secure in March 2021. Additionally, 8.4% of host community are food insecure, 51.1% are vulnerable to food insecurity, and 40.4 are food secure in March 2021 based on the most recent analysis is the mobile vulnerability analysis and mapping approach (mVAM) that was conducted in Jordan.
Therefore, the number of PiN is estimated based on the rate of food insecurity of vulnerable to food insecurity: PiN = level 3 (0% - no refugees or members of the host communties reported to face extreme humanitarian conditions) + level 4 (21% of Syrian refugees + 8.4% of impacted host community+all PRS) + level 5 (66.5% of Syrian refugees + 51.1% of impacted host community)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</si>
  <si>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</si>
  <si>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</si>
  <si>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</si>
  <si>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 xml:space="preserve">Level 2 = Affected population – PiN
This figure is the substraction of people affetced by the crisis (Syrian Refugees, Palestinian Refugees from syria and impacted community) from the PiN estimation
</t>
  </si>
  <si>
    <t>JOR002Stressed humanitarian conditions - Level 2</t>
  </si>
  <si>
    <t>JOR002Moderate humanitarian conditions - Level 3</t>
  </si>
  <si>
    <t>JOR002Severe humanitarian conditions - Level 4</t>
  </si>
  <si>
    <t>JOR002Extreme humanitarian conditions - Level 5</t>
  </si>
  <si>
    <t>HNO 2021 (12/2020); HRP 2021 (12/2020); OCHA (27/05/2021); UNRWA (21/06/2021); CARE (24/06/2021)</t>
  </si>
  <si>
    <t>https://www.ochaopt.org/sites/default/files/hno_2021.pdf; https://www.ochaopt.org/sites/default/files/hrp_2021.pdf; ; https://reliefweb.int/sites/reliefweb.int/files/resources/flash_appeal_27_05_2021.pdf; https://reliefweb.int/sites/reliefweb.int/files/resources/gazawbappeal_may-dec_eng.pdf; http://careevaluations.org/wp-content/uploads/RNA-Infographic-CARE-May-June-2021.pdf</t>
  </si>
  <si>
    <t>2.5 million people  (out of 5.2 million people) are in need according to the Humanitarian Needs Overview &amp;  Humanitarian Response Plan 2021 that were produced in Dec 2020 - 1.6 million are in Gaza Strip and 0.9 million in the West Bank, including East Jerusalem. Based on the HNO 40% of the PIN are in stress level needs and 60% of the PIN have sever level needs. However, the HNO produced in Dec 2020 , it didn't take in account the impact of the escalation of hostilities between Israel and Palestinian armed groups in Gaza between 10 and 21 May and the unrest in the West Bank, including East Jerusalem that started in the second quarter of 2021. Additionally, the impact of the economic slowdown caused by COVID-19 through 2021. 
In May, OCHA has released the new appeal, which indicated there is 1.3 M people in need, which complement ongoing operations outlined in the Humanitarian
Response Plan for 2021. 
Therefore, to give more accurate reflection of the situation 1.3 million were added to 2.5 million and the total PiN is 3.8 million people; the whole population of Gaza Strip (2.1 m) and 1.7 million in the West Bank, including East Jerusalem. 
According to recent monitoring in Gaza Strip - About 25% reported that their homes were fully destroyed, therefore, they were considered in Level 5, the remaining were distributed between Level 4 (60%) and Level 3 (40%). 
While in the West Bank, including East Jerusalem - About 883,000 live in vulnerable areas (448k Area A&amp;B, 312k Area C, 86k East Jerusalem, 37k H2) and therefore, they were considered in Level 5, the remaining were distributed between Level 4 (60%) and Level 3 (40%). 
The total population is considered facing at least minor humanitarian conditions. The entire population (5.2) are considered exposed = affected.
As the PiN figure was caluculated using two different reports, as well the severity - This might be over- or under-estimated, thereofre the reliability is Low</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</si>
  <si>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</si>
  <si>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</si>
  <si>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</si>
  <si>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</si>
  <si>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</si>
  <si>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</si>
  <si>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RNO 2021 (11/2020);UNHCR (16/06/2021);BBC (18/09/2018);OCHA (31/03/2021)</t>
  </si>
  <si>
    <t>http://www.3rpsyriacrisis.org/wp-content/uploads/2021/02/RNO_3RP.pdf;https://data2.unhcr.org/en/situations/syria;https://www.bbc.com/news/world-europe-44660699
https://www.pewresearch.org/fact-tank/2018/01/29/where-displaced-syrians-have-resettled/;https://reliefweb.int/sites/reliefweb.int/files/resources/syria_2021_humanitarian_needs_overview.pdf</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</si>
  <si>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</si>
  <si>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</si>
  <si>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OCHA (31/03/2021)</t>
  </si>
  <si>
    <t>https://reliefweb.int/sites/reliefweb.int/files/resources/syria_2021_humanitarian_needs_overview.pdf</t>
  </si>
  <si>
    <t xml:space="preserve">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</si>
  <si>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</si>
  <si>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</si>
  <si>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</si>
  <si>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</si>
  <si>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</si>
  <si>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</si>
  <si>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</si>
  <si>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</si>
  <si>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</si>
  <si>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</si>
  <si>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</si>
  <si>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</si>
  <si>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</si>
  <si>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</si>
  <si>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</si>
  <si>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</si>
  <si>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UNHCR 31/05/2021</t>
  </si>
  <si>
    <t>https://data2.unhcr.org/en/documents/download/87293</t>
  </si>
  <si>
    <t>IDPs+Refugees+Asylum seekers</t>
  </si>
  <si>
    <t>BFA002People displaced</t>
  </si>
  <si>
    <t>ACLED 30/06/2021</t>
  </si>
  <si>
    <t>All casualties in the Boucle du Mouhoun, Centre-Nord, Est, Centre-Est, Nord and Sahel in the last 6 months (01 January - 26 June).</t>
  </si>
  <si>
    <t>BFA002Fatalities reported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</si>
  <si>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</si>
  <si>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</si>
  <si>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</si>
  <si>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</si>
  <si>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</si>
  <si>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</si>
  <si>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</si>
  <si>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</si>
  <si>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</si>
  <si>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</si>
  <si>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</si>
  <si>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</si>
  <si>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</si>
  <si>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</si>
  <si>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</si>
  <si>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</si>
  <si>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</si>
  <si>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</si>
  <si>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Since there is no enough analysis on the severity of needs and affected populations, this figure represents people in Minimal IPC-1 to Catastrophe IPC-5</t>
  </si>
  <si>
    <t>ZWE001People affected</t>
  </si>
  <si>
    <t>Global Humanitarian Overview 2021</t>
  </si>
  <si>
    <t>https://reliefweb.int/sites/reliefweb.int/files/resources/GHO2021_EN.pdf</t>
  </si>
  <si>
    <t>Includes 52000 IDPs and 250,250 refugees in South Afrcia (most of them are Zimbabwean, but this is an estimation because UNHCR doesn't provid analyisis of the nationalities of refugees in South Africa</t>
  </si>
  <si>
    <t>ZWE001People displaced</t>
  </si>
  <si>
    <t>People in need according to UN Global Humanitarian Overview</t>
  </si>
  <si>
    <t>ZWE001People in Need</t>
  </si>
  <si>
    <t>Global Humanitarian Overview 2021 ; IPC 10/2020</t>
  </si>
  <si>
    <t>https://reliefweb.int/sites/reliefweb.int/files/resources/GHO2021_EN.pdf ; http://www.ipcinfo.org/ipc-country-analysis/details-map/en/c/1152928/?iso3=ZWE</t>
  </si>
  <si>
    <t>ACAPS methodology: Level1= Exposed population - affected population.</t>
  </si>
  <si>
    <t>ZWE001Minimal humanitarian conditions - Level 1</t>
  </si>
  <si>
    <t xml:space="preserve">ACAPS methodology: Level 2 = Affected population - PIN </t>
  </si>
  <si>
    <t>ZWE001Stressed humanitarian conditions - Level 2</t>
  </si>
  <si>
    <t>ZWE001Moderate humanitarian conditions - Level 3</t>
  </si>
  <si>
    <t>includes 52000 IDPs and 14000 refugees in Zimbabwe who likely have more needs</t>
  </si>
  <si>
    <t>ZWE001Severe humanitarian conditions - Level 4</t>
  </si>
  <si>
    <t>No informationa indicating high needs and no one is in IPC-5</t>
  </si>
  <si>
    <t>ZWE001Extreme humanitarian conditions - Level 5</t>
  </si>
  <si>
    <t>Host-community, IDPs, refugees</t>
  </si>
  <si>
    <t>ZWE001Crisis affected groups</t>
  </si>
  <si>
    <t>IPC 01/04/2021</t>
  </si>
  <si>
    <t>http://www.ipcinfo.org/ipc-country-analysis/details-map/en/c/1153083/?iso3=SWZ</t>
  </si>
  <si>
    <t>Total population of Eswatini</t>
  </si>
  <si>
    <t>SWZ001Total population</t>
  </si>
  <si>
    <t>UN Statistics 2004</t>
  </si>
  <si>
    <t>https://unstats.un.org/unsd/demographic/products/dyb/DYB2004/Table03.pdf</t>
  </si>
  <si>
    <t>The whole country is affected by the Food insecurity crisis</t>
  </si>
  <si>
    <t>SWZ001Landmass affected</t>
  </si>
  <si>
    <t>ACAPS methodology: Exposed= Level 1 + Level 2 + Level 3 + Level 4 +Level 5</t>
  </si>
  <si>
    <t>SWZ001People exposed</t>
  </si>
  <si>
    <t>ACAPS methodology: Affected= Level 2 + Level 3 + Level 4 + Level 5</t>
  </si>
  <si>
    <t>SWZ001People affected</t>
  </si>
  <si>
    <t>SWZ001People in Need</t>
  </si>
  <si>
    <t>IPC-1 (minimal) severity between Apr-Sep 2021</t>
  </si>
  <si>
    <t>SWZ001Minimal humanitarian conditions - Level 1</t>
  </si>
  <si>
    <t>IPC-2 (Stressed) severity between Apr-Sep 2021</t>
  </si>
  <si>
    <t>SWZ001Stressed humanitarian conditions - Level 2</t>
  </si>
  <si>
    <t>IPC-3 (Crisis) severity between Apr-Sep 2021</t>
  </si>
  <si>
    <t>SWZ001Moderate humanitarian conditions - Level 3</t>
  </si>
  <si>
    <t>IPC-4 (Emergency) severity between Apr-Sep 2021</t>
  </si>
  <si>
    <t>SWZ001Severe humanitarian conditions - Level 4</t>
  </si>
  <si>
    <t>IPC-5 (Catastrophe) severity between Apr-Sep 2021</t>
  </si>
  <si>
    <t>SWZ001Extreme humanitarian conditions - Level 5</t>
  </si>
  <si>
    <t xml:space="preserve">Affected population </t>
  </si>
  <si>
    <t>SWZ001Crisis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</si>
  <si>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</si>
  <si>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</si>
  <si>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</si>
  <si>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</si>
  <si>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</si>
  <si>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</si>
  <si>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NAM002People exposed</t>
  </si>
  <si>
    <t>NAM002People affected</t>
  </si>
  <si>
    <t>NAM002People in Need</t>
  </si>
  <si>
    <t>IPC-1 (minimal) severity between Oct 2020 - Mar 2021</t>
  </si>
  <si>
    <t>NAM002Minimal humanitarian conditions - Level 1</t>
  </si>
  <si>
    <t>IPC-2 (Stressed) severity between Oct 2020 - Mar 2021</t>
  </si>
  <si>
    <t>NAM002Stressed humanitarian conditions - Level 2</t>
  </si>
  <si>
    <t>IPC-3 (Crisis) severity between Oct 2020 - Mar 2021</t>
  </si>
  <si>
    <t>NAM002Moderate humanitarian conditions - Level 3</t>
  </si>
  <si>
    <t>IPC-4 (Emergency) severity between Oct 2020 - Mar 2021</t>
  </si>
  <si>
    <t>NAM002Severe humanitarian conditions - Level 4</t>
  </si>
  <si>
    <t>IPC-5 (Catastrophe) severity between Oct 2020 - Mar 2021</t>
  </si>
  <si>
    <t>NAM002Extreme humanitarian conditions - Level 5</t>
  </si>
  <si>
    <t>Affected population</t>
  </si>
  <si>
    <t>NAM002Crisis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</si>
  <si>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</si>
  <si>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</si>
  <si>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</si>
  <si>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</si>
  <si>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</si>
  <si>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</si>
  <si>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area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</si>
  <si>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</si>
  <si>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</si>
  <si>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</si>
  <si>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</si>
  <si>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</si>
  <si>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27/04/2021</t>
  </si>
  <si>
    <t>https://data2.unhcr.org/en/documents/details/86371</t>
  </si>
  <si>
    <t>is the number of refugees in Tanzania as of 31 March</t>
  </si>
  <si>
    <t>TZA002People displaced</t>
  </si>
  <si>
    <t>TZA002People in Need</t>
  </si>
  <si>
    <t>TZA002Minimal humanitarian conditions - Level 1</t>
  </si>
  <si>
    <t>TZA002Stressed humanitarian conditions - Level 2</t>
  </si>
  <si>
    <t>TZA002Moderate humanitarian conditions - Level 3</t>
  </si>
  <si>
    <t>The severity of needs is not identified for refugees</t>
  </si>
  <si>
    <t>TZA002Severe humanitarian conditions - Level 4</t>
  </si>
  <si>
    <t>TZA002Extreme humanitarian conditions - Level 5</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</si>
  <si>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</si>
  <si>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</si>
  <si>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</si>
  <si>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</si>
  <si>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</si>
  <si>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INE 2018; Protection Cluster 24/06/2021</t>
  </si>
  <si>
    <t>http://www.ine.gov.mz/operacoes-estatisticas/censos/censo-2007/censo-2017/divulgacao-de-resultados-preliminares-do-iv-rgph-2017.pdf/view; https://reliefweb.int/report/mozambique/mozambique-protection-cluster-cabo-delgado-focus-group-discussion-report-host</t>
  </si>
  <si>
    <t xml:space="preserve">Total population of Cabo Delgado, since most IDPs took refuge in other districts within Cabo Delgado. </t>
  </si>
  <si>
    <t>MOZ004People affected</t>
  </si>
  <si>
    <t>OCHA 01/06/2021</t>
  </si>
  <si>
    <t>https://reports.unocha.org/en/country/mozambique</t>
  </si>
  <si>
    <t xml:space="preserve">Number of displaced as at April 2021; IDPs have been steadily increasing so this may be an underestimation
</t>
  </si>
  <si>
    <t>MOZ004People displaced</t>
  </si>
  <si>
    <t>ACLED Accessed 14/07/2021</t>
  </si>
  <si>
    <t>Fatalities in Cabo Delgado, Niassa and Nampula provinces from 9 Jan to 9 July 2021</t>
  </si>
  <si>
    <t>MOZ004Fatalities reported</t>
  </si>
  <si>
    <t>MOZ004People in Need</t>
  </si>
  <si>
    <t>INE 2018;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</si>
  <si>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</si>
  <si>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The total PIN for the crisis is from OCHA reports. Total number of people experiencing level 1 humanitarian conditions are those exposed (populations of Cabo Delgado, Niassa and Nampula provinces) excluding People Affected and PIN. Level 2 are People Affected minus PIN. Level 3 are PIN minus those with Level 4 needs. Level 4 are people facing acute food crisis according to IPC. No information to indicate 5 needs.</t>
  </si>
  <si>
    <t>MOZ004Minimal humanitarian conditions - Level 1</t>
  </si>
  <si>
    <t>MOZ004Stressed humanitarian conditions - Level 2</t>
  </si>
  <si>
    <t>OCHA 01/06/2021; IPC 02/07/2021</t>
  </si>
  <si>
    <t>https://reports.unocha.org/en/country/mozambique;
  https://reliefweb.int/report/mozambique/mozambique-cabo-delgado-food-security-and-nutrition-snapshot-l-july-2021</t>
  </si>
  <si>
    <t>MOZ004Moderate humanitarian conditions - Level 3</t>
  </si>
  <si>
    <t>https://reports.unocha.org/en/country/mozambique; https://reliefweb.int/report/mozambique/mozambique-cabo-delgado-food-security-and-nutrition-snapshot-l-july-2021</t>
  </si>
  <si>
    <t>MOZ004Severe humanitarian conditions - Level 4</t>
  </si>
  <si>
    <t>No information to indicate Level 5 needs.</t>
  </si>
  <si>
    <t>MOZ004Extreme humanitarian conditions - Level 5</t>
  </si>
  <si>
    <t>IDPs, Returnees and Host population affected</t>
  </si>
  <si>
    <t>MOZ004Crisis affected groups</t>
  </si>
  <si>
    <t>MOZ004Fatalities in all crises</t>
  </si>
  <si>
    <t>OCHA 16/07/2021; UNHCR 30/06/2021; UNHCR 31/05/2021</t>
  </si>
  <si>
    <t>https://reliefweb.int/sites/reliefweb.int/files/resources/20210712_v100_drc_factsheet_fr_juin2021-finalv.pdf; https://data2.unhcr.org/en/situations/drc; https://data2.unhcr.org/en/country/cod</t>
  </si>
  <si>
    <t>refugees (520,962) and asylum seekers (15,207) in DRC + refugees and asylum seekers from DRC (942,433) + 5.09 million IDPs  + 3.77M returnees</t>
  </si>
  <si>
    <t>COD001People displaced</t>
  </si>
  <si>
    <t>ACLED 16/07/2021</t>
  </si>
  <si>
    <t>From 16/02/2021 to 09/07/2021</t>
  </si>
  <si>
    <t>COD001Fatalities reported</t>
  </si>
  <si>
    <t>Reported fatalities at country level between 16 Jan - 16 July 2021.</t>
  </si>
  <si>
    <t>PHL003Fatalities reported</t>
  </si>
  <si>
    <t>Population Census Data 2020</t>
  </si>
  <si>
    <t>https://psa.gov.ph/population-and-housing/node/164857</t>
  </si>
  <si>
    <t>Total population living in the Philippines</t>
  </si>
  <si>
    <t>PHL003Total population</t>
  </si>
  <si>
    <t>Total population living in the areas considered affected</t>
  </si>
  <si>
    <t>PHL003People exposed</t>
  </si>
  <si>
    <t>OCHA HDX 12/07/2021</t>
  </si>
  <si>
    <t>https://data.humdata.org/dataset/sudan-humanitarian-needs-overview-2015-2021</t>
  </si>
  <si>
    <t>Population of West-Darfur states including refugees, baced on 2020 population projection of OCHA's HDX (Sudan: 2021 HNO Baseline Data)</t>
  </si>
  <si>
    <t>SDN008People exposed</t>
  </si>
  <si>
    <t>People in need according to OCHA's HDX (Sudan: 2021 HNO Baseline Data)</t>
  </si>
  <si>
    <t>SDN008People in Need</t>
  </si>
  <si>
    <t>Level1= Exposed population - affected population.</t>
  </si>
  <si>
    <t>SDN008Minimal humanitarian conditions - Level 1</t>
  </si>
  <si>
    <t>SDN008Stressed humanitarian conditions - Level 2</t>
  </si>
  <si>
    <t>SDN008Moderate humanitarian conditions - Level 3</t>
  </si>
  <si>
    <t xml:space="preserve">South Sudna's refugees likely have more needs </t>
  </si>
  <si>
    <t>SDN008Severe humanitarian conditions - Level 4</t>
  </si>
  <si>
    <t>No extreme severity of needs is reported</t>
  </si>
  <si>
    <t>SDN008Extreme humanitarian conditions - Level 5</t>
  </si>
  <si>
    <t>MMR004People in Need</t>
  </si>
  <si>
    <t>MMR001People in Need</t>
  </si>
  <si>
    <t>Worldbank 2017; UNHCR 31/03/2021 ; UNHCR 30/06/2021 ; UNHCR 06/05/2021</t>
  </si>
  <si>
    <t>https://data.worldbank.org/indicator/sp.pop.totl?page=2; https://data2.unhcr.org/en/documents/details/79611 ; https://www.unhcr.org/figures-at-a-glance-in-malaysia.html ; https://data2.unhcr.org/en/situations/thailand</t>
  </si>
  <si>
    <t>Worldbank population figure (53.3 million), minus (884,041 Rohingyas in Bangladesh, 154,860 MMR refugees in Malaysia, 91,795 MMR refugees in Thailand).</t>
  </si>
  <si>
    <t>MMR001Total population</t>
  </si>
  <si>
    <t>MMR002Total population</t>
  </si>
  <si>
    <t>MMR003Total population</t>
  </si>
  <si>
    <t>MMR004Total population</t>
  </si>
  <si>
    <t>OCHA 07/2021</t>
  </si>
  <si>
    <t>https://reliefweb.int/sites/reliefweb.int/files/resources/Myanmar%20Humanitarian%20Snapshot%20July%202021.pdf ; https://reporting.unhcr.org/sites/default/files/Myanmar%20emergency%20update%2015%20June%202021.pdf ; https://news.un.org/en/story/2021/06/1094322 ; https://www.reuters.com/world/asia-pacific/more-than-125000-myanmar-teachers-suspended-opposing-coup-2021-05-23/ ; https://www.unicef.org/eap/press-releases/education-risk-generation-children-myanmar-must-have-safe-appropriate-and-inclusive ; https://www.bbc.com/news/world-asia-56827116 ; https://reliefweb.int/sites/reliefweb.int/files/resources/Myanmar%20Humanitarian%20Snapshot%20July%202021.pdf</t>
  </si>
  <si>
    <t>This is the number of people affected by the crisis minus the people in need. The affected populations are those detainened by the military in anti-coup protests and strikes. Civil Disobedience members that are suspended and their livelihoods affected (125,900 school teachers suspended, 19,500 university staff suspended, health personnel on strikes (80% of health care affected). Students and pupils who lack access to education (estimated 9 million). Nearly half of Myanmar's population is affected by the economic impact of the coup. This number is difficult to estimate since there is no updated HNO assessment post coup, therefore the number included is the number of PIN.</t>
  </si>
  <si>
    <t>MMR004People affected</t>
  </si>
  <si>
    <t>Myanmar Census 2014 ; ACLED 11/05/2021</t>
  </si>
  <si>
    <t>https://reliefweb.int/report/myanmar/acled-regional-overview-southeast-asia-22-28-may-2021 ; https://myanmar.unfpa.org/en/about-census</t>
  </si>
  <si>
    <t xml:space="preserve"> Level 1 includes all people exposed to the conflict, which is considered to be the entire population of all affected states, minus the PIN. Since HNO 2021 was released before the coup,  this number is an estimation based on ACAPS GCSI guidance. The breakdown of the population in the affected areas post coup are: Kayah state (286,627),  Kayin state (1,574,079), Mon state (2,054,393), Bago region (4,867,373), and Magway region (3,917,055) in central Myanmar.  Sagaing region in northwest Myanmar (5,325,347). Anti coup protests are concentrated in Mandalay (6,165,723) and Yangon (7,360,703) regions.</t>
  </si>
  <si>
    <t>MMR004Minimal humanitarian conditions - Level 1</t>
  </si>
  <si>
    <t>Myanmar Census 2014 ; ACLED 11/05/2021 ; OCHA 16/07/2021</t>
  </si>
  <si>
    <t>https://reliefweb.int/report/myanmar/acled-regional-overview-southeast-asia-22-28-may-2021 ; https://myanmar.unfpa.org/en/about-census ; https://reliefweb.int/sites/reliefweb.int/files/resources/Myanmar%20Humanitarian%20Snapshot%20July%202021.pdf</t>
  </si>
  <si>
    <t xml:space="preserve">The landmass of the states affected by ethnic armed conflict and post coup urban violence. Since 1 Feb coup, conflict with ethnic armed groups has spread to the southeastern Kayah, Kayin, and Mon states, and eastern Bago region in late May, as well as in June to Magway region near Chin State in central Myanmar. Sagaing region in northwest Myanmar is also affected. Anti coup protests and strikes are concentrated in Mandalay and Yangon regions. </t>
  </si>
  <si>
    <t>MMR004Landmass affected</t>
  </si>
  <si>
    <t>This is the total population number in the conflict affected areas post coup which are: Kayah state (286,627),  Kayin state (1,574,079), Mon state (2,054,393), Bago region (4,867,373), and Magway region (3,917,055) in central Myanmar. Sagaing region in northwest Myanmar (5,325,347). Anti coup protests are concentrated in Mandalay (6,165,723) and Yangon (7,360,703) regions.</t>
  </si>
  <si>
    <t>MMR004People exposed</t>
  </si>
  <si>
    <t>https://reliefweb.int/sites/reliefweb.int/files/resources/Myanmar%20Humanitarian%20Snapshot%20July%202021.pdf ; https://reliefweb.int/sites/reliefweb.int/files/resources/Myanmar%20Humanitarian%20Snapshot%20June.pdf</t>
  </si>
  <si>
    <t>Level 3 is considered equal to HNO level 3, those in moderate need. HNO was released before the coup, therefore this number was difficult to verify earlier, however, in July the  Interim Emergency Response Plan identified 2 million people in need because of the impact of the coup. The Interim Emergency Response plan was launched to prioritise  humanitarian response beyond the scope of 2021 HRP that was released in January 2021 and it focuses on humanitarian needs arising since 1 February coup. The 2 million PIN indentified  includes 
families in urban and peri-urban townships in Yangon and 
Mandalay and newly displaced people in 
conflict-affected areas since 1 February.</t>
  </si>
  <si>
    <t>MMR004Moderate humanitarian conditions - Level 3</t>
  </si>
  <si>
    <t>OCHA 24/07/2021</t>
  </si>
  <si>
    <t>https://reliefweb.int/sites/reliefweb.int/files/resources/2021_mali_humanitarian_snapshot_juillet22.pdf</t>
  </si>
  <si>
    <t>Sum of IDPs (386,000), IDP returnees (590,000), refugees (47,500), and Malian refugees in third countries (154,000)</t>
  </si>
  <si>
    <t>MLI001People displaced</t>
  </si>
  <si>
    <t>ACLED 27/07/2021</t>
  </si>
  <si>
    <t xml:space="preserve">Total number of casualties country-wide from 27/02/2021 to 23/07/2021 </t>
  </si>
  <si>
    <t>MLI001Fatalities reported</t>
  </si>
  <si>
    <t>Myanmar Census 2014 ;  ACLED 11/05/2021 ; OCHA 16/07/2021</t>
  </si>
  <si>
    <t>https://myanmar.unfpa.org/en/publications/union-report-volume-3k-rakhine-state-report ; https://reliefweb.int/report/myanmar/acled-regional-overview-southeast-asia-22-28-may-2021 ; https://reliefweb.int/sites/reliefweb.int/files/resources/Myanmar%20Humanitarian%20Snapshot%20July%202021.pdf</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</si>
  <si>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 Newly added in June 2021: the geographic size of the states affected by ethnic armed conflict in new areas post coup; Since 1 Feb coup,conflict with ethnic armed groups has spread to the southeastern Kayah Kayin, and Mon states, and eastern Bago region in late May, as well as in June to Magway region near Chin State in central Myanmar. Sagaing region in northwest Myanmar is also affected. Other areas affected by anti coup protests and strikes are Mandalay and Yangon.</t>
  </si>
  <si>
    <t>MMR001Landmass affected</t>
  </si>
  <si>
    <t>Myanmar National Census 2014; HNO 2021 ; ACLED 11/05/2021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</si>
  <si>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https://reliefweb.int/report/myanmar/acled-regional-overview-southeast-asia-22-28-may-2021</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</si>
  <si>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 Newly added in June 2021: the population in new states affected by ethnic armed conflict post coup; Since 1 Feb coup,conflict with ethnic armed groups has spread to the southeastern Kayah Kayin, and Mon states, and eastern Bago region in late May, as well as in June to Magway region near Chin State in central Myanmar. Sagain region in northwest Myanmar is also affected. Other areas affected by anti coup protests and strikes are Mandalay and Yangon.</t>
  </si>
  <si>
    <t>MMR001People exposed</t>
  </si>
  <si>
    <t xml:space="preserve"> Level 1 includes all people exposed to the conflict, which is considered to be the entire population of all conflict affected states, minus those directly affected or people in need. The conflict affected areas are: Rakhine, Chin, Mon, Magway, Sagaing, Kachin, Shan, Kayin, Kayah, Bago. Mandalay and Yangon.</t>
  </si>
  <si>
    <t>MMR001Minimal humanitarian conditions - Level 1</t>
  </si>
  <si>
    <t>Myanmar National Census 2014; HNO 2021 ; OCHA 16/07/2021</t>
  </si>
  <si>
    <t>https://reliefweb.int/sites/reliefweb.int/files/resources/Myanmar%20Humanitarian%20Snapshot%20July%202021.pdf ; https://myanmar.unfpa.org/en/publications/union-report-volume-3k-rakhine-state-report; https://reliefweb.int/sites/reliefweb.int/files/resources/mmr_humanitarian_needs_overview_2021_final.pdf ; https://reliefweb.int/sites/reliefweb.int/files/resources/Myanmar%20Humanitarian%20Snapshot%20July%202021.pdf</t>
  </si>
  <si>
    <t>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In July 2021 the Interim Emergency Response plan identified 2 million people in need because of the impact of the coup.</t>
  </si>
  <si>
    <t>MMR001Moderate humanitarian conditions - Level 3</t>
  </si>
  <si>
    <t>Human Rights Papua 01/07/2021</t>
  </si>
  <si>
    <t xml:space="preserve">https://www.humanrightspapua.org/news/33-2021/834-update-on-situation-of-idps-from-puncak-and-nduga </t>
  </si>
  <si>
    <t xml:space="preserve">Displacement within the Papuan provinces is common due to recurring clashes between the Indonesian military and armed members of the independence movement. This number is the latest information compiled from human rights observers and media sources regarding internally displaced persons (IDPs) from the regencies Puncak and Nduga. </t>
  </si>
  <si>
    <t>IDN002People displaced</t>
  </si>
  <si>
    <t>UNHCR 30/06/2021;
RSO 2021-2022 28/01/2021; RNO (28/02/2021);
UNHCR 01/2020; 
Regional Refugee &amp; Resilience Plan 2019-2020 26/05/2020</t>
  </si>
  <si>
    <t>https://reliefweb.int/sites/reliefweb.int/files/resources/Monthly_StatisticalReport_May2021_External.pdf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</si>
  <si>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</si>
  <si>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</si>
  <si>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EGY002Minimal humanitarian conditions - Level 1</t>
  </si>
  <si>
    <t>EGY002Stressed humanitarian conditions - Level 2</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</si>
  <si>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</si>
  <si>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</si>
  <si>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</si>
  <si>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 xml:space="preserve">Total number of crisis related fatalities in the last six months (1 Feb 2021 to 30 Jul 2021). </t>
  </si>
  <si>
    <t>EGY002Fatalities reported</t>
  </si>
  <si>
    <t>(IOM 31/07/2021) ; (ACLED 30/07/2021)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</si>
  <si>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</si>
  <si>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</si>
  <si>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</si>
  <si>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</si>
  <si>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</si>
  <si>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30/07/2021)</t>
  </si>
  <si>
    <t>No fatalities reported.
ACLED (19 Dec 2020 - 18 Jun 2021).</t>
  </si>
  <si>
    <t>DZA003Fatalities reported</t>
  </si>
  <si>
    <t>DZA003Fatalities in all crises</t>
  </si>
  <si>
    <t>(IOM 31/04/2021) (UNHCR 01/08/2021) (UNHCR 18/06/2020)</t>
  </si>
  <si>
    <t>https://displacement.iom.int/system/tdf/reports/DTM_Libya_R36_Migrant_Report_FINAL.pdf?file=1&amp;type=node&amp;id=11819; https://data2.unhcr.org/en/country/lby; https://www.unhcr.org/statistics/unhcrstats/5ee200e37/unhcr-global-trends-2019.html</t>
  </si>
  <si>
    <t xml:space="preserve">Displaced People= # people displaced by the conflict + # people displaced by the MMF crisis. 
Total # displaced by the conflict = # IDPs according to IOM DTM round 36  + # Returnees in Libya according to IOM DTM round 36 +  # Libyan nationals who have left Libya as of end 2019 and are counted as refugees or asylum seekers  by UNHCR.
Total # displaced in the MMF crisis = # of Migrants in Libya as counted by IOM DTM Round 36.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</si>
  <si>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</si>
  <si>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(IOM 31/04/2021) (UNHCR 01/08/2021)</t>
  </si>
  <si>
    <t>https://displacement.iom.int/system/tdf/reports/DTM_Libya_R36_Migrant_Report_FINAL.pdf?file=1&amp;type=node&amp;id=11819; https://data2.unhcr.org/en/country/lby</t>
  </si>
  <si>
    <t>This figure includes the # of Migrants from over 43 different nations in Libya as counted by IOM DTM Round 36 and refugees in the country. Migrants and refugee categories part of the Central Mediterranean crisis (e.g. sea arrivals to Italy and Malta) are not taken into account in the displacement indicator of the Mixed Migration Crisis.</t>
  </si>
  <si>
    <t>LBY002People displaced</t>
  </si>
  <si>
    <t>We count the total # migrants and refugees as the the total # people affected as it is safe to assume that they are the most (directly) affected by the crisis in a humanitarian way and as there is no reliable way of measuring  the indirectly affected.</t>
  </si>
  <si>
    <t>LBY002People affected</t>
  </si>
  <si>
    <t>OCHA HRP 2021
UNHCR 27/06/2021 
IOM 31/04/2021</t>
  </si>
  <si>
    <t>https://reliefweb.int/sites/reliefweb.int/files/resources/libya_hrp_2021-final.pdf ; https://reliefweb.int/report/libya/unhcr-update-libya-2-july-2021-enar</t>
  </si>
  <si>
    <t xml:space="preserve">Total number of refugees = 42,210 (As of 1 Aug 2021).
Total number of migrants = 591,415 (As of 31 Apr 2021).
Total number of migrants and refugees = 42,210 + 591,415 = 633,625
Total number of migrants at time of HRP = 586,000
Total number of refugees at time of HRP = 44,000
Please note that additional number of migrants are not added to the PiN since there are no information if they face needs. However, the number of migrants in detention centers updated and the number of refugees. 
PiN = 346,210 Migrants and refugees
Level 5: 6,176 migrants (as of 27 June)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276,824).
Level 3: corresponds to severe humanitarian conditions, as identified on p.20 of the 2021 HRP (65,000).
Level 2: Population affected –PIN = 633,625 – 348,000 = 287,415
Level 1: population exposed-population affected.
</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</si>
  <si>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</si>
  <si>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</si>
  <si>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</si>
  <si>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</si>
  <si>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</si>
  <si>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ACLED 31/07/2021
IOM 31/07/2021</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</si>
  <si>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</si>
  <si>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</si>
  <si>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LBY001Fatalities reported</t>
  </si>
  <si>
    <t>LBY001Fatalities in all crises</t>
  </si>
  <si>
    <t>(IOM 31/07/2021)</t>
  </si>
  <si>
    <t>https://missingmigrants.iom.int/region/mediterranean?migrant_route%5B%5D=1376&amp;migrant_route%5B%5D=1377</t>
  </si>
  <si>
    <t>Number of people who died and are missing in the central and western Mediterranean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Feb-July 2021</t>
  </si>
  <si>
    <t>LBY002Fatalities reported</t>
  </si>
  <si>
    <t>LBY002Fatalities in all crises</t>
  </si>
  <si>
    <t xml:space="preserve">https://missingmigrants.iom.int/region/mediterranean?migrant_route%5B%5D=1378 </t>
  </si>
  <si>
    <t>Fatalities + missing migrants within Morocco and along the Western Mediterranean Route (off the Moroccan coast or involving migrants departing from Morocco if the incident happened off the coast of Spain).
Fatailities between (IOM 01/02/2021 - 31/07/2021)</t>
  </si>
  <si>
    <t>MAR002Fatalities reported</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</si>
  <si>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</si>
  <si>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169+12= 181.
ACLED 01/02/2020 - 31/07/2021</t>
  </si>
  <si>
    <t>MAR002Fatalities in all crises</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</si>
  <si>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01/02/2021 - 31/07/2021</t>
  </si>
  <si>
    <t>TUN002Fatalities reported</t>
  </si>
  <si>
    <t>Fatalities in all crises (for the country overall) IOM Missing migrants 01/02/2021 - 31/07/2021, ACLED 01/02/2021 - 31/07/2021,. 849+18 =967</t>
  </si>
  <si>
    <t>TUN002Fatalities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</si>
  <si>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</si>
  <si>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</si>
  <si>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</si>
  <si>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</si>
  <si>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</si>
  <si>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</si>
  <si>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</si>
  <si>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</si>
  <si>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NBS Accessed 29/06/2021; OCHA 08/03/2021</t>
  </si>
  <si>
    <t>https://nigerianstat.gov.ng/elibrary; https://www.humanitarianresponse.info/sites/www.humanitarianresponse.info/files/documents/files/ocha_nga_humanitarian_needs_overview_march2021.pdf.pdf</t>
  </si>
  <si>
    <t>Total number of people exposed to the Boko Haram crisis, the middle belt crisis, the northwest banditry and the Cameroonian refugee crisis.</t>
  </si>
  <si>
    <t>NGA001People exposed</t>
  </si>
  <si>
    <t>UNHCR 14/06/2021; OCHA 08/03/2021; FAO 08/2021</t>
  </si>
  <si>
    <t>https://data2.unhcr.org/en/documents/details/87165; https://www.humanitarianresponse.info/sites/www.humanitarianresponse.info/files/documents/files/ocha_nga_humanitarian_needs_overview_march2021.pdf.pdf; http://www.fao.org/3/cb6054en/cb6054en.pdf</t>
  </si>
  <si>
    <t>Total number of people affected by the Boko Haram crisis, the middle belt crisis, the northwest banditry and the Cameroonian refugee crisis.</t>
  </si>
  <si>
    <t>NGA001People affected</t>
  </si>
  <si>
    <t>UNHCR 14/06/2021;UNHCR 01/08/2021; UNHCR Accessed 06/08/2021; UNHCR 21/07/2021;</t>
  </si>
  <si>
    <t>https://data2.unhcr.org/en/documents/details/87165;https://data2.unhcr.org/en/documents/details/88082; https://data2.unhcr.org/en/situations/nigeriasituation; https://data2.unhcr.org/en/documents/details/87855;</t>
  </si>
  <si>
    <t>Total number of people displaced by the Boko Haram crisis, the middle belt crisis, the northwest banditry and the Cameroonian refugee crisis.</t>
  </si>
  <si>
    <t>NGA001People displaced</t>
  </si>
  <si>
    <t>UNHCR 14/06/2021; OCHA 08/03/2021; FAO 08/2021; NBS Accessed 29/06/2021</t>
  </si>
  <si>
    <t>https://data2.unhcr.org/en/documents/details/87165; https://www.humanitarianresponse.info/sites/www.humanitarianresponse.info/files/documents/files/ocha_nga_humanitarian_needs_overview_march2021.pdf.pdf; http://www.fao.org/3/cb6054en/cb6054en.pdf; https://nigerianstat.gov.ng/elibrary</t>
  </si>
  <si>
    <t>The PIN and levels 1-5 are the sum of Boko Haram crisis, the middle belt crisis, the northwest banditry and the Cameroonian refugee crisis figures.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</si>
  <si>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</si>
  <si>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</si>
  <si>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</si>
  <si>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</si>
  <si>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</si>
  <si>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</si>
  <si>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https://www.humanitarianresponse.info/sites/www.humanitarianresponse.info/files/documents/files/ocha_nga_humanitarian_needs_overview_march2021.pdf.pdf</t>
  </si>
  <si>
    <t>Total population of Borno, Adamawa and Yobe states, which have been most affected by Boko Haram crisis</t>
  </si>
  <si>
    <t>NGA004People affected</t>
  </si>
  <si>
    <t>UNHCR 01/08/2021; UNHCR Accessed 06/08/2021; UNHCR 21/07/2021</t>
  </si>
  <si>
    <t>https://data2.unhcr.org/en/documents/details/88082; https://data2.unhcr.org/en/situations/nigeriasituation; https://data2.unhcr.org/en/documents/details/87855</t>
  </si>
  <si>
    <t>The sum of total number of people internally displaced by Boko Haram, total number of returnees to the northeast, Nigerian refugees in Niger, Chad, and Cameroon.</t>
  </si>
  <si>
    <t>NGA004People displaced</t>
  </si>
  <si>
    <t>NGA004People in Need</t>
  </si>
  <si>
    <t>The total PIN for the crisis is from OCHA HNO. Total number of people experiencing level 1 humanitarian conditions are those exposed (populations of Borno, Adamawa and Yobe states) excluding People Affected and PIN. Level 2 are People Affected minus PIN. Level 3 are (minimal+stress+severe) from HNO. Level 4 are (extreme+catastrophic) from HNO. No information to indicate Level 5 needs.</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</si>
  <si>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</si>
  <si>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</si>
  <si>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</si>
  <si>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</si>
  <si>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</si>
  <si>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NBS Accessed 09/08/2021</t>
  </si>
  <si>
    <t>Total population of Taraba, Benue, Plateau, Nasarawa(most affected by Middle Belt crisis)</t>
  </si>
  <si>
    <t>NGA003People exposed</t>
  </si>
  <si>
    <t>FAO 08/2021</t>
  </si>
  <si>
    <t>http://www.fao.org/3/cb6054en/cb6054en.pdf</t>
  </si>
  <si>
    <t>People affected=People in Need(Food insecure)</t>
  </si>
  <si>
    <t>NGA003People affected</t>
  </si>
  <si>
    <t>NGA003People in Need</t>
  </si>
  <si>
    <t>The total PIN for the crisis is from the number of food insecure people in Middle Belt. Level 1 and 2 are calculated based on ACAPS Methodology. Level 3 are number of people in IPC 3 food crisis. No information to indicate Level 4 and 5 needs.</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</si>
  <si>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</si>
  <si>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</si>
  <si>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</si>
  <si>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</si>
  <si>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</si>
  <si>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 xml:space="preserve">Total population of Zamfara, Kaduna, Niger, Sokoto, Kebbi and Katsina states, which are most affected by NW banditry
</t>
  </si>
  <si>
    <t>NGA007People exposed</t>
  </si>
  <si>
    <t>NGA007People affected</t>
  </si>
  <si>
    <t>NGA007People in Need</t>
  </si>
  <si>
    <t>FAO 08/2021; NBS Accessed 09/08/2021</t>
  </si>
  <si>
    <t>http://www.fao.org/3/cb6054en/cb6054en.pdf; https://nigerianstat.gov.ng/elibrary</t>
  </si>
  <si>
    <t>The total PIN for the crisis is from the number of food insecure people in NW Nigeria. Level 1 and 2 are calculated based on ACAPS Methodology. Level 3 are number of people in IPC 3 food crisis. No information to indicate Level 4 and 5 needs.</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</si>
  <si>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</si>
  <si>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</si>
  <si>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</si>
  <si>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</si>
  <si>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</si>
  <si>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</si>
  <si>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</si>
  <si>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</si>
  <si>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</si>
  <si>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</si>
  <si>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</si>
  <si>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</si>
  <si>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</si>
  <si>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</si>
  <si>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</si>
  <si>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</si>
  <si>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</si>
  <si>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</si>
  <si>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</si>
  <si>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</si>
  <si>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</si>
  <si>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</si>
  <si>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</si>
  <si>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</si>
  <si>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</si>
  <si>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</si>
  <si>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</si>
  <si>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</si>
  <si>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</si>
  <si>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</si>
  <si>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</si>
  <si>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</si>
  <si>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</si>
  <si>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</si>
  <si>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</si>
  <si>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</si>
  <si>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</si>
  <si>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</si>
  <si>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</si>
  <si>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</si>
  <si>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</si>
  <si>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</si>
  <si>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</si>
  <si>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</si>
  <si>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</si>
  <si>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</si>
  <si>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</si>
  <si>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</si>
  <si>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</si>
  <si>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</si>
  <si>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</si>
  <si>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OCHA 05/08/2021; ESCWA 19/08/2020; UNHCR, UNICEF, &amp; WFP (31/12/2020); LCRP 2021 (12/03/2021)</t>
  </si>
  <si>
    <t>https://reliefweb.int/sites/reliefweb.int/files/resources/Lebanon_ERP_2021_2022_378M_Final.pdf
  https://www.unescwa.org/sites/www.unescwa.org/files/20-00268_pb15_beirut-explosion-rising-poverty-en.pdf;
  https://www.unhcr.org/lb/wp-content/uploads/sites/16/2020/12/VASyR-2020-Dashboard.pdf;
  https://reliefweb.int/sites/reliefweb.int/files/resources/LCRP_2021FINAL_v1.pdf</t>
  </si>
  <si>
    <t xml:space="preserve">"The figure includes the populaiton groups who are affected by the displacment; registered and unregistered Syrian refugees + Palestinian refugees from syria +  vulnerable Lebanese + Palestinian refugees from Lebanon + Migrants
The unregistered Syrian refugees figure is an estimation "
</t>
  </si>
  <si>
    <t>LBN002People affected</t>
  </si>
  <si>
    <t xml:space="preserve">UNHCR, UNICEF, &amp; WFP (31/12/2020); LCRP 2021 (12/03/2021)
</t>
  </si>
  <si>
    <t>https://www.unhcr.org/lb/wp-content/uploads/sites/16/2020/12/VASyR-2020-Dashboard.pdf
https://reliefweb.int/sites/reliefweb.int/files/resources/LCRP_2021FINAL_v1.pdf</t>
  </si>
  <si>
    <t>LBN002People in Need</t>
  </si>
  <si>
    <t xml:space="preserve">Level 1 = Exposed population – Affected population – PiN.
All the population are exposed to this crisis. </t>
  </si>
  <si>
    <t>LBN002Minimal humanitarian conditions - Level 1</t>
  </si>
  <si>
    <t xml:space="preserve">Level 2 = Affected population – PiN
 </t>
  </si>
  <si>
    <t>LBN002Stressed humanitarian conditions - Level 2</t>
  </si>
  <si>
    <t xml:space="preserve">"The PiN severity redistribution were based on the following: Level 4  was calculated based on that the 45% of the Syrian Refugees households are moderatly food insecure +  95% of surveyed Palestine refugees from Syria were generally food insecure 
No reports of catastrophic humanitarian conditions, however, 4% of the Syrian refguees are severly food insecure and located in Level 5.
The remaining % were located in the Level 3. "
</t>
  </si>
  <si>
    <t>LBN002Moderate humanitarian conditions - Level 3</t>
  </si>
  <si>
    <t>LBN002Severe humanitarian conditions - Level 4</t>
  </si>
  <si>
    <t>LBN002Extreme humanitarian conditions - Level 5</t>
  </si>
  <si>
    <t>LBN004Total population</t>
  </si>
  <si>
    <t>LBN004Landmass affected</t>
  </si>
  <si>
    <t>LBN004People exposed</t>
  </si>
  <si>
    <t xml:space="preserve">OCHA 05/08/2021; ESCWA 19/08/2020; UNHCR, UNICEF, &amp; WFP (31/12/2020); LCRP 2021 (12/03/2021)
</t>
  </si>
  <si>
    <t>LBN004People in Need</t>
  </si>
  <si>
    <t>Level 1 = Exposed population – Affected population – PiN. All the population are exposed and affected to this crisis. 
Level 2 = Affected population – PiN
PiN = Level 3+4+5
Level 5: No reports of catastrophic humanitarian conditions, however 4% of the Syrian refguees are severly food insecure and located in Level 5.
Level 4: 36% of total the Lebanese PiN who are extreme poor + 89% of the Syrian Refugees households who live under the SMEB + All Palestine refugees from Syria. All of them are located in level 4 
Level 3: 64% of the Lebanese, PRL, Migrants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</si>
  <si>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</si>
  <si>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MRT003Minimal humanitarian conditions - Level 1</t>
  </si>
  <si>
    <t>MRT003Stressed humanitarian conditions - Level 2</t>
  </si>
  <si>
    <t>MRT003Moderate humanitarian conditions - Level 3</t>
  </si>
  <si>
    <t>MRT003Severe humanitarian conditions - Level 4</t>
  </si>
  <si>
    <t>LBN004Stressed humanitarian conditions - Level 2</t>
  </si>
  <si>
    <t>LBN004Moderate humanitarian conditions - Level 3</t>
  </si>
  <si>
    <t>LBN004Severe humanitarian conditions - Level 4</t>
  </si>
  <si>
    <t>LBN004Extreme humanitarian conditions - Level 5</t>
  </si>
  <si>
    <t xml:space="preserve">Nippes Earthquake </t>
  </si>
  <si>
    <t>HTI002</t>
  </si>
  <si>
    <t>OCHA 17/08/2021</t>
  </si>
  <si>
    <t>https://data.humdata.org/dataset/haiti-subnational-population-statistics</t>
  </si>
  <si>
    <t>Total population of the country according to OCHA dataset updated 17/08/2021</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</si>
  <si>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</si>
  <si>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</si>
  <si>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</si>
  <si>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</si>
  <si>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</si>
  <si>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This is the population number in the areas exposed to the earthquake; Nippes (346,498), South 675,117), Grand'Anse (383,493), West (4,461,006), and South-East (562,989).</t>
  </si>
  <si>
    <t>HTI002People exposed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</si>
  <si>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</si>
  <si>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</si>
  <si>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</si>
  <si>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</si>
  <si>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Reuters 18/08/2021</t>
  </si>
  <si>
    <t>https://www.reuters.com/world/americas/hopes-quake-survivors-dwindle-storm-lashes-haiti-2021-08-17/</t>
  </si>
  <si>
    <t>The number of injuries because of the earthquake as at 18/08/2021.</t>
  </si>
  <si>
    <t>HTI002Illness cases reported</t>
  </si>
  <si>
    <t>ACLED 30/07/2021 ; Reuters 18/08/2021</t>
  </si>
  <si>
    <t>https://acleddata.com/dashboard/#/dashboard ; https://www.reuters.com/world/americas/hopes-quake-survivors-dwindle-storm-lashes-haiti-2021-08-17/</t>
  </si>
  <si>
    <t>Total number of fatalities in the country in the last 6 months because of violence according to Accled updated till 30/07/2021 is (267), plus the number of fatalities because of the earthquake (1,941) since 14/08/2021.</t>
  </si>
  <si>
    <t>HTI002Fatalities in all crises</t>
  </si>
  <si>
    <t>HTI002Economic Losses</t>
  </si>
  <si>
    <t>OCHA 16/08/2021</t>
  </si>
  <si>
    <t>https://reliefweb.int/report/haiti/haiti-earthquake-flash-update-no-2-16-august-2021</t>
  </si>
  <si>
    <t>Non-host,host, IDPs</t>
  </si>
  <si>
    <t>HTI002Crisis affected groups</t>
  </si>
  <si>
    <t>HTI002People facing limited access constraints</t>
  </si>
  <si>
    <t>HTI002People facing restricted access constraints</t>
  </si>
  <si>
    <t>HTI001Total population</t>
  </si>
  <si>
    <t>HTI001People exposed</t>
  </si>
  <si>
    <t>USAID 19/01/2021 ; OCHA 17/08/2021 ; MapAction 17/08/2021</t>
  </si>
  <si>
    <t>Retrieving data. Wait a few seconds and try to cut or copy again.</t>
  </si>
  <si>
    <t>Number of people affected by the different crisis (political instability, economic crisis, violence) in the country (630,000) according to USAID Fact Sheet no.1 plus the number of people affected by the Nippes earthquake (1,234,653).</t>
  </si>
  <si>
    <t>HTI001People affected</t>
  </si>
  <si>
    <t>New Humanitarian 20/07/2021 ; OCHA 16/08/2021 ; UN DESA 2019</t>
  </si>
  <si>
    <t>https://www.internal-displacement.org/countries/haiti ; https://www.thenewhumanitarian.org/news/2021/7/20/gang-violence-and-security-vacuum-in-haiti-thwart-aid-delivery ; https://reliefweb.int/report/haiti/haiti-earthquake-flash-update-no-2-16-august-2021 ; https://population.un.org/Household/#/countries/332</t>
  </si>
  <si>
    <t>HTI001People displaced</t>
  </si>
  <si>
    <t>No/limited data/information available on water-bourne disease or COVID-19 spike because of the earthquake as at 18/08/2021.</t>
  </si>
  <si>
    <t>HTI001Illness cases reported</t>
  </si>
  <si>
    <t>HTI001Injuries reported</t>
  </si>
  <si>
    <t>HTI001Fatalities reported</t>
  </si>
  <si>
    <t>HTI001Fatalities in all crises</t>
  </si>
  <si>
    <t>HTI001Crisis affected groups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</si>
  <si>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</si>
  <si>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</si>
  <si>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</si>
  <si>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</si>
  <si>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</si>
  <si>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</si>
  <si>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</si>
  <si>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</si>
  <si>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</si>
  <si>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CDEMA 19/08/2021</t>
  </si>
  <si>
    <t>Total number of people who were injured during the earthquake and its aftershocks. This number is likely to increase.</t>
  </si>
  <si>
    <t>HTI002Injuries reported</t>
  </si>
  <si>
    <t>Total number of people dead after the earthquake. This number is likely to increase.</t>
  </si>
  <si>
    <t>HTI002Fatalities reported</t>
  </si>
  <si>
    <t>https://reliefweb.int/sites/reliefweb.int/files/resources/2021_08_30%20USAID-BHA%20Haiti%20Earthquake%20Fact%20Sheet%20%239.pdf</t>
  </si>
  <si>
    <t>HTI002People in Need</t>
  </si>
  <si>
    <t>Le Nouvelliste 19/08/2021</t>
  </si>
  <si>
    <t>https://lenouvelliste.com/article/231075/2-189-morts-et-12-268-blesses-nouveau-bilan-provisoire-du-seisme</t>
  </si>
  <si>
    <t>Houses reported as destroyed by the Direction de la Protection civile.</t>
  </si>
  <si>
    <t>HTI001Buildings destroyed</t>
  </si>
  <si>
    <t>Houses reported as damaged by the Direction de la Protection civile.</t>
  </si>
  <si>
    <t>HTI001Buildings damaged</t>
  </si>
  <si>
    <t>People exposed - people affected</t>
  </si>
  <si>
    <t>HTI002Minimal humanitarian conditions - Level 1</t>
  </si>
  <si>
    <t>OCHA 17/08/2021 ; USAID (30/08/2021)</t>
  </si>
  <si>
    <t>https://data.humdata.org/dataset/haiti-subnational-population-statistics    https://reliefweb.int/sites/reliefweb.int/files/resources/2021_08_30%20USAID-BHA%20Haiti%20Earthquake%20Fact%20Sheet%20%239.pdf</t>
  </si>
  <si>
    <t>People affected - PiN</t>
  </si>
  <si>
    <t>HTI002Stressed humanitarian conditions - Level 2</t>
  </si>
  <si>
    <t>USAID (30/08/2021)</t>
  </si>
  <si>
    <t>People in Need according to USAID.</t>
  </si>
  <si>
    <t>HTI002Moderate humanitarian conditions - Level 3</t>
  </si>
  <si>
    <t>HTI002Severe humanitarian conditions - Level 4</t>
  </si>
  <si>
    <t>HTI002Extreme humanitarian conditions - Level 5</t>
  </si>
  <si>
    <t xml:space="preserve">UNHCR 31/03/2021 ; UNHCR 30/06/2021 ; UNHCR 06/05/2021 ; OCHA 23/06/2021 ; OCHA 16/01/2021 ; </t>
  </si>
  <si>
    <t>https://data2.unhcr.org/en/documents/details/79611 ; https://www.unhcr.org/figures-at-a-glance-in-malaysia.html ; https://data2.unhcr.org/en/situations/thailand ; https://reliefweb.int/sites/reliefweb.int/files/resources/OCHA%20Myanmar%20-%20Humanitarian%20Update%20No.8%20.pdf ; https://reliefweb.int/sites/reliefweb.int/files/resources/MMR_Rakhine_MAF_AA_Displacement_16Jan2021.pdf</t>
  </si>
  <si>
    <t xml:space="preserve">Rohingya refugees (884,041) in Bangladesh + (154,860 ) in Malaysia + (91,795) in Thailand + protracted IDPs in Rakhine in camp settings since 2012 (126,000) + (81,630) IDPs in Rakhine from Jan2019-Nov2020 + (9,841) IDPs in Paletwa, Chin </t>
  </si>
  <si>
    <t>MMR002People displaced</t>
  </si>
  <si>
    <t>OCHA (31/08/2021)</t>
  </si>
  <si>
    <t>https://reliefweb.int/sites/reliefweb.int/files/resources/OCHA%20Haiti%20SitRep%233%20FR.pdf</t>
  </si>
  <si>
    <t>"Personnes touchées" according to OCHA.</t>
  </si>
  <si>
    <t>HTI002People affected</t>
  </si>
  <si>
    <t>HTI001People in Need</t>
  </si>
  <si>
    <t>HTI001Minimal humanitarian conditions - Level 1</t>
  </si>
  <si>
    <t>People affected - PIN</t>
  </si>
  <si>
    <t>HTI001Stressed humanitarian conditions - Level 2</t>
  </si>
  <si>
    <t>PIN.</t>
  </si>
  <si>
    <t>HTI001Moderate humanitarian conditions - Level 3</t>
  </si>
  <si>
    <t xml:space="preserve">From calculations
</t>
  </si>
  <si>
    <t>HTI001Severe humanitarian conditions - Level 4</t>
  </si>
  <si>
    <t>HTI001Extreme humanitarian conditions - Level 5</t>
  </si>
  <si>
    <t>World Bank 07/07/2021 ; UNHCR 06/08/2021 ; IOM 27/08/2021</t>
  </si>
  <si>
    <t>https://data.worldbank.org/indicator/SP.POP.TOTL?locations=DJ ; https://reliefweb.int/report/djibouti/djibouti-refugees-and-asylum-seekers-31-july-2021 ; https://dtm.iom.int/reports/djibouti-migrants-presence-26-august-2021</t>
  </si>
  <si>
    <t>988,002 is the total population of Djibouti in 2020 according to World Bank data, and 33717 is the number of refugees in Djibouti as of 31 July according to UNHCR, and 1547 is the total number of stranded migrants in Djibouti as of 26 August, according to IOM</t>
  </si>
  <si>
    <t>DJI001Total population</t>
  </si>
  <si>
    <t>World Bank 07/07/2021</t>
  </si>
  <si>
    <t>https://data.worldbank.org/indicator/AG.LND.TOTL.K2?locations=DJ</t>
  </si>
  <si>
    <t>The whole country is affected by the complex crisis</t>
  </si>
  <si>
    <t>DJI001Landmass affected</t>
  </si>
  <si>
    <t>The whole population is exposed to the complex crisis in Djibouti</t>
  </si>
  <si>
    <t>DJI001People exposed</t>
  </si>
  <si>
    <t>UNHCR 06/08/2021 ; IOM 27/08/2021 ; IPC 02/2021</t>
  </si>
  <si>
    <t>https://reliefweb.int/report/djibouti/djibouti-refugees-and-asylum-seekers-31-july-2021 ; https://dtm.iom.int/reports/djibouti-migrants-presence-26-august-2021 ; http://www.ipcinfo.org/fileadmin/user_upload/ipcinfo/docs/IPC_Djibouti_Acute_Food_Insecurity_2020Oct_2021Aug_English_summary.pdf</t>
  </si>
  <si>
    <t>People in IPC level 2 and above (583000) for Jan-August 2021 period + refugees and asylum seekers (33717) as of July 31, which are not included in the food security analysis + Stranded migrants (1547) as of 26 August. This figure accounts for people affected both by the drought and mixed migration crisis.</t>
  </si>
  <si>
    <t>DJI001People affected</t>
  </si>
  <si>
    <t>UNHCR 06/08/2021 ; IOM 27/08/2021</t>
  </si>
  <si>
    <t>https://reliefweb.int/report/djibouti/djibouti-refugees-and-asylum-seekers-31-july-2021 ; https://dtm.iom.int/reports/djibouti-migrants-presence-26-august-2021</t>
  </si>
  <si>
    <t>refugees and asylum seekers (33717) as ofJuly 31 + Stranded migrants (1547) as of 26 August.</t>
  </si>
  <si>
    <t>DJI001People displaced</t>
  </si>
  <si>
    <t>ACLED 07/07/2021</t>
  </si>
  <si>
    <t>fatalities between 1 March and 31 August 2021</t>
  </si>
  <si>
    <t>DJI001Fatalities reported</t>
  </si>
  <si>
    <t>DJI001Fatalities in all crises</t>
  </si>
  <si>
    <t>DJI001People in Need</t>
  </si>
  <si>
    <t>DJI001Minimal humanitarian conditions - Level 1</t>
  </si>
  <si>
    <t xml:space="preserve">ACAPS methodology: Level 2 = Affected population - PIN 
</t>
  </si>
  <si>
    <t>DJI001Stressed humanitarian conditions - Level 2</t>
  </si>
  <si>
    <t>People in Ciris IPC-3 (167000) for Jan-August 2021 period + refugees and asylum seekers (33717) as of July 31 + Stranded migrants (1547) as of 26 August.</t>
  </si>
  <si>
    <t>DJI001Moderate humanitarian conditions - Level 3</t>
  </si>
  <si>
    <t xml:space="preserve"> IPC 02/2021</t>
  </si>
  <si>
    <t>http://www.ipcinfo.org/fileadmin/user_upload/ipcinfo/docs/IPC_Djibouti_Acute_Food_Insecurity_2020Oct_2021Aug_English_summary.pdf</t>
  </si>
  <si>
    <t>People in Emergency IPC-4 (27,000) for Jan-August 2021 period</t>
  </si>
  <si>
    <t>DJI001Severe humanitarian conditions - Level 4</t>
  </si>
  <si>
    <t>There is no data available of extreme needs in Djibouti and no one is in Catastrophe (IPC-5)</t>
  </si>
  <si>
    <t>DJI001Extreme humanitarian conditions - Level 5</t>
  </si>
  <si>
    <t>Refugees, host, non-host population,  retunrees, IDPs</t>
  </si>
  <si>
    <t>DJI001Crisis affected groups</t>
  </si>
  <si>
    <t>DJI002Total population</t>
  </si>
  <si>
    <t>The whole country, although some areas are more affected being on the migration route, the other areas are were refugees camps are located.</t>
  </si>
  <si>
    <t>DJI002Landmass affected</t>
  </si>
  <si>
    <t>The whole population is exposed to the mixed migration crisis in Djibouti</t>
  </si>
  <si>
    <t>DJI002People exposed</t>
  </si>
  <si>
    <t>DJI002People affected</t>
  </si>
  <si>
    <t>refugees and asylum seekers (33717) as of July 31 + Stranded migrants (1547) as of 26 August.</t>
  </si>
  <si>
    <t>DJI002People displaced</t>
  </si>
  <si>
    <t>No fatalities between 1 March and 31 August 2021 related to the mixed migration crisis</t>
  </si>
  <si>
    <t>DJI002Fatalities reported</t>
  </si>
  <si>
    <t>DJI002Fatalities in all crises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</si>
  <si>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</si>
  <si>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</si>
  <si>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</si>
  <si>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</si>
  <si>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</si>
  <si>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</si>
  <si>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DJI003Total population</t>
  </si>
  <si>
    <t>The whole country is affected by the drought crisis</t>
  </si>
  <si>
    <t>DJI003Landmass affected</t>
  </si>
  <si>
    <t>The whole population is exposed to the drough crisis</t>
  </si>
  <si>
    <t>DJI003People exposed</t>
  </si>
  <si>
    <t>IPC 02/2021</t>
  </si>
  <si>
    <t>People in IPC level 2 and above (583000) for Jan-August 2021 period.</t>
  </si>
  <si>
    <t>DJI003People affected</t>
  </si>
  <si>
    <t>No figures of people being internally displaced because of the drought crisis</t>
  </si>
  <si>
    <t>DJI003People displaced</t>
  </si>
  <si>
    <t>No fatalities between 1 March and 31 August 2021 related to the drought crisis</t>
  </si>
  <si>
    <t>DJI003Fatalities reported</t>
  </si>
  <si>
    <t>DJI003Fatalities in all crises</t>
  </si>
  <si>
    <t>DJI003People in Need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</si>
  <si>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</si>
  <si>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</si>
  <si>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DJI003Minimal humanitarian conditions - Level 1</t>
  </si>
  <si>
    <t>DJI003Stressed humanitarian conditions - Level 2</t>
  </si>
  <si>
    <t>People in Ciris IPC-3 for Jan-August 2021 period.</t>
  </si>
  <si>
    <t>DJI003Moderate humanitarian conditions - Level 3</t>
  </si>
  <si>
    <t>People in Emergency IPC-4 for Jan-August 2021 period.</t>
  </si>
  <si>
    <t>DJI003Severe humanitarian conditions - Level 4</t>
  </si>
  <si>
    <t>DJI003Extreme humanitarian conditions - Level 5</t>
  </si>
  <si>
    <t>DJI003Crisis affected groups</t>
  </si>
  <si>
    <t>ACLED 12/09/2021</t>
  </si>
  <si>
    <t>Fatalities from 1 March to 31 August 2021, due to food insecurity crisis</t>
  </si>
  <si>
    <t>SWZ001Fatalities reported</t>
  </si>
  <si>
    <t>Fatalities from 1 March to 31 August 2021</t>
  </si>
  <si>
    <t>SWZ001Fatalities in all crises</t>
  </si>
  <si>
    <t>IPC 30/07/2021</t>
  </si>
  <si>
    <t>https://reliefweb.int/report/lesotho/lesotho-ipc-acute-food-insecurity-analysis-july-september-2021-and-projection-october</t>
  </si>
  <si>
    <t>Total population of Lesotho</t>
  </si>
  <si>
    <t>LSO002Total population</t>
  </si>
  <si>
    <t>LSO002Landmass affected</t>
  </si>
  <si>
    <t>LSO002People exposed</t>
  </si>
  <si>
    <t>LSO002People affected</t>
  </si>
  <si>
    <t>Fatalities from 1 March to 31 August 2021, due to drought crisis</t>
  </si>
  <si>
    <t>LSO002Fatalities reported</t>
  </si>
  <si>
    <t>LSO002Fatalities in all crises</t>
  </si>
  <si>
    <t>LSO002People in Need</t>
  </si>
  <si>
    <t>IPC-1 (minimal) severity between Jul 2021 - Sep 2021</t>
  </si>
  <si>
    <t>LSO002Minimal humanitarian conditions - Level 1</t>
  </si>
  <si>
    <t>IPC-2 (Stressed) severity between Jul 2021 - Sep 2021</t>
  </si>
  <si>
    <t>LSO002Stressed humanitarian conditions - Level 2</t>
  </si>
  <si>
    <t>IPC-3 (Crisis) severity between Jul 2021 - Sep 2021</t>
  </si>
  <si>
    <t>LSO002Moderate humanitarian conditions - Level 3</t>
  </si>
  <si>
    <t>IPC-4 (Emergency) severity between Jul 2021 - Sep 2021</t>
  </si>
  <si>
    <t>LSO002Severe humanitarian conditions - Level 4</t>
  </si>
  <si>
    <t>IPC-5 (Catastrophe) severity between Jul 2021 - Sep 2021</t>
  </si>
  <si>
    <t>LSO002Extreme humanitarian conditions - Level 5</t>
  </si>
  <si>
    <t>LSO002Crisis affected groups</t>
  </si>
  <si>
    <t>IPC 09/07/2021</t>
  </si>
  <si>
    <t>https://reliefweb.int/report/madagascar/madagascar-grand-south-ipc-acute-food-insecurity-analysis-april-december-2021</t>
  </si>
  <si>
    <t>Total population of Madagascar</t>
  </si>
  <si>
    <t>MDG002Total population</t>
  </si>
  <si>
    <t>IPC 11/2020 ; IPC 07/05/2021</t>
  </si>
  <si>
    <t xml:space="preserve">http://www.ipcinfo.org/ipc-country-analysis/details-map/en/c/1152969/?iso3=MDG ; https://reliefweb.int/report/madagascar/madagascar-grand-south-integrated-food-security-phase-classification-snapshot
</t>
  </si>
  <si>
    <t>The Grand South of Madagascar is the most affecyed by the drought and includes 13 districts: Ambovombe-androy, Bekily, Beloha, Tsihombe, Amboasary-atsimo, Betroka, Taolagnaro, Ampanihy, Betioky atsimo, Farafangana, Vangaindrano, Manakara Atsimo, Vohipeno</t>
  </si>
  <si>
    <t>MDG002Landmass affected</t>
  </si>
  <si>
    <t>The total number of people living in the Grand South of Madagascar that includes 13 districts: Ambovombe-androy, Bekily, Beloha, Tsihombe, Amboasary-atsimo, Betroka, Taolagnaro, Ampanihy, Betioky atsimo, Farafangana, Vangaindrano, Manakara Atsimo, Vohipeno</t>
  </si>
  <si>
    <t>MDG002People exposed</t>
  </si>
  <si>
    <t>Number of people in IPC 2 and above in the Grand South districts for for Apr 2021 - Sep 2021 period</t>
  </si>
  <si>
    <t>MDG002People affected</t>
  </si>
  <si>
    <t>ECHO 05/07/2021</t>
  </si>
  <si>
    <t>https://reliefweb.int/report/madagascar/echo-factsheet-madagascar-last-updated-30062021</t>
  </si>
  <si>
    <t xml:space="preserve">reports show that people migrate from the South to the North of Madagascar searching for better food resources, but no figures are specified. </t>
  </si>
  <si>
    <t>MDG002People displaced</t>
  </si>
  <si>
    <t>fatalities in Madagascar from 1 March to 31 August, as a result of drought</t>
  </si>
  <si>
    <t>MDG002Fatalities reported</t>
  </si>
  <si>
    <t>Fatalities in Madagascar from 1 March to 31 August</t>
  </si>
  <si>
    <t>MDG002Fatalities in all crises</t>
  </si>
  <si>
    <t>MDG002People in Need</t>
  </si>
  <si>
    <t>MDG002Minimal humanitarian conditions - Level 1</t>
  </si>
  <si>
    <t>MDG002Stressed humanitarian conditions - Level 2</t>
  </si>
  <si>
    <t>People in Crisis (IPC-3) for Apr 2021 - Sep 2021 period</t>
  </si>
  <si>
    <t>MDG002Moderate humanitarian conditions - Level 3</t>
  </si>
  <si>
    <t>People in Emergency (IPC-4) for for Apr 2021 - Sep 2021 period</t>
  </si>
  <si>
    <t>MDG002Severe humanitarian conditions - Level 4</t>
  </si>
  <si>
    <t>People in Catastrophe (IPC-5) for for Apr 2021 - Sep 2021 period</t>
  </si>
  <si>
    <t>MDG002Extreme humanitarian conditions - Level 5</t>
  </si>
  <si>
    <t>Host Community</t>
  </si>
  <si>
    <t>MDG002Crisis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</si>
  <si>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</si>
  <si>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</si>
  <si>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</si>
  <si>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</si>
  <si>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</si>
  <si>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</si>
  <si>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</si>
  <si>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</si>
  <si>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IPC 26/08/2021</t>
  </si>
  <si>
    <t>https://reliefweb.int/report/malawi/malawi-ipc-acute-food-insecurity-analysis-july-2021-march-2022-issued-august-2021</t>
  </si>
  <si>
    <t>Affected population are people in IPC 2 (Stressed) and above for Jul 2021 - Sep 2021 period</t>
  </si>
  <si>
    <t>MWI002People affected</t>
  </si>
  <si>
    <t>Fatalities from 1 March to 31 August, due to the complex crisis</t>
  </si>
  <si>
    <t>MWI002Fatalities reported</t>
  </si>
  <si>
    <t>Fatalities from 1 March to 31 August</t>
  </si>
  <si>
    <t>MWI002Fatalities in all crises</t>
  </si>
  <si>
    <t>MWI002People in Need</t>
  </si>
  <si>
    <t>According to ACAPS methodology, Level1= Exposed population - affected population.</t>
  </si>
  <si>
    <t>MWI002Minimal humanitarian conditions - Level 1</t>
  </si>
  <si>
    <t xml:space="preserve">According to ACAPS methodology, Level 2 = Affected population - PIN </t>
  </si>
  <si>
    <t>MWI002Stressed humanitarian conditions - Level 2</t>
  </si>
  <si>
    <t>IPC-3 (Crisis) severity for Jul 2021 - Sep 2021 period</t>
  </si>
  <si>
    <t>MWI002Moderate humanitarian conditions - Level 3</t>
  </si>
  <si>
    <t>IPC-4 (Emergency) severity between January - March 2021 for Jul 2021 - Sep 2021 period</t>
  </si>
  <si>
    <t>MWI002Severe humanitarian conditions - Level 4</t>
  </si>
  <si>
    <t>IPC-5 (Catastrophe) severity between January - March 2021 for Jul 2021 - Sep 2021 period</t>
  </si>
  <si>
    <t>MWI002Extreme humanitarian conditions - Level 5</t>
  </si>
  <si>
    <t>https://data2.unhcr.org/en/country/mwi</t>
  </si>
  <si>
    <t>Host-community and refugees from Congo, Burundi, and Rwanda</t>
  </si>
  <si>
    <t>MWI002Crisis affected groups</t>
  </si>
  <si>
    <t>Fatalities from 1 March to 31 August, due to food insecurity crisis</t>
  </si>
  <si>
    <t>NAM002Fatalities reported</t>
  </si>
  <si>
    <t>NAM002Fatalities in all crises</t>
  </si>
  <si>
    <t>Fatalities between 1 March to 31 August related to the refugees crisis</t>
  </si>
  <si>
    <t>TZA002Fatalities reported</t>
  </si>
  <si>
    <t>TZA002Fatalities in all crises</t>
  </si>
  <si>
    <t>IPC 18/08/2021</t>
  </si>
  <si>
    <t>https://reliefweb.int/report/zambia/zambia-acute-food-insecurity-situation-july-september-2021-and-projections-october</t>
  </si>
  <si>
    <t>Total population in Zambia</t>
  </si>
  <si>
    <t>ZMB002Total population</t>
  </si>
  <si>
    <t>The whole country is affected by the Drought crisis</t>
  </si>
  <si>
    <t>ZMB002Landmass affected</t>
  </si>
  <si>
    <t>ZMB002People exposed</t>
  </si>
  <si>
    <t>ZMB002People affected</t>
  </si>
  <si>
    <t>Fatalities from 1 March to 31 August, due to Drought crisis</t>
  </si>
  <si>
    <t>ZMB002Fatalities reported</t>
  </si>
  <si>
    <t>ZMB002Fatalities in all crises</t>
  </si>
  <si>
    <t>ZMB002People in Need</t>
  </si>
  <si>
    <t>IPC-1 (minimal) severity between Jun 2021 - Sep 2021</t>
  </si>
  <si>
    <t>ZMB002Minimal humanitarian conditions - Level 1</t>
  </si>
  <si>
    <t>IPC-2 (Stressed) severity between Jun 2021 - Sep 2021</t>
  </si>
  <si>
    <t>ZMB002Stressed humanitarian conditions - Level 2</t>
  </si>
  <si>
    <t>IPC-3 (Crisis) severity between Jun 2021 - Sep 2021</t>
  </si>
  <si>
    <t>ZMB002Moderate humanitarian conditions - Level 3</t>
  </si>
  <si>
    <t>IPC-4 (Emergency) severity between Jun 2021 - Sep 2021</t>
  </si>
  <si>
    <t>ZMB002Severe humanitarian conditions - Level 4</t>
  </si>
  <si>
    <t>IPC-5 (Catastrophe) severity between Jun 2021 - Sep 2021</t>
  </si>
  <si>
    <t>ZMB002Extreme humanitarian conditions - Level 5</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</si>
  <si>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</si>
  <si>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</si>
  <si>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</si>
  <si>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</si>
  <si>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Fatalities between 1 March to 31 August</t>
  </si>
  <si>
    <t>ZWE001Fatalities reported</t>
  </si>
  <si>
    <t>ACLED 12/09/2022</t>
  </si>
  <si>
    <t>ZWE001Fatalities in all crises</t>
  </si>
  <si>
    <t>IPC 10/2020 IPC 09/07/2021 IPC 18/08/2021 IPC 01/04/2021 IPC 26/08/2021 IPC 01/10/2020 IPC 30/07/2021</t>
  </si>
  <si>
    <t>http://www.ipcinfo.org/ipc-country-analysis/details-map/en/c/1152928/?iso3=ZWE https://reliefweb.int/report/madagascar/madagascar-grand-south-ipc-acute-food-insecurity-analysis-april-december-2021 https://reliefweb.int/report/zambia/zambia-acute-food-insecurity-situation-july-september-2021-and-projections-october http://www.ipcinfo.org/ipc-country-analysis/details-map/en/c/1153083/?iso3=SWZ https://reliefweb.int/report/malawi/malawi-ipc-acute-food-insecurity-analysis-july-2021-march-2022-issued-august-2021 http://www.ipcinfo.org/ipc-country-analysis/details-map/en/c/1152879/?iso3=NAM https://reliefweb.int/report/lesotho/lesotho-ipc-acute-food-insecurity-analysis-july-september-2021-and-projection-october</t>
  </si>
  <si>
    <t>Total population of Zimbabwe, Madagascar, Zambia, Eswatini, Malawi, Namibia, and Lesotho</t>
  </si>
  <si>
    <t>REG012Total population</t>
  </si>
  <si>
    <t>Britannica 07/07/2021 IPC 11/2020 ; IPC 07/05/2021 UN Statistics 2004 UN Statistics 2004</t>
  </si>
  <si>
    <t>https://www.britannica.com/place/Zimbabwe#ref44142 http://www.ipcinfo.org/ipc-country-analysis/details-map/en/c/1152969/?iso3=MDG ; https://reliefweb.int/report/madagascar/madagascar-grand-south-integrated-food-security-phase-classification-snapshot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t>
  </si>
  <si>
    <t>Total area affected in Zimbabwe, Madagascar, Zambia, Eswatini, Malawi, Namibia, and Lesotho</t>
  </si>
  <si>
    <t>REG012Landmass affected</t>
  </si>
  <si>
    <t>REG012People exposed</t>
  </si>
  <si>
    <t>REG012People affected</t>
  </si>
  <si>
    <t xml:space="preserve">Global Humanitarian Overview 2021 ECHO 05/07/2021     </t>
  </si>
  <si>
    <t xml:space="preserve">https://reliefweb.int/sites/reliefweb.int/files/resources/GHO2021_EN.pdf https://reliefweb.int/report/madagascar/echo-factsheet-madagascar-last-updated-30062021     </t>
  </si>
  <si>
    <t xml:space="preserve">IPDs in Zimbabwe only as there is no information indicating that there IDPs in the other countries. </t>
  </si>
  <si>
    <t>REG012People displaced</t>
  </si>
  <si>
    <t>Fatalities between 1 March to 31 August, due to the regional food insecurity crisis</t>
  </si>
  <si>
    <t>REG012Fatalities reported</t>
  </si>
  <si>
    <t>REG012Fatalities in all crises</t>
  </si>
  <si>
    <t>Global Humanitarian Overview 2021 IPC 09/07/2021 IPC 18/08/2021 IPC 01/04/2021 IPC 26/08/2021 IPC 01/10/2020 IPC 30/07/2021</t>
  </si>
  <si>
    <t>https://reliefweb.int/sites/reliefweb.int/files/resources/GHO2021_EN.pdf https://reliefweb.int/report/madagascar/madagascar-grand-south-ipc-acute-food-insecurity-analysis-april-december-2021 https://reliefweb.int/report/zambia/zambia-acute-food-insecurity-situation-july-september-2021-and-projections-october http://www.ipcinfo.org/ipc-country-analysis/details-map/en/c/1153083/?iso3=SWZ https://reliefweb.int/report/malawi/malawi-ipc-acute-food-insecurity-analysis-july-2021-march-2022-issued-august-2021 http://www.ipcinfo.org/ipc-country-analysis/details-map/en/c/1152879/?iso3=NAM https://reliefweb.int/report/lesotho/lesotho-ipc-acute-food-insecurity-analysis-july-september-2021-and-projection-october</t>
  </si>
  <si>
    <t>REG012People in Need</t>
  </si>
  <si>
    <t>Global Humanitarian Overview 2021 ; IPC 10/2020 IPC 09/07/2021 IPC 18/08/2021 IPC 01/04/2021 IPC 26/08/2021 IPC 01/10/2020 IPC 30/07/2021</t>
  </si>
  <si>
    <t>https://reliefweb.int/sites/reliefweb.int/files/resources/GHO2021_EN.pdf ; http://www.ipcinfo.org/ipc-country-analysis/details-map/en/c/1152928/?iso3=ZWE https://reliefweb.int/report/madagascar/madagascar-grand-south-ipc-acute-food-insecurity-analysis-april-december-2021 https://reliefweb.int/report/zambia/zambia-acute-food-insecurity-situation-july-september-2021-and-projections-october http://www.ipcinfo.org/ipc-country-analysis/details-map/en/c/1153083/?iso3=SWZ https://reliefweb.int/report/malawi/malawi-ipc-acute-food-insecurity-analysis-july-2021-march-2022-issued-august-2021 http://www.ipcinfo.org/ipc-country-analysis/details-map/en/c/1152879/?iso3=NAM https://reliefweb.int/report/lesotho/lesotho-ipc-acute-food-insecurity-analysis-july-september-2021-and-projection-october</t>
  </si>
  <si>
    <t>The sum of Level 1 figures for food/drought/complex crisis from ACAPS INFORM Severity Index of each country (Zimbabwe, Madagascar, Zambia, Eswatini, Malawi, Namibia, and Lesotho)</t>
  </si>
  <si>
    <t>REG012Minimal humanitarian conditions - Level 1</t>
  </si>
  <si>
    <t>The sum of Level 2 figures for food/drought/complex crisis from ACAPS INFORM Severity Index of each country (Zimbabwe, Madagascar, Zambia, Eswatini, Malawi, Namibia, and Lesotho)</t>
  </si>
  <si>
    <t>REG012Stressed humanitarian conditions - Level 2</t>
  </si>
  <si>
    <t>The sum of Level 3 figures for food/drought/complex crisis from ACAPS INFORM Severity Index of each country (Zimbabwe, Madagascar, Zambia, Eswatini, Malawi, Namibia, and Lesotho)</t>
  </si>
  <si>
    <t>REG012Moderate humanitarian conditions - Level 3</t>
  </si>
  <si>
    <t>The sum of Level 4 figures for food/drought/complex crisis from ACAPS INFORM Severity Index of each country (Zimbabwe, Madagascar, Zambia, Eswatini, Malawi, Namibia, and Lesotho)</t>
  </si>
  <si>
    <t>REG012Severe humanitarian conditions - Level 4</t>
  </si>
  <si>
    <t>The sum of Level 5 figures for food/drought/complex crisis from ACAPS INFORM Severity Index of each country (Zimbabwe, Madagascar, Zambia, Eswatini, Malawi, Namibia, and Lesotho)</t>
  </si>
  <si>
    <t>REG012Extreme humanitarian conditions - Level 5</t>
  </si>
  <si>
    <t>Host community, IDPs, Refugees</t>
  </si>
  <si>
    <t>REG012Crisis affected groups</t>
  </si>
  <si>
    <t>SDN006Total population</t>
  </si>
  <si>
    <t>The number represents all of Sudan because the whole country is impacted by Floods (bo floods happened be</t>
  </si>
  <si>
    <t>SDN006Landmass affected</t>
  </si>
  <si>
    <t>All the population is exposed to floods crisis</t>
  </si>
  <si>
    <t>SDN006People exposed</t>
  </si>
  <si>
    <t>OCHA 09/09/2021</t>
  </si>
  <si>
    <t>https://reliefweb.int/report/sudan/sudan-floods-flash-update-no-12-9-september-2021-enar</t>
  </si>
  <si>
    <t>Heavy rains and flooding have affected over 102,000 people across the country since the start of the rainy season in July</t>
  </si>
  <si>
    <t>SDN006People affected</t>
  </si>
  <si>
    <t>The number of IDPs is estimated based on houses destroyed by floods and the average number of members in Sudan households: over 5,500 homes destroyed across the country since the start of the rainy season in July</t>
  </si>
  <si>
    <t>SDN006People displaced</t>
  </si>
  <si>
    <t>The Intelligencer 13/09/2021</t>
  </si>
  <si>
    <t>https://www.theintelligencer.com/news/article/Official-Sudan-floods-have-killed-more-than-80-16455568.php</t>
  </si>
  <si>
    <t>Fatalities since the start of floods season in July</t>
  </si>
  <si>
    <t>SDN006Fatalities reported</t>
  </si>
  <si>
    <t>Number of fatalities between 1 March and 31 August</t>
  </si>
  <si>
    <t>SDN006Fatalities in all crises</t>
  </si>
  <si>
    <t>SDN006People in Need</t>
  </si>
  <si>
    <t>Level1= Exposed population - affected population (ACAPS methodology)</t>
  </si>
  <si>
    <t>SDN006Minimal humanitarian conditions - Level 1</t>
  </si>
  <si>
    <t>Level 2 = Affected population - PIN (ACAPS methodology)</t>
  </si>
  <si>
    <t>SDN006Stressed humanitarian conditions - Level 2</t>
  </si>
  <si>
    <t>Severity of needs for people in need is not availaboe</t>
  </si>
  <si>
    <t>SDN006Moderate humanitarian conditions - Level 3</t>
  </si>
  <si>
    <t>SDN006Severe humanitarian conditions - Level 4</t>
  </si>
  <si>
    <t>SDN006Extreme humanitarian conditions - Level 5</t>
  </si>
  <si>
    <t>Host community, Refugges, and IDPs</t>
  </si>
  <si>
    <t>SDN006Crisis affected groups</t>
  </si>
  <si>
    <t>UNHCR Sudan 13/09/2021 ; UNHCR South Sudan 13/09/2021 ; UNHCR Chad 13/09/2021</t>
  </si>
  <si>
    <t>https://data2.unhcr.org/en/country/sdn; https://data2.unhcr.org/en/country/ssd ; https://data2.unhcr.org/en/country/tcd</t>
  </si>
  <si>
    <t>The number includes IDPs in Sudan (3,036,593) as of 31 July, Refugees in Sudan(1,108,153) as of 31 August, Refugee returnees (2,060) as of 31 Dec. 2019, Sudanese refugees in South Sudan (299,041) as of 31 July and Chad (373,080) as of 31 August</t>
  </si>
  <si>
    <t>SDN001People displaced</t>
  </si>
  <si>
    <t>SDN001Fatalities reported</t>
  </si>
  <si>
    <t>SDN001Fatalities in all crises</t>
  </si>
  <si>
    <t>UNHCR 22/08/2021</t>
  </si>
  <si>
    <t>https://reliefweb.int/sites/reliefweb.int/files/resources/01%20Overview%20of%20Refugees%20and%20Asylum-seekers%20in%20Sudan%20Dashboard%20as%20of%2031%20July%202021.pdf</t>
  </si>
  <si>
    <t>The number represents refugees in Sudan, excluding refugees from Ethiopia (68,840), as of 31 July</t>
  </si>
  <si>
    <t>SDN005People displaced</t>
  </si>
  <si>
    <t>Number of fatalities between 1 March and 31 August, related to this crisis</t>
  </si>
  <si>
    <t>SDN005Fatalities reported</t>
  </si>
  <si>
    <t>SDN005Fatalities in all crises</t>
  </si>
  <si>
    <t>SDN005People in Need</t>
  </si>
  <si>
    <t>UNHCR 17/06/2021; CityPopulation, 2018 ; UNHCR 22/08/2021</t>
  </si>
  <si>
    <t>https://data2.unhcr.org/en/documents/details/87270 ; https://www.citypopulation.de/en/sudan/ ; https://reliefweb.int/sites/reliefweb.int/files/resources/01%20Overview%20of%20Refugees%20and%20Asylum-seekers%20in%20Sudan%20Dashboard%20as%20of%2031%20July%202021.pdf</t>
  </si>
  <si>
    <t>LLevel1= Exposed population - affected population (ACAPS methodology)</t>
  </si>
  <si>
    <t>SDN005Minimal humanitarian conditions - Level 1</t>
  </si>
  <si>
    <t>evel 2 = Affected population - PIN (ACAPS methodology)</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</si>
  <si>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</si>
  <si>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</si>
  <si>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</si>
  <si>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</si>
  <si>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</si>
  <si>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Refugees and host-community</t>
  </si>
  <si>
    <t>SDN005Crisis affected groups</t>
  </si>
  <si>
    <t>The numbef of refugees from Ethiopia (68,840) as of 31 July</t>
  </si>
  <si>
    <t>SDN007People displaced</t>
  </si>
  <si>
    <t>No fatalities among refugees from Ethiopia between 1 March and 31 August</t>
  </si>
  <si>
    <t>SDN007Fatalities reported</t>
  </si>
  <si>
    <t>SDN007Fatalities in all crises</t>
  </si>
  <si>
    <t>SDN007People in Need</t>
  </si>
  <si>
    <t>SDN007Minimal humanitarian conditions - Level 1</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</si>
  <si>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</si>
  <si>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</si>
  <si>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</si>
  <si>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</si>
  <si>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</si>
  <si>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IPC 24/05/2021</t>
  </si>
  <si>
    <t>https://reliefweb.int/report/sudan/sudan-ipc-acute-food-insecurity-analysis-april-2021-february-2022-issued-may-2021</t>
  </si>
  <si>
    <t>Affected people are in IPC2 (Stressed) and above in west Darfur for June to September period</t>
  </si>
  <si>
    <t>SDN008People affected</t>
  </si>
  <si>
    <t>OCHA HDX 08/09/2021</t>
  </si>
  <si>
    <t>Number of IDPs in West-Darfur 337801 as of 8 Sep 2021</t>
  </si>
  <si>
    <t>SDN008People displaced</t>
  </si>
  <si>
    <t>SDN008Fatalities reported</t>
  </si>
  <si>
    <t>SDN008Fatalities in all crises</t>
  </si>
  <si>
    <t>https://data.worldbank.org/indicator/SP.POP.TOTL?locations=IQ</t>
  </si>
  <si>
    <t xml:space="preserve">World Bank population figure is the midyear estimate and it includes refugees' inflow and outflow. However, there is a small margin of error as the World Bank data is from 2020 and new refugee/returnee numbers are not accounted for. Therefore, the reliability is set as medium.
</t>
  </si>
  <si>
    <t>IRQ003Total population</t>
  </si>
  <si>
    <t xml:space="preserve">UNFPA 2018; UNHCR 2014; UNHCR 31/08/2021
</t>
  </si>
  <si>
    <t>https://iraq.unfpa.org/sites/default/files/pub-pdf/KRSO%20IOM%20UNFPA%20Demographic%20Survey%20Kurdistan%20Region%20of%20Iraq_0.pdf;
  http://reporting.unhcr.org/node/2547?y=2014#year
    http://data2.unhcr.org/en/situations/syria/location/5</t>
  </si>
  <si>
    <t xml:space="preserve">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
</t>
  </si>
  <si>
    <t>IRQ003People exposed</t>
  </si>
  <si>
    <t>RNO (17/12/2021);UNHCR (31/08/2021)</t>
  </si>
  <si>
    <t>https://reliefweb.int/sites/reliefweb.int/files/resources/RNO_17Dec2020_0.pdf;http://data2.unhcr.org/en/situations/syria/location/5</t>
  </si>
  <si>
    <t xml:space="preserve">The whole Syrian refugee population and part of the hosting population residing in the area is affected by the crisis. This figure includes Syrian Refugees and Memebers of Impacted Communites.
</t>
  </si>
  <si>
    <t>IRQ003People affected</t>
  </si>
  <si>
    <t>UNHCR (31/08/2021)</t>
  </si>
  <si>
    <t>http://data2.unhcr.org/en/situations/syria/location/5</t>
  </si>
  <si>
    <t xml:space="preserve">Total number of Syrian refugees registered in UNHCR Iraq and consider persons of concern
</t>
  </si>
  <si>
    <t>IRQ003People displaced</t>
  </si>
  <si>
    <t>IRQ003People in Need</t>
  </si>
  <si>
    <t xml:space="preserve">UNFPA demographic survey/Kurdistan Region of Iraq (Jul 2018) &amp;  RNO 2021
</t>
  </si>
  <si>
    <t>https://iraq.unfpa.org/sites/default/files/pub-pdf/KRSO%20IOM%20UNFPA%20Demographic%20Survey%20Kurdistan%20Region%20of%20Iraq_0.pdf
    https://reliefweb.int/sites/reliefweb.int/files/resources/74758.pdf</t>
  </si>
  <si>
    <t xml:space="preserve">"Level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
</t>
  </si>
  <si>
    <t>IRQ003Minimal humanitarian conditions - Level 1</t>
  </si>
  <si>
    <t xml:space="preserve">UNHCR and WFP 2018; UNHCR and IMPACT 2019; UNHCR 28/02/2021
</t>
  </si>
  <si>
    <t>https://reliefweb.int/sites/reliefweb.int/files/resources/65023-2.pdf;
    https://data2.unhcr.org/en/documents/download/69906;
    https://data2.unhcr.org/en/documents/download/77192
    http://data2.unhcr.org/en/situations/syria/location/5</t>
  </si>
  <si>
    <t xml:space="preserve">"Level 2 = Affected population – PiN
The affected population is equal to PiN in this crisis. "
</t>
  </si>
  <si>
    <t>IRQ003Stressed humanitarian conditions - Level 2</t>
  </si>
  <si>
    <t xml:space="preserve">RNO 2021 (Nov 2020), MSNA UNCHR/Impact (may2019), &amp; UNHCR/Syrian refugees statistics (March 2021)  
</t>
  </si>
  <si>
    <t xml:space="preserve">https://reliefweb.int/sites/reliefweb.int/files/resources/RNO_17Dec2020_0.pdf
    https://reliefweb.int/sites/reliefweb.int/files/resources/74758.pdf
    https://reliefweb.int/sites/reliefweb.int/files/resources/69906.pdf
    https://data2.unhcr.org/en/documents/details/83655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</si>
  <si>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</si>
  <si>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IRQ003Moderate humanitarian conditions - Level 3</t>
  </si>
  <si>
    <t>IRQ003Severe humanitarian conditions - Level 4</t>
  </si>
  <si>
    <t>IRQ003Extreme humanitarian conditions - Level 5</t>
  </si>
  <si>
    <t xml:space="preserve">World Bank 2020
</t>
  </si>
  <si>
    <t>IRQ002Total population</t>
  </si>
  <si>
    <t xml:space="preserve">IOM (31/06/2021);Migration Portal (31/12/2020)
</t>
  </si>
  <si>
    <t>http://iraqdtm.iom.int/;https://migrationdataportal.org/data?t=2020&amp;i=stock_abs_origin&amp;cm49=368</t>
  </si>
  <si>
    <t xml:space="preserve">This number is the result of summing the most recent IDPs and Returnees figures &amp; international emigrant (2,100,000 Individuals) in 2020. 
Syrian Refugees registered with UNHCR in 2021 were not included in this figure. 
This figure is an estimate since it is hard to capture the accurate number Iraqi who departures the country as a result of the conflict and IDPs who are not registered with UNHCR. </t>
  </si>
  <si>
    <t>IRQ002People displaced</t>
  </si>
  <si>
    <t xml:space="preserve">ACLED, 1 Mar 2021 - 31 Aug 2021
</t>
  </si>
  <si>
    <t xml:space="preserve">The fatalities figure in the past six months. This figure includes people who killed in protests, riots, violence against civilians, explosions/remote violence and battles.
</t>
  </si>
  <si>
    <t>IRQ002Fatalities reported</t>
  </si>
  <si>
    <t>IRQ001Total population</t>
  </si>
  <si>
    <t xml:space="preserve">IOM (31/06/2021);UNHCR (31/08/2021);Migration Portal (31/12/2020)
</t>
  </si>
  <si>
    <t>http://iraqdtm.iom.int/;http://data2.unhcr.org/en/situations/syria/location/5;https://migrationdataportal.org/data?t=2020&amp;i=stock_abs_origin&amp;cm49=368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</si>
  <si>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t>
  </si>
  <si>
    <t>IRQ001People displaced</t>
  </si>
  <si>
    <t>IRQ001Fatalities reported</t>
  </si>
  <si>
    <t>IRQ001Fatalities in all crises</t>
  </si>
  <si>
    <t xml:space="preserve">OCHA (09/03/2021);RNO (17/12/2021);UNHCR (31/08/2021)
</t>
  </si>
  <si>
    <t>https://reliefweb.int/sites/reliefweb.int/files/resources/Iraq%20Humanitarian%20Needs%20Overview%20%28February%202021%29.pdf;
  https://reliefweb.int/sites/reliefweb.int/files/resources/RNO_17Dec2020_0.pdf;http://data2.unhcr.org/en/situations/syria/location/5</t>
  </si>
  <si>
    <t>IRQ001People in Need</t>
  </si>
  <si>
    <t>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</si>
  <si>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</si>
  <si>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</si>
  <si>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</si>
  <si>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t>
  </si>
  <si>
    <t>IRQ001Moderate humanitarian conditions - Level 3</t>
  </si>
  <si>
    <t>IRQ001Severe humanitarian conditions - Level 4</t>
  </si>
  <si>
    <t>IRQ001Extreme humanitarian conditions - Level 5</t>
  </si>
  <si>
    <t>UNHCR (31/08/2021); 3RP (03/2021); UNRWA (06/2020)</t>
  </si>
  <si>
    <t>https://data2.unhcr.org/en/situations/syria/location/36;
  http://www.3rpsyriacrisis.org/wp-content/uploads/2021/03/rso_up.pdf;
  https://www.unrwa.org/sites/default/files/unrwa_jfo_prs_snapshot_june_2020.pdf</t>
  </si>
  <si>
    <t xml:space="preserve">"There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
</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</si>
  <si>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</si>
  <si>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</si>
  <si>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</si>
  <si>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 xml:space="preserve">LCRP 2021 (12/03/2021); UNHCR (31/05/2021); UNRWA (02/2021)
</t>
  </si>
  <si>
    <t>https://reliefweb.int/sites/reliefweb.int/files/resources/LCRP_2021FINAL_v1.pdf; http://data2.unhcr.org/en/situations/syria/location/71; https://www.unrwa.org/where-we-work/lebanon</t>
  </si>
  <si>
    <t xml:space="preserve"># Syrian refugees residing in Lebanon + #PRS + Migrants 
As the registration of Syrian refugees by UNHCR in Lebanon was suspended by the Lebanese government in 2015, the actual number of Syrian refugees is estimated and is not accurate. 
</t>
  </si>
  <si>
    <t>LBN002People displaced</t>
  </si>
  <si>
    <t>OCHA 05/08/2021; UNHCR, UNICEF, &amp; WFP (31/12/2020);LCRP 2021 (12/03/2021)</t>
  </si>
  <si>
    <t>https://reliefweb.int/sites/reliefweb.int/files/resources/Lebanon_ERP_2021_2022_378M_Final.pdf; https://www.unhcr.org/lb/wp-content/uploads/sites/16/2020/12/VASyR-2020-Dashboard.pdf; https://reliefweb.int/sites/reliefweb.int/files/resources/LCRP_2021FINAL_v1.pdf</t>
  </si>
  <si>
    <t>Despite all the population is exposed to the socio-economic crisis, about 2.4 million people are affected by the crisis - including Lebanese, Migrants and Palestinian refugees), 1.5 m Syrian refugees, and the Palestinian refugees from Syria, based on the recent figures and taking in the account the 2021 dymanics.</t>
  </si>
  <si>
    <t>LBN004People affected</t>
  </si>
  <si>
    <t>ACLED (01/03/2021 - 31/08/2021)</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</si>
  <si>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</si>
  <si>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</si>
  <si>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</si>
  <si>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</si>
  <si>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</si>
  <si>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 xml:space="preserve">This data includes the number of all deaths from conflict in the last 6 months as calculated by ACLED. This figure includes people who killed in protests, riots, violence against civilians, explosions/remote violence and battles during the past six months
</t>
  </si>
  <si>
    <t>SYR001Fatalities in all crises</t>
  </si>
  <si>
    <t>https://data.worldbank.org/indicator/SP.POP.TOTL?locations=TR</t>
  </si>
  <si>
    <t>World Bank figures, includes refugee population</t>
  </si>
  <si>
    <t>TUR004Total population</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</si>
  <si>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</si>
  <si>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</si>
  <si>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TUR002Total population</t>
  </si>
  <si>
    <t>UNHCR (09/09/2021); RNO (17/12/2020)</t>
  </si>
  <si>
    <t>https://data2.unhcr.org/en/situations/syria/location/113; https://reliefweb.int/sites/reliefweb.int/files/resources/RNO_17Dec2020_0.pdf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</si>
  <si>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</si>
  <si>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</si>
  <si>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(09/09/2021)</t>
  </si>
  <si>
    <t>https://data2.unhcr.org/en/situations/syria/location/113</t>
  </si>
  <si>
    <t xml:space="preserve">Figure represents registered Syrian refugees in Turkey. Data comes from the most recent operational update for UNHCR Turkey </t>
  </si>
  <si>
    <t>TUR002People displaced</t>
  </si>
  <si>
    <t>UNHCR (09/09/2021); WFP (22/06/2021)</t>
  </si>
  <si>
    <t>https://data2.unhcr.org/en/situations/syria/location/113; https://reliefweb.int/sites/reliefweb.int/files/resources/WFP-0000129382.pdf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</si>
  <si>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</si>
  <si>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</si>
  <si>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</si>
  <si>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</si>
  <si>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</si>
  <si>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</si>
  <si>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</si>
  <si>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TUR003Total population</t>
  </si>
  <si>
    <t>UNHCR (09/09/2021); IOM (09/09/2021); RNO (17/12/2020)</t>
  </si>
  <si>
    <t>https://data2.unhcr.org/en/situations/syria/location/113; https://reliefweb.int/sites/reliefweb.int/files/resources/Turkey_Sitrep_08_august_21.pdf;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</si>
  <si>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</si>
  <si>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</si>
  <si>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(09/09/2021); IOM (09/09/2021)</t>
  </si>
  <si>
    <t>https://data2.unhcr.org/en/situations/syria/location/113; https://reliefweb.int/sites/reliefweb.int/files/resources/Turkey_Sitrep_08_august_21.pdf</t>
  </si>
  <si>
    <t xml:space="preserve">Figure represents the total number of refugees and asylum seekers in Turkey of all nationalities.  </t>
  </si>
  <si>
    <t>TUR003People displaced</t>
  </si>
  <si>
    <t>IOM (01/03/2021 - 31/08/2021)</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</si>
  <si>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</si>
  <si>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</si>
  <si>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UNHCR (09/09/2021); IOM (09/09/2021); WFP (22/06/2021)</t>
  </si>
  <si>
    <t>https://data2.unhcr.org/en/situations/syria/location/113; https://reliefweb.int/sites/reliefweb.int/files/resources/Turkey_Sitrep_08_august_21.pdf;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</si>
  <si>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</si>
  <si>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</si>
  <si>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</si>
  <si>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</si>
  <si>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</si>
  <si>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</si>
  <si>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</si>
  <si>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TUR001Total population</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</si>
  <si>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</si>
  <si>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</si>
  <si>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</si>
  <si>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</si>
  <si>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(01/03/2021 - 31/08/2021); ACLED (01/03/2021 - 31/08/2021)</t>
  </si>
  <si>
    <t>Figure represents the number of fatalities from the Kurdish conflict as recorded by ACLED and the the number of migrants and refugees who died in Turkey as recorded by IOM  in the last six months.</t>
  </si>
  <si>
    <t>TUR001Fatalities reported</t>
  </si>
  <si>
    <t>TUR001Fatalities in all crises</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</si>
  <si>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</si>
  <si>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</si>
  <si>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</si>
  <si>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</si>
  <si>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</si>
  <si>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</si>
  <si>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</si>
  <si>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UNRWA registered population dashboard (31/06//2021)</t>
  </si>
  <si>
    <t>https://www.unrwa.org/what-we-do/relief-and-social-services/unrwa-registered-population-dashboard</t>
  </si>
  <si>
    <t xml:space="preserve">Total registered Palestine refugees in Jordan, Lebanon, Syria, West Bank and Gaza Strip + Other registered persons </t>
  </si>
  <si>
    <t>PSE002People displaced</t>
  </si>
  <si>
    <t>OCHA Data on casualties (01/03/2021-31/08/2021)</t>
  </si>
  <si>
    <t>https://www.ochaopt.org/data/casualties</t>
  </si>
  <si>
    <t>Total number of injuries resulting directly from conflict in the last six months (Palestinians), reported for the past six months</t>
  </si>
  <si>
    <t>PSE002Injuries reported</t>
  </si>
  <si>
    <t>Total number of fatalities resulting directly from conflict in the last six months (Palestinians), reported for the past six months</t>
  </si>
  <si>
    <t>PSE002Fatalities reported</t>
  </si>
  <si>
    <t>PSE002Fatalities in all crises</t>
  </si>
  <si>
    <t>UNHCR (28/02/2021); UNHCR (30/06/2021)</t>
  </si>
  <si>
    <t>https://data2.unhcr.org/en/country/irn; https://reliefweb.int/sites/reliefweb.int/files/resources/UNHCR%20Iran%20Operational%20Update_May_June_2021.pdf</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</si>
  <si>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</si>
  <si>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</si>
  <si>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2.6 million undocumented Afghans live in the country.</t>
  </si>
  <si>
    <t>IRN004People displaced</t>
  </si>
  <si>
    <t>UNHCR (28/02/2021); UNHCR (30/06/2021); Amnesty International 20/06/2019</t>
  </si>
  <si>
    <t>https://data2.unhcr.org/en/country/irn; https://reliefweb.int/sites/reliefweb.int/files/resources/UNHCR%20Iran%20Operational%20Update_May_June_2021.pdf;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</si>
  <si>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</si>
  <si>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</si>
  <si>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</si>
  <si>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</si>
  <si>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</si>
  <si>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</si>
  <si>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</si>
  <si>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https://data.worldbank.org/indicator/SP.POP.TOTL?locations=PK</t>
  </si>
  <si>
    <t xml:space="preserve">The country population of Pakistan estimates in 2020. The number of registerd refugees, undocumented Afghans living in Pakistan, and Pakistani refugees in Afghanistan are not counted to avoid double counting. 
</t>
  </si>
  <si>
    <t>PAK004Total population</t>
  </si>
  <si>
    <t xml:space="preserve">All conflict-related fatalities in Azad Jammu and Kashmir in the last six months as counted by ACLED. Information gaps and access constraints make it very likely that not all casualties are being counted
</t>
  </si>
  <si>
    <t>PAK004Fatalities reported</t>
  </si>
  <si>
    <t>PAK001Total population</t>
  </si>
  <si>
    <t xml:space="preserve">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
</t>
  </si>
  <si>
    <t>PAK001Fatalities reported</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</si>
  <si>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</si>
  <si>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</si>
  <si>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Given that the whole country is affected by different types of conflict, drought, and natural hazards, the entire population is considered to be exposed.</t>
  </si>
  <si>
    <t>PAK001People exposed</t>
  </si>
  <si>
    <t>IPC (Jun 2020 - Aug 2020); IPC (Jul-Sep 2021);IPC (Jul-Sep 2021); OCHA (22/05/2020); World Bank 2020</t>
  </si>
  <si>
    <t>http://www.ipcinfo.org/ipc-country-analysis/population-tracking-tool/en/; http://www.ipcinfo.org/fileadmin/user_upload/ipcinfo/docs/IPC_Pakistan_Balochistan_Sindh_AcuteFoodInsec_2021MarNov_Snapshot.pdf; http://www.ipcinfo.org/ipc-country-analysis/details-map/en/c/1154292/;http://www.ipcinfo.org/fileadmin/user_upload/ipcinfo/docs/IPC_Pakistan_Balochistan_Sindh_AcuteFoodInsec_2021MarNov_Snapshot.pdf; http://www.ipcinfo.org/ipc-country-analysis/details-map/en/c/1154292/; https://reliefweb.int/sites/reliefweb.int/files/resources/globalhumanitresponseplancovid19-200510.v1.pdf; https://data.worldbank.org/indicator/SP.POP.TOTL?locations=PK</t>
  </si>
  <si>
    <t>Severe drought conditions prevailed in 18 districts of Balochistan and eight districts of Sindh and severely conflict and insecurity is in FATA/Khyber Pakhtunkhwa.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FATA/Khyber Pakhtunkhwa is also included due to ongoing conflict and insecurity. It is difficult to know the affected population from natural hazards and sudden-onset crises such as flooding in 2021. The IPC figures are restricted to three provinces (Sindh, Balochistan, and Khyber Pakhtunkhwa). The COVID-19 precautionary measure has had devastating impact on the economy and people living below the poverty line are estimated to be 125 million. While people who are severely or moderately food insecure are estimated to be 49 million and another 2.5 million  at a high risk of becoming food insecure.</t>
  </si>
  <si>
    <t>PAK001People affected</t>
  </si>
  <si>
    <t>OCHA HumData (30/05/2021); IDMC (31/12/2020)</t>
  </si>
  <si>
    <t>https://data.humdata.org/dataset/idmc-idp-data-for-pakistan#:~:text=Internally%20displaced%20persons%20are%20defined,places%20of%20habitual%20residence%2C%20in
; https://www.internal-displacement.org/countries/pakistan</t>
  </si>
  <si>
    <t xml:space="preserve">The figure includes conflict and violence IDPs and disaster IDPs in Pakistan as of 31 December 2020. No recent figures for 2021. Pakistani refugees are not included because it is difficult to track the numbers. </t>
  </si>
  <si>
    <t>PAK001People displaced</t>
  </si>
  <si>
    <t>PAK001People in Need</t>
  </si>
  <si>
    <t>World Bank 2020; OCHA HRP (11/05/2021);IPC (Jun 2020 - Aug 2020); IPC (Jul-Sep 2021);IPC (Jul-Sep 2021); OCHA (22/05/2020)</t>
  </si>
  <si>
    <t>https://reliefweb.int/sites/reliefweb.int/files/resources/PAK_HRP_2021.pdf; http://www.ipcinfo.org/ipc-country-analysis/population-tracking-tool/en/; http://www.ipcinfo.org/fileadmin/user_upload/ipcinfo/docs/IPC_Pakistan_Balochistan_Sindh_AcuteFoodInsec_2021MarNov_Snapshot.pdf; http://www.ipcinfo.org/ipc-country-analysis/details-map/en/c/1154292/;http://www.ipcinfo.org/fileadmin/user_upload/ipcinfo/docs/IPC_Pakistan_Balochistan_Sindh_AcuteFoodInsec_2021MarNov_Snapshot.pdf; http://www.ipcinfo.org/ipc-country-analysis/details-map/en/c/1154292/; https://reliefweb.int/sites/reliefweb.int/files/resources/globalhumanitresponseplancovid19-200510.v1.pdf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</si>
  <si>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and it is a bit out dated for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</si>
  <si>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</si>
  <si>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</si>
  <si>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</si>
  <si>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</si>
  <si>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</si>
  <si>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</si>
  <si>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</si>
  <si>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</si>
  <si>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</si>
  <si>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UNHCR 01/04/2021; UNHCR 27/07/2021</t>
  </si>
  <si>
    <t>https://data.worldbank.org/indicator/SP.POP.TOTL?locations=GR; https://data2.unhcr.org/en/documents/details/85353</t>
  </si>
  <si>
    <t>Only the areas most affected are counted: Lesvos, Samos, Chios, Kos, Leros.  Displacement data is added.</t>
  </si>
  <si>
    <t>GRC002People exposed</t>
  </si>
  <si>
    <t>https://data2.unhcr.org/en/documents/details/85820; https://data2.unhcr.org/en/documents/details/87935</t>
  </si>
  <si>
    <t xml:space="preserve">We consider only the displaced community to be affected </t>
  </si>
  <si>
    <t>GRC002People affected</t>
  </si>
  <si>
    <t xml:space="preserve">Refugees and migrants in Greece according to UNHCR. </t>
  </si>
  <si>
    <t>GRC002People displaced</t>
  </si>
  <si>
    <t>IOM (01/03/2021-31/08/2021)</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</si>
  <si>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</si>
  <si>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</si>
  <si>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</si>
  <si>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UNHCR 09/03/2021; UNHCR 12/09/2021;UNHCR 01/04/2021;UNHCR 27/07/2021</t>
  </si>
  <si>
    <t>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</si>
  <si>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</si>
  <si>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</si>
  <si>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</si>
  <si>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</si>
  <si>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</si>
  <si>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</si>
  <si>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</si>
  <si>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OCHA 07/09/2021; IOM (20/05/2021)</t>
  </si>
  <si>
    <t>https://www.humanitarianresponse.info/en/operations/afghanistan/idps; 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</si>
  <si>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</si>
  <si>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</si>
  <si>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OCHA (28/07/2021); ACLED (01/03/2021-31/08/2021)</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</si>
  <si>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</si>
  <si>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</si>
  <si>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</si>
  <si>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</si>
  <si>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OCHA 05/09/2021 , OCHA 19/12/2020</t>
  </si>
  <si>
    <t>https://reliefweb.int/sites/reliefweb.int/files/resources/afg_flash_appeal_2021.pdf
https://www.humanitarianresponse.info/sites/www.humanitarianresponse.info/files/documents/files/afghanistan_humanitarian_needs_overview_2021.pdf</t>
  </si>
  <si>
    <t xml:space="preserve">Total PIN according to the new Flash appeal and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The PiN might be under-estimated as it hasn't increased after May-Aug increased violence and Taliabn takeover the country.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</si>
  <si>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</si>
  <si>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</si>
  <si>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</si>
  <si>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</si>
  <si>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</si>
  <si>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</si>
  <si>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 xml:space="preserve">Sum of the population of the individual crises. </t>
  </si>
  <si>
    <t>REG004Total population</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</si>
  <si>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</si>
  <si>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</si>
  <si>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</si>
  <si>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</si>
  <si>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</si>
  <si>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</si>
  <si>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</si>
  <si>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</si>
  <si>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</si>
  <si>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</si>
  <si>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</si>
  <si>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</si>
  <si>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</si>
  <si>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</si>
  <si>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</si>
  <si>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</si>
  <si>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</si>
  <si>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</si>
  <si>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</si>
  <si>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</si>
  <si>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</si>
  <si>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</si>
  <si>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</si>
  <si>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</si>
  <si>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t>
  </si>
  <si>
    <t>REG006Fatalities reported</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</si>
  <si>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</si>
  <si>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</si>
  <si>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</si>
  <si>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</si>
  <si>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</si>
  <si>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</si>
  <si>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</si>
  <si>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UNHCR 14/09/2021 ; UNHCR 16/09/2021; UNHCR 16/09/2021; OCHA 19/05/2021</t>
  </si>
  <si>
    <t>https://reliefweb.int/report/ethiopia/unhcr-regional-update-21-ethiopia-situation-tigray-region-6-september-2021 ; https://data2.unhcr.org/en/country/eth;  https://data2.unhcr.org/en/country/sdn; https://reliefweb.int/sites/reliefweb.int/files/resources/Situation%20Report%20-%20Ethiopia%20-%20Tigray%20Region%20Humanitarian%20Update%20-%2014%20May%202021.pdf</t>
  </si>
  <si>
    <t>Includes number of IDPs (2.1 in Tigray, 250,000 in Amhara, and 112,000 in Afar as of September 2021, and 1,661,204 in other regions as of April 2021) + Refugees (795,108) as of 31 August + Ethiopian refugees in Sudan (69,533) as of 31 August + Returnees (1.3M) as of May</t>
  </si>
  <si>
    <t>ETH001People displaced</t>
  </si>
  <si>
    <t>Total number of fatalities between 01 March and 31 August in Ethiopia</t>
  </si>
  <si>
    <t>ETH001Fatalities reported</t>
  </si>
  <si>
    <t>ETH001Fatalities in all crises</t>
  </si>
  <si>
    <t>https://reliefweb.int/report/ethiopia/ethiopia-humanitarian-bulletin-issue-12-16-august-5-september-2021</t>
  </si>
  <si>
    <t>Total population of regions affected by floods between April and July: Afar, Amhara, Gambella, Harari, Oromia, Somali and SNNP Regions</t>
  </si>
  <si>
    <t>ETH002People exposed</t>
  </si>
  <si>
    <t>Flood incidences registered between April and July in Afar, Amhara, Gambella, Harari, Oromia, Somali and SNNP Regions left some 616,714 individuals affected, 214,124 others displaced, and 28 dead</t>
  </si>
  <si>
    <t>ETH002People affected</t>
  </si>
  <si>
    <t>ETH002People displaced</t>
  </si>
  <si>
    <t>ETH002Fatalities reported</t>
  </si>
  <si>
    <t>ETH002Fatalities in all crises</t>
  </si>
  <si>
    <t>ETH002People in Need</t>
  </si>
  <si>
    <t>Flood List 14/05/2021; OCHA 02/2021; Ethiovisit 2017; OCHA 02/2021</t>
  </si>
  <si>
    <t>http://floodlist.com/africa/ethiopia-floods-afar-snnp-somali-may-2021; https://reliefweb.int/sites/reliefweb.int/files/resources/ethiopia_2021_humanitarian_needs_overview_hno.pdf; http://www.ethiovisit.com/ethiopia/ethiopia-regions-and-cities.html; https://reliefweb.int/sites/reliefweb.int/files/resources/ethiopia_2021_humanitarian_needs_overview_hno.pdf</t>
  </si>
  <si>
    <t>Levels 1 = Exposed population - affected population</t>
  </si>
  <si>
    <t>ETH002Minimal humanitarian conditions - Level 1</t>
  </si>
  <si>
    <t>ETH002Stressed humanitarian conditions - Level 2</t>
  </si>
  <si>
    <t>This is the number of people who were displaced because of floods. No information about the severity of needs</t>
  </si>
  <si>
    <t>ETH002Moderate humanitarian conditions - Level 3</t>
  </si>
  <si>
    <t>No information about the severity of needs</t>
  </si>
  <si>
    <t>ETH002Severe humanitarian conditions - Level 4</t>
  </si>
  <si>
    <t>ETH002Extreme humanitarian conditions - Level 5</t>
  </si>
  <si>
    <t>UNHCR 16/09/2021</t>
  </si>
  <si>
    <t>https://data2.unhcr.org/en/country/eth</t>
  </si>
  <si>
    <t>Refugees in Ethiopia (795,108) as of 31 August</t>
  </si>
  <si>
    <t>ETH003People displaced</t>
  </si>
  <si>
    <t>Total number of fatalities between 01 March and 31 August in Ethiopia among refugees</t>
  </si>
  <si>
    <t>ETH003Fatalities reported</t>
  </si>
  <si>
    <t>ETH003Fatalities in all crises</t>
  </si>
  <si>
    <t>ETH003People in Need</t>
  </si>
  <si>
    <t>Ethiovisit 2017; UNHCR 30/04/2021 ; UNHCR 16/09/2021</t>
  </si>
  <si>
    <t>http://www.ethiovisit.com/ethiopia/ethiopia-regions-and-cities.html ; https://data2.unhcr.org/en/country/eth ;https://data2.unhcr.org/en/country/eth</t>
  </si>
  <si>
    <t>Levels 1 = the number of people exposed - affected population</t>
  </si>
  <si>
    <t>ETH003Minimal humanitarian conditions - Level 1</t>
  </si>
  <si>
    <t>ETH003Stressed humanitarian conditions - Level 2</t>
  </si>
  <si>
    <t xml:space="preserve">Refugges in Ethiopia s of 31 August. Level 3 is assumed to be the number of people directly affected by the crisis. </t>
  </si>
  <si>
    <t>ETH003Moderate humanitarian conditions - Level 3</t>
  </si>
  <si>
    <t>Because Ethiopia has a series of well established refugee camps, no one was considered on level 4 or 5</t>
  </si>
  <si>
    <t>ETH003Severe humanitarian conditions - Level 4</t>
  </si>
  <si>
    <t>ETH003Extreme humanitarian conditions - Level 5</t>
  </si>
  <si>
    <t>OCHA 02/2021; UNHCR 11/11/2020</t>
  </si>
  <si>
    <t>https://reliefweb.int/sites/reliefweb.int/files/resources/ethiopia_2021_humanitarian_needs_overview_hno.pdf  ; https://data2.unhcr.org/en/documents/details/83745</t>
  </si>
  <si>
    <t>All population of Tigray is affected. The number includes Tigray's population including Eritrean refugees (96000) before the beginning of the crisis in November 2020. Since the violence started, access became a key issue and current numbers of refugees might not be accurate</t>
  </si>
  <si>
    <t>ETH004People affected</t>
  </si>
  <si>
    <t xml:space="preserve">UNHCR 14/09/2021 ; UNHCR 16/09/2021 </t>
  </si>
  <si>
    <t>https://reliefweb.int/report/ethiopia/unhcr-regional-update-21-ethiopia-situation-tigray-region-6-september-2021 ; https://data2.unhcr.org/en/country/sdn</t>
  </si>
  <si>
    <t xml:space="preserve">Includes number of IDPs = 2.1 in Tigray + 250,000 in Amhara + 112,000 in Afar as of September 2021 // Ethiopian refugees in Sudan (69,533) as of 31 August </t>
  </si>
  <si>
    <t>ETH004People displaced</t>
  </si>
  <si>
    <t>Total number of fatalities in Tigray between  01 March and 31 August</t>
  </si>
  <si>
    <t>ETH004Fatalities reported</t>
  </si>
  <si>
    <t>ETH004Fatalities in all crises</t>
  </si>
  <si>
    <t>OCHA 02/09/2021 ; IPC 10/06/2021</t>
  </si>
  <si>
    <t>https://reliefweb.int/report/ethiopia/ethiopia-tigray-region-humanitarian-update-situation-report-2-sep-2021 ; https://reliefweb.int/report/ethiopia/ethiopia-ipc-acute-food-insecurity-analysis-may-september-2021-issued-june-2021</t>
  </si>
  <si>
    <t>ETH004People in Need</t>
  </si>
  <si>
    <t>OCHA 02/2021 ; OCHA 02/09/2021 ; IPC 10/06/2021</t>
  </si>
  <si>
    <t>https://reliefweb.int/sites/reliefweb.int/files/resources/ethiopia_2021_humanitarian_needs_overview_hno.pdf  ; https://reliefweb.int/report/ethiopia/ethiopia-tigray-region-humanitarian-update-situation-report-2-sep-2021 ; https://reliefweb.int/report/ethiopia/ethiopia-ipc-acute-food-insecurity-analysis-may-september-2021-issued-june-2021</t>
  </si>
  <si>
    <t>ETH004Minimal humanitarian conditions - Level 1</t>
  </si>
  <si>
    <t>ETH004Stressed humanitarian conditions - Level 2</t>
  </si>
  <si>
    <t xml:space="preserve">There is limited evidence on the severity of needs because of limited access to the area. However, the number inculdes IDPs in Tigray and IDPs in Amhara and Afar who were displaced due to the spillover of Tigray's conflict in other regions. </t>
  </si>
  <si>
    <t>ETH004Moderate humanitarian conditions - Level 3</t>
  </si>
  <si>
    <t>There is limited evidence on the severity of needs because of limited access to the area.</t>
  </si>
  <si>
    <t>ETH004Severe humanitarian conditions - Level 4</t>
  </si>
  <si>
    <t>IPC 10/06/2021</t>
  </si>
  <si>
    <t>https://reliefweb.int/report/ethiopia/ethiopia-ipc-acute-food-insecurity-analysis-may-september-2021-issued-june-2021</t>
  </si>
  <si>
    <t>There are 401000 peope in Catastrophe food security conditions (IPC-5)</t>
  </si>
  <si>
    <t>ETH004Extreme humanitarian conditions - Level 5</t>
  </si>
  <si>
    <t>World Vision 16/09/2021</t>
  </si>
  <si>
    <t>https://reliefweb.int/report/haiti/world-vision-haiti-earthquake-emergency-response</t>
  </si>
  <si>
    <t>Figure provided by World Vision.</t>
  </si>
  <si>
    <t>HTI002Buildings damaged</t>
  </si>
  <si>
    <t>HTI002Buildings destroyed</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</si>
  <si>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</si>
  <si>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</si>
  <si>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</si>
  <si>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</si>
  <si>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</si>
  <si>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</si>
  <si>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</si>
  <si>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</si>
  <si>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UNHCR 15/09/2021; UNHCR 17/06/2021; IPC 14/07/2021</t>
  </si>
  <si>
    <t>https://data2.unhcr.org/en/documents/details/88608; https://www.unhcr.org/news/press/2021/6/60cb0dc14/covid-19-poses-major-threat-life-welfare-refugees-uganda-60cb0dc14.html;https://reliefweb.int/report/uganda/uganda-refugees-ipc-acute-malnutrition-analysis-november-2020-september-2021-issued</t>
  </si>
  <si>
    <t>This is the cumulative number of refugees in Uganda. The highest population of refugees originate from South Sudan and DRC. There are also refugees in smaller numbers from Rwanda, Burundi, Somalia, Eritrea, Ethiopia and Sudan</t>
  </si>
  <si>
    <t>UGA005People affected</t>
  </si>
  <si>
    <t>UGA005People in Need</t>
  </si>
  <si>
    <t>While there may be refugees living in Uganda that are experiencing level 4 humanitarian conditions, they were catergorised under level 3 as there was no clear evidence to stratify them differently. This also corresponds to the latest IPC report that projects that IPC Phase 3 levels are expected amongst some of the refugee population until Sept 2021. Level 1 and 2 were calculated according to ACAPS methodology. Level 2 humanitarian conditions equals the total number of affected population minus the total number of people in need. As the affected population is the entire population of refugees, this equals 0. Level 1 was determined by taking the total exposed population and subtracting the total number of refugees currently in the country.</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</si>
  <si>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</si>
  <si>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</si>
  <si>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</si>
  <si>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</si>
  <si>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</si>
  <si>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UGA005People displaced</t>
  </si>
  <si>
    <t xml:space="preserve">Multiple crisis in Kenya </t>
  </si>
  <si>
    <t>KEN001</t>
  </si>
  <si>
    <t>World Bank Accessed 09/09/2021; UNHCR 31/07/2021</t>
  </si>
  <si>
    <t>https://data.worldbank.org/indicator/SP.POP.TOTL?locations=KE&amp;name_desc=true&amp;page=2; https://data2.unhcr.org/en/country/ken</t>
  </si>
  <si>
    <t>Total Kenyan population(World Bank)+Total number of refugees/asylum seekers(UNHCR)</t>
  </si>
  <si>
    <t>KEN001Total population</t>
  </si>
  <si>
    <t>HDX 24/11/2015</t>
  </si>
  <si>
    <t>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</si>
  <si>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</si>
  <si>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</si>
  <si>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KNBS 04/11/2019; UNHCR 31/07/2021</t>
  </si>
  <si>
    <t>https://www.knbs.or.ke/?wpdmpro=2019-kenya-population-and-housing-census-volume-i-population-by-county-and-sub-county; https://reliefweb.int/report/kenya/kenya-registered-refugees-and-asylum-seekers-31-july-2021</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</si>
  <si>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</si>
  <si>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KEN001People exposed</t>
  </si>
  <si>
    <t>OCHA 16/08/2021; Kenya Govt 31/08/2021; UNHCR 31/07/2021</t>
  </si>
  <si>
    <t>https://reliefweb.int/report/kenya/kenya-arid-semi-arid-lands-drought-response-dashboard-january-july-2021; https://reliefweb.int/report/kenya/kenya-2021-long-rains-season-assessment-report-august-2021; https://reliefweb.int/report/kenya/kenya-registered-refugees-and-asylum-seekers-31-july-2021</t>
  </si>
  <si>
    <t>People facing IPC 3 outcomes due to drought+Refugee population in Kenya</t>
  </si>
  <si>
    <t>KEN001People affected</t>
  </si>
  <si>
    <t>UNHCR 31/07/2021</t>
  </si>
  <si>
    <t>https://reliefweb.int/report/kenya/kenya-registered-refugees-and-asylum-seekers-31-july-2021</t>
  </si>
  <si>
    <t>Total number of registered refugees in Kenya according to UNHCR; Infogap on people displaced due to drought</t>
  </si>
  <si>
    <t>KEN001People displaced</t>
  </si>
  <si>
    <t>Infogap</t>
  </si>
  <si>
    <t>KEN001Injuries reported</t>
  </si>
  <si>
    <t>OCHA 10/08/2021</t>
  </si>
  <si>
    <t>https://reliefweb.int/report/kenya/kenya-arid-semi-arid-lands-humanitarian-snapshot-august-2021</t>
  </si>
  <si>
    <t>Total number of acutely malnourished children and pregnant women; All reportedly need urgent treatment</t>
  </si>
  <si>
    <t>KEN001Illness cases reported</t>
  </si>
  <si>
    <t>KEN001Fatalities reported</t>
  </si>
  <si>
    <t>KEN001Buildings damaged</t>
  </si>
  <si>
    <t>KEN001Buildings destroyed</t>
  </si>
  <si>
    <t>KEN001Economic Losses</t>
  </si>
  <si>
    <t>KEN001People in Need</t>
  </si>
  <si>
    <t>KNBS 04/11/2019; UNHCR 31/07/2021; OCHA 16/08/2021; Kenya Govt 31/08/2021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</si>
  <si>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t>
  </si>
  <si>
    <t>These figures are an aggregation of the refugee and drought crises. ACAPS Methodology was applied to compute the number of people facing Level 1 and 2 needs. The host population facing IPC 3 outcomes due to the drought and the refugee population were categorised under Level 3. While there may be people facing Level 4 or 5 outcomes, there is no evidence to support this.</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</si>
  <si>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</si>
  <si>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</si>
  <si>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</si>
  <si>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</si>
  <si>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</si>
  <si>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 xml:space="preserve">Infogap
</t>
  </si>
  <si>
    <t>KEN001Fatalities in all crises</t>
  </si>
  <si>
    <t>Refugees, Host population</t>
  </si>
  <si>
    <t>KEN001Crisis affected groups</t>
  </si>
  <si>
    <t>KEN001People facing limited access constraints</t>
  </si>
  <si>
    <t>KEN001People facing restricted access constraints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</si>
  <si>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</si>
  <si>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</si>
  <si>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</si>
  <si>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</si>
  <si>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</si>
  <si>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31/07/2021; UN Habitat 06/2021a; UN Habitat 06/2021b</t>
  </si>
  <si>
    <t>https://www.knbs.or.ke/?wpdmpro=2019-kenya-population-and-housing-census-volume-i-population-by-county-and-sub-county; https://reliefweb.int/report/kenya/kenya-registered-refugees-and-asylum-seekers-31-july-2021; https://unhabitat.org/sites/default/files/2021/06/210618_kakuma_kalobeyei_profile_single_page.pdf; https://unhabitat.org/sites/default/files/2021/06/210617_dadaab-profile_lr.pdf</t>
  </si>
  <si>
    <t>Total population of Dadaab, Fafi and Turkana west sub-counties, which host Kakuma and Daadab refugee camps. Inclusive of the refugee population</t>
  </si>
  <si>
    <t>KEN002People exposed</t>
  </si>
  <si>
    <t>Total number of registered refugees in Kenya according to UNHCR</t>
  </si>
  <si>
    <t>KEN002People affected</t>
  </si>
  <si>
    <t>KEN002People displaced</t>
  </si>
  <si>
    <t>KEN002Injuries reported</t>
  </si>
  <si>
    <t>KEN002Illness cases reported</t>
  </si>
  <si>
    <t>KEN002Fatalities reported</t>
  </si>
  <si>
    <t>KEN002Buildings damaged</t>
  </si>
  <si>
    <t>KEN002Buildings destroyed</t>
  </si>
  <si>
    <t>KEN002Economic Losses</t>
  </si>
  <si>
    <t>KEN002People in Need</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</si>
  <si>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</si>
  <si>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</si>
  <si>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KEN002Stressed humanitarian conditions - Level 2</t>
  </si>
  <si>
    <t>KEN002Moderate humanitarian conditions - Level 3</t>
  </si>
  <si>
    <t>KEN002Severe humanitarian conditions - Level 4</t>
  </si>
  <si>
    <t>Drought in Kenya</t>
  </si>
  <si>
    <t>KEN003</t>
  </si>
  <si>
    <t>KEN003Total population</t>
  </si>
  <si>
    <t>KEN002Crisis affected groups</t>
  </si>
  <si>
    <t>KEN002Fatalities in all crises</t>
  </si>
  <si>
    <t>KEN002Extreme humanitarian conditions - Level 5</t>
  </si>
  <si>
    <t>KEN003Landmass affected</t>
  </si>
  <si>
    <t>KEN003People exposed</t>
  </si>
  <si>
    <t>OCHA 16/08/2021; Kenya Govt 31/08/2021</t>
  </si>
  <si>
    <t>https://reliefweb.int/report/kenya/kenya-arid-semi-arid-lands-drought-response-dashboard-january-july-2021; https://reliefweb.int/report/kenya/kenya-2021-long-rains-season-assessment-report-august-2021</t>
  </si>
  <si>
    <t>People facing IPC 3 outcomes due to drought</t>
  </si>
  <si>
    <t>KEN003People affected</t>
  </si>
  <si>
    <t>KEN003People displaced</t>
  </si>
  <si>
    <t>KEN003Injuries reported</t>
  </si>
  <si>
    <t>KEN003Illness cases reported</t>
  </si>
  <si>
    <t>KEN003Fatalities reported</t>
  </si>
  <si>
    <t>KEN003Buildings damaged</t>
  </si>
  <si>
    <t>KEN003Buildings destroyed</t>
  </si>
  <si>
    <t>KEN003Economic Losses</t>
  </si>
  <si>
    <t>KEN003People in Need</t>
  </si>
  <si>
    <t>ACAPS Methodology was applied to compute the number of people facing Level 1 and 2 needs. The people facing IPC 3 outcomes due to the drought were categorised under Level 3. While there may be people facing Level 4 or 5 outcomes, there is no evidence to support this.</t>
  </si>
  <si>
    <t>KEN003Minimal humanitarian conditions - Level 1</t>
  </si>
  <si>
    <t>KEN003Stressed humanitarian conditions - Level 2</t>
  </si>
  <si>
    <t>OCHA HNO COLOMBIA (2021)</t>
  </si>
  <si>
    <t>Data taken from the latest HNO for Colombia</t>
  </si>
  <si>
    <t>COL001People exposed</t>
  </si>
  <si>
    <t>OCHA HNO COLOMBIA 2021 | OCHA (29/07/2020)</t>
  </si>
  <si>
    <t>https://www.humanitarianresponse.info/sites/www.humanitarianresponse.info/files/documents/files/hno_colombia_2021_vf.pdf  |  https://data.humdata.org/dataset/colombia-population-estimates-and-projections</t>
  </si>
  <si>
    <t xml:space="preserve">Population of the departments that, according to the HNO, are most affected by the Colombian armed conflict, natural disasters and the migration of Venezuelan citizens (Amazonas, Antioquia, Arauca, Bolívar, Caquetá, Cauca, Chocó, Córdoba, Guainía, </t>
  </si>
  <si>
    <t>COL001People affected</t>
  </si>
  <si>
    <t>IDP (450700) + Venezuelan displaced (1471445) + transit population (13000) + Colombian returnees (63000)</t>
  </si>
  <si>
    <t>COL001People displaced</t>
  </si>
  <si>
    <t>COL001People in Need</t>
  </si>
  <si>
    <t>Total population - people affected</t>
  </si>
  <si>
    <t>COL001Minimal humanitarian conditions - Level 1</t>
  </si>
  <si>
    <t>People affected - people in need</t>
  </si>
  <si>
    <t>COL001Stressed humanitarian conditions - Level 2</t>
  </si>
  <si>
    <t>People in need - people in severe humanitarian conditions - people in extreme humanitarian conditions</t>
  </si>
  <si>
    <t>COL001Moderate humanitarian conditions - Level 3</t>
  </si>
  <si>
    <t>Data provided by the HNO.</t>
  </si>
  <si>
    <t>COL001Severe humanitarian conditions - Level 4</t>
  </si>
  <si>
    <t>COL001Extreme humanitarian conditions - Level 5</t>
  </si>
  <si>
    <t>KEN003Moderate humanitarian conditions - Level 3</t>
  </si>
  <si>
    <t>KEN003Severe humanitarian conditions - Level 4</t>
  </si>
  <si>
    <t>KEN003Extreme humanitarian conditions - Level 5</t>
  </si>
  <si>
    <t>KEN003Fatalities in all crises</t>
  </si>
  <si>
    <t>Host population, Refugees</t>
  </si>
  <si>
    <t>KEN003Crisis affected groups</t>
  </si>
  <si>
    <t>COL002Total population</t>
  </si>
  <si>
    <t>OCHA (29/07/2020) | GIFMM &amp; R4V (06/2021)</t>
  </si>
  <si>
    <t>https://data.humdata.org/dataset/colombia-population-estimates-and-projections</t>
  </si>
  <si>
    <t>Population living in the departments with over 100,000 Venezuelans migrants.</t>
  </si>
  <si>
    <t>COL002People exposed</t>
  </si>
  <si>
    <t>RMRP (05/2021)</t>
  </si>
  <si>
    <t>https://www.r4v.info/es/document/rmrp-2021-es</t>
  </si>
  <si>
    <t>It includes Venezuelans in Colombia (2080000) + Venezuelans in pendular situation (1870000) + Colombian returnees (980000) + transit population (162000) + host communities (742000)</t>
  </si>
  <si>
    <t>COL002People affected</t>
  </si>
  <si>
    <t xml:space="preserve">OCHA HNO (04/2021) | GIFMM &amp; R4V (06/2021)
</t>
  </si>
  <si>
    <t>https://www.humanitarianresponse.info/sites/www.humanitarianresponse.info/files/documents/files/hno_colombia_2021_vf.pdf | https://reliefweb.int/report/colombia/gifmm-colombia-refugiados-y-migrantes-venezolanos-junio-2021</t>
  </si>
  <si>
    <t>It includes Venezuelans with intention to stay (730025) + Venezuelan nationals who have applied for a residence permit (741420) + Transit population (13,000) + Colombian returnees (63,000)</t>
  </si>
  <si>
    <t>COL002People displaced</t>
  </si>
  <si>
    <t>COL002People in Need</t>
  </si>
  <si>
    <t xml:space="preserve">OCHA HNO COLOMBIA 2021 | OCHA (29/07/2020) </t>
  </si>
  <si>
    <t>https://www.humanitarianresponse.info/sites/www.humanitarianresponse.info/files/documents/files/hno_colombia_2021_vf.pdf | https://data.humdata.org/dataset/colombia-population-estimates-and-projections</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</si>
  <si>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</si>
  <si>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</si>
  <si>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</si>
  <si>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</si>
  <si>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</si>
  <si>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KEN002People facing limited access constraints</t>
  </si>
  <si>
    <t>KEN003People facing limited access constraints</t>
  </si>
  <si>
    <t>KEN003People facing restricted access constraints</t>
  </si>
  <si>
    <t>ECHO 29/07/2021 : HRW 24/08/2021</t>
  </si>
  <si>
    <t xml:space="preserve"> https://erccportal.jrc.ec.europa.eu/ECHO-Products/Echo-Flash#/daily-flash-archive/4260 ; https://reliefweb.int/report/bangladesh/bangladesh-fleeing-rohingya-die-sea</t>
  </si>
  <si>
    <t>This number is crisis related. 18 refugees died because of floods on 28 July. 11 drown while fleeing Bhasan Char on 14 August.</t>
  </si>
  <si>
    <t>BGD002Fatalities reported</t>
  </si>
  <si>
    <t>ACLED 10/09/2021</t>
  </si>
  <si>
    <t>Number of reported country level fatalities in the last 6 moonths</t>
  </si>
  <si>
    <t>BGD002Fatalities in all crises</t>
  </si>
  <si>
    <t xml:space="preserve">This is the number of people in need in 2021 JRP; it includes 884,041 Rohingya refugees in Cox's Bazaar, and 472,002 people in need from the host community. </t>
  </si>
  <si>
    <t>BGD002People in Need</t>
  </si>
  <si>
    <t>BGD002Moderate humanitarian conditions - Level 3</t>
  </si>
  <si>
    <t xml:space="preserve">Overall fatalities in the last 6 months in the country. This is likely an underestimate given restrictions in information and access, particularly given the recent military coup. </t>
  </si>
  <si>
    <t>MMR001Fatalities reported</t>
  </si>
  <si>
    <t>MMR001Fatalities in all crises</t>
  </si>
  <si>
    <t>MMR002Fatalities in all crises</t>
  </si>
  <si>
    <t>MMR003Fatalities in all crises</t>
  </si>
  <si>
    <t>MMR004Fatalities in all crises</t>
  </si>
  <si>
    <t>OCHA 13/09/2021</t>
  </si>
  <si>
    <t>https://reliefweb.int/sites/reliefweb.int/files/resources/Myanmar%20Humanitarian%20Snapshot%20September%202021.pdf</t>
  </si>
  <si>
    <t xml:space="preserve">People displaced by military clashes with armed groups in new areas in Myanmar since 1 Feb coup. Breakdown: IDPs (49,300) in Kayin state + (79,200) in Kayah state + (18,500) IDPs from Kayah to southern Shan + (1,100) in Mon state + (900) IDPs in Tanintharyi Region + (15,250) IDPs in Chin state and (15,000) refugees from Chin to India (related to post coup crisis not previous Arakan Army conflict) + </t>
  </si>
  <si>
    <t>MMR004People displaced</t>
  </si>
  <si>
    <t>OCHA 13/09/2021 ; UNHCR 16/08/2021</t>
  </si>
  <si>
    <t>https://reliefweb.int/sites/reliefweb.int/files/resources/Myanmar%20Humanitarian%20Snapshot%20September%202021.pdf ; https://reliefweb.int/sites/reliefweb.int/files/resources/Myanmar%20Emergency%20Update%20-%2016%20August.pdf</t>
  </si>
  <si>
    <t xml:space="preserve">Total number of IDPs in Kachin and Shan states. Breakdown: IDPs in Kachin (94,600) + post coup IDPs in Kachin (7,500 ) + IDPs in northern Shan (8,150) + post coup IDPs to southern Shan from Kayah state (18,500). </t>
  </si>
  <si>
    <t>MMR003People displaced</t>
  </si>
  <si>
    <t>UNHCR 31/03/2021 ; UNHCR 30/06/2021 ; UNHCR 06/05/2021 ; OCHA 23/06/2021 ; OCHA 16/01/2021 ; OCHA 13/09/2021 ; UNHCR 16/08/2021</t>
  </si>
  <si>
    <t>https://data2.unhcr.org/en/documents/details/79611 ; https://www.unhcr.org/figures-at-a-glance-in-malaysia.html ; https://data2.unhcr.org/en/situations/thailand ; https://reliefweb.int/sites/reliefweb.int/files/resources/OCHA%20Myanmar%20-%20Humanitarian%20Update%20No.8%20.pdf ; https://reliefweb.int/sites/reliefweb.int/files/resources/MMR_Rakhine_MAF_AA_Displacement_16Jan2021.pdf ; https://reliefweb.int/sites/reliefweb.int/files/resources/Myanmar%20Humanitarian%20Snapshot%20September%202021.pdf ; https://reliefweb.int/sites/reliefweb.int/files/resources/Myanmar%20Emergency%20Update%20-%2016%20August.pdf</t>
  </si>
  <si>
    <t xml:space="preserve">This is the total number of IDPs and refugees in and from Myanmar. This includes: Rohingya refugees (884,041) in Bangladesh + (154,860 ) in Malaysia + (91,795) in Thailand + protracted IDPs in Rakhine in camp settings since 2012 (126,000) + (81,630) IDPs in Rakhine from Jan2019-Nov2020 + (9,841) IDPs in Paletwa, Chin. IDPs in Kachin (94,600) + post coup IDPs in Kachin (7,500 ) + IDPs in northern Shan (8,150) + post coup IDPs to southern Shan from Kayah state (18,500). As well as people displaced by military clashes with armed groups in new areas in Myanmar since 1 Feb coup. Breakdown: IDPs (49,300) in Kayin state + (79,200) in Kayah state + (18,500) IDPs from Kayah to southern Shan + (1,100) in Mon state + (900) IDPs in Tanintharyi Region + (15,250) IDPs in Chin state and (15,000) refugees from Chin to India (related to post coup crisis not previous Arakan Army conflict) </t>
  </si>
  <si>
    <t>MMR001People displaced</t>
  </si>
  <si>
    <t xml:space="preserve">The total number of recorded fatalities in the past 6 months </t>
  </si>
  <si>
    <t>PRK001Fatalities reported</t>
  </si>
  <si>
    <t>PRK001Fatalities in all crises</t>
  </si>
  <si>
    <t>Total number of fatalities in the last six months</t>
  </si>
  <si>
    <t>IND002Fatalities in all crises</t>
  </si>
  <si>
    <t xml:space="preserve">Total number of fatalities in the last six months. </t>
  </si>
  <si>
    <t>IDN002Fatalities in all crises</t>
  </si>
  <si>
    <t>https://www.unhcr.org/en-us/figures-at-a-glance-in-malaysia.html</t>
  </si>
  <si>
    <t xml:space="preserve">Only those considered to be seeking asylum or registered as a refugee is considered affected by the crisis. </t>
  </si>
  <si>
    <t>MYS001People affected</t>
  </si>
  <si>
    <t xml:space="preserve">There are 179,390 asylum seekers and refugees in Malaysia. 154,860 from Myanmar, the remaining 24,530 are from over 50 countries. </t>
  </si>
  <si>
    <t>MYS001People displaced</t>
  </si>
  <si>
    <t>MYS001People in Need</t>
  </si>
  <si>
    <t>MYS001Moderate humanitarian conditions - Level 3</t>
  </si>
  <si>
    <t>Department of statistics Malaysia 2010; UNHCR 31/08/2021</t>
  </si>
  <si>
    <t>MYS001Minimal humanitarian conditions - Level 1</t>
  </si>
  <si>
    <t>Number of fatalities in the last 6 months.</t>
  </si>
  <si>
    <t>MYS001Fatalities in all crises</t>
  </si>
  <si>
    <t>THA001Fatalities in all crises</t>
  </si>
  <si>
    <t>THA002Fatalities in all crises</t>
  </si>
  <si>
    <t>THA003Fatalities in all crises</t>
  </si>
  <si>
    <t>PHL003Fatalities in all crises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</si>
  <si>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</si>
  <si>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</si>
  <si>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</si>
  <si>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</si>
  <si>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</si>
  <si>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</si>
  <si>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</si>
  <si>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</si>
  <si>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</si>
  <si>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</si>
  <si>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</si>
  <si>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</si>
  <si>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</si>
  <si>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</si>
  <si>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</si>
  <si>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</si>
  <si>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</si>
  <si>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KEN001Violence against personnel, facilities and assets</t>
  </si>
  <si>
    <t>KEN002Physical constraints in the environment (obstacles related to terrain, climate, lack of infrastructure, etc.)</t>
  </si>
  <si>
    <t>KEN002Violence against personnel, facilities and assets</t>
  </si>
  <si>
    <t>As per JRP 2021, all exposed are in need</t>
  </si>
  <si>
    <t>BGD002Minimal humanitarian conditions - Level 1</t>
  </si>
  <si>
    <t>As per JRP 2021, all affected are in need</t>
  </si>
  <si>
    <t>BGD002Stressed humanitarian conditions - Level 2</t>
  </si>
  <si>
    <t>All PIN are at least in Level 3</t>
  </si>
  <si>
    <t>BGD002Severe humanitarian conditions - Level 4</t>
  </si>
  <si>
    <t>BGD002Extreme humanitarian conditions - Level 5</t>
  </si>
  <si>
    <t>HNO Report</t>
  </si>
  <si>
    <t>https://reliefweb.int/sites/reliefweb.int/files/resources/Yemen_HNO_2021_Final.pdf</t>
  </si>
  <si>
    <t>YEM002Minimal humanitarian conditions - Level 1</t>
  </si>
  <si>
    <t>UNHCR Protection Cluster 31/08/2021</t>
  </si>
  <si>
    <t>http://www.protectionclusterphilippines.org/?p=3199</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</si>
  <si>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</si>
  <si>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</si>
  <si>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becaause of Mindanao Conflict according to the latest displacement dashboard from UNHCR. </t>
  </si>
  <si>
    <t>PHL003People displaced</t>
  </si>
  <si>
    <t>PHL003People in Need</t>
  </si>
  <si>
    <t>UNHCR Protection Cluster 31/08/2021; Govt of Philippines 2015</t>
  </si>
  <si>
    <t xml:space="preserve">http://www.protectionclusterphilippines.org/?p=3199; https://data.humdata.org/dataset/philippines-2015-census-population-administrative-level-1-to-4 </t>
  </si>
  <si>
    <t xml:space="preserve">The entire Mindanao island and surrounding region is considered affected by conflict. Level 1 includes the entire population of this area.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</si>
  <si>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</si>
  <si>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</si>
  <si>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</si>
  <si>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YEM002Stressed humanitarian conditions - Level 2</t>
  </si>
  <si>
    <t>YEM002Moderate humanitarian conditions - Level 3</t>
  </si>
  <si>
    <t>YEM002Severe humanitarian conditions - Level 4</t>
  </si>
  <si>
    <t>YEM002Extreme humanitarian conditions - Level 5</t>
  </si>
  <si>
    <t>UNHCR 31/05/2021; UNHCR 31/08/2021</t>
  </si>
  <si>
    <t>https://data2.unhcr.org/en/country/caf; https://data2.unhcr.org/en/situations/car</t>
  </si>
  <si>
    <t xml:space="preserve">Figure represents sum of IDPs (712,945) + CAR refugees abroad (709,425) + refugees in CAR (9,181) + IDP returnees (124,959) + Asylum seekers in CAR (296)  </t>
  </si>
  <si>
    <t>CAF001People displaced</t>
  </si>
  <si>
    <t>ACLED 28/09/2021</t>
  </si>
  <si>
    <t>From 28/03/2021 to 29/09/2021</t>
  </si>
  <si>
    <t>CAF001Fatalities reported</t>
  </si>
  <si>
    <t>https://data2.unhcr.org/en/country/ner</t>
  </si>
  <si>
    <t xml:space="preserve">Figure represents sum of IDPs + refugees + returnees + Asylum seekers + other persons of concern  </t>
  </si>
  <si>
    <t>NER001People displaced</t>
  </si>
  <si>
    <t>From 28/03/2021 to 23/09/2021</t>
  </si>
  <si>
    <t>NER001Fatalities reported</t>
  </si>
  <si>
    <t>UNFPA (15/06/2021); Government of Mexico (2021)</t>
  </si>
  <si>
    <t xml:space="preserve">https://data.humdata.org/dataset/mexican-administrative-level-0-1-and-2-and-populated-places-population-statistics  http://portales.segob.gob.mx/es/PoliticaMigratoria/Mapa_estadisticas </t>
  </si>
  <si>
    <t xml:space="preserve">total population in Mexico </t>
  </si>
  <si>
    <t>MEX001Total population</t>
  </si>
  <si>
    <t xml:space="preserve">https://data.humdata.org/dataset/mexican-administrative-level-0-1-and-2-and-populated-places-population-statistics </t>
  </si>
  <si>
    <t>This is the total area of the Mexican States affected.</t>
  </si>
  <si>
    <t>MEX001Landmass affected</t>
  </si>
  <si>
    <t xml:space="preserve">Sum of number of Mexicans repatriated from the US + asylum seekers (minus those expelled from Mexican territory) + Total population of the states through which migrants pass (all Mexican states minus Yucatan, Baja California Sur, Quintana Roo, Campeche). </t>
  </si>
  <si>
    <t>MEX001People exposed</t>
  </si>
  <si>
    <t>Government of Mexico (2021); UNHCR (2021)</t>
  </si>
  <si>
    <t xml:space="preserve">https://www.unhcr.org/refugee-statistics-uat/download/?url=IgD1r3  http://portales.segob.gob.mx/es/PoliticaMigratoria/Mapa_estadisticas </t>
  </si>
  <si>
    <t xml:space="preserve">Sum of number of Mexicans repatriated from the US + asylum seekers (less expelled from Mexican territory) + total refugees + number of Venezuelans displaced in Mexico. </t>
  </si>
  <si>
    <t>MEX001People affected</t>
  </si>
  <si>
    <t>MEX001People in Need</t>
  </si>
  <si>
    <t>MEX001Minimal humanitarian conditions - Level 1</t>
  </si>
  <si>
    <t>People Affected minus people in need</t>
  </si>
  <si>
    <t>MEX001Stressed humanitarian conditions - Level 2</t>
  </si>
  <si>
    <t xml:space="preserve">There is no needs assessment document in Mexico estimating the number of people in need. Nor is there any data that would allow us to estimate this figure on our own. </t>
  </si>
  <si>
    <t>MEX001Moderate humanitarian conditions - Level 3</t>
  </si>
  <si>
    <t>MEX001Severe humanitarian conditions - Level 4</t>
  </si>
  <si>
    <t>MEX001Extreme humanitarian conditions - Level 5</t>
  </si>
  <si>
    <t>UNHCR (2021)</t>
  </si>
  <si>
    <t xml:space="preserve">https://www.unhcr.org/refugee-statistics-uat/download/?url=IgD1r3 </t>
  </si>
  <si>
    <t>Number of displaced Venezuelans in Mexico</t>
  </si>
  <si>
    <t>MEX001People displaced</t>
  </si>
  <si>
    <t>Missing Migrants (10/09/2021)</t>
  </si>
  <si>
    <t>https://missingmigrants.iom.int/region/americas?region=1422</t>
  </si>
  <si>
    <t>Number of fatalities reported by Missing Migrants</t>
  </si>
  <si>
    <t>MEX001Fatalities reported</t>
  </si>
  <si>
    <t>1. Host; 2. migrants refugees, and asylum seekers; 3. Returnees</t>
  </si>
  <si>
    <t>MEX001Crisis affected groups</t>
  </si>
  <si>
    <t xml:space="preserve">It is difficult to establish the number of injuries or illnesses due to criminal violence and mixed migration.
</t>
  </si>
  <si>
    <t>MEX001Illness cases reported</t>
  </si>
  <si>
    <t xml:space="preserve">It is difficult to establish the number of injuries or illnesses due to criminal violence. </t>
  </si>
  <si>
    <t>MEX001Injuries reported</t>
  </si>
  <si>
    <t>MEX002Landmass affected</t>
  </si>
  <si>
    <t xml:space="preserve">Total population in Mexico </t>
  </si>
  <si>
    <t>MEX002Total population</t>
  </si>
  <si>
    <t>Instituto para la Economía y la Paz (IEP) (2021), HDX (2021)</t>
  </si>
  <si>
    <t>https://www.visionofhumanity.org/wp-content/uploads/2021/05/ESP-MPI-2021-web-1.pdf  https://data.humdata.org/dataset/mexican-administrative-level-0-1-and-2-and-populated-places-population-statistics</t>
  </si>
  <si>
    <t>IEP's analysis shows that criminal violence in Mexico is spread across all states. Despite the fact that the states that constitute the drug trafficking corridors registered the highest incidence of criminal violence, organised violent groups are also present in the other states. Therefore, it is established that the total population is exposed to criminal violence, although there are no exact figures.</t>
  </si>
  <si>
    <t>MEX002People exposed</t>
  </si>
  <si>
    <t>InSight Crime (2021)</t>
  </si>
  <si>
    <t>https://es.insightcrime.org/noticias/violencia-aumenta-desplazamientos-mexico/</t>
  </si>
  <si>
    <t xml:space="preserve">The approximate number of people displaced by criminal violence was taken from InSight Crime. As highlighted in the report, the data was collected from reports made by NGOs and the local press. However, there is no institutional data available to provide a more accurate figure. </t>
  </si>
  <si>
    <t>MEX002People affected</t>
  </si>
  <si>
    <t>MEX002People in Need</t>
  </si>
  <si>
    <t>MEX002Minimal humanitarian conditions - Level 1</t>
  </si>
  <si>
    <t>MEX002Stressed humanitarian conditions - Level 2</t>
  </si>
  <si>
    <t>It is difficult to assess the number of people in level 3. Using UNHCR's figures would underestimate the extent of the country's crises, especially since violence affects host, non-host, as well as IDP populations.</t>
  </si>
  <si>
    <t>MEX002Moderate humanitarian conditions - Level 3</t>
  </si>
  <si>
    <t>It is difficult to assess the number of people in level 4. Using UNHCR's figures would underestimate the extent of the country's crises, especially since violence affects host, non-host, as well as IDP populations.</t>
  </si>
  <si>
    <t>MEX002Severe humanitarian conditions - Level 4</t>
  </si>
  <si>
    <t>It is difficult to assess the number of people in level 5. Using UNHCR's figures would underestimate the extent of the country's crises, especially since violence affects host, non-host, as well as IDP populations.</t>
  </si>
  <si>
    <t>MEX002Extreme humanitarian conditions - Level 5</t>
  </si>
  <si>
    <t>MEX002People displaced</t>
  </si>
  <si>
    <t xml:space="preserve">It is difficult to establish the number of injuries or illnesses due to criminal violence. 
</t>
  </si>
  <si>
    <t>MEX002Illness cases reported</t>
  </si>
  <si>
    <t>MEX002Injuries reported</t>
  </si>
  <si>
    <t xml:space="preserve">Total population of Mexico </t>
  </si>
  <si>
    <t>MEX003Total population</t>
  </si>
  <si>
    <t>MEX003Landmass affected</t>
  </si>
  <si>
    <t>MEX003People exposed</t>
  </si>
  <si>
    <t>MEX003People affected</t>
  </si>
  <si>
    <t>MEX003People in Need</t>
  </si>
  <si>
    <t xml:space="preserve">People exposed </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</si>
  <si>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</si>
  <si>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</si>
  <si>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</si>
  <si>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</si>
  <si>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</si>
  <si>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MEX003People displaced</t>
  </si>
  <si>
    <t>MEX003Fatalities reported</t>
  </si>
  <si>
    <t>MEX003Crisis affected groups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</si>
  <si>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</si>
  <si>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</si>
  <si>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</si>
  <si>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</si>
  <si>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</si>
  <si>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</si>
  <si>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</si>
  <si>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</si>
  <si>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</si>
  <si>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</si>
  <si>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</si>
  <si>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UNHCR 2021</t>
  </si>
  <si>
    <t>https://reliefweb.int/sites/reliefweb.int/files/resources/UNHCR%20Yemen%20Operational%20Update%20-%2015%20April%202021.pdf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</si>
  <si>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</si>
  <si>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</si>
  <si>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</si>
  <si>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</si>
  <si>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</si>
  <si>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</si>
  <si>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</si>
  <si>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</si>
  <si>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</si>
  <si>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</si>
  <si>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</si>
  <si>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</si>
  <si>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https://reliefweb.int/map/niger/unhcr-niger-population-concern-31-juillet-2021</t>
  </si>
  <si>
    <t>Population of concern in Tahoua and Tillaberi + Nigerien refugees in Mali, as they have been displaced by the same crisis</t>
  </si>
  <si>
    <t>NER003People displaced</t>
  </si>
  <si>
    <t>NER003Fatalities reported</t>
  </si>
  <si>
    <t>Population of concern in Diffa</t>
  </si>
  <si>
    <t>NER002People displaced</t>
  </si>
  <si>
    <t>NER002Fatalities reported</t>
  </si>
  <si>
    <t>CIMP data set/circulated through email</t>
  </si>
  <si>
    <t>YEM002Injuries reported</t>
  </si>
  <si>
    <t>EOC Yemen 2021</t>
  </si>
  <si>
    <t>https://app.powerbi.com/view?r=eyJrIjoiNTY3YmU0NTItMmFjYy00OTUxLWI2NzEtOTU5N2Q0MDBjMjE5IiwidCI6ImI3ZTNlYmJjLTE2ZTctNGVmMi05NmE5LTVkODc4ZDg3MDM5ZCIsImMiOjl9</t>
  </si>
  <si>
    <t>The data set is until May/2021
I calculated 6 months span before than ( Dec 2020- May 2021)</t>
  </si>
  <si>
    <t>YEM002Illness cases reported</t>
  </si>
  <si>
    <t>YEM002Fatalities reported</t>
  </si>
  <si>
    <t>YEM002Fatalities in all crises</t>
  </si>
  <si>
    <t>YEM001Injuries reported</t>
  </si>
  <si>
    <t>YEM001Illness cases reported</t>
  </si>
  <si>
    <t>YEM001Fatalities reported</t>
  </si>
  <si>
    <t>YEM001Fatalities in all crises</t>
  </si>
  <si>
    <t>Nigerian refugees in Niger</t>
  </si>
  <si>
    <t>NER004People displaced</t>
  </si>
  <si>
    <t>NER004Fatalities reported</t>
  </si>
  <si>
    <t>release:</t>
  </si>
  <si>
    <t>30/09/2021</t>
  </si>
  <si>
    <t>INFORM SEVERITY INDEX</t>
  </si>
  <si>
    <t>September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</si>
  <si>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</si>
  <si>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</si>
  <si>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</si>
  <si>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</si>
  <si>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</si>
  <si>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</si>
  <si>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</si>
  <si>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</si>
  <si>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</si>
  <si>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</si>
  <si>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</si>
  <si>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</si>
  <si>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</si>
  <si>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</si>
  <si>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</si>
  <si>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</si>
  <si>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</si>
  <si>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</si>
  <si>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</si>
  <si>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</si>
  <si>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</si>
  <si>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</si>
  <si>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</si>
  <si>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</si>
  <si>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</si>
  <si>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</si>
  <si>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</si>
  <si>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</si>
  <si>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</si>
  <si>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</si>
  <si>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</si>
  <si>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</si>
  <si>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</si>
  <si>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</si>
  <si>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</si>
  <si>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</si>
  <si>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</si>
  <si>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</si>
  <si>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</si>
  <si>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</si>
  <si>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</si>
  <si>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</si>
  <si>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</si>
  <si>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</si>
  <si>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</si>
  <si>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</si>
  <si>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</si>
  <si>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</si>
  <si>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</si>
  <si>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</si>
  <si>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</si>
  <si>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</si>
  <si>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</si>
  <si>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</si>
  <si>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</si>
  <si>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</si>
  <si>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</si>
  <si>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</si>
  <si>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</si>
  <si>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</si>
  <si>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</si>
  <si>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</si>
  <si>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</si>
  <si>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</si>
  <si>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</si>
  <si>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</si>
  <si>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</si>
  <si>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</si>
  <si>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</si>
  <si>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</si>
  <si>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</si>
  <si>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</si>
  <si>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</si>
  <si>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</si>
  <si>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</si>
  <si>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</si>
  <si>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</si>
  <si>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</si>
  <si>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</si>
  <si>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</si>
  <si>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</si>
  <si>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</si>
  <si>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</si>
  <si>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</si>
  <si>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</si>
  <si>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</si>
  <si>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</si>
  <si>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</si>
  <si>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</si>
  <si>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</si>
  <si>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</si>
  <si>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</si>
  <si>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</si>
  <si>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</si>
  <si>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</si>
  <si>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</si>
  <si>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</si>
  <si>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</si>
  <si>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</si>
  <si>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</si>
  <si>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</si>
  <si>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</si>
  <si>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</si>
  <si>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</si>
  <si>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</si>
  <si>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</si>
  <si>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</si>
  <si>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</si>
  <si>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</si>
  <si>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</si>
  <si>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</si>
  <si>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</si>
  <si>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</si>
  <si>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</si>
  <si>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</si>
  <si>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</si>
  <si>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</si>
  <si>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</si>
  <si>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</si>
  <si>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</si>
  <si>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</si>
  <si>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</si>
  <si>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</si>
  <si>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</si>
  <si>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</si>
  <si>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</si>
  <si>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</si>
  <si>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</si>
  <si>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</si>
  <si>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</si>
  <si>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</si>
  <si>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</si>
  <si>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</si>
  <si>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</si>
  <si>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</si>
  <si>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</si>
  <si>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</si>
  <si>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</si>
  <si>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</si>
  <si>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</si>
  <si>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</si>
  <si>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</si>
  <si>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</si>
  <si>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</si>
  <si>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</si>
  <si>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</si>
  <si>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</si>
  <si>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</si>
  <si>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</si>
  <si>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</si>
  <si>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</si>
  <si>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</si>
  <si>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</si>
  <si>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</si>
  <si>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</si>
  <si>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</si>
  <si>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</si>
  <si>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</si>
  <si>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</si>
  <si>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</si>
  <si>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</si>
  <si>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</si>
  <si>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</si>
  <si>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</si>
  <si>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</si>
  <si>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</si>
  <si>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</si>
  <si>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</si>
  <si>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</si>
  <si>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</si>
  <si>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</si>
  <si>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</si>
  <si>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</si>
  <si>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</si>
  <si>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</si>
  <si>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</si>
  <si>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</si>
  <si>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</si>
  <si>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</si>
  <si>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</si>
  <si>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</si>
  <si>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</si>
  <si>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Angola</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</si>
  <si>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</si>
  <si>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</si>
  <si>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</si>
  <si>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</si>
  <si>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</si>
  <si>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</si>
  <si>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</si>
  <si>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</si>
  <si>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</si>
  <si>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</si>
  <si>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</si>
  <si>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</si>
  <si>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</si>
  <si>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</si>
  <si>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</si>
  <si>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</si>
  <si>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</si>
  <si>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</si>
  <si>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</si>
  <si>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</si>
  <si>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</si>
  <si>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</si>
  <si>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</si>
  <si>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</si>
  <si>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</si>
  <si>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</si>
  <si>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</si>
  <si>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</si>
  <si>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</si>
  <si>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</si>
  <si>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</si>
  <si>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</si>
  <si>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</si>
  <si>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</si>
  <si>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</si>
  <si>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</si>
  <si>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</si>
  <si>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</si>
  <si>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</si>
  <si>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</si>
  <si>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</si>
  <si>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</si>
  <si>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</si>
  <si>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</si>
  <si>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</si>
  <si>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</si>
  <si>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</si>
  <si>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</si>
  <si>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</si>
  <si>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</si>
  <si>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Chile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</si>
  <si>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</si>
  <si>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</si>
  <si>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</si>
  <si>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</si>
  <si>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</si>
  <si>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</si>
  <si>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</si>
  <si>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</si>
  <si>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</si>
  <si>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</si>
  <si>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</si>
  <si>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</si>
  <si>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</si>
  <si>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</si>
  <si>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</si>
  <si>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</si>
  <si>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</si>
  <si>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</si>
  <si>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</si>
  <si>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</si>
  <si>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</si>
  <si>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</si>
  <si>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</si>
  <si>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</si>
  <si>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</si>
  <si>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</si>
  <si>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</si>
  <si>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Dominican Republic</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</si>
  <si>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</si>
  <si>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</si>
  <si>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</si>
  <si>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</si>
  <si>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</si>
  <si>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</si>
  <si>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</si>
  <si>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</si>
  <si>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</si>
  <si>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</si>
  <si>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</si>
  <si>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</si>
  <si>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</si>
  <si>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</si>
  <si>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</si>
  <si>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</si>
  <si>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</si>
  <si>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</si>
  <si>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</si>
  <si>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</si>
  <si>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</si>
  <si>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</si>
  <si>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</si>
  <si>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</si>
  <si>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</si>
  <si>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</si>
  <si>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</si>
  <si>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</si>
  <si>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</si>
  <si>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</si>
  <si>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</si>
  <si>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</si>
  <si>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</si>
  <si>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</si>
  <si>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</si>
  <si>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</si>
  <si>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</si>
  <si>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</si>
  <si>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</si>
  <si>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</si>
  <si>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</si>
  <si>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</si>
  <si>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</si>
  <si>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Hungary</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</si>
  <si>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</si>
  <si>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</si>
  <si>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</si>
  <si>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</si>
  <si>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</si>
  <si>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</si>
  <si>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</si>
  <si>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</si>
  <si>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</si>
  <si>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</si>
  <si>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</si>
  <si>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</si>
  <si>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</si>
  <si>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</si>
  <si>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</si>
  <si>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</si>
  <si>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</si>
  <si>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</si>
  <si>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</si>
  <si>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</si>
  <si>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</si>
  <si>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</si>
  <si>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</si>
  <si>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</si>
  <si>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</si>
  <si>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</si>
  <si>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</si>
  <si>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</si>
  <si>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</si>
  <si>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</si>
  <si>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</si>
  <si>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</si>
  <si>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</si>
  <si>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</si>
  <si>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</si>
  <si>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</si>
  <si>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</si>
  <si>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</si>
  <si>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</si>
  <si>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</si>
  <si>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</si>
  <si>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</si>
  <si>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</si>
  <si>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</si>
  <si>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</si>
  <si>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</si>
  <si>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</si>
  <si>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</si>
  <si>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</si>
  <si>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</si>
  <si>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</si>
  <si>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</si>
  <si>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Moldova</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</si>
  <si>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</si>
  <si>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</si>
  <si>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</si>
  <si>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</si>
  <si>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</si>
  <si>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</si>
  <si>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</si>
  <si>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</si>
  <si>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</si>
  <si>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</si>
  <si>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</si>
  <si>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</si>
  <si>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</si>
  <si>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</si>
  <si>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</si>
  <si>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</si>
  <si>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</si>
  <si>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</si>
  <si>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</si>
  <si>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</si>
  <si>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</si>
  <si>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</si>
  <si>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</si>
  <si>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</si>
  <si>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</si>
  <si>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</si>
  <si>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</si>
  <si>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</si>
  <si>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</si>
  <si>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</si>
  <si>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</si>
  <si>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</si>
  <si>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</si>
  <si>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</si>
  <si>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</si>
  <si>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</si>
  <si>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</si>
  <si>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</si>
  <si>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</si>
  <si>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</si>
  <si>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Panama</t>
  </si>
  <si>
    <t>PAN</t>
  </si>
  <si>
    <t>PER</t>
  </si>
  <si>
    <t>PHL</t>
  </si>
  <si>
    <t>Palau</t>
  </si>
  <si>
    <t>PLW</t>
  </si>
  <si>
    <t>Papua New Guinea</t>
  </si>
  <si>
    <t>PNG</t>
  </si>
  <si>
    <t>Poland</t>
  </si>
  <si>
    <t>POL</t>
  </si>
  <si>
    <t>PRK</t>
  </si>
  <si>
    <t>Portugal</t>
  </si>
  <si>
    <t>PRT</t>
  </si>
  <si>
    <t>Paraguay</t>
  </si>
  <si>
    <t>PRY</t>
  </si>
  <si>
    <t>PSE</t>
  </si>
  <si>
    <t>Qatar</t>
  </si>
  <si>
    <t>QAT</t>
  </si>
  <si>
    <t>Kosovo</t>
  </si>
  <si>
    <t>RKS</t>
  </si>
  <si>
    <t>Romania</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</si>
  <si>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</si>
  <si>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</si>
  <si>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</si>
  <si>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</si>
  <si>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</si>
  <si>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</si>
  <si>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</si>
  <si>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</si>
  <si>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</si>
  <si>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</si>
  <si>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</si>
  <si>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</si>
  <si>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</si>
  <si>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</si>
  <si>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</si>
  <si>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</si>
  <si>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</si>
  <si>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</si>
  <si>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</si>
  <si>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</si>
  <si>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</si>
  <si>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</si>
  <si>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</si>
  <si>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</si>
  <si>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</si>
  <si>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</si>
  <si>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</si>
  <si>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</si>
  <si>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</si>
  <si>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</si>
  <si>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</si>
  <si>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</si>
  <si>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</si>
  <si>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</si>
  <si>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</si>
  <si>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</si>
  <si>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</si>
  <si>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</si>
  <si>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</si>
  <si>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</si>
  <si>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</si>
  <si>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</si>
  <si>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</si>
  <si>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</si>
  <si>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</si>
  <si>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</si>
  <si>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</si>
  <si>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</si>
  <si>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</si>
  <si>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</si>
  <si>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</si>
  <si>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</si>
  <si>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</si>
  <si>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</si>
  <si>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</si>
  <si>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</si>
  <si>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</si>
  <si>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</si>
  <si>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</si>
  <si>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</si>
  <si>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</si>
  <si>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</si>
  <si>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</si>
  <si>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</si>
  <si>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</si>
  <si>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</si>
  <si>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</si>
  <si>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</si>
  <si>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</si>
  <si>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</si>
  <si>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</si>
  <si>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</si>
  <si>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</si>
  <si>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</si>
  <si>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</si>
  <si>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</si>
  <si>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t>
  </si>
  <si>
    <t>VEN, BRA, COL, ECU, PER, TTO</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</si>
  <si>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</si>
  <si>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</si>
  <si>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</si>
  <si>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</si>
  <si>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</si>
  <si>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</si>
  <si>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</si>
  <si>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</si>
  <si>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</si>
  <si>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</si>
  <si>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</si>
  <si>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</si>
  <si>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t>
  </si>
  <si>
    <t>LSO, MDG, MWI,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</si>
  <si>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</si>
  <si>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</si>
  <si>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</si>
  <si>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</si>
  <si>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</si>
  <si>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</si>
  <si>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</si>
  <si>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</si>
  <si>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</si>
  <si>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</si>
  <si>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</si>
  <si>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</si>
  <si>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</si>
  <si>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</si>
  <si>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</si>
  <si>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</si>
  <si>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</si>
  <si>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</si>
  <si>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</si>
  <si>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</si>
  <si>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</si>
  <si>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</si>
  <si>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</si>
  <si>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</si>
  <si>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</si>
  <si>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</si>
  <si>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</si>
  <si>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</si>
  <si>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</si>
  <si>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</si>
  <si>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</si>
  <si>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</si>
  <si>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</si>
  <si>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</si>
  <si>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</si>
  <si>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</si>
  <si>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</si>
  <si>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</si>
  <si>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</si>
  <si>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</si>
  <si>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</si>
  <si>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</si>
  <si>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</si>
  <si>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</si>
  <si>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</si>
  <si>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</si>
  <si>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</si>
  <si>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</si>
  <si>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</si>
  <si>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</si>
  <si>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</si>
  <si>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</si>
  <si>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</si>
  <si>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</si>
  <si>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</si>
  <si>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</si>
  <si>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</si>
  <si>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</si>
  <si>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</si>
  <si>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</si>
  <si>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</si>
  <si>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</si>
  <si>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</si>
  <si>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</si>
  <si>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</si>
  <si>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</si>
  <si>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</si>
  <si>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</si>
  <si>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</si>
  <si>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</si>
  <si>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</si>
  <si>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</si>
  <si>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</si>
  <si>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</si>
  <si>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</si>
  <si>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</si>
  <si>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</si>
  <si>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</si>
  <si>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</si>
  <si>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</si>
  <si>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</si>
  <si>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</si>
  <si>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</si>
  <si>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</si>
  <si>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</si>
  <si>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</si>
  <si>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</si>
  <si>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</si>
  <si>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</si>
  <si>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</si>
  <si>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</si>
  <si>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</si>
  <si>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</si>
  <si>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</si>
  <si>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</si>
  <si>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</si>
  <si>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</si>
  <si>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</si>
  <si>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</si>
  <si>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</si>
  <si>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</si>
  <si>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</si>
  <si>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</si>
  <si>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</si>
  <si>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</si>
  <si>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</si>
  <si>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</si>
  <si>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</si>
  <si>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</si>
  <si>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</si>
  <si>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</si>
  <si>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</si>
  <si>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</si>
  <si>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</si>
  <si>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</si>
  <si>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</si>
  <si>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</si>
  <si>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</si>
  <si>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</si>
  <si>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</si>
  <si>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</si>
  <si>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</si>
  <si>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</si>
  <si>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</si>
  <si>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</si>
  <si>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</si>
  <si>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</si>
  <si>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</si>
  <si>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</si>
  <si>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</si>
  <si>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</si>
  <si>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</si>
  <si>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</si>
  <si>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</si>
  <si>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</si>
  <si>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</si>
  <si>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</si>
  <si>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</si>
  <si>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</si>
  <si>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</si>
  <si>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</si>
  <si>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BHS002</t>
  </si>
  <si>
    <t>BIH002</t>
  </si>
  <si>
    <t>CAF002</t>
  </si>
  <si>
    <t>CHN002</t>
  </si>
  <si>
    <t>CHN003</t>
  </si>
  <si>
    <t>COD002</t>
  </si>
  <si>
    <t>COD003</t>
  </si>
  <si>
    <t>COG002</t>
  </si>
  <si>
    <t>COG004</t>
  </si>
  <si>
    <t>COL003</t>
  </si>
  <si>
    <t>COM002</t>
  </si>
  <si>
    <t>DJI004</t>
  </si>
  <si>
    <t>FJI002</t>
  </si>
  <si>
    <t>GTM003</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</si>
  <si>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</si>
  <si>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</si>
  <si>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</si>
  <si>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</si>
  <si>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</si>
  <si>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</si>
  <si>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</si>
  <si>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</si>
  <si>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</si>
  <si>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</si>
  <si>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</si>
  <si>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</si>
  <si>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</si>
  <si>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</si>
  <si>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</si>
  <si>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</si>
  <si>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</si>
  <si>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</si>
  <si>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</si>
  <si>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MDG001</t>
  </si>
  <si>
    <t>MDG003</t>
  </si>
  <si>
    <t>MDG004</t>
  </si>
  <si>
    <t>MDG005</t>
  </si>
  <si>
    <t>MEX004</t>
  </si>
  <si>
    <t>MOZ001</t>
  </si>
  <si>
    <t>MOZ002</t>
  </si>
  <si>
    <t>MOZ003</t>
  </si>
  <si>
    <t>MOZ005</t>
  </si>
  <si>
    <t>MOZ006</t>
  </si>
  <si>
    <t>MOZ007</t>
  </si>
  <si>
    <t>MRT001</t>
  </si>
  <si>
    <t>MWI003</t>
  </si>
  <si>
    <t>NER005</t>
  </si>
  <si>
    <t>NGA002</t>
  </si>
  <si>
    <t>NGA005</t>
  </si>
  <si>
    <t>NPL002</t>
  </si>
  <si>
    <t>PAK002</t>
  </si>
  <si>
    <t>PAK003</t>
  </si>
  <si>
    <t>PAN002</t>
  </si>
  <si>
    <t>PHL001</t>
  </si>
  <si>
    <t>PHL004</t>
  </si>
  <si>
    <t>PHL005</t>
  </si>
  <si>
    <t>PHL006</t>
  </si>
  <si>
    <t>PHL007</t>
  </si>
  <si>
    <t>PHL008</t>
  </si>
  <si>
    <t>PHL009</t>
  </si>
  <si>
    <t>PNG002</t>
  </si>
  <si>
    <t>SDN002</t>
  </si>
  <si>
    <t>SDN003</t>
  </si>
  <si>
    <t>SDN004</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</si>
  <si>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</si>
  <si>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</si>
  <si>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</si>
  <si>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</si>
  <si>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</si>
  <si>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</si>
  <si>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</si>
  <si>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</si>
  <si>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</si>
  <si>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</si>
  <si>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</si>
  <si>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</si>
  <si>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</si>
  <si>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</si>
  <si>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</si>
  <si>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</si>
  <si>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</si>
  <si>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</si>
  <si>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</si>
  <si>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</si>
  <si>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</si>
  <si>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</si>
  <si>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</si>
  <si>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</si>
  <si>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</si>
  <si>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</si>
  <si>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</si>
  <si>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</si>
  <si>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</si>
  <si>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</si>
  <si>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</si>
  <si>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Middle east</t>
  </si>
  <si>
    <t>Conflict</t>
  </si>
  <si>
    <t>https://www.acaps.org/country/Armenia/crisis/Nagorno-Karabakh-Conflict-in-Armenia</t>
  </si>
  <si>
    <t>04/11/2020</t>
  </si>
  <si>
    <t>https://www.acaps.org/country/Azerbaijan/crisis/Nagorno-Karabakh-conflict-in-Azerbaijan</t>
  </si>
  <si>
    <t>Africa</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</si>
  <si>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</si>
  <si>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</si>
  <si>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</si>
  <si>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</si>
  <si>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</si>
  <si>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</si>
  <si>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</si>
  <si>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Venezuelan refugees</t>
  </si>
  <si>
    <t>https://www.acaps.org/country/Brazil/crisis/Venezuelan-refugees</t>
  </si>
  <si>
    <t>https://www.acaps.org/country/CAR/crisis/Complex-crisis</t>
  </si>
  <si>
    <t>Multiple crises country</t>
  </si>
  <si>
    <t>Country level</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</si>
  <si>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</si>
  <si>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</si>
  <si>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</si>
  <si>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</si>
  <si>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</si>
  <si>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</si>
  <si>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</si>
  <si>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</si>
  <si>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</si>
  <si>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</si>
  <si>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</si>
  <si>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</si>
  <si>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</si>
  <si>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</si>
  <si>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</si>
  <si>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</si>
  <si>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</si>
  <si>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</si>
  <si>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</si>
  <si>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</si>
  <si>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</si>
  <si>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</si>
  <si>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</si>
  <si>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</si>
  <si>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</si>
  <si>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</si>
  <si>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</si>
  <si>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</si>
  <si>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</si>
  <si>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</si>
  <si>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</si>
  <si>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</si>
  <si>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</si>
  <si>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Flood</t>
  </si>
  <si>
    <t>Floods</t>
  </si>
  <si>
    <t>https://www.acaps.org/country/Ethiopia/crisis/Floods</t>
  </si>
  <si>
    <t>01/06/2020</t>
  </si>
  <si>
    <t>https://www.acaps.org/country/Ethiopia/crisis/International-Displacement</t>
  </si>
  <si>
    <t>https://www.acaps.org/country/Ethiopia/crisis/Crisis-in-Tigray</t>
  </si>
  <si>
    <t>04/12/2020</t>
  </si>
  <si>
    <t>https://www.acaps.org/country/Greece/crisis/Mixed-Migration</t>
  </si>
  <si>
    <t>https://www.acaps.org/country/Guatemala/crisis/Complex-crisis</t>
  </si>
  <si>
    <t>https://www.acaps.org/country/Honduras/crisis/Complex-crisis</t>
  </si>
  <si>
    <t>Tropical cyclone</t>
  </si>
  <si>
    <t>Hurricane Eta and Iota</t>
  </si>
  <si>
    <t>https://www.acaps.org/country/Honduras/crisis/Hurricane-Eta-and-Iota</t>
  </si>
  <si>
    <t>https://www.acaps.org/country/Haiti/crisis/Complex-crisis</t>
  </si>
  <si>
    <t>Earthquake</t>
  </si>
  <si>
    <t>https://www.acaps.org/country/Haiti/crisis/Earthquake</t>
  </si>
  <si>
    <t>16/08/2021</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</si>
  <si>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</si>
  <si>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</si>
  <si>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</si>
  <si>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</si>
  <si>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</si>
  <si>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</si>
  <si>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</si>
  <si>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</si>
  <si>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</si>
  <si>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</si>
  <si>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</si>
  <si>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</si>
  <si>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</si>
  <si>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</si>
  <si>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</si>
  <si>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 xml:space="preserve">Country level </t>
  </si>
  <si>
    <t>https://www.acaps.org/country/Kenya/crisis/Country-level</t>
  </si>
  <si>
    <t>01/06/2019</t>
  </si>
  <si>
    <t>Refugee situation</t>
  </si>
  <si>
    <t>https://www.acaps.org/country/Kenya/crisis/Refugee-situation</t>
  </si>
  <si>
    <t>https://www.acaps.org/country/Kenya/crisis/Drought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</si>
  <si>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</si>
  <si>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</si>
  <si>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</si>
  <si>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</si>
  <si>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</si>
  <si>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</si>
  <si>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</si>
  <si>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</si>
  <si>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</si>
  <si>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https://www.acaps.org/country/Madagascar/crisis/Drought</t>
  </si>
  <si>
    <t>Country Level</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</si>
  <si>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</si>
  <si>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</si>
  <si>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</si>
  <si>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</si>
  <si>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</si>
  <si>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</si>
  <si>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</si>
  <si>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</si>
  <si>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</si>
  <si>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</si>
  <si>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</si>
  <si>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</si>
  <si>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Post-coup Violence</t>
  </si>
  <si>
    <t>https://www.acaps.org/country/Myanmar/crisis/Post-coup-Violence</t>
  </si>
  <si>
    <t>17/06/2021</t>
  </si>
  <si>
    <t>Violent Insurgency in Cabo Delgado</t>
  </si>
  <si>
    <t>https://www.acaps.org/country/Mozambique/crisis/Violent-Insurgency-in-Cabo-Delgado</t>
  </si>
  <si>
    <t>Malian refugees</t>
  </si>
  <si>
    <t>https://www.acaps.org/country/Mauritania/crisis/Malian-refugees</t>
  </si>
  <si>
    <t>Food security</t>
  </si>
  <si>
    <t>https://www.acaps.org/country/Mauritania/crisis/Food-security</t>
  </si>
  <si>
    <t>Complex</t>
  </si>
  <si>
    <t>https://www.acaps.org/country/Malawi/crisis/Complex</t>
  </si>
  <si>
    <t>International Refugees</t>
  </si>
  <si>
    <t>https://www.acaps.org/country/Malaysia/crisis/International-Refugees</t>
  </si>
  <si>
    <t>26/03/2021</t>
  </si>
  <si>
    <t>Food Security</t>
  </si>
  <si>
    <t>Food Security Crisis</t>
  </si>
  <si>
    <t>https://www.acaps.org/country/Namibia/crisis/Food-Security-Crisis</t>
  </si>
  <si>
    <t>01/01/2020</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</si>
  <si>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</si>
  <si>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</si>
  <si>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</si>
  <si>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</si>
  <si>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</si>
  <si>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</si>
  <si>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</si>
  <si>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</si>
  <si>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</si>
  <si>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</si>
  <si>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</si>
  <si>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</si>
  <si>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</si>
  <si>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</si>
  <si>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https://www.acaps.org/country/Nicaragua/crisis/Hurricane-Eta-and-Iota</t>
  </si>
  <si>
    <t>https://www.acaps.org/country/Pakistan/crisis/Complex-crisis</t>
  </si>
  <si>
    <t>Kashmir conflict</t>
  </si>
  <si>
    <t>https://www.acaps.org/country/Pakistan/crisis/Kashmir-conflict</t>
  </si>
  <si>
    <t>01/02/2019</t>
  </si>
  <si>
    <t>https://www.acaps.org/country/Peru/crisis/Venezuelan-refugees</t>
  </si>
  <si>
    <t>Mindanao Conflict</t>
  </si>
  <si>
    <t>https://www.acaps.org/country/Philippines/crisis/Mindanao-Conflict</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</si>
  <si>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</si>
  <si>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</si>
  <si>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</si>
  <si>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</si>
  <si>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</si>
  <si>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</si>
  <si>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</si>
  <si>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t>
  </si>
  <si>
    <t>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</si>
  <si>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</si>
  <si>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</si>
  <si>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</si>
  <si>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</si>
  <si>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</si>
  <si>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</si>
  <si>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</si>
  <si>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</si>
  <si>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</si>
  <si>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</si>
  <si>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</si>
  <si>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</si>
  <si>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</si>
  <si>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</si>
  <si>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</si>
  <si>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</si>
  <si>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</si>
  <si>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</si>
  <si>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</si>
  <si>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
  </si>
  <si>
    <t>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</si>
  <si>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</si>
  <si>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</si>
  <si>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</si>
  <si>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</si>
  <si>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</si>
  <si>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</si>
  <si>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</si>
  <si>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</si>
  <si>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</si>
  <si>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</si>
  <si>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https://www.acaps.org/country/Sudan/crisis/Floods</t>
  </si>
  <si>
    <t>01/08/2020</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</si>
  <si>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</si>
  <si>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</si>
  <si>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</si>
  <si>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</si>
  <si>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</si>
  <si>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</si>
  <si>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</si>
  <si>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</si>
  <si>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</si>
  <si>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</si>
  <si>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</si>
  <si>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</si>
  <si>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</si>
  <si>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</si>
  <si>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</si>
  <si>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</si>
  <si>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</si>
  <si>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</si>
  <si>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</si>
  <si>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</si>
  <si>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</si>
  <si>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</si>
  <si>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</si>
  <si>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</si>
  <si>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</si>
  <si>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</si>
  <si>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</si>
  <si>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</si>
  <si>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</si>
  <si>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</si>
  <si>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</si>
  <si>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</si>
  <si>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https://www.acaps.org/country/Uganda/crisis/Refugees</t>
  </si>
  <si>
    <t>https://www.acaps.org/country/Ukraine/crisis/Conflict</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</si>
  <si>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</si>
  <si>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</si>
  <si>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</si>
  <si>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</si>
  <si>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</si>
  <si>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</si>
  <si>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</si>
  <si>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</si>
  <si>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</si>
  <si>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</si>
  <si>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</si>
  <si>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</si>
  <si>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</si>
  <si>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</si>
  <si>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</si>
  <si>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</si>
  <si>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</si>
  <si>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</si>
  <si>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</si>
  <si>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</si>
  <si>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</si>
  <si>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</si>
  <si>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</si>
  <si>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</si>
  <si>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</si>
  <si>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</si>
  <si>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</si>
  <si>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</si>
  <si>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</si>
  <si>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</si>
  <si>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</si>
  <si>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</si>
  <si>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</si>
  <si>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</si>
  <si>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</si>
  <si>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</si>
  <si>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</si>
  <si>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</si>
  <si>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</si>
  <si>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</si>
  <si>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</si>
  <si>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</si>
  <si>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</si>
  <si>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</si>
  <si>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</si>
  <si>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</si>
  <si>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</si>
  <si>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</si>
  <si>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</si>
  <si>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</si>
  <si>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</si>
  <si>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</si>
  <si>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</si>
  <si>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</si>
  <si>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</si>
  <si>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</si>
  <si>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</si>
  <si>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</si>
  <si>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</si>
  <si>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</si>
  <si>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</si>
  <si>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</si>
  <si>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</si>
  <si>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</si>
  <si>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</si>
  <si>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</si>
  <si>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</si>
  <si>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</si>
  <si>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</si>
  <si>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</si>
  <si>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</si>
  <si>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</si>
  <si>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</si>
  <si>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</si>
  <si>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</si>
  <si>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</si>
  <si>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</si>
  <si>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</si>
  <si>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</si>
  <si>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</si>
  <si>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</si>
  <si>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</si>
  <si>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</si>
  <si>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ARM002Buildings in the affected area</t>
  </si>
  <si>
    <t>AZE002Buildings in the affected area</t>
  </si>
  <si>
    <t>BDI001Buildings in the affected area</t>
  </si>
  <si>
    <t>BFA002Buildings in the affected area</t>
  </si>
  <si>
    <t>BGD002Buildings in the affected area</t>
  </si>
  <si>
    <t>BRA002Buildings in the affected area</t>
  </si>
  <si>
    <t>CAF001Buildings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</si>
  <si>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</si>
  <si>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</si>
  <si>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</si>
  <si>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</si>
  <si>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</si>
  <si>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</si>
  <si>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</si>
  <si>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</si>
  <si>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</si>
  <si>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</si>
  <si>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</si>
  <si>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</si>
  <si>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</si>
  <si>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</si>
  <si>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</si>
  <si>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</si>
  <si>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</si>
  <si>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</si>
  <si>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</si>
  <si>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</si>
  <si>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</si>
  <si>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ETH002Buildings in the affected area</t>
  </si>
  <si>
    <t>ETH003Buildings in the affected area</t>
  </si>
  <si>
    <t>ETH004Buildings damaged</t>
  </si>
  <si>
    <t>ETH004Buildings destroyed</t>
  </si>
  <si>
    <t>ETH004Buildings in the affected area</t>
  </si>
  <si>
    <t>ETH004Economic Losses</t>
  </si>
  <si>
    <t>GRC002Buildings in the affected area</t>
  </si>
  <si>
    <t>GTM001Buildings in the affected area</t>
  </si>
  <si>
    <t>HND001Buildings in the affected area</t>
  </si>
  <si>
    <t>HND002Buildings in the affected area</t>
  </si>
  <si>
    <t>HND002People facing limited access constraints</t>
  </si>
  <si>
    <t>HND002People facing restricted access constraints</t>
  </si>
  <si>
    <t>HTI001Buildings in the affected area</t>
  </si>
  <si>
    <t>HTI002Buildings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</si>
  <si>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</si>
  <si>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</si>
  <si>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</si>
  <si>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</si>
  <si>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</si>
  <si>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</si>
  <si>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</si>
  <si>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</si>
  <si>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</si>
  <si>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</si>
  <si>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</si>
  <si>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</si>
  <si>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</si>
  <si>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</si>
  <si>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</si>
  <si>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</si>
  <si>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</si>
  <si>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</si>
  <si>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</si>
  <si>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</si>
  <si>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</si>
  <si>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</si>
  <si>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</si>
  <si>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</si>
  <si>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</si>
  <si>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</si>
  <si>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MOZ004Buildings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</si>
  <si>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</si>
  <si>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</si>
  <si>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</si>
  <si>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</si>
  <si>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</si>
  <si>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</si>
  <si>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</si>
  <si>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</si>
  <si>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</si>
  <si>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</si>
  <si>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</si>
  <si>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</si>
  <si>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</si>
  <si>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</si>
  <si>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</si>
  <si>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</si>
  <si>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</si>
  <si>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</si>
  <si>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</si>
  <si>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</si>
  <si>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</si>
  <si>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</si>
  <si>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</si>
  <si>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</si>
  <si>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</si>
  <si>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</si>
  <si>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</si>
  <si>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NIC002Buildings in the affected area</t>
  </si>
  <si>
    <t>NIC002People facing limited access constraints</t>
  </si>
  <si>
    <t>NIC002People facing restricted access constraints</t>
  </si>
  <si>
    <t>PAK001Buildings in the affected area</t>
  </si>
  <si>
    <t>PAK004Buildings in the affected area</t>
  </si>
  <si>
    <t>PER002Buildings in the affected area</t>
  </si>
  <si>
    <t>PHL003Buildings in the affected area</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</si>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</sst>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s>
  <fonts count="132"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3" fillId="0" borderId="0"/>
    <xf numFmtId="0" fontId="103" fillId="0" borderId="0"/>
    <xf numFmtId="0" fontId="103" fillId="0" borderId="0"/>
    <xf numFmtId="0" fontId="12" fillId="5" borderId="6"/>
    <xf numFmtId="0" fontId="3" fillId="21" borderId="3"/>
    <xf numFmtId="0" fontId="17" fillId="0" borderId="0"/>
    <xf numFmtId="0" fontId="8" fillId="0" borderId="54"/>
    <xf numFmtId="43" fontId="103" fillId="0" borderId="0"/>
    <xf numFmtId="0" fontId="83" fillId="0" borderId="0"/>
    <xf numFmtId="0" fontId="83" fillId="5" borderId="6"/>
    <xf numFmtId="9" fontId="83" fillId="0" borderId="0"/>
    <xf numFmtId="0" fontId="83" fillId="5" borderId="6"/>
    <xf numFmtId="0" fontId="103" fillId="0" borderId="0"/>
    <xf numFmtId="43" fontId="103" fillId="0" borderId="0"/>
    <xf numFmtId="0" fontId="103" fillId="0" borderId="0"/>
    <xf numFmtId="0" fontId="102" fillId="0" borderId="0">
      <alignment vertical="top"/>
    </xf>
    <xf numFmtId="0" fontId="102"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3"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3" fillId="35" borderId="0">
      <alignment horizontal="center" wrapText="1"/>
    </xf>
    <xf numFmtId="0" fontId="28" fillId="25" borderId="0">
      <alignment horizontal="center"/>
    </xf>
    <xf numFmtId="168" fontId="19" fillId="0" borderId="0"/>
    <xf numFmtId="43" fontId="103" fillId="0" borderId="0"/>
    <xf numFmtId="43" fontId="12" fillId="0" borderId="0"/>
    <xf numFmtId="3" fontId="103" fillId="0" borderId="0"/>
    <xf numFmtId="0" fontId="25" fillId="34" borderId="57"/>
    <xf numFmtId="169" fontId="103" fillId="0" borderId="0"/>
    <xf numFmtId="0" fontId="29" fillId="26" borderId="64">
      <protection locked="0"/>
    </xf>
    <xf numFmtId="0" fontId="103" fillId="0" borderId="0"/>
    <xf numFmtId="0" fontId="30" fillId="26" borderId="64">
      <protection locked="0"/>
    </xf>
    <xf numFmtId="0" fontId="103" fillId="26" borderId="55"/>
    <xf numFmtId="0" fontId="103" fillId="25" borderId="0"/>
    <xf numFmtId="170" fontId="103" fillId="0" borderId="0"/>
    <xf numFmtId="0" fontId="31" fillId="0" borderId="0"/>
    <xf numFmtId="2" fontId="103" fillId="0" borderId="0"/>
    <xf numFmtId="0" fontId="32" fillId="25" borderId="55">
      <alignment horizontal="left"/>
    </xf>
    <xf numFmtId="0" fontId="102"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3"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3" fillId="0" borderId="0"/>
    <xf numFmtId="0" fontId="42" fillId="38" borderId="0"/>
    <xf numFmtId="0" fontId="42" fillId="38" borderId="0"/>
    <xf numFmtId="0" fontId="12" fillId="0" borderId="0"/>
    <xf numFmtId="0" fontId="12"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 fillId="0" borderId="0"/>
    <xf numFmtId="0" fontId="103" fillId="0" borderId="0"/>
    <xf numFmtId="0" fontId="19" fillId="0" borderId="0"/>
    <xf numFmtId="0" fontId="12" fillId="0" borderId="0"/>
    <xf numFmtId="0" fontId="19" fillId="0" borderId="0"/>
    <xf numFmtId="0" fontId="19" fillId="0" borderId="0"/>
    <xf numFmtId="0" fontId="103" fillId="0" borderId="0"/>
    <xf numFmtId="0" fontId="19" fillId="0" borderId="0"/>
    <xf numFmtId="0" fontId="12" fillId="0" borderId="0"/>
    <xf numFmtId="0" fontId="19" fillId="0" borderId="0"/>
    <xf numFmtId="0" fontId="103" fillId="0" borderId="0"/>
    <xf numFmtId="0" fontId="12" fillId="0" borderId="0"/>
    <xf numFmtId="0" fontId="103" fillId="0" borderId="0"/>
    <xf numFmtId="0" fontId="103" fillId="0" borderId="0"/>
    <xf numFmtId="0" fontId="103" fillId="0" borderId="0"/>
    <xf numFmtId="0" fontId="103" fillId="0" borderId="0"/>
    <xf numFmtId="0" fontId="12" fillId="39" borderId="59"/>
    <xf numFmtId="0" fontId="19" fillId="39" borderId="59"/>
    <xf numFmtId="0" fontId="44" fillId="9" borderId="0"/>
    <xf numFmtId="9" fontId="103"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40" borderId="0">
      <alignment horizontal="left" vertical="center"/>
    </xf>
    <xf numFmtId="0" fontId="103" fillId="0" borderId="62">
      <alignment horizontal="left" vertical="center" wrapText="1" indent="1"/>
    </xf>
    <xf numFmtId="171" fontId="103" fillId="0" borderId="62">
      <alignment horizontal="right" vertical="center" wrapText="1"/>
    </xf>
    <xf numFmtId="0" fontId="103" fillId="0" borderId="0">
      <alignment horizontal="left" vertical="center" wrapText="1"/>
    </xf>
    <xf numFmtId="0" fontId="103" fillId="0" borderId="0">
      <alignment horizontal="left" vertical="center" wrapText="1" indent="1"/>
    </xf>
    <xf numFmtId="171" fontId="103" fillId="0" borderId="0">
      <alignment horizontal="right" vertical="center" wrapText="1"/>
    </xf>
    <xf numFmtId="172" fontId="103" fillId="0" borderId="0">
      <alignment horizontal="right" vertical="center" wrapText="1"/>
    </xf>
    <xf numFmtId="0" fontId="103" fillId="0" borderId="19">
      <alignment horizontal="left" vertical="center" wrapText="1"/>
    </xf>
    <xf numFmtId="0" fontId="103" fillId="0" borderId="19">
      <alignment horizontal="left" vertical="center" wrapText="1" indent="1"/>
    </xf>
    <xf numFmtId="171" fontId="103" fillId="0" borderId="19">
      <alignment horizontal="right" vertical="center" wrapText="1"/>
    </xf>
    <xf numFmtId="0" fontId="103" fillId="0" borderId="0">
      <alignment vertical="center" wrapText="1"/>
    </xf>
    <xf numFmtId="0" fontId="103" fillId="0" borderId="0"/>
    <xf numFmtId="0" fontId="103" fillId="0" borderId="0">
      <alignment vertical="center" wrapText="1"/>
    </xf>
    <xf numFmtId="0" fontId="103" fillId="0" borderId="0">
      <alignment vertical="center" wrapText="1"/>
    </xf>
    <xf numFmtId="0" fontId="103"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3"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3" fillId="0" borderId="62">
      <alignment horizontal="left" vertical="center" wrapText="1"/>
    </xf>
    <xf numFmtId="0" fontId="19" fillId="0" borderId="0"/>
    <xf numFmtId="0" fontId="50" fillId="0" borderId="0"/>
    <xf numFmtId="0" fontId="103" fillId="0" borderId="0">
      <alignment horizontal="left" wrapText="1"/>
    </xf>
    <xf numFmtId="0" fontId="103"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4" fillId="0" borderId="0">
      <alignment vertical="top"/>
      <protection locked="0"/>
    </xf>
    <xf numFmtId="0" fontId="68" fillId="0" borderId="0"/>
    <xf numFmtId="164" fontId="102"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3"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3" fillId="0" borderId="0"/>
    <xf numFmtId="43" fontId="12" fillId="0" borderId="0"/>
    <xf numFmtId="174" fontId="103" fillId="0" borderId="0"/>
    <xf numFmtId="0" fontId="103" fillId="26" borderId="46"/>
    <xf numFmtId="0" fontId="32" fillId="25" borderId="46">
      <alignment horizontal="left"/>
    </xf>
    <xf numFmtId="0" fontId="103"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2"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29" fillId="26" borderId="64">
      <protection locked="0"/>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3" fillId="0" borderId="0"/>
    <xf numFmtId="0" fontId="22" fillId="21" borderId="56"/>
    <xf numFmtId="0" fontId="23" fillId="0" borderId="55"/>
    <xf numFmtId="0" fontId="25" fillId="34" borderId="57"/>
    <xf numFmtId="43" fontId="103" fillId="0" borderId="0"/>
    <xf numFmtId="43" fontId="12" fillId="0" borderId="0"/>
    <xf numFmtId="0" fontId="25" fillId="34" borderId="57"/>
    <xf numFmtId="0" fontId="103" fillId="26" borderId="55"/>
    <xf numFmtId="0" fontId="32" fillId="25" borderId="55">
      <alignment horizontal="left"/>
    </xf>
    <xf numFmtId="0" fontId="36" fillId="28" borderId="56"/>
    <xf numFmtId="0" fontId="36" fillId="28" borderId="56"/>
    <xf numFmtId="0" fontId="103"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3" fillId="0" borderId="62">
      <alignment horizontal="left" vertical="center" wrapText="1" indent="1"/>
    </xf>
    <xf numFmtId="171" fontId="103" fillId="0" borderId="62">
      <alignment horizontal="right" vertical="center" wrapText="1"/>
    </xf>
    <xf numFmtId="0" fontId="103"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3" fillId="0" borderId="0"/>
    <xf numFmtId="43" fontId="12" fillId="0" borderId="0"/>
    <xf numFmtId="0" fontId="103" fillId="26" borderId="55"/>
    <xf numFmtId="0" fontId="32" fillId="25" borderId="55">
      <alignment horizontal="left"/>
    </xf>
    <xf numFmtId="0" fontId="103"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3" fillId="0" borderId="0"/>
    <xf numFmtId="173" fontId="103"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9">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4" fillId="22" borderId="0" xfId="0" applyFont="1" applyFill="1" applyAlignment="1">
      <alignment horizontal="right" wrapText="1"/>
    </xf>
    <xf numFmtId="0" fontId="105"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4" fillId="22" borderId="0" xfId="0" applyNumberFormat="1" applyFont="1" applyFill="1" applyAlignment="1">
      <alignment horizontal="right" wrapText="1"/>
    </xf>
    <xf numFmtId="0" fontId="106" fillId="23" borderId="30" xfId="203" applyFont="1" applyFill="1" applyBorder="1" applyAlignment="1">
      <alignment horizontal="center" textRotation="90" wrapText="1"/>
    </xf>
    <xf numFmtId="0" fontId="106"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8" fillId="23" borderId="30" xfId="204" applyFont="1" applyFill="1" applyBorder="1" applyAlignment="1">
      <alignment horizontal="center" textRotation="90" wrapText="1"/>
    </xf>
    <xf numFmtId="0" fontId="107" fillId="75" borderId="30" xfId="204" applyFont="1" applyFill="1" applyBorder="1" applyAlignment="1">
      <alignment horizontal="center" textRotation="90" wrapText="1"/>
    </xf>
    <xf numFmtId="0" fontId="109" fillId="23" borderId="30" xfId="204" applyFont="1" applyFill="1" applyBorder="1" applyAlignment="1">
      <alignment horizontal="center" textRotation="90" wrapText="1"/>
    </xf>
    <xf numFmtId="0" fontId="110" fillId="87" borderId="30" xfId="203"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2"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0" fontId="113" fillId="23" borderId="0" xfId="0" applyFont="1" applyFill="1" applyAlignment="1">
      <alignment horizontal="center" vertical="center"/>
    </xf>
    <xf numFmtId="0" fontId="0" fillId="23" borderId="0" xfId="0" applyFill="1" applyAlignment="1">
      <alignment vertical="top"/>
    </xf>
    <xf numFmtId="0" fontId="115" fillId="23" borderId="0" xfId="0" applyFont="1" applyFill="1"/>
    <xf numFmtId="0" fontId="120" fillId="23" borderId="0" xfId="204" applyFont="1" applyFill="1" applyBorder="1"/>
    <xf numFmtId="14" fontId="115"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19"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6" fontId="10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5" fillId="23" borderId="0" xfId="0" applyFont="1" applyFill="1" applyAlignment="1">
      <alignment horizontal="left" vertical="top" wrapText="1" indent="1"/>
    </xf>
    <xf numFmtId="0" fontId="118"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1"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2" fillId="93" borderId="0" xfId="0" applyFont="1" applyFill="1" applyAlignment="1">
      <alignment horizontal="center"/>
    </xf>
    <xf numFmtId="0" fontId="123" fillId="93" borderId="0" xfId="0" applyFont="1" applyFill="1"/>
    <xf numFmtId="0" fontId="123" fillId="0" borderId="0" xfId="0" applyFont="1"/>
    <xf numFmtId="17" fontId="114"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6" fillId="23" borderId="0" xfId="0" applyFont="1" applyFill="1" applyAlignment="1">
      <alignment horizontal="left" vertical="top" wrapText="1" indent="1"/>
    </xf>
    <xf numFmtId="0" fontId="117" fillId="23" borderId="0" xfId="0" applyFont="1" applyFill="1" applyAlignment="1">
      <alignment horizontal="left" vertical="top" wrapText="1" indent="1"/>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164" fontId="81" fillId="24" borderId="32"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164" fontId="18" fillId="24" borderId="25"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81" fillId="0" borderId="32" xfId="220" applyNumberFormat="1" applyFont="1" applyBorder="1" applyAlignment="1">
      <alignment horizontal="center" vertical="center"/>
    </xf>
    <xf numFmtId="164" fontId="80" fillId="0" borderId="67" xfId="0" applyNumberFormat="1" applyFont="1" applyBorder="1" applyAlignment="1">
      <alignment horizont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164" fontId="99" fillId="24" borderId="11" xfId="220" applyNumberFormat="1" applyFont="1" applyFill="1" applyBorder="1" applyAlignment="1">
      <alignment horizontal="center" vertical="center"/>
    </xf>
    <xf numFmtId="164" fontId="81"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164" fontId="81" fillId="23" borderId="80" xfId="220" applyNumberFormat="1" applyFont="1" applyFill="1" applyBorder="1" applyAlignment="1">
      <alignment horizontal="center" vertical="center"/>
    </xf>
    <xf numFmtId="164" fontId="80" fillId="23" borderId="80" xfId="0" applyNumberFormat="1" applyFont="1" applyFill="1" applyBorder="1" applyAlignment="1">
      <alignment horizont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5" fontId="23" fillId="22" borderId="0" xfId="61" applyNumberFormat="1" applyFont="1" applyFill="1" applyAlignment="1">
      <alignment horizontal="center"/>
    </xf>
    <xf numFmtId="164" fontId="18" fillId="23" borderId="71"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5" fontId="23" fillId="22" borderId="0" xfId="13" applyNumberFormat="1" applyFont="1" applyFill="1" applyAlignment="1">
      <alignment horizontal="center"/>
    </xf>
    <xf numFmtId="164" fontId="10" fillId="23" borderId="83" xfId="73" applyNumberFormat="1" applyFont="1" applyFill="1" applyBorder="1" applyAlignment="1">
      <alignment horizontal="center" vertical="center"/>
    </xf>
    <xf numFmtId="164" fontId="70" fillId="0" borderId="0" xfId="0" applyNumberFormat="1" applyFont="1"/>
    <xf numFmtId="0" fontId="126" fillId="0" borderId="85" xfId="0" applyFont="1" applyBorder="1" applyAlignment="1">
      <alignment indent="1"/>
    </xf>
    <xf numFmtId="0" fontId="126" fillId="0" borderId="85" xfId="0" applyFont="1" applyBorder="1" applyAlignment="1"/>
    <xf numFmtId="0" fontId="128" fillId="99" borderId="85" xfId="0" applyFont="1" applyFill="1" applyBorder="1" applyAlignment="1">
      <alignment horizontal="center" textRotation="90" wrapText="1"/>
    </xf>
    <xf numFmtId="0" fontId="0" fillId="98" borderId="0" xfId="0" applyFill="1"/>
    <xf numFmtId="0" fontId="126" fillId="0" borderId="0" xfId="0" applyFont="1" applyAlignment="1">
      <alignment indent="1"/>
    </xf>
    <xf numFmtId="0" fontId="126" fillId="0" borderId="0" xfId="0" applyFont="1"/>
    <xf numFmtId="0" fontId="128" fillId="99" borderId="0" xfId="0" applyFont="1" applyFill="1" applyAlignment="1">
      <alignment horizontal="center" wrapText="1"/>
    </xf>
    <xf numFmtId="0" fontId="127" fillId="0" borderId="0" xfId="0" applyFont="1" applyAlignment="1">
      <alignment horizontal="center"/>
    </xf>
    <xf numFmtId="4" fontId="129" fillId="0" borderId="0" xfId="0" applyNumberFormat="1" applyFont="1" applyAlignment="1">
      <alignment horizontal="center"/>
    </xf>
    <xf numFmtId="175" fontId="129" fillId="0" borderId="0" xfId="0" applyNumberFormat="1" applyFont="1" applyAlignment="1">
      <alignment horizontal="center"/>
    </xf>
    <xf numFmtId="176" fontId="129" fillId="0" borderId="0" xfId="0" applyNumberFormat="1" applyFont="1" applyAlignment="1">
      <alignment horizontal="center"/>
    </xf>
    <xf numFmtId="0" fontId="126" fillId="98" borderId="85" xfId="0" applyFont="1" applyFill="1" applyBorder="1" applyAlignment="1">
      <alignment horizontal="center"/>
    </xf>
    <xf numFmtId="0" fontId="126" fillId="98" borderId="87" xfId="0" applyFont="1" applyFill="1" applyBorder="1" applyAlignment="1">
      <alignment horizontal="center"/>
    </xf>
    <xf numFmtId="0" fontId="126" fillId="97" borderId="85" xfId="0" applyFont="1" applyFill="1" applyBorder="1" applyAlignment="1">
      <alignment horizontal="center" textRotation="90" wrapText="1"/>
    </xf>
    <xf numFmtId="0" fontId="126" fillId="98" borderId="86" xfId="0" applyFont="1" applyFill="1" applyBorder="1" applyAlignment="1">
      <alignment horizontal="center" wrapText="1"/>
    </xf>
    <xf numFmtId="0" fontId="126" fillId="98" borderId="87" xfId="0" applyFont="1" applyFill="1" applyBorder="1" applyAlignment="1">
      <alignment horizontal="center" wrapText="1"/>
    </xf>
    <xf numFmtId="0" fontId="127" fillId="0" borderId="86" xfId="0" applyFont="1" applyBorder="1" applyAlignment="1">
      <alignment horizontal="center" wrapText="1"/>
    </xf>
    <xf numFmtId="0" fontId="126" fillId="98" borderId="0" xfId="0" applyFont="1" applyFill="1"/>
    <xf numFmtId="0" fontId="126" fillId="98" borderId="88" xfId="0" applyFont="1" applyFill="1" applyBorder="1"/>
    <xf numFmtId="3" fontId="126" fillId="0" borderId="0" xfId="0" applyNumberFormat="1" applyFont="1"/>
    <xf numFmtId="4" fontId="126" fillId="0" borderId="0" xfId="0" applyNumberFormat="1" applyFont="1"/>
    <xf numFmtId="0" fontId="126" fillId="98" borderId="87" xfId="0" applyFont="1" applyFill="1" applyBorder="1"/>
    <xf numFmtId="164" fontId="70" fillId="0" borderId="0" xfId="0" applyNumberFormat="1" applyFont="1" applyAlignment="1">
      <alignment horizontal="center"/>
    </xf>
    <xf numFmtId="0" fontId="0" fillId="100" borderId="0" xfId="0" applyFill="1"/>
    <xf numFmtId="0" fontId="130" fillId="0" borderId="84" xfId="0" applyFont="1" applyBorder="1" applyAlignment="1">
      <alignment horizontal="center" vertical="center"/>
    </xf>
    <xf numFmtId="17" fontId="130" fillId="0" borderId="84" xfId="0" applyNumberFormat="1" applyFont="1" applyBorder="1" applyAlignment="1">
      <alignment horizontal="center" vertical="center"/>
    </xf>
    <xf numFmtId="0" fontId="131" fillId="0" borderId="0" xfId="0" applyFont="1" applyAlignment="1">
      <alignment horizontal="center" vertical="center"/>
    </xf>
    <xf numFmtId="0" fontId="125" fillId="96" borderId="84" xfId="0" applyFont="1" applyFill="1" applyBorder="1" applyAlignment="1">
      <alignment horizontal="center" vertical="center"/>
    </xf>
    <xf numFmtId="0" fontId="125" fillId="96" borderId="85" xfId="0" applyFont="1" applyFill="1" applyBorder="1" applyAlignment="1">
      <alignment horizontal="center" vertical="center"/>
    </xf>
    <xf numFmtId="0" fontId="128" fillId="96" borderId="0" xfId="0" applyFont="1" applyFill="1"/>
    <xf numFmtId="0" fontId="128" fillId="0" borderId="0" xfId="0" applyFont="1"/>
    <xf numFmtId="164" fontId="0" fillId="0" borderId="0" xfId="0" applyNumberForma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576">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zoomScale="80" zoomScaleNormal="80" workbookViewId="0">
      <selection activeCell="A5" sqref="A5"/>
    </sheetView>
  </sheetViews>
  <sheetFormatPr defaultColWidth="9.453125" defaultRowHeight="14.5" x14ac:dyDescent="0.35"/>
  <cols>
    <col min="1" max="1" width="115.54296875" style="52" customWidth="1"/>
    <col min="2" max="2" width="9.453125" style="52" customWidth="1"/>
    <col min="3" max="16384" width="9.453125" style="52"/>
  </cols>
  <sheetData>
    <row r="1" spans="1:1" ht="122.15" customHeight="1" x14ac:dyDescent="0.35"/>
    <row r="2" spans="1:1" ht="20.9" customHeight="1" x14ac:dyDescent="0.35">
      <c r="A2" s="57" t="s">
        <v>6710</v>
      </c>
    </row>
    <row r="3" spans="1:1" ht="18.649999999999999" customHeight="1" x14ac:dyDescent="0.35">
      <c r="A3" s="69" t="s">
        <v>6711</v>
      </c>
    </row>
    <row r="4" spans="1:1" ht="60" customHeight="1" x14ac:dyDescent="0.35">
      <c r="A4" s="117" t="s">
        <v>6712</v>
      </c>
    </row>
    <row r="5" spans="1:1" ht="81" customHeight="1" x14ac:dyDescent="0.35">
      <c r="A5" s="202" t="s">
        <v>6713</v>
      </c>
    </row>
    <row r="6" spans="1:1" ht="21.75" customHeight="1" x14ac:dyDescent="0.35">
      <c r="A6" s="217" t="s">
        <v>6714</v>
      </c>
    </row>
    <row r="7" spans="1:1" s="118" customFormat="1" ht="168" customHeight="1" x14ac:dyDescent="0.35">
      <c r="A7" s="150" t="s">
        <v>6715</v>
      </c>
    </row>
    <row r="8" spans="1:1" s="118" customFormat="1" ht="22.4" customHeight="1" x14ac:dyDescent="0.35">
      <c r="A8" s="217" t="s">
        <v>6716</v>
      </c>
    </row>
    <row r="9" spans="1:1" s="118" customFormat="1" ht="232.4" customHeight="1" x14ac:dyDescent="0.35">
      <c r="A9" s="150" t="s">
        <v>6717</v>
      </c>
    </row>
    <row r="10" spans="1:1" ht="344.9" customHeight="1" x14ac:dyDescent="0.35">
      <c r="A10" s="119"/>
    </row>
    <row r="11" spans="1:1" ht="22.75" customHeight="1" x14ac:dyDescent="0.35">
      <c r="A11" s="217" t="s">
        <v>6718</v>
      </c>
    </row>
    <row r="12" spans="1:1" ht="213.65" customHeight="1" x14ac:dyDescent="0.35">
      <c r="A12" s="150" t="s">
        <v>6719</v>
      </c>
    </row>
    <row r="13" spans="1:1" ht="21" customHeight="1" x14ac:dyDescent="0.35">
      <c r="A13" s="217" t="s">
        <v>6720</v>
      </c>
    </row>
    <row r="14" spans="1:1" ht="145.4" customHeight="1" x14ac:dyDescent="0.35">
      <c r="A14" s="218" t="s">
        <v>6721</v>
      </c>
    </row>
    <row r="15" spans="1:1" ht="30" customHeight="1" x14ac:dyDescent="0.35">
      <c r="A15" s="151" t="s">
        <v>6722</v>
      </c>
    </row>
    <row r="16" spans="1:1" ht="80.150000000000006" customHeight="1" x14ac:dyDescent="0.35">
      <c r="A16" s="151" t="s">
        <v>6723</v>
      </c>
    </row>
    <row r="17" spans="1:1" ht="46.4" customHeight="1" x14ac:dyDescent="0.35">
      <c r="A17" s="58" t="s">
        <v>6724</v>
      </c>
    </row>
    <row r="18" spans="1:1" ht="64.5" customHeight="1" x14ac:dyDescent="0.35">
      <c r="A18" s="58" t="s">
        <v>6725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3"/>
  <sheetViews>
    <sheetView topLeftCell="A117" workbookViewId="0">
      <selection activeCell="G145" sqref="G145"/>
    </sheetView>
  </sheetViews>
  <sheetFormatPr defaultColWidth="8.453125" defaultRowHeight="14.5" x14ac:dyDescent="0.35"/>
  <cols>
    <col min="1" max="1" width="8.453125" style="208" customWidth="1"/>
    <col min="2" max="5" width="9.453125" style="208" customWidth="1"/>
    <col min="6" max="6" width="7" style="208" customWidth="1"/>
    <col min="7" max="7" width="6.453125" style="208" customWidth="1"/>
  </cols>
  <sheetData>
    <row r="1" spans="1:9" x14ac:dyDescent="0.35">
      <c r="A1" s="303"/>
      <c r="B1" s="285"/>
      <c r="C1" s="285"/>
      <c r="D1" s="285"/>
      <c r="E1" s="285"/>
      <c r="F1" s="285"/>
      <c r="G1" s="285"/>
      <c r="H1" s="285"/>
    </row>
    <row r="2" spans="1:9" ht="147" customHeight="1" x14ac:dyDescent="0.35">
      <c r="A2" s="226" t="s">
        <v>1</v>
      </c>
      <c r="B2" s="154" t="s">
        <v>6869</v>
      </c>
      <c r="C2" s="154" t="s">
        <v>6870</v>
      </c>
      <c r="D2" s="154" t="s">
        <v>6871</v>
      </c>
      <c r="E2" s="154" t="s">
        <v>6872</v>
      </c>
      <c r="F2" s="155" t="s">
        <v>6870</v>
      </c>
      <c r="G2" s="155" t="s">
        <v>6873</v>
      </c>
      <c r="H2" s="156" t="s">
        <v>6874</v>
      </c>
      <c r="I2" s="72" t="s">
        <v>5</v>
      </c>
    </row>
    <row r="3" spans="1:9" x14ac:dyDescent="0.35">
      <c r="A3" s="157" t="str">
        <f>Lists!C:C</f>
        <v>AFG001</v>
      </c>
      <c r="B3" s="249">
        <f t="shared" ref="B3:B34" si="0">ROUND(AVERAGE(C3:E3),1)</f>
        <v>1.2</v>
      </c>
      <c r="C3" s="249">
        <f t="shared" ref="C3:C34" si="1">IF(F3="x","x",ROUND((5-(3-F3)/2*5),1))</f>
        <v>2.5</v>
      </c>
      <c r="D3" s="249">
        <f t="shared" ref="D3:D34" si="2">IF(G3&gt;365,5,ROUND((5-(365-G3)/364*5),1))</f>
        <v>1</v>
      </c>
      <c r="E3" s="249">
        <f t="shared" ref="E3:E34" si="3">IF(H3&gt;3,5,ROUND((5-(3-H3)/3*5),1))</f>
        <v>0</v>
      </c>
      <c r="F3" s="249">
        <f>'Data Reliability'!B3</f>
        <v>2</v>
      </c>
      <c r="G3" s="158">
        <f>Reliability_updated!V3</f>
        <v>70.599999999999994</v>
      </c>
      <c r="H3" s="158">
        <f>'Data Reliability'!C3</f>
        <v>0</v>
      </c>
      <c r="I3" t="str">
        <f>IF(Reliability!B3="x","x",(IF(ROUNDUP(Reliability!B3,0)=1,"Very High",IF(ROUNDUP(Reliability!B3,0)=2,"High",IF(ROUNDUP(Reliability!B3,0)=3,"Medium",IF(ROUNDUP(Reliability!B3,0)=4,"Low","Very Low"))))))</f>
        <v>High</v>
      </c>
    </row>
    <row r="4" spans="1:9" x14ac:dyDescent="0.35">
      <c r="A4" s="157" t="str">
        <f>Lists!C:C</f>
        <v>ARM002</v>
      </c>
      <c r="B4" s="249">
        <f t="shared" si="0"/>
        <v>1.4</v>
      </c>
      <c r="C4" s="249">
        <f t="shared" si="1"/>
        <v>2</v>
      </c>
      <c r="D4" s="249">
        <f t="shared" si="2"/>
        <v>2.2999999999999998</v>
      </c>
      <c r="E4" s="249">
        <f t="shared" si="3"/>
        <v>0</v>
      </c>
      <c r="F4" s="249">
        <f>'Data Reliability'!B4</f>
        <v>1.8</v>
      </c>
      <c r="G4" s="158">
        <f>Reliability_updated!V4</f>
        <v>170</v>
      </c>
      <c r="H4" s="158">
        <f>'Data Reliability'!C4</f>
        <v>0</v>
      </c>
      <c r="I4" t="str">
        <f>IF(Reliability!B4="x","x",(IF(ROUNDUP(Reliability!B4,0)=1,"Very High",IF(ROUNDUP(Reliability!B4,0)=2,"High",IF(ROUNDUP(Reliability!B4,0)=3,"Medium",IF(ROUNDUP(Reliability!B4,0)=4,"Low","Very Low"))))))</f>
        <v>High</v>
      </c>
    </row>
    <row r="5" spans="1:9" x14ac:dyDescent="0.35">
      <c r="A5" s="157" t="str">
        <f>Lists!C:C</f>
        <v>AZE002</v>
      </c>
      <c r="B5" s="249">
        <f t="shared" si="0"/>
        <v>3.7</v>
      </c>
      <c r="C5" s="249" t="str">
        <f t="shared" si="1"/>
        <v>x</v>
      </c>
      <c r="D5" s="249">
        <f t="shared" si="2"/>
        <v>4</v>
      </c>
      <c r="E5" s="249">
        <f t="shared" si="3"/>
        <v>3.3</v>
      </c>
      <c r="F5" s="249" t="str">
        <f>'Data Reliability'!B5</f>
        <v>x</v>
      </c>
      <c r="G5" s="158">
        <f>Reliability_updated!V5</f>
        <v>289.60000000000002</v>
      </c>
      <c r="H5" s="158">
        <f>'Data Reliability'!C5</f>
        <v>2</v>
      </c>
      <c r="I5" t="str">
        <f>IF(Reliability!B5="x","x",(IF(ROUNDUP(Reliability!B5,0)=1,"Very High",IF(ROUNDUP(Reliability!B5,0)=2,"High",IF(ROUNDUP(Reliability!B5,0)=3,"Medium",IF(ROUNDUP(Reliability!B5,0)=4,"Low","Very Low"))))))</f>
        <v>Low</v>
      </c>
    </row>
    <row r="6" spans="1:9" x14ac:dyDescent="0.35">
      <c r="A6" s="157" t="str">
        <f>Lists!C:C</f>
        <v>BDI001</v>
      </c>
      <c r="B6" s="249">
        <f t="shared" si="0"/>
        <v>1.9</v>
      </c>
      <c r="C6" s="249">
        <f t="shared" si="1"/>
        <v>2.2999999999999998</v>
      </c>
      <c r="D6" s="249">
        <f t="shared" si="2"/>
        <v>3.5</v>
      </c>
      <c r="E6" s="249">
        <f t="shared" si="3"/>
        <v>0</v>
      </c>
      <c r="F6" s="249">
        <f>'Data Reliability'!B6</f>
        <v>1.9</v>
      </c>
      <c r="G6" s="158">
        <f>Reliability_updated!V6</f>
        <v>257.89999999999998</v>
      </c>
      <c r="H6" s="158">
        <f>'Data Reliability'!C6</f>
        <v>0</v>
      </c>
      <c r="I6" t="str">
        <f>IF(Reliability!B6="x","x",(IF(ROUNDUP(Reliability!B6,0)=1,"Very High",IF(ROUNDUP(Reliability!B6,0)=2,"High",IF(ROUNDUP(Reliability!B6,0)=3,"Medium",IF(ROUNDUP(Reliability!B6,0)=4,"Low","Very Low"))))))</f>
        <v>High</v>
      </c>
    </row>
    <row r="7" spans="1:9" x14ac:dyDescent="0.35">
      <c r="A7" s="157" t="str">
        <f>Lists!C:C</f>
        <v>BFA002</v>
      </c>
      <c r="B7" s="249">
        <f t="shared" si="0"/>
        <v>1</v>
      </c>
      <c r="C7" s="249">
        <f t="shared" si="1"/>
        <v>0.5</v>
      </c>
      <c r="D7" s="249">
        <f t="shared" si="2"/>
        <v>2.5</v>
      </c>
      <c r="E7" s="249">
        <f t="shared" si="3"/>
        <v>0</v>
      </c>
      <c r="F7" s="249">
        <f>'Data Reliability'!B7</f>
        <v>1.2</v>
      </c>
      <c r="G7" s="158">
        <f>Reliability_updated!V7</f>
        <v>180.8</v>
      </c>
      <c r="H7" s="158">
        <f>'Data Reliability'!C7</f>
        <v>0</v>
      </c>
      <c r="I7" t="str">
        <f>IF(Reliability!B7="x","x",(IF(ROUNDUP(Reliability!B7,0)=1,"Very High",IF(ROUNDUP(Reliability!B7,0)=2,"High",IF(ROUNDUP(Reliability!B7,0)=3,"Medium",IF(ROUNDUP(Reliability!B7,0)=4,"Low","Very Low"))))))</f>
        <v>Very High</v>
      </c>
    </row>
    <row r="8" spans="1:9" x14ac:dyDescent="0.35">
      <c r="A8" s="157" t="str">
        <f>Lists!C:C</f>
        <v>BGD002</v>
      </c>
      <c r="B8" s="249">
        <f t="shared" si="0"/>
        <v>0.7</v>
      </c>
      <c r="C8" s="249">
        <f t="shared" si="1"/>
        <v>0.8</v>
      </c>
      <c r="D8" s="249">
        <f t="shared" si="2"/>
        <v>1.3</v>
      </c>
      <c r="E8" s="249">
        <f t="shared" si="3"/>
        <v>0</v>
      </c>
      <c r="F8" s="249">
        <f>'Data Reliability'!B8</f>
        <v>1.3</v>
      </c>
      <c r="G8" s="158">
        <f>Reliability_updated!V8</f>
        <v>96.4</v>
      </c>
      <c r="H8" s="158">
        <f>'Data Reliability'!C8</f>
        <v>0</v>
      </c>
      <c r="I8" t="str">
        <f>IF(Reliability!B8="x","x",(IF(ROUNDUP(Reliability!B8,0)=1,"Very High",IF(ROUNDUP(Reliability!B8,0)=2,"High",IF(ROUNDUP(Reliability!B8,0)=3,"Medium",IF(ROUNDUP(Reliability!B8,0)=4,"Low","Very Low"))))))</f>
        <v>Very High</v>
      </c>
    </row>
    <row r="9" spans="1:9" x14ac:dyDescent="0.35">
      <c r="A9" s="157" t="str">
        <f>Lists!C:C</f>
        <v>BRA002</v>
      </c>
      <c r="B9" s="249">
        <f t="shared" si="0"/>
        <v>2.6</v>
      </c>
      <c r="C9" s="249">
        <f t="shared" si="1"/>
        <v>3.5</v>
      </c>
      <c r="D9" s="249">
        <f t="shared" si="2"/>
        <v>4.3</v>
      </c>
      <c r="E9" s="249">
        <f t="shared" si="3"/>
        <v>0</v>
      </c>
      <c r="F9" s="249">
        <f>'Data Reliability'!B9</f>
        <v>2.4</v>
      </c>
      <c r="G9" s="158">
        <f>Reliability_updated!V9</f>
        <v>313.60000000000002</v>
      </c>
      <c r="H9" s="158">
        <f>'Data Reliability'!C9</f>
        <v>0</v>
      </c>
      <c r="I9" t="str">
        <f>IF(Reliability!B9="x","x",(IF(ROUNDUP(Reliability!B9,0)=1,"Very High",IF(ROUNDUP(Reliability!B9,0)=2,"High",IF(ROUNDUP(Reliability!B9,0)=3,"Medium",IF(ROUNDUP(Reliability!B9,0)=4,"Low","Very Low"))))))</f>
        <v>Medium</v>
      </c>
    </row>
    <row r="10" spans="1:9" x14ac:dyDescent="0.35">
      <c r="A10" s="157" t="str">
        <f>Lists!C:C</f>
        <v>CAF001</v>
      </c>
      <c r="B10" s="249">
        <f t="shared" si="0"/>
        <v>2.4</v>
      </c>
      <c r="C10" s="249">
        <f t="shared" si="1"/>
        <v>3.5</v>
      </c>
      <c r="D10" s="249">
        <f t="shared" si="2"/>
        <v>3.6</v>
      </c>
      <c r="E10" s="249">
        <f t="shared" si="3"/>
        <v>0</v>
      </c>
      <c r="F10" s="249">
        <f>'Data Reliability'!B10</f>
        <v>2.4</v>
      </c>
      <c r="G10" s="158">
        <f>Reliability_updated!V10</f>
        <v>263.89999999999998</v>
      </c>
      <c r="H10" s="158">
        <f>'Data Reliability'!C10</f>
        <v>0</v>
      </c>
      <c r="I10" t="str">
        <f>IF(Reliability!B10="x","x",(IF(ROUNDUP(Reliability!B10,0)=1,"Very High",IF(ROUNDUP(Reliability!B10,0)=2,"High",IF(ROUNDUP(Reliability!B10,0)=3,"Medium",IF(ROUNDUP(Reliability!B10,0)=4,"Low","Very Low"))))))</f>
        <v>Medium</v>
      </c>
    </row>
    <row r="11" spans="1:9" x14ac:dyDescent="0.35">
      <c r="A11" s="157" t="str">
        <f>Lists!C:C</f>
        <v>CMR001</v>
      </c>
      <c r="B11" s="249">
        <f t="shared" si="0"/>
        <v>1.1000000000000001</v>
      </c>
      <c r="C11" s="249">
        <f t="shared" si="1"/>
        <v>0.5</v>
      </c>
      <c r="D11" s="249">
        <f t="shared" si="2"/>
        <v>2.8</v>
      </c>
      <c r="E11" s="249">
        <f t="shared" si="3"/>
        <v>0</v>
      </c>
      <c r="F11" s="249">
        <f>'Data Reliability'!B11</f>
        <v>1.2</v>
      </c>
      <c r="G11" s="158">
        <f>Reliability_updated!V11</f>
        <v>205.6</v>
      </c>
      <c r="H11" s="158">
        <f>'Data Reliability'!C11</f>
        <v>0</v>
      </c>
      <c r="I11" t="str">
        <f>IF(Reliability!B11="x","x",(IF(ROUNDUP(Reliability!B11,0)=1,"Very High",IF(ROUNDUP(Reliability!B11,0)=2,"High",IF(ROUNDUP(Reliability!B11,0)=3,"Medium",IF(ROUNDUP(Reliability!B11,0)=4,"Low","Very Low"))))))</f>
        <v>High</v>
      </c>
    </row>
    <row r="12" spans="1:9" x14ac:dyDescent="0.35">
      <c r="A12" s="157" t="str">
        <f>Lists!C:C</f>
        <v>CMR002</v>
      </c>
      <c r="B12" s="249">
        <f t="shared" si="0"/>
        <v>1.8</v>
      </c>
      <c r="C12" s="249">
        <f t="shared" si="1"/>
        <v>1.8</v>
      </c>
      <c r="D12" s="249">
        <f t="shared" si="2"/>
        <v>3.7</v>
      </c>
      <c r="E12" s="249">
        <f t="shared" si="3"/>
        <v>0</v>
      </c>
      <c r="F12" s="249">
        <f>'Data Reliability'!B12</f>
        <v>1.7</v>
      </c>
      <c r="G12" s="158">
        <f>Reliability_updated!V12</f>
        <v>268.10000000000002</v>
      </c>
      <c r="H12" s="158">
        <f>'Data Reliability'!C12</f>
        <v>0</v>
      </c>
      <c r="I12" t="str">
        <f>IF(Reliability!B12="x","x",(IF(ROUNDUP(Reliability!B12,0)=1,"Very High",IF(ROUNDUP(Reliability!B12,0)=2,"High",IF(ROUNDUP(Reliability!B12,0)=3,"Medium",IF(ROUNDUP(Reliability!B12,0)=4,"Low","Very Low"))))))</f>
        <v>High</v>
      </c>
    </row>
    <row r="13" spans="1:9" x14ac:dyDescent="0.35">
      <c r="A13" s="157" t="str">
        <f>Lists!C:C</f>
        <v>CMR003</v>
      </c>
      <c r="B13" s="249">
        <f t="shared" si="0"/>
        <v>1.9</v>
      </c>
      <c r="C13" s="249">
        <f t="shared" si="1"/>
        <v>2.2999999999999998</v>
      </c>
      <c r="D13" s="249">
        <f t="shared" si="2"/>
        <v>3.5</v>
      </c>
      <c r="E13" s="249">
        <f t="shared" si="3"/>
        <v>0</v>
      </c>
      <c r="F13" s="249">
        <f>'Data Reliability'!B13</f>
        <v>1.9</v>
      </c>
      <c r="G13" s="158">
        <f>Reliability_updated!V13</f>
        <v>256.89999999999998</v>
      </c>
      <c r="H13" s="158">
        <f>'Data Reliability'!C13</f>
        <v>0</v>
      </c>
      <c r="I13" t="str">
        <f>IF(Reliability!B13="x","x",(IF(ROUNDUP(Reliability!B13,0)=1,"Very High",IF(ROUNDUP(Reliability!B13,0)=2,"High",IF(ROUNDUP(Reliability!B13,0)=3,"Medium",IF(ROUNDUP(Reliability!B13,0)=4,"Low","Very Low"))))))</f>
        <v>High</v>
      </c>
    </row>
    <row r="14" spans="1:9" x14ac:dyDescent="0.35">
      <c r="A14" s="157" t="str">
        <f>Lists!C:C</f>
        <v>CMR004</v>
      </c>
      <c r="B14" s="249">
        <f t="shared" si="0"/>
        <v>2.7</v>
      </c>
      <c r="C14" s="249">
        <f t="shared" si="1"/>
        <v>2.2999999999999998</v>
      </c>
      <c r="D14" s="249">
        <f t="shared" si="2"/>
        <v>4.0999999999999996</v>
      </c>
      <c r="E14" s="249">
        <f t="shared" si="3"/>
        <v>1.7</v>
      </c>
      <c r="F14" s="249">
        <f>'Data Reliability'!B14</f>
        <v>1.9</v>
      </c>
      <c r="G14" s="158">
        <f>Reliability_updated!V14</f>
        <v>297.5</v>
      </c>
      <c r="H14" s="158">
        <f>'Data Reliability'!C14</f>
        <v>1</v>
      </c>
      <c r="I14" t="str">
        <f>IF(Reliability!B14="x","x",(IF(ROUNDUP(Reliability!B14,0)=1,"Very High",IF(ROUNDUP(Reliability!B14,0)=2,"High",IF(ROUNDUP(Reliability!B14,0)=3,"Medium",IF(ROUNDUP(Reliability!B14,0)=4,"Low","Very Low"))))))</f>
        <v>Medium</v>
      </c>
    </row>
    <row r="15" spans="1:9" x14ac:dyDescent="0.35">
      <c r="A15" s="157" t="str">
        <f>Lists!C:C</f>
        <v>COD001</v>
      </c>
      <c r="B15" s="249">
        <f t="shared" si="0"/>
        <v>2</v>
      </c>
      <c r="C15" s="249">
        <f t="shared" si="1"/>
        <v>2.2999999999999998</v>
      </c>
      <c r="D15" s="249">
        <f t="shared" si="2"/>
        <v>3.8</v>
      </c>
      <c r="E15" s="249">
        <f t="shared" si="3"/>
        <v>0</v>
      </c>
      <c r="F15" s="249">
        <f>'Data Reliability'!B15</f>
        <v>1.9</v>
      </c>
      <c r="G15" s="158">
        <f>Reliability_updated!V15</f>
        <v>281.10000000000002</v>
      </c>
      <c r="H15" s="158">
        <f>'Data Reliability'!C15</f>
        <v>0</v>
      </c>
      <c r="I15" t="str">
        <f>IF(Reliability!B15="x","x",(IF(ROUNDUP(Reliability!B15,0)=1,"Very High",IF(ROUNDUP(Reliability!B15,0)=2,"High",IF(ROUNDUP(Reliability!B15,0)=3,"Medium",IF(ROUNDUP(Reliability!B15,0)=4,"Low","Very Low"))))))</f>
        <v>High</v>
      </c>
    </row>
    <row r="16" spans="1:9" x14ac:dyDescent="0.35">
      <c r="A16" s="157" t="str">
        <f>Lists!C:C</f>
        <v>COG001</v>
      </c>
      <c r="B16" s="249">
        <f t="shared" si="0"/>
        <v>3.3</v>
      </c>
      <c r="C16" s="249">
        <f t="shared" si="1"/>
        <v>3.3</v>
      </c>
      <c r="D16" s="249">
        <f t="shared" si="2"/>
        <v>3.4</v>
      </c>
      <c r="E16" s="249">
        <f t="shared" si="3"/>
        <v>3.3</v>
      </c>
      <c r="F16" s="249">
        <f>'Data Reliability'!B16</f>
        <v>2.2999999999999998</v>
      </c>
      <c r="G16" s="158">
        <f>Reliability_updated!V16</f>
        <v>250.7</v>
      </c>
      <c r="H16" s="158">
        <f>'Data Reliability'!C16</f>
        <v>2</v>
      </c>
      <c r="I16" t="str">
        <f>IF(Reliability!B16="x","x",(IF(ROUNDUP(Reliability!B16,0)=1,"Very High",IF(ROUNDUP(Reliability!B16,0)=2,"High",IF(ROUNDUP(Reliability!B16,0)=3,"Medium",IF(ROUNDUP(Reliability!B16,0)=4,"Low","Very Low"))))))</f>
        <v>Low</v>
      </c>
    </row>
    <row r="17" spans="1:9" x14ac:dyDescent="0.35">
      <c r="A17" s="157" t="str">
        <f>Lists!C:C</f>
        <v>COL001</v>
      </c>
      <c r="B17" s="249">
        <f t="shared" si="0"/>
        <v>1.4</v>
      </c>
      <c r="C17" s="249">
        <f t="shared" si="1"/>
        <v>2.2999999999999998</v>
      </c>
      <c r="D17" s="249">
        <f t="shared" si="2"/>
        <v>1.9</v>
      </c>
      <c r="E17" s="249">
        <f t="shared" si="3"/>
        <v>0</v>
      </c>
      <c r="F17" s="249">
        <f>'Data Reliability'!B17</f>
        <v>1.9</v>
      </c>
      <c r="G17" s="158">
        <f>Reliability_updated!V17</f>
        <v>140.9</v>
      </c>
      <c r="H17" s="158">
        <f>'Data Reliability'!C17</f>
        <v>0</v>
      </c>
      <c r="I17" t="str">
        <f>IF(Reliability!B17="x","x",(IF(ROUNDUP(Reliability!B17,0)=1,"Very High",IF(ROUNDUP(Reliability!B17,0)=2,"High",IF(ROUNDUP(Reliability!B17,0)=3,"Medium",IF(ROUNDUP(Reliability!B17,0)=4,"Low","Very Low"))))))</f>
        <v>High</v>
      </c>
    </row>
    <row r="18" spans="1:9" x14ac:dyDescent="0.35">
      <c r="A18" s="157" t="str">
        <f>Lists!C:C</f>
        <v>COL002</v>
      </c>
      <c r="B18" s="249">
        <f t="shared" si="0"/>
        <v>2.1</v>
      </c>
      <c r="C18" s="249">
        <f t="shared" si="1"/>
        <v>2.2999999999999998</v>
      </c>
      <c r="D18" s="249">
        <f t="shared" si="2"/>
        <v>2.4</v>
      </c>
      <c r="E18" s="249">
        <f t="shared" si="3"/>
        <v>1.7</v>
      </c>
      <c r="F18" s="249">
        <f>'Data Reliability'!B18</f>
        <v>1.9</v>
      </c>
      <c r="G18" s="158">
        <f>Reliability_updated!V18</f>
        <v>175.9</v>
      </c>
      <c r="H18" s="158">
        <f>'Data Reliability'!C18</f>
        <v>1</v>
      </c>
      <c r="I18" t="str">
        <f>IF(Reliability!B18="x","x",(IF(ROUNDUP(Reliability!B18,0)=1,"Very High",IF(ROUNDUP(Reliability!B18,0)=2,"High",IF(ROUNDUP(Reliability!B18,0)=3,"Medium",IF(ROUNDUP(Reliability!B18,0)=4,"Low","Very Low"))))))</f>
        <v>Medium</v>
      </c>
    </row>
    <row r="19" spans="1:9" x14ac:dyDescent="0.35">
      <c r="A19" s="157" t="str">
        <f>Lists!C:C</f>
        <v>CRI002</v>
      </c>
      <c r="B19" s="249">
        <f t="shared" si="0"/>
        <v>2.7</v>
      </c>
      <c r="C19" s="249">
        <f t="shared" si="1"/>
        <v>3.3</v>
      </c>
      <c r="D19" s="249">
        <f t="shared" si="2"/>
        <v>4.7</v>
      </c>
      <c r="E19" s="249">
        <f t="shared" si="3"/>
        <v>0</v>
      </c>
      <c r="F19" s="249">
        <f>'Data Reliability'!B19</f>
        <v>2.2999999999999998</v>
      </c>
      <c r="G19" s="158">
        <f>Reliability_updated!V19</f>
        <v>342.1</v>
      </c>
      <c r="H19" s="158">
        <f>'Data Reliability'!C19</f>
        <v>0</v>
      </c>
      <c r="I19" t="str">
        <f>IF(Reliability!B19="x","x",(IF(ROUNDUP(Reliability!B19,0)=1,"Very High",IF(ROUNDUP(Reliability!B19,0)=2,"High",IF(ROUNDUP(Reliability!B19,0)=3,"Medium",IF(ROUNDUP(Reliability!B19,0)=4,"Low","Very Low"))))))</f>
        <v>Medium</v>
      </c>
    </row>
    <row r="20" spans="1:9" x14ac:dyDescent="0.35">
      <c r="A20" s="157" t="str">
        <f>Lists!C:C</f>
        <v>DJI001</v>
      </c>
      <c r="B20" s="249">
        <f t="shared" si="0"/>
        <v>0.9</v>
      </c>
      <c r="C20" s="249">
        <f t="shared" si="1"/>
        <v>2.2999999999999998</v>
      </c>
      <c r="D20" s="249">
        <f t="shared" si="2"/>
        <v>0.4</v>
      </c>
      <c r="E20" s="249">
        <f t="shared" si="3"/>
        <v>0</v>
      </c>
      <c r="F20" s="249">
        <f>'Data Reliability'!B20</f>
        <v>1.9</v>
      </c>
      <c r="G20" s="158">
        <f>Reliability_updated!V20</f>
        <v>27.1</v>
      </c>
      <c r="H20" s="158">
        <f>'Data Reliability'!C20</f>
        <v>0</v>
      </c>
      <c r="I20" t="str">
        <f>IF(Reliability!B20="x","x",(IF(ROUNDUP(Reliability!B20,0)=1,"Very High",IF(ROUNDUP(Reliability!B20,0)=2,"High",IF(ROUNDUP(Reliability!B20,0)=3,"Medium",IF(ROUNDUP(Reliability!B20,0)=4,"Low","Very Low"))))))</f>
        <v>Very High</v>
      </c>
    </row>
    <row r="21" spans="1:9" x14ac:dyDescent="0.35">
      <c r="A21" s="157" t="str">
        <f>Lists!C:C</f>
        <v>DJI002</v>
      </c>
      <c r="B21" s="249">
        <f t="shared" si="0"/>
        <v>0.9</v>
      </c>
      <c r="C21" s="249">
        <f t="shared" si="1"/>
        <v>2.2999999999999998</v>
      </c>
      <c r="D21" s="249">
        <f t="shared" si="2"/>
        <v>0.5</v>
      </c>
      <c r="E21" s="249">
        <f t="shared" si="3"/>
        <v>0</v>
      </c>
      <c r="F21" s="249">
        <f>'Data Reliability'!B21</f>
        <v>1.9</v>
      </c>
      <c r="G21" s="158">
        <f>Reliability_updated!V21</f>
        <v>33.799999999999997</v>
      </c>
      <c r="H21" s="158">
        <f>'Data Reliability'!C21</f>
        <v>0</v>
      </c>
      <c r="I21" t="str">
        <f>IF(Reliability!B21="x","x",(IF(ROUNDUP(Reliability!B21,0)=1,"Very High",IF(ROUNDUP(Reliability!B21,0)=2,"High",IF(ROUNDUP(Reliability!B21,0)=3,"Medium",IF(ROUNDUP(Reliability!B21,0)=4,"Low","Very Low"))))))</f>
        <v>Very High</v>
      </c>
    </row>
    <row r="22" spans="1:9" x14ac:dyDescent="0.35">
      <c r="A22" s="157" t="str">
        <f>Lists!C:C</f>
        <v>DJI003</v>
      </c>
      <c r="B22" s="249">
        <f t="shared" si="0"/>
        <v>1.5</v>
      </c>
      <c r="C22" s="249">
        <f t="shared" si="1"/>
        <v>2.2999999999999998</v>
      </c>
      <c r="D22" s="249">
        <f t="shared" si="2"/>
        <v>0.4</v>
      </c>
      <c r="E22" s="249">
        <f t="shared" si="3"/>
        <v>1.7</v>
      </c>
      <c r="F22" s="249">
        <f>'Data Reliability'!B22</f>
        <v>1.9</v>
      </c>
      <c r="G22" s="158">
        <f>Reliability_updated!V22</f>
        <v>27.1</v>
      </c>
      <c r="H22" s="158">
        <f>'Data Reliability'!C22</f>
        <v>1</v>
      </c>
      <c r="I22" t="str">
        <f>IF(Reliability!B22="x","x",(IF(ROUNDUP(Reliability!B22,0)=1,"Very High",IF(ROUNDUP(Reliability!B22,0)=2,"High",IF(ROUNDUP(Reliability!B22,0)=3,"Medium",IF(ROUNDUP(Reliability!B22,0)=4,"Low","Very Low"))))))</f>
        <v>High</v>
      </c>
    </row>
    <row r="23" spans="1:9" x14ac:dyDescent="0.35">
      <c r="A23" s="157" t="str">
        <f>Lists!C:C</f>
        <v>DZA002</v>
      </c>
      <c r="B23" s="249">
        <f t="shared" si="0"/>
        <v>5</v>
      </c>
      <c r="C23" s="249" t="str">
        <f t="shared" si="1"/>
        <v>x</v>
      </c>
      <c r="D23" s="249">
        <f t="shared" si="2"/>
        <v>5</v>
      </c>
      <c r="E23" s="249">
        <f t="shared" si="3"/>
        <v>5</v>
      </c>
      <c r="F23" s="249" t="str">
        <f>'Data Reliability'!B23</f>
        <v>x</v>
      </c>
      <c r="G23" s="158">
        <f>Reliability_updated!V23</f>
        <v>495.6</v>
      </c>
      <c r="H23" s="158">
        <f>'Data Reliability'!C23</f>
        <v>3</v>
      </c>
      <c r="I23" t="str">
        <f>IF(Reliability!B23="x","x",(IF(ROUNDUP(Reliability!B23,0)=1,"Very High",IF(ROUNDUP(Reliability!B23,0)=2,"High",IF(ROUNDUP(Reliability!B23,0)=3,"Medium",IF(ROUNDUP(Reliability!B23,0)=4,"Low","Very Low"))))))</f>
        <v>Very Low</v>
      </c>
    </row>
    <row r="24" spans="1:9" x14ac:dyDescent="0.35">
      <c r="A24" s="157" t="str">
        <f>Lists!C:C</f>
        <v>DZA003</v>
      </c>
      <c r="B24" s="249">
        <f t="shared" si="0"/>
        <v>2.9</v>
      </c>
      <c r="C24" s="249">
        <f t="shared" si="1"/>
        <v>3.8</v>
      </c>
      <c r="D24" s="249">
        <f t="shared" si="2"/>
        <v>5</v>
      </c>
      <c r="E24" s="249">
        <f t="shared" si="3"/>
        <v>0</v>
      </c>
      <c r="F24" s="249">
        <f>'Data Reliability'!B24</f>
        <v>2.5</v>
      </c>
      <c r="G24" s="158">
        <f>Reliability_updated!V24</f>
        <v>582.5</v>
      </c>
      <c r="H24" s="158">
        <f>'Data Reliability'!C24</f>
        <v>0</v>
      </c>
      <c r="I24" t="str">
        <f>IF(Reliability!B24="x","x",(IF(ROUNDUP(Reliability!B24,0)=1,"Very High",IF(ROUNDUP(Reliability!B24,0)=2,"High",IF(ROUNDUP(Reliability!B24,0)=3,"Medium",IF(ROUNDUP(Reliability!B24,0)=4,"Low","Very Low"))))))</f>
        <v>Medium</v>
      </c>
    </row>
    <row r="25" spans="1:9" x14ac:dyDescent="0.35">
      <c r="A25" s="157" t="str">
        <f>Lists!C:C</f>
        <v>DZA004</v>
      </c>
      <c r="B25" s="249">
        <f t="shared" si="0"/>
        <v>5</v>
      </c>
      <c r="C25" s="249" t="str">
        <f t="shared" si="1"/>
        <v>x</v>
      </c>
      <c r="D25" s="249">
        <f t="shared" si="2"/>
        <v>5</v>
      </c>
      <c r="E25" s="249">
        <f t="shared" si="3"/>
        <v>5</v>
      </c>
      <c r="F25" s="249" t="str">
        <f>'Data Reliability'!B25</f>
        <v>x</v>
      </c>
      <c r="G25" s="158">
        <f>Reliability_updated!V25</f>
        <v>413.4</v>
      </c>
      <c r="H25" s="158">
        <f>'Data Reliability'!C25</f>
        <v>3</v>
      </c>
      <c r="I25" t="str">
        <f>IF(Reliability!B25="x","x",(IF(ROUNDUP(Reliability!B25,0)=1,"Very High",IF(ROUNDUP(Reliability!B25,0)=2,"High",IF(ROUNDUP(Reliability!B25,0)=3,"Medium",IF(ROUNDUP(Reliability!B25,0)=4,"Low","Very Low"))))))</f>
        <v>Very Low</v>
      </c>
    </row>
    <row r="26" spans="1:9" x14ac:dyDescent="0.35">
      <c r="A26" s="157" t="str">
        <f>Lists!C:C</f>
        <v>ECU002</v>
      </c>
      <c r="B26" s="249">
        <f t="shared" si="0"/>
        <v>2.7</v>
      </c>
      <c r="C26" s="249">
        <f t="shared" si="1"/>
        <v>3.8</v>
      </c>
      <c r="D26" s="249">
        <f t="shared" si="2"/>
        <v>4.4000000000000004</v>
      </c>
      <c r="E26" s="249">
        <f t="shared" si="3"/>
        <v>0</v>
      </c>
      <c r="F26" s="249">
        <f>'Data Reliability'!B26</f>
        <v>2.5</v>
      </c>
      <c r="G26" s="158">
        <f>Reliability_updated!V26</f>
        <v>324.5</v>
      </c>
      <c r="H26" s="158">
        <f>'Data Reliability'!C26</f>
        <v>0</v>
      </c>
      <c r="I26" t="str">
        <f>IF(Reliability!B26="x","x",(IF(ROUNDUP(Reliability!B26,0)=1,"Very High",IF(ROUNDUP(Reliability!B26,0)=2,"High",IF(ROUNDUP(Reliability!B26,0)=3,"Medium",IF(ROUNDUP(Reliability!B26,0)=4,"Low","Very Low"))))))</f>
        <v>Medium</v>
      </c>
    </row>
    <row r="27" spans="1:9" x14ac:dyDescent="0.35">
      <c r="A27" s="157" t="str">
        <f>Lists!C:C</f>
        <v>EGY002</v>
      </c>
      <c r="B27" s="249">
        <f t="shared" si="0"/>
        <v>2</v>
      </c>
      <c r="C27" s="249">
        <f t="shared" si="1"/>
        <v>3.8</v>
      </c>
      <c r="D27" s="249">
        <f t="shared" si="2"/>
        <v>2.2999999999999998</v>
      </c>
      <c r="E27" s="249">
        <f t="shared" si="3"/>
        <v>0</v>
      </c>
      <c r="F27" s="249">
        <f>'Data Reliability'!B27</f>
        <v>2.5</v>
      </c>
      <c r="G27" s="158">
        <f>Reliability_updated!V27</f>
        <v>169.2</v>
      </c>
      <c r="H27" s="158">
        <f>'Data Reliability'!C27</f>
        <v>0</v>
      </c>
      <c r="I27" t="str">
        <f>IF(Reliability!B27="x","x",(IF(ROUNDUP(Reliability!B27,0)=1,"Very High",IF(ROUNDUP(Reliability!B27,0)=2,"High",IF(ROUNDUP(Reliability!B27,0)=3,"Medium",IF(ROUNDUP(Reliability!B27,0)=4,"Low","Very Low"))))))</f>
        <v>High</v>
      </c>
    </row>
    <row r="28" spans="1:9" x14ac:dyDescent="0.35">
      <c r="A28" s="157" t="str">
        <f>Lists!C:C</f>
        <v>ERI001</v>
      </c>
      <c r="B28" s="249">
        <f t="shared" si="0"/>
        <v>2.8</v>
      </c>
      <c r="C28" s="249">
        <f t="shared" si="1"/>
        <v>3.8</v>
      </c>
      <c r="D28" s="249">
        <f t="shared" si="2"/>
        <v>4.5999999999999996</v>
      </c>
      <c r="E28" s="249">
        <f t="shared" si="3"/>
        <v>0</v>
      </c>
      <c r="F28" s="249">
        <f>'Data Reliability'!B28</f>
        <v>2.5</v>
      </c>
      <c r="G28" s="158">
        <f>Reliability_updated!V28</f>
        <v>333.6</v>
      </c>
      <c r="H28" s="158">
        <f>'Data Reliability'!C28</f>
        <v>0</v>
      </c>
      <c r="I28" t="str">
        <f>IF(Reliability!B28="x","x",(IF(ROUNDUP(Reliability!B28,0)=1,"Very High",IF(ROUNDUP(Reliability!B28,0)=2,"High",IF(ROUNDUP(Reliability!B28,0)=3,"Medium",IF(ROUNDUP(Reliability!B28,0)=4,"Low","Very Low"))))))</f>
        <v>Medium</v>
      </c>
    </row>
    <row r="29" spans="1:9" x14ac:dyDescent="0.35">
      <c r="A29" s="157" t="str">
        <f>Lists!C:C</f>
        <v>ESP002</v>
      </c>
      <c r="B29" s="249">
        <f t="shared" si="0"/>
        <v>1.6</v>
      </c>
      <c r="C29" s="249">
        <f t="shared" si="1"/>
        <v>2.2999999999999998</v>
      </c>
      <c r="D29" s="249">
        <f t="shared" si="2"/>
        <v>2.5</v>
      </c>
      <c r="E29" s="249">
        <f t="shared" si="3"/>
        <v>0</v>
      </c>
      <c r="F29" s="249">
        <f>'Data Reliability'!B29</f>
        <v>1.9</v>
      </c>
      <c r="G29" s="158">
        <f>Reliability_updated!V29</f>
        <v>182.6</v>
      </c>
      <c r="H29" s="158">
        <f>'Data Reliability'!C29</f>
        <v>0</v>
      </c>
      <c r="I29" t="str">
        <f>IF(Reliability!B29="x","x",(IF(ROUNDUP(Reliability!B29,0)=1,"Very High",IF(ROUNDUP(Reliability!B29,0)=2,"High",IF(ROUNDUP(Reliability!B29,0)=3,"Medium",IF(ROUNDUP(Reliability!B29,0)=4,"Low","Very Low"))))))</f>
        <v>High</v>
      </c>
    </row>
    <row r="30" spans="1:9" x14ac:dyDescent="0.35">
      <c r="A30" s="157" t="str">
        <f>Lists!C:C</f>
        <v>ETH001</v>
      </c>
      <c r="B30" s="249">
        <f t="shared" si="0"/>
        <v>1.2</v>
      </c>
      <c r="C30" s="249">
        <f t="shared" si="1"/>
        <v>2.2999999999999998</v>
      </c>
      <c r="D30" s="249">
        <f t="shared" si="2"/>
        <v>1.2</v>
      </c>
      <c r="E30" s="249">
        <f t="shared" si="3"/>
        <v>0</v>
      </c>
      <c r="F30" s="249">
        <f>'Data Reliability'!B30</f>
        <v>1.9</v>
      </c>
      <c r="G30" s="158">
        <f>Reliability_updated!V30</f>
        <v>87.9</v>
      </c>
      <c r="H30" s="158">
        <f>'Data Reliability'!C30</f>
        <v>0</v>
      </c>
      <c r="I30" t="str">
        <f>IF(Reliability!B30="x","x",(IF(ROUNDUP(Reliability!B30,0)=1,"Very High",IF(ROUNDUP(Reliability!B30,0)=2,"High",IF(ROUNDUP(Reliability!B30,0)=3,"Medium",IF(ROUNDUP(Reliability!B30,0)=4,"Low","Very Low"))))))</f>
        <v>High</v>
      </c>
    </row>
    <row r="31" spans="1:9" x14ac:dyDescent="0.35">
      <c r="A31" s="157" t="str">
        <f>Lists!C:C</f>
        <v>ETH002</v>
      </c>
      <c r="B31" s="249">
        <f t="shared" si="0"/>
        <v>0.9</v>
      </c>
      <c r="C31" s="249">
        <f t="shared" si="1"/>
        <v>2.2999999999999998</v>
      </c>
      <c r="D31" s="249">
        <f t="shared" si="2"/>
        <v>0.4</v>
      </c>
      <c r="E31" s="249">
        <f t="shared" si="3"/>
        <v>0</v>
      </c>
      <c r="F31" s="249">
        <f>'Data Reliability'!B31</f>
        <v>1.9</v>
      </c>
      <c r="G31" s="158">
        <f>Reliability_updated!V31</f>
        <v>32.700000000000003</v>
      </c>
      <c r="H31" s="158">
        <f>'Data Reliability'!C31</f>
        <v>0</v>
      </c>
      <c r="I31" t="str">
        <f>IF(Reliability!B31="x","x",(IF(ROUNDUP(Reliability!B31,0)=1,"Very High",IF(ROUNDUP(Reliability!B31,0)=2,"High",IF(ROUNDUP(Reliability!B31,0)=3,"Medium",IF(ROUNDUP(Reliability!B31,0)=4,"Low","Very Low"))))))</f>
        <v>Very High</v>
      </c>
    </row>
    <row r="32" spans="1:9" x14ac:dyDescent="0.35">
      <c r="A32" s="157" t="str">
        <f>Lists!C:C</f>
        <v>ETH003</v>
      </c>
      <c r="B32" s="249">
        <f t="shared" si="0"/>
        <v>1</v>
      </c>
      <c r="C32" s="249">
        <f t="shared" si="1"/>
        <v>2.2999999999999998</v>
      </c>
      <c r="D32" s="249">
        <f t="shared" si="2"/>
        <v>0.6</v>
      </c>
      <c r="E32" s="249">
        <f t="shared" si="3"/>
        <v>0</v>
      </c>
      <c r="F32" s="249">
        <f>'Data Reliability'!B32</f>
        <v>1.9</v>
      </c>
      <c r="G32" s="158">
        <f>Reliability_updated!V32</f>
        <v>41.9</v>
      </c>
      <c r="H32" s="158">
        <f>'Data Reliability'!C32</f>
        <v>0</v>
      </c>
      <c r="I32" t="str">
        <f>IF(Reliability!B32="x","x",(IF(ROUNDUP(Reliability!B32,0)=1,"Very High",IF(ROUNDUP(Reliability!B32,0)=2,"High",IF(ROUNDUP(Reliability!B32,0)=3,"Medium",IF(ROUNDUP(Reliability!B32,0)=4,"Low","Very Low"))))))</f>
        <v>Very High</v>
      </c>
    </row>
    <row r="33" spans="1:9" x14ac:dyDescent="0.35">
      <c r="A33" s="157" t="str">
        <f>Lists!C:C</f>
        <v>ETH004</v>
      </c>
      <c r="B33" s="249">
        <f t="shared" si="0"/>
        <v>1.2</v>
      </c>
      <c r="C33" s="249">
        <f t="shared" si="1"/>
        <v>3.3</v>
      </c>
      <c r="D33" s="249">
        <f t="shared" si="2"/>
        <v>0.4</v>
      </c>
      <c r="E33" s="249">
        <f t="shared" si="3"/>
        <v>0</v>
      </c>
      <c r="F33" s="249">
        <f>'Data Reliability'!B33</f>
        <v>2.2999999999999998</v>
      </c>
      <c r="G33" s="158">
        <f>Reliability_updated!V33</f>
        <v>32.700000000000003</v>
      </c>
      <c r="H33" s="158">
        <f>'Data Reliability'!C33</f>
        <v>0</v>
      </c>
      <c r="I33" t="str">
        <f>IF(Reliability!B33="x","x",(IF(ROUNDUP(Reliability!B33,0)=1,"Very High",IF(ROUNDUP(Reliability!B33,0)=2,"High",IF(ROUNDUP(Reliability!B33,0)=3,"Medium",IF(ROUNDUP(Reliability!B33,0)=4,"Low","Very Low"))))))</f>
        <v>High</v>
      </c>
    </row>
    <row r="34" spans="1:9" x14ac:dyDescent="0.35">
      <c r="A34" s="157" t="str">
        <f>Lists!C:C</f>
        <v>GRC002</v>
      </c>
      <c r="B34" s="249">
        <f t="shared" si="0"/>
        <v>1.4</v>
      </c>
      <c r="C34" s="249">
        <f t="shared" si="1"/>
        <v>2.5</v>
      </c>
      <c r="D34" s="249">
        <f t="shared" si="2"/>
        <v>1.6</v>
      </c>
      <c r="E34" s="249">
        <f t="shared" si="3"/>
        <v>0</v>
      </c>
      <c r="F34" s="249">
        <f>'Data Reliability'!B34</f>
        <v>2</v>
      </c>
      <c r="G34" s="158">
        <f>Reliability_updated!V34</f>
        <v>120.2</v>
      </c>
      <c r="H34" s="158">
        <f>'Data Reliability'!C34</f>
        <v>0</v>
      </c>
      <c r="I34" t="str">
        <f>IF(Reliability!B34="x","x",(IF(ROUNDUP(Reliability!B34,0)=1,"Very High",IF(ROUNDUP(Reliability!B34,0)=2,"High",IF(ROUNDUP(Reliability!B34,0)=3,"Medium",IF(ROUNDUP(Reliability!B34,0)=4,"Low","Very Low"))))))</f>
        <v>High</v>
      </c>
    </row>
    <row r="35" spans="1:9" x14ac:dyDescent="0.35">
      <c r="A35" s="157" t="str">
        <f>Lists!C:C</f>
        <v>GTM001</v>
      </c>
      <c r="B35" s="249">
        <f t="shared" ref="B35:B66" si="4">ROUND(AVERAGE(C35:E35),1)</f>
        <v>2.1</v>
      </c>
      <c r="C35" s="249">
        <f t="shared" ref="C35:C66" si="5">IF(F35="x","x",ROUND((5-(3-F35)/2*5),1))</f>
        <v>1.8</v>
      </c>
      <c r="D35" s="249">
        <f t="shared" ref="D35:D66" si="6">IF(G35&gt;365,5,ROUND((5-(365-G35)/364*5),1))</f>
        <v>4.4000000000000004</v>
      </c>
      <c r="E35" s="249">
        <f t="shared" ref="E35:E66" si="7">IF(H35&gt;3,5,ROUND((5-(3-H35)/3*5),1))</f>
        <v>0</v>
      </c>
      <c r="F35" s="249">
        <f>'Data Reliability'!B35</f>
        <v>1.7</v>
      </c>
      <c r="G35" s="158">
        <f>Reliability_updated!V35</f>
        <v>324.60000000000002</v>
      </c>
      <c r="H35" s="158">
        <f>'Data Reliability'!C35</f>
        <v>0</v>
      </c>
      <c r="I35" t="str">
        <f>IF(Reliability!B35="x","x",(IF(ROUNDUP(Reliability!B35,0)=1,"Very High",IF(ROUNDUP(Reliability!B35,0)=2,"High",IF(ROUNDUP(Reliability!B35,0)=3,"Medium",IF(ROUNDUP(Reliability!B35,0)=4,"Low","Very Low"))))))</f>
        <v>Medium</v>
      </c>
    </row>
    <row r="36" spans="1:9" x14ac:dyDescent="0.35">
      <c r="A36" s="157" t="str">
        <f>Lists!C:C</f>
        <v>HND001</v>
      </c>
      <c r="B36" s="249">
        <f t="shared" si="4"/>
        <v>2.2999999999999998</v>
      </c>
      <c r="C36" s="249">
        <f t="shared" si="5"/>
        <v>2</v>
      </c>
      <c r="D36" s="249">
        <f t="shared" si="6"/>
        <v>4.9000000000000004</v>
      </c>
      <c r="E36" s="249">
        <f t="shared" si="7"/>
        <v>0</v>
      </c>
      <c r="F36" s="249">
        <f>'Data Reliability'!B36</f>
        <v>1.8</v>
      </c>
      <c r="G36" s="158">
        <f>Reliability_updated!V36</f>
        <v>354.2</v>
      </c>
      <c r="H36" s="158">
        <f>'Data Reliability'!C36</f>
        <v>0</v>
      </c>
      <c r="I36" t="str">
        <f>IF(Reliability!B36="x","x",(IF(ROUNDUP(Reliability!B36,0)=1,"Very High",IF(ROUNDUP(Reliability!B36,0)=2,"High",IF(ROUNDUP(Reliability!B36,0)=3,"Medium",IF(ROUNDUP(Reliability!B36,0)=4,"Low","Very Low"))))))</f>
        <v>Medium</v>
      </c>
    </row>
    <row r="37" spans="1:9" x14ac:dyDescent="0.35">
      <c r="A37" s="157" t="str">
        <f>Lists!C:C</f>
        <v>HND002</v>
      </c>
      <c r="B37" s="249">
        <f t="shared" si="4"/>
        <v>2</v>
      </c>
      <c r="C37" s="249">
        <f t="shared" si="5"/>
        <v>2.5</v>
      </c>
      <c r="D37" s="249">
        <f t="shared" si="6"/>
        <v>3.5</v>
      </c>
      <c r="E37" s="249">
        <f t="shared" si="7"/>
        <v>0</v>
      </c>
      <c r="F37" s="249">
        <f>'Data Reliability'!B37</f>
        <v>2</v>
      </c>
      <c r="G37" s="158">
        <f>Reliability_updated!V37</f>
        <v>254.9</v>
      </c>
      <c r="H37" s="158">
        <f>'Data Reliability'!C37</f>
        <v>0</v>
      </c>
      <c r="I37" t="str">
        <f>IF(Reliability!B37="x","x",(IF(ROUNDUP(Reliability!B37,0)=1,"Very High",IF(ROUNDUP(Reliability!B37,0)=2,"High",IF(ROUNDUP(Reliability!B37,0)=3,"Medium",IF(ROUNDUP(Reliability!B37,0)=4,"Low","Very Low"))))))</f>
        <v>High</v>
      </c>
    </row>
    <row r="38" spans="1:9" x14ac:dyDescent="0.35">
      <c r="A38" s="157" t="str">
        <f>Lists!C:C</f>
        <v>HTI001</v>
      </c>
      <c r="B38" s="249">
        <f t="shared" si="4"/>
        <v>1.3</v>
      </c>
      <c r="C38" s="249">
        <f t="shared" si="5"/>
        <v>3.3</v>
      </c>
      <c r="D38" s="249">
        <f t="shared" si="6"/>
        <v>0.6</v>
      </c>
      <c r="E38" s="249">
        <f t="shared" si="7"/>
        <v>0</v>
      </c>
      <c r="F38" s="249">
        <f>'Data Reliability'!B38</f>
        <v>2.2999999999999998</v>
      </c>
      <c r="G38" s="158">
        <f>Reliability_updated!V38</f>
        <v>43.4</v>
      </c>
      <c r="H38" s="158">
        <f>'Data Reliability'!C38</f>
        <v>0</v>
      </c>
      <c r="I38" t="str">
        <f>IF(Reliability!B38="x","x",(IF(ROUNDUP(Reliability!B38,0)=1,"Very High",IF(ROUNDUP(Reliability!B38,0)=2,"High",IF(ROUNDUP(Reliability!B38,0)=3,"Medium",IF(ROUNDUP(Reliability!B38,0)=4,"Low","Very Low"))))))</f>
        <v>High</v>
      </c>
    </row>
    <row r="39" spans="1:9" x14ac:dyDescent="0.35">
      <c r="A39" s="157" t="str">
        <f>Lists!C:C</f>
        <v>HTI002</v>
      </c>
      <c r="B39" s="249">
        <f t="shared" si="4"/>
        <v>1.4</v>
      </c>
      <c r="C39" s="249">
        <f t="shared" si="5"/>
        <v>3.8</v>
      </c>
      <c r="D39" s="249">
        <f t="shared" si="6"/>
        <v>0.5</v>
      </c>
      <c r="E39" s="249">
        <f t="shared" si="7"/>
        <v>0</v>
      </c>
      <c r="F39" s="249">
        <f>'Data Reliability'!B39</f>
        <v>2.5</v>
      </c>
      <c r="G39" s="158">
        <f>Reliability_updated!V39</f>
        <v>40.5</v>
      </c>
      <c r="H39" s="158">
        <f>'Data Reliability'!C39</f>
        <v>0</v>
      </c>
      <c r="I39" t="str">
        <f>IF(Reliability!B39="x","x",(IF(ROUNDUP(Reliability!B39,0)=1,"Very High",IF(ROUNDUP(Reliability!B39,0)=2,"High",IF(ROUNDUP(Reliability!B39,0)=3,"Medium",IF(ROUNDUP(Reliability!B39,0)=4,"Low","Very Low"))))))</f>
        <v>High</v>
      </c>
    </row>
    <row r="40" spans="1:9" x14ac:dyDescent="0.35">
      <c r="A40" s="157" t="str">
        <f>Lists!C:C</f>
        <v>IDN002</v>
      </c>
      <c r="B40" s="249">
        <f t="shared" si="4"/>
        <v>3.4</v>
      </c>
      <c r="C40" s="249" t="str">
        <f t="shared" si="5"/>
        <v>x</v>
      </c>
      <c r="D40" s="249">
        <f t="shared" si="6"/>
        <v>5</v>
      </c>
      <c r="E40" s="249">
        <f t="shared" si="7"/>
        <v>1.7</v>
      </c>
      <c r="F40" s="249" t="str">
        <f>'Data Reliability'!B40</f>
        <v>x</v>
      </c>
      <c r="G40" s="158">
        <f>Reliability_updated!V40</f>
        <v>474.9</v>
      </c>
      <c r="H40" s="158">
        <f>'Data Reliability'!C40</f>
        <v>1</v>
      </c>
      <c r="I40" t="str">
        <f>IF(Reliability!B40="x","x",(IF(ROUNDUP(Reliability!B40,0)=1,"Very High",IF(ROUNDUP(Reliability!B40,0)=2,"High",IF(ROUNDUP(Reliability!B40,0)=3,"Medium",IF(ROUNDUP(Reliability!B40,0)=4,"Low","Very Low"))))))</f>
        <v>Low</v>
      </c>
    </row>
    <row r="41" spans="1:9" x14ac:dyDescent="0.35">
      <c r="A41" s="157" t="str">
        <f>Lists!C:C</f>
        <v>IND002</v>
      </c>
      <c r="B41" s="249">
        <f t="shared" si="4"/>
        <v>3.6</v>
      </c>
      <c r="C41" s="249">
        <f t="shared" si="5"/>
        <v>2.2999999999999998</v>
      </c>
      <c r="D41" s="249">
        <f t="shared" si="6"/>
        <v>3.6</v>
      </c>
      <c r="E41" s="249">
        <f t="shared" si="7"/>
        <v>5</v>
      </c>
      <c r="F41" s="249">
        <f>'Data Reliability'!B41</f>
        <v>1.9</v>
      </c>
      <c r="G41" s="158">
        <f>Reliability_updated!V41</f>
        <v>263</v>
      </c>
      <c r="H41" s="158">
        <f>'Data Reliability'!C41</f>
        <v>3</v>
      </c>
      <c r="I41" t="str">
        <f>IF(Reliability!B41="x","x",(IF(ROUNDUP(Reliability!B41,0)=1,"Very High",IF(ROUNDUP(Reliability!B41,0)=2,"High",IF(ROUNDUP(Reliability!B41,0)=3,"Medium",IF(ROUNDUP(Reliability!B41,0)=4,"Low","Very Low"))))))</f>
        <v>Low</v>
      </c>
    </row>
    <row r="42" spans="1:9" x14ac:dyDescent="0.35">
      <c r="A42" s="157" t="str">
        <f>Lists!C:C</f>
        <v>IRN004</v>
      </c>
      <c r="B42" s="249">
        <f t="shared" si="4"/>
        <v>1.9</v>
      </c>
      <c r="C42" s="249">
        <f t="shared" si="5"/>
        <v>4.3</v>
      </c>
      <c r="D42" s="249">
        <f t="shared" si="6"/>
        <v>1.3</v>
      </c>
      <c r="E42" s="249">
        <f t="shared" si="7"/>
        <v>0</v>
      </c>
      <c r="F42" s="249">
        <f>'Data Reliability'!B42</f>
        <v>2.7</v>
      </c>
      <c r="G42" s="158">
        <f>Reliability_updated!V42</f>
        <v>96.5</v>
      </c>
      <c r="H42" s="158">
        <f>'Data Reliability'!C42</f>
        <v>0</v>
      </c>
      <c r="I42" t="str">
        <f>IF(Reliability!B42="x","x",(IF(ROUNDUP(Reliability!B42,0)=1,"Very High",IF(ROUNDUP(Reliability!B42,0)=2,"High",IF(ROUNDUP(Reliability!B42,0)=3,"Medium",IF(ROUNDUP(Reliability!B42,0)=4,"Low","Very Low"))))))</f>
        <v>High</v>
      </c>
    </row>
    <row r="43" spans="1:9" x14ac:dyDescent="0.35">
      <c r="A43" s="157" t="str">
        <f>Lists!C:C</f>
        <v>IRQ001</v>
      </c>
      <c r="B43" s="249">
        <f t="shared" si="4"/>
        <v>1.2</v>
      </c>
      <c r="C43" s="249">
        <f t="shared" si="5"/>
        <v>2.2999999999999998</v>
      </c>
      <c r="D43" s="249">
        <f t="shared" si="6"/>
        <v>1.3</v>
      </c>
      <c r="E43" s="249">
        <f t="shared" si="7"/>
        <v>0</v>
      </c>
      <c r="F43" s="249">
        <f>'Data Reliability'!B43</f>
        <v>1.9</v>
      </c>
      <c r="G43" s="158">
        <f>Reliability_updated!V43</f>
        <v>98.5</v>
      </c>
      <c r="H43" s="158">
        <f>'Data Reliability'!C43</f>
        <v>0</v>
      </c>
      <c r="I43" t="str">
        <f>IF(Reliability!B43="x","x",(IF(ROUNDUP(Reliability!B43,0)=1,"Very High",IF(ROUNDUP(Reliability!B43,0)=2,"High",IF(ROUNDUP(Reliability!B43,0)=3,"Medium",IF(ROUNDUP(Reliability!B43,0)=4,"Low","Very Low"))))))</f>
        <v>High</v>
      </c>
    </row>
    <row r="44" spans="1:9" x14ac:dyDescent="0.35">
      <c r="A44" s="157" t="str">
        <f>Lists!C:C</f>
        <v>IRQ002</v>
      </c>
      <c r="B44" s="249">
        <f t="shared" si="4"/>
        <v>1.3</v>
      </c>
      <c r="C44" s="249">
        <f t="shared" si="5"/>
        <v>1.3</v>
      </c>
      <c r="D44" s="249">
        <f t="shared" si="6"/>
        <v>2.5</v>
      </c>
      <c r="E44" s="249">
        <f t="shared" si="7"/>
        <v>0</v>
      </c>
      <c r="F44" s="249">
        <f>'Data Reliability'!B44</f>
        <v>1.5</v>
      </c>
      <c r="G44" s="158">
        <f>Reliability_updated!V44</f>
        <v>186.4</v>
      </c>
      <c r="H44" s="158">
        <f>'Data Reliability'!C44</f>
        <v>0</v>
      </c>
      <c r="I44" t="str">
        <f>IF(Reliability!B44="x","x",(IF(ROUNDUP(Reliability!B44,0)=1,"Very High",IF(ROUNDUP(Reliability!B44,0)=2,"High",IF(ROUNDUP(Reliability!B44,0)=3,"Medium",IF(ROUNDUP(Reliability!B44,0)=4,"Low","Very Low"))))))</f>
        <v>High</v>
      </c>
    </row>
    <row r="45" spans="1:9" x14ac:dyDescent="0.35">
      <c r="A45" s="157" t="str">
        <f>Lists!C:C</f>
        <v>IRQ003</v>
      </c>
      <c r="B45" s="249">
        <f t="shared" si="4"/>
        <v>1.5</v>
      </c>
      <c r="C45" s="249">
        <f t="shared" si="5"/>
        <v>2.5</v>
      </c>
      <c r="D45" s="249">
        <f t="shared" si="6"/>
        <v>2</v>
      </c>
      <c r="E45" s="249">
        <f t="shared" si="7"/>
        <v>0</v>
      </c>
      <c r="F45" s="249">
        <f>'Data Reliability'!B45</f>
        <v>2</v>
      </c>
      <c r="G45" s="158">
        <f>Reliability_updated!V45</f>
        <v>148.69999999999999</v>
      </c>
      <c r="H45" s="158">
        <f>'Data Reliability'!C45</f>
        <v>0</v>
      </c>
      <c r="I45" t="str">
        <f>IF(Reliability!B45="x","x",(IF(ROUNDUP(Reliability!B45,0)=1,"Very High",IF(ROUNDUP(Reliability!B45,0)=2,"High",IF(ROUNDUP(Reliability!B45,0)=3,"Medium",IF(ROUNDUP(Reliability!B45,0)=4,"Low","Very Low"))))))</f>
        <v>High</v>
      </c>
    </row>
    <row r="46" spans="1:9" x14ac:dyDescent="0.35">
      <c r="A46" s="157" t="str">
        <f>Lists!C:C</f>
        <v>ITA002</v>
      </c>
      <c r="B46" s="249">
        <f t="shared" si="4"/>
        <v>1.6</v>
      </c>
      <c r="C46" s="249">
        <f t="shared" si="5"/>
        <v>2.2999999999999998</v>
      </c>
      <c r="D46" s="249">
        <f t="shared" si="6"/>
        <v>2.5</v>
      </c>
      <c r="E46" s="249">
        <f t="shared" si="7"/>
        <v>0</v>
      </c>
      <c r="F46" s="249">
        <f>'Data Reliability'!B46</f>
        <v>1.9</v>
      </c>
      <c r="G46" s="158">
        <f>Reliability_updated!V46</f>
        <v>182.3</v>
      </c>
      <c r="H46" s="158">
        <f>'Data Reliability'!C46</f>
        <v>0</v>
      </c>
      <c r="I46" t="str">
        <f>IF(Reliability!B46="x","x",(IF(ROUNDUP(Reliability!B46,0)=1,"Very High",IF(ROUNDUP(Reliability!B46,0)=2,"High",IF(ROUNDUP(Reliability!B46,0)=3,"Medium",IF(ROUNDUP(Reliability!B46,0)=4,"Low","Very Low"))))))</f>
        <v>High</v>
      </c>
    </row>
    <row r="47" spans="1:9" x14ac:dyDescent="0.35">
      <c r="A47" s="157" t="str">
        <f>Lists!C:C</f>
        <v>JOR002</v>
      </c>
      <c r="B47" s="249">
        <f t="shared" si="4"/>
        <v>1.6</v>
      </c>
      <c r="C47" s="249">
        <f t="shared" si="5"/>
        <v>2.8</v>
      </c>
      <c r="D47" s="249">
        <f t="shared" si="6"/>
        <v>1.9</v>
      </c>
      <c r="E47" s="249">
        <f t="shared" si="7"/>
        <v>0</v>
      </c>
      <c r="F47" s="249">
        <f>'Data Reliability'!B47</f>
        <v>2.1</v>
      </c>
      <c r="G47" s="158">
        <f>Reliability_updated!V47</f>
        <v>136.80000000000001</v>
      </c>
      <c r="H47" s="158">
        <f>'Data Reliability'!C47</f>
        <v>0</v>
      </c>
      <c r="I47" t="str">
        <f>IF(Reliability!B47="x","x",(IF(ROUNDUP(Reliability!B47,0)=1,"Very High",IF(ROUNDUP(Reliability!B47,0)=2,"High",IF(ROUNDUP(Reliability!B47,0)=3,"Medium",IF(ROUNDUP(Reliability!B47,0)=4,"Low","Very Low"))))))</f>
        <v>High</v>
      </c>
    </row>
    <row r="48" spans="1:9" x14ac:dyDescent="0.35">
      <c r="A48" s="157" t="str">
        <f>Lists!C:C</f>
        <v>KEN001</v>
      </c>
      <c r="B48" s="249">
        <f t="shared" si="4"/>
        <v>1</v>
      </c>
      <c r="C48" s="249">
        <f t="shared" si="5"/>
        <v>2.8</v>
      </c>
      <c r="D48" s="249">
        <f t="shared" si="6"/>
        <v>0.2</v>
      </c>
      <c r="E48" s="249">
        <f t="shared" si="7"/>
        <v>0</v>
      </c>
      <c r="F48" s="249">
        <f>'Data Reliability'!B48</f>
        <v>2.1</v>
      </c>
      <c r="G48" s="158">
        <f>Reliability_updated!V48</f>
        <v>12.7</v>
      </c>
      <c r="H48" s="158">
        <f>'Data Reliability'!C48</f>
        <v>0</v>
      </c>
      <c r="I48" t="str">
        <f>IF(Reliability!B48="x","x",(IF(ROUNDUP(Reliability!B48,0)=1,"Very High",IF(ROUNDUP(Reliability!B48,0)=2,"High",IF(ROUNDUP(Reliability!B48,0)=3,"Medium",IF(ROUNDUP(Reliability!B48,0)=4,"Low","Very Low"))))))</f>
        <v>Very High</v>
      </c>
    </row>
    <row r="49" spans="1:9" x14ac:dyDescent="0.35">
      <c r="A49" s="157" t="str">
        <f>Lists!C:C</f>
        <v>KEN002</v>
      </c>
      <c r="B49" s="249">
        <f t="shared" si="4"/>
        <v>1.6</v>
      </c>
      <c r="C49" s="249">
        <f t="shared" si="5"/>
        <v>2.8</v>
      </c>
      <c r="D49" s="249">
        <f t="shared" si="6"/>
        <v>0.3</v>
      </c>
      <c r="E49" s="249">
        <f t="shared" si="7"/>
        <v>1.7</v>
      </c>
      <c r="F49" s="249">
        <f>'Data Reliability'!B49</f>
        <v>2.1</v>
      </c>
      <c r="G49" s="158">
        <f>Reliability_updated!V49</f>
        <v>23</v>
      </c>
      <c r="H49" s="158">
        <f>'Data Reliability'!C49</f>
        <v>1</v>
      </c>
      <c r="I49" t="str">
        <f>IF(Reliability!B49="x","x",(IF(ROUNDUP(Reliability!B49,0)=1,"Very High",IF(ROUNDUP(Reliability!B49,0)=2,"High",IF(ROUNDUP(Reliability!B49,0)=3,"Medium",IF(ROUNDUP(Reliability!B49,0)=4,"Low","Very Low"))))))</f>
        <v>High</v>
      </c>
    </row>
    <row r="50" spans="1:9" x14ac:dyDescent="0.35">
      <c r="A50" s="157" t="str">
        <f>Lists!C:C</f>
        <v>KEN003</v>
      </c>
      <c r="B50" s="249">
        <f t="shared" si="4"/>
        <v>2.2000000000000002</v>
      </c>
      <c r="C50" s="249">
        <f t="shared" si="5"/>
        <v>3</v>
      </c>
      <c r="D50" s="249">
        <f t="shared" si="6"/>
        <v>0.2</v>
      </c>
      <c r="E50" s="249">
        <f t="shared" si="7"/>
        <v>3.3</v>
      </c>
      <c r="F50" s="249">
        <f>'Data Reliability'!B50</f>
        <v>2.2000000000000002</v>
      </c>
      <c r="G50" s="158">
        <f>Reliability_updated!V50</f>
        <v>12.7</v>
      </c>
      <c r="H50" s="158">
        <f>'Data Reliability'!C50</f>
        <v>2</v>
      </c>
      <c r="I50" t="str">
        <f>IF(Reliability!B50="x","x",(IF(ROUNDUP(Reliability!B50,0)=1,"Very High",IF(ROUNDUP(Reliability!B50,0)=2,"High",IF(ROUNDUP(Reliability!B50,0)=3,"Medium",IF(ROUNDUP(Reliability!B50,0)=4,"Low","Very Low"))))))</f>
        <v>Medium</v>
      </c>
    </row>
    <row r="51" spans="1:9" x14ac:dyDescent="0.35">
      <c r="A51" s="157" t="str">
        <f>Lists!C:C</f>
        <v>LBN002</v>
      </c>
      <c r="B51" s="249">
        <f t="shared" si="4"/>
        <v>1.7</v>
      </c>
      <c r="C51" s="249">
        <f t="shared" si="5"/>
        <v>3.5</v>
      </c>
      <c r="D51" s="249">
        <f t="shared" si="6"/>
        <v>1.7</v>
      </c>
      <c r="E51" s="249">
        <f t="shared" si="7"/>
        <v>0</v>
      </c>
      <c r="F51" s="249">
        <f>'Data Reliability'!B51</f>
        <v>2.4</v>
      </c>
      <c r="G51" s="158">
        <f>Reliability_updated!V51</f>
        <v>124.8</v>
      </c>
      <c r="H51" s="158">
        <f>'Data Reliability'!C51</f>
        <v>0</v>
      </c>
      <c r="I51" t="str">
        <f>IF(Reliability!B51="x","x",(IF(ROUNDUP(Reliability!B51,0)=1,"Very High",IF(ROUNDUP(Reliability!B51,0)=2,"High",IF(ROUNDUP(Reliability!B51,0)=3,"Medium",IF(ROUNDUP(Reliability!B51,0)=4,"Low","Very Low"))))))</f>
        <v>High</v>
      </c>
    </row>
    <row r="52" spans="1:9" x14ac:dyDescent="0.35">
      <c r="A52" s="157" t="str">
        <f>Lists!C:C</f>
        <v>LBN004</v>
      </c>
      <c r="B52" s="249">
        <f t="shared" si="4"/>
        <v>2.2000000000000002</v>
      </c>
      <c r="C52" s="249">
        <f t="shared" si="5"/>
        <v>3.5</v>
      </c>
      <c r="D52" s="249">
        <f t="shared" si="6"/>
        <v>1.5</v>
      </c>
      <c r="E52" s="249">
        <f t="shared" si="7"/>
        <v>1.7</v>
      </c>
      <c r="F52" s="249">
        <f>'Data Reliability'!B52</f>
        <v>2.4</v>
      </c>
      <c r="G52" s="158">
        <f>Reliability_updated!V52</f>
        <v>112.8</v>
      </c>
      <c r="H52" s="158">
        <f>'Data Reliability'!C52</f>
        <v>1</v>
      </c>
      <c r="I52" t="str">
        <f>IF(Reliability!B52="x","x",(IF(ROUNDUP(Reliability!B52,0)=1,"Very High",IF(ROUNDUP(Reliability!B52,0)=2,"High",IF(ROUNDUP(Reliability!B52,0)=3,"Medium",IF(ROUNDUP(Reliability!B52,0)=4,"Low","Very Low"))))))</f>
        <v>Medium</v>
      </c>
    </row>
    <row r="53" spans="1:9" x14ac:dyDescent="0.35">
      <c r="A53" s="157" t="str">
        <f>Lists!C:C</f>
        <v>LBY001</v>
      </c>
      <c r="B53" s="249">
        <f t="shared" si="4"/>
        <v>1.6</v>
      </c>
      <c r="C53" s="249">
        <f t="shared" si="5"/>
        <v>1.8</v>
      </c>
      <c r="D53" s="249">
        <f t="shared" si="6"/>
        <v>3</v>
      </c>
      <c r="E53" s="249">
        <f t="shared" si="7"/>
        <v>0</v>
      </c>
      <c r="F53" s="249">
        <f>'Data Reliability'!B53</f>
        <v>1.7</v>
      </c>
      <c r="G53" s="158">
        <f>Reliability_updated!V53</f>
        <v>218.3</v>
      </c>
      <c r="H53" s="158">
        <f>'Data Reliability'!C53</f>
        <v>0</v>
      </c>
      <c r="I53" t="str">
        <f>IF(Reliability!B53="x","x",(IF(ROUNDUP(Reliability!B53,0)=1,"Very High",IF(ROUNDUP(Reliability!B53,0)=2,"High",IF(ROUNDUP(Reliability!B53,0)=3,"Medium",IF(ROUNDUP(Reliability!B53,0)=4,"Low","Very Low"))))))</f>
        <v>High</v>
      </c>
    </row>
    <row r="54" spans="1:9" x14ac:dyDescent="0.35">
      <c r="A54" s="157" t="str">
        <f>Lists!C:C</f>
        <v>LBY002</v>
      </c>
      <c r="B54" s="249">
        <f t="shared" si="4"/>
        <v>1.1000000000000001</v>
      </c>
      <c r="C54" s="249">
        <f t="shared" si="5"/>
        <v>1.8</v>
      </c>
      <c r="D54" s="249">
        <f t="shared" si="6"/>
        <v>1.5</v>
      </c>
      <c r="E54" s="249">
        <f t="shared" si="7"/>
        <v>0</v>
      </c>
      <c r="F54" s="249">
        <f>'Data Reliability'!B54</f>
        <v>1.7</v>
      </c>
      <c r="G54" s="158">
        <f>Reliability_updated!V54</f>
        <v>109.5</v>
      </c>
      <c r="H54" s="158">
        <f>'Data Reliability'!C54</f>
        <v>0</v>
      </c>
      <c r="I54" t="str">
        <f>IF(Reliability!B54="x","x",(IF(ROUNDUP(Reliability!B54,0)=1,"Very High",IF(ROUNDUP(Reliability!B54,0)=2,"High",IF(ROUNDUP(Reliability!B54,0)=3,"Medium",IF(ROUNDUP(Reliability!B54,0)=4,"Low","Very Low"))))))</f>
        <v>High</v>
      </c>
    </row>
    <row r="55" spans="1:9" x14ac:dyDescent="0.35">
      <c r="A55" s="157" t="str">
        <f>Lists!C:C</f>
        <v>LSO002</v>
      </c>
      <c r="B55" s="249">
        <f t="shared" si="4"/>
        <v>0.9</v>
      </c>
      <c r="C55" s="249">
        <f t="shared" si="5"/>
        <v>2</v>
      </c>
      <c r="D55" s="249">
        <f t="shared" si="6"/>
        <v>0.8</v>
      </c>
      <c r="E55" s="249">
        <f t="shared" si="7"/>
        <v>0</v>
      </c>
      <c r="F55" s="249">
        <f>'Data Reliability'!B55</f>
        <v>1.8</v>
      </c>
      <c r="G55" s="158">
        <f>Reliability_updated!V55</f>
        <v>61.3</v>
      </c>
      <c r="H55" s="158">
        <f>'Data Reliability'!C55</f>
        <v>0</v>
      </c>
      <c r="I55" t="str">
        <f>IF(Reliability!B55="x","x",(IF(ROUNDUP(Reliability!B55,0)=1,"Very High",IF(ROUNDUP(Reliability!B55,0)=2,"High",IF(ROUNDUP(Reliability!B55,0)=3,"Medium",IF(ROUNDUP(Reliability!B55,0)=4,"Low","Very Low"))))))</f>
        <v>Very High</v>
      </c>
    </row>
    <row r="56" spans="1:9" x14ac:dyDescent="0.35">
      <c r="A56" s="157" t="str">
        <f>Lists!C:C</f>
        <v>MAR002</v>
      </c>
      <c r="B56" s="249">
        <f t="shared" si="4"/>
        <v>5</v>
      </c>
      <c r="C56" s="249" t="str">
        <f t="shared" si="5"/>
        <v>x</v>
      </c>
      <c r="D56" s="249">
        <f t="shared" si="6"/>
        <v>5</v>
      </c>
      <c r="E56" s="249">
        <f t="shared" si="7"/>
        <v>5</v>
      </c>
      <c r="F56" s="249" t="str">
        <f>'Data Reliability'!B56</f>
        <v>x</v>
      </c>
      <c r="G56" s="158">
        <f>Reliability_updated!V56</f>
        <v>543.79999999999995</v>
      </c>
      <c r="H56" s="158">
        <f>'Data Reliability'!C56</f>
        <v>3</v>
      </c>
      <c r="I56" t="str">
        <f>IF(Reliability!B56="x","x",(IF(ROUNDUP(Reliability!B56,0)=1,"Very High",IF(ROUNDUP(Reliability!B56,0)=2,"High",IF(ROUNDUP(Reliability!B56,0)=3,"Medium",IF(ROUNDUP(Reliability!B56,0)=4,"Low","Very Low"))))))</f>
        <v>Very Low</v>
      </c>
    </row>
    <row r="57" spans="1:9" x14ac:dyDescent="0.35">
      <c r="A57" s="157" t="str">
        <f>Lists!C:C</f>
        <v>MDG002</v>
      </c>
      <c r="B57" s="249">
        <f t="shared" si="4"/>
        <v>0.4</v>
      </c>
      <c r="C57" s="249">
        <f t="shared" si="5"/>
        <v>0.8</v>
      </c>
      <c r="D57" s="249">
        <f t="shared" si="6"/>
        <v>0.4</v>
      </c>
      <c r="E57" s="249">
        <f t="shared" si="7"/>
        <v>0</v>
      </c>
      <c r="F57" s="249">
        <f>'Data Reliability'!B57</f>
        <v>1.3</v>
      </c>
      <c r="G57" s="158">
        <f>Reliability_updated!V57</f>
        <v>28.9</v>
      </c>
      <c r="H57" s="158">
        <f>'Data Reliability'!C57</f>
        <v>0</v>
      </c>
      <c r="I57" t="str">
        <f>IF(Reliability!B57="x","x",(IF(ROUNDUP(Reliability!B57,0)=1,"Very High",IF(ROUNDUP(Reliability!B57,0)=2,"High",IF(ROUNDUP(Reliability!B57,0)=3,"Medium",IF(ROUNDUP(Reliability!B57,0)=4,"Low","Very Low"))))))</f>
        <v>Very High</v>
      </c>
    </row>
    <row r="58" spans="1:9" x14ac:dyDescent="0.35">
      <c r="A58" s="157" t="str">
        <f>Lists!C:C</f>
        <v>MEX001</v>
      </c>
      <c r="B58" s="249">
        <f t="shared" si="4"/>
        <v>1.4</v>
      </c>
      <c r="C58" s="249">
        <f t="shared" si="5"/>
        <v>4</v>
      </c>
      <c r="D58" s="249">
        <f t="shared" si="6"/>
        <v>0.2</v>
      </c>
      <c r="E58" s="249">
        <f t="shared" si="7"/>
        <v>0</v>
      </c>
      <c r="F58" s="249">
        <f>'Data Reliability'!B58</f>
        <v>2.6</v>
      </c>
      <c r="G58" s="158">
        <f>Reliability_updated!V58</f>
        <v>12.6</v>
      </c>
      <c r="H58" s="158">
        <f>'Data Reliability'!C58</f>
        <v>0</v>
      </c>
      <c r="I58" t="str">
        <f>IF(Reliability!B58="x","x",(IF(ROUNDUP(Reliability!B58,0)=1,"Very High",IF(ROUNDUP(Reliability!B58,0)=2,"High",IF(ROUNDUP(Reliability!B58,0)=3,"Medium",IF(ROUNDUP(Reliability!B58,0)=4,"Low","Very Low"))))))</f>
        <v>High</v>
      </c>
    </row>
    <row r="59" spans="1:9" x14ac:dyDescent="0.35">
      <c r="A59" s="157" t="str">
        <f>Lists!C:C</f>
        <v>MEX002</v>
      </c>
      <c r="B59" s="249">
        <f t="shared" si="4"/>
        <v>2.4</v>
      </c>
      <c r="C59" s="249">
        <f t="shared" si="5"/>
        <v>4</v>
      </c>
      <c r="D59" s="249">
        <f t="shared" si="6"/>
        <v>1.4</v>
      </c>
      <c r="E59" s="249">
        <f t="shared" si="7"/>
        <v>1.7</v>
      </c>
      <c r="F59" s="249">
        <f>'Data Reliability'!B59</f>
        <v>2.6</v>
      </c>
      <c r="G59" s="158">
        <f>Reliability_updated!V59</f>
        <v>103.8</v>
      </c>
      <c r="H59" s="158">
        <f>'Data Reliability'!C59</f>
        <v>1</v>
      </c>
      <c r="I59" t="str">
        <f>IF(Reliability!B59="x","x",(IF(ROUNDUP(Reliability!B59,0)=1,"Very High",IF(ROUNDUP(Reliability!B59,0)=2,"High",IF(ROUNDUP(Reliability!B59,0)=3,"Medium",IF(ROUNDUP(Reliability!B59,0)=4,"Low","Very Low"))))))</f>
        <v>Medium</v>
      </c>
    </row>
    <row r="60" spans="1:9" x14ac:dyDescent="0.35">
      <c r="A60" s="157" t="str">
        <f>Lists!C:C</f>
        <v>MEX003</v>
      </c>
      <c r="B60" s="249">
        <f t="shared" si="4"/>
        <v>1.4</v>
      </c>
      <c r="C60" s="249">
        <f t="shared" si="5"/>
        <v>4</v>
      </c>
      <c r="D60" s="249">
        <f t="shared" si="6"/>
        <v>0.2</v>
      </c>
      <c r="E60" s="249">
        <f t="shared" si="7"/>
        <v>0</v>
      </c>
      <c r="F60" s="249">
        <f>'Data Reliability'!B60</f>
        <v>2.6</v>
      </c>
      <c r="G60" s="158">
        <f>Reliability_updated!V60</f>
        <v>12.6</v>
      </c>
      <c r="H60" s="158">
        <f>'Data Reliability'!C60</f>
        <v>0</v>
      </c>
      <c r="I60" t="str">
        <f>IF(Reliability!B60="x","x",(IF(ROUNDUP(Reliability!B60,0)=1,"Very High",IF(ROUNDUP(Reliability!B60,0)=2,"High",IF(ROUNDUP(Reliability!B60,0)=3,"Medium",IF(ROUNDUP(Reliability!B60,0)=4,"Low","Very Low"))))))</f>
        <v>High</v>
      </c>
    </row>
    <row r="61" spans="1:9" x14ac:dyDescent="0.35">
      <c r="A61" s="157" t="str">
        <f>Lists!C:C</f>
        <v>MLI001</v>
      </c>
      <c r="B61" s="249">
        <f t="shared" si="4"/>
        <v>1.8</v>
      </c>
      <c r="C61" s="249">
        <f t="shared" si="5"/>
        <v>2</v>
      </c>
      <c r="D61" s="249">
        <f t="shared" si="6"/>
        <v>3.3</v>
      </c>
      <c r="E61" s="249">
        <f t="shared" si="7"/>
        <v>0</v>
      </c>
      <c r="F61" s="249">
        <f>'Data Reliability'!B61</f>
        <v>1.8</v>
      </c>
      <c r="G61" s="158">
        <f>Reliability_updated!V61</f>
        <v>243.7</v>
      </c>
      <c r="H61" s="158">
        <f>'Data Reliability'!C61</f>
        <v>0</v>
      </c>
      <c r="I61" t="str">
        <f>IF(Reliability!B61="x","x",(IF(ROUNDUP(Reliability!B61,0)=1,"Very High",IF(ROUNDUP(Reliability!B61,0)=2,"High",IF(ROUNDUP(Reliability!B61,0)=3,"Medium",IF(ROUNDUP(Reliability!B61,0)=4,"Low","Very Low"))))))</f>
        <v>High</v>
      </c>
    </row>
    <row r="62" spans="1:9" x14ac:dyDescent="0.35">
      <c r="A62" s="157" t="str">
        <f>Lists!C:C</f>
        <v>MMR001</v>
      </c>
      <c r="B62" s="249">
        <f t="shared" si="4"/>
        <v>1.3</v>
      </c>
      <c r="C62" s="249">
        <f t="shared" si="5"/>
        <v>2.2999999999999998</v>
      </c>
      <c r="D62" s="249">
        <f t="shared" si="6"/>
        <v>1.6</v>
      </c>
      <c r="E62" s="249">
        <f t="shared" si="7"/>
        <v>0</v>
      </c>
      <c r="F62" s="249">
        <f>'Data Reliability'!B62</f>
        <v>1.9</v>
      </c>
      <c r="G62" s="158">
        <f>Reliability_updated!V62</f>
        <v>117.3</v>
      </c>
      <c r="H62" s="158">
        <f>'Data Reliability'!C62</f>
        <v>0</v>
      </c>
      <c r="I62" t="str">
        <f>IF(Reliability!B62="x","x",(IF(ROUNDUP(Reliability!B62,0)=1,"Very High",IF(ROUNDUP(Reliability!B62,0)=2,"High",IF(ROUNDUP(Reliability!B62,0)=3,"Medium",IF(ROUNDUP(Reliability!B62,0)=4,"Low","Very Low"))))))</f>
        <v>High</v>
      </c>
    </row>
    <row r="63" spans="1:9" x14ac:dyDescent="0.35">
      <c r="A63" s="157" t="str">
        <f>Lists!C:C</f>
        <v>MMR002</v>
      </c>
      <c r="B63" s="249">
        <f t="shared" si="4"/>
        <v>1.7</v>
      </c>
      <c r="C63" s="249">
        <f t="shared" si="5"/>
        <v>2.2999999999999998</v>
      </c>
      <c r="D63" s="249">
        <f t="shared" si="6"/>
        <v>2.8</v>
      </c>
      <c r="E63" s="249">
        <f t="shared" si="7"/>
        <v>0</v>
      </c>
      <c r="F63" s="249">
        <f>'Data Reliability'!B63</f>
        <v>1.9</v>
      </c>
      <c r="G63" s="158">
        <f>Reliability_updated!V63</f>
        <v>202.2</v>
      </c>
      <c r="H63" s="158">
        <f>'Data Reliability'!C63</f>
        <v>0</v>
      </c>
      <c r="I63" t="str">
        <f>IF(Reliability!B63="x","x",(IF(ROUNDUP(Reliability!B63,0)=1,"Very High",IF(ROUNDUP(Reliability!B63,0)=2,"High",IF(ROUNDUP(Reliability!B63,0)=3,"Medium",IF(ROUNDUP(Reliability!B63,0)=4,"Low","Very Low"))))))</f>
        <v>High</v>
      </c>
    </row>
    <row r="64" spans="1:9" x14ac:dyDescent="0.35">
      <c r="A64" s="157" t="str">
        <f>Lists!C:C</f>
        <v>MMR003</v>
      </c>
      <c r="B64" s="249">
        <f t="shared" si="4"/>
        <v>1.7</v>
      </c>
      <c r="C64" s="249">
        <f t="shared" si="5"/>
        <v>2.2999999999999998</v>
      </c>
      <c r="D64" s="249">
        <f t="shared" si="6"/>
        <v>2.7</v>
      </c>
      <c r="E64" s="249">
        <f t="shared" si="7"/>
        <v>0</v>
      </c>
      <c r="F64" s="249">
        <f>'Data Reliability'!B64</f>
        <v>1.9</v>
      </c>
      <c r="G64" s="158">
        <f>Reliability_updated!V64</f>
        <v>200.2</v>
      </c>
      <c r="H64" s="158">
        <f>'Data Reliability'!C64</f>
        <v>0</v>
      </c>
      <c r="I64" t="str">
        <f>IF(Reliability!B64="x","x",(IF(ROUNDUP(Reliability!B64,0)=1,"Very High",IF(ROUNDUP(Reliability!B64,0)=2,"High",IF(ROUNDUP(Reliability!B64,0)=3,"Medium",IF(ROUNDUP(Reliability!B64,0)=4,"Low","Very Low"))))))</f>
        <v>High</v>
      </c>
    </row>
    <row r="65" spans="1:9" x14ac:dyDescent="0.35">
      <c r="A65" s="157" t="str">
        <f>Lists!C:C</f>
        <v>MMR004</v>
      </c>
      <c r="B65" s="249">
        <f t="shared" si="4"/>
        <v>1.3</v>
      </c>
      <c r="C65" s="249">
        <f t="shared" si="5"/>
        <v>2.8</v>
      </c>
      <c r="D65" s="249">
        <f t="shared" si="6"/>
        <v>1.1000000000000001</v>
      </c>
      <c r="E65" s="249">
        <f t="shared" si="7"/>
        <v>0</v>
      </c>
      <c r="F65" s="249">
        <f>'Data Reliability'!B65</f>
        <v>2.1</v>
      </c>
      <c r="G65" s="158">
        <f>Reliability_updated!V65</f>
        <v>79.900000000000006</v>
      </c>
      <c r="H65" s="158">
        <f>'Data Reliability'!C65</f>
        <v>0</v>
      </c>
      <c r="I65" t="str">
        <f>IF(Reliability!B65="x","x",(IF(ROUNDUP(Reliability!B65,0)=1,"Very High",IF(ROUNDUP(Reliability!B65,0)=2,"High",IF(ROUNDUP(Reliability!B65,0)=3,"Medium",IF(ROUNDUP(Reliability!B65,0)=4,"Low","Very Low"))))))</f>
        <v>High</v>
      </c>
    </row>
    <row r="66" spans="1:9" x14ac:dyDescent="0.35">
      <c r="A66" s="157" t="str">
        <f>Lists!C:C</f>
        <v>MOZ004</v>
      </c>
      <c r="B66" s="249">
        <f t="shared" si="4"/>
        <v>1.5</v>
      </c>
      <c r="C66" s="249">
        <f t="shared" si="5"/>
        <v>3.3</v>
      </c>
      <c r="D66" s="249">
        <f t="shared" si="6"/>
        <v>1.1000000000000001</v>
      </c>
      <c r="E66" s="249">
        <f t="shared" si="7"/>
        <v>0</v>
      </c>
      <c r="F66" s="249">
        <f>'Data Reliability'!B66</f>
        <v>2.2999999999999998</v>
      </c>
      <c r="G66" s="158">
        <f>Reliability_updated!V66</f>
        <v>80.400000000000006</v>
      </c>
      <c r="H66" s="158">
        <f>'Data Reliability'!C66</f>
        <v>0</v>
      </c>
      <c r="I66" t="str">
        <f>IF(Reliability!B66="x","x",(IF(ROUNDUP(Reliability!B66,0)=1,"Very High",IF(ROUNDUP(Reliability!B66,0)=2,"High",IF(ROUNDUP(Reliability!B66,0)=3,"Medium",IF(ROUNDUP(Reliability!B66,0)=4,"Low","Very Low"))))))</f>
        <v>High</v>
      </c>
    </row>
    <row r="67" spans="1:9" x14ac:dyDescent="0.35">
      <c r="A67" s="157" t="str">
        <f>Lists!C:C</f>
        <v>MRT002</v>
      </c>
      <c r="B67" s="249">
        <f t="shared" ref="B67:B98" si="8">ROUND(AVERAGE(C67:E67),1)</f>
        <v>1.4</v>
      </c>
      <c r="C67" s="249">
        <f t="shared" ref="C67:C98" si="9">IF(F67="x","x",ROUND((5-(3-F67)/2*5),1))</f>
        <v>2.2999999999999998</v>
      </c>
      <c r="D67" s="249">
        <f t="shared" ref="D67:D98" si="10">IF(G67&gt;365,5,ROUND((5-(365-G67)/364*5),1))</f>
        <v>2</v>
      </c>
      <c r="E67" s="249">
        <f t="shared" ref="E67:E98" si="11">IF(H67&gt;3,5,ROUND((5-(3-H67)/3*5),1))</f>
        <v>0</v>
      </c>
      <c r="F67" s="249">
        <f>'Data Reliability'!B67</f>
        <v>1.9</v>
      </c>
      <c r="G67" s="158">
        <f>Reliability_updated!V67</f>
        <v>147.19999999999999</v>
      </c>
      <c r="H67" s="158">
        <f>'Data Reliability'!C67</f>
        <v>0</v>
      </c>
      <c r="I67" t="str">
        <f>IF(Reliability!B67="x","x",(IF(ROUNDUP(Reliability!B67,0)=1,"Very High",IF(ROUNDUP(Reliability!B67,0)=2,"High",IF(ROUNDUP(Reliability!B67,0)=3,"Medium",IF(ROUNDUP(Reliability!B67,0)=4,"Low","Very Low"))))))</f>
        <v>High</v>
      </c>
    </row>
    <row r="68" spans="1:9" x14ac:dyDescent="0.35">
      <c r="A68" s="157" t="str">
        <f>Lists!C:C</f>
        <v>MRT003</v>
      </c>
      <c r="B68" s="249">
        <f t="shared" si="8"/>
        <v>2.5</v>
      </c>
      <c r="C68" s="249">
        <f t="shared" si="9"/>
        <v>2.2999999999999998</v>
      </c>
      <c r="D68" s="249">
        <f t="shared" si="10"/>
        <v>2</v>
      </c>
      <c r="E68" s="249">
        <f t="shared" si="11"/>
        <v>3.3</v>
      </c>
      <c r="F68" s="249">
        <f>'Data Reliability'!B68</f>
        <v>1.9</v>
      </c>
      <c r="G68" s="158">
        <f>Reliability_updated!V68</f>
        <v>144.4</v>
      </c>
      <c r="H68" s="158">
        <f>'Data Reliability'!C68</f>
        <v>2</v>
      </c>
      <c r="I68" t="str">
        <f>IF(Reliability!B68="x","x",(IF(ROUNDUP(Reliability!B68,0)=1,"Very High",IF(ROUNDUP(Reliability!B68,0)=2,"High",IF(ROUNDUP(Reliability!B68,0)=3,"Medium",IF(ROUNDUP(Reliability!B68,0)=4,"Low","Very Low"))))))</f>
        <v>Medium</v>
      </c>
    </row>
    <row r="69" spans="1:9" x14ac:dyDescent="0.35">
      <c r="A69" s="157" t="str">
        <f>Lists!C:C</f>
        <v>MWI002</v>
      </c>
      <c r="B69" s="249">
        <f t="shared" si="8"/>
        <v>0.7</v>
      </c>
      <c r="C69" s="249">
        <f t="shared" si="9"/>
        <v>0.8</v>
      </c>
      <c r="D69" s="249">
        <f t="shared" si="10"/>
        <v>1.4</v>
      </c>
      <c r="E69" s="249">
        <f t="shared" si="11"/>
        <v>0</v>
      </c>
      <c r="F69" s="249">
        <f>'Data Reliability'!B69</f>
        <v>1.3</v>
      </c>
      <c r="G69" s="158">
        <f>Reliability_updated!V69</f>
        <v>102.9</v>
      </c>
      <c r="H69" s="158">
        <f>'Data Reliability'!C69</f>
        <v>0</v>
      </c>
      <c r="I69" t="str">
        <f>IF(Reliability!B69="x","x",(IF(ROUNDUP(Reliability!B69,0)=1,"Very High",IF(ROUNDUP(Reliability!B69,0)=2,"High",IF(ROUNDUP(Reliability!B69,0)=3,"Medium",IF(ROUNDUP(Reliability!B69,0)=4,"Low","Very Low"))))))</f>
        <v>Very High</v>
      </c>
    </row>
    <row r="70" spans="1:9" x14ac:dyDescent="0.35">
      <c r="A70" s="157" t="str">
        <f>Lists!C:C</f>
        <v>MYS001</v>
      </c>
      <c r="B70" s="249">
        <f t="shared" si="8"/>
        <v>1.3</v>
      </c>
      <c r="C70" s="249">
        <f t="shared" si="9"/>
        <v>2.5</v>
      </c>
      <c r="D70" s="249">
        <f t="shared" si="10"/>
        <v>1.5</v>
      </c>
      <c r="E70" s="249">
        <f t="shared" si="11"/>
        <v>0</v>
      </c>
      <c r="F70" s="249">
        <f>'Data Reliability'!B70</f>
        <v>2</v>
      </c>
      <c r="G70" s="158">
        <f>Reliability_updated!V70</f>
        <v>108.7</v>
      </c>
      <c r="H70" s="158">
        <f>'Data Reliability'!C70</f>
        <v>0</v>
      </c>
      <c r="I70" t="str">
        <f>IF(Reliability!B70="x","x",(IF(ROUNDUP(Reliability!B70,0)=1,"Very High",IF(ROUNDUP(Reliability!B70,0)=2,"High",IF(ROUNDUP(Reliability!B70,0)=3,"Medium",IF(ROUNDUP(Reliability!B70,0)=4,"Low","Very Low"))))))</f>
        <v>High</v>
      </c>
    </row>
    <row r="71" spans="1:9" x14ac:dyDescent="0.35">
      <c r="A71" s="157" t="str">
        <f>Lists!C:C</f>
        <v>NAM002</v>
      </c>
      <c r="B71" s="249">
        <f t="shared" si="8"/>
        <v>1.8</v>
      </c>
      <c r="C71" s="249">
        <f t="shared" si="9"/>
        <v>2</v>
      </c>
      <c r="D71" s="249">
        <f t="shared" si="10"/>
        <v>1.8</v>
      </c>
      <c r="E71" s="249">
        <f t="shared" si="11"/>
        <v>1.7</v>
      </c>
      <c r="F71" s="249">
        <f>'Data Reliability'!B71</f>
        <v>1.8</v>
      </c>
      <c r="G71" s="158">
        <f>Reliability_updated!V71</f>
        <v>129.9</v>
      </c>
      <c r="H71" s="158">
        <f>'Data Reliability'!C71</f>
        <v>1</v>
      </c>
      <c r="I71" t="str">
        <f>IF(Reliability!B71="x","x",(IF(ROUNDUP(Reliability!B71,0)=1,"Very High",IF(ROUNDUP(Reliability!B71,0)=2,"High",IF(ROUNDUP(Reliability!B71,0)=3,"Medium",IF(ROUNDUP(Reliability!B71,0)=4,"Low","Very Low"))))))</f>
        <v>High</v>
      </c>
    </row>
    <row r="72" spans="1:9" x14ac:dyDescent="0.35">
      <c r="A72" s="157" t="str">
        <f>Lists!C:C</f>
        <v>NER001</v>
      </c>
      <c r="B72" s="249">
        <f t="shared" si="8"/>
        <v>1.8</v>
      </c>
      <c r="C72" s="249">
        <f t="shared" si="9"/>
        <v>1.8</v>
      </c>
      <c r="D72" s="249">
        <f t="shared" si="10"/>
        <v>3.5</v>
      </c>
      <c r="E72" s="249">
        <f t="shared" si="11"/>
        <v>0</v>
      </c>
      <c r="F72" s="249">
        <f>'Data Reliability'!B72</f>
        <v>1.7</v>
      </c>
      <c r="G72" s="158">
        <f>Reliability_updated!V72</f>
        <v>254.2</v>
      </c>
      <c r="H72" s="158">
        <f>'Data Reliability'!C72</f>
        <v>0</v>
      </c>
      <c r="I72" t="str">
        <f>IF(Reliability!B72="x","x",(IF(ROUNDUP(Reliability!B72,0)=1,"Very High",IF(ROUNDUP(Reliability!B72,0)=2,"High",IF(ROUNDUP(Reliability!B72,0)=3,"Medium",IF(ROUNDUP(Reliability!B72,0)=4,"Low","Very Low"))))))</f>
        <v>High</v>
      </c>
    </row>
    <row r="73" spans="1:9" x14ac:dyDescent="0.35">
      <c r="A73" s="157" t="str">
        <f>Lists!C:C</f>
        <v>NER002</v>
      </c>
      <c r="B73" s="249">
        <f t="shared" si="8"/>
        <v>2.2000000000000002</v>
      </c>
      <c r="C73" s="249">
        <f t="shared" si="9"/>
        <v>3</v>
      </c>
      <c r="D73" s="249">
        <f t="shared" si="10"/>
        <v>3.5</v>
      </c>
      <c r="E73" s="249">
        <f t="shared" si="11"/>
        <v>0</v>
      </c>
      <c r="F73" s="249">
        <f>'Data Reliability'!B73</f>
        <v>2.2000000000000002</v>
      </c>
      <c r="G73" s="158">
        <f>Reliability_updated!V73</f>
        <v>254</v>
      </c>
      <c r="H73" s="158">
        <f>'Data Reliability'!C73</f>
        <v>0</v>
      </c>
      <c r="I73" t="str">
        <f>IF(Reliability!B73="x","x",(IF(ROUNDUP(Reliability!B73,0)=1,"Very High",IF(ROUNDUP(Reliability!B73,0)=2,"High",IF(ROUNDUP(Reliability!B73,0)=3,"Medium",IF(ROUNDUP(Reliability!B73,0)=4,"Low","Very Low"))))))</f>
        <v>Medium</v>
      </c>
    </row>
    <row r="74" spans="1:9" x14ac:dyDescent="0.35">
      <c r="A74" s="157" t="str">
        <f>Lists!C:C</f>
        <v>NER003</v>
      </c>
      <c r="B74" s="249">
        <f t="shared" si="8"/>
        <v>2.2999999999999998</v>
      </c>
      <c r="C74" s="249">
        <f t="shared" si="9"/>
        <v>3.3</v>
      </c>
      <c r="D74" s="249">
        <f t="shared" si="10"/>
        <v>3.5</v>
      </c>
      <c r="E74" s="249">
        <f t="shared" si="11"/>
        <v>0</v>
      </c>
      <c r="F74" s="249">
        <f>'Data Reliability'!B74</f>
        <v>2.2999999999999998</v>
      </c>
      <c r="G74" s="158">
        <f>Reliability_updated!V74</f>
        <v>254</v>
      </c>
      <c r="H74" s="158">
        <f>'Data Reliability'!C74</f>
        <v>0</v>
      </c>
      <c r="I74" t="str">
        <f>IF(Reliability!B74="x","x",(IF(ROUNDUP(Reliability!B74,0)=1,"Very High",IF(ROUNDUP(Reliability!B74,0)=2,"High",IF(ROUNDUP(Reliability!B74,0)=3,"Medium",IF(ROUNDUP(Reliability!B74,0)=4,"Low","Very Low"))))))</f>
        <v>Medium</v>
      </c>
    </row>
    <row r="75" spans="1:9" x14ac:dyDescent="0.35">
      <c r="A75" s="157" t="str">
        <f>Lists!C:C</f>
        <v>NER004</v>
      </c>
      <c r="B75" s="249">
        <f t="shared" si="8"/>
        <v>2.1</v>
      </c>
      <c r="C75" s="249">
        <f t="shared" si="9"/>
        <v>3.3</v>
      </c>
      <c r="D75" s="249">
        <f t="shared" si="10"/>
        <v>3.1</v>
      </c>
      <c r="E75" s="249">
        <f t="shared" si="11"/>
        <v>0</v>
      </c>
      <c r="F75" s="249">
        <f>'Data Reliability'!B75</f>
        <v>2.2999999999999998</v>
      </c>
      <c r="G75" s="158">
        <f>Reliability_updated!V75</f>
        <v>223.3</v>
      </c>
      <c r="H75" s="158">
        <f>'Data Reliability'!C75</f>
        <v>0</v>
      </c>
      <c r="I75" t="str">
        <f>IF(Reliability!B75="x","x",(IF(ROUNDUP(Reliability!B75,0)=1,"Very High",IF(ROUNDUP(Reliability!B75,0)=2,"High",IF(ROUNDUP(Reliability!B75,0)=3,"Medium",IF(ROUNDUP(Reliability!B75,0)=4,"Low","Very Low"))))))</f>
        <v>Medium</v>
      </c>
    </row>
    <row r="76" spans="1:9" x14ac:dyDescent="0.35">
      <c r="A76" s="157" t="str">
        <f>Lists!C:C</f>
        <v>NGA001</v>
      </c>
      <c r="B76" s="249">
        <f t="shared" si="8"/>
        <v>1.9</v>
      </c>
      <c r="C76" s="249">
        <f t="shared" si="9"/>
        <v>3.8</v>
      </c>
      <c r="D76" s="249">
        <f t="shared" si="10"/>
        <v>1.9</v>
      </c>
      <c r="E76" s="249">
        <f t="shared" si="11"/>
        <v>0</v>
      </c>
      <c r="F76" s="249">
        <f>'Data Reliability'!B76</f>
        <v>2.5</v>
      </c>
      <c r="G76" s="158">
        <f>Reliability_updated!V76</f>
        <v>138.19999999999999</v>
      </c>
      <c r="H76" s="158">
        <f>'Data Reliability'!C76</f>
        <v>0</v>
      </c>
      <c r="I76" t="str">
        <f>IF(Reliability!B76="x","x",(IF(ROUNDUP(Reliability!B76,0)=1,"Very High",IF(ROUNDUP(Reliability!B76,0)=2,"High",IF(ROUNDUP(Reliability!B76,0)=3,"Medium",IF(ROUNDUP(Reliability!B76,0)=4,"Low","Very Low"))))))</f>
        <v>High</v>
      </c>
    </row>
    <row r="77" spans="1:9" x14ac:dyDescent="0.35">
      <c r="A77" s="157" t="str">
        <f>Lists!C:C</f>
        <v>NGA003</v>
      </c>
      <c r="B77" s="249">
        <f t="shared" si="8"/>
        <v>1.9</v>
      </c>
      <c r="C77" s="249">
        <f t="shared" si="9"/>
        <v>3.5</v>
      </c>
      <c r="D77" s="249">
        <f t="shared" si="10"/>
        <v>2.1</v>
      </c>
      <c r="E77" s="249">
        <f t="shared" si="11"/>
        <v>0</v>
      </c>
      <c r="F77" s="249">
        <f>'Data Reliability'!B77</f>
        <v>2.4</v>
      </c>
      <c r="G77" s="158">
        <f>Reliability_updated!V77</f>
        <v>152</v>
      </c>
      <c r="H77" s="158">
        <f>'Data Reliability'!C77</f>
        <v>0</v>
      </c>
      <c r="I77" t="str">
        <f>IF(Reliability!B77="x","x",(IF(ROUNDUP(Reliability!B77,0)=1,"Very High",IF(ROUNDUP(Reliability!B77,0)=2,"High",IF(ROUNDUP(Reliability!B77,0)=3,"Medium",IF(ROUNDUP(Reliability!B77,0)=4,"Low","Very Low"))))))</f>
        <v>High</v>
      </c>
    </row>
    <row r="78" spans="1:9" x14ac:dyDescent="0.35">
      <c r="A78" s="157" t="str">
        <f>Lists!C:C</f>
        <v>NGA004</v>
      </c>
      <c r="B78" s="249">
        <f t="shared" si="8"/>
        <v>2.2000000000000002</v>
      </c>
      <c r="C78" s="249">
        <f t="shared" si="9"/>
        <v>3</v>
      </c>
      <c r="D78" s="249">
        <f t="shared" si="10"/>
        <v>1.9</v>
      </c>
      <c r="E78" s="249">
        <f t="shared" si="11"/>
        <v>1.7</v>
      </c>
      <c r="F78" s="249">
        <f>'Data Reliability'!B78</f>
        <v>2.2000000000000002</v>
      </c>
      <c r="G78" s="158">
        <f>Reliability_updated!V78</f>
        <v>138.4</v>
      </c>
      <c r="H78" s="158">
        <f>'Data Reliability'!C78</f>
        <v>1</v>
      </c>
      <c r="I78" t="str">
        <f>IF(Reliability!B78="x","x",(IF(ROUNDUP(Reliability!B78,0)=1,"Very High",IF(ROUNDUP(Reliability!B78,0)=2,"High",IF(ROUNDUP(Reliability!B78,0)=3,"Medium",IF(ROUNDUP(Reliability!B78,0)=4,"Low","Very Low"))))))</f>
        <v>Medium</v>
      </c>
    </row>
    <row r="79" spans="1:9" x14ac:dyDescent="0.35">
      <c r="A79" s="157" t="str">
        <f>Lists!C:C</f>
        <v>NGA007</v>
      </c>
      <c r="B79" s="249">
        <f t="shared" si="8"/>
        <v>1.8</v>
      </c>
      <c r="C79" s="249">
        <f t="shared" si="9"/>
        <v>3.5</v>
      </c>
      <c r="D79" s="249">
        <f t="shared" si="10"/>
        <v>1.8</v>
      </c>
      <c r="E79" s="249">
        <f t="shared" si="11"/>
        <v>0</v>
      </c>
      <c r="F79" s="249">
        <f>'Data Reliability'!B79</f>
        <v>2.4</v>
      </c>
      <c r="G79" s="158">
        <f>Reliability_updated!V79</f>
        <v>135.30000000000001</v>
      </c>
      <c r="H79" s="158">
        <f>'Data Reliability'!C79</f>
        <v>0</v>
      </c>
      <c r="I79" t="str">
        <f>IF(Reliability!B79="x","x",(IF(ROUNDUP(Reliability!B79,0)=1,"Very High",IF(ROUNDUP(Reliability!B79,0)=2,"High",IF(ROUNDUP(Reliability!B79,0)=3,"Medium",IF(ROUNDUP(Reliability!B79,0)=4,"Low","Very Low"))))))</f>
        <v>High</v>
      </c>
    </row>
    <row r="80" spans="1:9" x14ac:dyDescent="0.35">
      <c r="A80" s="157" t="str">
        <f>Lists!C:C</f>
        <v>NGA008</v>
      </c>
      <c r="B80" s="249">
        <f t="shared" si="8"/>
        <v>2.2999999999999998</v>
      </c>
      <c r="C80" s="249">
        <f t="shared" si="9"/>
        <v>3.3</v>
      </c>
      <c r="D80" s="249">
        <f t="shared" si="10"/>
        <v>2</v>
      </c>
      <c r="E80" s="249">
        <f t="shared" si="11"/>
        <v>1.7</v>
      </c>
      <c r="F80" s="249">
        <f>'Data Reliability'!B80</f>
        <v>2.2999999999999998</v>
      </c>
      <c r="G80" s="158">
        <f>Reliability_updated!V80</f>
        <v>146.6</v>
      </c>
      <c r="H80" s="158">
        <f>'Data Reliability'!C80</f>
        <v>1</v>
      </c>
      <c r="I80" t="str">
        <f>IF(Reliability!B80="x","x",(IF(ROUNDUP(Reliability!B80,0)=1,"Very High",IF(ROUNDUP(Reliability!B80,0)=2,"High",IF(ROUNDUP(Reliability!B80,0)=3,"Medium",IF(ROUNDUP(Reliability!B80,0)=4,"Low","Very Low"))))))</f>
        <v>Medium</v>
      </c>
    </row>
    <row r="81" spans="1:9" x14ac:dyDescent="0.35">
      <c r="A81" s="157" t="str">
        <f>Lists!C:C</f>
        <v>NIC001</v>
      </c>
      <c r="B81" s="249">
        <f t="shared" si="8"/>
        <v>3.4</v>
      </c>
      <c r="C81" s="249" t="str">
        <f t="shared" si="9"/>
        <v>x</v>
      </c>
      <c r="D81" s="249">
        <f t="shared" si="10"/>
        <v>5</v>
      </c>
      <c r="E81" s="249">
        <f t="shared" si="11"/>
        <v>1.7</v>
      </c>
      <c r="F81" s="249" t="str">
        <f>'Data Reliability'!B81</f>
        <v>x</v>
      </c>
      <c r="G81" s="158">
        <f>Reliability_updated!V81</f>
        <v>673.8</v>
      </c>
      <c r="H81" s="158">
        <f>'Data Reliability'!C81</f>
        <v>1</v>
      </c>
      <c r="I81" t="str">
        <f>IF(Reliability!B81="x","x",(IF(ROUNDUP(Reliability!B81,0)=1,"Very High",IF(ROUNDUP(Reliability!B81,0)=2,"High",IF(ROUNDUP(Reliability!B81,0)=3,"Medium",IF(ROUNDUP(Reliability!B81,0)=4,"Low","Very Low"))))))</f>
        <v>Low</v>
      </c>
    </row>
    <row r="82" spans="1:9" x14ac:dyDescent="0.35">
      <c r="A82" s="157" t="str">
        <f>Lists!C:C</f>
        <v>NIC002</v>
      </c>
      <c r="B82" s="249">
        <f t="shared" si="8"/>
        <v>2</v>
      </c>
      <c r="C82" s="249">
        <f t="shared" si="9"/>
        <v>2.2999999999999998</v>
      </c>
      <c r="D82" s="249">
        <f t="shared" si="10"/>
        <v>3.6</v>
      </c>
      <c r="E82" s="249">
        <f t="shared" si="11"/>
        <v>0</v>
      </c>
      <c r="F82" s="249">
        <f>'Data Reliability'!B82</f>
        <v>1.9</v>
      </c>
      <c r="G82" s="158">
        <f>Reliability_updated!V82</f>
        <v>266.7</v>
      </c>
      <c r="H82" s="158">
        <f>'Data Reliability'!C82</f>
        <v>0</v>
      </c>
      <c r="I82" t="str">
        <f>IF(Reliability!B82="x","x",(IF(ROUNDUP(Reliability!B82,0)=1,"Very High",IF(ROUNDUP(Reliability!B82,0)=2,"High",IF(ROUNDUP(Reliability!B82,0)=3,"Medium",IF(ROUNDUP(Reliability!B82,0)=4,"Low","Very Low"))))))</f>
        <v>High</v>
      </c>
    </row>
    <row r="83" spans="1:9" x14ac:dyDescent="0.35">
      <c r="A83" s="157" t="str">
        <f>Lists!C:C</f>
        <v>PAK001</v>
      </c>
      <c r="B83" s="249">
        <f t="shared" si="8"/>
        <v>1.6</v>
      </c>
      <c r="C83" s="249">
        <f t="shared" si="9"/>
        <v>3.3</v>
      </c>
      <c r="D83" s="249">
        <f t="shared" si="10"/>
        <v>1.6</v>
      </c>
      <c r="E83" s="249">
        <f t="shared" si="11"/>
        <v>0</v>
      </c>
      <c r="F83" s="249">
        <f>'Data Reliability'!B83</f>
        <v>2.2999999999999998</v>
      </c>
      <c r="G83" s="158">
        <f>Reliability_updated!V83</f>
        <v>119.7</v>
      </c>
      <c r="H83" s="158">
        <f>'Data Reliability'!C83</f>
        <v>0</v>
      </c>
      <c r="I83" t="str">
        <f>IF(Reliability!B83="x","x",(IF(ROUNDUP(Reliability!B83,0)=1,"Very High",IF(ROUNDUP(Reliability!B83,0)=2,"High",IF(ROUNDUP(Reliability!B83,0)=3,"Medium",IF(ROUNDUP(Reliability!B83,0)=4,"Low","Very Low"))))))</f>
        <v>High</v>
      </c>
    </row>
    <row r="84" spans="1:9" x14ac:dyDescent="0.35">
      <c r="A84" s="157" t="str">
        <f>Lists!C:C</f>
        <v>PAK004</v>
      </c>
      <c r="B84" s="249">
        <f t="shared" si="8"/>
        <v>3.4</v>
      </c>
      <c r="C84" s="249">
        <f t="shared" si="9"/>
        <v>3.5</v>
      </c>
      <c r="D84" s="249">
        <f t="shared" si="10"/>
        <v>5</v>
      </c>
      <c r="E84" s="249">
        <f t="shared" si="11"/>
        <v>1.7</v>
      </c>
      <c r="F84" s="249">
        <f>'Data Reliability'!B84</f>
        <v>2.4</v>
      </c>
      <c r="G84" s="158">
        <f>Reliability_updated!V84</f>
        <v>708.5</v>
      </c>
      <c r="H84" s="158">
        <f>'Data Reliability'!C84</f>
        <v>1</v>
      </c>
      <c r="I84" t="str">
        <f>IF(Reliability!B84="x","x",(IF(ROUNDUP(Reliability!B84,0)=1,"Very High",IF(ROUNDUP(Reliability!B84,0)=2,"High",IF(ROUNDUP(Reliability!B84,0)=3,"Medium",IF(ROUNDUP(Reliability!B84,0)=4,"Low","Very Low"))))))</f>
        <v>Low</v>
      </c>
    </row>
    <row r="85" spans="1:9" x14ac:dyDescent="0.35">
      <c r="A85" s="157" t="str">
        <f>Lists!C:C</f>
        <v>PER002</v>
      </c>
      <c r="B85" s="249">
        <f t="shared" si="8"/>
        <v>2.7</v>
      </c>
      <c r="C85" s="249">
        <f t="shared" si="9"/>
        <v>3.8</v>
      </c>
      <c r="D85" s="249">
        <f t="shared" si="10"/>
        <v>4.3</v>
      </c>
      <c r="E85" s="249">
        <f t="shared" si="11"/>
        <v>0</v>
      </c>
      <c r="F85" s="249">
        <f>'Data Reliability'!B85</f>
        <v>2.5</v>
      </c>
      <c r="G85" s="158">
        <f>Reliability_updated!V85</f>
        <v>314.89999999999998</v>
      </c>
      <c r="H85" s="158">
        <f>'Data Reliability'!C85</f>
        <v>0</v>
      </c>
      <c r="I85" t="str">
        <f>IF(Reliability!B85="x","x",(IF(ROUNDUP(Reliability!B85,0)=1,"Very High",IF(ROUNDUP(Reliability!B85,0)=2,"High",IF(ROUNDUP(Reliability!B85,0)=3,"Medium",IF(ROUNDUP(Reliability!B85,0)=4,"Low","Very Low"))))))</f>
        <v>Medium</v>
      </c>
    </row>
    <row r="86" spans="1:9" x14ac:dyDescent="0.35">
      <c r="A86" s="157" t="str">
        <f>Lists!C:C</f>
        <v>PHL003</v>
      </c>
      <c r="B86" s="249">
        <f t="shared" si="8"/>
        <v>1.6</v>
      </c>
      <c r="C86" s="249">
        <f t="shared" si="9"/>
        <v>2.8</v>
      </c>
      <c r="D86" s="249">
        <f t="shared" si="10"/>
        <v>2</v>
      </c>
      <c r="E86" s="249">
        <f t="shared" si="11"/>
        <v>0</v>
      </c>
      <c r="F86" s="249">
        <f>'Data Reliability'!B86</f>
        <v>2.1</v>
      </c>
      <c r="G86" s="158">
        <f>Reliability_updated!V86</f>
        <v>149.9</v>
      </c>
      <c r="H86" s="158">
        <f>'Data Reliability'!C86</f>
        <v>0</v>
      </c>
      <c r="I86" t="str">
        <f>IF(Reliability!B86="x","x",(IF(ROUNDUP(Reliability!B86,0)=1,"Very High",IF(ROUNDUP(Reliability!B86,0)=2,"High",IF(ROUNDUP(Reliability!B86,0)=3,"Medium",IF(ROUNDUP(Reliability!B86,0)=4,"Low","Very Low"))))))</f>
        <v>High</v>
      </c>
    </row>
    <row r="87" spans="1:9" x14ac:dyDescent="0.35">
      <c r="A87" s="157" t="str">
        <f>Lists!C:C</f>
        <v>PRK001</v>
      </c>
      <c r="B87" s="249">
        <f t="shared" si="8"/>
        <v>2.5</v>
      </c>
      <c r="C87" s="249">
        <f t="shared" si="9"/>
        <v>2.5</v>
      </c>
      <c r="D87" s="249">
        <f t="shared" si="10"/>
        <v>5</v>
      </c>
      <c r="E87" s="249">
        <f t="shared" si="11"/>
        <v>0</v>
      </c>
      <c r="F87" s="249">
        <f>'Data Reliability'!B87</f>
        <v>2</v>
      </c>
      <c r="G87" s="158">
        <f>Reliability_updated!V87</f>
        <v>415</v>
      </c>
      <c r="H87" s="158">
        <f>'Data Reliability'!C87</f>
        <v>0</v>
      </c>
      <c r="I87" t="str">
        <f>IF(Reliability!B87="x","x",(IF(ROUNDUP(Reliability!B87,0)=1,"Very High",IF(ROUNDUP(Reliability!B87,0)=2,"High",IF(ROUNDUP(Reliability!B87,0)=3,"Medium",IF(ROUNDUP(Reliability!B87,0)=4,"Low","Very Low"))))))</f>
        <v>Medium</v>
      </c>
    </row>
    <row r="88" spans="1:9" x14ac:dyDescent="0.35">
      <c r="A88" s="157" t="str">
        <f>Lists!C:C</f>
        <v>PSE002</v>
      </c>
      <c r="B88" s="249">
        <f t="shared" si="8"/>
        <v>1.9</v>
      </c>
      <c r="C88" s="249">
        <f t="shared" si="9"/>
        <v>3.3</v>
      </c>
      <c r="D88" s="249">
        <f t="shared" si="10"/>
        <v>2.4</v>
      </c>
      <c r="E88" s="249">
        <f t="shared" si="11"/>
        <v>0</v>
      </c>
      <c r="F88" s="249">
        <f>'Data Reliability'!B88</f>
        <v>2.2999999999999998</v>
      </c>
      <c r="G88" s="158">
        <f>Reliability_updated!V88</f>
        <v>179.1</v>
      </c>
      <c r="H88" s="158">
        <f>'Data Reliability'!C88</f>
        <v>0</v>
      </c>
      <c r="I88" t="str">
        <f>IF(Reliability!B88="x","x",(IF(ROUNDUP(Reliability!B88,0)=1,"Very High",IF(ROUNDUP(Reliability!B88,0)=2,"High",IF(ROUNDUP(Reliability!B88,0)=3,"Medium",IF(ROUNDUP(Reliability!B88,0)=4,"Low","Very Low"))))))</f>
        <v>High</v>
      </c>
    </row>
    <row r="89" spans="1:9" x14ac:dyDescent="0.35">
      <c r="A89" s="157" t="str">
        <f>Lists!C:C</f>
        <v>REG001</v>
      </c>
      <c r="B89" s="249">
        <f t="shared" si="8"/>
        <v>1.8</v>
      </c>
      <c r="C89" s="249">
        <f t="shared" si="9"/>
        <v>2</v>
      </c>
      <c r="D89" s="249">
        <f t="shared" si="10"/>
        <v>3.4</v>
      </c>
      <c r="E89" s="249">
        <f t="shared" si="11"/>
        <v>0</v>
      </c>
      <c r="F89" s="249">
        <f>'Data Reliability'!B89</f>
        <v>1.8</v>
      </c>
      <c r="G89" s="158">
        <f>Reliability_updated!V89</f>
        <v>249.8</v>
      </c>
      <c r="H89" s="158">
        <f>'Data Reliability'!C89</f>
        <v>0</v>
      </c>
      <c r="I89" t="str">
        <f>IF(Reliability!B89="x","x",(IF(ROUNDUP(Reliability!B89,0)=1,"Very High",IF(ROUNDUP(Reliability!B89,0)=2,"High",IF(ROUNDUP(Reliability!B89,0)=3,"Medium",IF(ROUNDUP(Reliability!B89,0)=4,"Low","Very Low"))))))</f>
        <v>High</v>
      </c>
    </row>
    <row r="90" spans="1:9" x14ac:dyDescent="0.35">
      <c r="A90" s="157" t="str">
        <f>Lists!C:C</f>
        <v>REG002</v>
      </c>
      <c r="B90" s="249">
        <f t="shared" si="8"/>
        <v>3.7</v>
      </c>
      <c r="C90" s="249">
        <f t="shared" si="9"/>
        <v>3.3</v>
      </c>
      <c r="D90" s="249">
        <f t="shared" si="10"/>
        <v>4.5999999999999996</v>
      </c>
      <c r="E90" s="249">
        <f t="shared" si="11"/>
        <v>3.3</v>
      </c>
      <c r="F90" s="249">
        <f>'Data Reliability'!B90</f>
        <v>2.2999999999999998</v>
      </c>
      <c r="G90" s="158">
        <f>Reliability_updated!V90</f>
        <v>337.7</v>
      </c>
      <c r="H90" s="158">
        <f>'Data Reliability'!C90</f>
        <v>2</v>
      </c>
      <c r="I90" t="str">
        <f>IF(Reliability!B90="x","x",(IF(ROUNDUP(Reliability!B90,0)=1,"Very High",IF(ROUNDUP(Reliability!B90,0)=2,"High",IF(ROUNDUP(Reliability!B90,0)=3,"Medium",IF(ROUNDUP(Reliability!B90,0)=4,"Low","Very Low"))))))</f>
        <v>Low</v>
      </c>
    </row>
    <row r="91" spans="1:9" x14ac:dyDescent="0.35">
      <c r="A91" s="157" t="str">
        <f>Lists!C:C</f>
        <v>REG003</v>
      </c>
      <c r="B91" s="249">
        <f t="shared" si="8"/>
        <v>4.2</v>
      </c>
      <c r="C91" s="249" t="str">
        <f t="shared" si="9"/>
        <v>x</v>
      </c>
      <c r="D91" s="249">
        <f t="shared" si="10"/>
        <v>5</v>
      </c>
      <c r="E91" s="249">
        <f t="shared" si="11"/>
        <v>3.3</v>
      </c>
      <c r="F91" s="249" t="str">
        <f>'Data Reliability'!B91</f>
        <v>x</v>
      </c>
      <c r="G91" s="158">
        <f>Reliability_updated!V91</f>
        <v>647</v>
      </c>
      <c r="H91" s="158">
        <f>'Data Reliability'!C91</f>
        <v>2</v>
      </c>
      <c r="I91" t="str">
        <f>IF(Reliability!B91="x","x",(IF(ROUNDUP(Reliability!B91,0)=1,"Very High",IF(ROUNDUP(Reliability!B91,0)=2,"High",IF(ROUNDUP(Reliability!B91,0)=3,"Medium",IF(ROUNDUP(Reliability!B91,0)=4,"Low","Very Low"))))))</f>
        <v>Very Low</v>
      </c>
    </row>
    <row r="92" spans="1:9" x14ac:dyDescent="0.35">
      <c r="A92" s="157" t="str">
        <f>Lists!C:C</f>
        <v>REG004</v>
      </c>
      <c r="B92" s="249">
        <f t="shared" si="8"/>
        <v>2</v>
      </c>
      <c r="C92" s="249">
        <f t="shared" si="9"/>
        <v>4</v>
      </c>
      <c r="D92" s="249">
        <f t="shared" si="10"/>
        <v>1.9</v>
      </c>
      <c r="E92" s="249">
        <f t="shared" si="11"/>
        <v>0</v>
      </c>
      <c r="F92" s="249">
        <f>'Data Reliability'!B92</f>
        <v>2.6</v>
      </c>
      <c r="G92" s="158">
        <f>Reliability_updated!V92</f>
        <v>138.30000000000001</v>
      </c>
      <c r="H92" s="158">
        <f>'Data Reliability'!C92</f>
        <v>0</v>
      </c>
      <c r="I92" t="str">
        <f>IF(Reliability!B92="x","x",(IF(ROUNDUP(Reliability!B92,0)=1,"Very High",IF(ROUNDUP(Reliability!B92,0)=2,"High",IF(ROUNDUP(Reliability!B92,0)=3,"Medium",IF(ROUNDUP(Reliability!B92,0)=4,"Low","Very Low"))))))</f>
        <v>High</v>
      </c>
    </row>
    <row r="93" spans="1:9" x14ac:dyDescent="0.35">
      <c r="A93" s="157" t="str">
        <f>Lists!C:C</f>
        <v>REG006</v>
      </c>
      <c r="B93" s="249">
        <f t="shared" si="8"/>
        <v>2</v>
      </c>
      <c r="C93" s="249">
        <f t="shared" si="9"/>
        <v>2.8</v>
      </c>
      <c r="D93" s="249">
        <f t="shared" si="10"/>
        <v>1.5</v>
      </c>
      <c r="E93" s="249">
        <f t="shared" si="11"/>
        <v>1.7</v>
      </c>
      <c r="F93" s="249">
        <f>'Data Reliability'!B93</f>
        <v>2.1</v>
      </c>
      <c r="G93" s="158">
        <f>Reliability_updated!V93</f>
        <v>109.7</v>
      </c>
      <c r="H93" s="158">
        <f>'Data Reliability'!C93</f>
        <v>1</v>
      </c>
      <c r="I93" t="str">
        <f>IF(Reliability!B93="x","x",(IF(ROUNDUP(Reliability!B93,0)=1,"Very High",IF(ROUNDUP(Reliability!B93,0)=2,"High",IF(ROUNDUP(Reliability!B93,0)=3,"Medium",IF(ROUNDUP(Reliability!B93,0)=4,"Low","Very Low"))))))</f>
        <v>High</v>
      </c>
    </row>
    <row r="94" spans="1:9" x14ac:dyDescent="0.35">
      <c r="A94" s="157" t="str">
        <f>Lists!C:C</f>
        <v>REG007</v>
      </c>
      <c r="B94" s="249">
        <f t="shared" si="8"/>
        <v>5</v>
      </c>
      <c r="C94" s="249" t="str">
        <f t="shared" si="9"/>
        <v>x</v>
      </c>
      <c r="D94" s="249">
        <f t="shared" si="10"/>
        <v>5</v>
      </c>
      <c r="E94" s="249">
        <f t="shared" si="11"/>
        <v>5</v>
      </c>
      <c r="F94" s="249" t="str">
        <f>'Data Reliability'!B94</f>
        <v>x</v>
      </c>
      <c r="G94" s="158">
        <f>Reliability_updated!V94</f>
        <v>739.9</v>
      </c>
      <c r="H94" s="158">
        <f>'Data Reliability'!C94</f>
        <v>5</v>
      </c>
      <c r="I94" t="str">
        <f>IF(Reliability!B94="x","x",(IF(ROUNDUP(Reliability!B94,0)=1,"Very High",IF(ROUNDUP(Reliability!B94,0)=2,"High",IF(ROUNDUP(Reliability!B94,0)=3,"Medium",IF(ROUNDUP(Reliability!B94,0)=4,"Low","Very Low"))))))</f>
        <v>Very Low</v>
      </c>
    </row>
    <row r="95" spans="1:9" x14ac:dyDescent="0.35">
      <c r="A95" s="157" t="str">
        <f>Lists!C:C</f>
        <v>REG008</v>
      </c>
      <c r="B95" s="249">
        <f t="shared" si="8"/>
        <v>5</v>
      </c>
      <c r="C95" s="249" t="str">
        <f t="shared" si="9"/>
        <v>x</v>
      </c>
      <c r="D95" s="249">
        <f t="shared" si="10"/>
        <v>5</v>
      </c>
      <c r="E95" s="249">
        <f t="shared" si="11"/>
        <v>5</v>
      </c>
      <c r="F95" s="249" t="str">
        <f>'Data Reliability'!B95</f>
        <v>x</v>
      </c>
      <c r="G95" s="158">
        <f>Reliability_updated!V95</f>
        <v>739.9</v>
      </c>
      <c r="H95" s="158">
        <f>'Data Reliability'!C95</f>
        <v>5</v>
      </c>
      <c r="I95" t="str">
        <f>IF(Reliability!B95="x","x",(IF(ROUNDUP(Reliability!B95,0)=1,"Very High",IF(ROUNDUP(Reliability!B95,0)=2,"High",IF(ROUNDUP(Reliability!B95,0)=3,"Medium",IF(ROUNDUP(Reliability!B95,0)=4,"Low","Very Low"))))))</f>
        <v>Very Low</v>
      </c>
    </row>
    <row r="96" spans="1:9" x14ac:dyDescent="0.35">
      <c r="A96" s="157" t="str">
        <f>Lists!C:C</f>
        <v>REG011</v>
      </c>
      <c r="B96" s="249">
        <f t="shared" si="8"/>
        <v>1.6</v>
      </c>
      <c r="C96" s="249">
        <f t="shared" si="9"/>
        <v>2.2999999999999998</v>
      </c>
      <c r="D96" s="249">
        <f t="shared" si="10"/>
        <v>2.6</v>
      </c>
      <c r="E96" s="249">
        <f t="shared" si="11"/>
        <v>0</v>
      </c>
      <c r="F96" s="249">
        <f>'Data Reliability'!B96</f>
        <v>1.9</v>
      </c>
      <c r="G96" s="158">
        <f>Reliability_updated!V96</f>
        <v>189.5</v>
      </c>
      <c r="H96" s="158">
        <f>'Data Reliability'!C96</f>
        <v>0</v>
      </c>
      <c r="I96" t="str">
        <f>IF(Reliability!B96="x","x",(IF(ROUNDUP(Reliability!B96,0)=1,"Very High",IF(ROUNDUP(Reliability!B96,0)=2,"High",IF(ROUNDUP(Reliability!B96,0)=3,"Medium",IF(ROUNDUP(Reliability!B96,0)=4,"Low","Very Low"))))))</f>
        <v>High</v>
      </c>
    </row>
    <row r="97" spans="1:9" x14ac:dyDescent="0.35">
      <c r="A97" s="157" t="str">
        <f>Lists!C:C</f>
        <v>REG012</v>
      </c>
      <c r="B97" s="249">
        <f t="shared" si="8"/>
        <v>0.9</v>
      </c>
      <c r="C97" s="249">
        <f t="shared" si="9"/>
        <v>2.2999999999999998</v>
      </c>
      <c r="D97" s="249">
        <f t="shared" si="10"/>
        <v>0.4</v>
      </c>
      <c r="E97" s="249">
        <f t="shared" si="11"/>
        <v>0</v>
      </c>
      <c r="F97" s="249">
        <f>'Data Reliability'!B97</f>
        <v>1.9</v>
      </c>
      <c r="G97" s="158">
        <f>Reliability_updated!V97</f>
        <v>27.1</v>
      </c>
      <c r="H97" s="158">
        <f>'Data Reliability'!C97</f>
        <v>0</v>
      </c>
      <c r="I97" t="str">
        <f>IF(Reliability!B97="x","x",(IF(ROUNDUP(Reliability!B97,0)=1,"Very High",IF(ROUNDUP(Reliability!B97,0)=2,"High",IF(ROUNDUP(Reliability!B97,0)=3,"Medium",IF(ROUNDUP(Reliability!B97,0)=4,"Low","Very Low"))))))</f>
        <v>Very High</v>
      </c>
    </row>
    <row r="98" spans="1:9" x14ac:dyDescent="0.35">
      <c r="A98" s="157" t="str">
        <f>Lists!C:C</f>
        <v>REG013</v>
      </c>
      <c r="B98" s="249">
        <f t="shared" si="8"/>
        <v>3.7</v>
      </c>
      <c r="C98" s="249" t="str">
        <f t="shared" si="9"/>
        <v>x</v>
      </c>
      <c r="D98" s="249">
        <f t="shared" si="10"/>
        <v>4</v>
      </c>
      <c r="E98" s="249">
        <f t="shared" si="11"/>
        <v>3.3</v>
      </c>
      <c r="F98" s="249" t="str">
        <f>'Data Reliability'!B98</f>
        <v>x</v>
      </c>
      <c r="G98" s="158">
        <f>Reliability_updated!V98</f>
        <v>291.5</v>
      </c>
      <c r="H98" s="158">
        <f>'Data Reliability'!C98</f>
        <v>2</v>
      </c>
      <c r="I98" t="str">
        <f>IF(Reliability!B98="x","x",(IF(ROUNDUP(Reliability!B98,0)=1,"Very High",IF(ROUNDUP(Reliability!B98,0)=2,"High",IF(ROUNDUP(Reliability!B98,0)=3,"Medium",IF(ROUNDUP(Reliability!B98,0)=4,"Low","Very Low"))))))</f>
        <v>Low</v>
      </c>
    </row>
    <row r="99" spans="1:9" x14ac:dyDescent="0.35">
      <c r="A99" s="157" t="str">
        <f>Lists!C:C</f>
        <v>RWA002</v>
      </c>
      <c r="B99" s="249">
        <f t="shared" ref="B99:B130" si="12">ROUND(AVERAGE(C99:E99),1)</f>
        <v>3.2</v>
      </c>
      <c r="C99" s="249">
        <f t="shared" ref="C99:C133" si="13">IF(F99="x","x",ROUND((5-(3-F99)/2*5),1))</f>
        <v>2</v>
      </c>
      <c r="D99" s="249">
        <f t="shared" ref="D99:D133" si="14">IF(G99&gt;365,5,ROUND((5-(365-G99)/364*5),1))</f>
        <v>4.3</v>
      </c>
      <c r="E99" s="249">
        <f t="shared" ref="E99:E133" si="15">IF(H99&gt;3,5,ROUND((5-(3-H99)/3*5),1))</f>
        <v>3.3</v>
      </c>
      <c r="F99" s="249">
        <f>'Data Reliability'!B99</f>
        <v>1.8</v>
      </c>
      <c r="G99" s="158">
        <f>Reliability_updated!V99</f>
        <v>311.2</v>
      </c>
      <c r="H99" s="158">
        <f>'Data Reliability'!C99</f>
        <v>2</v>
      </c>
      <c r="I99" t="str">
        <f>IF(Reliability!B99="x","x",(IF(ROUNDUP(Reliability!B99,0)=1,"Very High",IF(ROUNDUP(Reliability!B99,0)=2,"High",IF(ROUNDUP(Reliability!B99,0)=3,"Medium",IF(ROUNDUP(Reliability!B99,0)=4,"Low","Very Low"))))))</f>
        <v>Low</v>
      </c>
    </row>
    <row r="100" spans="1:9" x14ac:dyDescent="0.35">
      <c r="A100" s="157" t="str">
        <f>Lists!C:C</f>
        <v>SDN001</v>
      </c>
      <c r="B100" s="249">
        <f t="shared" si="12"/>
        <v>0.6</v>
      </c>
      <c r="C100" s="249">
        <f t="shared" si="13"/>
        <v>0.8</v>
      </c>
      <c r="D100" s="249">
        <f t="shared" si="14"/>
        <v>1.1000000000000001</v>
      </c>
      <c r="E100" s="249">
        <f t="shared" si="15"/>
        <v>0</v>
      </c>
      <c r="F100" s="249">
        <f>'Data Reliability'!B100</f>
        <v>1.3</v>
      </c>
      <c r="G100" s="158">
        <f>Reliability_updated!V100</f>
        <v>80.8</v>
      </c>
      <c r="H100" s="158">
        <f>'Data Reliability'!C100</f>
        <v>0</v>
      </c>
      <c r="I100" t="str">
        <f>IF(Reliability!B100="x","x",(IF(ROUNDUP(Reliability!B100,0)=1,"Very High",IF(ROUNDUP(Reliability!B100,0)=2,"High",IF(ROUNDUP(Reliability!B100,0)=3,"Medium",IF(ROUNDUP(Reliability!B100,0)=4,"Low","Very Low"))))))</f>
        <v>Very High</v>
      </c>
    </row>
    <row r="101" spans="1:9" x14ac:dyDescent="0.35">
      <c r="A101" s="157" t="str">
        <f>Lists!C:C</f>
        <v>SDN005</v>
      </c>
      <c r="B101" s="249">
        <f t="shared" si="12"/>
        <v>0.9</v>
      </c>
      <c r="C101" s="249">
        <f t="shared" si="13"/>
        <v>2.2999999999999998</v>
      </c>
      <c r="D101" s="249">
        <f t="shared" si="14"/>
        <v>0.5</v>
      </c>
      <c r="E101" s="249">
        <f t="shared" si="15"/>
        <v>0</v>
      </c>
      <c r="F101" s="249">
        <f>'Data Reliability'!B101</f>
        <v>1.9</v>
      </c>
      <c r="G101" s="158">
        <f>Reliability_updated!V101</f>
        <v>34.6</v>
      </c>
      <c r="H101" s="158">
        <f>'Data Reliability'!C101</f>
        <v>0</v>
      </c>
      <c r="I101" t="str">
        <f>IF(Reliability!B101="x","x",(IF(ROUNDUP(Reliability!B101,0)=1,"Very High",IF(ROUNDUP(Reliability!B101,0)=2,"High",IF(ROUNDUP(Reliability!B101,0)=3,"Medium",IF(ROUNDUP(Reliability!B101,0)=4,"Low","Very Low"))))))</f>
        <v>Very High</v>
      </c>
    </row>
    <row r="102" spans="1:9" x14ac:dyDescent="0.35">
      <c r="A102" s="157" t="str">
        <f>Lists!C:C</f>
        <v>SDN006</v>
      </c>
      <c r="B102" s="249">
        <f t="shared" si="12"/>
        <v>1.3</v>
      </c>
      <c r="C102" s="249">
        <f t="shared" si="13"/>
        <v>3.5</v>
      </c>
      <c r="D102" s="249">
        <f t="shared" si="14"/>
        <v>0.4</v>
      </c>
      <c r="E102" s="249">
        <f t="shared" si="15"/>
        <v>0</v>
      </c>
      <c r="F102" s="249">
        <f>'Data Reliability'!B102</f>
        <v>2.4</v>
      </c>
      <c r="G102" s="158">
        <f>Reliability_updated!V102</f>
        <v>26.9</v>
      </c>
      <c r="H102" s="158">
        <f>'Data Reliability'!C102</f>
        <v>0</v>
      </c>
      <c r="I102" t="str">
        <f>IF(Reliability!B102="x","x",(IF(ROUNDUP(Reliability!B102,0)=1,"Very High",IF(ROUNDUP(Reliability!B102,0)=2,"High",IF(ROUNDUP(Reliability!B102,0)=3,"Medium",IF(ROUNDUP(Reliability!B102,0)=4,"Low","Very Low"))))))</f>
        <v>High</v>
      </c>
    </row>
    <row r="103" spans="1:9" x14ac:dyDescent="0.35">
      <c r="A103" s="157" t="str">
        <f>Lists!C:C</f>
        <v>SDN007</v>
      </c>
      <c r="B103" s="249">
        <f t="shared" si="12"/>
        <v>1</v>
      </c>
      <c r="C103" s="249">
        <f t="shared" si="13"/>
        <v>2.2999999999999998</v>
      </c>
      <c r="D103" s="249">
        <f t="shared" si="14"/>
        <v>0.6</v>
      </c>
      <c r="E103" s="249">
        <f t="shared" si="15"/>
        <v>0</v>
      </c>
      <c r="F103" s="249">
        <f>'Data Reliability'!B103</f>
        <v>1.9</v>
      </c>
      <c r="G103" s="158">
        <f>Reliability_updated!V103</f>
        <v>42.3</v>
      </c>
      <c r="H103" s="158">
        <f>'Data Reliability'!C103</f>
        <v>0</v>
      </c>
      <c r="I103" t="str">
        <f>IF(Reliability!B103="x","x",(IF(ROUNDUP(Reliability!B103,0)=1,"Very High",IF(ROUNDUP(Reliability!B103,0)=2,"High",IF(ROUNDUP(Reliability!B103,0)=3,"Medium",IF(ROUNDUP(Reliability!B103,0)=4,"Low","Very Low"))))))</f>
        <v>Very High</v>
      </c>
    </row>
    <row r="104" spans="1:9" x14ac:dyDescent="0.35">
      <c r="A104" s="157" t="str">
        <f>Lists!C:C</f>
        <v>SDN008</v>
      </c>
      <c r="B104" s="249">
        <f t="shared" si="12"/>
        <v>1</v>
      </c>
      <c r="C104" s="249">
        <f t="shared" si="13"/>
        <v>2</v>
      </c>
      <c r="D104" s="249">
        <f t="shared" si="14"/>
        <v>0.9</v>
      </c>
      <c r="E104" s="249">
        <f t="shared" si="15"/>
        <v>0</v>
      </c>
      <c r="F104" s="249">
        <f>'Data Reliability'!B104</f>
        <v>1.8</v>
      </c>
      <c r="G104" s="158">
        <f>Reliability_updated!V104</f>
        <v>65</v>
      </c>
      <c r="H104" s="158">
        <f>'Data Reliability'!C104</f>
        <v>0</v>
      </c>
      <c r="I104" t="str">
        <f>IF(Reliability!B104="x","x",(IF(ROUNDUP(Reliability!B104,0)=1,"Very High",IF(ROUNDUP(Reliability!B104,0)=2,"High",IF(ROUNDUP(Reliability!B104,0)=3,"Medium",IF(ROUNDUP(Reliability!B104,0)=4,"Low","Very Low"))))))</f>
        <v>Very High</v>
      </c>
    </row>
    <row r="105" spans="1:9" x14ac:dyDescent="0.35">
      <c r="A105" s="157" t="str">
        <f>Lists!C:C</f>
        <v>SEN002</v>
      </c>
      <c r="B105" s="249">
        <f t="shared" si="12"/>
        <v>2.8</v>
      </c>
      <c r="C105" s="249">
        <f t="shared" si="13"/>
        <v>1.8</v>
      </c>
      <c r="D105" s="249">
        <f t="shared" si="14"/>
        <v>5</v>
      </c>
      <c r="E105" s="249">
        <f t="shared" si="15"/>
        <v>1.7</v>
      </c>
      <c r="F105" s="249">
        <f>'Data Reliability'!B105</f>
        <v>1.7</v>
      </c>
      <c r="G105" s="158">
        <f>Reliability_updated!V105</f>
        <v>419.5</v>
      </c>
      <c r="H105" s="158">
        <f>'Data Reliability'!C105</f>
        <v>1</v>
      </c>
      <c r="I105" t="str">
        <f>IF(Reliability!B105="x","x",(IF(ROUNDUP(Reliability!B105,0)=1,"Very High",IF(ROUNDUP(Reliability!B105,0)=2,"High",IF(ROUNDUP(Reliability!B105,0)=3,"Medium",IF(ROUNDUP(Reliability!B105,0)=4,"Low","Very Low"))))))</f>
        <v>Medium</v>
      </c>
    </row>
    <row r="106" spans="1:9" x14ac:dyDescent="0.35">
      <c r="A106" s="157" t="str">
        <f>Lists!C:C</f>
        <v>SLV001</v>
      </c>
      <c r="B106" s="249">
        <f t="shared" si="12"/>
        <v>2.2999999999999998</v>
      </c>
      <c r="C106" s="249">
        <f t="shared" si="13"/>
        <v>2.2999999999999998</v>
      </c>
      <c r="D106" s="249">
        <f t="shared" si="14"/>
        <v>4.5999999999999996</v>
      </c>
      <c r="E106" s="249">
        <f t="shared" si="15"/>
        <v>0</v>
      </c>
      <c r="F106" s="249">
        <f>'Data Reliability'!B106</f>
        <v>1.9</v>
      </c>
      <c r="G106" s="158">
        <f>Reliability_updated!V106</f>
        <v>338.1</v>
      </c>
      <c r="H106" s="158">
        <f>'Data Reliability'!C106</f>
        <v>0</v>
      </c>
      <c r="I106" t="str">
        <f>IF(Reliability!B106="x","x",(IF(ROUNDUP(Reliability!B106,0)=1,"Very High",IF(ROUNDUP(Reliability!B106,0)=2,"High",IF(ROUNDUP(Reliability!B106,0)=3,"Medium",IF(ROUNDUP(Reliability!B106,0)=4,"Low","Very Low"))))))</f>
        <v>Medium</v>
      </c>
    </row>
    <row r="107" spans="1:9" x14ac:dyDescent="0.35">
      <c r="A107" s="157" t="str">
        <f>Lists!C:C</f>
        <v>SOM001</v>
      </c>
      <c r="B107" s="249">
        <f t="shared" si="12"/>
        <v>1.9</v>
      </c>
      <c r="C107" s="249">
        <f t="shared" si="13"/>
        <v>2</v>
      </c>
      <c r="D107" s="249">
        <f t="shared" si="14"/>
        <v>3.6</v>
      </c>
      <c r="E107" s="249">
        <f t="shared" si="15"/>
        <v>0</v>
      </c>
      <c r="F107" s="249">
        <f>'Data Reliability'!B107</f>
        <v>1.8</v>
      </c>
      <c r="G107" s="158">
        <f>Reliability_updated!V107</f>
        <v>261.3</v>
      </c>
      <c r="H107" s="158">
        <f>'Data Reliability'!C107</f>
        <v>0</v>
      </c>
      <c r="I107" t="str">
        <f>IF(Reliability!B107="x","x",(IF(ROUNDUP(Reliability!B107,0)=1,"Very High",IF(ROUNDUP(Reliability!B107,0)=2,"High",IF(ROUNDUP(Reliability!B107,0)=3,"Medium",IF(ROUNDUP(Reliability!B107,0)=4,"Low","Very Low"))))))</f>
        <v>High</v>
      </c>
    </row>
    <row r="108" spans="1:9" x14ac:dyDescent="0.35">
      <c r="A108" s="157" t="str">
        <f>Lists!C:C</f>
        <v>SOM002</v>
      </c>
      <c r="B108" s="249">
        <f t="shared" si="12"/>
        <v>1.2</v>
      </c>
      <c r="C108" s="249">
        <f t="shared" si="13"/>
        <v>2</v>
      </c>
      <c r="D108" s="249">
        <f t="shared" si="14"/>
        <v>1.7</v>
      </c>
      <c r="E108" s="249">
        <f t="shared" si="15"/>
        <v>0</v>
      </c>
      <c r="F108" s="249">
        <f>'Data Reliability'!B108</f>
        <v>1.8</v>
      </c>
      <c r="G108" s="158">
        <f>Reliability_updated!V108</f>
        <v>128</v>
      </c>
      <c r="H108" s="158">
        <f>'Data Reliability'!C108</f>
        <v>0</v>
      </c>
      <c r="I108" t="str">
        <f>IF(Reliability!B108="x","x",(IF(ROUNDUP(Reliability!B108,0)=1,"Very High",IF(ROUNDUP(Reliability!B108,0)=2,"High",IF(ROUNDUP(Reliability!B108,0)=3,"Medium",IF(ROUNDUP(Reliability!B108,0)=4,"Low","Very Low"))))))</f>
        <v>High</v>
      </c>
    </row>
    <row r="109" spans="1:9" x14ac:dyDescent="0.35">
      <c r="A109" s="157" t="str">
        <f>Lists!C:C</f>
        <v>SSD001</v>
      </c>
      <c r="B109" s="249">
        <f t="shared" si="12"/>
        <v>2.1</v>
      </c>
      <c r="C109" s="249">
        <f t="shared" si="13"/>
        <v>1.8</v>
      </c>
      <c r="D109" s="249">
        <f t="shared" si="14"/>
        <v>4.5999999999999996</v>
      </c>
      <c r="E109" s="249">
        <f t="shared" si="15"/>
        <v>0</v>
      </c>
      <c r="F109" s="249">
        <f>'Data Reliability'!B109</f>
        <v>1.7</v>
      </c>
      <c r="G109" s="158">
        <f>Reliability_updated!V109</f>
        <v>336.2</v>
      </c>
      <c r="H109" s="158">
        <f>'Data Reliability'!C109</f>
        <v>0</v>
      </c>
      <c r="I109" t="str">
        <f>IF(Reliability!B109="x","x",(IF(ROUNDUP(Reliability!B109,0)=1,"Very High",IF(ROUNDUP(Reliability!B109,0)=2,"High",IF(ROUNDUP(Reliability!B109,0)=3,"Medium",IF(ROUNDUP(Reliability!B109,0)=4,"Low","Very Low"))))))</f>
        <v>Medium</v>
      </c>
    </row>
    <row r="110" spans="1:9" x14ac:dyDescent="0.35">
      <c r="A110" s="157" t="str">
        <f>Lists!C:C</f>
        <v>SWZ001</v>
      </c>
      <c r="B110" s="249">
        <f t="shared" si="12"/>
        <v>1.4</v>
      </c>
      <c r="C110" s="249">
        <f t="shared" si="13"/>
        <v>0.8</v>
      </c>
      <c r="D110" s="249">
        <f t="shared" si="14"/>
        <v>1.8</v>
      </c>
      <c r="E110" s="249">
        <f t="shared" si="15"/>
        <v>1.7</v>
      </c>
      <c r="F110" s="249">
        <f>'Data Reliability'!B110</f>
        <v>1.3</v>
      </c>
      <c r="G110" s="158">
        <f>Reliability_updated!V110</f>
        <v>129.30000000000001</v>
      </c>
      <c r="H110" s="158">
        <f>'Data Reliability'!C110</f>
        <v>1</v>
      </c>
      <c r="I110" t="str">
        <f>IF(Reliability!B110="x","x",(IF(ROUNDUP(Reliability!B110,0)=1,"Very High",IF(ROUNDUP(Reliability!B110,0)=2,"High",IF(ROUNDUP(Reliability!B110,0)=3,"Medium",IF(ROUNDUP(Reliability!B110,0)=4,"Low","Very Low"))))))</f>
        <v>High</v>
      </c>
    </row>
    <row r="111" spans="1:9" x14ac:dyDescent="0.35">
      <c r="A111" s="157" t="str">
        <f>Lists!C:C</f>
        <v>SYR001</v>
      </c>
      <c r="B111" s="249">
        <f t="shared" si="12"/>
        <v>1.2</v>
      </c>
      <c r="C111" s="249">
        <f t="shared" si="13"/>
        <v>1</v>
      </c>
      <c r="D111" s="249">
        <f t="shared" si="14"/>
        <v>2.6</v>
      </c>
      <c r="E111" s="249">
        <f t="shared" si="15"/>
        <v>0</v>
      </c>
      <c r="F111" s="249">
        <f>'Data Reliability'!B111</f>
        <v>1.4</v>
      </c>
      <c r="G111" s="158">
        <f>Reliability_updated!V111</f>
        <v>187.6</v>
      </c>
      <c r="H111" s="158">
        <f>'Data Reliability'!C111</f>
        <v>0</v>
      </c>
      <c r="I111" t="str">
        <f>IF(Reliability!B111="x","x",(IF(ROUNDUP(Reliability!B111,0)=1,"Very High",IF(ROUNDUP(Reliability!B111,0)=2,"High",IF(ROUNDUP(Reliability!B111,0)=3,"Medium",IF(ROUNDUP(Reliability!B111,0)=4,"Low","Very Low"))))))</f>
        <v>High</v>
      </c>
    </row>
    <row r="112" spans="1:9" x14ac:dyDescent="0.35">
      <c r="A112" s="157" t="str">
        <f>Lists!C:C</f>
        <v>TCD001</v>
      </c>
      <c r="B112" s="249">
        <f t="shared" si="12"/>
        <v>2.2999999999999998</v>
      </c>
      <c r="C112" s="249">
        <f t="shared" si="13"/>
        <v>3.5</v>
      </c>
      <c r="D112" s="249">
        <f t="shared" si="14"/>
        <v>3.4</v>
      </c>
      <c r="E112" s="249">
        <f t="shared" si="15"/>
        <v>0</v>
      </c>
      <c r="F112" s="249">
        <f>'Data Reliability'!B112</f>
        <v>2.4</v>
      </c>
      <c r="G112" s="158">
        <f>Reliability_updated!V112</f>
        <v>246.2</v>
      </c>
      <c r="H112" s="158">
        <f>'Data Reliability'!C112</f>
        <v>0</v>
      </c>
      <c r="I112" t="str">
        <f>IF(Reliability!B112="x","x",(IF(ROUNDUP(Reliability!B112,0)=1,"Very High",IF(ROUNDUP(Reliability!B112,0)=2,"High",IF(ROUNDUP(Reliability!B112,0)=3,"Medium",IF(ROUNDUP(Reliability!B112,0)=4,"Low","Very Low"))))))</f>
        <v>Medium</v>
      </c>
    </row>
    <row r="113" spans="1:9" x14ac:dyDescent="0.35">
      <c r="A113" s="157" t="str">
        <f>Lists!C:C</f>
        <v>TCD003</v>
      </c>
      <c r="B113" s="249">
        <f t="shared" si="12"/>
        <v>2.9</v>
      </c>
      <c r="C113" s="249">
        <f t="shared" si="13"/>
        <v>4</v>
      </c>
      <c r="D113" s="249">
        <f t="shared" si="14"/>
        <v>4.5999999999999996</v>
      </c>
      <c r="E113" s="249">
        <f t="shared" si="15"/>
        <v>0</v>
      </c>
      <c r="F113" s="249">
        <f>'Data Reliability'!B113</f>
        <v>2.6</v>
      </c>
      <c r="G113" s="158">
        <f>Reliability_updated!V113</f>
        <v>338.4</v>
      </c>
      <c r="H113" s="158">
        <f>'Data Reliability'!C113</f>
        <v>0</v>
      </c>
      <c r="I113" t="str">
        <f>IF(Reliability!B113="x","x",(IF(ROUNDUP(Reliability!B113,0)=1,"Very High",IF(ROUNDUP(Reliability!B113,0)=2,"High",IF(ROUNDUP(Reliability!B113,0)=3,"Medium",IF(ROUNDUP(Reliability!B113,0)=4,"Low","Very Low"))))))</f>
        <v>Medium</v>
      </c>
    </row>
    <row r="114" spans="1:9" x14ac:dyDescent="0.35">
      <c r="A114" s="157" t="str">
        <f>Lists!C:C</f>
        <v>TCD004</v>
      </c>
      <c r="B114" s="249">
        <f t="shared" si="12"/>
        <v>2.4</v>
      </c>
      <c r="C114" s="249">
        <f t="shared" si="13"/>
        <v>2.2999999999999998</v>
      </c>
      <c r="D114" s="249">
        <f t="shared" si="14"/>
        <v>5</v>
      </c>
      <c r="E114" s="249">
        <f t="shared" si="15"/>
        <v>0</v>
      </c>
      <c r="F114" s="249">
        <f>'Data Reliability'!B114</f>
        <v>1.9</v>
      </c>
      <c r="G114" s="158">
        <f>Reliability_updated!V114</f>
        <v>554.6</v>
      </c>
      <c r="H114" s="158">
        <f>'Data Reliability'!C114</f>
        <v>0</v>
      </c>
      <c r="I114" t="str">
        <f>IF(Reliability!B114="x","x",(IF(ROUNDUP(Reliability!B114,0)=1,"Very High",IF(ROUNDUP(Reliability!B114,0)=2,"High",IF(ROUNDUP(Reliability!B114,0)=3,"Medium",IF(ROUNDUP(Reliability!B114,0)=4,"Low","Very Low"))))))</f>
        <v>Medium</v>
      </c>
    </row>
    <row r="115" spans="1:9" x14ac:dyDescent="0.35">
      <c r="A115" s="157" t="str">
        <f>Lists!C:C</f>
        <v>TCD005</v>
      </c>
      <c r="B115" s="249">
        <f t="shared" si="12"/>
        <v>2.5</v>
      </c>
      <c r="C115" s="249">
        <f t="shared" si="13"/>
        <v>2.5</v>
      </c>
      <c r="D115" s="249">
        <f t="shared" si="14"/>
        <v>5</v>
      </c>
      <c r="E115" s="249">
        <f t="shared" si="15"/>
        <v>0</v>
      </c>
      <c r="F115" s="249">
        <f>'Data Reliability'!B115</f>
        <v>2</v>
      </c>
      <c r="G115" s="158">
        <f>Reliability_updated!V115</f>
        <v>477.5</v>
      </c>
      <c r="H115" s="158">
        <f>'Data Reliability'!C115</f>
        <v>0</v>
      </c>
      <c r="I115" t="str">
        <f>IF(Reliability!B115="x","x",(IF(ROUNDUP(Reliability!B115,0)=1,"Very High",IF(ROUNDUP(Reliability!B115,0)=2,"High",IF(ROUNDUP(Reliability!B115,0)=3,"Medium",IF(ROUNDUP(Reliability!B115,0)=4,"Low","Very Low"))))))</f>
        <v>Medium</v>
      </c>
    </row>
    <row r="116" spans="1:9" x14ac:dyDescent="0.35">
      <c r="A116" s="157" t="str">
        <f>Lists!C:C</f>
        <v>TCD006</v>
      </c>
      <c r="B116" s="249">
        <f t="shared" si="12"/>
        <v>2.9</v>
      </c>
      <c r="C116" s="249">
        <f t="shared" si="13"/>
        <v>3.8</v>
      </c>
      <c r="D116" s="249">
        <f t="shared" si="14"/>
        <v>5</v>
      </c>
      <c r="E116" s="249">
        <f t="shared" si="15"/>
        <v>0</v>
      </c>
      <c r="F116" s="249">
        <f>'Data Reliability'!B116</f>
        <v>2.5</v>
      </c>
      <c r="G116" s="158">
        <f>Reliability_updated!V116</f>
        <v>465.2</v>
      </c>
      <c r="H116" s="158">
        <f>'Data Reliability'!C116</f>
        <v>0</v>
      </c>
      <c r="I116" t="str">
        <f>IF(Reliability!B116="x","x",(IF(ROUNDUP(Reliability!B116,0)=1,"Very High",IF(ROUNDUP(Reliability!B116,0)=2,"High",IF(ROUNDUP(Reliability!B116,0)=3,"Medium",IF(ROUNDUP(Reliability!B116,0)=4,"Low","Very Low"))))))</f>
        <v>Medium</v>
      </c>
    </row>
    <row r="117" spans="1:9" x14ac:dyDescent="0.35">
      <c r="A117" s="157" t="str">
        <f>Lists!C:C</f>
        <v>THA001</v>
      </c>
      <c r="B117" s="249">
        <f t="shared" si="12"/>
        <v>2</v>
      </c>
      <c r="C117" s="249">
        <f t="shared" si="13"/>
        <v>2.2999999999999998</v>
      </c>
      <c r="D117" s="249">
        <f t="shared" si="14"/>
        <v>3.6</v>
      </c>
      <c r="E117" s="249">
        <f t="shared" si="15"/>
        <v>0</v>
      </c>
      <c r="F117" s="249">
        <f>'Data Reliability'!B117</f>
        <v>1.9</v>
      </c>
      <c r="G117" s="158">
        <f>Reliability_updated!V117</f>
        <v>260.2</v>
      </c>
      <c r="H117" s="158">
        <f>'Data Reliability'!C117</f>
        <v>0</v>
      </c>
      <c r="I117" t="str">
        <f>IF(Reliability!B117="x","x",(IF(ROUNDUP(Reliability!B117,0)=1,"Very High",IF(ROUNDUP(Reliability!B117,0)=2,"High",IF(ROUNDUP(Reliability!B117,0)=3,"Medium",IF(ROUNDUP(Reliability!B117,0)=4,"Low","Very Low"))))))</f>
        <v>High</v>
      </c>
    </row>
    <row r="118" spans="1:9" x14ac:dyDescent="0.35">
      <c r="A118" s="157" t="str">
        <f>Lists!C:C</f>
        <v>THA002</v>
      </c>
      <c r="B118" s="249">
        <f t="shared" si="12"/>
        <v>4.2</v>
      </c>
      <c r="C118" s="249" t="str">
        <f t="shared" si="13"/>
        <v>x</v>
      </c>
      <c r="D118" s="249">
        <f t="shared" si="14"/>
        <v>5</v>
      </c>
      <c r="E118" s="249">
        <f t="shared" si="15"/>
        <v>3.3</v>
      </c>
      <c r="F118" s="249" t="str">
        <f>'Data Reliability'!B118</f>
        <v>x</v>
      </c>
      <c r="G118" s="158">
        <f>Reliability_updated!V118</f>
        <v>563.20000000000005</v>
      </c>
      <c r="H118" s="158">
        <f>'Data Reliability'!C118</f>
        <v>2</v>
      </c>
      <c r="I118" t="str">
        <f>IF(Reliability!B118="x","x",(IF(ROUNDUP(Reliability!B118,0)=1,"Very High",IF(ROUNDUP(Reliability!B118,0)=2,"High",IF(ROUNDUP(Reliability!B118,0)=3,"Medium",IF(ROUNDUP(Reliability!B118,0)=4,"Low","Very Low"))))))</f>
        <v>Very Low</v>
      </c>
    </row>
    <row r="119" spans="1:9" x14ac:dyDescent="0.35">
      <c r="A119" s="157" t="str">
        <f>Lists!C:C</f>
        <v>THA003</v>
      </c>
      <c r="B119" s="249">
        <f t="shared" si="12"/>
        <v>2.5</v>
      </c>
      <c r="C119" s="249">
        <f t="shared" si="13"/>
        <v>2.2999999999999998</v>
      </c>
      <c r="D119" s="249">
        <f t="shared" si="14"/>
        <v>3.6</v>
      </c>
      <c r="E119" s="249">
        <f t="shared" si="15"/>
        <v>1.7</v>
      </c>
      <c r="F119" s="249">
        <f>'Data Reliability'!B119</f>
        <v>1.9</v>
      </c>
      <c r="G119" s="158">
        <f>Reliability_updated!V119</f>
        <v>262.8</v>
      </c>
      <c r="H119" s="158">
        <f>'Data Reliability'!C119</f>
        <v>1</v>
      </c>
      <c r="I119" t="str">
        <f>IF(Reliability!B119="x","x",(IF(ROUNDUP(Reliability!B119,0)=1,"Very High",IF(ROUNDUP(Reliability!B119,0)=2,"High",IF(ROUNDUP(Reliability!B119,0)=3,"Medium",IF(ROUNDUP(Reliability!B119,0)=4,"Low","Very Low"))))))</f>
        <v>Medium</v>
      </c>
    </row>
    <row r="120" spans="1:9" x14ac:dyDescent="0.35">
      <c r="A120" s="157" t="str">
        <f>Lists!C:C</f>
        <v>TTO002</v>
      </c>
      <c r="B120" s="249">
        <f t="shared" si="12"/>
        <v>2.8</v>
      </c>
      <c r="C120" s="249">
        <f t="shared" si="13"/>
        <v>3.3</v>
      </c>
      <c r="D120" s="249">
        <f t="shared" si="14"/>
        <v>5</v>
      </c>
      <c r="E120" s="249">
        <f t="shared" si="15"/>
        <v>0</v>
      </c>
      <c r="F120" s="249">
        <f>'Data Reliability'!B120</f>
        <v>2.2999999999999998</v>
      </c>
      <c r="G120" s="158">
        <f>Reliability_updated!V120</f>
        <v>569</v>
      </c>
      <c r="H120" s="158">
        <f>'Data Reliability'!C120</f>
        <v>0</v>
      </c>
      <c r="I120" t="str">
        <f>IF(Reliability!B120="x","x",(IF(ROUNDUP(Reliability!B120,0)=1,"Very High",IF(ROUNDUP(Reliability!B120,0)=2,"High",IF(ROUNDUP(Reliability!B120,0)=3,"Medium",IF(ROUNDUP(Reliability!B120,0)=4,"Low","Very Low"))))))</f>
        <v>Medium</v>
      </c>
    </row>
    <row r="121" spans="1:9" x14ac:dyDescent="0.35">
      <c r="A121" s="157" t="str">
        <f>Lists!C:C</f>
        <v>TUN002</v>
      </c>
      <c r="B121" s="249">
        <f t="shared" si="12"/>
        <v>3.4</v>
      </c>
      <c r="C121" s="249">
        <f t="shared" si="13"/>
        <v>2</v>
      </c>
      <c r="D121" s="249">
        <f t="shared" si="14"/>
        <v>5</v>
      </c>
      <c r="E121" s="249">
        <f t="shared" si="15"/>
        <v>3.3</v>
      </c>
      <c r="F121" s="249">
        <f>'Data Reliability'!B121</f>
        <v>1.8</v>
      </c>
      <c r="G121" s="158">
        <f>Reliability_updated!V121</f>
        <v>687.4</v>
      </c>
      <c r="H121" s="158">
        <f>'Data Reliability'!C121</f>
        <v>2</v>
      </c>
      <c r="I121" t="str">
        <f>IF(Reliability!B121="x","x",(IF(ROUNDUP(Reliability!B121,0)=1,"Very High",IF(ROUNDUP(Reliability!B121,0)=2,"High",IF(ROUNDUP(Reliability!B121,0)=3,"Medium",IF(ROUNDUP(Reliability!B121,0)=4,"Low","Very Low"))))))</f>
        <v>Low</v>
      </c>
    </row>
    <row r="122" spans="1:9" x14ac:dyDescent="0.35">
      <c r="A122" s="157" t="str">
        <f>Lists!C:C</f>
        <v>TUR001</v>
      </c>
      <c r="B122" s="249">
        <f t="shared" si="12"/>
        <v>1.4</v>
      </c>
      <c r="C122" s="249">
        <f t="shared" si="13"/>
        <v>2.5</v>
      </c>
      <c r="D122" s="249">
        <f t="shared" si="14"/>
        <v>1.6</v>
      </c>
      <c r="E122" s="249">
        <f t="shared" si="15"/>
        <v>0</v>
      </c>
      <c r="F122" s="249">
        <f>'Data Reliability'!B122</f>
        <v>2</v>
      </c>
      <c r="G122" s="158">
        <f>Reliability_updated!V122</f>
        <v>119.1</v>
      </c>
      <c r="H122" s="158">
        <f>'Data Reliability'!C122</f>
        <v>0</v>
      </c>
      <c r="I122" t="str">
        <f>IF(Reliability!B122="x","x",(IF(ROUNDUP(Reliability!B122,0)=1,"Very High",IF(ROUNDUP(Reliability!B122,0)=2,"High",IF(ROUNDUP(Reliability!B122,0)=3,"Medium",IF(ROUNDUP(Reliability!B122,0)=4,"Low","Very Low"))))))</f>
        <v>High</v>
      </c>
    </row>
    <row r="123" spans="1:9" x14ac:dyDescent="0.35">
      <c r="A123" s="157" t="str">
        <f>Lists!C:C</f>
        <v>TUR002</v>
      </c>
      <c r="B123" s="249">
        <f t="shared" si="12"/>
        <v>1.7</v>
      </c>
      <c r="C123" s="249">
        <f t="shared" si="13"/>
        <v>2.2999999999999998</v>
      </c>
      <c r="D123" s="249">
        <f t="shared" si="14"/>
        <v>2.9</v>
      </c>
      <c r="E123" s="249">
        <f t="shared" si="15"/>
        <v>0</v>
      </c>
      <c r="F123" s="249">
        <f>'Data Reliability'!B123</f>
        <v>1.9</v>
      </c>
      <c r="G123" s="158">
        <f>Reliability_updated!V123</f>
        <v>213.4</v>
      </c>
      <c r="H123" s="158">
        <f>'Data Reliability'!C123</f>
        <v>0</v>
      </c>
      <c r="I123" t="str">
        <f>IF(Reliability!B123="x","x",(IF(ROUNDUP(Reliability!B123,0)=1,"Very High",IF(ROUNDUP(Reliability!B123,0)=2,"High",IF(ROUNDUP(Reliability!B123,0)=3,"Medium",IF(ROUNDUP(Reliability!B123,0)=4,"Low","Very Low"))))))</f>
        <v>High</v>
      </c>
    </row>
    <row r="124" spans="1:9" x14ac:dyDescent="0.35">
      <c r="A124" s="157" t="str">
        <f>Lists!C:C</f>
        <v>TUR003</v>
      </c>
      <c r="B124" s="249">
        <f t="shared" si="12"/>
        <v>1.4</v>
      </c>
      <c r="C124" s="249">
        <f t="shared" si="13"/>
        <v>2.5</v>
      </c>
      <c r="D124" s="249">
        <f t="shared" si="14"/>
        <v>1.6</v>
      </c>
      <c r="E124" s="249">
        <f t="shared" si="15"/>
        <v>0</v>
      </c>
      <c r="F124" s="249">
        <f>'Data Reliability'!B124</f>
        <v>2</v>
      </c>
      <c r="G124" s="158">
        <f>Reliability_updated!V124</f>
        <v>119.1</v>
      </c>
      <c r="H124" s="158">
        <f>'Data Reliability'!C124</f>
        <v>0</v>
      </c>
      <c r="I124" t="str">
        <f>IF(Reliability!B124="x","x",(IF(ROUNDUP(Reliability!B124,0)=1,"Very High",IF(ROUNDUP(Reliability!B124,0)=2,"High",IF(ROUNDUP(Reliability!B124,0)=3,"Medium",IF(ROUNDUP(Reliability!B124,0)=4,"Low","Very Low"))))))</f>
        <v>High</v>
      </c>
    </row>
    <row r="125" spans="1:9" x14ac:dyDescent="0.35">
      <c r="A125" s="157" t="str">
        <f>Lists!C:C</f>
        <v>TUR004</v>
      </c>
      <c r="B125" s="249">
        <f t="shared" si="12"/>
        <v>2.5</v>
      </c>
      <c r="C125" s="249">
        <f t="shared" si="13"/>
        <v>2.5</v>
      </c>
      <c r="D125" s="249">
        <f t="shared" si="14"/>
        <v>5</v>
      </c>
      <c r="E125" s="249">
        <f t="shared" si="15"/>
        <v>0</v>
      </c>
      <c r="F125" s="249">
        <f>'Data Reliability'!B125</f>
        <v>2</v>
      </c>
      <c r="G125" s="158">
        <f>Reliability_updated!V125</f>
        <v>779.2</v>
      </c>
      <c r="H125" s="158">
        <f>'Data Reliability'!C125</f>
        <v>0</v>
      </c>
      <c r="I125" t="str">
        <f>IF(Reliability!B125="x","x",(IF(ROUNDUP(Reliability!B125,0)=1,"Very High",IF(ROUNDUP(Reliability!B125,0)=2,"High",IF(ROUNDUP(Reliability!B125,0)=3,"Medium",IF(ROUNDUP(Reliability!B125,0)=4,"Low","Very Low"))))))</f>
        <v>Medium</v>
      </c>
    </row>
    <row r="126" spans="1:9" x14ac:dyDescent="0.35">
      <c r="A126" s="157" t="str">
        <f>Lists!C:C</f>
        <v>TZA002</v>
      </c>
      <c r="B126" s="249">
        <f t="shared" si="12"/>
        <v>0.7</v>
      </c>
      <c r="C126" s="249">
        <f t="shared" si="13"/>
        <v>1</v>
      </c>
      <c r="D126" s="249">
        <f t="shared" si="14"/>
        <v>1.1000000000000001</v>
      </c>
      <c r="E126" s="249">
        <f t="shared" si="15"/>
        <v>0</v>
      </c>
      <c r="F126" s="249">
        <f>'Data Reliability'!B126</f>
        <v>1.4</v>
      </c>
      <c r="G126" s="158">
        <f>Reliability_updated!V126</f>
        <v>78.8</v>
      </c>
      <c r="H126" s="158">
        <f>'Data Reliability'!C126</f>
        <v>0</v>
      </c>
      <c r="I126" t="str">
        <f>IF(Reliability!B126="x","x",(IF(ROUNDUP(Reliability!B126,0)=1,"Very High",IF(ROUNDUP(Reliability!B126,0)=2,"High",IF(ROUNDUP(Reliability!B126,0)=3,"Medium",IF(ROUNDUP(Reliability!B126,0)=4,"Low","Very Low"))))))</f>
        <v>Very High</v>
      </c>
    </row>
    <row r="127" spans="1:9" x14ac:dyDescent="0.35">
      <c r="A127" s="157" t="str">
        <f>Lists!C:C</f>
        <v>UGA005</v>
      </c>
      <c r="B127" s="249">
        <f t="shared" si="12"/>
        <v>2</v>
      </c>
      <c r="C127" s="249">
        <f t="shared" si="13"/>
        <v>2.8</v>
      </c>
      <c r="D127" s="249">
        <f t="shared" si="14"/>
        <v>1.5</v>
      </c>
      <c r="E127" s="249">
        <f t="shared" si="15"/>
        <v>1.7</v>
      </c>
      <c r="F127" s="249">
        <f>'Data Reliability'!B127</f>
        <v>2.1</v>
      </c>
      <c r="G127" s="158">
        <f>Reliability_updated!V127</f>
        <v>111.4</v>
      </c>
      <c r="H127" s="158">
        <f>'Data Reliability'!C127</f>
        <v>1</v>
      </c>
      <c r="I127" t="str">
        <f>IF(Reliability!B127="x","x",(IF(ROUNDUP(Reliability!B127,0)=1,"Very High",IF(ROUNDUP(Reliability!B127,0)=2,"High",IF(ROUNDUP(Reliability!B127,0)=3,"Medium",IF(ROUNDUP(Reliability!B127,0)=4,"Low","Very Low"))))))</f>
        <v>High</v>
      </c>
    </row>
    <row r="128" spans="1:9" x14ac:dyDescent="0.35">
      <c r="A128" s="157" t="str">
        <f>Lists!C:C</f>
        <v>UKR002</v>
      </c>
      <c r="B128" s="249">
        <f t="shared" si="12"/>
        <v>1.8</v>
      </c>
      <c r="C128" s="249">
        <f t="shared" si="13"/>
        <v>1.8</v>
      </c>
      <c r="D128" s="249">
        <f t="shared" si="14"/>
        <v>3.6</v>
      </c>
      <c r="E128" s="249">
        <f t="shared" si="15"/>
        <v>0</v>
      </c>
      <c r="F128" s="249">
        <f>'Data Reliability'!B128</f>
        <v>1.7</v>
      </c>
      <c r="G128" s="158">
        <f>Reliability_updated!V128</f>
        <v>259.8</v>
      </c>
      <c r="H128" s="158">
        <f>'Data Reliability'!C128</f>
        <v>0</v>
      </c>
      <c r="I128" t="str">
        <f>IF(Reliability!B128="x","x",(IF(ROUNDUP(Reliability!B128,0)=1,"Very High",IF(ROUNDUP(Reliability!B128,0)=2,"High",IF(ROUNDUP(Reliability!B128,0)=3,"Medium",IF(ROUNDUP(Reliability!B128,0)=4,"Low","Very Low"))))))</f>
        <v>High</v>
      </c>
    </row>
    <row r="129" spans="1:9" x14ac:dyDescent="0.35">
      <c r="A129" s="157" t="str">
        <f>Lists!C:C</f>
        <v>VEN001</v>
      </c>
      <c r="B129" s="249">
        <f t="shared" si="12"/>
        <v>2.7</v>
      </c>
      <c r="C129" s="249">
        <f t="shared" si="13"/>
        <v>3.3</v>
      </c>
      <c r="D129" s="249">
        <f t="shared" si="14"/>
        <v>4.7</v>
      </c>
      <c r="E129" s="249">
        <f t="shared" si="15"/>
        <v>0</v>
      </c>
      <c r="F129" s="249">
        <f>'Data Reliability'!B129</f>
        <v>2.2999999999999998</v>
      </c>
      <c r="G129" s="158">
        <f>Reliability_updated!V129</f>
        <v>342.3</v>
      </c>
      <c r="H129" s="158">
        <f>'Data Reliability'!C129</f>
        <v>0</v>
      </c>
      <c r="I129" t="str">
        <f>IF(Reliability!B129="x","x",(IF(ROUNDUP(Reliability!B129,0)=1,"Very High",IF(ROUNDUP(Reliability!B129,0)=2,"High",IF(ROUNDUP(Reliability!B129,0)=3,"Medium",IF(ROUNDUP(Reliability!B129,0)=4,"Low","Very Low"))))))</f>
        <v>Medium</v>
      </c>
    </row>
    <row r="130" spans="1:9" x14ac:dyDescent="0.35">
      <c r="A130" s="157" t="str">
        <f>Lists!C:C</f>
        <v>YEM001</v>
      </c>
      <c r="B130" s="249">
        <f t="shared" si="12"/>
        <v>1.2</v>
      </c>
      <c r="C130" s="249">
        <f t="shared" si="13"/>
        <v>2</v>
      </c>
      <c r="D130" s="249">
        <f t="shared" si="14"/>
        <v>1.5</v>
      </c>
      <c r="E130" s="249">
        <f t="shared" si="15"/>
        <v>0</v>
      </c>
      <c r="F130" s="249">
        <f>'Data Reliability'!B130</f>
        <v>1.8</v>
      </c>
      <c r="G130" s="158">
        <f>Reliability_updated!V130</f>
        <v>109</v>
      </c>
      <c r="H130" s="158">
        <f>'Data Reliability'!C130</f>
        <v>0</v>
      </c>
      <c r="I130" t="str">
        <f>IF(Reliability!B130="x","x",(IF(ROUNDUP(Reliability!B130,0)=1,"Very High",IF(ROUNDUP(Reliability!B130,0)=2,"High",IF(ROUNDUP(Reliability!B130,0)=3,"Medium",IF(ROUNDUP(Reliability!B130,0)=4,"Low","Very Low"))))))</f>
        <v>High</v>
      </c>
    </row>
    <row r="131" spans="1:9" x14ac:dyDescent="0.35">
      <c r="A131" s="157" t="str">
        <f>Lists!C:C</f>
        <v>YEM002</v>
      </c>
      <c r="B131" s="249">
        <f t="shared" ref="B131:B133" si="16">ROUND(AVERAGE(C131:E131),1)</f>
        <v>1.2</v>
      </c>
      <c r="C131" s="249">
        <f t="shared" si="13"/>
        <v>2.2999999999999998</v>
      </c>
      <c r="D131" s="249">
        <f t="shared" si="14"/>
        <v>1.4</v>
      </c>
      <c r="E131" s="249">
        <f t="shared" si="15"/>
        <v>0</v>
      </c>
      <c r="F131" s="249">
        <f>'Data Reliability'!B131</f>
        <v>1.9</v>
      </c>
      <c r="G131" s="158">
        <f>Reliability_updated!V131</f>
        <v>106.5</v>
      </c>
      <c r="H131" s="158">
        <f>'Data Reliability'!C131</f>
        <v>0</v>
      </c>
      <c r="I131" t="str">
        <f>IF(Reliability!B131="x","x",(IF(ROUNDUP(Reliability!B131,0)=1,"Very High",IF(ROUNDUP(Reliability!B131,0)=2,"High",IF(ROUNDUP(Reliability!B131,0)=3,"Medium",IF(ROUNDUP(Reliability!B131,0)=4,"Low","Very Low"))))))</f>
        <v>High</v>
      </c>
    </row>
    <row r="132" spans="1:9" x14ac:dyDescent="0.35">
      <c r="A132" s="157" t="str">
        <f>Lists!C:C</f>
        <v>ZMB002</v>
      </c>
      <c r="B132" s="249">
        <f t="shared" si="16"/>
        <v>0.6</v>
      </c>
      <c r="C132" s="249">
        <f t="shared" si="13"/>
        <v>0.5</v>
      </c>
      <c r="D132" s="249">
        <f t="shared" si="14"/>
        <v>1.4</v>
      </c>
      <c r="E132" s="249">
        <f t="shared" si="15"/>
        <v>0</v>
      </c>
      <c r="F132" s="249">
        <f>'Data Reliability'!B132</f>
        <v>1.2</v>
      </c>
      <c r="G132" s="158">
        <f>Reliability_updated!V132</f>
        <v>102</v>
      </c>
      <c r="H132" s="158">
        <f>'Data Reliability'!C132</f>
        <v>0</v>
      </c>
      <c r="I132" t="str">
        <f>IF(Reliability!B132="x","x",(IF(ROUNDUP(Reliability!B132,0)=1,"Very High",IF(ROUNDUP(Reliability!B132,0)=2,"High",IF(ROUNDUP(Reliability!B132,0)=3,"Medium",IF(ROUNDUP(Reliability!B132,0)=4,"Low","Very Low"))))))</f>
        <v>Very High</v>
      </c>
    </row>
    <row r="133" spans="1:9" x14ac:dyDescent="0.35">
      <c r="A133" s="157" t="str">
        <f>Lists!C:C</f>
        <v>ZWE001</v>
      </c>
      <c r="B133" s="249">
        <f t="shared" si="16"/>
        <v>1.2</v>
      </c>
      <c r="C133" s="249">
        <f t="shared" si="13"/>
        <v>2.5</v>
      </c>
      <c r="D133" s="249">
        <f t="shared" si="14"/>
        <v>1.1000000000000001</v>
      </c>
      <c r="E133" s="249">
        <f t="shared" si="15"/>
        <v>0</v>
      </c>
      <c r="F133" s="249">
        <f>'Data Reliability'!B133</f>
        <v>2</v>
      </c>
      <c r="G133" s="158">
        <f>Reliability_updated!V133</f>
        <v>82.1</v>
      </c>
      <c r="H133" s="158">
        <f>'Data Reliability'!C133</f>
        <v>0</v>
      </c>
      <c r="I133" t="str">
        <f>IF(Reliability!B133="x","x",(IF(ROUNDUP(Reliability!B133,0)=1,"Very High",IF(ROUNDUP(Reliability!B133,0)=2,"High",IF(ROUNDUP(Reliability!B133,0)=3,"Medium",IF(ROUNDUP(Reliability!B133,0)=4,"Low","Very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5" x14ac:dyDescent="0.35"/>
  <cols>
    <col min="1" max="1" width="48" style="208" customWidth="1"/>
    <col min="2" max="2" width="6.453125" style="208" customWidth="1"/>
    <col min="3" max="9" width="6" style="208" customWidth="1"/>
    <col min="10" max="10" width="9" style="208" customWidth="1"/>
    <col min="11" max="14" width="6" style="208" customWidth="1"/>
    <col min="15" max="16" width="9" style="208" customWidth="1"/>
  </cols>
  <sheetData>
    <row r="1" spans="1:116" ht="125.15" customHeight="1" x14ac:dyDescent="0.35">
      <c r="A1" s="250" t="s">
        <v>2</v>
      </c>
      <c r="B1" s="251" t="s">
        <v>6730</v>
      </c>
      <c r="C1" s="252" t="s">
        <v>6875</v>
      </c>
      <c r="D1" s="252" t="s">
        <v>6876</v>
      </c>
      <c r="E1" s="252" t="s">
        <v>6789</v>
      </c>
      <c r="F1" s="252" t="s">
        <v>6786</v>
      </c>
      <c r="G1" s="252" t="s">
        <v>6877</v>
      </c>
      <c r="H1" s="252" t="s">
        <v>6792</v>
      </c>
      <c r="I1" s="252" t="s">
        <v>6878</v>
      </c>
      <c r="J1" s="252" t="s">
        <v>6879</v>
      </c>
      <c r="K1" s="252" t="s">
        <v>6799</v>
      </c>
      <c r="L1" s="252" t="s">
        <v>6800</v>
      </c>
      <c r="M1" s="252" t="s">
        <v>6880</v>
      </c>
      <c r="N1" s="252" t="s">
        <v>6881</v>
      </c>
      <c r="O1" s="252" t="s">
        <v>6882</v>
      </c>
      <c r="P1" s="252" t="s">
        <v>6883</v>
      </c>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row>
    <row r="2" spans="1:116" ht="30" customHeight="1" x14ac:dyDescent="0.35">
      <c r="A2" s="254" t="s">
        <v>6884</v>
      </c>
      <c r="B2" s="255"/>
      <c r="C2" s="256" t="s">
        <v>6885</v>
      </c>
      <c r="D2" s="256" t="s">
        <v>6886</v>
      </c>
      <c r="E2" s="256" t="s">
        <v>6887</v>
      </c>
      <c r="F2" s="256" t="s">
        <v>6888</v>
      </c>
      <c r="G2" s="256" t="s">
        <v>6889</v>
      </c>
      <c r="H2" s="256" t="s">
        <v>6890</v>
      </c>
      <c r="I2" s="256" t="s">
        <v>6891</v>
      </c>
      <c r="J2" s="256" t="s">
        <v>6888</v>
      </c>
      <c r="K2" s="256" t="s">
        <v>6891</v>
      </c>
      <c r="L2" s="256" t="s">
        <v>6888</v>
      </c>
      <c r="M2" s="256" t="s">
        <v>6888</v>
      </c>
      <c r="N2" s="256" t="s">
        <v>6891</v>
      </c>
      <c r="O2" s="256" t="s">
        <v>6888</v>
      </c>
      <c r="P2" s="256"/>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row>
    <row r="3" spans="1:116" x14ac:dyDescent="0.35">
      <c r="A3" s="254" t="s">
        <v>6892</v>
      </c>
      <c r="B3" s="255"/>
      <c r="C3" s="257" t="s">
        <v>6893</v>
      </c>
      <c r="D3" s="257" t="s">
        <v>6893</v>
      </c>
      <c r="E3" s="257" t="s">
        <v>6894</v>
      </c>
      <c r="F3" s="257" t="s">
        <v>6893</v>
      </c>
      <c r="G3" s="257" t="s">
        <v>6893</v>
      </c>
      <c r="H3" s="257" t="s">
        <v>6893</v>
      </c>
      <c r="I3" s="257" t="s">
        <v>6893</v>
      </c>
      <c r="J3" s="257" t="s">
        <v>6867</v>
      </c>
      <c r="K3" s="257" t="s">
        <v>6893</v>
      </c>
      <c r="L3" s="257" t="s">
        <v>6893</v>
      </c>
      <c r="M3" s="257" t="s">
        <v>6893</v>
      </c>
      <c r="N3" s="257" t="s">
        <v>6893</v>
      </c>
      <c r="O3" s="257" t="s">
        <v>6867</v>
      </c>
      <c r="P3" s="257" t="s">
        <v>6866</v>
      </c>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row>
    <row r="4" spans="1:116" x14ac:dyDescent="0.35">
      <c r="A4" s="254" t="s">
        <v>116</v>
      </c>
      <c r="B4" s="255" t="s">
        <v>6895</v>
      </c>
      <c r="C4" s="258">
        <v>0.74978600340000001</v>
      </c>
      <c r="D4" s="259">
        <v>4</v>
      </c>
      <c r="E4" s="258">
        <v>0</v>
      </c>
      <c r="F4" s="258">
        <v>3.2833333332999999</v>
      </c>
      <c r="G4" s="258">
        <v>0.57474170609999997</v>
      </c>
      <c r="H4" s="258" t="s">
        <v>14</v>
      </c>
      <c r="I4" s="259">
        <v>10</v>
      </c>
      <c r="J4" s="259">
        <f>IFERROR(VLOOKUP($B4,'Core Indicators'!$E$3:$EU$906,147,FALSE),"x")</f>
        <v>35638</v>
      </c>
      <c r="K4" s="260">
        <v>-1.7135269641999999</v>
      </c>
      <c r="L4" s="258">
        <v>3</v>
      </c>
      <c r="M4" s="259">
        <v>27</v>
      </c>
      <c r="N4" s="259">
        <v>16</v>
      </c>
      <c r="O4" s="259">
        <f>IFERROR(VLOOKUP(B4,'Core Indicators'!$E$3:$G$9906,3,FALSE),"x")</f>
        <v>38042000</v>
      </c>
      <c r="P4" s="259">
        <v>652860</v>
      </c>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row>
    <row r="5" spans="1:116" x14ac:dyDescent="0.35">
      <c r="A5" s="254" t="s">
        <v>6896</v>
      </c>
      <c r="B5" s="255" t="s">
        <v>6897</v>
      </c>
      <c r="C5" s="258">
        <v>0.76260000920000004</v>
      </c>
      <c r="D5" s="259">
        <v>4</v>
      </c>
      <c r="E5" s="258">
        <v>0.62</v>
      </c>
      <c r="F5" s="258">
        <v>4.6500000000000004</v>
      </c>
      <c r="G5" s="258">
        <v>0.57799890379999996</v>
      </c>
      <c r="H5" s="258">
        <v>51.3</v>
      </c>
      <c r="I5" s="259">
        <v>6</v>
      </c>
      <c r="J5" s="259" t="str">
        <f>IFERROR(VLOOKUP($B5,'Core Indicators'!$E$3:$EU$906,147,FALSE),"x")</f>
        <v>x</v>
      </c>
      <c r="K5" s="260">
        <v>-1.0543431044</v>
      </c>
      <c r="L5" s="258">
        <v>3.75</v>
      </c>
      <c r="M5" s="259">
        <v>32</v>
      </c>
      <c r="N5" s="259">
        <v>26</v>
      </c>
      <c r="O5" s="259" t="str">
        <f>IFERROR(VLOOKUP(B5,'Core Indicators'!$E$3:$G$9906,3,FALSE),"x")</f>
        <v>x</v>
      </c>
      <c r="P5" s="259">
        <v>1246700</v>
      </c>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3"/>
      <c r="BO5" s="253"/>
      <c r="BP5" s="253"/>
      <c r="BQ5" s="253"/>
      <c r="BR5" s="253"/>
      <c r="BS5" s="253"/>
      <c r="BT5" s="253"/>
      <c r="BU5" s="253"/>
      <c r="BV5" s="253"/>
      <c r="BW5" s="253"/>
      <c r="BX5" s="253"/>
      <c r="BY5" s="253"/>
      <c r="BZ5" s="253"/>
      <c r="CA5" s="253"/>
      <c r="CB5" s="253"/>
      <c r="CC5" s="253"/>
      <c r="CD5" s="253"/>
      <c r="CE5" s="253"/>
      <c r="CF5" s="253"/>
      <c r="CG5" s="253"/>
      <c r="CH5" s="253"/>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row>
    <row r="6" spans="1:116" x14ac:dyDescent="0.35">
      <c r="A6" s="254" t="s">
        <v>6898</v>
      </c>
      <c r="B6" s="255" t="s">
        <v>6899</v>
      </c>
      <c r="C6" s="258">
        <v>0.32080001200000002</v>
      </c>
      <c r="D6" s="259">
        <v>9</v>
      </c>
      <c r="E6" s="258">
        <v>0.04</v>
      </c>
      <c r="F6" s="258">
        <v>7.15</v>
      </c>
      <c r="G6" s="258">
        <v>0.2340778537</v>
      </c>
      <c r="H6" s="258">
        <v>33.200000000000003</v>
      </c>
      <c r="I6" s="259">
        <v>6</v>
      </c>
      <c r="J6" s="259" t="str">
        <f>IFERROR(VLOOKUP($B6,'Core Indicators'!$E$3:$EU$906,147,FALSE),"x")</f>
        <v>x</v>
      </c>
      <c r="K6" s="260">
        <v>-0.41117939349999999</v>
      </c>
      <c r="L6" s="258">
        <v>5.5</v>
      </c>
      <c r="M6" s="259">
        <v>67</v>
      </c>
      <c r="N6" s="259">
        <v>35</v>
      </c>
      <c r="O6" s="259" t="str">
        <f>IFERROR(VLOOKUP(B6,'Core Indicators'!$E$3:$G$9906,3,FALSE),"x")</f>
        <v>x</v>
      </c>
      <c r="P6" s="259">
        <v>27400</v>
      </c>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N6" s="253"/>
      <c r="BO6" s="253"/>
      <c r="BP6" s="253"/>
      <c r="BQ6" s="253"/>
      <c r="BR6" s="253"/>
      <c r="BS6" s="253"/>
      <c r="BT6" s="253"/>
      <c r="BU6" s="253"/>
      <c r="BV6" s="253"/>
      <c r="BW6" s="253"/>
      <c r="BX6" s="253"/>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row>
    <row r="7" spans="1:116" x14ac:dyDescent="0.35">
      <c r="A7" s="254" t="s">
        <v>6900</v>
      </c>
      <c r="B7" s="255" t="s">
        <v>6901</v>
      </c>
      <c r="C7" s="258">
        <v>0.98560000059999997</v>
      </c>
      <c r="D7" s="259">
        <v>1</v>
      </c>
      <c r="E7" s="258">
        <v>0</v>
      </c>
      <c r="F7" s="258">
        <v>3.9</v>
      </c>
      <c r="G7" s="258">
        <v>0.1130989843</v>
      </c>
      <c r="H7" s="258">
        <v>26</v>
      </c>
      <c r="I7" s="259">
        <v>0</v>
      </c>
      <c r="J7" s="259" t="str">
        <f>IFERROR(VLOOKUP($B7,'Core Indicators'!$E$3:$EU$906,147,FALSE),"x")</f>
        <v>x</v>
      </c>
      <c r="K7" s="260">
        <v>0.84021884200000008</v>
      </c>
      <c r="L7" s="258">
        <v>4.25</v>
      </c>
      <c r="M7" s="259">
        <v>17</v>
      </c>
      <c r="N7" s="259">
        <v>71</v>
      </c>
      <c r="O7" s="259" t="str">
        <f>IFERROR(VLOOKUP(B7,'Core Indicators'!$E$3:$G$9906,3,FALSE),"x")</f>
        <v>x</v>
      </c>
      <c r="P7" s="259">
        <v>83600</v>
      </c>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row>
    <row r="8" spans="1:116" x14ac:dyDescent="0.35">
      <c r="A8" s="254" t="s">
        <v>6902</v>
      </c>
      <c r="B8" s="255" t="s">
        <v>6903</v>
      </c>
      <c r="C8" s="258">
        <v>5.8874944500000012E-2</v>
      </c>
      <c r="D8" s="259">
        <v>12</v>
      </c>
      <c r="E8" s="258">
        <v>0.01</v>
      </c>
      <c r="F8" s="258">
        <v>8.15</v>
      </c>
      <c r="G8" s="258">
        <v>0.35376096779999999</v>
      </c>
      <c r="H8" s="258">
        <v>42.9</v>
      </c>
      <c r="I8" s="259">
        <v>0</v>
      </c>
      <c r="J8" s="259" t="str">
        <f>IFERROR(VLOOKUP($B8,'Core Indicators'!$E$3:$EU$906,147,FALSE),"x")</f>
        <v>x</v>
      </c>
      <c r="K8" s="260">
        <v>-0.43072563409999998</v>
      </c>
      <c r="L8" s="258">
        <v>7.5</v>
      </c>
      <c r="M8" s="259">
        <v>85</v>
      </c>
      <c r="N8" s="259">
        <v>45</v>
      </c>
      <c r="O8" s="259" t="str">
        <f>IFERROR(VLOOKUP(B8,'Core Indicators'!$E$3:$G$9906,3,FALSE),"x")</f>
        <v>x</v>
      </c>
      <c r="P8" s="259">
        <v>2736690</v>
      </c>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BS8" s="253"/>
      <c r="BT8" s="253"/>
      <c r="BU8" s="253"/>
      <c r="BV8" s="253"/>
      <c r="BW8" s="253"/>
      <c r="BX8" s="253"/>
      <c r="BY8" s="253"/>
      <c r="BZ8" s="253"/>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row>
    <row r="9" spans="1:116" x14ac:dyDescent="0.35">
      <c r="A9" s="254" t="s">
        <v>2282</v>
      </c>
      <c r="B9" s="255" t="s">
        <v>6904</v>
      </c>
      <c r="C9" s="258">
        <v>4.13892441E-2</v>
      </c>
      <c r="D9" s="259">
        <v>6</v>
      </c>
      <c r="E9" s="258">
        <v>1.7999999999999999E-2</v>
      </c>
      <c r="F9" s="258">
        <v>7.1</v>
      </c>
      <c r="G9" s="258">
        <v>0.25869431790000003</v>
      </c>
      <c r="H9" s="258">
        <v>29.9</v>
      </c>
      <c r="I9" s="259">
        <v>6</v>
      </c>
      <c r="J9" s="259">
        <f>IFERROR(VLOOKUP($B9,'Core Indicators'!$E$3:$EU$906,147,FALSE),"x")</f>
        <v>1</v>
      </c>
      <c r="K9" s="260">
        <v>-0.1312757581</v>
      </c>
      <c r="L9" s="258">
        <v>6</v>
      </c>
      <c r="M9" s="259">
        <v>53</v>
      </c>
      <c r="N9" s="259">
        <v>42</v>
      </c>
      <c r="O9" s="259">
        <f>IFERROR(VLOOKUP(B9,'Core Indicators'!$E$3:$G$9906,3,FALSE),"x")</f>
        <v>3024000</v>
      </c>
      <c r="P9" s="259">
        <v>28470</v>
      </c>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row>
    <row r="10" spans="1:116" x14ac:dyDescent="0.35">
      <c r="A10" s="254" t="s">
        <v>6905</v>
      </c>
      <c r="B10" s="255" t="s">
        <v>6906</v>
      </c>
      <c r="C10" s="258">
        <v>0</v>
      </c>
      <c r="D10" s="259">
        <v>13</v>
      </c>
      <c r="E10" s="258">
        <v>0</v>
      </c>
      <c r="F10" s="258" t="s">
        <v>14</v>
      </c>
      <c r="G10" s="258" t="s">
        <v>14</v>
      </c>
      <c r="H10" s="258" t="s">
        <v>14</v>
      </c>
      <c r="I10" s="259">
        <v>0</v>
      </c>
      <c r="J10" s="259" t="str">
        <f>IFERROR(VLOOKUP($B10,'Core Indicators'!$E$3:$EU$906,147,FALSE),"x")</f>
        <v>x</v>
      </c>
      <c r="K10" s="260">
        <v>0.40520465369999997</v>
      </c>
      <c r="L10" s="258" t="s">
        <v>14</v>
      </c>
      <c r="M10" s="259">
        <v>85</v>
      </c>
      <c r="N10" s="259" t="s">
        <v>14</v>
      </c>
      <c r="O10" s="259" t="str">
        <f>IFERROR(VLOOKUP(B10,'Core Indicators'!$E$3:$G$9906,3,FALSE),"x")</f>
        <v>x</v>
      </c>
      <c r="P10" s="259">
        <v>440</v>
      </c>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row>
    <row r="11" spans="1:116" x14ac:dyDescent="0.35">
      <c r="A11" s="254" t="s">
        <v>6907</v>
      </c>
      <c r="B11" s="255" t="s">
        <v>6908</v>
      </c>
      <c r="C11" s="258">
        <v>0.29240004409999998</v>
      </c>
      <c r="D11" s="259">
        <v>14</v>
      </c>
      <c r="E11" s="258">
        <v>0.02</v>
      </c>
      <c r="F11" s="258" t="s">
        <v>14</v>
      </c>
      <c r="G11" s="258">
        <v>0.1028773082</v>
      </c>
      <c r="H11" s="258">
        <v>34.4</v>
      </c>
      <c r="I11" s="259">
        <v>0</v>
      </c>
      <c r="J11" s="259" t="str">
        <f>IFERROR(VLOOKUP($B11,'Core Indicators'!$E$3:$EU$906,147,FALSE),"x")</f>
        <v>x</v>
      </c>
      <c r="K11" s="260">
        <v>1.7341445684000001</v>
      </c>
      <c r="L11" s="258" t="s">
        <v>14</v>
      </c>
      <c r="M11" s="259">
        <v>97</v>
      </c>
      <c r="N11" s="259">
        <v>77</v>
      </c>
      <c r="O11" s="259" t="str">
        <f>IFERROR(VLOOKUP(B11,'Core Indicators'!$E$3:$G$9906,3,FALSE),"x")</f>
        <v>x</v>
      </c>
      <c r="P11" s="259">
        <v>7682300</v>
      </c>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3"/>
      <c r="CB11" s="253"/>
      <c r="CC11" s="253"/>
      <c r="CD11" s="253"/>
      <c r="CE11" s="253"/>
      <c r="CF11" s="253"/>
      <c r="CG11" s="253"/>
      <c r="CH11" s="253"/>
      <c r="CI11" s="253"/>
      <c r="CJ11" s="253"/>
      <c r="CK11" s="253"/>
      <c r="CL11" s="253"/>
      <c r="CM11" s="253"/>
      <c r="CN11" s="253"/>
      <c r="CO11" s="253"/>
      <c r="CP11" s="253"/>
      <c r="CQ11" s="253"/>
      <c r="CR11" s="253"/>
      <c r="CS11" s="253"/>
      <c r="CT11" s="253"/>
      <c r="CU11" s="253"/>
      <c r="CV11" s="253"/>
      <c r="CW11" s="253"/>
      <c r="CX11" s="253"/>
      <c r="CY11" s="253"/>
      <c r="CZ11" s="253"/>
      <c r="DA11" s="253"/>
      <c r="DB11" s="253"/>
      <c r="DC11" s="253"/>
      <c r="DD11" s="253"/>
      <c r="DE11" s="253"/>
      <c r="DF11" s="253"/>
      <c r="DG11" s="253"/>
      <c r="DH11" s="253"/>
      <c r="DI11" s="253"/>
      <c r="DJ11" s="253"/>
      <c r="DK11" s="253"/>
      <c r="DL11" s="253"/>
    </row>
    <row r="12" spans="1:116" x14ac:dyDescent="0.35">
      <c r="A12" s="254" t="s">
        <v>6909</v>
      </c>
      <c r="B12" s="255" t="s">
        <v>6910</v>
      </c>
      <c r="C12" s="258">
        <v>0.1350639867</v>
      </c>
      <c r="D12" s="259">
        <v>12</v>
      </c>
      <c r="E12" s="258">
        <v>7.7999999999999996E-3</v>
      </c>
      <c r="F12" s="258" t="s">
        <v>14</v>
      </c>
      <c r="G12" s="258">
        <v>7.3148202199999998E-2</v>
      </c>
      <c r="H12" s="258">
        <v>30.8</v>
      </c>
      <c r="I12" s="259">
        <v>0</v>
      </c>
      <c r="J12" s="259" t="str">
        <f>IFERROR(VLOOKUP($B12,'Core Indicators'!$E$3:$EU$906,147,FALSE),"x")</f>
        <v>x</v>
      </c>
      <c r="K12" s="260">
        <v>1.8830512762</v>
      </c>
      <c r="L12" s="258" t="s">
        <v>14</v>
      </c>
      <c r="M12" s="259">
        <v>93</v>
      </c>
      <c r="N12" s="259">
        <v>77</v>
      </c>
      <c r="O12" s="259" t="str">
        <f>IFERROR(VLOOKUP(B12,'Core Indicators'!$E$3:$G$9906,3,FALSE),"x")</f>
        <v>x</v>
      </c>
      <c r="P12" s="259">
        <v>82523</v>
      </c>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row>
    <row r="13" spans="1:116" x14ac:dyDescent="0.35">
      <c r="A13" s="254" t="s">
        <v>2292</v>
      </c>
      <c r="B13" s="255" t="s">
        <v>6911</v>
      </c>
      <c r="C13" s="258">
        <v>0.15286196930000001</v>
      </c>
      <c r="D13" s="259">
        <v>4</v>
      </c>
      <c r="E13" s="258">
        <v>5.5E-2</v>
      </c>
      <c r="F13" s="258">
        <v>3.4333333332999998</v>
      </c>
      <c r="G13" s="258">
        <v>0.32076538339999999</v>
      </c>
      <c r="H13" s="258">
        <v>26.6</v>
      </c>
      <c r="I13" s="259">
        <v>10</v>
      </c>
      <c r="J13" s="259">
        <f>IFERROR(VLOOKUP($B13,'Core Indicators'!$E$3:$EU$906,147,FALSE),"x")</f>
        <v>91</v>
      </c>
      <c r="K13" s="260">
        <v>-0.57727032899999997</v>
      </c>
      <c r="L13" s="258">
        <v>3</v>
      </c>
      <c r="M13" s="259">
        <v>10</v>
      </c>
      <c r="N13" s="259">
        <v>30</v>
      </c>
      <c r="O13" s="259">
        <f>IFERROR(VLOOKUP(B13,'Core Indicators'!$E$3:$G$9906,3,FALSE),"x")</f>
        <v>9999000</v>
      </c>
      <c r="P13" s="259">
        <v>82663</v>
      </c>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row>
    <row r="14" spans="1:116" x14ac:dyDescent="0.35">
      <c r="A14" s="254" t="s">
        <v>884</v>
      </c>
      <c r="B14" s="255" t="s">
        <v>6912</v>
      </c>
      <c r="C14" s="258">
        <v>0.25789995929999998</v>
      </c>
      <c r="D14" s="259">
        <v>8</v>
      </c>
      <c r="E14" s="258">
        <v>0</v>
      </c>
      <c r="F14" s="258">
        <v>3.7</v>
      </c>
      <c r="G14" s="258">
        <v>0.51957781189999996</v>
      </c>
      <c r="H14" s="258">
        <v>38.6</v>
      </c>
      <c r="I14" s="259">
        <v>6</v>
      </c>
      <c r="J14" s="259">
        <f>IFERROR(VLOOKUP($B14,'Core Indicators'!$E$3:$EU$906,147,FALSE),"x")</f>
        <v>227</v>
      </c>
      <c r="K14" s="260">
        <v>-1.4319046736000001</v>
      </c>
      <c r="L14" s="258">
        <v>2.5</v>
      </c>
      <c r="M14" s="259">
        <v>13</v>
      </c>
      <c r="N14" s="259">
        <v>19</v>
      </c>
      <c r="O14" s="259">
        <f>IFERROR(VLOOKUP(B14,'Core Indicators'!$E$3:$G$9906,3,FALSE),"x")</f>
        <v>12600000</v>
      </c>
      <c r="P14" s="259">
        <v>25680</v>
      </c>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53"/>
      <c r="BU14" s="253"/>
      <c r="BV14" s="253"/>
      <c r="BW14" s="253"/>
      <c r="BX14" s="253"/>
      <c r="BY14" s="253"/>
      <c r="BZ14" s="253"/>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3"/>
      <c r="CZ14" s="253"/>
      <c r="DA14" s="253"/>
      <c r="DB14" s="253"/>
      <c r="DC14" s="253"/>
      <c r="DD14" s="253"/>
      <c r="DE14" s="253"/>
      <c r="DF14" s="253"/>
      <c r="DG14" s="253"/>
      <c r="DH14" s="253"/>
      <c r="DI14" s="253"/>
      <c r="DJ14" s="253"/>
      <c r="DK14" s="253"/>
      <c r="DL14" s="253"/>
    </row>
    <row r="15" spans="1:116" x14ac:dyDescent="0.35">
      <c r="A15" s="254" t="s">
        <v>6913</v>
      </c>
      <c r="B15" s="255" t="s">
        <v>6914</v>
      </c>
      <c r="C15" s="258">
        <v>0.49180002620000002</v>
      </c>
      <c r="D15" s="259">
        <v>12</v>
      </c>
      <c r="E15" s="258">
        <v>0.01</v>
      </c>
      <c r="F15" s="258" t="s">
        <v>14</v>
      </c>
      <c r="G15" s="258">
        <v>4.5443996700000003E-2</v>
      </c>
      <c r="H15" s="258">
        <v>27.2</v>
      </c>
      <c r="I15" s="259">
        <v>0</v>
      </c>
      <c r="J15" s="259" t="str">
        <f>IFERROR(VLOOKUP($B15,'Core Indicators'!$E$3:$EU$906,147,FALSE),"x")</f>
        <v>x</v>
      </c>
      <c r="K15" s="260">
        <v>1.3637149334000001</v>
      </c>
      <c r="L15" s="258" t="s">
        <v>14</v>
      </c>
      <c r="M15" s="259">
        <v>96</v>
      </c>
      <c r="N15" s="259">
        <v>75</v>
      </c>
      <c r="O15" s="259" t="str">
        <f>IFERROR(VLOOKUP(B15,'Core Indicators'!$E$3:$G$9906,3,FALSE),"x")</f>
        <v>x</v>
      </c>
      <c r="P15" s="259">
        <v>30280</v>
      </c>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253"/>
      <c r="BM15" s="253"/>
      <c r="BN15" s="253"/>
      <c r="BO15" s="253"/>
      <c r="BP15" s="253"/>
      <c r="BQ15" s="253"/>
      <c r="BR15" s="253"/>
      <c r="BS15" s="253"/>
      <c r="BT15" s="253"/>
      <c r="BU15" s="253"/>
      <c r="BV15" s="253"/>
      <c r="BW15" s="253"/>
      <c r="BX15" s="253"/>
      <c r="BY15" s="253"/>
      <c r="BZ15" s="253"/>
      <c r="CA15" s="253"/>
      <c r="CB15" s="253"/>
      <c r="CC15" s="253"/>
      <c r="CD15" s="253"/>
      <c r="CE15" s="253"/>
      <c r="CF15" s="253"/>
      <c r="CG15" s="253"/>
      <c r="CH15" s="253"/>
      <c r="CI15" s="253"/>
      <c r="CJ15" s="253"/>
      <c r="CK15" s="253"/>
      <c r="CL15" s="253"/>
      <c r="CM15" s="253"/>
      <c r="CN15" s="253"/>
      <c r="CO15" s="253"/>
      <c r="CP15" s="253"/>
      <c r="CQ15" s="253"/>
      <c r="CR15" s="253"/>
      <c r="CS15" s="253"/>
      <c r="CT15" s="253"/>
      <c r="CU15" s="253"/>
      <c r="CV15" s="253"/>
      <c r="CW15" s="253"/>
      <c r="CX15" s="253"/>
      <c r="CY15" s="253"/>
      <c r="CZ15" s="253"/>
      <c r="DA15" s="253"/>
      <c r="DB15" s="253"/>
      <c r="DC15" s="253"/>
      <c r="DD15" s="253"/>
      <c r="DE15" s="253"/>
      <c r="DF15" s="253"/>
      <c r="DG15" s="253"/>
      <c r="DH15" s="253"/>
      <c r="DI15" s="253"/>
      <c r="DJ15" s="253"/>
      <c r="DK15" s="253"/>
      <c r="DL15" s="253"/>
    </row>
    <row r="16" spans="1:116" x14ac:dyDescent="0.35">
      <c r="A16" s="254" t="s">
        <v>6915</v>
      </c>
      <c r="B16" s="255" t="s">
        <v>6916</v>
      </c>
      <c r="C16" s="258">
        <v>0.81187498689999993</v>
      </c>
      <c r="D16" s="259">
        <v>9</v>
      </c>
      <c r="E16" s="258">
        <v>0.33</v>
      </c>
      <c r="F16" s="258">
        <v>7.75</v>
      </c>
      <c r="G16" s="258">
        <v>0.61251466889999995</v>
      </c>
      <c r="H16" s="258">
        <v>47.8</v>
      </c>
      <c r="I16" s="259">
        <v>0</v>
      </c>
      <c r="J16" s="259" t="str">
        <f>IFERROR(VLOOKUP($B16,'Core Indicators'!$E$3:$EU$906,147,FALSE),"x")</f>
        <v>x</v>
      </c>
      <c r="K16" s="260">
        <v>-0.66412585970000004</v>
      </c>
      <c r="L16" s="258">
        <v>6.5</v>
      </c>
      <c r="M16" s="259">
        <v>66</v>
      </c>
      <c r="N16" s="259">
        <v>41</v>
      </c>
      <c r="O16" s="259" t="str">
        <f>IFERROR(VLOOKUP(B16,'Core Indicators'!$E$3:$G$9906,3,FALSE),"x")</f>
        <v>x</v>
      </c>
      <c r="P16" s="259">
        <v>112760</v>
      </c>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row>
    <row r="17" spans="1:116" x14ac:dyDescent="0.35">
      <c r="A17" s="254" t="s">
        <v>540</v>
      </c>
      <c r="B17" s="255" t="s">
        <v>6917</v>
      </c>
      <c r="C17" s="258">
        <v>0.55109997759999996</v>
      </c>
      <c r="D17" s="259">
        <v>11</v>
      </c>
      <c r="E17" s="258">
        <v>0</v>
      </c>
      <c r="F17" s="258">
        <v>6.2</v>
      </c>
      <c r="G17" s="258">
        <v>0.61156915869999995</v>
      </c>
      <c r="H17" s="258">
        <v>35.299999999999997</v>
      </c>
      <c r="I17" s="259">
        <v>10</v>
      </c>
      <c r="J17" s="259">
        <f>IFERROR(VLOOKUP($B17,'Core Indicators'!$E$3:$EU$906,147,FALSE),"x")</f>
        <v>566</v>
      </c>
      <c r="K17" s="260">
        <v>-0.42625910039999998</v>
      </c>
      <c r="L17" s="258">
        <v>4.25</v>
      </c>
      <c r="M17" s="259">
        <v>56</v>
      </c>
      <c r="N17" s="259">
        <v>40</v>
      </c>
      <c r="O17" s="259">
        <f>IFERROR(VLOOKUP(B17,'Core Indicators'!$E$3:$G$9906,3,FALSE),"x")</f>
        <v>21135000</v>
      </c>
      <c r="P17" s="259">
        <v>273600</v>
      </c>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c r="BR17" s="253"/>
      <c r="BS17" s="253"/>
      <c r="BT17" s="253"/>
      <c r="BU17" s="253"/>
      <c r="BV17" s="253"/>
      <c r="BW17" s="253"/>
      <c r="BX17" s="253"/>
      <c r="BY17" s="253"/>
      <c r="BZ17" s="253"/>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row>
    <row r="18" spans="1:116" x14ac:dyDescent="0.35">
      <c r="A18" s="254" t="s">
        <v>192</v>
      </c>
      <c r="B18" s="255" t="s">
        <v>6918</v>
      </c>
      <c r="C18" s="258">
        <v>0.1888710338</v>
      </c>
      <c r="D18" s="259">
        <v>7</v>
      </c>
      <c r="E18" s="258">
        <v>0.122</v>
      </c>
      <c r="F18" s="258">
        <v>4.4166666667000003</v>
      </c>
      <c r="G18" s="258">
        <v>0.53584621349999995</v>
      </c>
      <c r="H18" s="258">
        <v>32.4</v>
      </c>
      <c r="I18" s="259">
        <v>6</v>
      </c>
      <c r="J18" s="259">
        <f>IFERROR(VLOOKUP($B18,'Core Indicators'!$E$3:$EU$906,147,FALSE),"x")</f>
        <v>166</v>
      </c>
      <c r="K18" s="260">
        <v>-0.63630837200000001</v>
      </c>
      <c r="L18" s="258">
        <v>3.5</v>
      </c>
      <c r="M18" s="259">
        <v>39</v>
      </c>
      <c r="N18" s="259">
        <v>26</v>
      </c>
      <c r="O18" s="259">
        <f>IFERROR(VLOOKUP(B18,'Core Indicators'!$E$3:$G$9906,3,FALSE),"x")</f>
        <v>143197000</v>
      </c>
      <c r="P18" s="259">
        <v>130170</v>
      </c>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3"/>
      <c r="BS18" s="253"/>
      <c r="BT18" s="253"/>
      <c r="BU18" s="253"/>
      <c r="BV18" s="253"/>
      <c r="BW18" s="253"/>
      <c r="BX18" s="253"/>
      <c r="BY18" s="253"/>
      <c r="BZ18" s="253"/>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row>
    <row r="19" spans="1:116" x14ac:dyDescent="0.35">
      <c r="A19" s="254" t="s">
        <v>6919</v>
      </c>
      <c r="B19" s="255" t="s">
        <v>6920</v>
      </c>
      <c r="C19" s="258">
        <v>0.29830702730000003</v>
      </c>
      <c r="D19" s="259">
        <v>9</v>
      </c>
      <c r="E19" s="258">
        <v>0.05</v>
      </c>
      <c r="F19" s="258">
        <v>7.95</v>
      </c>
      <c r="G19" s="258">
        <v>0.21775610300000001</v>
      </c>
      <c r="H19" s="258">
        <v>41.3</v>
      </c>
      <c r="I19" s="259">
        <v>6</v>
      </c>
      <c r="J19" s="259" t="str">
        <f>IFERROR(VLOOKUP($B19,'Core Indicators'!$E$3:$EU$906,147,FALSE),"x")</f>
        <v>x</v>
      </c>
      <c r="K19" s="260">
        <v>3.5896573199999997E-2</v>
      </c>
      <c r="L19" s="258">
        <v>7.5</v>
      </c>
      <c r="M19" s="259">
        <v>80</v>
      </c>
      <c r="N19" s="259">
        <v>43</v>
      </c>
      <c r="O19" s="259" t="str">
        <f>IFERROR(VLOOKUP(B19,'Core Indicators'!$E$3:$G$9906,3,FALSE),"x")</f>
        <v>x</v>
      </c>
      <c r="P19" s="259">
        <v>108560</v>
      </c>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row>
    <row r="20" spans="1:116" x14ac:dyDescent="0.35">
      <c r="A20" s="254" t="s">
        <v>6921</v>
      </c>
      <c r="B20" s="255" t="s">
        <v>6922</v>
      </c>
      <c r="C20" s="258">
        <v>0.85500000239999996</v>
      </c>
      <c r="D20" s="259">
        <v>3</v>
      </c>
      <c r="E20" s="258">
        <v>0</v>
      </c>
      <c r="F20" s="258">
        <v>3</v>
      </c>
      <c r="G20" s="258">
        <v>0.20729597050000001</v>
      </c>
      <c r="H20" s="258" t="s">
        <v>14</v>
      </c>
      <c r="I20" s="259">
        <v>4</v>
      </c>
      <c r="J20" s="259" t="str">
        <f>IFERROR(VLOOKUP($B20,'Core Indicators'!$E$3:$EU$906,147,FALSE),"x")</f>
        <v>x</v>
      </c>
      <c r="K20" s="260">
        <v>0.49437779189999997</v>
      </c>
      <c r="L20" s="258">
        <v>2.75</v>
      </c>
      <c r="M20" s="259">
        <v>11</v>
      </c>
      <c r="N20" s="259">
        <v>42</v>
      </c>
      <c r="O20" s="259" t="str">
        <f>IFERROR(VLOOKUP(B20,'Core Indicators'!$E$3:$G$9906,3,FALSE),"x")</f>
        <v>x</v>
      </c>
      <c r="P20" s="259">
        <v>771</v>
      </c>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3"/>
      <c r="BW20" s="253"/>
      <c r="BX20" s="253"/>
      <c r="BY20" s="253"/>
      <c r="BZ20" s="253"/>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3"/>
    </row>
    <row r="21" spans="1:116" x14ac:dyDescent="0.35">
      <c r="A21" s="254" t="s">
        <v>6923</v>
      </c>
      <c r="B21" s="255" t="s">
        <v>6924</v>
      </c>
      <c r="C21" s="258">
        <v>0.2752909596</v>
      </c>
      <c r="D21" s="259">
        <v>12</v>
      </c>
      <c r="E21" s="258">
        <v>0</v>
      </c>
      <c r="F21" s="258" t="s">
        <v>14</v>
      </c>
      <c r="G21" s="258">
        <v>0.35254190839999999</v>
      </c>
      <c r="H21" s="258" t="s">
        <v>14</v>
      </c>
      <c r="I21" s="259">
        <v>0</v>
      </c>
      <c r="J21" s="259" t="str">
        <f>IFERROR(VLOOKUP($B21,'Core Indicators'!$E$3:$EU$906,147,FALSE),"x")</f>
        <v>x</v>
      </c>
      <c r="K21" s="260">
        <v>7.6531879600000005E-2</v>
      </c>
      <c r="L21" s="258" t="s">
        <v>14</v>
      </c>
      <c r="M21" s="259">
        <v>91</v>
      </c>
      <c r="N21" s="259">
        <v>64</v>
      </c>
      <c r="O21" s="259" t="str">
        <f>IFERROR(VLOOKUP(B21,'Core Indicators'!$E$3:$G$9906,3,FALSE),"x")</f>
        <v>x</v>
      </c>
      <c r="P21" s="259">
        <v>10010</v>
      </c>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c r="BR21" s="253"/>
      <c r="BS21" s="253"/>
      <c r="BT21" s="253"/>
      <c r="BU21" s="253"/>
      <c r="BV21" s="253"/>
      <c r="BW21" s="253"/>
      <c r="BX21" s="253"/>
      <c r="BY21" s="253"/>
      <c r="BZ21" s="253"/>
      <c r="CA21" s="253"/>
      <c r="CB21" s="253"/>
      <c r="CC21" s="253"/>
      <c r="CD21" s="253"/>
      <c r="CE21" s="253"/>
      <c r="CF21" s="253"/>
      <c r="CG21" s="253"/>
      <c r="CH21" s="253"/>
      <c r="CI21" s="253"/>
      <c r="CJ21" s="253"/>
      <c r="CK21" s="253"/>
      <c r="CL21" s="253"/>
      <c r="CM21" s="253"/>
      <c r="CN21" s="253"/>
      <c r="CO21" s="253"/>
      <c r="CP21" s="253"/>
      <c r="CQ21" s="253"/>
      <c r="CR21" s="253"/>
      <c r="CS21" s="253"/>
      <c r="CT21" s="253"/>
      <c r="CU21" s="253"/>
      <c r="CV21" s="253"/>
      <c r="CW21" s="253"/>
      <c r="CX21" s="253"/>
      <c r="CY21" s="253"/>
      <c r="CZ21" s="253"/>
      <c r="DA21" s="253"/>
      <c r="DB21" s="253"/>
      <c r="DC21" s="253"/>
      <c r="DD21" s="253"/>
      <c r="DE21" s="253"/>
      <c r="DF21" s="253"/>
      <c r="DG21" s="253"/>
      <c r="DH21" s="253"/>
      <c r="DI21" s="253"/>
      <c r="DJ21" s="253"/>
      <c r="DK21" s="253"/>
      <c r="DL21" s="253"/>
    </row>
    <row r="22" spans="1:116" x14ac:dyDescent="0.35">
      <c r="A22" s="254" t="s">
        <v>6925</v>
      </c>
      <c r="B22" s="255" t="s">
        <v>6926</v>
      </c>
      <c r="C22" s="258">
        <v>0.63031901420000003</v>
      </c>
      <c r="D22" s="259">
        <v>6</v>
      </c>
      <c r="E22" s="258">
        <v>0.01</v>
      </c>
      <c r="F22" s="258">
        <v>5.75</v>
      </c>
      <c r="G22" s="258">
        <v>0.1620850103</v>
      </c>
      <c r="H22" s="258">
        <v>33</v>
      </c>
      <c r="I22" s="259">
        <v>2</v>
      </c>
      <c r="J22" s="259" t="str">
        <f>IFERROR(VLOOKUP($B22,'Core Indicators'!$E$3:$EU$906,147,FALSE),"x")</f>
        <v>x</v>
      </c>
      <c r="K22" s="260">
        <v>-0.23354159299999999</v>
      </c>
      <c r="L22" s="258">
        <v>6</v>
      </c>
      <c r="M22" s="259">
        <v>53</v>
      </c>
      <c r="N22" s="259">
        <v>36</v>
      </c>
      <c r="O22" s="259" t="str">
        <f>IFERROR(VLOOKUP(B22,'Core Indicators'!$E$3:$G$9906,3,FALSE),"x")</f>
        <v>x</v>
      </c>
      <c r="P22" s="259">
        <v>51200</v>
      </c>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row>
    <row r="23" spans="1:116" x14ac:dyDescent="0.35">
      <c r="A23" s="254" t="s">
        <v>6927</v>
      </c>
      <c r="B23" s="255" t="s">
        <v>6928</v>
      </c>
      <c r="C23" s="258">
        <v>0.3724950447</v>
      </c>
      <c r="D23" s="259">
        <v>2</v>
      </c>
      <c r="E23" s="258">
        <v>4.1000000000000002E-2</v>
      </c>
      <c r="F23" s="258">
        <v>4.3833333333000004</v>
      </c>
      <c r="G23" s="258">
        <v>0.11907633970000001</v>
      </c>
      <c r="H23" s="258">
        <v>25.3</v>
      </c>
      <c r="I23" s="259">
        <v>6</v>
      </c>
      <c r="J23" s="259" t="str">
        <f>IFERROR(VLOOKUP($B23,'Core Indicators'!$E$3:$EU$906,147,FALSE),"x")</f>
        <v>x</v>
      </c>
      <c r="K23" s="260">
        <v>-0.79445779319999987</v>
      </c>
      <c r="L23" s="258">
        <v>4</v>
      </c>
      <c r="M23" s="259">
        <v>19</v>
      </c>
      <c r="N23" s="259">
        <v>45</v>
      </c>
      <c r="O23" s="259" t="str">
        <f>IFERROR(VLOOKUP(B23,'Core Indicators'!$E$3:$G$9906,3,FALSE),"x")</f>
        <v>x</v>
      </c>
      <c r="P23" s="259">
        <v>202910</v>
      </c>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row>
    <row r="24" spans="1:116" x14ac:dyDescent="0.35">
      <c r="A24" s="254" t="s">
        <v>6929</v>
      </c>
      <c r="B24" s="255" t="s">
        <v>6930</v>
      </c>
      <c r="C24" s="258">
        <v>0.63658801529999998</v>
      </c>
      <c r="D24" s="259">
        <v>14</v>
      </c>
      <c r="E24" s="258">
        <v>0</v>
      </c>
      <c r="F24" s="258" t="s">
        <v>14</v>
      </c>
      <c r="G24" s="258">
        <v>0.39140979419999999</v>
      </c>
      <c r="H24" s="258">
        <v>53.3</v>
      </c>
      <c r="I24" s="259">
        <v>0</v>
      </c>
      <c r="J24" s="259" t="str">
        <f>IFERROR(VLOOKUP($B24,'Core Indicators'!$E$3:$EU$906,147,FALSE),"x")</f>
        <v>x</v>
      </c>
      <c r="K24" s="260">
        <v>-0.77551245689999992</v>
      </c>
      <c r="L24" s="258" t="s">
        <v>14</v>
      </c>
      <c r="M24" s="259">
        <v>86</v>
      </c>
      <c r="N24" s="259" t="s">
        <v>14</v>
      </c>
      <c r="O24" s="259" t="str">
        <f>IFERROR(VLOOKUP(B24,'Core Indicators'!$E$3:$G$9906,3,FALSE),"x")</f>
        <v>x</v>
      </c>
      <c r="P24" s="259">
        <v>22810</v>
      </c>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53"/>
      <c r="BU24" s="253"/>
      <c r="BV24" s="253"/>
      <c r="BW24" s="253"/>
      <c r="BX24" s="253"/>
      <c r="BY24" s="253"/>
      <c r="BZ24" s="253"/>
      <c r="CA24" s="253"/>
      <c r="CB24" s="253"/>
      <c r="CC24" s="253"/>
      <c r="CD24" s="253"/>
      <c r="CE24" s="253"/>
      <c r="CF24" s="253"/>
      <c r="CG24" s="253"/>
      <c r="CH24" s="253"/>
      <c r="CI24" s="253"/>
      <c r="CJ24" s="253"/>
      <c r="CK24" s="253"/>
      <c r="CL24" s="253"/>
      <c r="CM24" s="253"/>
      <c r="CN24" s="253"/>
      <c r="CO24" s="253"/>
      <c r="CP24" s="253"/>
      <c r="CQ24" s="253"/>
      <c r="CR24" s="253"/>
      <c r="CS24" s="253"/>
      <c r="CT24" s="253"/>
      <c r="CU24" s="253"/>
      <c r="CV24" s="253"/>
      <c r="CW24" s="253"/>
      <c r="CX24" s="253"/>
      <c r="CY24" s="253"/>
      <c r="CZ24" s="253"/>
      <c r="DA24" s="253"/>
      <c r="DB24" s="253"/>
      <c r="DC24" s="253"/>
      <c r="DD24" s="253"/>
      <c r="DE24" s="253"/>
      <c r="DF24" s="253"/>
      <c r="DG24" s="253"/>
      <c r="DH24" s="253"/>
      <c r="DI24" s="253"/>
      <c r="DJ24" s="253"/>
      <c r="DK24" s="253"/>
      <c r="DL24" s="253"/>
    </row>
    <row r="25" spans="1:116" x14ac:dyDescent="0.35">
      <c r="A25" s="254" t="s">
        <v>6931</v>
      </c>
      <c r="B25" s="255" t="s">
        <v>6932</v>
      </c>
      <c r="C25" s="258">
        <v>0.67240000150000001</v>
      </c>
      <c r="D25" s="259">
        <v>11</v>
      </c>
      <c r="E25" s="258">
        <v>3.5000000000000003E-2</v>
      </c>
      <c r="F25" s="258">
        <v>6.8</v>
      </c>
      <c r="G25" s="258">
        <v>0.44613712929999999</v>
      </c>
      <c r="H25" s="258">
        <v>41.6</v>
      </c>
      <c r="I25" s="259">
        <v>6</v>
      </c>
      <c r="J25" s="259" t="str">
        <f>IFERROR(VLOOKUP($B25,'Core Indicators'!$E$3:$EU$906,147,FALSE),"x")</f>
        <v>x</v>
      </c>
      <c r="K25" s="260">
        <v>-1.1213886738000001</v>
      </c>
      <c r="L25" s="258">
        <v>5.25</v>
      </c>
      <c r="M25" s="259">
        <v>63</v>
      </c>
      <c r="N25" s="259">
        <v>31</v>
      </c>
      <c r="O25" s="259" t="str">
        <f>IFERROR(VLOOKUP(B25,'Core Indicators'!$E$3:$G$9906,3,FALSE),"x")</f>
        <v>x</v>
      </c>
      <c r="P25" s="259">
        <v>1083300</v>
      </c>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row>
    <row r="26" spans="1:116" x14ac:dyDescent="0.35">
      <c r="A26" s="254" t="s">
        <v>550</v>
      </c>
      <c r="B26" s="255" t="s">
        <v>6933</v>
      </c>
      <c r="C26" s="258">
        <v>0.51540597229999996</v>
      </c>
      <c r="D26" s="259">
        <v>12</v>
      </c>
      <c r="E26" s="258">
        <v>6.6299999999999998E-2</v>
      </c>
      <c r="F26" s="258">
        <v>7.4</v>
      </c>
      <c r="G26" s="258">
        <v>0.38554076850000002</v>
      </c>
      <c r="H26" s="258">
        <v>53.4</v>
      </c>
      <c r="I26" s="259">
        <v>10</v>
      </c>
      <c r="J26" s="259">
        <f>IFERROR(VLOOKUP($B26,'Core Indicators'!$E$3:$EU$906,147,FALSE),"x")</f>
        <v>0</v>
      </c>
      <c r="K26" s="260">
        <v>-0.18090397120000001</v>
      </c>
      <c r="L26" s="258">
        <v>7.5</v>
      </c>
      <c r="M26" s="259">
        <v>75</v>
      </c>
      <c r="N26" s="259">
        <v>35</v>
      </c>
      <c r="O26" s="259">
        <f>IFERROR(VLOOKUP(B26,'Core Indicators'!$E$3:$G$9906,3,FALSE),"x")</f>
        <v>210147000</v>
      </c>
      <c r="P26" s="259">
        <v>8358140</v>
      </c>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row>
    <row r="27" spans="1:116" x14ac:dyDescent="0.35">
      <c r="A27" s="254" t="s">
        <v>6934</v>
      </c>
      <c r="B27" s="255" t="s">
        <v>6935</v>
      </c>
      <c r="C27" s="258">
        <v>0</v>
      </c>
      <c r="D27" s="259">
        <v>12</v>
      </c>
      <c r="E27" s="258">
        <v>0</v>
      </c>
      <c r="F27" s="258" t="s">
        <v>14</v>
      </c>
      <c r="G27" s="258">
        <v>0.25602427439999997</v>
      </c>
      <c r="H27" s="258" t="s">
        <v>14</v>
      </c>
      <c r="I27" s="259">
        <v>0</v>
      </c>
      <c r="J27" s="259" t="str">
        <f>IFERROR(VLOOKUP($B27,'Core Indicators'!$E$3:$EU$906,147,FALSE),"x")</f>
        <v>x</v>
      </c>
      <c r="K27" s="260">
        <v>0.35702922939999998</v>
      </c>
      <c r="L27" s="258" t="s">
        <v>14</v>
      </c>
      <c r="M27" s="259">
        <v>95</v>
      </c>
      <c r="N27" s="259">
        <v>62</v>
      </c>
      <c r="O27" s="259" t="str">
        <f>IFERROR(VLOOKUP(B27,'Core Indicators'!$E$3:$G$9906,3,FALSE),"x")</f>
        <v>x</v>
      </c>
      <c r="P27" s="259">
        <v>430</v>
      </c>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c r="BR27" s="253"/>
      <c r="BS27" s="253"/>
      <c r="BT27" s="253"/>
      <c r="BU27" s="253"/>
      <c r="BV27" s="253"/>
      <c r="BW27" s="253"/>
      <c r="BX27" s="253"/>
      <c r="BY27" s="253"/>
      <c r="BZ27" s="253"/>
      <c r="CA27" s="253"/>
      <c r="CB27" s="253"/>
      <c r="CC27" s="253"/>
      <c r="CD27" s="253"/>
      <c r="CE27" s="253"/>
      <c r="CF27" s="253"/>
      <c r="CG27" s="253"/>
      <c r="CH27" s="253"/>
      <c r="CI27" s="253"/>
      <c r="CJ27" s="253"/>
      <c r="CK27" s="253"/>
      <c r="CL27" s="253"/>
      <c r="CM27" s="253"/>
      <c r="CN27" s="253"/>
      <c r="CO27" s="253"/>
      <c r="CP27" s="253"/>
      <c r="CQ27" s="253"/>
      <c r="CR27" s="253"/>
      <c r="CS27" s="253"/>
      <c r="CT27" s="253"/>
      <c r="CU27" s="253"/>
      <c r="CV27" s="253"/>
      <c r="CW27" s="253"/>
      <c r="CX27" s="253"/>
      <c r="CY27" s="253"/>
      <c r="CZ27" s="253"/>
      <c r="DA27" s="253"/>
      <c r="DB27" s="253"/>
      <c r="DC27" s="253"/>
      <c r="DD27" s="253"/>
      <c r="DE27" s="253"/>
      <c r="DF27" s="253"/>
      <c r="DG27" s="253"/>
      <c r="DH27" s="253"/>
      <c r="DI27" s="253"/>
      <c r="DJ27" s="253"/>
      <c r="DK27" s="253"/>
      <c r="DL27" s="253"/>
    </row>
    <row r="28" spans="1:116" x14ac:dyDescent="0.35">
      <c r="A28" s="254" t="s">
        <v>6936</v>
      </c>
      <c r="B28" s="255" t="s">
        <v>6937</v>
      </c>
      <c r="C28" s="258">
        <v>0.6545000071</v>
      </c>
      <c r="D28" s="259">
        <v>3</v>
      </c>
      <c r="E28" s="258">
        <v>0</v>
      </c>
      <c r="F28" s="258" t="s">
        <v>14</v>
      </c>
      <c r="G28" s="258">
        <v>0.23351593270000001</v>
      </c>
      <c r="H28" s="258" t="s">
        <v>14</v>
      </c>
      <c r="I28" s="259">
        <v>0</v>
      </c>
      <c r="J28" s="259" t="str">
        <f>IFERROR(VLOOKUP($B28,'Core Indicators'!$E$3:$EU$906,147,FALSE),"x")</f>
        <v>x</v>
      </c>
      <c r="K28" s="260">
        <v>0.61426669359999997</v>
      </c>
      <c r="L28" s="258" t="s">
        <v>14</v>
      </c>
      <c r="M28" s="259">
        <v>28</v>
      </c>
      <c r="N28" s="259">
        <v>60</v>
      </c>
      <c r="O28" s="259" t="str">
        <f>IFERROR(VLOOKUP(B28,'Core Indicators'!$E$3:$G$9906,3,FALSE),"x")</f>
        <v>x</v>
      </c>
      <c r="P28" s="259">
        <v>5270</v>
      </c>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row>
    <row r="29" spans="1:116" x14ac:dyDescent="0.35">
      <c r="A29" s="254" t="s">
        <v>6938</v>
      </c>
      <c r="B29" s="255" t="s">
        <v>6939</v>
      </c>
      <c r="C29" s="258">
        <v>0.75999999279999997</v>
      </c>
      <c r="D29" s="259">
        <v>6</v>
      </c>
      <c r="E29" s="258">
        <v>0</v>
      </c>
      <c r="F29" s="258">
        <v>6.85</v>
      </c>
      <c r="G29" s="258">
        <v>0.43637777080000001</v>
      </c>
      <c r="H29" s="258">
        <v>37.4</v>
      </c>
      <c r="I29" s="259">
        <v>0</v>
      </c>
      <c r="J29" s="259" t="str">
        <f>IFERROR(VLOOKUP($B29,'Core Indicators'!$E$3:$EU$906,147,FALSE),"x")</f>
        <v>x</v>
      </c>
      <c r="K29" s="260">
        <v>0.58970773219999995</v>
      </c>
      <c r="L29" s="258">
        <v>7.25</v>
      </c>
      <c r="M29" s="259">
        <v>58</v>
      </c>
      <c r="N29" s="259">
        <v>68</v>
      </c>
      <c r="O29" s="259" t="str">
        <f>IFERROR(VLOOKUP(B29,'Core Indicators'!$E$3:$G$9906,3,FALSE),"x")</f>
        <v>x</v>
      </c>
      <c r="P29" s="259">
        <v>38117</v>
      </c>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row>
    <row r="30" spans="1:116" x14ac:dyDescent="0.35">
      <c r="A30" s="254" t="s">
        <v>6940</v>
      </c>
      <c r="B30" s="255" t="s">
        <v>6941</v>
      </c>
      <c r="C30" s="258">
        <v>0.66707900850000001</v>
      </c>
      <c r="D30" s="259">
        <v>10</v>
      </c>
      <c r="E30" s="258">
        <v>0.02</v>
      </c>
      <c r="F30" s="258">
        <v>8.35</v>
      </c>
      <c r="G30" s="258">
        <v>0.46426597219999999</v>
      </c>
      <c r="H30" s="258">
        <v>53.3</v>
      </c>
      <c r="I30" s="259">
        <v>0</v>
      </c>
      <c r="J30" s="259" t="str">
        <f>IFERROR(VLOOKUP($B30,'Core Indicators'!$E$3:$EU$906,147,FALSE),"x")</f>
        <v>x</v>
      </c>
      <c r="K30" s="260">
        <v>0.49843922260000001</v>
      </c>
      <c r="L30" s="258">
        <v>8</v>
      </c>
      <c r="M30" s="259">
        <v>72</v>
      </c>
      <c r="N30" s="259">
        <v>61</v>
      </c>
      <c r="O30" s="259" t="str">
        <f>IFERROR(VLOOKUP(B30,'Core Indicators'!$E$3:$G$9906,3,FALSE),"x")</f>
        <v>x</v>
      </c>
      <c r="P30" s="259">
        <v>566730</v>
      </c>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253"/>
      <c r="BV30" s="253"/>
      <c r="BW30" s="253"/>
      <c r="BX30" s="253"/>
      <c r="BY30" s="253"/>
      <c r="BZ30" s="253"/>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row>
    <row r="31" spans="1:116" x14ac:dyDescent="0.35">
      <c r="A31" s="254" t="s">
        <v>254</v>
      </c>
      <c r="B31" s="255" t="s">
        <v>6942</v>
      </c>
      <c r="C31" s="258">
        <v>0.87789099120000003</v>
      </c>
      <c r="D31" s="259">
        <v>4</v>
      </c>
      <c r="E31" s="258">
        <v>0.183</v>
      </c>
      <c r="F31" s="258">
        <v>3.55</v>
      </c>
      <c r="G31" s="258">
        <v>0.68207866260000005</v>
      </c>
      <c r="H31" s="258">
        <v>56.2</v>
      </c>
      <c r="I31" s="259">
        <v>8</v>
      </c>
      <c r="J31" s="259">
        <f>IFERROR(VLOOKUP($B31,'Core Indicators'!$E$3:$EU$906,147,FALSE),"x")</f>
        <v>310</v>
      </c>
      <c r="K31" s="260">
        <v>-1.7283856869000001</v>
      </c>
      <c r="L31" s="258">
        <v>3.25</v>
      </c>
      <c r="M31" s="259">
        <v>10</v>
      </c>
      <c r="N31" s="259">
        <v>25</v>
      </c>
      <c r="O31" s="259">
        <f>IFERROR(VLOOKUP(B31,'Core Indicators'!$E$3:$G$9906,3,FALSE),"x")</f>
        <v>4900000</v>
      </c>
      <c r="P31" s="259">
        <v>622980</v>
      </c>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row>
    <row r="32" spans="1:116" x14ac:dyDescent="0.35">
      <c r="A32" s="254" t="s">
        <v>6943</v>
      </c>
      <c r="B32" s="255" t="s">
        <v>6944</v>
      </c>
      <c r="C32" s="258">
        <v>0.59715102890000005</v>
      </c>
      <c r="D32" s="259">
        <v>12</v>
      </c>
      <c r="E32" s="258">
        <v>2.8000000000000001E-2</v>
      </c>
      <c r="F32" s="258" t="s">
        <v>14</v>
      </c>
      <c r="G32" s="258">
        <v>8.2716424699999999E-2</v>
      </c>
      <c r="H32" s="258">
        <v>33.299999999999997</v>
      </c>
      <c r="I32" s="259">
        <v>0</v>
      </c>
      <c r="J32" s="259" t="str">
        <f>IFERROR(VLOOKUP($B32,'Core Indicators'!$E$3:$EU$906,147,FALSE),"x")</f>
        <v>x</v>
      </c>
      <c r="K32" s="260">
        <v>1.7599397898</v>
      </c>
      <c r="L32" s="258" t="s">
        <v>14</v>
      </c>
      <c r="M32" s="259">
        <v>98</v>
      </c>
      <c r="N32" s="259">
        <v>77</v>
      </c>
      <c r="O32" s="259" t="str">
        <f>IFERROR(VLOOKUP(B32,'Core Indicators'!$E$3:$G$9906,3,FALSE),"x")</f>
        <v>x</v>
      </c>
      <c r="P32" s="259">
        <v>9093510</v>
      </c>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c r="BY32" s="253"/>
      <c r="BZ32" s="253"/>
      <c r="CA32" s="253"/>
      <c r="CB32" s="253"/>
      <c r="CC32" s="253"/>
      <c r="CD32" s="253"/>
      <c r="CE32" s="253"/>
      <c r="CF32" s="253"/>
      <c r="CG32" s="253"/>
      <c r="CH32" s="253"/>
      <c r="CI32" s="253"/>
      <c r="CJ32" s="253"/>
      <c r="CK32" s="253"/>
      <c r="CL32" s="253"/>
      <c r="CM32" s="253"/>
      <c r="CN32" s="253"/>
      <c r="CO32" s="253"/>
      <c r="CP32" s="253"/>
      <c r="CQ32" s="253"/>
      <c r="CR32" s="253"/>
      <c r="CS32" s="253"/>
      <c r="CT32" s="253"/>
      <c r="CU32" s="253"/>
      <c r="CV32" s="253"/>
      <c r="CW32" s="253"/>
      <c r="CX32" s="253"/>
      <c r="CY32" s="253"/>
      <c r="CZ32" s="253"/>
      <c r="DA32" s="253"/>
      <c r="DB32" s="253"/>
      <c r="DC32" s="253"/>
      <c r="DD32" s="253"/>
      <c r="DE32" s="253"/>
      <c r="DF32" s="253"/>
      <c r="DG32" s="253"/>
      <c r="DH32" s="253"/>
      <c r="DI32" s="253"/>
      <c r="DJ32" s="253"/>
      <c r="DK32" s="253"/>
      <c r="DL32" s="253"/>
    </row>
    <row r="33" spans="1:116" x14ac:dyDescent="0.35">
      <c r="A33" s="254" t="s">
        <v>6945</v>
      </c>
      <c r="B33" s="255" t="s">
        <v>6946</v>
      </c>
      <c r="C33" s="258">
        <v>0.5450100068</v>
      </c>
      <c r="D33" s="259">
        <v>11</v>
      </c>
      <c r="E33" s="258">
        <v>0</v>
      </c>
      <c r="F33" s="258" t="s">
        <v>14</v>
      </c>
      <c r="G33" s="258">
        <v>3.6718722199999998E-2</v>
      </c>
      <c r="H33" s="258">
        <v>33.1</v>
      </c>
      <c r="I33" s="259">
        <v>0</v>
      </c>
      <c r="J33" s="259" t="str">
        <f>IFERROR(VLOOKUP($B33,'Core Indicators'!$E$3:$EU$906,147,FALSE),"x")</f>
        <v>x</v>
      </c>
      <c r="K33" s="260">
        <v>1.9066414833000001</v>
      </c>
      <c r="L33" s="258" t="s">
        <v>14</v>
      </c>
      <c r="M33" s="259">
        <v>96</v>
      </c>
      <c r="N33" s="259">
        <v>85</v>
      </c>
      <c r="O33" s="259" t="str">
        <f>IFERROR(VLOOKUP(B33,'Core Indicators'!$E$3:$G$9906,3,FALSE),"x")</f>
        <v>x</v>
      </c>
      <c r="P33" s="259">
        <v>39516</v>
      </c>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row>
    <row r="34" spans="1:116" x14ac:dyDescent="0.35">
      <c r="A34" s="254" t="s">
        <v>6947</v>
      </c>
      <c r="B34" s="255" t="s">
        <v>6948</v>
      </c>
      <c r="C34" s="258">
        <v>0.16604995180000001</v>
      </c>
      <c r="D34" s="259">
        <v>12</v>
      </c>
      <c r="E34" s="258">
        <v>0.04</v>
      </c>
      <c r="F34" s="258">
        <v>9.3000000000000007</v>
      </c>
      <c r="G34" s="258">
        <v>0.28785367480000001</v>
      </c>
      <c r="H34" s="258">
        <v>44.4</v>
      </c>
      <c r="I34" s="259">
        <v>6</v>
      </c>
      <c r="J34" s="259" t="str">
        <f>IFERROR(VLOOKUP($B34,'Core Indicators'!$E$3:$EU$906,147,FALSE),"x")</f>
        <v>x</v>
      </c>
      <c r="K34" s="260">
        <v>1.0736131668</v>
      </c>
      <c r="L34" s="258">
        <v>9.5</v>
      </c>
      <c r="M34" s="259">
        <v>90</v>
      </c>
      <c r="N34" s="259">
        <v>67</v>
      </c>
      <c r="O34" s="259" t="str">
        <f>IFERROR(VLOOKUP(B34,'Core Indicators'!$E$3:$G$9906,3,FALSE),"x")</f>
        <v>x</v>
      </c>
      <c r="P34" s="259">
        <v>743532</v>
      </c>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c r="BR34" s="253"/>
      <c r="BS34" s="253"/>
      <c r="BT34" s="253"/>
      <c r="BU34" s="253"/>
      <c r="BV34" s="253"/>
      <c r="BW34" s="253"/>
      <c r="BX34" s="253"/>
      <c r="BY34" s="253"/>
      <c r="BZ34" s="253"/>
      <c r="CA34" s="253"/>
      <c r="CB34" s="253"/>
      <c r="CC34" s="253"/>
      <c r="CD34" s="253"/>
      <c r="CE34" s="253"/>
      <c r="CF34" s="253"/>
      <c r="CG34" s="253"/>
      <c r="CH34" s="253"/>
      <c r="CI34" s="253"/>
      <c r="CJ34" s="253"/>
      <c r="CK34" s="253"/>
      <c r="CL34" s="253"/>
      <c r="CM34" s="253"/>
      <c r="CN34" s="253"/>
      <c r="CO34" s="253"/>
      <c r="CP34" s="253"/>
      <c r="CQ34" s="253"/>
      <c r="CR34" s="253"/>
      <c r="CS34" s="253"/>
      <c r="CT34" s="253"/>
      <c r="CU34" s="253"/>
      <c r="CV34" s="253"/>
      <c r="CW34" s="253"/>
      <c r="CX34" s="253"/>
      <c r="CY34" s="253"/>
      <c r="CZ34" s="253"/>
      <c r="DA34" s="253"/>
      <c r="DB34" s="253"/>
      <c r="DC34" s="253"/>
      <c r="DD34" s="253"/>
      <c r="DE34" s="253"/>
      <c r="DF34" s="253"/>
      <c r="DG34" s="253"/>
      <c r="DH34" s="253"/>
      <c r="DI34" s="253"/>
      <c r="DJ34" s="253"/>
      <c r="DK34" s="253"/>
      <c r="DL34" s="253"/>
    </row>
    <row r="35" spans="1:116" x14ac:dyDescent="0.35">
      <c r="A35" s="254" t="s">
        <v>6949</v>
      </c>
      <c r="B35" s="255" t="s">
        <v>6950</v>
      </c>
      <c r="C35" s="258">
        <v>0.16040162429999999</v>
      </c>
      <c r="D35" s="259">
        <v>0</v>
      </c>
      <c r="E35" s="258">
        <v>0.43430000000000002</v>
      </c>
      <c r="F35" s="258">
        <v>3.3333333333000001</v>
      </c>
      <c r="G35" s="258">
        <v>0.16264248040000001</v>
      </c>
      <c r="H35" s="258">
        <v>38.5</v>
      </c>
      <c r="I35" s="259">
        <v>6</v>
      </c>
      <c r="J35" s="259" t="str">
        <f>IFERROR(VLOOKUP($B35,'Core Indicators'!$E$3:$EU$906,147,FALSE),"x")</f>
        <v>x</v>
      </c>
      <c r="K35" s="260">
        <v>-0.27471861240000001</v>
      </c>
      <c r="L35" s="258">
        <v>2.5</v>
      </c>
      <c r="M35" s="259">
        <v>10</v>
      </c>
      <c r="N35" s="259">
        <v>41</v>
      </c>
      <c r="O35" s="259" t="str">
        <f>IFERROR(VLOOKUP(B35,'Core Indicators'!$E$3:$G$9906,3,FALSE),"x")</f>
        <v>x</v>
      </c>
      <c r="P35" s="259">
        <v>9388211</v>
      </c>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row>
    <row r="36" spans="1:116" x14ac:dyDescent="0.35">
      <c r="A36" s="254" t="s">
        <v>6951</v>
      </c>
      <c r="B36" s="255" t="s">
        <v>6952</v>
      </c>
      <c r="C36" s="258">
        <v>0.77389999669999998</v>
      </c>
      <c r="D36" s="259">
        <v>4</v>
      </c>
      <c r="E36" s="258">
        <v>0.34</v>
      </c>
      <c r="F36" s="258">
        <v>5.8</v>
      </c>
      <c r="G36" s="258">
        <v>0.65704813979999999</v>
      </c>
      <c r="H36" s="258">
        <v>41.5</v>
      </c>
      <c r="I36" s="259">
        <v>6</v>
      </c>
      <c r="J36" s="259" t="str">
        <f>IFERROR(VLOOKUP($B36,'Core Indicators'!$E$3:$EU$906,147,FALSE),"x")</f>
        <v>x</v>
      </c>
      <c r="K36" s="260">
        <v>-0.5669065714</v>
      </c>
      <c r="L36" s="258">
        <v>3.75</v>
      </c>
      <c r="M36" s="259">
        <v>51</v>
      </c>
      <c r="N36" s="259">
        <v>35</v>
      </c>
      <c r="O36" s="259" t="str">
        <f>IFERROR(VLOOKUP(B36,'Core Indicators'!$E$3:$G$9906,3,FALSE),"x")</f>
        <v>x</v>
      </c>
      <c r="P36" s="259">
        <v>318000</v>
      </c>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c r="BY36" s="253"/>
      <c r="BZ36" s="253"/>
      <c r="CA36" s="253"/>
      <c r="CB36" s="253"/>
      <c r="CC36" s="253"/>
      <c r="CD36" s="253"/>
      <c r="CE36" s="253"/>
      <c r="CF36" s="253"/>
      <c r="CG36" s="253"/>
      <c r="CH36" s="253"/>
      <c r="CI36" s="253"/>
      <c r="CJ36" s="253"/>
      <c r="CK36" s="253"/>
      <c r="CL36" s="253"/>
      <c r="CM36" s="253"/>
      <c r="CN36" s="253"/>
      <c r="CO36" s="253"/>
      <c r="CP36" s="253"/>
      <c r="CQ36" s="253"/>
      <c r="CR36" s="253"/>
      <c r="CS36" s="253"/>
      <c r="CT36" s="253"/>
      <c r="CU36" s="253"/>
      <c r="CV36" s="253"/>
      <c r="CW36" s="253"/>
      <c r="CX36" s="253"/>
      <c r="CY36" s="253"/>
      <c r="CZ36" s="253"/>
      <c r="DA36" s="253"/>
      <c r="DB36" s="253"/>
      <c r="DC36" s="253"/>
      <c r="DD36" s="253"/>
      <c r="DE36" s="253"/>
      <c r="DF36" s="253"/>
      <c r="DG36" s="253"/>
      <c r="DH36" s="253"/>
      <c r="DI36" s="253"/>
      <c r="DJ36" s="253"/>
      <c r="DK36" s="253"/>
      <c r="DL36" s="253"/>
    </row>
    <row r="37" spans="1:116" x14ac:dyDescent="0.35">
      <c r="A37" s="254" t="s">
        <v>309</v>
      </c>
      <c r="B37" s="255" t="s">
        <v>6953</v>
      </c>
      <c r="C37" s="258">
        <v>0.85829999849999994</v>
      </c>
      <c r="D37" s="259">
        <v>5</v>
      </c>
      <c r="E37" s="258">
        <v>0</v>
      </c>
      <c r="F37" s="258">
        <v>3.55</v>
      </c>
      <c r="G37" s="258">
        <v>0.56645724549999998</v>
      </c>
      <c r="H37" s="258">
        <v>46.6</v>
      </c>
      <c r="I37" s="259">
        <v>8</v>
      </c>
      <c r="J37" s="259">
        <f>IFERROR(VLOOKUP($B37,'Core Indicators'!$E$3:$EU$906,147,FALSE),"x")</f>
        <v>530</v>
      </c>
      <c r="K37" s="260">
        <v>-1.1189085244999999</v>
      </c>
      <c r="L37" s="258">
        <v>3.25</v>
      </c>
      <c r="M37" s="259">
        <v>18</v>
      </c>
      <c r="N37" s="259">
        <v>25</v>
      </c>
      <c r="O37" s="259">
        <f>IFERROR(VLOOKUP(B37,'Core Indicators'!$E$3:$G$9906,3,FALSE),"x")</f>
        <v>25876000</v>
      </c>
      <c r="P37" s="259">
        <v>472710</v>
      </c>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c r="BR37" s="253"/>
      <c r="BS37" s="253"/>
      <c r="BT37" s="253"/>
      <c r="BU37" s="253"/>
      <c r="BV37" s="253"/>
      <c r="BW37" s="253"/>
      <c r="BX37" s="253"/>
      <c r="BY37" s="253"/>
      <c r="BZ37" s="253"/>
      <c r="CA37" s="253"/>
      <c r="CB37" s="253"/>
      <c r="CC37" s="253"/>
      <c r="CD37" s="253"/>
      <c r="CE37" s="253"/>
      <c r="CF37" s="253"/>
      <c r="CG37" s="253"/>
      <c r="CH37" s="253"/>
      <c r="CI37" s="253"/>
      <c r="CJ37" s="253"/>
      <c r="CK37" s="253"/>
      <c r="CL37" s="253"/>
      <c r="CM37" s="253"/>
      <c r="CN37" s="253"/>
      <c r="CO37" s="253"/>
      <c r="CP37" s="253"/>
      <c r="CQ37" s="253"/>
      <c r="CR37" s="253"/>
      <c r="CS37" s="253"/>
      <c r="CT37" s="253"/>
      <c r="CU37" s="253"/>
      <c r="CV37" s="253"/>
      <c r="CW37" s="253"/>
      <c r="CX37" s="253"/>
      <c r="CY37" s="253"/>
      <c r="CZ37" s="253"/>
      <c r="DA37" s="253"/>
      <c r="DB37" s="253"/>
      <c r="DC37" s="253"/>
      <c r="DD37" s="253"/>
      <c r="DE37" s="253"/>
      <c r="DF37" s="253"/>
      <c r="DG37" s="253"/>
      <c r="DH37" s="253"/>
      <c r="DI37" s="253"/>
      <c r="DJ37" s="253"/>
      <c r="DK37" s="253"/>
      <c r="DL37" s="253"/>
    </row>
    <row r="38" spans="1:116" x14ac:dyDescent="0.35">
      <c r="A38" s="254" t="s">
        <v>347</v>
      </c>
      <c r="B38" s="255" t="s">
        <v>6954</v>
      </c>
      <c r="C38" s="258">
        <v>0.93415500099999993</v>
      </c>
      <c r="D38" s="259">
        <v>3</v>
      </c>
      <c r="E38" s="258">
        <v>0.61299999999999999</v>
      </c>
      <c r="F38" s="258">
        <v>3.5166666666999999</v>
      </c>
      <c r="G38" s="258">
        <v>0.65473159420000004</v>
      </c>
      <c r="H38" s="258">
        <v>42.1</v>
      </c>
      <c r="I38" s="259">
        <v>10</v>
      </c>
      <c r="J38" s="259">
        <f>IFERROR(VLOOKUP($B38,'Core Indicators'!$E$3:$EU$906,147,FALSE),"x")</f>
        <v>2440</v>
      </c>
      <c r="K38" s="260">
        <v>-1.786087513</v>
      </c>
      <c r="L38" s="258">
        <v>2.75</v>
      </c>
      <c r="M38" s="259">
        <v>18</v>
      </c>
      <c r="N38" s="259">
        <v>18</v>
      </c>
      <c r="O38" s="259">
        <f>IFERROR(VLOOKUP(B38,'Core Indicators'!$E$3:$G$9906,3,FALSE),"x")</f>
        <v>102743000</v>
      </c>
      <c r="P38" s="259">
        <v>2267050</v>
      </c>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3"/>
      <c r="BS38" s="253"/>
      <c r="BT38" s="253"/>
      <c r="BU38" s="253"/>
      <c r="BV38" s="253"/>
      <c r="BW38" s="253"/>
      <c r="BX38" s="253"/>
      <c r="BY38" s="253"/>
      <c r="BZ38" s="253"/>
      <c r="CA38" s="253"/>
      <c r="CB38" s="253"/>
      <c r="CC38" s="253"/>
      <c r="CD38" s="253"/>
      <c r="CE38" s="253"/>
      <c r="CF38" s="253"/>
      <c r="CG38" s="253"/>
      <c r="CH38" s="253"/>
      <c r="CI38" s="253"/>
      <c r="CJ38" s="253"/>
      <c r="CK38" s="253"/>
      <c r="CL38" s="253"/>
      <c r="CM38" s="253"/>
      <c r="CN38" s="253"/>
      <c r="CO38" s="253"/>
      <c r="CP38" s="253"/>
      <c r="CQ38" s="253"/>
      <c r="CR38" s="253"/>
      <c r="CS38" s="253"/>
      <c r="CT38" s="253"/>
      <c r="CU38" s="253"/>
      <c r="CV38" s="253"/>
      <c r="CW38" s="253"/>
      <c r="CX38" s="253"/>
      <c r="CY38" s="253"/>
      <c r="CZ38" s="253"/>
      <c r="DA38" s="253"/>
      <c r="DB38" s="253"/>
      <c r="DC38" s="253"/>
      <c r="DD38" s="253"/>
      <c r="DE38" s="253"/>
      <c r="DF38" s="253"/>
      <c r="DG38" s="253"/>
      <c r="DH38" s="253"/>
      <c r="DI38" s="253"/>
      <c r="DJ38" s="253"/>
      <c r="DK38" s="253"/>
      <c r="DL38" s="253"/>
    </row>
    <row r="39" spans="1:116" x14ac:dyDescent="0.35">
      <c r="A39" s="254" t="s">
        <v>2558</v>
      </c>
      <c r="B39" s="255" t="s">
        <v>6955</v>
      </c>
      <c r="C39" s="258">
        <v>0.8790999934</v>
      </c>
      <c r="D39" s="259">
        <v>10</v>
      </c>
      <c r="E39" s="258">
        <v>0.72</v>
      </c>
      <c r="F39" s="258">
        <v>3.3</v>
      </c>
      <c r="G39" s="258">
        <v>0.57901026190000005</v>
      </c>
      <c r="H39" s="258">
        <v>48.9</v>
      </c>
      <c r="I39" s="259">
        <v>2</v>
      </c>
      <c r="J39" s="259" t="str">
        <f>IFERROR(VLOOKUP($B39,'Core Indicators'!$E$3:$EU$906,147,FALSE),"x")</f>
        <v>x</v>
      </c>
      <c r="K39" s="260">
        <v>-1.1497093438999999</v>
      </c>
      <c r="L39" s="258">
        <v>2.5</v>
      </c>
      <c r="M39" s="259">
        <v>20</v>
      </c>
      <c r="N39" s="259">
        <v>19</v>
      </c>
      <c r="O39" s="259">
        <f>IFERROR(VLOOKUP(B39,'Core Indicators'!$E$3:$G$9906,3,FALSE),"x")</f>
        <v>5599000</v>
      </c>
      <c r="P39" s="259">
        <v>341500</v>
      </c>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c r="BX39" s="253"/>
      <c r="BY39" s="253"/>
      <c r="BZ39" s="253"/>
      <c r="CA39" s="253"/>
      <c r="CB39" s="253"/>
      <c r="CC39" s="253"/>
      <c r="CD39" s="253"/>
      <c r="CE39" s="253"/>
      <c r="CF39" s="253"/>
      <c r="CG39" s="253"/>
      <c r="CH39" s="253"/>
      <c r="CI39" s="253"/>
      <c r="CJ39" s="253"/>
      <c r="CK39" s="253"/>
      <c r="CL39" s="253"/>
      <c r="CM39" s="253"/>
      <c r="CN39" s="253"/>
      <c r="CO39" s="253"/>
      <c r="CP39" s="253"/>
      <c r="CQ39" s="253"/>
      <c r="CR39" s="253"/>
      <c r="CS39" s="253"/>
      <c r="CT39" s="253"/>
      <c r="CU39" s="253"/>
      <c r="CV39" s="253"/>
      <c r="CW39" s="253"/>
      <c r="CX39" s="253"/>
      <c r="CY39" s="253"/>
      <c r="CZ39" s="253"/>
      <c r="DA39" s="253"/>
      <c r="DB39" s="253"/>
      <c r="DC39" s="253"/>
      <c r="DD39" s="253"/>
      <c r="DE39" s="253"/>
      <c r="DF39" s="253"/>
      <c r="DG39" s="253"/>
      <c r="DH39" s="253"/>
      <c r="DI39" s="253"/>
      <c r="DJ39" s="253"/>
      <c r="DK39" s="253"/>
      <c r="DL39" s="253"/>
    </row>
    <row r="40" spans="1:116" x14ac:dyDescent="0.35">
      <c r="A40" s="254" t="s">
        <v>430</v>
      </c>
      <c r="B40" s="255" t="s">
        <v>6956</v>
      </c>
      <c r="C40" s="258">
        <v>0.41304397009999999</v>
      </c>
      <c r="D40" s="259">
        <v>10</v>
      </c>
      <c r="E40" s="258">
        <v>0.247</v>
      </c>
      <c r="F40" s="258">
        <v>6.7</v>
      </c>
      <c r="G40" s="258">
        <v>0.41050226350000002</v>
      </c>
      <c r="H40" s="258">
        <v>51.3</v>
      </c>
      <c r="I40" s="259">
        <v>8</v>
      </c>
      <c r="J40" s="259">
        <f>IFERROR(VLOOKUP($B40,'Core Indicators'!$E$3:$EU$906,147,FALSE),"x")</f>
        <v>471</v>
      </c>
      <c r="K40" s="260">
        <v>-0.41692885759999998</v>
      </c>
      <c r="L40" s="258">
        <v>6.25</v>
      </c>
      <c r="M40" s="259">
        <v>66</v>
      </c>
      <c r="N40" s="259">
        <v>37</v>
      </c>
      <c r="O40" s="259">
        <f>IFERROR(VLOOKUP(B40,'Core Indicators'!$E$3:$G$9906,3,FALSE),"x")</f>
        <v>50300000</v>
      </c>
      <c r="P40" s="259">
        <v>1109500</v>
      </c>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row>
    <row r="41" spans="1:116" x14ac:dyDescent="0.35">
      <c r="A41" s="254" t="s">
        <v>6957</v>
      </c>
      <c r="B41" s="255" t="s">
        <v>6958</v>
      </c>
      <c r="C41" s="258">
        <v>0.54602201459999999</v>
      </c>
      <c r="D41" s="259">
        <v>10</v>
      </c>
      <c r="E41" s="258">
        <v>0</v>
      </c>
      <c r="F41" s="258" t="s">
        <v>14</v>
      </c>
      <c r="G41" s="258" t="s">
        <v>14</v>
      </c>
      <c r="H41" s="258">
        <v>45.3</v>
      </c>
      <c r="I41" s="259">
        <v>0</v>
      </c>
      <c r="J41" s="259" t="str">
        <f>IFERROR(VLOOKUP($B41,'Core Indicators'!$E$3:$EU$906,147,FALSE),"x")</f>
        <v>x</v>
      </c>
      <c r="K41" s="260">
        <v>-1.0875025988</v>
      </c>
      <c r="L41" s="258" t="s">
        <v>14</v>
      </c>
      <c r="M41" s="259">
        <v>44</v>
      </c>
      <c r="N41" s="259">
        <v>25</v>
      </c>
      <c r="O41" s="259" t="str">
        <f>IFERROR(VLOOKUP(B41,'Core Indicators'!$E$3:$G$9906,3,FALSE),"x")</f>
        <v>x</v>
      </c>
      <c r="P41" s="259">
        <v>1861</v>
      </c>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row>
    <row r="42" spans="1:116" x14ac:dyDescent="0.35">
      <c r="A42" s="254" t="s">
        <v>6959</v>
      </c>
      <c r="B42" s="255" t="s">
        <v>6960</v>
      </c>
      <c r="C42" s="258">
        <v>0</v>
      </c>
      <c r="D42" s="259">
        <v>13</v>
      </c>
      <c r="E42" s="258">
        <v>0</v>
      </c>
      <c r="F42" s="258" t="s">
        <v>14</v>
      </c>
      <c r="G42" s="258">
        <v>0.37196926270000003</v>
      </c>
      <c r="H42" s="258">
        <v>42.4</v>
      </c>
      <c r="I42" s="259">
        <v>0</v>
      </c>
      <c r="J42" s="259" t="str">
        <f>IFERROR(VLOOKUP($B42,'Core Indicators'!$E$3:$EU$906,147,FALSE),"x")</f>
        <v>x</v>
      </c>
      <c r="K42" s="260">
        <v>0.51534461980000001</v>
      </c>
      <c r="L42" s="258" t="s">
        <v>14</v>
      </c>
      <c r="M42" s="259">
        <v>92</v>
      </c>
      <c r="N42" s="259">
        <v>58</v>
      </c>
      <c r="O42" s="259" t="str">
        <f>IFERROR(VLOOKUP(B42,'Core Indicators'!$E$3:$G$9906,3,FALSE),"x")</f>
        <v>x</v>
      </c>
      <c r="P42" s="259">
        <v>4030</v>
      </c>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3"/>
      <c r="BW42" s="253"/>
      <c r="BX42" s="253"/>
      <c r="BY42" s="253"/>
      <c r="BZ42" s="253"/>
      <c r="CA42" s="253"/>
      <c r="CB42" s="253"/>
      <c r="CC42" s="253"/>
      <c r="CD42" s="253"/>
      <c r="CE42" s="253"/>
      <c r="CF42" s="253"/>
      <c r="CG42" s="253"/>
      <c r="CH42" s="253"/>
      <c r="CI42" s="253"/>
      <c r="CJ42" s="253"/>
      <c r="CK42" s="253"/>
      <c r="CL42" s="253"/>
      <c r="CM42" s="253"/>
      <c r="CN42" s="253"/>
      <c r="CO42" s="253"/>
      <c r="CP42" s="253"/>
      <c r="CQ42" s="253"/>
      <c r="CR42" s="253"/>
      <c r="CS42" s="253"/>
      <c r="CT42" s="253"/>
      <c r="CU42" s="253"/>
      <c r="CV42" s="253"/>
      <c r="CW42" s="253"/>
      <c r="CX42" s="253"/>
      <c r="CY42" s="253"/>
      <c r="CZ42" s="253"/>
      <c r="DA42" s="253"/>
      <c r="DB42" s="253"/>
      <c r="DC42" s="253"/>
      <c r="DD42" s="253"/>
      <c r="DE42" s="253"/>
      <c r="DF42" s="253"/>
      <c r="DG42" s="253"/>
      <c r="DH42" s="253"/>
      <c r="DI42" s="253"/>
      <c r="DJ42" s="253"/>
      <c r="DK42" s="253"/>
      <c r="DL42" s="253"/>
    </row>
    <row r="43" spans="1:116" x14ac:dyDescent="0.35">
      <c r="A43" s="254" t="s">
        <v>998</v>
      </c>
      <c r="B43" s="255" t="s">
        <v>6961</v>
      </c>
      <c r="C43" s="258">
        <v>0.29277097899999999</v>
      </c>
      <c r="D43" s="259">
        <v>11</v>
      </c>
      <c r="E43" s="258">
        <v>0.02</v>
      </c>
      <c r="F43" s="258">
        <v>9.0500000000000007</v>
      </c>
      <c r="G43" s="258">
        <v>0.28514079650000002</v>
      </c>
      <c r="H43" s="258">
        <v>48.2</v>
      </c>
      <c r="I43" s="259">
        <v>0</v>
      </c>
      <c r="J43" s="259">
        <f>IFERROR(VLOOKUP($B43,'Core Indicators'!$E$3:$EU$906,147,FALSE),"x")</f>
        <v>0</v>
      </c>
      <c r="K43" s="260">
        <v>0.54409223789999994</v>
      </c>
      <c r="L43" s="258">
        <v>9.5</v>
      </c>
      <c r="M43" s="259">
        <v>91</v>
      </c>
      <c r="N43" s="259">
        <v>56</v>
      </c>
      <c r="O43" s="259">
        <f>IFERROR(VLOOKUP(B43,'Core Indicators'!$E$3:$G$9906,3,FALSE),"x")</f>
        <v>5197000</v>
      </c>
      <c r="P43" s="259">
        <v>51060</v>
      </c>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row>
    <row r="44" spans="1:116" x14ac:dyDescent="0.35">
      <c r="A44" s="254" t="s">
        <v>6962</v>
      </c>
      <c r="B44" s="255" t="s">
        <v>6963</v>
      </c>
      <c r="C44" s="258">
        <v>0.46023803670000002</v>
      </c>
      <c r="D44" s="259">
        <v>0</v>
      </c>
      <c r="E44" s="258">
        <v>0</v>
      </c>
      <c r="F44" s="258">
        <v>3.5333333332999999</v>
      </c>
      <c r="G44" s="258">
        <v>0.31249158030000002</v>
      </c>
      <c r="H44" s="258" t="s">
        <v>14</v>
      </c>
      <c r="I44" s="259">
        <v>0</v>
      </c>
      <c r="J44" s="259" t="str">
        <f>IFERROR(VLOOKUP($B44,'Core Indicators'!$E$3:$EU$906,147,FALSE),"x")</f>
        <v>x</v>
      </c>
      <c r="K44" s="260">
        <v>-0.32248908279999999</v>
      </c>
      <c r="L44" s="258">
        <v>3.25</v>
      </c>
      <c r="M44" s="259">
        <v>14</v>
      </c>
      <c r="N44" s="259">
        <v>48</v>
      </c>
      <c r="O44" s="259" t="str">
        <f>IFERROR(VLOOKUP(B44,'Core Indicators'!$E$3:$G$9906,3,FALSE),"x")</f>
        <v>x</v>
      </c>
      <c r="P44" s="259">
        <v>104020</v>
      </c>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3"/>
      <c r="BV44" s="253"/>
      <c r="BW44" s="253"/>
      <c r="BX44" s="253"/>
      <c r="BY44" s="253"/>
      <c r="BZ44" s="253"/>
      <c r="CA44" s="253"/>
      <c r="CB44" s="253"/>
      <c r="CC44" s="253"/>
      <c r="CD44" s="253"/>
      <c r="CE44" s="253"/>
      <c r="CF44" s="253"/>
      <c r="CG44" s="253"/>
      <c r="CH44" s="253"/>
      <c r="CI44" s="253"/>
      <c r="CJ44" s="253"/>
      <c r="CK44" s="253"/>
      <c r="CL44" s="253"/>
      <c r="CM44" s="253"/>
      <c r="CN44" s="253"/>
      <c r="CO44" s="253"/>
      <c r="CP44" s="253"/>
      <c r="CQ44" s="253"/>
      <c r="CR44" s="253"/>
      <c r="CS44" s="253"/>
      <c r="CT44" s="253"/>
      <c r="CU44" s="253"/>
      <c r="CV44" s="253"/>
      <c r="CW44" s="253"/>
      <c r="CX44" s="253"/>
      <c r="CY44" s="253"/>
      <c r="CZ44" s="253"/>
      <c r="DA44" s="253"/>
      <c r="DB44" s="253"/>
      <c r="DC44" s="253"/>
      <c r="DD44" s="253"/>
      <c r="DE44" s="253"/>
      <c r="DF44" s="253"/>
      <c r="DG44" s="253"/>
      <c r="DH44" s="253"/>
      <c r="DI44" s="253"/>
      <c r="DJ44" s="253"/>
      <c r="DK44" s="253"/>
      <c r="DL44" s="253"/>
    </row>
    <row r="45" spans="1:116" x14ac:dyDescent="0.35">
      <c r="A45" s="254" t="s">
        <v>6964</v>
      </c>
      <c r="B45" s="255" t="s">
        <v>6965</v>
      </c>
      <c r="C45" s="258">
        <v>0.32759997839999999</v>
      </c>
      <c r="D45" s="259">
        <v>11</v>
      </c>
      <c r="E45" s="258">
        <v>0</v>
      </c>
      <c r="F45" s="258" t="s">
        <v>14</v>
      </c>
      <c r="G45" s="258">
        <v>8.6124699200000002E-2</v>
      </c>
      <c r="H45" s="258">
        <v>32.700000000000003</v>
      </c>
      <c r="I45" s="259">
        <v>4</v>
      </c>
      <c r="J45" s="259" t="str">
        <f>IFERROR(VLOOKUP($B45,'Core Indicators'!$E$3:$EU$906,147,FALSE),"x")</f>
        <v>x</v>
      </c>
      <c r="K45" s="260">
        <v>0.75989937780000005</v>
      </c>
      <c r="L45" s="258" t="s">
        <v>14</v>
      </c>
      <c r="M45" s="259">
        <v>94</v>
      </c>
      <c r="N45" s="259">
        <v>58</v>
      </c>
      <c r="O45" s="259" t="str">
        <f>IFERROR(VLOOKUP(B45,'Core Indicators'!$E$3:$G$9906,3,FALSE),"x")</f>
        <v>x</v>
      </c>
      <c r="P45" s="259">
        <v>9240</v>
      </c>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3"/>
      <c r="BV45" s="253"/>
      <c r="BW45" s="253"/>
      <c r="BX45" s="253"/>
      <c r="BY45" s="253"/>
      <c r="BZ45" s="253"/>
      <c r="CA45" s="253"/>
      <c r="CB45" s="253"/>
      <c r="CC45" s="253"/>
      <c r="CD45" s="253"/>
      <c r="CE45" s="253"/>
      <c r="CF45" s="253"/>
      <c r="CG45" s="253"/>
      <c r="CH45" s="253"/>
      <c r="CI45" s="253"/>
      <c r="CJ45" s="253"/>
      <c r="CK45" s="253"/>
      <c r="CL45" s="253"/>
      <c r="CM45" s="253"/>
      <c r="CN45" s="253"/>
      <c r="CO45" s="253"/>
      <c r="CP45" s="253"/>
      <c r="CQ45" s="253"/>
      <c r="CR45" s="253"/>
      <c r="CS45" s="253"/>
      <c r="CT45" s="253"/>
      <c r="CU45" s="253"/>
      <c r="CV45" s="253"/>
      <c r="CW45" s="253"/>
      <c r="CX45" s="253"/>
      <c r="CY45" s="253"/>
      <c r="CZ45" s="253"/>
      <c r="DA45" s="253"/>
      <c r="DB45" s="253"/>
      <c r="DC45" s="253"/>
      <c r="DD45" s="253"/>
      <c r="DE45" s="253"/>
      <c r="DF45" s="253"/>
      <c r="DG45" s="253"/>
      <c r="DH45" s="253"/>
      <c r="DI45" s="253"/>
      <c r="DJ45" s="253"/>
      <c r="DK45" s="253"/>
      <c r="DL45" s="253"/>
    </row>
    <row r="46" spans="1:116" x14ac:dyDescent="0.35">
      <c r="A46" s="254" t="s">
        <v>6966</v>
      </c>
      <c r="B46" s="255" t="s">
        <v>6967</v>
      </c>
      <c r="C46" s="258">
        <v>5.5215994400000003E-2</v>
      </c>
      <c r="D46" s="259">
        <v>11</v>
      </c>
      <c r="E46" s="258">
        <v>5.7000000000000002E-2</v>
      </c>
      <c r="F46" s="258">
        <v>9.35</v>
      </c>
      <c r="G46" s="258">
        <v>0.1374148355</v>
      </c>
      <c r="H46" s="258">
        <v>25</v>
      </c>
      <c r="I46" s="259">
        <v>0</v>
      </c>
      <c r="J46" s="259" t="str">
        <f>IFERROR(VLOOKUP($B46,'Core Indicators'!$E$3:$EU$906,147,FALSE),"x")</f>
        <v>x</v>
      </c>
      <c r="K46" s="260">
        <v>1.0465040207</v>
      </c>
      <c r="L46" s="258">
        <v>9</v>
      </c>
      <c r="M46" s="259">
        <v>91</v>
      </c>
      <c r="N46" s="259">
        <v>56</v>
      </c>
      <c r="O46" s="259" t="str">
        <f>IFERROR(VLOOKUP(B46,'Core Indicators'!$E$3:$G$9906,3,FALSE),"x")</f>
        <v>x</v>
      </c>
      <c r="P46" s="259">
        <v>77210</v>
      </c>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3"/>
      <c r="BV46" s="253"/>
      <c r="BW46" s="253"/>
      <c r="BX46" s="253"/>
      <c r="BY46" s="253"/>
      <c r="BZ46" s="253"/>
      <c r="CA46" s="253"/>
      <c r="CB46" s="253"/>
      <c r="CC46" s="253"/>
      <c r="CD46" s="253"/>
      <c r="CE46" s="253"/>
      <c r="CF46" s="253"/>
      <c r="CG46" s="253"/>
      <c r="CH46" s="253"/>
      <c r="CI46" s="253"/>
      <c r="CJ46" s="253"/>
      <c r="CK46" s="253"/>
      <c r="CL46" s="253"/>
      <c r="CM46" s="253"/>
      <c r="CN46" s="253"/>
      <c r="CO46" s="253"/>
      <c r="CP46" s="253"/>
      <c r="CQ46" s="253"/>
      <c r="CR46" s="253"/>
      <c r="CS46" s="253"/>
      <c r="CT46" s="253"/>
      <c r="CU46" s="253"/>
      <c r="CV46" s="253"/>
      <c r="CW46" s="253"/>
      <c r="CX46" s="253"/>
      <c r="CY46" s="253"/>
      <c r="CZ46" s="253"/>
      <c r="DA46" s="253"/>
      <c r="DB46" s="253"/>
      <c r="DC46" s="253"/>
      <c r="DD46" s="253"/>
      <c r="DE46" s="253"/>
      <c r="DF46" s="253"/>
      <c r="DG46" s="253"/>
      <c r="DH46" s="253"/>
      <c r="DI46" s="253"/>
      <c r="DJ46" s="253"/>
      <c r="DK46" s="253"/>
      <c r="DL46" s="253"/>
    </row>
    <row r="47" spans="1:116" x14ac:dyDescent="0.35">
      <c r="A47" s="254" t="s">
        <v>6968</v>
      </c>
      <c r="B47" s="255" t="s">
        <v>6969</v>
      </c>
      <c r="C47" s="258">
        <v>0</v>
      </c>
      <c r="D47" s="259">
        <v>11</v>
      </c>
      <c r="E47" s="258">
        <v>0</v>
      </c>
      <c r="F47" s="258" t="s">
        <v>14</v>
      </c>
      <c r="G47" s="258">
        <v>8.3537887399999997E-2</v>
      </c>
      <c r="H47" s="258">
        <v>31.9</v>
      </c>
      <c r="I47" s="259">
        <v>6</v>
      </c>
      <c r="J47" s="259" t="str">
        <f>IFERROR(VLOOKUP($B47,'Core Indicators'!$E$3:$EU$906,147,FALSE),"x")</f>
        <v>x</v>
      </c>
      <c r="K47" s="260">
        <v>1.618773222</v>
      </c>
      <c r="L47" s="258" t="s">
        <v>14</v>
      </c>
      <c r="M47" s="259">
        <v>94</v>
      </c>
      <c r="N47" s="259">
        <v>80</v>
      </c>
      <c r="O47" s="259" t="str">
        <f>IFERROR(VLOOKUP(B47,'Core Indicators'!$E$3:$G$9906,3,FALSE),"x")</f>
        <v>x</v>
      </c>
      <c r="P47" s="259">
        <v>348900</v>
      </c>
      <c r="Q47" s="253"/>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3"/>
      <c r="BV47" s="253"/>
      <c r="BW47" s="253"/>
      <c r="BX47" s="253"/>
      <c r="BY47" s="253"/>
      <c r="BZ47" s="253"/>
      <c r="CA47" s="253"/>
      <c r="CB47" s="253"/>
      <c r="CC47" s="253"/>
      <c r="CD47" s="253"/>
      <c r="CE47" s="253"/>
      <c r="CF47" s="253"/>
      <c r="CG47" s="253"/>
      <c r="CH47" s="253"/>
      <c r="CI47" s="253"/>
      <c r="CJ47" s="253"/>
      <c r="CK47" s="253"/>
      <c r="CL47" s="253"/>
      <c r="CM47" s="253"/>
      <c r="CN47" s="253"/>
      <c r="CO47" s="253"/>
      <c r="CP47" s="253"/>
      <c r="CQ47" s="253"/>
      <c r="CR47" s="253"/>
      <c r="CS47" s="253"/>
      <c r="CT47" s="253"/>
      <c r="CU47" s="253"/>
      <c r="CV47" s="253"/>
      <c r="CW47" s="253"/>
      <c r="CX47" s="253"/>
      <c r="CY47" s="253"/>
      <c r="CZ47" s="253"/>
      <c r="DA47" s="253"/>
      <c r="DB47" s="253"/>
      <c r="DC47" s="253"/>
      <c r="DD47" s="253"/>
      <c r="DE47" s="253"/>
      <c r="DF47" s="253"/>
      <c r="DG47" s="253"/>
      <c r="DH47" s="253"/>
      <c r="DI47" s="253"/>
      <c r="DJ47" s="253"/>
      <c r="DK47" s="253"/>
      <c r="DL47" s="253"/>
    </row>
    <row r="48" spans="1:116" x14ac:dyDescent="0.35">
      <c r="A48" s="254" t="s">
        <v>452</v>
      </c>
      <c r="B48" s="255" t="s">
        <v>6970</v>
      </c>
      <c r="C48" s="258">
        <v>0.56789997659999991</v>
      </c>
      <c r="D48" s="259">
        <v>6</v>
      </c>
      <c r="E48" s="258">
        <v>0</v>
      </c>
      <c r="F48" s="258">
        <v>3.7833333332999999</v>
      </c>
      <c r="G48" s="258" t="s">
        <v>14</v>
      </c>
      <c r="H48" s="258">
        <v>41.6</v>
      </c>
      <c r="I48" s="259">
        <v>6</v>
      </c>
      <c r="J48" s="259">
        <f>IFERROR(VLOOKUP($B48,'Core Indicators'!$E$3:$EU$906,147,FALSE),"x")</f>
        <v>6</v>
      </c>
      <c r="K48" s="260">
        <v>-0.91440337900000002</v>
      </c>
      <c r="L48" s="258">
        <v>3</v>
      </c>
      <c r="M48" s="259">
        <v>24</v>
      </c>
      <c r="N48" s="259">
        <v>30</v>
      </c>
      <c r="O48" s="259">
        <f>IFERROR(VLOOKUP(B48,'Core Indicators'!$E$3:$G$9906,3,FALSE),"x")</f>
        <v>1023000</v>
      </c>
      <c r="P48" s="259">
        <v>23180</v>
      </c>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3"/>
      <c r="CD48" s="253"/>
      <c r="CE48" s="253"/>
      <c r="CF48" s="253"/>
      <c r="CG48" s="253"/>
      <c r="CH48" s="253"/>
      <c r="CI48" s="253"/>
      <c r="CJ48" s="253"/>
      <c r="CK48" s="253"/>
      <c r="CL48" s="253"/>
      <c r="CM48" s="253"/>
      <c r="CN48" s="253"/>
      <c r="CO48" s="253"/>
      <c r="CP48" s="253"/>
      <c r="CQ48" s="253"/>
      <c r="CR48" s="253"/>
      <c r="CS48" s="253"/>
      <c r="CT48" s="253"/>
      <c r="CU48" s="253"/>
      <c r="CV48" s="253"/>
      <c r="CW48" s="253"/>
      <c r="CX48" s="253"/>
      <c r="CY48" s="253"/>
      <c r="CZ48" s="253"/>
      <c r="DA48" s="253"/>
      <c r="DB48" s="253"/>
      <c r="DC48" s="253"/>
      <c r="DD48" s="253"/>
      <c r="DE48" s="253"/>
      <c r="DF48" s="253"/>
      <c r="DG48" s="253"/>
      <c r="DH48" s="253"/>
      <c r="DI48" s="253"/>
      <c r="DJ48" s="253"/>
      <c r="DK48" s="253"/>
      <c r="DL48" s="253"/>
    </row>
    <row r="49" spans="1:116" x14ac:dyDescent="0.35">
      <c r="A49" s="254" t="s">
        <v>6971</v>
      </c>
      <c r="B49" s="255" t="s">
        <v>6972</v>
      </c>
      <c r="C49" s="258">
        <v>0</v>
      </c>
      <c r="D49" s="259">
        <v>13</v>
      </c>
      <c r="E49" s="258">
        <v>0</v>
      </c>
      <c r="F49" s="258" t="s">
        <v>14</v>
      </c>
      <c r="G49" s="258" t="s">
        <v>14</v>
      </c>
      <c r="H49" s="258" t="s">
        <v>14</v>
      </c>
      <c r="I49" s="259">
        <v>0</v>
      </c>
      <c r="J49" s="259" t="str">
        <f>IFERROR(VLOOKUP($B49,'Core Indicators'!$E$3:$EU$906,147,FALSE),"x")</f>
        <v>x</v>
      </c>
      <c r="K49" s="260">
        <v>0.68633824590000003</v>
      </c>
      <c r="L49" s="258" t="s">
        <v>14</v>
      </c>
      <c r="M49" s="259">
        <v>93</v>
      </c>
      <c r="N49" s="259">
        <v>55</v>
      </c>
      <c r="O49" s="259" t="str">
        <f>IFERROR(VLOOKUP(B49,'Core Indicators'!$E$3:$G$9906,3,FALSE),"x")</f>
        <v>x</v>
      </c>
      <c r="P49" s="259">
        <v>750</v>
      </c>
      <c r="Q49" s="253"/>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3"/>
      <c r="BV49" s="253"/>
      <c r="BW49" s="253"/>
      <c r="BX49" s="253"/>
      <c r="BY49" s="253"/>
      <c r="BZ49" s="253"/>
      <c r="CA49" s="253"/>
      <c r="CB49" s="253"/>
      <c r="CC49" s="253"/>
      <c r="CD49" s="253"/>
      <c r="CE49" s="253"/>
      <c r="CF49" s="253"/>
      <c r="CG49" s="253"/>
      <c r="CH49" s="253"/>
      <c r="CI49" s="253"/>
      <c r="CJ49" s="253"/>
      <c r="CK49" s="253"/>
      <c r="CL49" s="253"/>
      <c r="CM49" s="253"/>
      <c r="CN49" s="253"/>
      <c r="CO49" s="253"/>
      <c r="CP49" s="253"/>
      <c r="CQ49" s="253"/>
      <c r="CR49" s="253"/>
      <c r="CS49" s="253"/>
      <c r="CT49" s="253"/>
      <c r="CU49" s="253"/>
      <c r="CV49" s="253"/>
      <c r="CW49" s="253"/>
      <c r="CX49" s="253"/>
      <c r="CY49" s="253"/>
      <c r="CZ49" s="253"/>
      <c r="DA49" s="253"/>
      <c r="DB49" s="253"/>
      <c r="DC49" s="253"/>
      <c r="DD49" s="253"/>
      <c r="DE49" s="253"/>
      <c r="DF49" s="253"/>
      <c r="DG49" s="253"/>
      <c r="DH49" s="253"/>
      <c r="DI49" s="253"/>
      <c r="DJ49" s="253"/>
      <c r="DK49" s="253"/>
      <c r="DL49" s="253"/>
    </row>
    <row r="50" spans="1:116" x14ac:dyDescent="0.35">
      <c r="A50" s="254" t="s">
        <v>6973</v>
      </c>
      <c r="B50" s="255" t="s">
        <v>6974</v>
      </c>
      <c r="C50" s="258">
        <v>0</v>
      </c>
      <c r="D50" s="259">
        <v>12</v>
      </c>
      <c r="E50" s="258">
        <v>0</v>
      </c>
      <c r="F50" s="258" t="s">
        <v>14</v>
      </c>
      <c r="G50" s="258">
        <v>3.95971736E-2</v>
      </c>
      <c r="H50" s="258">
        <v>28.2</v>
      </c>
      <c r="I50" s="259">
        <v>0</v>
      </c>
      <c r="J50" s="259" t="str">
        <f>IFERROR(VLOOKUP($B50,'Core Indicators'!$E$3:$EU$906,147,FALSE),"x")</f>
        <v>x</v>
      </c>
      <c r="K50" s="260">
        <v>1.8984570503</v>
      </c>
      <c r="L50" s="258" t="s">
        <v>14</v>
      </c>
      <c r="M50" s="259">
        <v>97</v>
      </c>
      <c r="N50" s="259">
        <v>87</v>
      </c>
      <c r="O50" s="259" t="str">
        <f>IFERROR(VLOOKUP(B50,'Core Indicators'!$E$3:$G$9906,3,FALSE),"x")</f>
        <v>x</v>
      </c>
      <c r="P50" s="259">
        <v>42262</v>
      </c>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3"/>
      <c r="BV50" s="253"/>
      <c r="BW50" s="253"/>
      <c r="BX50" s="253"/>
      <c r="BY50" s="253"/>
      <c r="BZ50" s="253"/>
      <c r="CA50" s="253"/>
      <c r="CB50" s="253"/>
      <c r="CC50" s="253"/>
      <c r="CD50" s="253"/>
      <c r="CE50" s="253"/>
      <c r="CF50" s="253"/>
      <c r="CG50" s="253"/>
      <c r="CH50" s="253"/>
      <c r="CI50" s="253"/>
      <c r="CJ50" s="253"/>
      <c r="CK50" s="253"/>
      <c r="CL50" s="253"/>
      <c r="CM50" s="253"/>
      <c r="CN50" s="253"/>
      <c r="CO50" s="253"/>
      <c r="CP50" s="253"/>
      <c r="CQ50" s="253"/>
      <c r="CR50" s="253"/>
      <c r="CS50" s="253"/>
      <c r="CT50" s="253"/>
      <c r="CU50" s="253"/>
      <c r="CV50" s="253"/>
      <c r="CW50" s="253"/>
      <c r="CX50" s="253"/>
      <c r="CY50" s="253"/>
      <c r="CZ50" s="253"/>
      <c r="DA50" s="253"/>
      <c r="DB50" s="253"/>
      <c r="DC50" s="253"/>
      <c r="DD50" s="253"/>
      <c r="DE50" s="253"/>
      <c r="DF50" s="253"/>
      <c r="DG50" s="253"/>
      <c r="DH50" s="253"/>
      <c r="DI50" s="253"/>
      <c r="DJ50" s="253"/>
      <c r="DK50" s="253"/>
      <c r="DL50" s="253"/>
    </row>
    <row r="51" spans="1:116" x14ac:dyDescent="0.35">
      <c r="A51" s="254" t="s">
        <v>6975</v>
      </c>
      <c r="B51" s="255" t="s">
        <v>6976</v>
      </c>
      <c r="C51" s="258">
        <v>0</v>
      </c>
      <c r="D51" s="259">
        <v>7</v>
      </c>
      <c r="E51" s="258">
        <v>7.0000000000000007E-2</v>
      </c>
      <c r="F51" s="258">
        <v>6.8</v>
      </c>
      <c r="G51" s="258">
        <v>0.4532722515</v>
      </c>
      <c r="H51" s="258">
        <v>41.9</v>
      </c>
      <c r="I51" s="259">
        <v>2</v>
      </c>
      <c r="J51" s="259" t="str">
        <f>IFERROR(VLOOKUP($B51,'Core Indicators'!$E$3:$EU$906,147,FALSE),"x")</f>
        <v>x</v>
      </c>
      <c r="K51" s="260">
        <v>-0.34769749639999997</v>
      </c>
      <c r="L51" s="258">
        <v>5.25</v>
      </c>
      <c r="M51" s="259">
        <v>67</v>
      </c>
      <c r="N51" s="259">
        <v>28</v>
      </c>
      <c r="O51" s="259" t="str">
        <f>IFERROR(VLOOKUP(B51,'Core Indicators'!$E$3:$G$9906,3,FALSE),"x")</f>
        <v>x</v>
      </c>
      <c r="P51" s="259">
        <v>48310</v>
      </c>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3"/>
      <c r="BV51" s="253"/>
      <c r="BW51" s="253"/>
      <c r="BX51" s="253"/>
      <c r="BY51" s="253"/>
      <c r="BZ51" s="253"/>
      <c r="CA51" s="253"/>
      <c r="CB51" s="253"/>
      <c r="CC51" s="253"/>
      <c r="CD51" s="253"/>
      <c r="CE51" s="253"/>
      <c r="CF51" s="253"/>
      <c r="CG51" s="253"/>
      <c r="CH51" s="253"/>
      <c r="CI51" s="253"/>
      <c r="CJ51" s="253"/>
      <c r="CK51" s="253"/>
      <c r="CL51" s="253"/>
      <c r="CM51" s="253"/>
      <c r="CN51" s="253"/>
      <c r="CO51" s="253"/>
      <c r="CP51" s="253"/>
      <c r="CQ51" s="253"/>
      <c r="CR51" s="253"/>
      <c r="CS51" s="253"/>
      <c r="CT51" s="253"/>
      <c r="CU51" s="253"/>
      <c r="CV51" s="253"/>
      <c r="CW51" s="253"/>
      <c r="CX51" s="253"/>
      <c r="CY51" s="253"/>
      <c r="CZ51" s="253"/>
      <c r="DA51" s="253"/>
      <c r="DB51" s="253"/>
      <c r="DC51" s="253"/>
      <c r="DD51" s="253"/>
      <c r="DE51" s="253"/>
      <c r="DF51" s="253"/>
      <c r="DG51" s="253"/>
      <c r="DH51" s="253"/>
      <c r="DI51" s="253"/>
      <c r="DJ51" s="253"/>
      <c r="DK51" s="253"/>
      <c r="DL51" s="253"/>
    </row>
    <row r="52" spans="1:116" x14ac:dyDescent="0.35">
      <c r="A52" s="254" t="s">
        <v>560</v>
      </c>
      <c r="B52" s="255" t="s">
        <v>6977</v>
      </c>
      <c r="C52" s="258">
        <v>0.40319995809999998</v>
      </c>
      <c r="D52" s="259">
        <v>3</v>
      </c>
      <c r="E52" s="258">
        <v>0.27</v>
      </c>
      <c r="F52" s="258">
        <v>4.7</v>
      </c>
      <c r="G52" s="258">
        <v>0.44306804239999997</v>
      </c>
      <c r="H52" s="258">
        <v>27.6</v>
      </c>
      <c r="I52" s="259">
        <v>6</v>
      </c>
      <c r="J52" s="259">
        <f>IFERROR(VLOOKUP($B52,'Core Indicators'!$E$3:$EU$906,147,FALSE),"x")</f>
        <v>852</v>
      </c>
      <c r="K52" s="260">
        <v>-0.81546378139999998</v>
      </c>
      <c r="L52" s="258">
        <v>4.25</v>
      </c>
      <c r="M52" s="259">
        <v>34</v>
      </c>
      <c r="N52" s="259">
        <v>35</v>
      </c>
      <c r="O52" s="259">
        <f>IFERROR(VLOOKUP(B52,'Core Indicators'!$E$3:$G$9906,3,FALSE),"x")</f>
        <v>43100000</v>
      </c>
      <c r="P52" s="259">
        <v>2381741</v>
      </c>
      <c r="Q52" s="253"/>
      <c r="R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3"/>
      <c r="BV52" s="253"/>
      <c r="BW52" s="253"/>
      <c r="BX52" s="253"/>
      <c r="BY52" s="253"/>
      <c r="BZ52" s="253"/>
      <c r="CA52" s="253"/>
      <c r="CB52" s="253"/>
      <c r="CC52" s="253"/>
      <c r="CD52" s="253"/>
      <c r="CE52" s="253"/>
      <c r="CF52" s="253"/>
      <c r="CG52" s="253"/>
      <c r="CH52" s="253"/>
      <c r="CI52" s="253"/>
      <c r="CJ52" s="253"/>
      <c r="CK52" s="253"/>
      <c r="CL52" s="253"/>
      <c r="CM52" s="253"/>
      <c r="CN52" s="253"/>
      <c r="CO52" s="253"/>
      <c r="CP52" s="253"/>
      <c r="CQ52" s="253"/>
      <c r="CR52" s="253"/>
      <c r="CS52" s="253"/>
      <c r="CT52" s="253"/>
      <c r="CU52" s="253"/>
      <c r="CV52" s="253"/>
      <c r="CW52" s="253"/>
      <c r="CX52" s="253"/>
      <c r="CY52" s="253"/>
      <c r="CZ52" s="253"/>
      <c r="DA52" s="253"/>
      <c r="DB52" s="253"/>
      <c r="DC52" s="253"/>
      <c r="DD52" s="253"/>
      <c r="DE52" s="253"/>
      <c r="DF52" s="253"/>
      <c r="DG52" s="253"/>
      <c r="DH52" s="253"/>
      <c r="DI52" s="253"/>
      <c r="DJ52" s="253"/>
      <c r="DK52" s="253"/>
      <c r="DL52" s="253"/>
    </row>
    <row r="53" spans="1:116" x14ac:dyDescent="0.35">
      <c r="A53" s="254" t="s">
        <v>469</v>
      </c>
      <c r="B53" s="255" t="s">
        <v>6978</v>
      </c>
      <c r="C53" s="258">
        <v>0.32659999670000001</v>
      </c>
      <c r="D53" s="259">
        <v>9</v>
      </c>
      <c r="E53" s="258">
        <v>0.31</v>
      </c>
      <c r="F53" s="258">
        <v>7.2</v>
      </c>
      <c r="G53" s="258">
        <v>0.38886860010000002</v>
      </c>
      <c r="H53" s="258">
        <v>45.7</v>
      </c>
      <c r="I53" s="259">
        <v>6</v>
      </c>
      <c r="J53" s="259">
        <f>IFERROR(VLOOKUP($B53,'Core Indicators'!$E$3:$EU$906,147,FALSE),"x")</f>
        <v>1</v>
      </c>
      <c r="K53" s="260">
        <v>-0.57735705380000002</v>
      </c>
      <c r="L53" s="258">
        <v>6.5</v>
      </c>
      <c r="M53" s="259">
        <v>65</v>
      </c>
      <c r="N53" s="259">
        <v>38</v>
      </c>
      <c r="O53" s="259">
        <f>IFERROR(VLOOKUP(B53,'Core Indicators'!$E$3:$G$9906,3,FALSE),"x")</f>
        <v>14846000</v>
      </c>
      <c r="P53" s="259">
        <v>248360</v>
      </c>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row>
    <row r="54" spans="1:116" x14ac:dyDescent="0.35">
      <c r="A54" s="254" t="s">
        <v>247</v>
      </c>
      <c r="B54" s="255" t="s">
        <v>6979</v>
      </c>
      <c r="C54" s="258">
        <v>0.16379995159999999</v>
      </c>
      <c r="D54" s="259">
        <v>3</v>
      </c>
      <c r="E54" s="258">
        <v>0.09</v>
      </c>
      <c r="F54" s="258">
        <v>3.5</v>
      </c>
      <c r="G54" s="258">
        <v>0.44973590689999998</v>
      </c>
      <c r="H54" s="258">
        <v>31.5</v>
      </c>
      <c r="I54" s="259">
        <v>8</v>
      </c>
      <c r="J54" s="259">
        <f>IFERROR(VLOOKUP($B54,'Core Indicators'!$E$3:$EU$906,147,FALSE),"x")</f>
        <v>132</v>
      </c>
      <c r="K54" s="260">
        <v>-0.42084598540000001</v>
      </c>
      <c r="L54" s="258">
        <v>3</v>
      </c>
      <c r="M54" s="259">
        <v>21</v>
      </c>
      <c r="N54" s="259">
        <v>35</v>
      </c>
      <c r="O54" s="259">
        <f>IFERROR(VLOOKUP(B54,'Core Indicators'!$E$3:$G$9906,3,FALSE),"x")</f>
        <v>100388000</v>
      </c>
      <c r="P54" s="259">
        <v>995450</v>
      </c>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3"/>
      <c r="BV54" s="253"/>
      <c r="BW54" s="253"/>
      <c r="BX54" s="253"/>
      <c r="BY54" s="253"/>
      <c r="BZ54" s="253"/>
      <c r="CA54" s="253"/>
      <c r="CB54" s="253"/>
      <c r="CC54" s="253"/>
      <c r="CD54" s="253"/>
      <c r="CE54" s="253"/>
      <c r="CF54" s="253"/>
      <c r="CG54" s="253"/>
      <c r="CH54" s="253"/>
      <c r="CI54" s="253"/>
      <c r="CJ54" s="253"/>
      <c r="CK54" s="253"/>
      <c r="CL54" s="253"/>
      <c r="CM54" s="253"/>
      <c r="CN54" s="253"/>
      <c r="CO54" s="253"/>
      <c r="CP54" s="253"/>
      <c r="CQ54" s="253"/>
      <c r="CR54" s="253"/>
      <c r="CS54" s="253"/>
      <c r="CT54" s="253"/>
      <c r="CU54" s="253"/>
      <c r="CV54" s="253"/>
      <c r="CW54" s="253"/>
      <c r="CX54" s="253"/>
      <c r="CY54" s="253"/>
      <c r="CZ54" s="253"/>
      <c r="DA54" s="253"/>
      <c r="DB54" s="253"/>
      <c r="DC54" s="253"/>
      <c r="DD54" s="253"/>
      <c r="DE54" s="253"/>
      <c r="DF54" s="253"/>
      <c r="DG54" s="253"/>
      <c r="DH54" s="253"/>
      <c r="DI54" s="253"/>
      <c r="DJ54" s="253"/>
      <c r="DK54" s="253"/>
      <c r="DL54" s="253"/>
    </row>
    <row r="55" spans="1:116" x14ac:dyDescent="0.35">
      <c r="A55" s="254" t="s">
        <v>357</v>
      </c>
      <c r="B55" s="255" t="s">
        <v>6980</v>
      </c>
      <c r="C55" s="258">
        <v>0.61300002149999999</v>
      </c>
      <c r="D55" s="259">
        <v>0</v>
      </c>
      <c r="E55" s="258">
        <v>0</v>
      </c>
      <c r="F55" s="258">
        <v>2.1166666667</v>
      </c>
      <c r="G55" s="258" t="s">
        <v>14</v>
      </c>
      <c r="H55" s="258" t="s">
        <v>14</v>
      </c>
      <c r="I55" s="259">
        <v>10</v>
      </c>
      <c r="J55" s="259">
        <f>IFERROR(VLOOKUP($B55,'Core Indicators'!$E$3:$EU$906,147,FALSE),"x")</f>
        <v>0</v>
      </c>
      <c r="K55" s="260">
        <v>-1.5954957007999999</v>
      </c>
      <c r="L55" s="258">
        <v>1.25</v>
      </c>
      <c r="M55" s="259">
        <v>2</v>
      </c>
      <c r="N55" s="259">
        <v>23</v>
      </c>
      <c r="O55" s="259">
        <f>IFERROR(VLOOKUP(B55,'Core Indicators'!$E$3:$G$9906,3,FALSE),"x")</f>
        <v>3227000</v>
      </c>
      <c r="P55" s="259">
        <v>101000</v>
      </c>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3"/>
      <c r="BW55" s="253"/>
      <c r="BX55" s="253"/>
      <c r="BY55" s="253"/>
      <c r="BZ55" s="253"/>
      <c r="CA55" s="253"/>
      <c r="CB55" s="253"/>
      <c r="CC55" s="253"/>
      <c r="CD55" s="253"/>
      <c r="CE55" s="253"/>
      <c r="CF55" s="253"/>
      <c r="CG55" s="253"/>
      <c r="CH55" s="253"/>
      <c r="CI55" s="253"/>
      <c r="CJ55" s="253"/>
      <c r="CK55" s="253"/>
      <c r="CL55" s="253"/>
      <c r="CM55" s="253"/>
      <c r="CN55" s="253"/>
      <c r="CO55" s="253"/>
      <c r="CP55" s="253"/>
      <c r="CQ55" s="253"/>
      <c r="CR55" s="253"/>
      <c r="CS55" s="253"/>
      <c r="CT55" s="253"/>
      <c r="CU55" s="253"/>
      <c r="CV55" s="253"/>
      <c r="CW55" s="253"/>
      <c r="CX55" s="253"/>
      <c r="CY55" s="253"/>
      <c r="CZ55" s="253"/>
      <c r="DA55" s="253"/>
      <c r="DB55" s="253"/>
      <c r="DC55" s="253"/>
      <c r="DD55" s="253"/>
      <c r="DE55" s="253"/>
      <c r="DF55" s="253"/>
      <c r="DG55" s="253"/>
      <c r="DH55" s="253"/>
      <c r="DI55" s="253"/>
      <c r="DJ55" s="253"/>
      <c r="DK55" s="253"/>
      <c r="DL55" s="253"/>
    </row>
    <row r="56" spans="1:116" x14ac:dyDescent="0.35">
      <c r="A56" s="254" t="s">
        <v>477</v>
      </c>
      <c r="B56" s="255" t="s">
        <v>6981</v>
      </c>
      <c r="C56" s="258">
        <v>0.50216199039999998</v>
      </c>
      <c r="D56" s="259">
        <v>11</v>
      </c>
      <c r="E56" s="258">
        <v>0.30199999999999999</v>
      </c>
      <c r="F56" s="258" t="s">
        <v>14</v>
      </c>
      <c r="G56" s="258">
        <v>7.4110250799999999E-2</v>
      </c>
      <c r="H56" s="258">
        <v>34.700000000000003</v>
      </c>
      <c r="I56" s="259">
        <v>4</v>
      </c>
      <c r="J56" s="259">
        <f>IFERROR(VLOOKUP($B56,'Core Indicators'!$E$3:$EU$906,147,FALSE),"x")</f>
        <v>131</v>
      </c>
      <c r="K56" s="260">
        <v>0.97905218599999999</v>
      </c>
      <c r="L56" s="258" t="s">
        <v>14</v>
      </c>
      <c r="M56" s="259">
        <v>92</v>
      </c>
      <c r="N56" s="259">
        <v>62</v>
      </c>
      <c r="O56" s="259">
        <f>IFERROR(VLOOKUP(B56,'Core Indicators'!$E$3:$G$9906,3,FALSE),"x")</f>
        <v>47077000</v>
      </c>
      <c r="P56" s="259">
        <v>500210</v>
      </c>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3"/>
      <c r="BV56" s="253"/>
      <c r="BW56" s="253"/>
      <c r="BX56" s="253"/>
      <c r="BY56" s="253"/>
      <c r="BZ56" s="253"/>
      <c r="CA56" s="253"/>
      <c r="CB56" s="253"/>
      <c r="CC56" s="253"/>
      <c r="CD56" s="253"/>
      <c r="CE56" s="253"/>
      <c r="CF56" s="253"/>
      <c r="CG56" s="253"/>
      <c r="CH56" s="253"/>
      <c r="CI56" s="253"/>
      <c r="CJ56" s="253"/>
      <c r="CK56" s="253"/>
      <c r="CL56" s="253"/>
      <c r="CM56" s="253"/>
      <c r="CN56" s="253"/>
      <c r="CO56" s="253"/>
      <c r="CP56" s="253"/>
      <c r="CQ56" s="253"/>
      <c r="CR56" s="253"/>
      <c r="CS56" s="253"/>
      <c r="CT56" s="253"/>
      <c r="CU56" s="253"/>
      <c r="CV56" s="253"/>
      <c r="CW56" s="253"/>
      <c r="CX56" s="253"/>
      <c r="CY56" s="253"/>
      <c r="CZ56" s="253"/>
      <c r="DA56" s="253"/>
      <c r="DB56" s="253"/>
      <c r="DC56" s="253"/>
      <c r="DD56" s="253"/>
      <c r="DE56" s="253"/>
      <c r="DF56" s="253"/>
      <c r="DG56" s="253"/>
      <c r="DH56" s="253"/>
      <c r="DI56" s="253"/>
      <c r="DJ56" s="253"/>
      <c r="DK56" s="253"/>
      <c r="DL56" s="253"/>
    </row>
    <row r="57" spans="1:116" x14ac:dyDescent="0.35">
      <c r="A57" s="254" t="s">
        <v>6982</v>
      </c>
      <c r="B57" s="255" t="s">
        <v>6983</v>
      </c>
      <c r="C57" s="258">
        <v>0.47281296659999988</v>
      </c>
      <c r="D57" s="259">
        <v>13</v>
      </c>
      <c r="E57" s="258">
        <v>0.28999999999999998</v>
      </c>
      <c r="F57" s="258">
        <v>9.8000000000000007</v>
      </c>
      <c r="G57" s="258">
        <v>9.12578624E-2</v>
      </c>
      <c r="H57" s="258">
        <v>30.3</v>
      </c>
      <c r="I57" s="259">
        <v>2</v>
      </c>
      <c r="J57" s="259" t="str">
        <f>IFERROR(VLOOKUP($B57,'Core Indicators'!$E$3:$EU$906,147,FALSE),"x")</f>
        <v>x</v>
      </c>
      <c r="K57" s="260">
        <v>1.2812571526000001</v>
      </c>
      <c r="L57" s="258">
        <v>10</v>
      </c>
      <c r="M57" s="259">
        <v>94</v>
      </c>
      <c r="N57" s="259">
        <v>74</v>
      </c>
      <c r="O57" s="259" t="str">
        <f>IFERROR(VLOOKUP(B57,'Core Indicators'!$E$3:$G$9906,3,FALSE),"x")</f>
        <v>x</v>
      </c>
      <c r="P57" s="259">
        <v>42390</v>
      </c>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53"/>
      <c r="CY57" s="253"/>
      <c r="CZ57" s="253"/>
      <c r="DA57" s="253"/>
      <c r="DB57" s="253"/>
      <c r="DC57" s="253"/>
      <c r="DD57" s="253"/>
      <c r="DE57" s="253"/>
      <c r="DF57" s="253"/>
      <c r="DG57" s="253"/>
      <c r="DH57" s="253"/>
      <c r="DI57" s="253"/>
      <c r="DJ57" s="253"/>
      <c r="DK57" s="253"/>
      <c r="DL57" s="253"/>
    </row>
    <row r="58" spans="1:116" x14ac:dyDescent="0.35">
      <c r="A58" s="254" t="s">
        <v>582</v>
      </c>
      <c r="B58" s="255" t="s">
        <v>6984</v>
      </c>
      <c r="C58" s="258">
        <v>0.76015806069999992</v>
      </c>
      <c r="D58" s="259">
        <v>3</v>
      </c>
      <c r="E58" s="258">
        <v>0.27339999999999998</v>
      </c>
      <c r="F58" s="258">
        <v>4</v>
      </c>
      <c r="G58" s="258">
        <v>0.50796334649999997</v>
      </c>
      <c r="H58" s="258">
        <v>35</v>
      </c>
      <c r="I58" s="259">
        <v>10</v>
      </c>
      <c r="J58" s="259">
        <f>IFERROR(VLOOKUP($B58,'Core Indicators'!$E$3:$EU$906,147,FALSE),"x")</f>
        <v>9674</v>
      </c>
      <c r="K58" s="260">
        <v>-0.47347819810000003</v>
      </c>
      <c r="L58" s="258">
        <v>3.25</v>
      </c>
      <c r="M58" s="259">
        <v>24</v>
      </c>
      <c r="N58" s="259">
        <v>37</v>
      </c>
      <c r="O58" s="259">
        <f>IFERROR(VLOOKUP(B58,'Core Indicators'!$E$3:$G$9906,3,FALSE),"x")</f>
        <v>103700000</v>
      </c>
      <c r="P58" s="259">
        <v>1000000</v>
      </c>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53"/>
      <c r="CY58" s="253"/>
      <c r="CZ58" s="253"/>
      <c r="DA58" s="253"/>
      <c r="DB58" s="253"/>
      <c r="DC58" s="253"/>
      <c r="DD58" s="253"/>
      <c r="DE58" s="253"/>
      <c r="DF58" s="253"/>
      <c r="DG58" s="253"/>
      <c r="DH58" s="253"/>
      <c r="DI58" s="253"/>
      <c r="DJ58" s="253"/>
      <c r="DK58" s="253"/>
      <c r="DL58" s="253"/>
    </row>
    <row r="59" spans="1:116" x14ac:dyDescent="0.35">
      <c r="A59" s="254" t="s">
        <v>6985</v>
      </c>
      <c r="B59" s="255" t="s">
        <v>6986</v>
      </c>
      <c r="C59" s="258">
        <v>0.1314999869</v>
      </c>
      <c r="D59" s="259">
        <v>11</v>
      </c>
      <c r="E59" s="258">
        <v>0</v>
      </c>
      <c r="F59" s="258" t="s">
        <v>14</v>
      </c>
      <c r="G59" s="258">
        <v>5.03954369E-2</v>
      </c>
      <c r="H59" s="258">
        <v>27.3</v>
      </c>
      <c r="I59" s="259">
        <v>0</v>
      </c>
      <c r="J59" s="259" t="str">
        <f>IFERROR(VLOOKUP($B59,'Core Indicators'!$E$3:$EU$906,147,FALSE),"x")</f>
        <v>x</v>
      </c>
      <c r="K59" s="260">
        <v>2.0221455097000001</v>
      </c>
      <c r="L59" s="258" t="s">
        <v>14</v>
      </c>
      <c r="M59" s="259">
        <v>100</v>
      </c>
      <c r="N59" s="259">
        <v>86</v>
      </c>
      <c r="O59" s="259" t="str">
        <f>IFERROR(VLOOKUP(B59,'Core Indicators'!$E$3:$G$9906,3,FALSE),"x")</f>
        <v>x</v>
      </c>
      <c r="P59" s="259">
        <v>303890</v>
      </c>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3"/>
      <c r="BV59" s="253"/>
      <c r="BW59" s="253"/>
      <c r="BX59" s="253"/>
      <c r="BY59" s="253"/>
      <c r="BZ59" s="253"/>
      <c r="CA59" s="253"/>
      <c r="CB59" s="253"/>
      <c r="CC59" s="253"/>
      <c r="CD59" s="253"/>
      <c r="CE59" s="253"/>
      <c r="CF59" s="253"/>
      <c r="CG59" s="253"/>
      <c r="CH59" s="253"/>
      <c r="CI59" s="253"/>
      <c r="CJ59" s="253"/>
      <c r="CK59" s="253"/>
      <c r="CL59" s="253"/>
      <c r="CM59" s="253"/>
      <c r="CN59" s="253"/>
      <c r="CO59" s="253"/>
      <c r="CP59" s="253"/>
      <c r="CQ59" s="253"/>
      <c r="CR59" s="253"/>
      <c r="CS59" s="253"/>
      <c r="CT59" s="253"/>
      <c r="CU59" s="253"/>
      <c r="CV59" s="253"/>
      <c r="CW59" s="253"/>
      <c r="CX59" s="253"/>
      <c r="CY59" s="253"/>
      <c r="CZ59" s="253"/>
      <c r="DA59" s="253"/>
      <c r="DB59" s="253"/>
      <c r="DC59" s="253"/>
      <c r="DD59" s="253"/>
      <c r="DE59" s="253"/>
      <c r="DF59" s="253"/>
      <c r="DG59" s="253"/>
      <c r="DH59" s="253"/>
      <c r="DI59" s="253"/>
      <c r="DJ59" s="253"/>
      <c r="DK59" s="253"/>
      <c r="DL59" s="253"/>
    </row>
    <row r="60" spans="1:116" x14ac:dyDescent="0.35">
      <c r="A60" s="254" t="s">
        <v>6987</v>
      </c>
      <c r="B60" s="255" t="s">
        <v>6988</v>
      </c>
      <c r="C60" s="258">
        <v>0.53238296770000004</v>
      </c>
      <c r="D60" s="259">
        <v>3</v>
      </c>
      <c r="E60" s="258">
        <v>0</v>
      </c>
      <c r="F60" s="258" t="s">
        <v>14</v>
      </c>
      <c r="G60" s="258">
        <v>0.35655918990000002</v>
      </c>
      <c r="H60" s="258">
        <v>36.700000000000003</v>
      </c>
      <c r="I60" s="259">
        <v>0</v>
      </c>
      <c r="J60" s="259" t="str">
        <f>IFERROR(VLOOKUP($B60,'Core Indicators'!$E$3:$EU$906,147,FALSE),"x")</f>
        <v>x</v>
      </c>
      <c r="K60" s="260">
        <v>-2.57588495E-2</v>
      </c>
      <c r="L60" s="258" t="s">
        <v>14</v>
      </c>
      <c r="M60" s="259">
        <v>60</v>
      </c>
      <c r="N60" s="259" t="s">
        <v>14</v>
      </c>
      <c r="O60" s="259" t="str">
        <f>IFERROR(VLOOKUP(B60,'Core Indicators'!$E$3:$G$9906,3,FALSE),"x")</f>
        <v>x</v>
      </c>
      <c r="P60" s="259">
        <v>18270</v>
      </c>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3"/>
      <c r="BV60" s="253"/>
      <c r="BW60" s="253"/>
      <c r="BX60" s="253"/>
      <c r="BY60" s="253"/>
      <c r="BZ60" s="253"/>
      <c r="CA60" s="253"/>
      <c r="CB60" s="253"/>
      <c r="CC60" s="253"/>
      <c r="CD60" s="253"/>
      <c r="CE60" s="253"/>
      <c r="CF60" s="253"/>
      <c r="CG60" s="253"/>
      <c r="CH60" s="253"/>
      <c r="CI60" s="253"/>
      <c r="CJ60" s="253"/>
      <c r="CK60" s="253"/>
      <c r="CL60" s="253"/>
      <c r="CM60" s="253"/>
      <c r="CN60" s="253"/>
      <c r="CO60" s="253"/>
      <c r="CP60" s="253"/>
      <c r="CQ60" s="253"/>
      <c r="CR60" s="253"/>
      <c r="CS60" s="253"/>
      <c r="CT60" s="253"/>
      <c r="CU60" s="253"/>
      <c r="CV60" s="253"/>
      <c r="CW60" s="253"/>
      <c r="CX60" s="253"/>
      <c r="CY60" s="253"/>
      <c r="CZ60" s="253"/>
      <c r="DA60" s="253"/>
      <c r="DB60" s="253"/>
      <c r="DC60" s="253"/>
      <c r="DD60" s="253"/>
      <c r="DE60" s="253"/>
      <c r="DF60" s="253"/>
      <c r="DG60" s="253"/>
      <c r="DH60" s="253"/>
      <c r="DI60" s="253"/>
      <c r="DJ60" s="253"/>
      <c r="DK60" s="253"/>
      <c r="DL60" s="253"/>
    </row>
    <row r="61" spans="1:116" x14ac:dyDescent="0.35">
      <c r="A61" s="254" t="s">
        <v>6989</v>
      </c>
      <c r="B61" s="255" t="s">
        <v>6990</v>
      </c>
      <c r="C61" s="258">
        <v>4.7355978600000001E-2</v>
      </c>
      <c r="D61" s="259">
        <v>10</v>
      </c>
      <c r="E61" s="258">
        <v>2.3E-2</v>
      </c>
      <c r="F61" s="258" t="s">
        <v>14</v>
      </c>
      <c r="G61" s="258">
        <v>5.1375861000000002E-2</v>
      </c>
      <c r="H61" s="258">
        <v>32.4</v>
      </c>
      <c r="I61" s="259">
        <v>4</v>
      </c>
      <c r="J61" s="259" t="str">
        <f>IFERROR(VLOOKUP($B61,'Core Indicators'!$E$3:$EU$906,147,FALSE),"x")</f>
        <v>x</v>
      </c>
      <c r="K61" s="260">
        <v>1.4120583534</v>
      </c>
      <c r="L61" s="258" t="s">
        <v>14</v>
      </c>
      <c r="M61" s="259">
        <v>90</v>
      </c>
      <c r="N61" s="259">
        <v>69</v>
      </c>
      <c r="O61" s="259" t="str">
        <f>IFERROR(VLOOKUP(B61,'Core Indicators'!$E$3:$G$9906,3,FALSE),"x")</f>
        <v>x</v>
      </c>
      <c r="P61" s="259">
        <v>547557</v>
      </c>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3"/>
      <c r="BV61" s="253"/>
      <c r="BW61" s="253"/>
      <c r="BX61" s="253"/>
      <c r="BY61" s="253"/>
      <c r="BZ61" s="253"/>
      <c r="CA61" s="253"/>
      <c r="CB61" s="253"/>
      <c r="CC61" s="253"/>
      <c r="CD61" s="253"/>
      <c r="CE61" s="253"/>
      <c r="CF61" s="253"/>
      <c r="CG61" s="253"/>
      <c r="CH61" s="253"/>
      <c r="CI61" s="253"/>
      <c r="CJ61" s="253"/>
      <c r="CK61" s="253"/>
      <c r="CL61" s="253"/>
      <c r="CM61" s="253"/>
      <c r="CN61" s="253"/>
      <c r="CO61" s="253"/>
      <c r="CP61" s="253"/>
      <c r="CQ61" s="253"/>
      <c r="CR61" s="253"/>
      <c r="CS61" s="253"/>
      <c r="CT61" s="253"/>
      <c r="CU61" s="253"/>
      <c r="CV61" s="253"/>
      <c r="CW61" s="253"/>
      <c r="CX61" s="253"/>
      <c r="CY61" s="253"/>
      <c r="CZ61" s="253"/>
      <c r="DA61" s="253"/>
      <c r="DB61" s="253"/>
      <c r="DC61" s="253"/>
      <c r="DD61" s="253"/>
      <c r="DE61" s="253"/>
      <c r="DF61" s="253"/>
      <c r="DG61" s="253"/>
      <c r="DH61" s="253"/>
      <c r="DI61" s="253"/>
      <c r="DJ61" s="253"/>
      <c r="DK61" s="253"/>
      <c r="DL61" s="253"/>
    </row>
    <row r="62" spans="1:116" x14ac:dyDescent="0.35">
      <c r="A62" s="254" t="s">
        <v>6991</v>
      </c>
      <c r="B62" s="255" t="s">
        <v>6992</v>
      </c>
      <c r="C62" s="258">
        <v>0</v>
      </c>
      <c r="D62" s="259">
        <v>11</v>
      </c>
      <c r="E62" s="258">
        <v>0</v>
      </c>
      <c r="F62" s="258" t="s">
        <v>14</v>
      </c>
      <c r="G62" s="258" t="s">
        <v>14</v>
      </c>
      <c r="H62" s="258">
        <v>40.1</v>
      </c>
      <c r="I62" s="259">
        <v>0</v>
      </c>
      <c r="J62" s="259" t="str">
        <f>IFERROR(VLOOKUP($B62,'Core Indicators'!$E$3:$EU$906,147,FALSE),"x")</f>
        <v>x</v>
      </c>
      <c r="K62" s="260">
        <v>2.41156537E-2</v>
      </c>
      <c r="L62" s="258" t="s">
        <v>14</v>
      </c>
      <c r="M62" s="259">
        <v>92</v>
      </c>
      <c r="N62" s="259" t="s">
        <v>14</v>
      </c>
      <c r="O62" s="259" t="str">
        <f>IFERROR(VLOOKUP(B62,'Core Indicators'!$E$3:$G$9906,3,FALSE),"x")</f>
        <v>x</v>
      </c>
      <c r="P62" s="259">
        <v>700</v>
      </c>
      <c r="Q62" s="253"/>
      <c r="R62" s="253"/>
      <c r="S62" s="253"/>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3"/>
      <c r="BV62" s="253"/>
      <c r="BW62" s="253"/>
      <c r="BX62" s="253"/>
      <c r="BY62" s="253"/>
      <c r="BZ62" s="253"/>
      <c r="CA62" s="253"/>
      <c r="CB62" s="253"/>
      <c r="CC62" s="253"/>
      <c r="CD62" s="253"/>
      <c r="CE62" s="253"/>
      <c r="CF62" s="253"/>
      <c r="CG62" s="253"/>
      <c r="CH62" s="253"/>
      <c r="CI62" s="253"/>
      <c r="CJ62" s="253"/>
      <c r="CK62" s="253"/>
      <c r="CL62" s="253"/>
      <c r="CM62" s="253"/>
      <c r="CN62" s="253"/>
      <c r="CO62" s="253"/>
      <c r="CP62" s="253"/>
      <c r="CQ62" s="253"/>
      <c r="CR62" s="253"/>
      <c r="CS62" s="253"/>
      <c r="CT62" s="253"/>
      <c r="CU62" s="253"/>
      <c r="CV62" s="253"/>
      <c r="CW62" s="253"/>
      <c r="CX62" s="253"/>
      <c r="CY62" s="253"/>
      <c r="CZ62" s="253"/>
      <c r="DA62" s="253"/>
      <c r="DB62" s="253"/>
      <c r="DC62" s="253"/>
      <c r="DD62" s="253"/>
      <c r="DE62" s="253"/>
      <c r="DF62" s="253"/>
      <c r="DG62" s="253"/>
      <c r="DH62" s="253"/>
      <c r="DI62" s="253"/>
      <c r="DJ62" s="253"/>
      <c r="DK62" s="253"/>
      <c r="DL62" s="253"/>
    </row>
    <row r="63" spans="1:116" x14ac:dyDescent="0.35">
      <c r="A63" s="254" t="s">
        <v>6993</v>
      </c>
      <c r="B63" s="255" t="s">
        <v>6994</v>
      </c>
      <c r="C63" s="258">
        <v>0.77740000549999999</v>
      </c>
      <c r="D63" s="259">
        <v>9</v>
      </c>
      <c r="E63" s="258">
        <v>0.01</v>
      </c>
      <c r="F63" s="258">
        <v>4.7</v>
      </c>
      <c r="G63" s="258">
        <v>0.53430152109999995</v>
      </c>
      <c r="H63" s="258">
        <v>38</v>
      </c>
      <c r="I63" s="259">
        <v>2</v>
      </c>
      <c r="J63" s="259" t="str">
        <f>IFERROR(VLOOKUP($B63,'Core Indicators'!$E$3:$EU$906,147,FALSE),"x")</f>
        <v>x</v>
      </c>
      <c r="K63" s="260">
        <v>-0.7328509688</v>
      </c>
      <c r="L63" s="258">
        <v>3.75</v>
      </c>
      <c r="M63" s="259">
        <v>22</v>
      </c>
      <c r="N63" s="259">
        <v>31</v>
      </c>
      <c r="O63" s="259" t="str">
        <f>IFERROR(VLOOKUP(B63,'Core Indicators'!$E$3:$G$9906,3,FALSE),"x")</f>
        <v>x</v>
      </c>
      <c r="P63" s="259">
        <v>257670</v>
      </c>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3"/>
      <c r="BV63" s="253"/>
      <c r="BW63" s="253"/>
      <c r="BX63" s="253"/>
      <c r="BY63" s="253"/>
      <c r="BZ63" s="253"/>
      <c r="CA63" s="253"/>
      <c r="CB63" s="253"/>
      <c r="CC63" s="253"/>
      <c r="CD63" s="253"/>
      <c r="CE63" s="253"/>
      <c r="CF63" s="253"/>
      <c r="CG63" s="253"/>
      <c r="CH63" s="253"/>
      <c r="CI63" s="253"/>
      <c r="CJ63" s="253"/>
      <c r="CK63" s="253"/>
      <c r="CL63" s="253"/>
      <c r="CM63" s="253"/>
      <c r="CN63" s="253"/>
      <c r="CO63" s="253"/>
      <c r="CP63" s="253"/>
      <c r="CQ63" s="253"/>
      <c r="CR63" s="253"/>
      <c r="CS63" s="253"/>
      <c r="CT63" s="253"/>
      <c r="CU63" s="253"/>
      <c r="CV63" s="253"/>
      <c r="CW63" s="253"/>
      <c r="CX63" s="253"/>
      <c r="CY63" s="253"/>
      <c r="CZ63" s="253"/>
      <c r="DA63" s="253"/>
      <c r="DB63" s="253"/>
      <c r="DC63" s="253"/>
      <c r="DD63" s="253"/>
      <c r="DE63" s="253"/>
      <c r="DF63" s="253"/>
      <c r="DG63" s="253"/>
      <c r="DH63" s="253"/>
      <c r="DI63" s="253"/>
      <c r="DJ63" s="253"/>
      <c r="DK63" s="253"/>
      <c r="DL63" s="253"/>
    </row>
    <row r="64" spans="1:116" x14ac:dyDescent="0.35">
      <c r="A64" s="254" t="s">
        <v>6995</v>
      </c>
      <c r="B64" s="255" t="s">
        <v>6996</v>
      </c>
      <c r="C64" s="258">
        <v>0.32496100410000001</v>
      </c>
      <c r="D64" s="259">
        <v>13</v>
      </c>
      <c r="E64" s="258">
        <v>7.0000000000000007E-2</v>
      </c>
      <c r="F64" s="258" t="s">
        <v>14</v>
      </c>
      <c r="G64" s="258">
        <v>0.1191900699</v>
      </c>
      <c r="H64" s="258">
        <v>35.1</v>
      </c>
      <c r="I64" s="259">
        <v>6</v>
      </c>
      <c r="J64" s="259" t="str">
        <f>IFERROR(VLOOKUP($B64,'Core Indicators'!$E$3:$EU$906,147,FALSE),"x")</f>
        <v>x</v>
      </c>
      <c r="K64" s="260">
        <v>1.6009106635999999</v>
      </c>
      <c r="L64" s="258" t="s">
        <v>14</v>
      </c>
      <c r="M64" s="259">
        <v>94</v>
      </c>
      <c r="N64" s="259">
        <v>77</v>
      </c>
      <c r="O64" s="259" t="str">
        <f>IFERROR(VLOOKUP(B64,'Core Indicators'!$E$3:$G$9906,3,FALSE),"x")</f>
        <v>x</v>
      </c>
      <c r="P64" s="259">
        <v>241930</v>
      </c>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3"/>
      <c r="BV64" s="253"/>
      <c r="BW64" s="253"/>
      <c r="BX64" s="253"/>
      <c r="BY64" s="253"/>
      <c r="BZ64" s="253"/>
      <c r="CA64" s="253"/>
      <c r="CB64" s="253"/>
      <c r="CC64" s="253"/>
      <c r="CD64" s="253"/>
      <c r="CE64" s="253"/>
      <c r="CF64" s="253"/>
      <c r="CG64" s="253"/>
      <c r="CH64" s="253"/>
      <c r="CI64" s="253"/>
      <c r="CJ64" s="253"/>
      <c r="CK64" s="253"/>
      <c r="CL64" s="253"/>
      <c r="CM64" s="253"/>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row>
    <row r="65" spans="1:116" x14ac:dyDescent="0.35">
      <c r="A65" s="254" t="s">
        <v>6997</v>
      </c>
      <c r="B65" s="255" t="s">
        <v>6998</v>
      </c>
      <c r="C65" s="258">
        <v>0.32528704609999998</v>
      </c>
      <c r="D65" s="259">
        <v>5</v>
      </c>
      <c r="E65" s="258">
        <v>0.30399999999999999</v>
      </c>
      <c r="F65" s="258">
        <v>6.6</v>
      </c>
      <c r="G65" s="258">
        <v>0.35077464800000002</v>
      </c>
      <c r="H65" s="258">
        <v>35.9</v>
      </c>
      <c r="I65" s="259">
        <v>6</v>
      </c>
      <c r="J65" s="259" t="str">
        <f>IFERROR(VLOOKUP($B65,'Core Indicators'!$E$3:$EU$906,147,FALSE),"x")</f>
        <v>x</v>
      </c>
      <c r="K65" s="260">
        <v>0.30997923020000001</v>
      </c>
      <c r="L65" s="258">
        <v>6.25</v>
      </c>
      <c r="M65" s="259">
        <v>61</v>
      </c>
      <c r="N65" s="259">
        <v>56</v>
      </c>
      <c r="O65" s="259" t="str">
        <f>IFERROR(VLOOKUP(B65,'Core Indicators'!$E$3:$G$9906,3,FALSE),"x")</f>
        <v>x</v>
      </c>
      <c r="P65" s="259">
        <v>69490</v>
      </c>
      <c r="Q65" s="253"/>
      <c r="R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3"/>
      <c r="BV65" s="253"/>
      <c r="BW65" s="253"/>
      <c r="BX65" s="253"/>
      <c r="BY65" s="253"/>
      <c r="BZ65" s="253"/>
      <c r="CA65" s="253"/>
      <c r="CB65" s="253"/>
      <c r="CC65" s="253"/>
      <c r="CD65" s="253"/>
      <c r="CE65" s="253"/>
      <c r="CF65" s="253"/>
      <c r="CG65" s="253"/>
      <c r="CH65" s="253"/>
      <c r="CI65" s="253"/>
      <c r="CJ65" s="253"/>
      <c r="CK65" s="253"/>
      <c r="CL65" s="253"/>
      <c r="CM65" s="253"/>
      <c r="CN65" s="253"/>
      <c r="CO65" s="253"/>
      <c r="CP65" s="253"/>
      <c r="CQ65" s="253"/>
      <c r="CR65" s="253"/>
      <c r="CS65" s="253"/>
      <c r="CT65" s="253"/>
      <c r="CU65" s="253"/>
      <c r="CV65" s="253"/>
      <c r="CW65" s="253"/>
      <c r="CX65" s="253"/>
      <c r="CY65" s="253"/>
      <c r="CZ65" s="253"/>
      <c r="DA65" s="253"/>
      <c r="DB65" s="253"/>
      <c r="DC65" s="253"/>
      <c r="DD65" s="253"/>
      <c r="DE65" s="253"/>
      <c r="DF65" s="253"/>
      <c r="DG65" s="253"/>
      <c r="DH65" s="253"/>
      <c r="DI65" s="253"/>
      <c r="DJ65" s="253"/>
      <c r="DK65" s="253"/>
      <c r="DL65" s="253"/>
    </row>
    <row r="66" spans="1:116" x14ac:dyDescent="0.35">
      <c r="A66" s="254" t="s">
        <v>6999</v>
      </c>
      <c r="B66" s="255" t="s">
        <v>7000</v>
      </c>
      <c r="C66" s="258">
        <v>0.77995000079999999</v>
      </c>
      <c r="D66" s="259">
        <v>11</v>
      </c>
      <c r="E66" s="258">
        <v>0</v>
      </c>
      <c r="F66" s="258">
        <v>7.85</v>
      </c>
      <c r="G66" s="258">
        <v>0.54103560419999996</v>
      </c>
      <c r="H66" s="258">
        <v>43.5</v>
      </c>
      <c r="I66" s="259">
        <v>6</v>
      </c>
      <c r="J66" s="259" t="str">
        <f>IFERROR(VLOOKUP($B66,'Core Indicators'!$E$3:$EU$906,147,FALSE),"x")</f>
        <v>x</v>
      </c>
      <c r="K66" s="260">
        <v>4.6889737200000003E-2</v>
      </c>
      <c r="L66" s="258">
        <v>7</v>
      </c>
      <c r="M66" s="259">
        <v>82</v>
      </c>
      <c r="N66" s="259">
        <v>41</v>
      </c>
      <c r="O66" s="259" t="str">
        <f>IFERROR(VLOOKUP(B66,'Core Indicators'!$E$3:$G$9906,3,FALSE),"x")</f>
        <v>x</v>
      </c>
      <c r="P66" s="259">
        <v>227540</v>
      </c>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3"/>
      <c r="BV66" s="253"/>
      <c r="BW66" s="253"/>
      <c r="BX66" s="253"/>
      <c r="BY66" s="253"/>
      <c r="BZ66" s="253"/>
      <c r="CA66" s="253"/>
      <c r="CB66" s="253"/>
      <c r="CC66" s="253"/>
      <c r="CD66" s="253"/>
      <c r="CE66" s="253"/>
      <c r="CF66" s="253"/>
      <c r="CG66" s="253"/>
      <c r="CH66" s="253"/>
      <c r="CI66" s="253"/>
      <c r="CJ66" s="253"/>
      <c r="CK66" s="253"/>
      <c r="CL66" s="253"/>
      <c r="CM66" s="253"/>
      <c r="CN66" s="253"/>
      <c r="CO66" s="253"/>
      <c r="CP66" s="253"/>
      <c r="CQ66" s="253"/>
      <c r="CR66" s="253"/>
      <c r="CS66" s="253"/>
      <c r="CT66" s="253"/>
      <c r="CU66" s="253"/>
      <c r="CV66" s="253"/>
      <c r="CW66" s="253"/>
      <c r="CX66" s="253"/>
      <c r="CY66" s="253"/>
      <c r="CZ66" s="253"/>
      <c r="DA66" s="253"/>
      <c r="DB66" s="253"/>
      <c r="DC66" s="253"/>
      <c r="DD66" s="253"/>
      <c r="DE66" s="253"/>
      <c r="DF66" s="253"/>
      <c r="DG66" s="253"/>
      <c r="DH66" s="253"/>
      <c r="DI66" s="253"/>
      <c r="DJ66" s="253"/>
      <c r="DK66" s="253"/>
      <c r="DL66" s="253"/>
    </row>
    <row r="67" spans="1:116" x14ac:dyDescent="0.35">
      <c r="A67" s="254" t="s">
        <v>7001</v>
      </c>
      <c r="B67" s="255" t="s">
        <v>7002</v>
      </c>
      <c r="C67" s="258">
        <v>0.70999998689999999</v>
      </c>
      <c r="D67" s="259">
        <v>6</v>
      </c>
      <c r="E67" s="258">
        <v>0.6</v>
      </c>
      <c r="F67" s="258">
        <v>5.95</v>
      </c>
      <c r="G67" s="258" t="s">
        <v>14</v>
      </c>
      <c r="H67" s="258">
        <v>33.700000000000003</v>
      </c>
      <c r="I67" s="259">
        <v>6</v>
      </c>
      <c r="J67" s="259" t="str">
        <f>IFERROR(VLOOKUP($B67,'Core Indicators'!$E$3:$EU$906,147,FALSE),"x")</f>
        <v>x</v>
      </c>
      <c r="K67" s="260">
        <v>-1.2090275288000001</v>
      </c>
      <c r="L67" s="258">
        <v>4.75</v>
      </c>
      <c r="M67" s="259">
        <v>40</v>
      </c>
      <c r="N67" s="259">
        <v>29</v>
      </c>
      <c r="O67" s="259" t="str">
        <f>IFERROR(VLOOKUP(B67,'Core Indicators'!$E$3:$G$9906,3,FALSE),"x")</f>
        <v>x</v>
      </c>
      <c r="P67" s="259">
        <v>245720</v>
      </c>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3"/>
      <c r="BV67" s="253"/>
      <c r="BW67" s="253"/>
      <c r="BX67" s="253"/>
      <c r="BY67" s="253"/>
      <c r="BZ67" s="253"/>
      <c r="CA67" s="253"/>
      <c r="CB67" s="253"/>
      <c r="CC67" s="253"/>
      <c r="CD67" s="253"/>
      <c r="CE67" s="253"/>
      <c r="CF67" s="253"/>
      <c r="CG67" s="253"/>
      <c r="CH67" s="253"/>
      <c r="CI67" s="253"/>
      <c r="CJ67" s="253"/>
      <c r="CK67" s="253"/>
      <c r="CL67" s="253"/>
      <c r="CM67" s="253"/>
      <c r="CN67" s="253"/>
      <c r="CO67" s="253"/>
      <c r="CP67" s="253"/>
      <c r="CQ67" s="253"/>
      <c r="CR67" s="253"/>
      <c r="CS67" s="253"/>
      <c r="CT67" s="253"/>
      <c r="CU67" s="253"/>
      <c r="CV67" s="253"/>
      <c r="CW67" s="253"/>
      <c r="CX67" s="253"/>
      <c r="CY67" s="253"/>
      <c r="CZ67" s="253"/>
      <c r="DA67" s="253"/>
      <c r="DB67" s="253"/>
      <c r="DC67" s="253"/>
      <c r="DD67" s="253"/>
      <c r="DE67" s="253"/>
      <c r="DF67" s="253"/>
      <c r="DG67" s="253"/>
      <c r="DH67" s="253"/>
      <c r="DI67" s="253"/>
      <c r="DJ67" s="253"/>
      <c r="DK67" s="253"/>
      <c r="DL67" s="253"/>
    </row>
    <row r="68" spans="1:116" x14ac:dyDescent="0.35">
      <c r="A68" s="254" t="s">
        <v>7003</v>
      </c>
      <c r="B68" s="255" t="s">
        <v>7004</v>
      </c>
      <c r="C68" s="258">
        <v>0.77542499430000011</v>
      </c>
      <c r="D68" s="259">
        <v>8</v>
      </c>
      <c r="E68" s="258">
        <v>0</v>
      </c>
      <c r="F68" s="258">
        <v>6.9</v>
      </c>
      <c r="G68" s="258">
        <v>0.62044554029999999</v>
      </c>
      <c r="H68" s="258">
        <v>35.9</v>
      </c>
      <c r="I68" s="259">
        <v>6</v>
      </c>
      <c r="J68" s="259" t="str">
        <f>IFERROR(VLOOKUP($B68,'Core Indicators'!$E$3:$EU$906,147,FALSE),"x")</f>
        <v>x</v>
      </c>
      <c r="K68" s="260">
        <v>-0.37157607079999999</v>
      </c>
      <c r="L68" s="258">
        <v>5.5</v>
      </c>
      <c r="M68" s="259">
        <v>46</v>
      </c>
      <c r="N68" s="259">
        <v>37</v>
      </c>
      <c r="O68" s="259" t="str">
        <f>IFERROR(VLOOKUP(B68,'Core Indicators'!$E$3:$G$9906,3,FALSE),"x")</f>
        <v>x</v>
      </c>
      <c r="P68" s="259">
        <v>10120</v>
      </c>
      <c r="Q68" s="253"/>
      <c r="R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c r="BS68" s="253"/>
      <c r="BT68" s="253"/>
      <c r="BU68" s="253"/>
      <c r="BV68" s="253"/>
      <c r="BW68" s="253"/>
      <c r="BX68" s="253"/>
      <c r="BY68" s="253"/>
      <c r="BZ68" s="253"/>
      <c r="CA68" s="253"/>
      <c r="CB68" s="253"/>
      <c r="CC68" s="253"/>
      <c r="CD68" s="253"/>
      <c r="CE68" s="253"/>
      <c r="CF68" s="253"/>
      <c r="CG68" s="253"/>
      <c r="CH68" s="253"/>
      <c r="CI68" s="253"/>
      <c r="CJ68" s="253"/>
      <c r="CK68" s="253"/>
      <c r="CL68" s="253"/>
      <c r="CM68" s="253"/>
      <c r="CN68" s="253"/>
      <c r="CO68" s="253"/>
      <c r="CP68" s="253"/>
      <c r="CQ68" s="253"/>
      <c r="CR68" s="253"/>
      <c r="CS68" s="253"/>
      <c r="CT68" s="253"/>
      <c r="CU68" s="253"/>
      <c r="CV68" s="253"/>
      <c r="CW68" s="253"/>
      <c r="CX68" s="253"/>
      <c r="CY68" s="253"/>
      <c r="CZ68" s="253"/>
      <c r="DA68" s="253"/>
      <c r="DB68" s="253"/>
      <c r="DC68" s="253"/>
      <c r="DD68" s="253"/>
      <c r="DE68" s="253"/>
      <c r="DF68" s="253"/>
      <c r="DG68" s="253"/>
      <c r="DH68" s="253"/>
      <c r="DI68" s="253"/>
      <c r="DJ68" s="253"/>
      <c r="DK68" s="253"/>
      <c r="DL68" s="253"/>
    </row>
    <row r="69" spans="1:116" x14ac:dyDescent="0.35">
      <c r="A69" s="254" t="s">
        <v>7005</v>
      </c>
      <c r="B69" s="255" t="s">
        <v>7006</v>
      </c>
      <c r="C69" s="258">
        <v>0.84509999150000004</v>
      </c>
      <c r="D69" s="259">
        <v>11</v>
      </c>
      <c r="E69" s="258">
        <v>0.14000000000000001</v>
      </c>
      <c r="F69" s="258">
        <v>6.25</v>
      </c>
      <c r="G69" s="258" t="s">
        <v>14</v>
      </c>
      <c r="H69" s="258">
        <v>50.7</v>
      </c>
      <c r="I69" s="259">
        <v>4</v>
      </c>
      <c r="J69" s="259" t="str">
        <f>IFERROR(VLOOKUP($B69,'Core Indicators'!$E$3:$EU$906,147,FALSE),"x")</f>
        <v>x</v>
      </c>
      <c r="K69" s="260">
        <v>-1.2640448809</v>
      </c>
      <c r="L69" s="258">
        <v>5</v>
      </c>
      <c r="M69" s="259">
        <v>46</v>
      </c>
      <c r="N69" s="259">
        <v>18</v>
      </c>
      <c r="O69" s="259" t="str">
        <f>IFERROR(VLOOKUP(B69,'Core Indicators'!$E$3:$G$9906,3,FALSE),"x")</f>
        <v>x</v>
      </c>
      <c r="P69" s="259">
        <v>28120</v>
      </c>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3"/>
      <c r="BV69" s="253"/>
      <c r="BW69" s="253"/>
      <c r="BX69" s="253"/>
      <c r="BY69" s="253"/>
      <c r="BZ69" s="253"/>
      <c r="CA69" s="253"/>
      <c r="CB69" s="253"/>
      <c r="CC69" s="253"/>
      <c r="CD69" s="253"/>
      <c r="CE69" s="253"/>
      <c r="CF69" s="253"/>
      <c r="CG69" s="253"/>
      <c r="CH69" s="253"/>
      <c r="CI69" s="253"/>
      <c r="CJ69" s="253"/>
      <c r="CK69" s="253"/>
      <c r="CL69" s="253"/>
      <c r="CM69" s="253"/>
      <c r="CN69" s="253"/>
      <c r="CO69" s="253"/>
      <c r="CP69" s="253"/>
      <c r="CQ69" s="253"/>
      <c r="CR69" s="253"/>
      <c r="CS69" s="253"/>
      <c r="CT69" s="253"/>
      <c r="CU69" s="253"/>
      <c r="CV69" s="253"/>
      <c r="CW69" s="253"/>
      <c r="CX69" s="253"/>
      <c r="CY69" s="253"/>
      <c r="CZ69" s="253"/>
      <c r="DA69" s="253"/>
      <c r="DB69" s="253"/>
      <c r="DC69" s="253"/>
      <c r="DD69" s="253"/>
      <c r="DE69" s="253"/>
      <c r="DF69" s="253"/>
      <c r="DG69" s="253"/>
      <c r="DH69" s="253"/>
      <c r="DI69" s="253"/>
      <c r="DJ69" s="253"/>
      <c r="DK69" s="253"/>
      <c r="DL69" s="253"/>
    </row>
    <row r="70" spans="1:116" x14ac:dyDescent="0.35">
      <c r="A70" s="254" t="s">
        <v>7007</v>
      </c>
      <c r="B70" s="255" t="s">
        <v>7008</v>
      </c>
      <c r="C70" s="258">
        <v>0.25992401189999997</v>
      </c>
      <c r="D70" s="259">
        <v>4</v>
      </c>
      <c r="E70" s="258">
        <v>0</v>
      </c>
      <c r="F70" s="258">
        <v>2.8166666667000002</v>
      </c>
      <c r="G70" s="258" t="s">
        <v>14</v>
      </c>
      <c r="H70" s="258" t="s">
        <v>14</v>
      </c>
      <c r="I70" s="259">
        <v>0</v>
      </c>
      <c r="J70" s="259" t="str">
        <f>IFERROR(VLOOKUP($B70,'Core Indicators'!$E$3:$EU$906,147,FALSE),"x")</f>
        <v>x</v>
      </c>
      <c r="K70" s="260">
        <v>-1.4223147630999999</v>
      </c>
      <c r="L70" s="258">
        <v>1.75</v>
      </c>
      <c r="M70" s="259">
        <v>6</v>
      </c>
      <c r="N70" s="259">
        <v>16</v>
      </c>
      <c r="O70" s="259" t="str">
        <f>IFERROR(VLOOKUP(B70,'Core Indicators'!$E$3:$G$9906,3,FALSE),"x")</f>
        <v>x</v>
      </c>
      <c r="P70" s="259">
        <v>28050</v>
      </c>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3"/>
      <c r="BW70" s="253"/>
      <c r="BX70" s="253"/>
      <c r="BY70" s="253"/>
      <c r="BZ70" s="253"/>
      <c r="CA70" s="253"/>
      <c r="CB70" s="253"/>
      <c r="CC70" s="253"/>
      <c r="CD70" s="253"/>
      <c r="CE70" s="253"/>
      <c r="CF70" s="253"/>
      <c r="CG70" s="253"/>
      <c r="CH70" s="253"/>
      <c r="CI70" s="253"/>
      <c r="CJ70" s="253"/>
      <c r="CK70" s="253"/>
      <c r="CL70" s="253"/>
      <c r="CM70" s="253"/>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row>
    <row r="71" spans="1:116" x14ac:dyDescent="0.35">
      <c r="A71" s="254" t="s">
        <v>175</v>
      </c>
      <c r="B71" s="255" t="s">
        <v>7009</v>
      </c>
      <c r="C71" s="258">
        <v>7.7842041200000003E-2</v>
      </c>
      <c r="D71" s="259">
        <v>9</v>
      </c>
      <c r="E71" s="258">
        <v>2.7E-2</v>
      </c>
      <c r="F71" s="258" t="s">
        <v>14</v>
      </c>
      <c r="G71" s="258">
        <v>0.1223017302</v>
      </c>
      <c r="H71" s="258">
        <v>32.9</v>
      </c>
      <c r="I71" s="259">
        <v>6</v>
      </c>
      <c r="J71" s="259">
        <f>IFERROR(VLOOKUP($B71,'Core Indicators'!$E$3:$EU$906,147,FALSE),"x")</f>
        <v>18</v>
      </c>
      <c r="K71" s="260">
        <v>0.1988379508</v>
      </c>
      <c r="L71" s="258" t="s">
        <v>14</v>
      </c>
      <c r="M71" s="259">
        <v>88</v>
      </c>
      <c r="N71" s="259">
        <v>48</v>
      </c>
      <c r="O71" s="259">
        <f>IFERROR(VLOOKUP(B71,'Core Indicators'!$E$3:$G$9906,3,FALSE),"x")</f>
        <v>10893000</v>
      </c>
      <c r="P71" s="259">
        <v>128900</v>
      </c>
      <c r="Q71" s="253"/>
      <c r="R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3"/>
      <c r="BV71" s="253"/>
      <c r="BW71" s="253"/>
      <c r="BX71" s="253"/>
      <c r="BY71" s="253"/>
      <c r="BZ71" s="253"/>
      <c r="CA71" s="253"/>
      <c r="CB71" s="253"/>
      <c r="CC71" s="253"/>
      <c r="CD71" s="253"/>
      <c r="CE71" s="253"/>
      <c r="CF71" s="253"/>
      <c r="CG71" s="253"/>
      <c r="CH71" s="253"/>
      <c r="CI71" s="253"/>
      <c r="CJ71" s="253"/>
      <c r="CK71" s="253"/>
      <c r="CL71" s="253"/>
      <c r="CM71" s="253"/>
      <c r="CN71" s="253"/>
      <c r="CO71" s="253"/>
      <c r="CP71" s="253"/>
      <c r="CQ71" s="253"/>
      <c r="CR71" s="253"/>
      <c r="CS71" s="253"/>
      <c r="CT71" s="253"/>
      <c r="CU71" s="253"/>
      <c r="CV71" s="253"/>
      <c r="CW71" s="253"/>
      <c r="CX71" s="253"/>
      <c r="CY71" s="253"/>
      <c r="CZ71" s="253"/>
      <c r="DA71" s="253"/>
      <c r="DB71" s="253"/>
      <c r="DC71" s="253"/>
      <c r="DD71" s="253"/>
      <c r="DE71" s="253"/>
      <c r="DF71" s="253"/>
      <c r="DG71" s="253"/>
      <c r="DH71" s="253"/>
      <c r="DI71" s="253"/>
      <c r="DJ71" s="253"/>
      <c r="DK71" s="253"/>
      <c r="DL71" s="253"/>
    </row>
    <row r="72" spans="1:116" x14ac:dyDescent="0.35">
      <c r="A72" s="254" t="s">
        <v>7010</v>
      </c>
      <c r="B72" s="255" t="s">
        <v>7011</v>
      </c>
      <c r="C72" s="258">
        <v>0</v>
      </c>
      <c r="D72" s="259">
        <v>13</v>
      </c>
      <c r="E72" s="258">
        <v>0</v>
      </c>
      <c r="F72" s="258" t="s">
        <v>14</v>
      </c>
      <c r="G72" s="258" t="s">
        <v>14</v>
      </c>
      <c r="H72" s="258" t="s">
        <v>14</v>
      </c>
      <c r="I72" s="259">
        <v>0</v>
      </c>
      <c r="J72" s="259" t="str">
        <f>IFERROR(VLOOKUP($B72,'Core Indicators'!$E$3:$EU$906,147,FALSE),"x")</f>
        <v>x</v>
      </c>
      <c r="K72" s="260">
        <v>0.17586329580000001</v>
      </c>
      <c r="L72" s="258" t="s">
        <v>14</v>
      </c>
      <c r="M72" s="259">
        <v>89</v>
      </c>
      <c r="N72" s="259">
        <v>53</v>
      </c>
      <c r="O72" s="259" t="str">
        <f>IFERROR(VLOOKUP(B72,'Core Indicators'!$E$3:$G$9906,3,FALSE),"x")</f>
        <v>x</v>
      </c>
      <c r="P72" s="259">
        <v>340</v>
      </c>
      <c r="Q72" s="253"/>
      <c r="R72" s="253"/>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3"/>
      <c r="BW72" s="253"/>
      <c r="BX72" s="253"/>
      <c r="BY72" s="253"/>
      <c r="BZ72" s="253"/>
      <c r="CA72" s="253"/>
      <c r="CB72" s="253"/>
      <c r="CC72" s="253"/>
      <c r="CD72" s="253"/>
      <c r="CE72" s="253"/>
      <c r="CF72" s="253"/>
      <c r="CG72" s="253"/>
      <c r="CH72" s="253"/>
      <c r="CI72" s="253"/>
      <c r="CJ72" s="253"/>
      <c r="CK72" s="253"/>
      <c r="CL72" s="253"/>
      <c r="CM72" s="253"/>
      <c r="CN72" s="253"/>
      <c r="CO72" s="253"/>
      <c r="CP72" s="253"/>
      <c r="CQ72" s="253"/>
      <c r="CR72" s="253"/>
      <c r="CS72" s="253"/>
      <c r="CT72" s="253"/>
      <c r="CU72" s="253"/>
      <c r="CV72" s="253"/>
      <c r="CW72" s="253"/>
      <c r="CX72" s="253"/>
      <c r="CY72" s="253"/>
      <c r="CZ72" s="253"/>
      <c r="DA72" s="253"/>
      <c r="DB72" s="253"/>
      <c r="DC72" s="253"/>
      <c r="DD72" s="253"/>
      <c r="DE72" s="253"/>
      <c r="DF72" s="253"/>
      <c r="DG72" s="253"/>
      <c r="DH72" s="253"/>
      <c r="DI72" s="253"/>
      <c r="DJ72" s="253"/>
      <c r="DK72" s="253"/>
      <c r="DL72" s="253"/>
    </row>
    <row r="73" spans="1:116" x14ac:dyDescent="0.35">
      <c r="A73" s="254" t="s">
        <v>489</v>
      </c>
      <c r="B73" s="255" t="s">
        <v>7012</v>
      </c>
      <c r="C73" s="258">
        <v>0.50436202500000005</v>
      </c>
      <c r="D73" s="259">
        <v>11</v>
      </c>
      <c r="E73" s="258">
        <v>0.39200000000000002</v>
      </c>
      <c r="F73" s="258">
        <v>4.05</v>
      </c>
      <c r="G73" s="258">
        <v>0.49214644930000001</v>
      </c>
      <c r="H73" s="258">
        <v>48.3</v>
      </c>
      <c r="I73" s="259">
        <v>6</v>
      </c>
      <c r="J73" s="259">
        <f>IFERROR(VLOOKUP($B73,'Core Indicators'!$E$3:$EU$906,147,FALSE),"x")</f>
        <v>1937</v>
      </c>
      <c r="K73" s="260">
        <v>-1.0522887706999999</v>
      </c>
      <c r="L73" s="258">
        <v>3.25</v>
      </c>
      <c r="M73" s="259">
        <v>52</v>
      </c>
      <c r="N73" s="259">
        <v>26</v>
      </c>
      <c r="O73" s="259">
        <f>IFERROR(VLOOKUP(B73,'Core Indicators'!$E$3:$G$9906,3,FALSE),"x")</f>
        <v>14900000</v>
      </c>
      <c r="P73" s="259">
        <v>107160</v>
      </c>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3"/>
      <c r="BW73" s="253"/>
      <c r="BX73" s="253"/>
      <c r="BY73" s="253"/>
      <c r="BZ73" s="253"/>
      <c r="CA73" s="253"/>
      <c r="CB73" s="253"/>
      <c r="CC73" s="253"/>
      <c r="CD73" s="253"/>
      <c r="CE73" s="253"/>
      <c r="CF73" s="253"/>
      <c r="CG73" s="253"/>
      <c r="CH73" s="253"/>
      <c r="CI73" s="253"/>
      <c r="CJ73" s="253"/>
      <c r="CK73" s="253"/>
      <c r="CL73" s="253"/>
      <c r="CM73" s="253"/>
      <c r="CN73" s="253"/>
      <c r="CO73" s="253"/>
      <c r="CP73" s="253"/>
      <c r="CQ73" s="253"/>
      <c r="CR73" s="253"/>
      <c r="CS73" s="253"/>
      <c r="CT73" s="253"/>
      <c r="CU73" s="253"/>
      <c r="CV73" s="253"/>
      <c r="CW73" s="253"/>
      <c r="CX73" s="253"/>
      <c r="CY73" s="253"/>
      <c r="CZ73" s="253"/>
      <c r="DA73" s="253"/>
      <c r="DB73" s="253"/>
      <c r="DC73" s="253"/>
      <c r="DD73" s="253"/>
      <c r="DE73" s="253"/>
      <c r="DF73" s="253"/>
      <c r="DG73" s="253"/>
      <c r="DH73" s="253"/>
      <c r="DI73" s="253"/>
      <c r="DJ73" s="253"/>
      <c r="DK73" s="253"/>
      <c r="DL73" s="253"/>
    </row>
    <row r="74" spans="1:116" x14ac:dyDescent="0.35">
      <c r="A74" s="254" t="s">
        <v>7013</v>
      </c>
      <c r="B74" s="255" t="s">
        <v>7014</v>
      </c>
      <c r="C74" s="258">
        <v>0.7111070062</v>
      </c>
      <c r="D74" s="259">
        <v>10</v>
      </c>
      <c r="E74" s="258">
        <v>0</v>
      </c>
      <c r="F74" s="258" t="s">
        <v>14</v>
      </c>
      <c r="G74" s="258">
        <v>0.49233108460000002</v>
      </c>
      <c r="H74" s="258">
        <v>45.1</v>
      </c>
      <c r="I74" s="259">
        <v>0</v>
      </c>
      <c r="J74" s="259" t="str">
        <f>IFERROR(VLOOKUP($B74,'Core Indicators'!$E$3:$EU$906,147,FALSE),"x")</f>
        <v>x</v>
      </c>
      <c r="K74" s="260">
        <v>-0.43134814500000002</v>
      </c>
      <c r="L74" s="258" t="s">
        <v>14</v>
      </c>
      <c r="M74" s="259">
        <v>74</v>
      </c>
      <c r="N74" s="259">
        <v>40</v>
      </c>
      <c r="O74" s="259" t="str">
        <f>IFERROR(VLOOKUP(B74,'Core Indicators'!$E$3:$G$9906,3,FALSE),"x")</f>
        <v>x</v>
      </c>
      <c r="P74" s="259">
        <v>196850</v>
      </c>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53"/>
      <c r="CE74" s="253"/>
      <c r="CF74" s="253"/>
      <c r="CG74" s="253"/>
      <c r="CH74" s="253"/>
      <c r="CI74" s="253"/>
      <c r="CJ74" s="253"/>
      <c r="CK74" s="253"/>
      <c r="CL74" s="253"/>
      <c r="CM74" s="253"/>
      <c r="CN74" s="253"/>
      <c r="CO74" s="253"/>
      <c r="CP74" s="253"/>
      <c r="CQ74" s="253"/>
      <c r="CR74" s="253"/>
      <c r="CS74" s="253"/>
      <c r="CT74" s="253"/>
      <c r="CU74" s="253"/>
      <c r="CV74" s="253"/>
      <c r="CW74" s="253"/>
      <c r="CX74" s="253"/>
      <c r="CY74" s="253"/>
      <c r="CZ74" s="253"/>
      <c r="DA74" s="253"/>
      <c r="DB74" s="253"/>
      <c r="DC74" s="253"/>
      <c r="DD74" s="253"/>
      <c r="DE74" s="253"/>
      <c r="DF74" s="253"/>
      <c r="DG74" s="253"/>
      <c r="DH74" s="253"/>
      <c r="DI74" s="253"/>
      <c r="DJ74" s="253"/>
      <c r="DK74" s="253"/>
      <c r="DL74" s="253"/>
    </row>
    <row r="75" spans="1:116" x14ac:dyDescent="0.35">
      <c r="A75" s="254" t="s">
        <v>369</v>
      </c>
      <c r="B75" s="255" t="s">
        <v>7015</v>
      </c>
      <c r="C75" s="258">
        <v>0.16674395219999999</v>
      </c>
      <c r="D75" s="259">
        <v>9</v>
      </c>
      <c r="E75" s="258">
        <v>6.8000000000000005E-2</v>
      </c>
      <c r="F75" s="258">
        <v>4.6666666667000003</v>
      </c>
      <c r="G75" s="258">
        <v>0.47928705150000001</v>
      </c>
      <c r="H75" s="258">
        <v>48.2</v>
      </c>
      <c r="I75" s="259">
        <v>6</v>
      </c>
      <c r="J75" s="259">
        <f>IFERROR(VLOOKUP($B75,'Core Indicators'!$E$3:$EU$906,147,FALSE),"x")</f>
        <v>1980</v>
      </c>
      <c r="K75" s="260">
        <v>-1.0090796947</v>
      </c>
      <c r="L75" s="258">
        <v>3.25</v>
      </c>
      <c r="M75" s="259">
        <v>45</v>
      </c>
      <c r="N75" s="259">
        <v>26</v>
      </c>
      <c r="O75" s="259">
        <f>IFERROR(VLOOKUP(B75,'Core Indicators'!$E$3:$G$9906,3,FALSE),"x")</f>
        <v>9158000</v>
      </c>
      <c r="P75" s="259">
        <v>111890</v>
      </c>
      <c r="Q75" s="253"/>
      <c r="R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row>
    <row r="76" spans="1:116" x14ac:dyDescent="0.35">
      <c r="A76" s="254" t="s">
        <v>7016</v>
      </c>
      <c r="B76" s="255" t="s">
        <v>7017</v>
      </c>
      <c r="C76" s="258">
        <v>0.1808372083</v>
      </c>
      <c r="D76" s="259">
        <v>11</v>
      </c>
      <c r="E76" s="258">
        <v>1.6799999999999999E-2</v>
      </c>
      <c r="F76" s="258">
        <v>8.15</v>
      </c>
      <c r="G76" s="258">
        <v>0.1224165438</v>
      </c>
      <c r="H76" s="258">
        <v>29.7</v>
      </c>
      <c r="I76" s="259">
        <v>4</v>
      </c>
      <c r="J76" s="259" t="str">
        <f>IFERROR(VLOOKUP($B76,'Core Indicators'!$E$3:$EU$906,147,FALSE),"x")</f>
        <v>x</v>
      </c>
      <c r="K76" s="260">
        <v>0.36613461380000001</v>
      </c>
      <c r="L76" s="258">
        <v>7.25</v>
      </c>
      <c r="M76" s="259">
        <v>85</v>
      </c>
      <c r="N76" s="259">
        <v>47</v>
      </c>
      <c r="O76" s="259" t="str">
        <f>IFERROR(VLOOKUP(B76,'Core Indicators'!$E$3:$G$9906,3,FALSE),"x")</f>
        <v>x</v>
      </c>
      <c r="P76" s="259">
        <v>55960</v>
      </c>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row>
    <row r="77" spans="1:116" x14ac:dyDescent="0.35">
      <c r="A77" s="254" t="s">
        <v>72</v>
      </c>
      <c r="B77" s="255" t="s">
        <v>7018</v>
      </c>
      <c r="C77" s="258">
        <v>0</v>
      </c>
      <c r="D77" s="259">
        <v>8</v>
      </c>
      <c r="E77" s="258">
        <v>0</v>
      </c>
      <c r="F77" s="258">
        <v>4.2166666667000001</v>
      </c>
      <c r="G77" s="258">
        <v>0.61954366890000001</v>
      </c>
      <c r="H77" s="258">
        <v>41.1</v>
      </c>
      <c r="I77" s="259">
        <v>6</v>
      </c>
      <c r="J77" s="259">
        <f>IFERROR(VLOOKUP($B77,'Core Indicators'!$E$3:$EU$906,147,FALSE),"x")</f>
        <v>2208</v>
      </c>
      <c r="K77" s="260">
        <v>-0.97110140319999994</v>
      </c>
      <c r="L77" s="258">
        <v>3</v>
      </c>
      <c r="M77" s="259">
        <v>38</v>
      </c>
      <c r="N77" s="259">
        <v>18</v>
      </c>
      <c r="O77" s="259">
        <f>IFERROR(VLOOKUP(B77,'Core Indicators'!$E$3:$G$9906,3,FALSE),"x")</f>
        <v>10898000</v>
      </c>
      <c r="P77" s="259">
        <v>27560</v>
      </c>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c r="BW77" s="253"/>
      <c r="BX77" s="253"/>
      <c r="BY77" s="253"/>
      <c r="BZ77" s="253"/>
      <c r="CA77" s="253"/>
      <c r="CB77" s="253"/>
      <c r="CC77" s="253"/>
      <c r="CD77" s="253"/>
      <c r="CE77" s="253"/>
      <c r="CF77" s="253"/>
      <c r="CG77" s="253"/>
      <c r="CH77" s="253"/>
      <c r="CI77" s="253"/>
      <c r="CJ77" s="253"/>
      <c r="CK77" s="253"/>
      <c r="CL77" s="253"/>
      <c r="CM77" s="253"/>
      <c r="CN77" s="253"/>
      <c r="CO77" s="253"/>
      <c r="CP77" s="253"/>
      <c r="CQ77" s="253"/>
      <c r="CR77" s="253"/>
      <c r="CS77" s="253"/>
      <c r="CT77" s="253"/>
      <c r="CU77" s="253"/>
      <c r="CV77" s="253"/>
      <c r="CW77" s="253"/>
      <c r="CX77" s="253"/>
      <c r="CY77" s="253"/>
      <c r="CZ77" s="253"/>
      <c r="DA77" s="253"/>
      <c r="DB77" s="253"/>
      <c r="DC77" s="253"/>
      <c r="DD77" s="253"/>
      <c r="DE77" s="253"/>
      <c r="DF77" s="253"/>
      <c r="DG77" s="253"/>
      <c r="DH77" s="253"/>
      <c r="DI77" s="253"/>
      <c r="DJ77" s="253"/>
      <c r="DK77" s="253"/>
      <c r="DL77" s="253"/>
    </row>
    <row r="78" spans="1:116" x14ac:dyDescent="0.35">
      <c r="A78" s="254" t="s">
        <v>7019</v>
      </c>
      <c r="B78" s="255" t="s">
        <v>7020</v>
      </c>
      <c r="C78" s="258">
        <v>0.18750004279999999</v>
      </c>
      <c r="D78" s="259">
        <v>11</v>
      </c>
      <c r="E78" s="258">
        <v>0.05</v>
      </c>
      <c r="F78" s="258">
        <v>6.8</v>
      </c>
      <c r="G78" s="258">
        <v>0.25845412979999999</v>
      </c>
      <c r="H78" s="258">
        <v>29.6</v>
      </c>
      <c r="I78" s="259">
        <v>4</v>
      </c>
      <c r="J78" s="259" t="str">
        <f>IFERROR(VLOOKUP($B78,'Core Indicators'!$E$3:$EU$906,147,FALSE),"x")</f>
        <v>x</v>
      </c>
      <c r="K78" s="260">
        <v>0.49313449860000003</v>
      </c>
      <c r="L78" s="258">
        <v>5.75</v>
      </c>
      <c r="M78" s="259">
        <v>70</v>
      </c>
      <c r="N78" s="259">
        <v>44</v>
      </c>
      <c r="O78" s="259" t="str">
        <f>IFERROR(VLOOKUP(B78,'Core Indicators'!$E$3:$G$9906,3,FALSE),"x")</f>
        <v>x</v>
      </c>
      <c r="P78" s="259">
        <v>90530</v>
      </c>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c r="BW78" s="253"/>
      <c r="BX78" s="253"/>
      <c r="BY78" s="253"/>
      <c r="BZ78" s="253"/>
      <c r="CA78" s="253"/>
      <c r="CB78" s="253"/>
      <c r="CC78" s="253"/>
      <c r="CD78" s="253"/>
      <c r="CE78" s="253"/>
      <c r="CF78" s="253"/>
      <c r="CG78" s="253"/>
      <c r="CH78" s="253"/>
      <c r="CI78" s="253"/>
      <c r="CJ78" s="253"/>
      <c r="CK78" s="253"/>
      <c r="CL78" s="253"/>
      <c r="CM78" s="253"/>
      <c r="CN78" s="253"/>
      <c r="CO78" s="253"/>
      <c r="CP78" s="253"/>
      <c r="CQ78" s="253"/>
      <c r="CR78" s="253"/>
      <c r="CS78" s="253"/>
      <c r="CT78" s="253"/>
      <c r="CU78" s="253"/>
      <c r="CV78" s="253"/>
      <c r="CW78" s="253"/>
      <c r="CX78" s="253"/>
      <c r="CY78" s="253"/>
      <c r="CZ78" s="253"/>
      <c r="DA78" s="253"/>
      <c r="DB78" s="253"/>
      <c r="DC78" s="253"/>
      <c r="DD78" s="253"/>
      <c r="DE78" s="253"/>
      <c r="DF78" s="253"/>
      <c r="DG78" s="253"/>
      <c r="DH78" s="253"/>
      <c r="DI78" s="253"/>
      <c r="DJ78" s="253"/>
      <c r="DK78" s="253"/>
      <c r="DL78" s="253"/>
    </row>
    <row r="79" spans="1:116" x14ac:dyDescent="0.35">
      <c r="A79" s="254" t="s">
        <v>1278</v>
      </c>
      <c r="B79" s="255" t="s">
        <v>7021</v>
      </c>
      <c r="C79" s="258">
        <v>0.774848922</v>
      </c>
      <c r="D79" s="259">
        <v>5</v>
      </c>
      <c r="E79" s="258">
        <v>0.10680000000000001</v>
      </c>
      <c r="F79" s="258">
        <v>6.45</v>
      </c>
      <c r="G79" s="258">
        <v>0.45129165370000002</v>
      </c>
      <c r="H79" s="258">
        <v>38.200000000000003</v>
      </c>
      <c r="I79" s="259">
        <v>6</v>
      </c>
      <c r="J79" s="259">
        <f>IFERROR(VLOOKUP($B79,'Core Indicators'!$E$3:$EU$906,147,FALSE),"x")</f>
        <v>57</v>
      </c>
      <c r="K79" s="260">
        <v>-0.3425302207</v>
      </c>
      <c r="L79" s="258">
        <v>6</v>
      </c>
      <c r="M79" s="259">
        <v>61</v>
      </c>
      <c r="N79" s="259">
        <v>40</v>
      </c>
      <c r="O79" s="259">
        <f>IFERROR(VLOOKUP(B79,'Core Indicators'!$E$3:$G$9906,3,FALSE),"x")</f>
        <v>237655000</v>
      </c>
      <c r="P79" s="259">
        <v>1811570</v>
      </c>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3"/>
      <c r="BV79" s="253"/>
      <c r="BW79" s="253"/>
      <c r="BX79" s="253"/>
      <c r="BY79" s="253"/>
      <c r="BZ79" s="253"/>
      <c r="CA79" s="253"/>
      <c r="CB79" s="253"/>
      <c r="CC79" s="253"/>
      <c r="CD79" s="253"/>
      <c r="CE79" s="253"/>
      <c r="CF79" s="253"/>
      <c r="CG79" s="253"/>
      <c r="CH79" s="253"/>
      <c r="CI79" s="253"/>
      <c r="CJ79" s="253"/>
      <c r="CK79" s="253"/>
      <c r="CL79" s="253"/>
      <c r="CM79" s="253"/>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row>
    <row r="80" spans="1:116" x14ac:dyDescent="0.35">
      <c r="A80" s="254" t="s">
        <v>981</v>
      </c>
      <c r="B80" s="255" t="s">
        <v>7022</v>
      </c>
      <c r="C80" s="258">
        <v>0.87948376319999988</v>
      </c>
      <c r="D80" s="259">
        <v>7</v>
      </c>
      <c r="E80" s="258">
        <v>7.0000000000000001E-3</v>
      </c>
      <c r="F80" s="258">
        <v>7.25</v>
      </c>
      <c r="G80" s="258">
        <v>0.50102830359999995</v>
      </c>
      <c r="H80" s="258">
        <v>35.700000000000003</v>
      </c>
      <c r="I80" s="259">
        <v>6</v>
      </c>
      <c r="J80" s="259">
        <f>IFERROR(VLOOKUP($B80,'Core Indicators'!$E$3:$EU$906,147,FALSE),"x")</f>
        <v>540</v>
      </c>
      <c r="K80" s="260">
        <v>-3.0758399499999999E-2</v>
      </c>
      <c r="L80" s="258">
        <v>7</v>
      </c>
      <c r="M80" s="259">
        <v>71</v>
      </c>
      <c r="N80" s="259">
        <v>41</v>
      </c>
      <c r="O80" s="259">
        <f>IFERROR(VLOOKUP(B80,'Core Indicators'!$E$3:$G$9906,3,FALSE),"x")</f>
        <v>1353520000</v>
      </c>
      <c r="P80" s="259">
        <v>2973190</v>
      </c>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3"/>
      <c r="CB80" s="253"/>
      <c r="CC80" s="253"/>
      <c r="CD80" s="253"/>
      <c r="CE80" s="253"/>
      <c r="CF80" s="253"/>
      <c r="CG80" s="253"/>
      <c r="CH80" s="253"/>
      <c r="CI80" s="253"/>
      <c r="CJ80" s="253"/>
      <c r="CK80" s="253"/>
      <c r="CL80" s="253"/>
      <c r="CM80" s="253"/>
      <c r="CN80" s="253"/>
      <c r="CO80" s="253"/>
      <c r="CP80" s="253"/>
      <c r="CQ80" s="253"/>
      <c r="CR80" s="253"/>
      <c r="CS80" s="253"/>
      <c r="CT80" s="253"/>
      <c r="CU80" s="253"/>
      <c r="CV80" s="253"/>
      <c r="CW80" s="253"/>
      <c r="CX80" s="253"/>
      <c r="CY80" s="253"/>
      <c r="CZ80" s="253"/>
      <c r="DA80" s="253"/>
      <c r="DB80" s="253"/>
      <c r="DC80" s="253"/>
      <c r="DD80" s="253"/>
      <c r="DE80" s="253"/>
      <c r="DF80" s="253"/>
      <c r="DG80" s="253"/>
      <c r="DH80" s="253"/>
      <c r="DI80" s="253"/>
      <c r="DJ80" s="253"/>
      <c r="DK80" s="253"/>
      <c r="DL80" s="253"/>
    </row>
    <row r="81" spans="1:116" x14ac:dyDescent="0.35">
      <c r="A81" s="254" t="s">
        <v>7023</v>
      </c>
      <c r="B81" s="255" t="s">
        <v>7024</v>
      </c>
      <c r="C81" s="258">
        <v>0</v>
      </c>
      <c r="D81" s="259">
        <v>12</v>
      </c>
      <c r="E81" s="258">
        <v>0</v>
      </c>
      <c r="F81" s="258" t="s">
        <v>14</v>
      </c>
      <c r="G81" s="258">
        <v>9.2902528700000001E-2</v>
      </c>
      <c r="H81" s="258">
        <v>31.4</v>
      </c>
      <c r="I81" s="259">
        <v>0</v>
      </c>
      <c r="J81" s="259" t="str">
        <f>IFERROR(VLOOKUP($B81,'Core Indicators'!$E$3:$EU$906,147,FALSE),"x")</f>
        <v>x</v>
      </c>
      <c r="K81" s="260">
        <v>1.3942295312999999</v>
      </c>
      <c r="L81" s="258" t="s">
        <v>14</v>
      </c>
      <c r="M81" s="259">
        <v>97</v>
      </c>
      <c r="N81" s="259">
        <v>74</v>
      </c>
      <c r="O81" s="259" t="str">
        <f>IFERROR(VLOOKUP(B81,'Core Indicators'!$E$3:$G$9906,3,FALSE),"x")</f>
        <v>x</v>
      </c>
      <c r="P81" s="259">
        <v>68890</v>
      </c>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3"/>
      <c r="BV81" s="253"/>
      <c r="BW81" s="253"/>
      <c r="BX81" s="253"/>
      <c r="BY81" s="253"/>
      <c r="BZ81" s="253"/>
      <c r="CA81" s="253"/>
      <c r="CB81" s="253"/>
      <c r="CC81" s="253"/>
      <c r="CD81" s="253"/>
      <c r="CE81" s="253"/>
      <c r="CF81" s="253"/>
      <c r="CG81" s="253"/>
      <c r="CH81" s="253"/>
      <c r="CI81" s="253"/>
      <c r="CJ81" s="253"/>
      <c r="CK81" s="253"/>
      <c r="CL81" s="253"/>
      <c r="CM81" s="253"/>
      <c r="CN81" s="253"/>
      <c r="CO81" s="253"/>
      <c r="CP81" s="253"/>
      <c r="CQ81" s="253"/>
      <c r="CR81" s="253"/>
      <c r="CS81" s="253"/>
      <c r="CT81" s="253"/>
      <c r="CU81" s="253"/>
      <c r="CV81" s="253"/>
      <c r="CW81" s="253"/>
      <c r="CX81" s="253"/>
      <c r="CY81" s="253"/>
      <c r="CZ81" s="253"/>
      <c r="DA81" s="253"/>
      <c r="DB81" s="253"/>
      <c r="DC81" s="253"/>
      <c r="DD81" s="253"/>
      <c r="DE81" s="253"/>
      <c r="DF81" s="253"/>
      <c r="DG81" s="253"/>
      <c r="DH81" s="253"/>
      <c r="DI81" s="253"/>
      <c r="DJ81" s="253"/>
      <c r="DK81" s="253"/>
      <c r="DL81" s="253"/>
    </row>
    <row r="82" spans="1:116" x14ac:dyDescent="0.35">
      <c r="A82" s="254" t="s">
        <v>1799</v>
      </c>
      <c r="B82" s="255" t="s">
        <v>7025</v>
      </c>
      <c r="C82" s="258">
        <v>0.67411710269999991</v>
      </c>
      <c r="D82" s="259">
        <v>0</v>
      </c>
      <c r="E82" s="258">
        <v>0.1595</v>
      </c>
      <c r="F82" s="258">
        <v>2.8833333333</v>
      </c>
      <c r="G82" s="258">
        <v>0.49178700730000002</v>
      </c>
      <c r="H82" s="258">
        <v>42</v>
      </c>
      <c r="I82" s="259">
        <v>6</v>
      </c>
      <c r="J82" s="259">
        <f>IFERROR(VLOOKUP($B82,'Core Indicators'!$E$3:$EU$906,147,FALSE),"x")</f>
        <v>0</v>
      </c>
      <c r="K82" s="260">
        <v>-0.74937212470000003</v>
      </c>
      <c r="L82" s="258">
        <v>2.25</v>
      </c>
      <c r="M82" s="259">
        <v>17</v>
      </c>
      <c r="N82" s="259">
        <v>26</v>
      </c>
      <c r="O82" s="259">
        <f>IFERROR(VLOOKUP(B82,'Core Indicators'!$E$3:$G$9906,3,FALSE),"x")</f>
        <v>82926000</v>
      </c>
      <c r="P82" s="259">
        <v>1628760</v>
      </c>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3"/>
      <c r="CB82" s="253"/>
      <c r="CC82" s="253"/>
      <c r="CD82" s="253"/>
      <c r="CE82" s="253"/>
      <c r="CF82" s="253"/>
      <c r="CG82" s="253"/>
      <c r="CH82" s="253"/>
      <c r="CI82" s="253"/>
      <c r="CJ82" s="253"/>
      <c r="CK82" s="253"/>
      <c r="CL82" s="253"/>
      <c r="CM82" s="253"/>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row>
    <row r="83" spans="1:116" x14ac:dyDescent="0.35">
      <c r="A83" s="254" t="s">
        <v>592</v>
      </c>
      <c r="B83" s="255" t="s">
        <v>7026</v>
      </c>
      <c r="C83" s="258">
        <v>0.54614899849999998</v>
      </c>
      <c r="D83" s="259">
        <v>2</v>
      </c>
      <c r="E83" s="258">
        <v>0</v>
      </c>
      <c r="F83" s="258">
        <v>3.9666666667000001</v>
      </c>
      <c r="G83" s="258">
        <v>0.5402728229</v>
      </c>
      <c r="H83" s="258">
        <v>29.5</v>
      </c>
      <c r="I83" s="259">
        <v>10</v>
      </c>
      <c r="J83" s="259">
        <f>IFERROR(VLOOKUP($B83,'Core Indicators'!$E$3:$EU$906,147,FALSE),"x")</f>
        <v>1518</v>
      </c>
      <c r="K83" s="260">
        <v>-1.7224633694</v>
      </c>
      <c r="L83" s="258">
        <v>3.75</v>
      </c>
      <c r="M83" s="259">
        <v>31</v>
      </c>
      <c r="N83" s="259">
        <v>20</v>
      </c>
      <c r="O83" s="259">
        <f>IFERROR(VLOOKUP(B83,'Core Indicators'!$E$3:$G$9906,3,FALSE),"x")</f>
        <v>40223000</v>
      </c>
      <c r="P83" s="259">
        <v>434320</v>
      </c>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3"/>
      <c r="BV83" s="253"/>
      <c r="BW83" s="253"/>
      <c r="BX83" s="253"/>
      <c r="BY83" s="253"/>
      <c r="BZ83" s="253"/>
      <c r="CA83" s="253"/>
      <c r="CB83" s="253"/>
      <c r="CC83" s="253"/>
      <c r="CD83" s="253"/>
      <c r="CE83" s="253"/>
      <c r="CF83" s="253"/>
      <c r="CG83" s="253"/>
      <c r="CH83" s="253"/>
      <c r="CI83" s="253"/>
      <c r="CJ83" s="253"/>
      <c r="CK83" s="253"/>
      <c r="CL83" s="253"/>
      <c r="CM83" s="253"/>
      <c r="CN83" s="253"/>
      <c r="CO83" s="253"/>
      <c r="CP83" s="253"/>
      <c r="CQ83" s="253"/>
      <c r="CR83" s="253"/>
      <c r="CS83" s="253"/>
      <c r="CT83" s="253"/>
      <c r="CU83" s="253"/>
      <c r="CV83" s="253"/>
      <c r="CW83" s="253"/>
      <c r="CX83" s="253"/>
      <c r="CY83" s="253"/>
      <c r="CZ83" s="253"/>
      <c r="DA83" s="253"/>
      <c r="DB83" s="253"/>
      <c r="DC83" s="253"/>
      <c r="DD83" s="253"/>
      <c r="DE83" s="253"/>
      <c r="DF83" s="253"/>
      <c r="DG83" s="253"/>
      <c r="DH83" s="253"/>
      <c r="DI83" s="253"/>
      <c r="DJ83" s="253"/>
      <c r="DK83" s="253"/>
      <c r="DL83" s="253"/>
    </row>
    <row r="84" spans="1:116" x14ac:dyDescent="0.35">
      <c r="A84" s="254" t="s">
        <v>7027</v>
      </c>
      <c r="B84" s="255" t="s">
        <v>7028</v>
      </c>
      <c r="C84" s="258">
        <v>0</v>
      </c>
      <c r="D84" s="259">
        <v>12</v>
      </c>
      <c r="E84" s="258">
        <v>0</v>
      </c>
      <c r="F84" s="258" t="s">
        <v>14</v>
      </c>
      <c r="G84" s="258">
        <v>5.7485973699999998E-2</v>
      </c>
      <c r="H84" s="258">
        <v>26.1</v>
      </c>
      <c r="I84" s="259">
        <v>0</v>
      </c>
      <c r="J84" s="259" t="str">
        <f>IFERROR(VLOOKUP($B84,'Core Indicators'!$E$3:$EU$906,147,FALSE),"x")</f>
        <v>x</v>
      </c>
      <c r="K84" s="260">
        <v>1.7669236660000001</v>
      </c>
      <c r="L84" s="258" t="s">
        <v>14</v>
      </c>
      <c r="M84" s="259">
        <v>94</v>
      </c>
      <c r="N84" s="259">
        <v>78</v>
      </c>
      <c r="O84" s="259" t="str">
        <f>IFERROR(VLOOKUP(B84,'Core Indicators'!$E$3:$G$9906,3,FALSE),"x")</f>
        <v>x</v>
      </c>
      <c r="P84" s="259">
        <v>100250</v>
      </c>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3"/>
      <c r="BW84" s="253"/>
      <c r="BX84" s="253"/>
      <c r="BY84" s="253"/>
      <c r="BZ84" s="253"/>
      <c r="CA84" s="253"/>
      <c r="CB84" s="253"/>
      <c r="CC84" s="253"/>
      <c r="CD84" s="253"/>
      <c r="CE84" s="253"/>
      <c r="CF84" s="253"/>
      <c r="CG84" s="253"/>
      <c r="CH84" s="253"/>
      <c r="CI84" s="253"/>
      <c r="CJ84" s="253"/>
      <c r="CK84" s="253"/>
      <c r="CL84" s="253"/>
      <c r="CM84" s="253"/>
      <c r="CN84" s="253"/>
      <c r="CO84" s="253"/>
      <c r="CP84" s="253"/>
      <c r="CQ84" s="253"/>
      <c r="CR84" s="253"/>
      <c r="CS84" s="253"/>
      <c r="CT84" s="253"/>
      <c r="CU84" s="253"/>
      <c r="CV84" s="253"/>
      <c r="CW84" s="253"/>
      <c r="CX84" s="253"/>
      <c r="CY84" s="253"/>
      <c r="CZ84" s="253"/>
      <c r="DA84" s="253"/>
      <c r="DB84" s="253"/>
      <c r="DC84" s="253"/>
      <c r="DD84" s="253"/>
      <c r="DE84" s="253"/>
      <c r="DF84" s="253"/>
      <c r="DG84" s="253"/>
      <c r="DH84" s="253"/>
      <c r="DI84" s="253"/>
      <c r="DJ84" s="253"/>
      <c r="DK84" s="253"/>
      <c r="DL84" s="253"/>
    </row>
    <row r="85" spans="1:116" x14ac:dyDescent="0.35">
      <c r="A85" s="254" t="s">
        <v>7029</v>
      </c>
      <c r="B85" s="255" t="s">
        <v>7030</v>
      </c>
      <c r="C85" s="258">
        <v>0.77369999499999997</v>
      </c>
      <c r="D85" s="259">
        <v>4</v>
      </c>
      <c r="E85" s="258">
        <v>0.44</v>
      </c>
      <c r="F85" s="258" t="s">
        <v>14</v>
      </c>
      <c r="G85" s="258">
        <v>0.1002841248</v>
      </c>
      <c r="H85" s="258">
        <v>39</v>
      </c>
      <c r="I85" s="259">
        <v>6</v>
      </c>
      <c r="J85" s="259" t="str">
        <f>IFERROR(VLOOKUP($B85,'Core Indicators'!$E$3:$EU$906,147,FALSE),"x")</f>
        <v>x</v>
      </c>
      <c r="K85" s="260">
        <v>1.0475901365</v>
      </c>
      <c r="L85" s="258" t="s">
        <v>14</v>
      </c>
      <c r="M85" s="259">
        <v>76</v>
      </c>
      <c r="N85" s="259">
        <v>60</v>
      </c>
      <c r="O85" s="259" t="str">
        <f>IFERROR(VLOOKUP(B85,'Core Indicators'!$E$3:$G$9906,3,FALSE),"x")</f>
        <v>x</v>
      </c>
      <c r="P85" s="259">
        <v>21640</v>
      </c>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row>
    <row r="86" spans="1:116" x14ac:dyDescent="0.35">
      <c r="A86" s="254" t="s">
        <v>610</v>
      </c>
      <c r="B86" s="255" t="s">
        <v>7031</v>
      </c>
      <c r="C86" s="258">
        <v>0.12520399560000001</v>
      </c>
      <c r="D86" s="259">
        <v>12</v>
      </c>
      <c r="E86" s="258">
        <v>5.4999999999999997E-3</v>
      </c>
      <c r="F86" s="258" t="s">
        <v>14</v>
      </c>
      <c r="G86" s="258">
        <v>6.9101684999999996E-2</v>
      </c>
      <c r="H86" s="258">
        <v>35.9</v>
      </c>
      <c r="I86" s="259">
        <v>0</v>
      </c>
      <c r="J86" s="259">
        <f>IFERROR(VLOOKUP($B86,'Core Indicators'!$E$3:$EU$906,147,FALSE),"x")</f>
        <v>697</v>
      </c>
      <c r="K86" s="260">
        <v>0.28019103410000001</v>
      </c>
      <c r="L86" s="258" t="s">
        <v>14</v>
      </c>
      <c r="M86" s="259">
        <v>89</v>
      </c>
      <c r="N86" s="259">
        <v>53</v>
      </c>
      <c r="O86" s="259">
        <f>IFERROR(VLOOKUP(B86,'Core Indicators'!$E$3:$G$9906,3,FALSE),"x")</f>
        <v>64293000</v>
      </c>
      <c r="P86" s="259">
        <v>294140</v>
      </c>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row>
    <row r="87" spans="1:116" x14ac:dyDescent="0.35">
      <c r="A87" s="254" t="s">
        <v>7032</v>
      </c>
      <c r="B87" s="255" t="s">
        <v>7033</v>
      </c>
      <c r="C87" s="258">
        <v>0</v>
      </c>
      <c r="D87" s="259">
        <v>13</v>
      </c>
      <c r="E87" s="258">
        <v>0</v>
      </c>
      <c r="F87" s="258">
        <v>8.25</v>
      </c>
      <c r="G87" s="258">
        <v>0.40466299929999999</v>
      </c>
      <c r="H87" s="258">
        <v>45.5</v>
      </c>
      <c r="I87" s="259">
        <v>6</v>
      </c>
      <c r="J87" s="259" t="str">
        <f>IFERROR(VLOOKUP($B87,'Core Indicators'!$E$3:$EU$906,147,FALSE),"x")</f>
        <v>x</v>
      </c>
      <c r="K87" s="260">
        <v>-0.3125736415</v>
      </c>
      <c r="L87" s="258">
        <v>7.25</v>
      </c>
      <c r="M87" s="259">
        <v>78</v>
      </c>
      <c r="N87" s="259">
        <v>43</v>
      </c>
      <c r="O87" s="259" t="str">
        <f>IFERROR(VLOOKUP(B87,'Core Indicators'!$E$3:$G$9906,3,FALSE),"x")</f>
        <v>x</v>
      </c>
      <c r="P87" s="259">
        <v>10830</v>
      </c>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3"/>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c r="CW87" s="253"/>
      <c r="CX87" s="253"/>
      <c r="CY87" s="253"/>
      <c r="CZ87" s="253"/>
      <c r="DA87" s="253"/>
      <c r="DB87" s="253"/>
      <c r="DC87" s="253"/>
      <c r="DD87" s="253"/>
      <c r="DE87" s="253"/>
      <c r="DF87" s="253"/>
      <c r="DG87" s="253"/>
      <c r="DH87" s="253"/>
      <c r="DI87" s="253"/>
      <c r="DJ87" s="253"/>
      <c r="DK87" s="253"/>
      <c r="DL87" s="253"/>
    </row>
    <row r="88" spans="1:116" x14ac:dyDescent="0.35">
      <c r="A88" s="254" t="s">
        <v>199</v>
      </c>
      <c r="B88" s="255" t="s">
        <v>7034</v>
      </c>
      <c r="C88" s="258">
        <v>0.58639999539999998</v>
      </c>
      <c r="D88" s="259">
        <v>2</v>
      </c>
      <c r="E88" s="258">
        <v>0.57999999999999996</v>
      </c>
      <c r="F88" s="258">
        <v>4.3166666666999998</v>
      </c>
      <c r="G88" s="258">
        <v>0.46862760440000001</v>
      </c>
      <c r="H88" s="258">
        <v>33.700000000000003</v>
      </c>
      <c r="I88" s="259">
        <v>6</v>
      </c>
      <c r="J88" s="259">
        <f>IFERROR(VLOOKUP($B88,'Core Indicators'!$E$3:$EU$906,147,FALSE),"x")</f>
        <v>0</v>
      </c>
      <c r="K88" s="260">
        <v>0.14395745099999999</v>
      </c>
      <c r="L88" s="258">
        <v>4.25</v>
      </c>
      <c r="M88" s="259">
        <v>37</v>
      </c>
      <c r="N88" s="259">
        <v>48</v>
      </c>
      <c r="O88" s="259">
        <f>IFERROR(VLOOKUP(B88,'Core Indicators'!$E$3:$G$9906,3,FALSE),"x")</f>
        <v>10806000</v>
      </c>
      <c r="P88" s="259">
        <v>88780</v>
      </c>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53"/>
      <c r="CE88" s="253"/>
      <c r="CF88" s="253"/>
      <c r="CG88" s="253"/>
      <c r="CH88" s="253"/>
      <c r="CI88" s="253"/>
      <c r="CJ88" s="253"/>
      <c r="CK88" s="253"/>
      <c r="CL88" s="253"/>
      <c r="CM88" s="253"/>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row>
    <row r="89" spans="1:116" x14ac:dyDescent="0.35">
      <c r="A89" s="254" t="s">
        <v>7035</v>
      </c>
      <c r="B89" s="255" t="s">
        <v>7036</v>
      </c>
      <c r="C89" s="258">
        <v>4.1406014200000001E-2</v>
      </c>
      <c r="D89" s="259">
        <v>12</v>
      </c>
      <c r="E89" s="258">
        <v>2.2020000000000001E-2</v>
      </c>
      <c r="F89" s="258" t="s">
        <v>14</v>
      </c>
      <c r="G89" s="258">
        <v>9.8649094399999998E-2</v>
      </c>
      <c r="H89" s="258">
        <v>32.9</v>
      </c>
      <c r="I89" s="259">
        <v>0</v>
      </c>
      <c r="J89" s="259" t="str">
        <f>IFERROR(VLOOKUP($B89,'Core Indicators'!$E$3:$EU$906,147,FALSE),"x")</f>
        <v>x</v>
      </c>
      <c r="K89" s="260">
        <v>1.5379649401</v>
      </c>
      <c r="L89" s="258" t="s">
        <v>14</v>
      </c>
      <c r="M89" s="259">
        <v>96</v>
      </c>
      <c r="N89" s="259">
        <v>73</v>
      </c>
      <c r="O89" s="259" t="str">
        <f>IFERROR(VLOOKUP(B89,'Core Indicators'!$E$3:$G$9906,3,FALSE),"x")</f>
        <v>x</v>
      </c>
      <c r="P89" s="259">
        <v>364560</v>
      </c>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3"/>
      <c r="CB89" s="253"/>
      <c r="CC89" s="253"/>
      <c r="CD89" s="253"/>
      <c r="CE89" s="253"/>
      <c r="CF89" s="253"/>
      <c r="CG89" s="253"/>
      <c r="CH89" s="253"/>
      <c r="CI89" s="253"/>
      <c r="CJ89" s="253"/>
      <c r="CK89" s="253"/>
      <c r="CL89" s="253"/>
      <c r="CM89" s="253"/>
      <c r="CN89" s="253"/>
      <c r="CO89" s="253"/>
      <c r="CP89" s="253"/>
      <c r="CQ89" s="253"/>
      <c r="CR89" s="253"/>
      <c r="CS89" s="253"/>
      <c r="CT89" s="253"/>
      <c r="CU89" s="253"/>
      <c r="CV89" s="253"/>
      <c r="CW89" s="253"/>
      <c r="CX89" s="253"/>
      <c r="CY89" s="253"/>
      <c r="CZ89" s="253"/>
      <c r="DA89" s="253"/>
      <c r="DB89" s="253"/>
      <c r="DC89" s="253"/>
      <c r="DD89" s="253"/>
      <c r="DE89" s="253"/>
      <c r="DF89" s="253"/>
      <c r="DG89" s="253"/>
      <c r="DH89" s="253"/>
      <c r="DI89" s="253"/>
      <c r="DJ89" s="253"/>
      <c r="DK89" s="253"/>
      <c r="DL89" s="253"/>
    </row>
    <row r="90" spans="1:116" x14ac:dyDescent="0.35">
      <c r="A90" s="254" t="s">
        <v>7037</v>
      </c>
      <c r="B90" s="255" t="s">
        <v>7038</v>
      </c>
      <c r="C90" s="258">
        <v>0.53400502920000004</v>
      </c>
      <c r="D90" s="259">
        <v>4</v>
      </c>
      <c r="E90" s="258">
        <v>0.41699999999999998</v>
      </c>
      <c r="F90" s="258">
        <v>3.7833333332999999</v>
      </c>
      <c r="G90" s="258">
        <v>0.20262584820000001</v>
      </c>
      <c r="H90" s="258">
        <v>27.8</v>
      </c>
      <c r="I90" s="259">
        <v>4</v>
      </c>
      <c r="J90" s="259" t="str">
        <f>IFERROR(VLOOKUP($B90,'Core Indicators'!$E$3:$EU$906,147,FALSE),"x")</f>
        <v>x</v>
      </c>
      <c r="K90" s="260">
        <v>-0.43241328000000001</v>
      </c>
      <c r="L90" s="258">
        <v>3.5</v>
      </c>
      <c r="M90" s="259">
        <v>23</v>
      </c>
      <c r="N90" s="259">
        <v>34</v>
      </c>
      <c r="O90" s="259" t="str">
        <f>IFERROR(VLOOKUP(B90,'Core Indicators'!$E$3:$G$9906,3,FALSE),"x")</f>
        <v>x</v>
      </c>
      <c r="P90" s="259">
        <v>2699700</v>
      </c>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3"/>
      <c r="CB90" s="253"/>
      <c r="CC90" s="253"/>
      <c r="CD90" s="253"/>
      <c r="CE90" s="253"/>
      <c r="CF90" s="253"/>
      <c r="CG90" s="253"/>
      <c r="CH90" s="253"/>
      <c r="CI90" s="253"/>
      <c r="CJ90" s="253"/>
      <c r="CK90" s="253"/>
      <c r="CL90" s="253"/>
      <c r="CM90" s="253"/>
      <c r="CN90" s="253"/>
      <c r="CO90" s="253"/>
      <c r="CP90" s="253"/>
      <c r="CQ90" s="253"/>
      <c r="CR90" s="253"/>
      <c r="CS90" s="253"/>
      <c r="CT90" s="253"/>
      <c r="CU90" s="253"/>
      <c r="CV90" s="253"/>
      <c r="CW90" s="253"/>
      <c r="CX90" s="253"/>
      <c r="CY90" s="253"/>
      <c r="CZ90" s="253"/>
      <c r="DA90" s="253"/>
      <c r="DB90" s="253"/>
      <c r="DC90" s="253"/>
      <c r="DD90" s="253"/>
      <c r="DE90" s="253"/>
      <c r="DF90" s="253"/>
      <c r="DG90" s="253"/>
      <c r="DH90" s="253"/>
      <c r="DI90" s="253"/>
      <c r="DJ90" s="253"/>
      <c r="DK90" s="253"/>
      <c r="DL90" s="253"/>
    </row>
    <row r="91" spans="1:116" x14ac:dyDescent="0.35">
      <c r="A91" s="254" t="s">
        <v>626</v>
      </c>
      <c r="B91" s="255" t="s">
        <v>7039</v>
      </c>
      <c r="C91" s="258">
        <v>0.85199999310000007</v>
      </c>
      <c r="D91" s="259">
        <v>4</v>
      </c>
      <c r="E91" s="258">
        <v>0.08</v>
      </c>
      <c r="F91" s="258">
        <v>4.8499999999999996</v>
      </c>
      <c r="G91" s="258">
        <v>0.54450861260000005</v>
      </c>
      <c r="H91" s="258">
        <v>40.799999999999997</v>
      </c>
      <c r="I91" s="259">
        <v>10</v>
      </c>
      <c r="J91" s="259">
        <f>IFERROR(VLOOKUP($B91,'Core Indicators'!$E$3:$EU$906,147,FALSE),"x")</f>
        <v>0</v>
      </c>
      <c r="K91" s="260">
        <v>-0.45431771869999998</v>
      </c>
      <c r="L91" s="258">
        <v>5.5</v>
      </c>
      <c r="M91" s="259">
        <v>48</v>
      </c>
      <c r="N91" s="259">
        <v>28</v>
      </c>
      <c r="O91" s="259">
        <f>IFERROR(VLOOKUP(B91,'Core Indicators'!$E$3:$G$9906,3,FALSE),"x")</f>
        <v>54297000</v>
      </c>
      <c r="P91" s="259">
        <v>569140</v>
      </c>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53"/>
      <c r="CE91" s="253"/>
      <c r="CF91" s="253"/>
      <c r="CG91" s="253"/>
      <c r="CH91" s="253"/>
      <c r="CI91" s="253"/>
      <c r="CJ91" s="253"/>
      <c r="CK91" s="253"/>
      <c r="CL91" s="253"/>
      <c r="CM91" s="253"/>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row>
    <row r="92" spans="1:116" x14ac:dyDescent="0.35">
      <c r="A92" s="254" t="s">
        <v>7040</v>
      </c>
      <c r="B92" s="255" t="s">
        <v>7041</v>
      </c>
      <c r="C92" s="258">
        <v>0.54403001520000005</v>
      </c>
      <c r="D92" s="259">
        <v>6</v>
      </c>
      <c r="E92" s="258">
        <v>0.27300000000000002</v>
      </c>
      <c r="F92" s="258">
        <v>6.1</v>
      </c>
      <c r="G92" s="258">
        <v>0.38123403010000001</v>
      </c>
      <c r="H92" s="258">
        <v>29.7</v>
      </c>
      <c r="I92" s="259">
        <v>6</v>
      </c>
      <c r="J92" s="259" t="str">
        <f>IFERROR(VLOOKUP($B92,'Core Indicators'!$E$3:$EU$906,147,FALSE),"x")</f>
        <v>x</v>
      </c>
      <c r="K92" s="260">
        <v>-0.88630145790000003</v>
      </c>
      <c r="L92" s="258">
        <v>5</v>
      </c>
      <c r="M92" s="259">
        <v>38</v>
      </c>
      <c r="N92" s="259">
        <v>30</v>
      </c>
      <c r="O92" s="259" t="str">
        <f>IFERROR(VLOOKUP(B92,'Core Indicators'!$E$3:$G$9906,3,FALSE),"x")</f>
        <v>x</v>
      </c>
      <c r="P92" s="259">
        <v>191800</v>
      </c>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3"/>
      <c r="BW92" s="253"/>
      <c r="BX92" s="253"/>
      <c r="BY92" s="253"/>
      <c r="BZ92" s="253"/>
      <c r="CA92" s="253"/>
      <c r="CB92" s="253"/>
      <c r="CC92" s="253"/>
      <c r="CD92" s="253"/>
      <c r="CE92" s="253"/>
      <c r="CF92" s="253"/>
      <c r="CG92" s="253"/>
      <c r="CH92" s="253"/>
      <c r="CI92" s="253"/>
      <c r="CJ92" s="253"/>
      <c r="CK92" s="253"/>
      <c r="CL92" s="253"/>
      <c r="CM92" s="253"/>
      <c r="CN92" s="253"/>
      <c r="CO92" s="253"/>
      <c r="CP92" s="253"/>
      <c r="CQ92" s="253"/>
      <c r="CR92" s="253"/>
      <c r="CS92" s="253"/>
      <c r="CT92" s="253"/>
      <c r="CU92" s="253"/>
      <c r="CV92" s="253"/>
      <c r="CW92" s="253"/>
      <c r="CX92" s="253"/>
      <c r="CY92" s="253"/>
      <c r="CZ92" s="253"/>
      <c r="DA92" s="253"/>
      <c r="DB92" s="253"/>
      <c r="DC92" s="253"/>
      <c r="DD92" s="253"/>
      <c r="DE92" s="253"/>
      <c r="DF92" s="253"/>
      <c r="DG92" s="253"/>
      <c r="DH92" s="253"/>
      <c r="DI92" s="253"/>
      <c r="DJ92" s="253"/>
      <c r="DK92" s="253"/>
      <c r="DL92" s="253"/>
    </row>
    <row r="93" spans="1:116" x14ac:dyDescent="0.35">
      <c r="A93" s="254" t="s">
        <v>7042</v>
      </c>
      <c r="B93" s="255" t="s">
        <v>7043</v>
      </c>
      <c r="C93" s="258">
        <v>9.6800022599999994E-2</v>
      </c>
      <c r="D93" s="259">
        <v>9</v>
      </c>
      <c r="E93" s="258">
        <v>3.5000000000000003E-2</v>
      </c>
      <c r="F93" s="258">
        <v>3.2833333332999999</v>
      </c>
      <c r="G93" s="258">
        <v>0.47416294609999998</v>
      </c>
      <c r="H93" s="258" t="s">
        <v>14</v>
      </c>
      <c r="I93" s="259">
        <v>4</v>
      </c>
      <c r="J93" s="259" t="str">
        <f>IFERROR(VLOOKUP($B93,'Core Indicators'!$E$3:$EU$906,147,FALSE),"x")</f>
        <v>x</v>
      </c>
      <c r="K93" s="260">
        <v>-0.93566834930000009</v>
      </c>
      <c r="L93" s="258">
        <v>2</v>
      </c>
      <c r="M93" s="259">
        <v>25</v>
      </c>
      <c r="N93" s="259">
        <v>20</v>
      </c>
      <c r="O93" s="259" t="str">
        <f>IFERROR(VLOOKUP(B93,'Core Indicators'!$E$3:$G$9906,3,FALSE),"x")</f>
        <v>x</v>
      </c>
      <c r="P93" s="259">
        <v>176520</v>
      </c>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3"/>
      <c r="BW93" s="253"/>
      <c r="BX93" s="253"/>
      <c r="BY93" s="253"/>
      <c r="BZ93" s="253"/>
      <c r="CA93" s="253"/>
      <c r="CB93" s="253"/>
      <c r="CC93" s="253"/>
      <c r="CD93" s="253"/>
      <c r="CE93" s="253"/>
      <c r="CF93" s="253"/>
      <c r="CG93" s="253"/>
      <c r="CH93" s="253"/>
      <c r="CI93" s="253"/>
      <c r="CJ93" s="253"/>
      <c r="CK93" s="253"/>
      <c r="CL93" s="253"/>
      <c r="CM93" s="253"/>
      <c r="CN93" s="253"/>
      <c r="CO93" s="253"/>
      <c r="CP93" s="253"/>
      <c r="CQ93" s="253"/>
      <c r="CR93" s="253"/>
      <c r="CS93" s="253"/>
      <c r="CT93" s="253"/>
      <c r="CU93" s="253"/>
      <c r="CV93" s="253"/>
      <c r="CW93" s="253"/>
      <c r="CX93" s="253"/>
      <c r="CY93" s="253"/>
      <c r="CZ93" s="253"/>
      <c r="DA93" s="253"/>
      <c r="DB93" s="253"/>
      <c r="DC93" s="253"/>
      <c r="DD93" s="253"/>
      <c r="DE93" s="253"/>
      <c r="DF93" s="253"/>
      <c r="DG93" s="253"/>
      <c r="DH93" s="253"/>
      <c r="DI93" s="253"/>
      <c r="DJ93" s="253"/>
      <c r="DK93" s="253"/>
      <c r="DL93" s="253"/>
    </row>
    <row r="94" spans="1:116" x14ac:dyDescent="0.35">
      <c r="A94" s="254" t="s">
        <v>7044</v>
      </c>
      <c r="B94" s="255" t="s">
        <v>7045</v>
      </c>
      <c r="C94" s="258">
        <v>0</v>
      </c>
      <c r="D94" s="259">
        <v>13</v>
      </c>
      <c r="E94" s="258">
        <v>0</v>
      </c>
      <c r="F94" s="258" t="s">
        <v>14</v>
      </c>
      <c r="G94" s="258" t="s">
        <v>14</v>
      </c>
      <c r="H94" s="258">
        <v>37</v>
      </c>
      <c r="I94" s="259">
        <v>0</v>
      </c>
      <c r="J94" s="259" t="str">
        <f>IFERROR(VLOOKUP($B94,'Core Indicators'!$E$3:$EU$906,147,FALSE),"x")</f>
        <v>x</v>
      </c>
      <c r="K94" s="260">
        <v>0.73770260809999999</v>
      </c>
      <c r="L94" s="258" t="s">
        <v>14</v>
      </c>
      <c r="M94" s="259">
        <v>93</v>
      </c>
      <c r="N94" s="259" t="s">
        <v>14</v>
      </c>
      <c r="O94" s="259" t="str">
        <f>IFERROR(VLOOKUP(B94,'Core Indicators'!$E$3:$G$9906,3,FALSE),"x")</f>
        <v>x</v>
      </c>
      <c r="P94" s="259">
        <v>810</v>
      </c>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3"/>
      <c r="BW94" s="253"/>
      <c r="BX94" s="253"/>
      <c r="BY94" s="253"/>
      <c r="BZ94" s="253"/>
      <c r="CA94" s="253"/>
      <c r="CB94" s="253"/>
      <c r="CC94" s="253"/>
      <c r="CD94" s="253"/>
      <c r="CE94" s="253"/>
      <c r="CF94" s="253"/>
      <c r="CG94" s="253"/>
      <c r="CH94" s="253"/>
      <c r="CI94" s="253"/>
      <c r="CJ94" s="253"/>
      <c r="CK94" s="253"/>
      <c r="CL94" s="253"/>
      <c r="CM94" s="253"/>
      <c r="CN94" s="253"/>
      <c r="CO94" s="253"/>
      <c r="CP94" s="253"/>
      <c r="CQ94" s="253"/>
      <c r="CR94" s="253"/>
      <c r="CS94" s="253"/>
      <c r="CT94" s="253"/>
      <c r="CU94" s="253"/>
      <c r="CV94" s="253"/>
      <c r="CW94" s="253"/>
      <c r="CX94" s="253"/>
      <c r="CY94" s="253"/>
      <c r="CZ94" s="253"/>
      <c r="DA94" s="253"/>
      <c r="DB94" s="253"/>
      <c r="DC94" s="253"/>
      <c r="DD94" s="253"/>
      <c r="DE94" s="253"/>
      <c r="DF94" s="253"/>
      <c r="DG94" s="253"/>
      <c r="DH94" s="253"/>
      <c r="DI94" s="253"/>
      <c r="DJ94" s="253"/>
      <c r="DK94" s="253"/>
      <c r="DL94" s="253"/>
    </row>
    <row r="95" spans="1:116" x14ac:dyDescent="0.35">
      <c r="A95" s="254" t="s">
        <v>7046</v>
      </c>
      <c r="B95" s="255" t="s">
        <v>7047</v>
      </c>
      <c r="C95" s="258">
        <v>0</v>
      </c>
      <c r="D95" s="259">
        <v>13</v>
      </c>
      <c r="E95" s="258">
        <v>0</v>
      </c>
      <c r="F95" s="258" t="s">
        <v>14</v>
      </c>
      <c r="G95" s="258" t="s">
        <v>14</v>
      </c>
      <c r="H95" s="258" t="s">
        <v>14</v>
      </c>
      <c r="I95" s="259">
        <v>0</v>
      </c>
      <c r="J95" s="259" t="str">
        <f>IFERROR(VLOOKUP($B95,'Core Indicators'!$E$3:$EU$906,147,FALSE),"x")</f>
        <v>x</v>
      </c>
      <c r="K95" s="260">
        <v>0.4797953069</v>
      </c>
      <c r="L95" s="258" t="s">
        <v>14</v>
      </c>
      <c r="M95" s="259">
        <v>89</v>
      </c>
      <c r="N95" s="259" t="s">
        <v>14</v>
      </c>
      <c r="O95" s="259" t="str">
        <f>IFERROR(VLOOKUP(B95,'Core Indicators'!$E$3:$G$9906,3,FALSE),"x")</f>
        <v>x</v>
      </c>
      <c r="P95" s="259">
        <v>260</v>
      </c>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53"/>
      <c r="CE95" s="253"/>
      <c r="CF95" s="253"/>
      <c r="CG95" s="253"/>
      <c r="CH95" s="253"/>
      <c r="CI95" s="253"/>
      <c r="CJ95" s="253"/>
      <c r="CK95" s="253"/>
      <c r="CL95" s="253"/>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row>
    <row r="96" spans="1:116" x14ac:dyDescent="0.35">
      <c r="A96" s="254" t="s">
        <v>7048</v>
      </c>
      <c r="B96" s="255" t="s">
        <v>7049</v>
      </c>
      <c r="C96" s="258">
        <v>0</v>
      </c>
      <c r="D96" s="259">
        <v>10</v>
      </c>
      <c r="E96" s="258">
        <v>0</v>
      </c>
      <c r="F96" s="258">
        <v>8.6</v>
      </c>
      <c r="G96" s="258">
        <v>5.75736331E-2</v>
      </c>
      <c r="H96" s="258">
        <v>31.4</v>
      </c>
      <c r="I96" s="259">
        <v>0</v>
      </c>
      <c r="J96" s="259" t="str">
        <f>IFERROR(VLOOKUP($B96,'Core Indicators'!$E$3:$EU$906,147,FALSE),"x")</f>
        <v>x</v>
      </c>
      <c r="K96" s="260">
        <v>1.194070816</v>
      </c>
      <c r="L96" s="258">
        <v>8.5</v>
      </c>
      <c r="M96" s="259">
        <v>83</v>
      </c>
      <c r="N96" s="259">
        <v>59</v>
      </c>
      <c r="O96" s="259" t="str">
        <f>IFERROR(VLOOKUP(B96,'Core Indicators'!$E$3:$G$9906,3,FALSE),"x")</f>
        <v>x</v>
      </c>
      <c r="P96" s="259">
        <v>97480</v>
      </c>
      <c r="Q96" s="253"/>
      <c r="R96" s="253"/>
      <c r="S96" s="253"/>
      <c r="T96" s="253"/>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3"/>
      <c r="BW96" s="253"/>
      <c r="BX96" s="253"/>
      <c r="BY96" s="253"/>
      <c r="BZ96" s="253"/>
      <c r="CA96" s="253"/>
      <c r="CB96" s="253"/>
      <c r="CC96" s="253"/>
      <c r="CD96" s="253"/>
      <c r="CE96" s="253"/>
      <c r="CF96" s="253"/>
      <c r="CG96" s="253"/>
      <c r="CH96" s="253"/>
      <c r="CI96" s="253"/>
      <c r="CJ96" s="253"/>
      <c r="CK96" s="253"/>
      <c r="CL96" s="253"/>
      <c r="CM96" s="253"/>
      <c r="CN96" s="253"/>
      <c r="CO96" s="253"/>
      <c r="CP96" s="253"/>
      <c r="CQ96" s="253"/>
      <c r="CR96" s="253"/>
      <c r="CS96" s="253"/>
      <c r="CT96" s="253"/>
      <c r="CU96" s="253"/>
      <c r="CV96" s="253"/>
      <c r="CW96" s="253"/>
      <c r="CX96" s="253"/>
      <c r="CY96" s="253"/>
      <c r="CZ96" s="253"/>
      <c r="DA96" s="253"/>
      <c r="DB96" s="253"/>
      <c r="DC96" s="253"/>
      <c r="DD96" s="253"/>
      <c r="DE96" s="253"/>
      <c r="DF96" s="253"/>
      <c r="DG96" s="253"/>
      <c r="DH96" s="253"/>
      <c r="DI96" s="253"/>
      <c r="DJ96" s="253"/>
      <c r="DK96" s="253"/>
      <c r="DL96" s="253"/>
    </row>
    <row r="97" spans="1:116" x14ac:dyDescent="0.35">
      <c r="A97" s="254" t="s">
        <v>7050</v>
      </c>
      <c r="B97" s="255" t="s">
        <v>7051</v>
      </c>
      <c r="C97" s="258">
        <v>0.93409999830000001</v>
      </c>
      <c r="D97" s="259">
        <v>5</v>
      </c>
      <c r="E97" s="258">
        <v>0.15</v>
      </c>
      <c r="F97" s="258">
        <v>4.7</v>
      </c>
      <c r="G97" s="258">
        <v>0.24530015899999999</v>
      </c>
      <c r="H97" s="258" t="s">
        <v>14</v>
      </c>
      <c r="I97" s="259">
        <v>2</v>
      </c>
      <c r="J97" s="259" t="str">
        <f>IFERROR(VLOOKUP($B97,'Core Indicators'!$E$3:$EU$906,147,FALSE),"x")</f>
        <v>x</v>
      </c>
      <c r="K97" s="260">
        <v>0.2156739533</v>
      </c>
      <c r="L97" s="258">
        <v>5</v>
      </c>
      <c r="M97" s="259">
        <v>36</v>
      </c>
      <c r="N97" s="259">
        <v>40</v>
      </c>
      <c r="O97" s="259" t="str">
        <f>IFERROR(VLOOKUP(B97,'Core Indicators'!$E$3:$G$9906,3,FALSE),"x")</f>
        <v>x</v>
      </c>
      <c r="P97" s="259">
        <v>17820</v>
      </c>
      <c r="Q97" s="253"/>
      <c r="R97" s="253"/>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3"/>
      <c r="CB97" s="253"/>
      <c r="CC97" s="253"/>
      <c r="CD97" s="253"/>
      <c r="CE97" s="253"/>
      <c r="CF97" s="253"/>
      <c r="CG97" s="253"/>
      <c r="CH97" s="253"/>
      <c r="CI97" s="253"/>
      <c r="CJ97" s="253"/>
      <c r="CK97" s="253"/>
      <c r="CL97" s="253"/>
      <c r="CM97" s="253"/>
      <c r="CN97" s="253"/>
      <c r="CO97" s="253"/>
      <c r="CP97" s="253"/>
      <c r="CQ97" s="253"/>
      <c r="CR97" s="253"/>
      <c r="CS97" s="253"/>
      <c r="CT97" s="253"/>
      <c r="CU97" s="253"/>
      <c r="CV97" s="253"/>
      <c r="CW97" s="253"/>
      <c r="CX97" s="253"/>
      <c r="CY97" s="253"/>
      <c r="CZ97" s="253"/>
      <c r="DA97" s="253"/>
      <c r="DB97" s="253"/>
      <c r="DC97" s="253"/>
      <c r="DD97" s="253"/>
      <c r="DE97" s="253"/>
      <c r="DF97" s="253"/>
      <c r="DG97" s="253"/>
      <c r="DH97" s="253"/>
      <c r="DI97" s="253"/>
      <c r="DJ97" s="253"/>
      <c r="DK97" s="253"/>
      <c r="DL97" s="253"/>
    </row>
    <row r="98" spans="1:116" x14ac:dyDescent="0.35">
      <c r="A98" s="254" t="s">
        <v>7052</v>
      </c>
      <c r="B98" s="255" t="s">
        <v>7053</v>
      </c>
      <c r="C98" s="258">
        <v>0.64979998859999999</v>
      </c>
      <c r="D98" s="259">
        <v>2</v>
      </c>
      <c r="E98" s="258">
        <v>0.39700000000000002</v>
      </c>
      <c r="F98" s="258">
        <v>2.9666666667000001</v>
      </c>
      <c r="G98" s="258">
        <v>0.46313362470000002</v>
      </c>
      <c r="H98" s="258">
        <v>38.799999999999997</v>
      </c>
      <c r="I98" s="259">
        <v>6</v>
      </c>
      <c r="J98" s="259" t="str">
        <f>IFERROR(VLOOKUP($B98,'Core Indicators'!$E$3:$EU$906,147,FALSE),"x")</f>
        <v>x</v>
      </c>
      <c r="K98" s="260">
        <v>-0.9411007762000001</v>
      </c>
      <c r="L98" s="258">
        <v>2.25</v>
      </c>
      <c r="M98" s="259">
        <v>14</v>
      </c>
      <c r="N98" s="259">
        <v>29</v>
      </c>
      <c r="O98" s="259" t="str">
        <f>IFERROR(VLOOKUP(B98,'Core Indicators'!$E$3:$G$9906,3,FALSE),"x")</f>
        <v>x</v>
      </c>
      <c r="P98" s="259">
        <v>230800</v>
      </c>
      <c r="Q98" s="253"/>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3"/>
      <c r="CB98" s="253"/>
      <c r="CC98" s="253"/>
      <c r="CD98" s="253"/>
      <c r="CE98" s="253"/>
      <c r="CF98" s="253"/>
      <c r="CG98" s="253"/>
      <c r="CH98" s="253"/>
      <c r="CI98" s="253"/>
      <c r="CJ98" s="253"/>
      <c r="CK98" s="253"/>
      <c r="CL98" s="253"/>
      <c r="CM98" s="253"/>
      <c r="CN98" s="253"/>
      <c r="CO98" s="253"/>
      <c r="CP98" s="253"/>
      <c r="CQ98" s="253"/>
      <c r="CR98" s="253"/>
      <c r="CS98" s="253"/>
      <c r="CT98" s="253"/>
      <c r="CU98" s="253"/>
      <c r="CV98" s="253"/>
      <c r="CW98" s="253"/>
      <c r="CX98" s="253"/>
      <c r="CY98" s="253"/>
      <c r="CZ98" s="253"/>
      <c r="DA98" s="253"/>
      <c r="DB98" s="253"/>
      <c r="DC98" s="253"/>
      <c r="DD98" s="253"/>
      <c r="DE98" s="253"/>
      <c r="DF98" s="253"/>
      <c r="DG98" s="253"/>
      <c r="DH98" s="253"/>
      <c r="DI98" s="253"/>
      <c r="DJ98" s="253"/>
      <c r="DK98" s="253"/>
      <c r="DL98" s="253"/>
    </row>
    <row r="99" spans="1:116" x14ac:dyDescent="0.35">
      <c r="A99" s="254" t="s">
        <v>1886</v>
      </c>
      <c r="B99" s="255" t="s">
        <v>7054</v>
      </c>
      <c r="C99" s="258">
        <v>0.81310000439999996</v>
      </c>
      <c r="D99" s="259">
        <v>6</v>
      </c>
      <c r="E99" s="258">
        <v>0.1</v>
      </c>
      <c r="F99" s="258">
        <v>5.3</v>
      </c>
      <c r="G99" s="258">
        <v>0.36244894649999998</v>
      </c>
      <c r="H99" s="258">
        <v>31.8</v>
      </c>
      <c r="I99" s="259">
        <v>6</v>
      </c>
      <c r="J99" s="259">
        <f>IFERROR(VLOOKUP($B99,'Core Indicators'!$E$3:$EU$906,147,FALSE),"x")</f>
        <v>191</v>
      </c>
      <c r="K99" s="260">
        <v>-0.85828012230000006</v>
      </c>
      <c r="L99" s="258">
        <v>4.75</v>
      </c>
      <c r="M99" s="259">
        <v>44</v>
      </c>
      <c r="N99" s="259">
        <v>28</v>
      </c>
      <c r="O99" s="259">
        <f>IFERROR(VLOOKUP(B99,'Core Indicators'!$E$3:$G$9906,3,FALSE),"x")</f>
        <v>6825000</v>
      </c>
      <c r="P99" s="259">
        <v>10230</v>
      </c>
      <c r="Q99" s="253"/>
      <c r="R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3"/>
      <c r="BV99" s="253"/>
      <c r="BW99" s="253"/>
      <c r="BX99" s="253"/>
      <c r="BY99" s="253"/>
      <c r="BZ99" s="253"/>
      <c r="CA99" s="253"/>
      <c r="CB99" s="253"/>
      <c r="CC99" s="253"/>
      <c r="CD99" s="253"/>
      <c r="CE99" s="253"/>
      <c r="CF99" s="253"/>
      <c r="CG99" s="253"/>
      <c r="CH99" s="253"/>
      <c r="CI99" s="253"/>
      <c r="CJ99" s="253"/>
      <c r="CK99" s="253"/>
      <c r="CL99" s="253"/>
      <c r="CM99" s="253"/>
      <c r="CN99" s="253"/>
      <c r="CO99" s="253"/>
      <c r="CP99" s="253"/>
      <c r="CQ99" s="253"/>
      <c r="CR99" s="253"/>
      <c r="CS99" s="253"/>
      <c r="CT99" s="253"/>
      <c r="CU99" s="253"/>
      <c r="CV99" s="253"/>
      <c r="CW99" s="253"/>
      <c r="CX99" s="253"/>
      <c r="CY99" s="253"/>
      <c r="CZ99" s="253"/>
      <c r="DA99" s="253"/>
      <c r="DB99" s="253"/>
      <c r="DC99" s="253"/>
      <c r="DD99" s="253"/>
      <c r="DE99" s="253"/>
      <c r="DF99" s="253"/>
      <c r="DG99" s="253"/>
      <c r="DH99" s="253"/>
      <c r="DI99" s="253"/>
      <c r="DJ99" s="253"/>
      <c r="DK99" s="253"/>
      <c r="DL99" s="253"/>
    </row>
    <row r="100" spans="1:116" x14ac:dyDescent="0.35">
      <c r="A100" s="254" t="s">
        <v>7055</v>
      </c>
      <c r="B100" s="255" t="s">
        <v>7056</v>
      </c>
      <c r="C100" s="258">
        <v>0.98551100019999993</v>
      </c>
      <c r="D100" s="259">
        <v>11</v>
      </c>
      <c r="E100" s="258">
        <v>0</v>
      </c>
      <c r="F100" s="258">
        <v>6.6</v>
      </c>
      <c r="G100" s="258">
        <v>0.65102151679999998</v>
      </c>
      <c r="H100" s="258">
        <v>35.299999999999997</v>
      </c>
      <c r="I100" s="259">
        <v>0</v>
      </c>
      <c r="J100" s="259" t="str">
        <f>IFERROR(VLOOKUP($B100,'Core Indicators'!$E$3:$EU$906,147,FALSE),"x")</f>
        <v>x</v>
      </c>
      <c r="K100" s="260">
        <v>-0.99521124360000002</v>
      </c>
      <c r="L100" s="258">
        <v>5.5</v>
      </c>
      <c r="M100" s="259">
        <v>60</v>
      </c>
      <c r="N100" s="259">
        <v>28</v>
      </c>
      <c r="O100" s="259" t="str">
        <f>IFERROR(VLOOKUP(B100,'Core Indicators'!$E$3:$G$9906,3,FALSE),"x")</f>
        <v>x</v>
      </c>
      <c r="P100" s="259">
        <v>96320</v>
      </c>
      <c r="Q100" s="253"/>
      <c r="R100" s="253"/>
      <c r="S100" s="253"/>
      <c r="T100" s="253"/>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3"/>
      <c r="BS100" s="253"/>
      <c r="BT100" s="253"/>
      <c r="BU100" s="253"/>
      <c r="BV100" s="253"/>
      <c r="BW100" s="253"/>
      <c r="BX100" s="253"/>
      <c r="BY100" s="253"/>
      <c r="BZ100" s="253"/>
      <c r="CA100" s="253"/>
      <c r="CB100" s="253"/>
      <c r="CC100" s="253"/>
      <c r="CD100" s="253"/>
      <c r="CE100" s="253"/>
      <c r="CF100" s="253"/>
      <c r="CG100" s="253"/>
      <c r="CH100" s="253"/>
      <c r="CI100" s="253"/>
      <c r="CJ100" s="253"/>
      <c r="CK100" s="253"/>
      <c r="CL100" s="253"/>
      <c r="CM100" s="253"/>
      <c r="CN100" s="253"/>
      <c r="CO100" s="253"/>
      <c r="CP100" s="253"/>
      <c r="CQ100" s="253"/>
      <c r="CR100" s="253"/>
      <c r="CS100" s="253"/>
      <c r="CT100" s="253"/>
      <c r="CU100" s="253"/>
      <c r="CV100" s="253"/>
      <c r="CW100" s="253"/>
      <c r="CX100" s="253"/>
      <c r="CY100" s="253"/>
      <c r="CZ100" s="253"/>
      <c r="DA100" s="253"/>
      <c r="DB100" s="253"/>
      <c r="DC100" s="253"/>
      <c r="DD100" s="253"/>
      <c r="DE100" s="253"/>
      <c r="DF100" s="253"/>
      <c r="DG100" s="253"/>
      <c r="DH100" s="253"/>
      <c r="DI100" s="253"/>
      <c r="DJ100" s="253"/>
      <c r="DK100" s="253"/>
      <c r="DL100" s="253"/>
    </row>
    <row r="101" spans="1:116" x14ac:dyDescent="0.35">
      <c r="A101" s="254" t="s">
        <v>205</v>
      </c>
      <c r="B101" s="255" t="s">
        <v>7057</v>
      </c>
      <c r="C101" s="258">
        <v>0.27512803019999998</v>
      </c>
      <c r="D101" s="259">
        <v>1</v>
      </c>
      <c r="E101" s="258">
        <v>0</v>
      </c>
      <c r="F101" s="258">
        <v>2.4500000000000002</v>
      </c>
      <c r="G101" s="258">
        <v>0.1717677189</v>
      </c>
      <c r="H101" s="258" t="s">
        <v>14</v>
      </c>
      <c r="I101" s="259">
        <v>10</v>
      </c>
      <c r="J101" s="259">
        <f>IFERROR(VLOOKUP($B101,'Core Indicators'!$E$3:$EU$906,147,FALSE),"x")</f>
        <v>899</v>
      </c>
      <c r="K101" s="260">
        <v>-1.8480540513999999</v>
      </c>
      <c r="L101" s="258">
        <v>2.75</v>
      </c>
      <c r="M101" s="259">
        <v>9</v>
      </c>
      <c r="N101" s="259">
        <v>18</v>
      </c>
      <c r="O101" s="259">
        <f>IFERROR(VLOOKUP(B101,'Core Indicators'!$E$3:$G$9906,3,FALSE),"x")</f>
        <v>7400000</v>
      </c>
      <c r="P101" s="259">
        <v>1759540</v>
      </c>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3"/>
      <c r="BV101" s="253"/>
      <c r="BW101" s="253"/>
      <c r="BX101" s="253"/>
      <c r="BY101" s="253"/>
      <c r="BZ101" s="253"/>
      <c r="CA101" s="253"/>
      <c r="CB101" s="253"/>
      <c r="CC101" s="253"/>
      <c r="CD101" s="253"/>
      <c r="CE101" s="253"/>
      <c r="CF101" s="253"/>
      <c r="CG101" s="253"/>
      <c r="CH101" s="253"/>
      <c r="CI101" s="253"/>
      <c r="CJ101" s="253"/>
      <c r="CK101" s="253"/>
      <c r="CL101" s="253"/>
      <c r="CM101" s="253"/>
      <c r="CN101" s="253"/>
      <c r="CO101" s="253"/>
      <c r="CP101" s="253"/>
      <c r="CQ101" s="253"/>
      <c r="CR101" s="253"/>
      <c r="CS101" s="253"/>
      <c r="CT101" s="253"/>
      <c r="CU101" s="253"/>
      <c r="CV101" s="253"/>
      <c r="CW101" s="253"/>
      <c r="CX101" s="253"/>
      <c r="CY101" s="253"/>
      <c r="CZ101" s="253"/>
      <c r="DA101" s="253"/>
      <c r="DB101" s="253"/>
      <c r="DC101" s="253"/>
      <c r="DD101" s="253"/>
      <c r="DE101" s="253"/>
      <c r="DF101" s="253"/>
      <c r="DG101" s="253"/>
      <c r="DH101" s="253"/>
      <c r="DI101" s="253"/>
      <c r="DJ101" s="253"/>
      <c r="DK101" s="253"/>
      <c r="DL101" s="253"/>
    </row>
    <row r="102" spans="1:116" x14ac:dyDescent="0.35">
      <c r="A102" s="254" t="s">
        <v>7058</v>
      </c>
      <c r="B102" s="255" t="s">
        <v>7059</v>
      </c>
      <c r="C102" s="258">
        <v>0</v>
      </c>
      <c r="D102" s="259">
        <v>12</v>
      </c>
      <c r="E102" s="258">
        <v>0</v>
      </c>
      <c r="F102" s="258" t="s">
        <v>14</v>
      </c>
      <c r="G102" s="258">
        <v>0.33299378600000001</v>
      </c>
      <c r="H102" s="258">
        <v>51.2</v>
      </c>
      <c r="I102" s="259">
        <v>0</v>
      </c>
      <c r="J102" s="259" t="str">
        <f>IFERROR(VLOOKUP($B102,'Core Indicators'!$E$3:$EU$906,147,FALSE),"x")</f>
        <v>x</v>
      </c>
      <c r="K102" s="260">
        <v>0.569129467</v>
      </c>
      <c r="L102" s="258" t="s">
        <v>14</v>
      </c>
      <c r="M102" s="259">
        <v>92</v>
      </c>
      <c r="N102" s="259">
        <v>55</v>
      </c>
      <c r="O102" s="259" t="str">
        <f>IFERROR(VLOOKUP(B102,'Core Indicators'!$E$3:$G$9906,3,FALSE),"x")</f>
        <v>x</v>
      </c>
      <c r="P102" s="259">
        <v>610</v>
      </c>
      <c r="Q102" s="253"/>
      <c r="R102" s="253"/>
      <c r="S102" s="253"/>
      <c r="T102" s="253"/>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3"/>
      <c r="BS102" s="253"/>
      <c r="BT102" s="253"/>
      <c r="BU102" s="253"/>
      <c r="BV102" s="253"/>
      <c r="BW102" s="253"/>
      <c r="BX102" s="253"/>
      <c r="BY102" s="253"/>
      <c r="BZ102" s="253"/>
      <c r="CA102" s="253"/>
      <c r="CB102" s="253"/>
      <c r="CC102" s="253"/>
      <c r="CD102" s="253"/>
      <c r="CE102" s="253"/>
      <c r="CF102" s="253"/>
      <c r="CG102" s="253"/>
      <c r="CH102" s="253"/>
      <c r="CI102" s="253"/>
      <c r="CJ102" s="253"/>
      <c r="CK102" s="253"/>
      <c r="CL102" s="253"/>
      <c r="CM102" s="253"/>
      <c r="CN102" s="253"/>
      <c r="CO102" s="253"/>
      <c r="CP102" s="253"/>
      <c r="CQ102" s="253"/>
      <c r="CR102" s="253"/>
      <c r="CS102" s="253"/>
      <c r="CT102" s="253"/>
      <c r="CU102" s="253"/>
      <c r="CV102" s="253"/>
      <c r="CW102" s="253"/>
      <c r="CX102" s="253"/>
      <c r="CY102" s="253"/>
      <c r="CZ102" s="253"/>
      <c r="DA102" s="253"/>
      <c r="DB102" s="253"/>
      <c r="DC102" s="253"/>
      <c r="DD102" s="253"/>
      <c r="DE102" s="253"/>
      <c r="DF102" s="253"/>
      <c r="DG102" s="253"/>
      <c r="DH102" s="253"/>
      <c r="DI102" s="253"/>
      <c r="DJ102" s="253"/>
      <c r="DK102" s="253"/>
      <c r="DL102" s="253"/>
    </row>
    <row r="103" spans="1:116" x14ac:dyDescent="0.35">
      <c r="A103" s="254" t="s">
        <v>7060</v>
      </c>
      <c r="B103" s="255" t="s">
        <v>7061</v>
      </c>
      <c r="C103" s="258">
        <v>0</v>
      </c>
      <c r="D103" s="259">
        <v>12</v>
      </c>
      <c r="E103" s="258">
        <v>0</v>
      </c>
      <c r="F103" s="258" t="s">
        <v>14</v>
      </c>
      <c r="G103" s="258" t="s">
        <v>14</v>
      </c>
      <c r="H103" s="258" t="s">
        <v>14</v>
      </c>
      <c r="I103" s="259">
        <v>0</v>
      </c>
      <c r="J103" s="259" t="str">
        <f>IFERROR(VLOOKUP($B103,'Core Indicators'!$E$3:$EU$906,147,FALSE),"x")</f>
        <v>x</v>
      </c>
      <c r="K103" s="260">
        <v>1.6793329716000001</v>
      </c>
      <c r="L103" s="258" t="s">
        <v>14</v>
      </c>
      <c r="M103" s="259">
        <v>90</v>
      </c>
      <c r="N103" s="259" t="s">
        <v>14</v>
      </c>
      <c r="O103" s="259" t="str">
        <f>IFERROR(VLOOKUP(B103,'Core Indicators'!$E$3:$G$9906,3,FALSE),"x")</f>
        <v>x</v>
      </c>
      <c r="P103" s="259">
        <v>160</v>
      </c>
      <c r="Q103" s="253"/>
      <c r="R103" s="253"/>
      <c r="S103" s="253"/>
      <c r="T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3"/>
      <c r="BS103" s="253"/>
      <c r="BT103" s="253"/>
      <c r="BU103" s="253"/>
      <c r="BV103" s="253"/>
      <c r="BW103" s="253"/>
      <c r="BX103" s="253"/>
      <c r="BY103" s="253"/>
      <c r="BZ103" s="253"/>
      <c r="CA103" s="253"/>
      <c r="CB103" s="253"/>
      <c r="CC103" s="253"/>
      <c r="CD103" s="253"/>
      <c r="CE103" s="253"/>
      <c r="CF103" s="253"/>
      <c r="CG103" s="253"/>
      <c r="CH103" s="253"/>
      <c r="CI103" s="253"/>
      <c r="CJ103" s="253"/>
      <c r="CK103" s="253"/>
      <c r="CL103" s="253"/>
      <c r="CM103" s="253"/>
      <c r="CN103" s="253"/>
      <c r="CO103" s="253"/>
      <c r="CP103" s="253"/>
      <c r="CQ103" s="253"/>
      <c r="CR103" s="253"/>
      <c r="CS103" s="253"/>
      <c r="CT103" s="253"/>
      <c r="CU103" s="253"/>
      <c r="CV103" s="253"/>
      <c r="CW103" s="253"/>
      <c r="CX103" s="253"/>
      <c r="CY103" s="253"/>
      <c r="CZ103" s="253"/>
      <c r="DA103" s="253"/>
      <c r="DB103" s="253"/>
      <c r="DC103" s="253"/>
      <c r="DD103" s="253"/>
      <c r="DE103" s="253"/>
      <c r="DF103" s="253"/>
      <c r="DG103" s="253"/>
      <c r="DH103" s="253"/>
      <c r="DI103" s="253"/>
      <c r="DJ103" s="253"/>
      <c r="DK103" s="253"/>
      <c r="DL103" s="253"/>
    </row>
    <row r="104" spans="1:116" x14ac:dyDescent="0.35">
      <c r="A104" s="254" t="s">
        <v>7062</v>
      </c>
      <c r="B104" s="255" t="s">
        <v>7063</v>
      </c>
      <c r="C104" s="258">
        <v>0.41569999959999998</v>
      </c>
      <c r="D104" s="259">
        <v>5</v>
      </c>
      <c r="E104" s="258">
        <v>0.11</v>
      </c>
      <c r="F104" s="258">
        <v>6.65</v>
      </c>
      <c r="G104" s="258">
        <v>0.37970115970000001</v>
      </c>
      <c r="H104" s="258">
        <v>39.299999999999997</v>
      </c>
      <c r="I104" s="259">
        <v>6</v>
      </c>
      <c r="J104" s="259" t="str">
        <f>IFERROR(VLOOKUP($B104,'Core Indicators'!$E$3:$EU$906,147,FALSE),"x")</f>
        <v>x</v>
      </c>
      <c r="K104" s="260">
        <v>-1.1983425400000001E-2</v>
      </c>
      <c r="L104" s="258">
        <v>6.5</v>
      </c>
      <c r="M104" s="259">
        <v>55</v>
      </c>
      <c r="N104" s="259">
        <v>38</v>
      </c>
      <c r="O104" s="259" t="str">
        <f>IFERROR(VLOOKUP(B104,'Core Indicators'!$E$3:$G$9906,3,FALSE),"x")</f>
        <v>x</v>
      </c>
      <c r="P104" s="259">
        <v>62710</v>
      </c>
      <c r="Q104" s="253"/>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3"/>
      <c r="BV104" s="253"/>
      <c r="BW104" s="253"/>
      <c r="BX104" s="253"/>
      <c r="BY104" s="253"/>
      <c r="BZ104" s="253"/>
      <c r="CA104" s="253"/>
      <c r="CB104" s="253"/>
      <c r="CC104" s="253"/>
      <c r="CD104" s="253"/>
      <c r="CE104" s="253"/>
      <c r="CF104" s="253"/>
      <c r="CG104" s="253"/>
      <c r="CH104" s="253"/>
      <c r="CI104" s="253"/>
      <c r="CJ104" s="253"/>
      <c r="CK104" s="253"/>
      <c r="CL104" s="253"/>
      <c r="CM104" s="253"/>
      <c r="CN104" s="253"/>
      <c r="CO104" s="253"/>
      <c r="CP104" s="253"/>
      <c r="CQ104" s="253"/>
      <c r="CR104" s="253"/>
      <c r="CS104" s="253"/>
      <c r="CT104" s="253"/>
      <c r="CU104" s="253"/>
      <c r="CV104" s="253"/>
      <c r="CW104" s="253"/>
      <c r="CX104" s="253"/>
      <c r="CY104" s="253"/>
      <c r="CZ104" s="253"/>
      <c r="DA104" s="253"/>
      <c r="DB104" s="253"/>
      <c r="DC104" s="253"/>
      <c r="DD104" s="253"/>
      <c r="DE104" s="253"/>
      <c r="DF104" s="253"/>
      <c r="DG104" s="253"/>
      <c r="DH104" s="253"/>
      <c r="DI104" s="253"/>
      <c r="DJ104" s="253"/>
      <c r="DK104" s="253"/>
      <c r="DL104" s="253"/>
    </row>
    <row r="105" spans="1:116" x14ac:dyDescent="0.35">
      <c r="A105" s="254" t="s">
        <v>131</v>
      </c>
      <c r="B105" s="255" t="s">
        <v>7064</v>
      </c>
      <c r="C105" s="258">
        <v>0</v>
      </c>
      <c r="D105" s="259">
        <v>11</v>
      </c>
      <c r="E105" s="258">
        <v>0</v>
      </c>
      <c r="F105" s="258">
        <v>5.45</v>
      </c>
      <c r="G105" s="258">
        <v>0.54603114490000004</v>
      </c>
      <c r="H105" s="258">
        <v>44.9</v>
      </c>
      <c r="I105" s="259">
        <v>0</v>
      </c>
      <c r="J105" s="259">
        <f>IFERROR(VLOOKUP($B105,'Core Indicators'!$E$3:$EU$906,147,FALSE),"x")</f>
        <v>4</v>
      </c>
      <c r="K105" s="260">
        <v>-0.38059708479999999</v>
      </c>
      <c r="L105" s="258">
        <v>5</v>
      </c>
      <c r="M105" s="259">
        <v>63</v>
      </c>
      <c r="N105" s="259">
        <v>40</v>
      </c>
      <c r="O105" s="259">
        <f>IFERROR(VLOOKUP(B105,'Core Indicators'!$E$3:$G$9906,3,FALSE),"x")</f>
        <v>2100000</v>
      </c>
      <c r="P105" s="259">
        <v>30360</v>
      </c>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c r="BU105" s="253"/>
      <c r="BV105" s="253"/>
      <c r="BW105" s="253"/>
      <c r="BX105" s="253"/>
      <c r="BY105" s="253"/>
      <c r="BZ105" s="253"/>
      <c r="CA105" s="253"/>
      <c r="CB105" s="253"/>
      <c r="CC105" s="253"/>
      <c r="CD105" s="253"/>
      <c r="CE105" s="253"/>
      <c r="CF105" s="253"/>
      <c r="CG105" s="253"/>
      <c r="CH105" s="253"/>
      <c r="CI105" s="253"/>
      <c r="CJ105" s="253"/>
      <c r="CK105" s="253"/>
      <c r="CL105" s="253"/>
      <c r="CM105" s="253"/>
      <c r="CN105" s="253"/>
      <c r="CO105" s="253"/>
      <c r="CP105" s="253"/>
      <c r="CQ105" s="253"/>
      <c r="CR105" s="253"/>
      <c r="CS105" s="253"/>
      <c r="CT105" s="253"/>
      <c r="CU105" s="253"/>
      <c r="CV105" s="253"/>
      <c r="CW105" s="253"/>
      <c r="CX105" s="253"/>
      <c r="CY105" s="253"/>
      <c r="CZ105" s="253"/>
      <c r="DA105" s="253"/>
      <c r="DB105" s="253"/>
      <c r="DC105" s="253"/>
      <c r="DD105" s="253"/>
      <c r="DE105" s="253"/>
      <c r="DF105" s="253"/>
      <c r="DG105" s="253"/>
      <c r="DH105" s="253"/>
      <c r="DI105" s="253"/>
      <c r="DJ105" s="253"/>
      <c r="DK105" s="253"/>
      <c r="DL105" s="253"/>
    </row>
    <row r="106" spans="1:116" x14ac:dyDescent="0.35">
      <c r="A106" s="254" t="s">
        <v>7065</v>
      </c>
      <c r="B106" s="255" t="s">
        <v>7066</v>
      </c>
      <c r="C106" s="258">
        <v>0.28331598740000002</v>
      </c>
      <c r="D106" s="259">
        <v>9</v>
      </c>
      <c r="E106" s="258">
        <v>0.13</v>
      </c>
      <c r="F106" s="258">
        <v>9.5</v>
      </c>
      <c r="G106" s="258">
        <v>0.12419569599999999</v>
      </c>
      <c r="H106" s="258">
        <v>35.700000000000003</v>
      </c>
      <c r="I106" s="259">
        <v>0</v>
      </c>
      <c r="J106" s="259" t="str">
        <f>IFERROR(VLOOKUP($B106,'Core Indicators'!$E$3:$EU$906,147,FALSE),"x")</f>
        <v>x</v>
      </c>
      <c r="K106" s="260">
        <v>1.022870779</v>
      </c>
      <c r="L106" s="258">
        <v>9.75</v>
      </c>
      <c r="M106" s="259">
        <v>91</v>
      </c>
      <c r="N106" s="259">
        <v>60</v>
      </c>
      <c r="O106" s="259" t="str">
        <f>IFERROR(VLOOKUP(B106,'Core Indicators'!$E$3:$G$9906,3,FALSE),"x")</f>
        <v>x</v>
      </c>
      <c r="P106" s="259">
        <v>62650</v>
      </c>
      <c r="Q106" s="253"/>
      <c r="R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c r="BU106" s="253"/>
      <c r="BV106" s="253"/>
      <c r="BW106" s="253"/>
      <c r="BX106" s="253"/>
      <c r="BY106" s="253"/>
      <c r="BZ106" s="253"/>
      <c r="CA106" s="253"/>
      <c r="CB106" s="253"/>
      <c r="CC106" s="253"/>
      <c r="CD106" s="253"/>
      <c r="CE106" s="253"/>
      <c r="CF106" s="253"/>
      <c r="CG106" s="253"/>
      <c r="CH106" s="253"/>
      <c r="CI106" s="253"/>
      <c r="CJ106" s="253"/>
      <c r="CK106" s="253"/>
      <c r="CL106" s="253"/>
      <c r="CM106" s="253"/>
      <c r="CN106" s="253"/>
      <c r="CO106" s="253"/>
      <c r="CP106" s="253"/>
      <c r="CQ106" s="253"/>
      <c r="CR106" s="253"/>
      <c r="CS106" s="253"/>
      <c r="CT106" s="253"/>
      <c r="CU106" s="253"/>
      <c r="CV106" s="253"/>
      <c r="CW106" s="253"/>
      <c r="CX106" s="253"/>
      <c r="CY106" s="253"/>
      <c r="CZ106" s="253"/>
      <c r="DA106" s="253"/>
      <c r="DB106" s="253"/>
      <c r="DC106" s="253"/>
      <c r="DD106" s="253"/>
      <c r="DE106" s="253"/>
      <c r="DF106" s="253"/>
      <c r="DG106" s="253"/>
      <c r="DH106" s="253"/>
      <c r="DI106" s="253"/>
      <c r="DJ106" s="253"/>
      <c r="DK106" s="253"/>
      <c r="DL106" s="253"/>
    </row>
    <row r="107" spans="1:116" x14ac:dyDescent="0.35">
      <c r="A107" s="254" t="s">
        <v>7067</v>
      </c>
      <c r="B107" s="255" t="s">
        <v>7068</v>
      </c>
      <c r="C107" s="258">
        <v>0</v>
      </c>
      <c r="D107" s="259">
        <v>14</v>
      </c>
      <c r="E107" s="258">
        <v>0</v>
      </c>
      <c r="F107" s="258" t="s">
        <v>14</v>
      </c>
      <c r="G107" s="258">
        <v>7.8352409200000001E-2</v>
      </c>
      <c r="H107" s="258">
        <v>35.4</v>
      </c>
      <c r="I107" s="259">
        <v>0</v>
      </c>
      <c r="J107" s="259" t="str">
        <f>IFERROR(VLOOKUP($B107,'Core Indicators'!$E$3:$EU$906,147,FALSE),"x")</f>
        <v>x</v>
      </c>
      <c r="K107" s="260">
        <v>1.7934256792000001</v>
      </c>
      <c r="L107" s="258" t="s">
        <v>14</v>
      </c>
      <c r="M107" s="259">
        <v>98</v>
      </c>
      <c r="N107" s="259">
        <v>80</v>
      </c>
      <c r="O107" s="259" t="str">
        <f>IFERROR(VLOOKUP(B107,'Core Indicators'!$E$3:$G$9906,3,FALSE),"x")</f>
        <v>x</v>
      </c>
      <c r="P107" s="259">
        <v>2590</v>
      </c>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c r="BU107" s="253"/>
      <c r="BV107" s="253"/>
      <c r="BW107" s="253"/>
      <c r="BX107" s="253"/>
      <c r="BY107" s="253"/>
      <c r="BZ107" s="253"/>
      <c r="CA107" s="253"/>
      <c r="CB107" s="253"/>
      <c r="CC107" s="253"/>
      <c r="CD107" s="253"/>
      <c r="CE107" s="253"/>
      <c r="CF107" s="253"/>
      <c r="CG107" s="253"/>
      <c r="CH107" s="253"/>
      <c r="CI107" s="253"/>
      <c r="CJ107" s="253"/>
      <c r="CK107" s="253"/>
      <c r="CL107" s="253"/>
      <c r="CM107" s="253"/>
      <c r="CN107" s="253"/>
      <c r="CO107" s="253"/>
      <c r="CP107" s="253"/>
      <c r="CQ107" s="253"/>
      <c r="CR107" s="253"/>
      <c r="CS107" s="253"/>
      <c r="CT107" s="253"/>
      <c r="CU107" s="253"/>
      <c r="CV107" s="253"/>
      <c r="CW107" s="253"/>
      <c r="CX107" s="253"/>
      <c r="CY107" s="253"/>
      <c r="CZ107" s="253"/>
      <c r="DA107" s="253"/>
      <c r="DB107" s="253"/>
      <c r="DC107" s="253"/>
      <c r="DD107" s="253"/>
      <c r="DE107" s="253"/>
      <c r="DF107" s="253"/>
      <c r="DG107" s="253"/>
      <c r="DH107" s="253"/>
      <c r="DI107" s="253"/>
      <c r="DJ107" s="253"/>
      <c r="DK107" s="253"/>
      <c r="DL107" s="253"/>
    </row>
    <row r="108" spans="1:116" x14ac:dyDescent="0.35">
      <c r="A108" s="254" t="s">
        <v>7069</v>
      </c>
      <c r="B108" s="255" t="s">
        <v>7070</v>
      </c>
      <c r="C108" s="258">
        <v>0.57146297740000007</v>
      </c>
      <c r="D108" s="259">
        <v>10</v>
      </c>
      <c r="E108" s="258">
        <v>0.35299999999999998</v>
      </c>
      <c r="F108" s="258">
        <v>8.9</v>
      </c>
      <c r="G108" s="258">
        <v>0.16942693950000001</v>
      </c>
      <c r="H108" s="258">
        <v>35.1</v>
      </c>
      <c r="I108" s="259">
        <v>2</v>
      </c>
      <c r="J108" s="259" t="str">
        <f>IFERROR(VLOOKUP($B108,'Core Indicators'!$E$3:$EU$906,147,FALSE),"x")</f>
        <v>x</v>
      </c>
      <c r="K108" s="260">
        <v>1.0139242411</v>
      </c>
      <c r="L108" s="258">
        <v>8.25</v>
      </c>
      <c r="M108" s="259">
        <v>89</v>
      </c>
      <c r="N108" s="259">
        <v>56</v>
      </c>
      <c r="O108" s="259" t="str">
        <f>IFERROR(VLOOKUP(B108,'Core Indicators'!$E$3:$G$9906,3,FALSE),"x")</f>
        <v>x</v>
      </c>
      <c r="P108" s="259">
        <v>62180</v>
      </c>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c r="BU108" s="253"/>
      <c r="BV108" s="253"/>
      <c r="BW108" s="253"/>
      <c r="BX108" s="253"/>
      <c r="BY108" s="253"/>
      <c r="BZ108" s="253"/>
      <c r="CA108" s="253"/>
      <c r="CB108" s="253"/>
      <c r="CC108" s="253"/>
      <c r="CD108" s="253"/>
      <c r="CE108" s="253"/>
      <c r="CF108" s="253"/>
      <c r="CG108" s="253"/>
      <c r="CH108" s="253"/>
      <c r="CI108" s="253"/>
      <c r="CJ108" s="253"/>
      <c r="CK108" s="253"/>
      <c r="CL108" s="253"/>
      <c r="CM108" s="253"/>
      <c r="CN108" s="253"/>
      <c r="CO108" s="253"/>
      <c r="CP108" s="253"/>
      <c r="CQ108" s="253"/>
      <c r="CR108" s="253"/>
      <c r="CS108" s="253"/>
      <c r="CT108" s="253"/>
      <c r="CU108" s="253"/>
      <c r="CV108" s="253"/>
      <c r="CW108" s="253"/>
      <c r="CX108" s="253"/>
      <c r="CY108" s="253"/>
      <c r="CZ108" s="253"/>
      <c r="DA108" s="253"/>
      <c r="DB108" s="253"/>
      <c r="DC108" s="253"/>
      <c r="DD108" s="253"/>
      <c r="DE108" s="253"/>
      <c r="DF108" s="253"/>
      <c r="DG108" s="253"/>
      <c r="DH108" s="253"/>
      <c r="DI108" s="253"/>
      <c r="DJ108" s="253"/>
      <c r="DK108" s="253"/>
      <c r="DL108" s="253"/>
    </row>
    <row r="109" spans="1:116" x14ac:dyDescent="0.35">
      <c r="A109" s="254" t="s">
        <v>630</v>
      </c>
      <c r="B109" s="255" t="s">
        <v>7071</v>
      </c>
      <c r="C109" s="258">
        <v>0.49561599899999997</v>
      </c>
      <c r="D109" s="259">
        <v>5</v>
      </c>
      <c r="E109" s="258">
        <v>0.4</v>
      </c>
      <c r="F109" s="258">
        <v>3.6833333332999998</v>
      </c>
      <c r="G109" s="258">
        <v>0.4923099393</v>
      </c>
      <c r="H109" s="258">
        <v>39.5</v>
      </c>
      <c r="I109" s="259">
        <v>6</v>
      </c>
      <c r="J109" s="259">
        <f>IFERROR(VLOOKUP($B109,'Core Indicators'!$E$3:$EU$906,147,FALSE),"x")</f>
        <v>181</v>
      </c>
      <c r="K109" s="260">
        <v>-0.13564912970000001</v>
      </c>
      <c r="L109" s="258">
        <v>3.25</v>
      </c>
      <c r="M109" s="259">
        <v>37</v>
      </c>
      <c r="N109" s="259">
        <v>41</v>
      </c>
      <c r="O109" s="259">
        <f>IFERROR(VLOOKUP(B109,'Core Indicators'!$E$3:$G$9906,3,FALSE),"x")</f>
        <v>36472000</v>
      </c>
      <c r="P109" s="259">
        <v>446300</v>
      </c>
      <c r="Q109" s="253"/>
      <c r="R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c r="BU109" s="253"/>
      <c r="BV109" s="253"/>
      <c r="BW109" s="253"/>
      <c r="BX109" s="253"/>
      <c r="BY109" s="253"/>
      <c r="BZ109" s="253"/>
      <c r="CA109" s="253"/>
      <c r="CB109" s="253"/>
      <c r="CC109" s="253"/>
      <c r="CD109" s="253"/>
      <c r="CE109" s="253"/>
      <c r="CF109" s="253"/>
      <c r="CG109" s="253"/>
      <c r="CH109" s="253"/>
      <c r="CI109" s="253"/>
      <c r="CJ109" s="253"/>
      <c r="CK109" s="253"/>
      <c r="CL109" s="253"/>
      <c r="CM109" s="253"/>
      <c r="CN109" s="253"/>
      <c r="CO109" s="253"/>
      <c r="CP109" s="253"/>
      <c r="CQ109" s="253"/>
      <c r="CR109" s="253"/>
      <c r="CS109" s="253"/>
      <c r="CT109" s="253"/>
      <c r="CU109" s="253"/>
      <c r="CV109" s="253"/>
      <c r="CW109" s="253"/>
      <c r="CX109" s="253"/>
      <c r="CY109" s="253"/>
      <c r="CZ109" s="253"/>
      <c r="DA109" s="253"/>
      <c r="DB109" s="253"/>
      <c r="DC109" s="253"/>
      <c r="DD109" s="253"/>
      <c r="DE109" s="253"/>
      <c r="DF109" s="253"/>
      <c r="DG109" s="253"/>
      <c r="DH109" s="253"/>
      <c r="DI109" s="253"/>
      <c r="DJ109" s="253"/>
      <c r="DK109" s="253"/>
      <c r="DL109" s="253"/>
    </row>
    <row r="110" spans="1:116" x14ac:dyDescent="0.35">
      <c r="A110" s="254" t="s">
        <v>7072</v>
      </c>
      <c r="B110" s="255" t="s">
        <v>7073</v>
      </c>
      <c r="C110" s="258">
        <v>0.42207301920000001</v>
      </c>
      <c r="D110" s="259">
        <v>7</v>
      </c>
      <c r="E110" s="258">
        <v>0.19400000000000001</v>
      </c>
      <c r="F110" s="258">
        <v>5.8</v>
      </c>
      <c r="G110" s="258">
        <v>0.2284775829</v>
      </c>
      <c r="H110" s="258">
        <v>25.7</v>
      </c>
      <c r="I110" s="259">
        <v>6</v>
      </c>
      <c r="J110" s="259" t="str">
        <f>IFERROR(VLOOKUP($B110,'Core Indicators'!$E$3:$EU$906,147,FALSE),"x")</f>
        <v>x</v>
      </c>
      <c r="K110" s="260">
        <v>-0.37302857639999998</v>
      </c>
      <c r="L110" s="258">
        <v>4.5</v>
      </c>
      <c r="M110" s="259">
        <v>60</v>
      </c>
      <c r="N110" s="259">
        <v>32</v>
      </c>
      <c r="O110" s="259" t="str">
        <f>IFERROR(VLOOKUP(B110,'Core Indicators'!$E$3:$G$9906,3,FALSE),"x")</f>
        <v>x</v>
      </c>
      <c r="P110" s="259">
        <v>32870</v>
      </c>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c r="BU110" s="253"/>
      <c r="BV110" s="253"/>
      <c r="BW110" s="253"/>
      <c r="BX110" s="253"/>
      <c r="BY110" s="253"/>
      <c r="BZ110" s="253"/>
      <c r="CA110" s="253"/>
      <c r="CB110" s="253"/>
      <c r="CC110" s="253"/>
      <c r="CD110" s="253"/>
      <c r="CE110" s="253"/>
      <c r="CF110" s="253"/>
      <c r="CG110" s="253"/>
      <c r="CH110" s="253"/>
      <c r="CI110" s="253"/>
      <c r="CJ110" s="253"/>
      <c r="CK110" s="253"/>
      <c r="CL110" s="253"/>
      <c r="CM110" s="253"/>
      <c r="CN110" s="253"/>
      <c r="CO110" s="253"/>
      <c r="CP110" s="253"/>
      <c r="CQ110" s="253"/>
      <c r="CR110" s="253"/>
      <c r="CS110" s="253"/>
      <c r="CT110" s="253"/>
      <c r="CU110" s="253"/>
      <c r="CV110" s="253"/>
      <c r="CW110" s="253"/>
      <c r="CX110" s="253"/>
      <c r="CY110" s="253"/>
      <c r="CZ110" s="253"/>
      <c r="DA110" s="253"/>
      <c r="DB110" s="253"/>
      <c r="DC110" s="253"/>
      <c r="DD110" s="253"/>
      <c r="DE110" s="253"/>
      <c r="DF110" s="253"/>
      <c r="DG110" s="253"/>
      <c r="DH110" s="253"/>
      <c r="DI110" s="253"/>
      <c r="DJ110" s="253"/>
      <c r="DK110" s="253"/>
      <c r="DL110" s="253"/>
    </row>
    <row r="111" spans="1:116" x14ac:dyDescent="0.35">
      <c r="A111" s="254" t="s">
        <v>1255</v>
      </c>
      <c r="B111" s="255" t="s">
        <v>7074</v>
      </c>
      <c r="C111" s="258">
        <v>0.61453398950000004</v>
      </c>
      <c r="D111" s="259">
        <v>6</v>
      </c>
      <c r="E111" s="258">
        <v>0</v>
      </c>
      <c r="F111" s="258">
        <v>5.4</v>
      </c>
      <c r="G111" s="258" t="s">
        <v>14</v>
      </c>
      <c r="H111" s="258">
        <v>42.6</v>
      </c>
      <c r="I111" s="259">
        <v>0</v>
      </c>
      <c r="J111" s="259">
        <f>IFERROR(VLOOKUP($B111,'Core Indicators'!$E$3:$EU$906,147,FALSE),"x")</f>
        <v>140</v>
      </c>
      <c r="K111" s="260">
        <v>-1.0088132620000001</v>
      </c>
      <c r="L111" s="258">
        <v>4.25</v>
      </c>
      <c r="M111" s="259">
        <v>61</v>
      </c>
      <c r="N111" s="259">
        <v>24</v>
      </c>
      <c r="O111" s="259">
        <f>IFERROR(VLOOKUP(B111,'Core Indicators'!$E$3:$G$9906,3,FALSE),"x")</f>
        <v>25680000</v>
      </c>
      <c r="P111" s="259">
        <v>581800</v>
      </c>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c r="BU111" s="253"/>
      <c r="BV111" s="253"/>
      <c r="BW111" s="253"/>
      <c r="BX111" s="253"/>
      <c r="BY111" s="253"/>
      <c r="BZ111" s="253"/>
      <c r="CA111" s="253"/>
      <c r="CB111" s="253"/>
      <c r="CC111" s="253"/>
      <c r="CD111" s="253"/>
      <c r="CE111" s="253"/>
      <c r="CF111" s="253"/>
      <c r="CG111" s="253"/>
      <c r="CH111" s="253"/>
      <c r="CI111" s="253"/>
      <c r="CJ111" s="253"/>
      <c r="CK111" s="253"/>
      <c r="CL111" s="253"/>
      <c r="CM111" s="253"/>
      <c r="CN111" s="253"/>
      <c r="CO111" s="253"/>
      <c r="CP111" s="253"/>
      <c r="CQ111" s="253"/>
      <c r="CR111" s="253"/>
      <c r="CS111" s="253"/>
      <c r="CT111" s="253"/>
      <c r="CU111" s="253"/>
      <c r="CV111" s="253"/>
      <c r="CW111" s="253"/>
      <c r="CX111" s="253"/>
      <c r="CY111" s="253"/>
      <c r="CZ111" s="253"/>
      <c r="DA111" s="253"/>
      <c r="DB111" s="253"/>
      <c r="DC111" s="253"/>
      <c r="DD111" s="253"/>
      <c r="DE111" s="253"/>
      <c r="DF111" s="253"/>
      <c r="DG111" s="253"/>
      <c r="DH111" s="253"/>
      <c r="DI111" s="253"/>
      <c r="DJ111" s="253"/>
      <c r="DK111" s="253"/>
      <c r="DL111" s="253"/>
    </row>
    <row r="112" spans="1:116" x14ac:dyDescent="0.35">
      <c r="A112" s="254" t="s">
        <v>7075</v>
      </c>
      <c r="B112" s="255" t="s">
        <v>7076</v>
      </c>
      <c r="C112" s="258">
        <v>1.9899981099999998E-2</v>
      </c>
      <c r="D112" s="259">
        <v>8</v>
      </c>
      <c r="E112" s="258">
        <v>0</v>
      </c>
      <c r="F112" s="258" t="s">
        <v>14</v>
      </c>
      <c r="G112" s="258">
        <v>0.36658249790000003</v>
      </c>
      <c r="H112" s="258">
        <v>31.3</v>
      </c>
      <c r="I112" s="259">
        <v>6</v>
      </c>
      <c r="J112" s="259" t="str">
        <f>IFERROR(VLOOKUP($B112,'Core Indicators'!$E$3:$EU$906,147,FALSE),"x")</f>
        <v>x</v>
      </c>
      <c r="K112" s="260">
        <v>-0.41108790039999998</v>
      </c>
      <c r="L112" s="258" t="s">
        <v>14</v>
      </c>
      <c r="M112" s="259">
        <v>40</v>
      </c>
      <c r="N112" s="259">
        <v>29</v>
      </c>
      <c r="O112" s="259" t="str">
        <f>IFERROR(VLOOKUP(B112,'Core Indicators'!$E$3:$G$9906,3,FALSE),"x")</f>
        <v>x</v>
      </c>
      <c r="P112" s="259">
        <v>300</v>
      </c>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c r="BU112" s="253"/>
      <c r="BV112" s="253"/>
      <c r="BW112" s="253"/>
      <c r="BX112" s="253"/>
      <c r="BY112" s="253"/>
      <c r="BZ112" s="253"/>
      <c r="CA112" s="253"/>
      <c r="CB112" s="253"/>
      <c r="CC112" s="253"/>
      <c r="CD112" s="253"/>
      <c r="CE112" s="253"/>
      <c r="CF112" s="253"/>
      <c r="CG112" s="253"/>
      <c r="CH112" s="253"/>
      <c r="CI112" s="253"/>
      <c r="CJ112" s="253"/>
      <c r="CK112" s="253"/>
      <c r="CL112" s="253"/>
      <c r="CM112" s="253"/>
      <c r="CN112" s="253"/>
      <c r="CO112" s="253"/>
      <c r="CP112" s="253"/>
      <c r="CQ112" s="253"/>
      <c r="CR112" s="253"/>
      <c r="CS112" s="253"/>
      <c r="CT112" s="253"/>
      <c r="CU112" s="253"/>
      <c r="CV112" s="253"/>
      <c r="CW112" s="253"/>
      <c r="CX112" s="253"/>
      <c r="CY112" s="253"/>
      <c r="CZ112" s="253"/>
      <c r="DA112" s="253"/>
      <c r="DB112" s="253"/>
      <c r="DC112" s="253"/>
      <c r="DD112" s="253"/>
      <c r="DE112" s="253"/>
      <c r="DF112" s="253"/>
      <c r="DG112" s="253"/>
      <c r="DH112" s="253"/>
      <c r="DI112" s="253"/>
      <c r="DJ112" s="253"/>
      <c r="DK112" s="253"/>
      <c r="DL112" s="253"/>
    </row>
    <row r="113" spans="1:116" x14ac:dyDescent="0.35">
      <c r="A113" s="254" t="s">
        <v>1484</v>
      </c>
      <c r="B113" s="255" t="s">
        <v>7077</v>
      </c>
      <c r="C113" s="258">
        <v>0.33568600009999999</v>
      </c>
      <c r="D113" s="259">
        <v>10</v>
      </c>
      <c r="E113" s="258">
        <v>0.11</v>
      </c>
      <c r="F113" s="258">
        <v>6.05</v>
      </c>
      <c r="G113" s="258">
        <v>0.334242492</v>
      </c>
      <c r="H113" s="258">
        <v>45.4</v>
      </c>
      <c r="I113" s="259">
        <v>8</v>
      </c>
      <c r="J113" s="259">
        <f>IFERROR(VLOOKUP($B113,'Core Indicators'!$E$3:$EU$906,147,FALSE),"x")</f>
        <v>3714</v>
      </c>
      <c r="K113" s="260">
        <v>-0.65810358520000001</v>
      </c>
      <c r="L113" s="258">
        <v>5</v>
      </c>
      <c r="M113" s="259">
        <v>62</v>
      </c>
      <c r="N113" s="259">
        <v>29</v>
      </c>
      <c r="O113" s="259">
        <f>IFERROR(VLOOKUP(B113,'Core Indicators'!$E$3:$G$9906,3,FALSE),"x")</f>
        <v>124227000</v>
      </c>
      <c r="P113" s="259">
        <v>1943950</v>
      </c>
      <c r="Q113" s="253"/>
      <c r="R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c r="BU113" s="253"/>
      <c r="BV113" s="253"/>
      <c r="BW113" s="253"/>
      <c r="BX113" s="253"/>
      <c r="BY113" s="253"/>
      <c r="BZ113" s="253"/>
      <c r="CA113" s="253"/>
      <c r="CB113" s="253"/>
      <c r="CC113" s="253"/>
      <c r="CD113" s="253"/>
      <c r="CE113" s="253"/>
      <c r="CF113" s="253"/>
      <c r="CG113" s="253"/>
      <c r="CH113" s="253"/>
      <c r="CI113" s="253"/>
      <c r="CJ113" s="253"/>
      <c r="CK113" s="253"/>
      <c r="CL113" s="253"/>
      <c r="CM113" s="253"/>
      <c r="CN113" s="253"/>
      <c r="CO113" s="253"/>
      <c r="CP113" s="253"/>
      <c r="CQ113" s="253"/>
      <c r="CR113" s="253"/>
      <c r="CS113" s="253"/>
      <c r="CT113" s="253"/>
      <c r="CU113" s="253"/>
      <c r="CV113" s="253"/>
      <c r="CW113" s="253"/>
      <c r="CX113" s="253"/>
      <c r="CY113" s="253"/>
      <c r="CZ113" s="253"/>
      <c r="DA113" s="253"/>
      <c r="DB113" s="253"/>
      <c r="DC113" s="253"/>
      <c r="DD113" s="253"/>
      <c r="DE113" s="253"/>
      <c r="DF113" s="253"/>
      <c r="DG113" s="253"/>
      <c r="DH113" s="253"/>
      <c r="DI113" s="253"/>
      <c r="DJ113" s="253"/>
      <c r="DK113" s="253"/>
      <c r="DL113" s="253"/>
    </row>
    <row r="114" spans="1:116" x14ac:dyDescent="0.35">
      <c r="A114" s="254" t="s">
        <v>7078</v>
      </c>
      <c r="B114" s="255" t="s">
        <v>7079</v>
      </c>
      <c r="C114" s="258">
        <v>0</v>
      </c>
      <c r="D114" s="259">
        <v>12</v>
      </c>
      <c r="E114" s="258">
        <v>0</v>
      </c>
      <c r="F114" s="258" t="s">
        <v>14</v>
      </c>
      <c r="G114" s="258" t="s">
        <v>14</v>
      </c>
      <c r="H114" s="258" t="s">
        <v>14</v>
      </c>
      <c r="I114" s="259">
        <v>0</v>
      </c>
      <c r="J114" s="259" t="str">
        <f>IFERROR(VLOOKUP($B114,'Core Indicators'!$E$3:$EU$906,147,FALSE),"x")</f>
        <v>x</v>
      </c>
      <c r="K114" s="260">
        <v>-3.3094067099999999E-2</v>
      </c>
      <c r="L114" s="258" t="s">
        <v>14</v>
      </c>
      <c r="M114" s="259">
        <v>93</v>
      </c>
      <c r="N114" s="259" t="s">
        <v>14</v>
      </c>
      <c r="O114" s="259" t="str">
        <f>IFERROR(VLOOKUP(B114,'Core Indicators'!$E$3:$G$9906,3,FALSE),"x")</f>
        <v>x</v>
      </c>
      <c r="P114" s="259">
        <v>180</v>
      </c>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3"/>
      <c r="BW114" s="253"/>
      <c r="BX114" s="253"/>
      <c r="BY114" s="253"/>
      <c r="BZ114" s="253"/>
      <c r="CA114" s="253"/>
      <c r="CB114" s="253"/>
      <c r="CC114" s="253"/>
      <c r="CD114" s="253"/>
      <c r="CE114" s="253"/>
      <c r="CF114" s="253"/>
      <c r="CG114" s="253"/>
      <c r="CH114" s="253"/>
      <c r="CI114" s="253"/>
      <c r="CJ114" s="253"/>
      <c r="CK114" s="253"/>
      <c r="CL114" s="253"/>
      <c r="CM114" s="253"/>
      <c r="CN114" s="253"/>
      <c r="CO114" s="253"/>
      <c r="CP114" s="253"/>
      <c r="CQ114" s="253"/>
      <c r="CR114" s="253"/>
      <c r="CS114" s="253"/>
      <c r="CT114" s="253"/>
      <c r="CU114" s="253"/>
      <c r="CV114" s="253"/>
      <c r="CW114" s="253"/>
      <c r="CX114" s="253"/>
      <c r="CY114" s="253"/>
      <c r="CZ114" s="253"/>
      <c r="DA114" s="253"/>
      <c r="DB114" s="253"/>
      <c r="DC114" s="253"/>
      <c r="DD114" s="253"/>
      <c r="DE114" s="253"/>
      <c r="DF114" s="253"/>
      <c r="DG114" s="253"/>
      <c r="DH114" s="253"/>
      <c r="DI114" s="253"/>
      <c r="DJ114" s="253"/>
      <c r="DK114" s="253"/>
      <c r="DL114" s="253"/>
    </row>
    <row r="115" spans="1:116" x14ac:dyDescent="0.35">
      <c r="A115" s="254" t="s">
        <v>7080</v>
      </c>
      <c r="B115" s="255" t="s">
        <v>7081</v>
      </c>
      <c r="C115" s="258">
        <v>0.52166897280000002</v>
      </c>
      <c r="D115" s="259">
        <v>10</v>
      </c>
      <c r="E115" s="258">
        <v>0.06</v>
      </c>
      <c r="F115" s="258">
        <v>7.2</v>
      </c>
      <c r="G115" s="258">
        <v>0.1450303838</v>
      </c>
      <c r="H115" s="258">
        <v>33</v>
      </c>
      <c r="I115" s="259">
        <v>2</v>
      </c>
      <c r="J115" s="259" t="str">
        <f>IFERROR(VLOOKUP($B115,'Core Indicators'!$E$3:$EU$906,147,FALSE),"x")</f>
        <v>x</v>
      </c>
      <c r="K115" s="260">
        <v>-0.24343633649999999</v>
      </c>
      <c r="L115" s="258">
        <v>6.5</v>
      </c>
      <c r="M115" s="259">
        <v>63</v>
      </c>
      <c r="N115" s="259">
        <v>35</v>
      </c>
      <c r="O115" s="259" t="str">
        <f>IFERROR(VLOOKUP(B115,'Core Indicators'!$E$3:$G$9906,3,FALSE),"x")</f>
        <v>x</v>
      </c>
      <c r="P115" s="259">
        <v>25220</v>
      </c>
      <c r="Q115" s="253"/>
      <c r="R115" s="253"/>
      <c r="S115" s="253"/>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3"/>
      <c r="BS115" s="253"/>
      <c r="BT115" s="253"/>
      <c r="BU115" s="253"/>
      <c r="BV115" s="253"/>
      <c r="BW115" s="253"/>
      <c r="BX115" s="253"/>
      <c r="BY115" s="253"/>
      <c r="BZ115" s="253"/>
      <c r="CA115" s="253"/>
      <c r="CB115" s="253"/>
      <c r="CC115" s="253"/>
      <c r="CD115" s="253"/>
      <c r="CE115" s="253"/>
      <c r="CF115" s="253"/>
      <c r="CG115" s="253"/>
      <c r="CH115" s="253"/>
      <c r="CI115" s="253"/>
      <c r="CJ115" s="253"/>
      <c r="CK115" s="253"/>
      <c r="CL115" s="253"/>
      <c r="CM115" s="253"/>
      <c r="CN115" s="253"/>
      <c r="CO115" s="253"/>
      <c r="CP115" s="253"/>
      <c r="CQ115" s="253"/>
      <c r="CR115" s="253"/>
      <c r="CS115" s="253"/>
      <c r="CT115" s="253"/>
      <c r="CU115" s="253"/>
      <c r="CV115" s="253"/>
      <c r="CW115" s="253"/>
      <c r="CX115" s="253"/>
      <c r="CY115" s="253"/>
      <c r="CZ115" s="253"/>
      <c r="DA115" s="253"/>
      <c r="DB115" s="253"/>
      <c r="DC115" s="253"/>
      <c r="DD115" s="253"/>
      <c r="DE115" s="253"/>
      <c r="DF115" s="253"/>
      <c r="DG115" s="253"/>
      <c r="DH115" s="253"/>
      <c r="DI115" s="253"/>
      <c r="DJ115" s="253"/>
      <c r="DK115" s="253"/>
      <c r="DL115" s="253"/>
    </row>
    <row r="116" spans="1:116" x14ac:dyDescent="0.35">
      <c r="A116" s="254" t="s">
        <v>12</v>
      </c>
      <c r="B116" s="255" t="s">
        <v>7082</v>
      </c>
      <c r="C116" s="258">
        <v>0.1842000429</v>
      </c>
      <c r="D116" s="259">
        <v>12</v>
      </c>
      <c r="E116" s="258">
        <v>0</v>
      </c>
      <c r="F116" s="258">
        <v>5.8</v>
      </c>
      <c r="G116" s="258">
        <v>0.67610385110000004</v>
      </c>
      <c r="H116" s="258">
        <v>33</v>
      </c>
      <c r="I116" s="259">
        <v>10</v>
      </c>
      <c r="J116" s="259">
        <f>IFERROR(VLOOKUP($B116,'Core Indicators'!$E$3:$EU$906,147,FALSE),"x")</f>
        <v>974</v>
      </c>
      <c r="K116" s="260">
        <v>-0.83423358200000008</v>
      </c>
      <c r="L116" s="258">
        <v>4.5</v>
      </c>
      <c r="M116" s="259">
        <v>41</v>
      </c>
      <c r="N116" s="259">
        <v>29</v>
      </c>
      <c r="O116" s="259">
        <f>IFERROR(VLOOKUP(B116,'Core Indicators'!$E$3:$G$9906,3,FALSE),"x")</f>
        <v>20402000</v>
      </c>
      <c r="P116" s="259">
        <v>1220190</v>
      </c>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3"/>
      <c r="BW116" s="253"/>
      <c r="BX116" s="253"/>
      <c r="BY116" s="253"/>
      <c r="BZ116" s="253"/>
      <c r="CA116" s="253"/>
      <c r="CB116" s="253"/>
      <c r="CC116" s="253"/>
      <c r="CD116" s="253"/>
      <c r="CE116" s="253"/>
      <c r="CF116" s="253"/>
      <c r="CG116" s="253"/>
      <c r="CH116" s="253"/>
      <c r="CI116" s="253"/>
      <c r="CJ116" s="253"/>
      <c r="CK116" s="253"/>
      <c r="CL116" s="253"/>
      <c r="CM116" s="253"/>
      <c r="CN116" s="253"/>
      <c r="CO116" s="253"/>
      <c r="CP116" s="253"/>
      <c r="CQ116" s="253"/>
      <c r="CR116" s="253"/>
      <c r="CS116" s="253"/>
      <c r="CT116" s="253"/>
      <c r="CU116" s="253"/>
      <c r="CV116" s="253"/>
      <c r="CW116" s="253"/>
      <c r="CX116" s="253"/>
      <c r="CY116" s="253"/>
      <c r="CZ116" s="253"/>
      <c r="DA116" s="253"/>
      <c r="DB116" s="253"/>
      <c r="DC116" s="253"/>
      <c r="DD116" s="253"/>
      <c r="DE116" s="253"/>
      <c r="DF116" s="253"/>
      <c r="DG116" s="253"/>
      <c r="DH116" s="253"/>
      <c r="DI116" s="253"/>
      <c r="DJ116" s="253"/>
      <c r="DK116" s="253"/>
      <c r="DL116" s="253"/>
    </row>
    <row r="117" spans="1:116" x14ac:dyDescent="0.35">
      <c r="A117" s="254" t="s">
        <v>7083</v>
      </c>
      <c r="B117" s="255" t="s">
        <v>7084</v>
      </c>
      <c r="C117" s="258">
        <v>0</v>
      </c>
      <c r="D117" s="259">
        <v>12</v>
      </c>
      <c r="E117" s="258">
        <v>0</v>
      </c>
      <c r="F117" s="258" t="s">
        <v>14</v>
      </c>
      <c r="G117" s="258">
        <v>0.19499821959999999</v>
      </c>
      <c r="H117" s="258">
        <v>28.7</v>
      </c>
      <c r="I117" s="259">
        <v>0</v>
      </c>
      <c r="J117" s="259" t="str">
        <f>IFERROR(VLOOKUP($B117,'Core Indicators'!$E$3:$EU$906,147,FALSE),"x")</f>
        <v>x</v>
      </c>
      <c r="K117" s="260">
        <v>0.95223230120000002</v>
      </c>
      <c r="L117" s="258" t="s">
        <v>14</v>
      </c>
      <c r="M117" s="259">
        <v>90</v>
      </c>
      <c r="N117" s="259">
        <v>54</v>
      </c>
      <c r="O117" s="259" t="str">
        <f>IFERROR(VLOOKUP(B117,'Core Indicators'!$E$3:$G$9906,3,FALSE),"x")</f>
        <v>x</v>
      </c>
      <c r="P117" s="259">
        <v>320</v>
      </c>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c r="BU117" s="253"/>
      <c r="BV117" s="253"/>
      <c r="BW117" s="253"/>
      <c r="BX117" s="253"/>
      <c r="BY117" s="253"/>
      <c r="BZ117" s="253"/>
      <c r="CA117" s="253"/>
      <c r="CB117" s="253"/>
      <c r="CC117" s="253"/>
      <c r="CD117" s="253"/>
      <c r="CE117" s="253"/>
      <c r="CF117" s="253"/>
      <c r="CG117" s="253"/>
      <c r="CH117" s="253"/>
      <c r="CI117" s="253"/>
      <c r="CJ117" s="253"/>
      <c r="CK117" s="253"/>
      <c r="CL117" s="253"/>
      <c r="CM117" s="253"/>
      <c r="CN117" s="253"/>
      <c r="CO117" s="253"/>
      <c r="CP117" s="253"/>
      <c r="CQ117" s="253"/>
      <c r="CR117" s="253"/>
      <c r="CS117" s="253"/>
      <c r="CT117" s="253"/>
      <c r="CU117" s="253"/>
      <c r="CV117" s="253"/>
      <c r="CW117" s="253"/>
      <c r="CX117" s="253"/>
      <c r="CY117" s="253"/>
      <c r="CZ117" s="253"/>
      <c r="DA117" s="253"/>
      <c r="DB117" s="253"/>
      <c r="DC117" s="253"/>
      <c r="DD117" s="253"/>
      <c r="DE117" s="253"/>
      <c r="DF117" s="253"/>
      <c r="DG117" s="253"/>
      <c r="DH117" s="253"/>
      <c r="DI117" s="253"/>
      <c r="DJ117" s="253"/>
      <c r="DK117" s="253"/>
      <c r="DL117" s="253"/>
    </row>
    <row r="118" spans="1:116" x14ac:dyDescent="0.35">
      <c r="A118" s="254" t="s">
        <v>498</v>
      </c>
      <c r="B118" s="255" t="s">
        <v>7085</v>
      </c>
      <c r="C118" s="258">
        <v>0.52228899020000008</v>
      </c>
      <c r="D118" s="259">
        <v>0</v>
      </c>
      <c r="E118" s="258">
        <v>0.30299999999999999</v>
      </c>
      <c r="F118" s="258">
        <v>3.3</v>
      </c>
      <c r="G118" s="258">
        <v>0.45849855369999998</v>
      </c>
      <c r="H118" s="258">
        <v>30.7</v>
      </c>
      <c r="I118" s="259">
        <v>8</v>
      </c>
      <c r="J118" s="259">
        <f>IFERROR(VLOOKUP($B118,'Core Indicators'!$E$3:$EU$906,147,FALSE),"x")</f>
        <v>4285</v>
      </c>
      <c r="K118" s="260">
        <v>-1.0627838373</v>
      </c>
      <c r="L118" s="258">
        <v>2.75</v>
      </c>
      <c r="M118" s="259">
        <v>30</v>
      </c>
      <c r="N118" s="259">
        <v>29</v>
      </c>
      <c r="O118" s="259">
        <f>IFERROR(VLOOKUP(B118,'Core Indicators'!$E$3:$G$9906,3,FALSE),"x")</f>
        <v>52240000</v>
      </c>
      <c r="P118" s="259">
        <v>653080</v>
      </c>
      <c r="Q118" s="253"/>
      <c r="R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c r="BU118" s="253"/>
      <c r="BV118" s="253"/>
      <c r="BW118" s="253"/>
      <c r="BX118" s="253"/>
      <c r="BY118" s="253"/>
      <c r="BZ118" s="253"/>
      <c r="CA118" s="253"/>
      <c r="CB118" s="253"/>
      <c r="CC118" s="253"/>
      <c r="CD118" s="253"/>
      <c r="CE118" s="253"/>
      <c r="CF118" s="253"/>
      <c r="CG118" s="253"/>
      <c r="CH118" s="253"/>
      <c r="CI118" s="253"/>
      <c r="CJ118" s="253"/>
      <c r="CK118" s="253"/>
      <c r="CL118" s="253"/>
      <c r="CM118" s="253"/>
      <c r="CN118" s="253"/>
      <c r="CO118" s="253"/>
      <c r="CP118" s="253"/>
      <c r="CQ118" s="253"/>
      <c r="CR118" s="253"/>
      <c r="CS118" s="253"/>
      <c r="CT118" s="253"/>
      <c r="CU118" s="253"/>
      <c r="CV118" s="253"/>
      <c r="CW118" s="253"/>
      <c r="CX118" s="253"/>
      <c r="CY118" s="253"/>
      <c r="CZ118" s="253"/>
      <c r="DA118" s="253"/>
      <c r="DB118" s="253"/>
      <c r="DC118" s="253"/>
      <c r="DD118" s="253"/>
      <c r="DE118" s="253"/>
      <c r="DF118" s="253"/>
      <c r="DG118" s="253"/>
      <c r="DH118" s="253"/>
      <c r="DI118" s="253"/>
      <c r="DJ118" s="253"/>
      <c r="DK118" s="253"/>
      <c r="DL118" s="253"/>
    </row>
    <row r="119" spans="1:116" x14ac:dyDescent="0.35">
      <c r="A119" s="254" t="s">
        <v>7086</v>
      </c>
      <c r="B119" s="255" t="s">
        <v>7087</v>
      </c>
      <c r="C119" s="258">
        <v>0.69836900989999995</v>
      </c>
      <c r="D119" s="259">
        <v>10</v>
      </c>
      <c r="E119" s="258">
        <v>5.4199999999999998E-2</v>
      </c>
      <c r="F119" s="258">
        <v>7.35</v>
      </c>
      <c r="G119" s="258">
        <v>0.1190679714</v>
      </c>
      <c r="H119" s="258">
        <v>38.5</v>
      </c>
      <c r="I119" s="259">
        <v>6</v>
      </c>
      <c r="J119" s="259" t="str">
        <f>IFERROR(VLOOKUP($B119,'Core Indicators'!$E$3:$EU$906,147,FALSE),"x")</f>
        <v>x</v>
      </c>
      <c r="K119" s="260">
        <v>9.5744796099999988E-2</v>
      </c>
      <c r="L119" s="258">
        <v>6.75</v>
      </c>
      <c r="M119" s="259">
        <v>62</v>
      </c>
      <c r="N119" s="259">
        <v>45</v>
      </c>
      <c r="O119" s="259" t="str">
        <f>IFERROR(VLOOKUP(B119,'Core Indicators'!$E$3:$G$9906,3,FALSE),"x")</f>
        <v>x</v>
      </c>
      <c r="P119" s="259">
        <v>13450</v>
      </c>
      <c r="Q119" s="253"/>
      <c r="R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c r="BU119" s="253"/>
      <c r="BV119" s="253"/>
      <c r="BW119" s="253"/>
      <c r="BX119" s="253"/>
      <c r="BY119" s="253"/>
      <c r="BZ119" s="253"/>
      <c r="CA119" s="253"/>
      <c r="CB119" s="253"/>
      <c r="CC119" s="253"/>
      <c r="CD119" s="253"/>
      <c r="CE119" s="253"/>
      <c r="CF119" s="253"/>
      <c r="CG119" s="253"/>
      <c r="CH119" s="253"/>
      <c r="CI119" s="253"/>
      <c r="CJ119" s="253"/>
      <c r="CK119" s="253"/>
      <c r="CL119" s="253"/>
      <c r="CM119" s="253"/>
      <c r="CN119" s="253"/>
      <c r="CO119" s="253"/>
      <c r="CP119" s="253"/>
      <c r="CQ119" s="253"/>
      <c r="CR119" s="253"/>
      <c r="CS119" s="253"/>
      <c r="CT119" s="253"/>
      <c r="CU119" s="253"/>
      <c r="CV119" s="253"/>
      <c r="CW119" s="253"/>
      <c r="CX119" s="253"/>
      <c r="CY119" s="253"/>
      <c r="CZ119" s="253"/>
      <c r="DA119" s="253"/>
      <c r="DB119" s="253"/>
      <c r="DC119" s="253"/>
      <c r="DD119" s="253"/>
      <c r="DE119" s="253"/>
      <c r="DF119" s="253"/>
      <c r="DG119" s="253"/>
      <c r="DH119" s="253"/>
      <c r="DI119" s="253"/>
      <c r="DJ119" s="253"/>
      <c r="DK119" s="253"/>
      <c r="DL119" s="253"/>
    </row>
    <row r="120" spans="1:116" x14ac:dyDescent="0.35">
      <c r="A120" s="254" t="s">
        <v>7088</v>
      </c>
      <c r="B120" s="255" t="s">
        <v>7089</v>
      </c>
      <c r="C120" s="258">
        <v>0.18750004279999999</v>
      </c>
      <c r="D120" s="259">
        <v>11</v>
      </c>
      <c r="E120" s="258">
        <v>7.0000000000000007E-2</v>
      </c>
      <c r="F120" s="258">
        <v>7.3</v>
      </c>
      <c r="G120" s="258">
        <v>0.32160517550000001</v>
      </c>
      <c r="H120" s="258">
        <v>32.700000000000003</v>
      </c>
      <c r="I120" s="259">
        <v>0</v>
      </c>
      <c r="J120" s="259" t="str">
        <f>IFERROR(VLOOKUP($B120,'Core Indicators'!$E$3:$EU$906,147,FALSE),"x")</f>
        <v>x</v>
      </c>
      <c r="K120" s="260">
        <v>-0.2662930489</v>
      </c>
      <c r="L120" s="258">
        <v>6.25</v>
      </c>
      <c r="M120" s="259">
        <v>84</v>
      </c>
      <c r="N120" s="259">
        <v>35</v>
      </c>
      <c r="O120" s="259" t="str">
        <f>IFERROR(VLOOKUP(B120,'Core Indicators'!$E$3:$G$9906,3,FALSE),"x")</f>
        <v>x</v>
      </c>
      <c r="P120" s="259">
        <v>1553560</v>
      </c>
      <c r="Q120" s="253"/>
      <c r="R120" s="253"/>
      <c r="S120" s="253"/>
      <c r="T120" s="253"/>
      <c r="U120" s="253"/>
      <c r="V120" s="253"/>
      <c r="W120" s="253"/>
      <c r="X120" s="253"/>
      <c r="Y120" s="253"/>
      <c r="Z120" s="253"/>
      <c r="AA120" s="253"/>
      <c r="AB120" s="253"/>
      <c r="AC120" s="253"/>
      <c r="AD120" s="253"/>
      <c r="AE120" s="253"/>
      <c r="AF120" s="253"/>
      <c r="AG120" s="253"/>
      <c r="AH120" s="253"/>
      <c r="AI120" s="253"/>
      <c r="AJ120" s="253"/>
      <c r="AK120" s="253"/>
      <c r="AL120" s="253"/>
      <c r="AM120" s="253"/>
      <c r="AN120" s="253"/>
      <c r="AO120" s="253"/>
      <c r="AP120" s="253"/>
      <c r="AQ120" s="253"/>
      <c r="AR120" s="253"/>
      <c r="AS120" s="253"/>
      <c r="AT120" s="253"/>
      <c r="AU120" s="253"/>
      <c r="AV120" s="253"/>
      <c r="AW120" s="253"/>
      <c r="AX120" s="253"/>
      <c r="AY120" s="253"/>
      <c r="AZ120" s="253"/>
      <c r="BA120" s="253"/>
      <c r="BB120" s="253"/>
      <c r="BC120" s="253"/>
      <c r="BD120" s="253"/>
      <c r="BE120" s="253"/>
      <c r="BF120" s="253"/>
      <c r="BG120" s="253"/>
      <c r="BH120" s="253"/>
      <c r="BI120" s="253"/>
      <c r="BJ120" s="253"/>
      <c r="BK120" s="253"/>
      <c r="BL120" s="253"/>
      <c r="BM120" s="253"/>
      <c r="BN120" s="253"/>
      <c r="BO120" s="253"/>
      <c r="BP120" s="253"/>
      <c r="BQ120" s="253"/>
      <c r="BR120" s="253"/>
      <c r="BS120" s="253"/>
      <c r="BT120" s="253"/>
      <c r="BU120" s="253"/>
      <c r="BV120" s="253"/>
      <c r="BW120" s="253"/>
      <c r="BX120" s="253"/>
      <c r="BY120" s="253"/>
      <c r="BZ120" s="253"/>
      <c r="CA120" s="253"/>
      <c r="CB120" s="253"/>
      <c r="CC120" s="253"/>
      <c r="CD120" s="253"/>
      <c r="CE120" s="253"/>
      <c r="CF120" s="253"/>
      <c r="CG120" s="253"/>
      <c r="CH120" s="253"/>
      <c r="CI120" s="253"/>
      <c r="CJ120" s="253"/>
      <c r="CK120" s="253"/>
      <c r="CL120" s="253"/>
      <c r="CM120" s="253"/>
      <c r="CN120" s="253"/>
      <c r="CO120" s="253"/>
      <c r="CP120" s="253"/>
      <c r="CQ120" s="253"/>
      <c r="CR120" s="253"/>
      <c r="CS120" s="253"/>
      <c r="CT120" s="253"/>
      <c r="CU120" s="253"/>
      <c r="CV120" s="253"/>
      <c r="CW120" s="253"/>
      <c r="CX120" s="253"/>
      <c r="CY120" s="253"/>
      <c r="CZ120" s="253"/>
      <c r="DA120" s="253"/>
      <c r="DB120" s="253"/>
      <c r="DC120" s="253"/>
      <c r="DD120" s="253"/>
      <c r="DE120" s="253"/>
      <c r="DF120" s="253"/>
      <c r="DG120" s="253"/>
      <c r="DH120" s="253"/>
      <c r="DI120" s="253"/>
      <c r="DJ120" s="253"/>
      <c r="DK120" s="253"/>
      <c r="DL120" s="253"/>
    </row>
    <row r="121" spans="1:116" x14ac:dyDescent="0.35">
      <c r="A121" s="254" t="s">
        <v>961</v>
      </c>
      <c r="B121" s="255" t="s">
        <v>7090</v>
      </c>
      <c r="C121" s="258">
        <v>0.90353799999999995</v>
      </c>
      <c r="D121" s="259">
        <v>7</v>
      </c>
      <c r="E121" s="258">
        <v>0.16500000000000001</v>
      </c>
      <c r="F121" s="258">
        <v>4.4833333333000001</v>
      </c>
      <c r="G121" s="258">
        <v>0.56887839289999997</v>
      </c>
      <c r="H121" s="258">
        <v>54</v>
      </c>
      <c r="I121" s="259">
        <v>10</v>
      </c>
      <c r="J121" s="259">
        <f>IFERROR(VLOOKUP($B121,'Core Indicators'!$E$3:$EU$906,147,FALSE),"x")</f>
        <v>551</v>
      </c>
      <c r="K121" s="260">
        <v>-1.0201843977</v>
      </c>
      <c r="L121" s="258">
        <v>3</v>
      </c>
      <c r="M121" s="259">
        <v>45</v>
      </c>
      <c r="N121" s="259">
        <v>26</v>
      </c>
      <c r="O121" s="259">
        <f>IFERROR(VLOOKUP(B121,'Core Indicators'!$E$3:$G$9906,3,FALSE),"x")</f>
        <v>28860000</v>
      </c>
      <c r="P121" s="259">
        <v>786380</v>
      </c>
      <c r="Q121" s="253"/>
      <c r="R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c r="AQ121" s="253"/>
      <c r="AR121" s="253"/>
      <c r="AS121" s="253"/>
      <c r="AT121" s="253"/>
      <c r="AU121" s="253"/>
      <c r="AV121" s="253"/>
      <c r="AW121" s="253"/>
      <c r="AX121" s="253"/>
      <c r="AY121" s="253"/>
      <c r="AZ121" s="253"/>
      <c r="BA121" s="253"/>
      <c r="BB121" s="253"/>
      <c r="BC121" s="253"/>
      <c r="BD121" s="253"/>
      <c r="BE121" s="253"/>
      <c r="BF121" s="253"/>
      <c r="BG121" s="253"/>
      <c r="BH121" s="253"/>
      <c r="BI121" s="253"/>
      <c r="BJ121" s="253"/>
      <c r="BK121" s="253"/>
      <c r="BL121" s="253"/>
      <c r="BM121" s="253"/>
      <c r="BN121" s="253"/>
      <c r="BO121" s="253"/>
      <c r="BP121" s="253"/>
      <c r="BQ121" s="253"/>
      <c r="BR121" s="253"/>
      <c r="BS121" s="253"/>
      <c r="BT121" s="253"/>
      <c r="BU121" s="253"/>
      <c r="BV121" s="253"/>
      <c r="BW121" s="253"/>
      <c r="BX121" s="253"/>
      <c r="BY121" s="253"/>
      <c r="BZ121" s="253"/>
      <c r="CA121" s="253"/>
      <c r="CB121" s="253"/>
      <c r="CC121" s="253"/>
      <c r="CD121" s="253"/>
      <c r="CE121" s="253"/>
      <c r="CF121" s="253"/>
      <c r="CG121" s="253"/>
      <c r="CH121" s="253"/>
      <c r="CI121" s="253"/>
      <c r="CJ121" s="253"/>
      <c r="CK121" s="253"/>
      <c r="CL121" s="253"/>
      <c r="CM121" s="253"/>
      <c r="CN121" s="253"/>
      <c r="CO121" s="253"/>
      <c r="CP121" s="253"/>
      <c r="CQ121" s="253"/>
      <c r="CR121" s="253"/>
      <c r="CS121" s="253"/>
      <c r="CT121" s="253"/>
      <c r="CU121" s="253"/>
      <c r="CV121" s="253"/>
      <c r="CW121" s="253"/>
      <c r="CX121" s="253"/>
      <c r="CY121" s="253"/>
      <c r="CZ121" s="253"/>
      <c r="DA121" s="253"/>
      <c r="DB121" s="253"/>
      <c r="DC121" s="253"/>
      <c r="DD121" s="253"/>
      <c r="DE121" s="253"/>
      <c r="DF121" s="253"/>
      <c r="DG121" s="253"/>
      <c r="DH121" s="253"/>
      <c r="DI121" s="253"/>
      <c r="DJ121" s="253"/>
      <c r="DK121" s="253"/>
      <c r="DL121" s="253"/>
    </row>
    <row r="122" spans="1:116" x14ac:dyDescent="0.35">
      <c r="A122" s="254" t="s">
        <v>515</v>
      </c>
      <c r="B122" s="255" t="s">
        <v>7091</v>
      </c>
      <c r="C122" s="258">
        <v>0.65999998090000001</v>
      </c>
      <c r="D122" s="259">
        <v>5</v>
      </c>
      <c r="E122" s="258">
        <v>0</v>
      </c>
      <c r="F122" s="258">
        <v>4.2666666666999999</v>
      </c>
      <c r="G122" s="258">
        <v>0.61993629360000002</v>
      </c>
      <c r="H122" s="258">
        <v>32.6</v>
      </c>
      <c r="I122" s="259">
        <v>4</v>
      </c>
      <c r="J122" s="259">
        <f>IFERROR(VLOOKUP($B122,'Core Indicators'!$E$3:$EU$906,147,FALSE),"x")</f>
        <v>3</v>
      </c>
      <c r="K122" s="260">
        <v>-0.58271789549999997</v>
      </c>
      <c r="L122" s="258">
        <v>4</v>
      </c>
      <c r="M122" s="259">
        <v>34</v>
      </c>
      <c r="N122" s="259">
        <v>28</v>
      </c>
      <c r="O122" s="259">
        <f>IFERROR(VLOOKUP(B122,'Core Indicators'!$E$3:$G$9906,3,FALSE),"x")</f>
        <v>4164000</v>
      </c>
      <c r="P122" s="259">
        <v>1030700</v>
      </c>
      <c r="Q122" s="253"/>
      <c r="R122" s="253"/>
      <c r="S122" s="253"/>
      <c r="T122" s="253"/>
      <c r="U122" s="253"/>
      <c r="V122" s="253"/>
      <c r="W122" s="253"/>
      <c r="X122" s="253"/>
      <c r="Y122" s="253"/>
      <c r="Z122" s="253"/>
      <c r="AA122" s="253"/>
      <c r="AB122" s="253"/>
      <c r="AC122" s="253"/>
      <c r="AD122" s="253"/>
      <c r="AE122" s="253"/>
      <c r="AF122" s="253"/>
      <c r="AG122" s="253"/>
      <c r="AH122" s="253"/>
      <c r="AI122" s="253"/>
      <c r="AJ122" s="253"/>
      <c r="AK122" s="253"/>
      <c r="AL122" s="253"/>
      <c r="AM122" s="253"/>
      <c r="AN122" s="253"/>
      <c r="AO122" s="253"/>
      <c r="AP122" s="253"/>
      <c r="AQ122" s="253"/>
      <c r="AR122" s="253"/>
      <c r="AS122" s="253"/>
      <c r="AT122" s="253"/>
      <c r="AU122" s="253"/>
      <c r="AV122" s="253"/>
      <c r="AW122" s="253"/>
      <c r="AX122" s="253"/>
      <c r="AY122" s="253"/>
      <c r="AZ122" s="253"/>
      <c r="BA122" s="253"/>
      <c r="BB122" s="253"/>
      <c r="BC122" s="253"/>
      <c r="BD122" s="253"/>
      <c r="BE122" s="253"/>
      <c r="BF122" s="253"/>
      <c r="BG122" s="253"/>
      <c r="BH122" s="253"/>
      <c r="BI122" s="253"/>
      <c r="BJ122" s="253"/>
      <c r="BK122" s="253"/>
      <c r="BL122" s="253"/>
      <c r="BM122" s="253"/>
      <c r="BN122" s="253"/>
      <c r="BO122" s="253"/>
      <c r="BP122" s="253"/>
      <c r="BQ122" s="253"/>
      <c r="BR122" s="253"/>
      <c r="BS122" s="253"/>
      <c r="BT122" s="253"/>
      <c r="BU122" s="253"/>
      <c r="BV122" s="253"/>
      <c r="BW122" s="253"/>
      <c r="BX122" s="253"/>
      <c r="BY122" s="253"/>
      <c r="BZ122" s="253"/>
      <c r="CA122" s="253"/>
      <c r="CB122" s="253"/>
      <c r="CC122" s="253"/>
      <c r="CD122" s="253"/>
      <c r="CE122" s="253"/>
      <c r="CF122" s="253"/>
      <c r="CG122" s="253"/>
      <c r="CH122" s="253"/>
      <c r="CI122" s="253"/>
      <c r="CJ122" s="253"/>
      <c r="CK122" s="253"/>
      <c r="CL122" s="253"/>
      <c r="CM122" s="253"/>
      <c r="CN122" s="253"/>
      <c r="CO122" s="253"/>
      <c r="CP122" s="253"/>
      <c r="CQ122" s="253"/>
      <c r="CR122" s="253"/>
      <c r="CS122" s="253"/>
      <c r="CT122" s="253"/>
      <c r="CU122" s="253"/>
      <c r="CV122" s="253"/>
      <c r="CW122" s="253"/>
      <c r="CX122" s="253"/>
      <c r="CY122" s="253"/>
      <c r="CZ122" s="253"/>
      <c r="DA122" s="253"/>
      <c r="DB122" s="253"/>
      <c r="DC122" s="253"/>
      <c r="DD122" s="253"/>
      <c r="DE122" s="253"/>
      <c r="DF122" s="253"/>
      <c r="DG122" s="253"/>
      <c r="DH122" s="253"/>
      <c r="DI122" s="253"/>
      <c r="DJ122" s="253"/>
      <c r="DK122" s="253"/>
      <c r="DL122" s="253"/>
    </row>
    <row r="123" spans="1:116" x14ac:dyDescent="0.35">
      <c r="A123" s="254" t="s">
        <v>7092</v>
      </c>
      <c r="B123" s="255" t="s">
        <v>7093</v>
      </c>
      <c r="C123" s="258">
        <v>0.73069999029999999</v>
      </c>
      <c r="D123" s="259">
        <v>11</v>
      </c>
      <c r="E123" s="258">
        <v>0</v>
      </c>
      <c r="F123" s="258">
        <v>8.6</v>
      </c>
      <c r="G123" s="258">
        <v>0.36946207279999999</v>
      </c>
      <c r="H123" s="258">
        <v>36.799999999999997</v>
      </c>
      <c r="I123" s="259">
        <v>0</v>
      </c>
      <c r="J123" s="259" t="str">
        <f>IFERROR(VLOOKUP($B123,'Core Indicators'!$E$3:$EU$906,147,FALSE),"x")</f>
        <v>x</v>
      </c>
      <c r="K123" s="260">
        <v>0.76357662680000005</v>
      </c>
      <c r="L123" s="258">
        <v>8.25</v>
      </c>
      <c r="M123" s="259">
        <v>89</v>
      </c>
      <c r="N123" s="259">
        <v>52</v>
      </c>
      <c r="O123" s="259" t="str">
        <f>IFERROR(VLOOKUP(B123,'Core Indicators'!$E$3:$G$9906,3,FALSE),"x")</f>
        <v>x</v>
      </c>
      <c r="P123" s="259">
        <v>2030</v>
      </c>
      <c r="Q123" s="253"/>
      <c r="R123" s="253"/>
      <c r="S123" s="253"/>
      <c r="T123" s="253"/>
      <c r="U123" s="253"/>
      <c r="V123" s="253"/>
      <c r="W123" s="253"/>
      <c r="X123" s="253"/>
      <c r="Y123" s="253"/>
      <c r="Z123" s="253"/>
      <c r="AA123" s="253"/>
      <c r="AB123" s="253"/>
      <c r="AC123" s="253"/>
      <c r="AD123" s="253"/>
      <c r="AE123" s="253"/>
      <c r="AF123" s="253"/>
      <c r="AG123" s="253"/>
      <c r="AH123" s="253"/>
      <c r="AI123" s="253"/>
      <c r="AJ123" s="253"/>
      <c r="AK123" s="253"/>
      <c r="AL123" s="253"/>
      <c r="AM123" s="253"/>
      <c r="AN123" s="253"/>
      <c r="AO123" s="253"/>
      <c r="AP123" s="253"/>
      <c r="AQ123" s="253"/>
      <c r="AR123" s="253"/>
      <c r="AS123" s="253"/>
      <c r="AT123" s="253"/>
      <c r="AU123" s="253"/>
      <c r="AV123" s="253"/>
      <c r="AW123" s="253"/>
      <c r="AX123" s="253"/>
      <c r="AY123" s="253"/>
      <c r="AZ123" s="253"/>
      <c r="BA123" s="253"/>
      <c r="BB123" s="253"/>
      <c r="BC123" s="253"/>
      <c r="BD123" s="253"/>
      <c r="BE123" s="253"/>
      <c r="BF123" s="253"/>
      <c r="BG123" s="253"/>
      <c r="BH123" s="253"/>
      <c r="BI123" s="253"/>
      <c r="BJ123" s="253"/>
      <c r="BK123" s="253"/>
      <c r="BL123" s="253"/>
      <c r="BM123" s="253"/>
      <c r="BN123" s="253"/>
      <c r="BO123" s="253"/>
      <c r="BP123" s="253"/>
      <c r="BQ123" s="253"/>
      <c r="BR123" s="253"/>
      <c r="BS123" s="253"/>
      <c r="BT123" s="253"/>
      <c r="BU123" s="253"/>
      <c r="BV123" s="253"/>
      <c r="BW123" s="253"/>
      <c r="BX123" s="253"/>
      <c r="BY123" s="253"/>
      <c r="BZ123" s="253"/>
      <c r="CA123" s="253"/>
      <c r="CB123" s="253"/>
      <c r="CC123" s="253"/>
      <c r="CD123" s="253"/>
      <c r="CE123" s="253"/>
      <c r="CF123" s="253"/>
      <c r="CG123" s="253"/>
      <c r="CH123" s="253"/>
      <c r="CI123" s="253"/>
      <c r="CJ123" s="253"/>
      <c r="CK123" s="253"/>
      <c r="CL123" s="253"/>
      <c r="CM123" s="253"/>
      <c r="CN123" s="253"/>
      <c r="CO123" s="253"/>
      <c r="CP123" s="253"/>
      <c r="CQ123" s="253"/>
      <c r="CR123" s="253"/>
      <c r="CS123" s="253"/>
      <c r="CT123" s="253"/>
      <c r="CU123" s="253"/>
      <c r="CV123" s="253"/>
      <c r="CW123" s="253"/>
      <c r="CX123" s="253"/>
      <c r="CY123" s="253"/>
      <c r="CZ123" s="253"/>
      <c r="DA123" s="253"/>
      <c r="DB123" s="253"/>
      <c r="DC123" s="253"/>
      <c r="DD123" s="253"/>
      <c r="DE123" s="253"/>
      <c r="DF123" s="253"/>
      <c r="DG123" s="253"/>
      <c r="DH123" s="253"/>
      <c r="DI123" s="253"/>
      <c r="DJ123" s="253"/>
      <c r="DK123" s="253"/>
      <c r="DL123" s="253"/>
    </row>
    <row r="124" spans="1:116" x14ac:dyDescent="0.35">
      <c r="A124" s="254" t="s">
        <v>642</v>
      </c>
      <c r="B124" s="255" t="s">
        <v>7094</v>
      </c>
      <c r="C124" s="258">
        <v>0.60879998740000008</v>
      </c>
      <c r="D124" s="259">
        <v>10</v>
      </c>
      <c r="E124" s="258">
        <v>0</v>
      </c>
      <c r="F124" s="258">
        <v>6.35</v>
      </c>
      <c r="G124" s="258">
        <v>0.61495508840000002</v>
      </c>
      <c r="H124" s="258">
        <v>44.7</v>
      </c>
      <c r="I124" s="259">
        <v>0</v>
      </c>
      <c r="J124" s="259">
        <f>IFERROR(VLOOKUP($B124,'Core Indicators'!$E$3:$EU$906,147,FALSE),"x")</f>
        <v>24</v>
      </c>
      <c r="K124" s="260">
        <v>-0.33112335209999999</v>
      </c>
      <c r="L124" s="258">
        <v>5.5</v>
      </c>
      <c r="M124" s="259">
        <v>62</v>
      </c>
      <c r="N124" s="259">
        <v>31</v>
      </c>
      <c r="O124" s="259">
        <f>IFERROR(VLOOKUP(B124,'Core Indicators'!$E$3:$G$9906,3,FALSE),"x")</f>
        <v>19129000</v>
      </c>
      <c r="P124" s="259">
        <v>94280</v>
      </c>
      <c r="Q124" s="253"/>
      <c r="R124" s="253"/>
      <c r="S124" s="253"/>
      <c r="T124" s="253"/>
      <c r="U124" s="253"/>
      <c r="V124" s="253"/>
      <c r="W124" s="253"/>
      <c r="X124" s="253"/>
      <c r="Y124" s="253"/>
      <c r="Z124" s="253"/>
      <c r="AA124" s="253"/>
      <c r="AB124" s="253"/>
      <c r="AC124" s="253"/>
      <c r="AD124" s="253"/>
      <c r="AE124" s="253"/>
      <c r="AF124" s="253"/>
      <c r="AG124" s="253"/>
      <c r="AH124" s="253"/>
      <c r="AI124" s="253"/>
      <c r="AJ124" s="253"/>
      <c r="AK124" s="253"/>
      <c r="AL124" s="253"/>
      <c r="AM124" s="253"/>
      <c r="AN124" s="253"/>
      <c r="AO124" s="253"/>
      <c r="AP124" s="253"/>
      <c r="AQ124" s="253"/>
      <c r="AR124" s="253"/>
      <c r="AS124" s="253"/>
      <c r="AT124" s="253"/>
      <c r="AU124" s="253"/>
      <c r="AV124" s="253"/>
      <c r="AW124" s="253"/>
      <c r="AX124" s="253"/>
      <c r="AY124" s="253"/>
      <c r="AZ124" s="253"/>
      <c r="BA124" s="253"/>
      <c r="BB124" s="253"/>
      <c r="BC124" s="253"/>
      <c r="BD124" s="253"/>
      <c r="BE124" s="253"/>
      <c r="BF124" s="253"/>
      <c r="BG124" s="253"/>
      <c r="BH124" s="253"/>
      <c r="BI124" s="253"/>
      <c r="BJ124" s="253"/>
      <c r="BK124" s="253"/>
      <c r="BL124" s="253"/>
      <c r="BM124" s="253"/>
      <c r="BN124" s="253"/>
      <c r="BO124" s="253"/>
      <c r="BP124" s="253"/>
      <c r="BQ124" s="253"/>
      <c r="BR124" s="253"/>
      <c r="BS124" s="253"/>
      <c r="BT124" s="253"/>
      <c r="BU124" s="253"/>
      <c r="BV124" s="253"/>
      <c r="BW124" s="253"/>
      <c r="BX124" s="253"/>
      <c r="BY124" s="253"/>
      <c r="BZ124" s="253"/>
      <c r="CA124" s="253"/>
      <c r="CB124" s="253"/>
      <c r="CC124" s="253"/>
      <c r="CD124" s="253"/>
      <c r="CE124" s="253"/>
      <c r="CF124" s="253"/>
      <c r="CG124" s="253"/>
      <c r="CH124" s="253"/>
      <c r="CI124" s="253"/>
      <c r="CJ124" s="253"/>
      <c r="CK124" s="253"/>
      <c r="CL124" s="253"/>
      <c r="CM124" s="253"/>
      <c r="CN124" s="253"/>
      <c r="CO124" s="253"/>
      <c r="CP124" s="253"/>
      <c r="CQ124" s="253"/>
      <c r="CR124" s="253"/>
      <c r="CS124" s="253"/>
      <c r="CT124" s="253"/>
      <c r="CU124" s="253"/>
      <c r="CV124" s="253"/>
      <c r="CW124" s="253"/>
      <c r="CX124" s="253"/>
      <c r="CY124" s="253"/>
      <c r="CZ124" s="253"/>
      <c r="DA124" s="253"/>
      <c r="DB124" s="253"/>
      <c r="DC124" s="253"/>
      <c r="DD124" s="253"/>
      <c r="DE124" s="253"/>
      <c r="DF124" s="253"/>
      <c r="DG124" s="253"/>
      <c r="DH124" s="253"/>
      <c r="DI124" s="253"/>
      <c r="DJ124" s="253"/>
      <c r="DK124" s="253"/>
      <c r="DL124" s="253"/>
    </row>
    <row r="125" spans="1:116" x14ac:dyDescent="0.35">
      <c r="A125" s="254" t="s">
        <v>3443</v>
      </c>
      <c r="B125" s="255" t="s">
        <v>7095</v>
      </c>
      <c r="C125" s="258">
        <v>0.59559397110000001</v>
      </c>
      <c r="D125" s="259">
        <v>3</v>
      </c>
      <c r="E125" s="258">
        <v>5.8999999999999997E-2</v>
      </c>
      <c r="F125" s="258">
        <v>5.85</v>
      </c>
      <c r="G125" s="258">
        <v>0.27437398190000001</v>
      </c>
      <c r="H125" s="258">
        <v>41.1</v>
      </c>
      <c r="I125" s="259">
        <v>2</v>
      </c>
      <c r="J125" s="259">
        <f>IFERROR(VLOOKUP($B125,'Core Indicators'!$E$3:$EU$906,147,FALSE),"x")</f>
        <v>8</v>
      </c>
      <c r="K125" s="260">
        <v>0.59094518419999997</v>
      </c>
      <c r="L125" s="258">
        <v>5.5</v>
      </c>
      <c r="M125" s="259">
        <v>52</v>
      </c>
      <c r="N125" s="259">
        <v>53</v>
      </c>
      <c r="O125" s="259">
        <f>IFERROR(VLOOKUP(B125,'Core Indicators'!$E$3:$G$9906,3,FALSE),"x")</f>
        <v>30485000</v>
      </c>
      <c r="P125" s="259">
        <v>328550</v>
      </c>
      <c r="Q125" s="253"/>
      <c r="R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c r="AQ125" s="253"/>
      <c r="AR125" s="253"/>
      <c r="AS125" s="253"/>
      <c r="AT125" s="253"/>
      <c r="AU125" s="253"/>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53"/>
      <c r="BR125" s="253"/>
      <c r="BS125" s="253"/>
      <c r="BT125" s="253"/>
      <c r="BU125" s="253"/>
      <c r="BV125" s="253"/>
      <c r="BW125" s="253"/>
      <c r="BX125" s="253"/>
      <c r="BY125" s="253"/>
      <c r="BZ125" s="253"/>
      <c r="CA125" s="253"/>
      <c r="CB125" s="253"/>
      <c r="CC125" s="253"/>
      <c r="CD125" s="253"/>
      <c r="CE125" s="253"/>
      <c r="CF125" s="253"/>
      <c r="CG125" s="253"/>
      <c r="CH125" s="253"/>
      <c r="CI125" s="253"/>
      <c r="CJ125" s="253"/>
      <c r="CK125" s="253"/>
      <c r="CL125" s="253"/>
      <c r="CM125" s="253"/>
      <c r="CN125" s="253"/>
      <c r="CO125" s="253"/>
      <c r="CP125" s="253"/>
      <c r="CQ125" s="253"/>
      <c r="CR125" s="253"/>
      <c r="CS125" s="253"/>
      <c r="CT125" s="253"/>
      <c r="CU125" s="253"/>
      <c r="CV125" s="253"/>
      <c r="CW125" s="253"/>
      <c r="CX125" s="253"/>
      <c r="CY125" s="253"/>
      <c r="CZ125" s="253"/>
      <c r="DA125" s="253"/>
      <c r="DB125" s="253"/>
      <c r="DC125" s="253"/>
      <c r="DD125" s="253"/>
      <c r="DE125" s="253"/>
      <c r="DF125" s="253"/>
      <c r="DG125" s="253"/>
      <c r="DH125" s="253"/>
      <c r="DI125" s="253"/>
      <c r="DJ125" s="253"/>
      <c r="DK125" s="253"/>
      <c r="DL125" s="253"/>
    </row>
    <row r="126" spans="1:116" x14ac:dyDescent="0.35">
      <c r="A126" s="254" t="s">
        <v>1719</v>
      </c>
      <c r="B126" s="255" t="s">
        <v>7096</v>
      </c>
      <c r="C126" s="258">
        <v>0.72633300469999995</v>
      </c>
      <c r="D126" s="259">
        <v>11</v>
      </c>
      <c r="E126" s="258">
        <v>0.161</v>
      </c>
      <c r="F126" s="258">
        <v>7.5</v>
      </c>
      <c r="G126" s="258">
        <v>0.46023062380000002</v>
      </c>
      <c r="H126" s="258">
        <v>59.1</v>
      </c>
      <c r="I126" s="259">
        <v>0</v>
      </c>
      <c r="J126" s="259">
        <f>IFERROR(VLOOKUP($B126,'Core Indicators'!$E$3:$EU$906,147,FALSE),"x")</f>
        <v>0</v>
      </c>
      <c r="K126" s="260">
        <v>0.30998012419999998</v>
      </c>
      <c r="L126" s="258">
        <v>6.75</v>
      </c>
      <c r="M126" s="259">
        <v>77</v>
      </c>
      <c r="N126" s="259">
        <v>52</v>
      </c>
      <c r="O126" s="259">
        <f>IFERROR(VLOOKUP(B126,'Core Indicators'!$E$3:$G$9906,3,FALSE),"x")</f>
        <v>2541000</v>
      </c>
      <c r="P126" s="259">
        <v>823290</v>
      </c>
      <c r="Q126" s="253"/>
      <c r="R126" s="253"/>
      <c r="S126" s="253"/>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53"/>
      <c r="BD126" s="253"/>
      <c r="BE126" s="253"/>
      <c r="BF126" s="253"/>
      <c r="BG126" s="253"/>
      <c r="BH126" s="253"/>
      <c r="BI126" s="253"/>
      <c r="BJ126" s="253"/>
      <c r="BK126" s="253"/>
      <c r="BL126" s="253"/>
      <c r="BM126" s="253"/>
      <c r="BN126" s="253"/>
      <c r="BO126" s="253"/>
      <c r="BP126" s="253"/>
      <c r="BQ126" s="253"/>
      <c r="BR126" s="253"/>
      <c r="BS126" s="253"/>
      <c r="BT126" s="253"/>
      <c r="BU126" s="253"/>
      <c r="BV126" s="253"/>
      <c r="BW126" s="253"/>
      <c r="BX126" s="253"/>
      <c r="BY126" s="253"/>
      <c r="BZ126" s="253"/>
      <c r="CA126" s="253"/>
      <c r="CB126" s="253"/>
      <c r="CC126" s="253"/>
      <c r="CD126" s="253"/>
      <c r="CE126" s="253"/>
      <c r="CF126" s="253"/>
      <c r="CG126" s="253"/>
      <c r="CH126" s="253"/>
      <c r="CI126" s="253"/>
      <c r="CJ126" s="253"/>
      <c r="CK126" s="253"/>
      <c r="CL126" s="253"/>
      <c r="CM126" s="253"/>
      <c r="CN126" s="253"/>
      <c r="CO126" s="253"/>
      <c r="CP126" s="253"/>
      <c r="CQ126" s="253"/>
      <c r="CR126" s="253"/>
      <c r="CS126" s="253"/>
      <c r="CT126" s="253"/>
      <c r="CU126" s="253"/>
      <c r="CV126" s="253"/>
      <c r="CW126" s="253"/>
      <c r="CX126" s="253"/>
      <c r="CY126" s="253"/>
      <c r="CZ126" s="253"/>
      <c r="DA126" s="253"/>
      <c r="DB126" s="253"/>
      <c r="DC126" s="253"/>
      <c r="DD126" s="253"/>
      <c r="DE126" s="253"/>
      <c r="DF126" s="253"/>
      <c r="DG126" s="253"/>
      <c r="DH126" s="253"/>
      <c r="DI126" s="253"/>
      <c r="DJ126" s="253"/>
      <c r="DK126" s="253"/>
      <c r="DL126" s="253"/>
    </row>
    <row r="127" spans="1:116" x14ac:dyDescent="0.35">
      <c r="A127" s="254" t="s">
        <v>268</v>
      </c>
      <c r="B127" s="255" t="s">
        <v>7097</v>
      </c>
      <c r="C127" s="258">
        <v>0.629549998</v>
      </c>
      <c r="D127" s="259">
        <v>8</v>
      </c>
      <c r="E127" s="258">
        <v>8.5000000000000006E-2</v>
      </c>
      <c r="F127" s="258">
        <v>6.1</v>
      </c>
      <c r="G127" s="258">
        <v>0.64744784730000005</v>
      </c>
      <c r="H127" s="258">
        <v>34.299999999999997</v>
      </c>
      <c r="I127" s="259">
        <v>6</v>
      </c>
      <c r="J127" s="259">
        <f>IFERROR(VLOOKUP($B127,'Core Indicators'!$E$3:$EU$906,147,FALSE),"x")</f>
        <v>385</v>
      </c>
      <c r="K127" s="260">
        <v>-0.53293120859999998</v>
      </c>
      <c r="L127" s="258">
        <v>5.5</v>
      </c>
      <c r="M127" s="259">
        <v>48</v>
      </c>
      <c r="N127" s="259">
        <v>32</v>
      </c>
      <c r="O127" s="259">
        <f>IFERROR(VLOOKUP(B127,'Core Indicators'!$E$3:$G$9906,3,FALSE),"x")</f>
        <v>23800000</v>
      </c>
      <c r="P127" s="259">
        <v>1266700</v>
      </c>
      <c r="Q127" s="253"/>
      <c r="R127" s="253"/>
      <c r="S127" s="253"/>
      <c r="T127" s="253"/>
      <c r="U127" s="253"/>
      <c r="V127" s="253"/>
      <c r="W127" s="253"/>
      <c r="X127" s="253"/>
      <c r="Y127" s="253"/>
      <c r="Z127" s="253"/>
      <c r="AA127" s="253"/>
      <c r="AB127" s="253"/>
      <c r="AC127" s="253"/>
      <c r="AD127" s="253"/>
      <c r="AE127" s="253"/>
      <c r="AF127" s="253"/>
      <c r="AG127" s="253"/>
      <c r="AH127" s="253"/>
      <c r="AI127" s="253"/>
      <c r="AJ127" s="253"/>
      <c r="AK127" s="253"/>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253"/>
      <c r="BJ127" s="253"/>
      <c r="BK127" s="253"/>
      <c r="BL127" s="253"/>
      <c r="BM127" s="253"/>
      <c r="BN127" s="253"/>
      <c r="BO127" s="253"/>
      <c r="BP127" s="253"/>
      <c r="BQ127" s="253"/>
      <c r="BR127" s="253"/>
      <c r="BS127" s="253"/>
      <c r="BT127" s="253"/>
      <c r="BU127" s="253"/>
      <c r="BV127" s="253"/>
      <c r="BW127" s="253"/>
      <c r="BX127" s="253"/>
      <c r="BY127" s="253"/>
      <c r="BZ127" s="253"/>
      <c r="CA127" s="253"/>
      <c r="CB127" s="253"/>
      <c r="CC127" s="253"/>
      <c r="CD127" s="253"/>
      <c r="CE127" s="253"/>
      <c r="CF127" s="253"/>
      <c r="CG127" s="253"/>
      <c r="CH127" s="253"/>
      <c r="CI127" s="253"/>
      <c r="CJ127" s="253"/>
      <c r="CK127" s="253"/>
      <c r="CL127" s="253"/>
      <c r="CM127" s="253"/>
      <c r="CN127" s="253"/>
      <c r="CO127" s="253"/>
      <c r="CP127" s="253"/>
      <c r="CQ127" s="253"/>
      <c r="CR127" s="253"/>
      <c r="CS127" s="253"/>
      <c r="CT127" s="253"/>
      <c r="CU127" s="253"/>
      <c r="CV127" s="253"/>
      <c r="CW127" s="253"/>
      <c r="CX127" s="253"/>
      <c r="CY127" s="253"/>
      <c r="CZ127" s="253"/>
      <c r="DA127" s="253"/>
      <c r="DB127" s="253"/>
      <c r="DC127" s="253"/>
      <c r="DD127" s="253"/>
      <c r="DE127" s="253"/>
      <c r="DF127" s="253"/>
      <c r="DG127" s="253"/>
      <c r="DH127" s="253"/>
      <c r="DI127" s="253"/>
      <c r="DJ127" s="253"/>
      <c r="DK127" s="253"/>
      <c r="DL127" s="253"/>
    </row>
    <row r="128" spans="1:116" x14ac:dyDescent="0.35">
      <c r="A128" s="254" t="s">
        <v>1206</v>
      </c>
      <c r="B128" s="255" t="s">
        <v>7098</v>
      </c>
      <c r="C128" s="258">
        <v>0.82875000470000004</v>
      </c>
      <c r="D128" s="259">
        <v>3</v>
      </c>
      <c r="E128" s="258">
        <v>0.03</v>
      </c>
      <c r="F128" s="258">
        <v>5.45</v>
      </c>
      <c r="G128" s="258" t="s">
        <v>14</v>
      </c>
      <c r="H128" s="258">
        <v>35.1</v>
      </c>
      <c r="I128" s="259">
        <v>10</v>
      </c>
      <c r="J128" s="259">
        <f>IFERROR(VLOOKUP($B128,'Core Indicators'!$E$3:$EU$906,147,FALSE),"x")</f>
        <v>5958</v>
      </c>
      <c r="K128" s="260">
        <v>-0.89798212049999993</v>
      </c>
      <c r="L128" s="258">
        <v>5.25</v>
      </c>
      <c r="M128" s="259">
        <v>47</v>
      </c>
      <c r="N128" s="259">
        <v>26</v>
      </c>
      <c r="O128" s="259">
        <f>IFERROR(VLOOKUP(B128,'Core Indicators'!$E$3:$G$9906,3,FALSE),"x")</f>
        <v>200964000</v>
      </c>
      <c r="P128" s="259">
        <v>910770</v>
      </c>
      <c r="Q128" s="253"/>
      <c r="R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c r="AQ128" s="253"/>
      <c r="AR128" s="253"/>
      <c r="AS128" s="253"/>
      <c r="AT128" s="253"/>
      <c r="AU128" s="253"/>
      <c r="AV128" s="253"/>
      <c r="AW128" s="253"/>
      <c r="AX128" s="253"/>
      <c r="AY128" s="253"/>
      <c r="AZ128" s="253"/>
      <c r="BA128" s="253"/>
      <c r="BB128" s="253"/>
      <c r="BC128" s="253"/>
      <c r="BD128" s="253"/>
      <c r="BE128" s="253"/>
      <c r="BF128" s="253"/>
      <c r="BG128" s="253"/>
      <c r="BH128" s="253"/>
      <c r="BI128" s="253"/>
      <c r="BJ128" s="253"/>
      <c r="BK128" s="253"/>
      <c r="BL128" s="253"/>
      <c r="BM128" s="253"/>
      <c r="BN128" s="253"/>
      <c r="BO128" s="253"/>
      <c r="BP128" s="253"/>
      <c r="BQ128" s="253"/>
      <c r="BR128" s="253"/>
      <c r="BS128" s="253"/>
      <c r="BT128" s="253"/>
      <c r="BU128" s="253"/>
      <c r="BV128" s="253"/>
      <c r="BW128" s="253"/>
      <c r="BX128" s="253"/>
      <c r="BY128" s="253"/>
      <c r="BZ128" s="253"/>
      <c r="CA128" s="253"/>
      <c r="CB128" s="253"/>
      <c r="CC128" s="253"/>
      <c r="CD128" s="253"/>
      <c r="CE128" s="253"/>
      <c r="CF128" s="253"/>
      <c r="CG128" s="253"/>
      <c r="CH128" s="253"/>
      <c r="CI128" s="253"/>
      <c r="CJ128" s="253"/>
      <c r="CK128" s="253"/>
      <c r="CL128" s="253"/>
      <c r="CM128" s="253"/>
      <c r="CN128" s="253"/>
      <c r="CO128" s="253"/>
      <c r="CP128" s="253"/>
      <c r="CQ128" s="253"/>
      <c r="CR128" s="253"/>
      <c r="CS128" s="253"/>
      <c r="CT128" s="253"/>
      <c r="CU128" s="253"/>
      <c r="CV128" s="253"/>
      <c r="CW128" s="253"/>
      <c r="CX128" s="253"/>
      <c r="CY128" s="253"/>
      <c r="CZ128" s="253"/>
      <c r="DA128" s="253"/>
      <c r="DB128" s="253"/>
      <c r="DC128" s="253"/>
      <c r="DD128" s="253"/>
      <c r="DE128" s="253"/>
      <c r="DF128" s="253"/>
      <c r="DG128" s="253"/>
      <c r="DH128" s="253"/>
      <c r="DI128" s="253"/>
      <c r="DJ128" s="253"/>
      <c r="DK128" s="253"/>
      <c r="DL128" s="253"/>
    </row>
    <row r="129" spans="1:116" x14ac:dyDescent="0.35">
      <c r="A129" s="254" t="s">
        <v>32</v>
      </c>
      <c r="B129" s="255" t="s">
        <v>7099</v>
      </c>
      <c r="C129" s="258">
        <v>0.2510709747</v>
      </c>
      <c r="D129" s="259">
        <v>6</v>
      </c>
      <c r="E129" s="258">
        <v>0.13950000000000001</v>
      </c>
      <c r="F129" s="258">
        <v>4.0333333332999999</v>
      </c>
      <c r="G129" s="258">
        <v>0.45470245500000001</v>
      </c>
      <c r="H129" s="258">
        <v>46.2</v>
      </c>
      <c r="I129" s="259">
        <v>6</v>
      </c>
      <c r="J129" s="259">
        <f>IFERROR(VLOOKUP($B129,'Core Indicators'!$E$3:$EU$906,147,FALSE),"x")</f>
        <v>26</v>
      </c>
      <c r="K129" s="260">
        <v>-1.1756899356999999</v>
      </c>
      <c r="L129" s="258">
        <v>2.5</v>
      </c>
      <c r="M129" s="259">
        <v>31</v>
      </c>
      <c r="N129" s="259">
        <v>22</v>
      </c>
      <c r="O129" s="259">
        <f>IFERROR(VLOOKUP(B129,'Core Indicators'!$E$3:$G$9906,3,FALSE),"x")</f>
        <v>6444000</v>
      </c>
      <c r="P129" s="259">
        <v>120340</v>
      </c>
      <c r="Q129" s="253"/>
      <c r="R129" s="253"/>
      <c r="S129" s="253"/>
      <c r="T129" s="253"/>
      <c r="U129" s="253"/>
      <c r="V129" s="253"/>
      <c r="W129" s="253"/>
      <c r="X129" s="253"/>
      <c r="Y129" s="253"/>
      <c r="Z129" s="253"/>
      <c r="AA129" s="253"/>
      <c r="AB129" s="253"/>
      <c r="AC129" s="253"/>
      <c r="AD129" s="253"/>
      <c r="AE129" s="253"/>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3"/>
      <c r="BL129" s="253"/>
      <c r="BM129" s="253"/>
      <c r="BN129" s="253"/>
      <c r="BO129" s="253"/>
      <c r="BP129" s="253"/>
      <c r="BQ129" s="253"/>
      <c r="BR129" s="253"/>
      <c r="BS129" s="253"/>
      <c r="BT129" s="253"/>
      <c r="BU129" s="253"/>
      <c r="BV129" s="253"/>
      <c r="BW129" s="253"/>
      <c r="BX129" s="253"/>
      <c r="BY129" s="253"/>
      <c r="BZ129" s="253"/>
      <c r="CA129" s="253"/>
      <c r="CB129" s="253"/>
      <c r="CC129" s="253"/>
      <c r="CD129" s="253"/>
      <c r="CE129" s="253"/>
      <c r="CF129" s="253"/>
      <c r="CG129" s="253"/>
      <c r="CH129" s="253"/>
      <c r="CI129" s="253"/>
      <c r="CJ129" s="253"/>
      <c r="CK129" s="253"/>
      <c r="CL129" s="253"/>
      <c r="CM129" s="253"/>
      <c r="CN129" s="253"/>
      <c r="CO129" s="253"/>
      <c r="CP129" s="253"/>
      <c r="CQ129" s="253"/>
      <c r="CR129" s="253"/>
      <c r="CS129" s="253"/>
      <c r="CT129" s="253"/>
      <c r="CU129" s="253"/>
      <c r="CV129" s="253"/>
      <c r="CW129" s="253"/>
      <c r="CX129" s="253"/>
      <c r="CY129" s="253"/>
      <c r="CZ129" s="253"/>
      <c r="DA129" s="253"/>
      <c r="DB129" s="253"/>
      <c r="DC129" s="253"/>
      <c r="DD129" s="253"/>
      <c r="DE129" s="253"/>
      <c r="DF129" s="253"/>
      <c r="DG129" s="253"/>
      <c r="DH129" s="253"/>
      <c r="DI129" s="253"/>
      <c r="DJ129" s="253"/>
      <c r="DK129" s="253"/>
      <c r="DL129" s="253"/>
    </row>
    <row r="130" spans="1:116" x14ac:dyDescent="0.35">
      <c r="A130" s="254" t="s">
        <v>7100</v>
      </c>
      <c r="B130" s="255" t="s">
        <v>7101</v>
      </c>
      <c r="C130" s="258">
        <v>0</v>
      </c>
      <c r="D130" s="259">
        <v>13</v>
      </c>
      <c r="E130" s="258">
        <v>0</v>
      </c>
      <c r="F130" s="258" t="s">
        <v>14</v>
      </c>
      <c r="G130" s="258">
        <v>4.1109984400000001E-2</v>
      </c>
      <c r="H130" s="258">
        <v>28.1</v>
      </c>
      <c r="I130" s="259">
        <v>0</v>
      </c>
      <c r="J130" s="259" t="str">
        <f>IFERROR(VLOOKUP($B130,'Core Indicators'!$E$3:$EU$906,147,FALSE),"x")</f>
        <v>x</v>
      </c>
      <c r="K130" s="260">
        <v>1.8084671497</v>
      </c>
      <c r="L130" s="258" t="s">
        <v>14</v>
      </c>
      <c r="M130" s="259">
        <v>99</v>
      </c>
      <c r="N130" s="259">
        <v>82</v>
      </c>
      <c r="O130" s="259" t="str">
        <f>IFERROR(VLOOKUP(B130,'Core Indicators'!$E$3:$G$9906,3,FALSE),"x")</f>
        <v>x</v>
      </c>
      <c r="P130" s="259">
        <v>33690</v>
      </c>
      <c r="Q130" s="253"/>
      <c r="R130" s="253"/>
      <c r="S130" s="253"/>
      <c r="T130" s="253"/>
      <c r="U130" s="253"/>
      <c r="V130" s="253"/>
      <c r="W130" s="253"/>
      <c r="X130" s="253"/>
      <c r="Y130" s="253"/>
      <c r="Z130" s="253"/>
      <c r="AA130" s="253"/>
      <c r="AB130" s="253"/>
      <c r="AC130" s="253"/>
      <c r="AD130" s="253"/>
      <c r="AE130" s="253"/>
      <c r="AF130" s="253"/>
      <c r="AG130" s="253"/>
      <c r="AH130" s="253"/>
      <c r="AI130" s="253"/>
      <c r="AJ130" s="253"/>
      <c r="AK130" s="253"/>
      <c r="AL130" s="253"/>
      <c r="AM130" s="253"/>
      <c r="AN130" s="253"/>
      <c r="AO130" s="253"/>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3"/>
      <c r="BM130" s="253"/>
      <c r="BN130" s="253"/>
      <c r="BO130" s="253"/>
      <c r="BP130" s="253"/>
      <c r="BQ130" s="253"/>
      <c r="BR130" s="253"/>
      <c r="BS130" s="253"/>
      <c r="BT130" s="253"/>
      <c r="BU130" s="253"/>
      <c r="BV130" s="253"/>
      <c r="BW130" s="253"/>
      <c r="BX130" s="253"/>
      <c r="BY130" s="253"/>
      <c r="BZ130" s="253"/>
      <c r="CA130" s="253"/>
      <c r="CB130" s="253"/>
      <c r="CC130" s="253"/>
      <c r="CD130" s="253"/>
      <c r="CE130" s="253"/>
      <c r="CF130" s="253"/>
      <c r="CG130" s="253"/>
      <c r="CH130" s="253"/>
      <c r="CI130" s="253"/>
      <c r="CJ130" s="253"/>
      <c r="CK130" s="253"/>
      <c r="CL130" s="253"/>
      <c r="CM130" s="253"/>
      <c r="CN130" s="253"/>
      <c r="CO130" s="253"/>
      <c r="CP130" s="253"/>
      <c r="CQ130" s="253"/>
      <c r="CR130" s="253"/>
      <c r="CS130" s="253"/>
      <c r="CT130" s="253"/>
      <c r="CU130" s="253"/>
      <c r="CV130" s="253"/>
      <c r="CW130" s="253"/>
      <c r="CX130" s="253"/>
      <c r="CY130" s="253"/>
      <c r="CZ130" s="253"/>
      <c r="DA130" s="253"/>
      <c r="DB130" s="253"/>
      <c r="DC130" s="253"/>
      <c r="DD130" s="253"/>
      <c r="DE130" s="253"/>
      <c r="DF130" s="253"/>
      <c r="DG130" s="253"/>
      <c r="DH130" s="253"/>
      <c r="DI130" s="253"/>
      <c r="DJ130" s="253"/>
      <c r="DK130" s="253"/>
      <c r="DL130" s="253"/>
    </row>
    <row r="131" spans="1:116" x14ac:dyDescent="0.35">
      <c r="A131" s="254" t="s">
        <v>7102</v>
      </c>
      <c r="B131" s="255" t="s">
        <v>7103</v>
      </c>
      <c r="C131" s="258">
        <v>0</v>
      </c>
      <c r="D131" s="259">
        <v>12</v>
      </c>
      <c r="E131" s="258">
        <v>0</v>
      </c>
      <c r="F131" s="258" t="s">
        <v>14</v>
      </c>
      <c r="G131" s="258">
        <v>4.4116419499999997E-2</v>
      </c>
      <c r="H131" s="258">
        <v>27.6</v>
      </c>
      <c r="I131" s="259">
        <v>0</v>
      </c>
      <c r="J131" s="259" t="str">
        <f>IFERROR(VLOOKUP($B131,'Core Indicators'!$E$3:$EU$906,147,FALSE),"x")</f>
        <v>x</v>
      </c>
      <c r="K131" s="260">
        <v>1.9849152564999999</v>
      </c>
      <c r="L131" s="258" t="s">
        <v>14</v>
      </c>
      <c r="M131" s="259">
        <v>100</v>
      </c>
      <c r="N131" s="259">
        <v>84</v>
      </c>
      <c r="O131" s="259" t="str">
        <f>IFERROR(VLOOKUP(B131,'Core Indicators'!$E$3:$G$9906,3,FALSE),"x")</f>
        <v>x</v>
      </c>
      <c r="P131" s="259">
        <v>365245</v>
      </c>
      <c r="Q131" s="253"/>
      <c r="R131" s="253"/>
      <c r="S131" s="253"/>
      <c r="T131" s="253"/>
      <c r="U131" s="253"/>
      <c r="V131" s="253"/>
      <c r="W131" s="253"/>
      <c r="X131" s="253"/>
      <c r="Y131" s="253"/>
      <c r="Z131" s="253"/>
      <c r="AA131" s="253"/>
      <c r="AB131" s="253"/>
      <c r="AC131" s="253"/>
      <c r="AD131" s="253"/>
      <c r="AE131" s="253"/>
      <c r="AF131" s="253"/>
      <c r="AG131" s="253"/>
      <c r="AH131" s="253"/>
      <c r="AI131" s="253"/>
      <c r="AJ131" s="253"/>
      <c r="AK131" s="253"/>
      <c r="AL131" s="253"/>
      <c r="AM131" s="253"/>
      <c r="AN131" s="253"/>
      <c r="AO131" s="253"/>
      <c r="AP131" s="253"/>
      <c r="AQ131" s="253"/>
      <c r="AR131" s="253"/>
      <c r="AS131" s="253"/>
      <c r="AT131" s="253"/>
      <c r="AU131" s="253"/>
      <c r="AV131" s="253"/>
      <c r="AW131" s="253"/>
      <c r="AX131" s="253"/>
      <c r="AY131" s="253"/>
      <c r="AZ131" s="253"/>
      <c r="BA131" s="253"/>
      <c r="BB131" s="253"/>
      <c r="BC131" s="253"/>
      <c r="BD131" s="253"/>
      <c r="BE131" s="253"/>
      <c r="BF131" s="253"/>
      <c r="BG131" s="253"/>
      <c r="BH131" s="253"/>
      <c r="BI131" s="253"/>
      <c r="BJ131" s="253"/>
      <c r="BK131" s="253"/>
      <c r="BL131" s="253"/>
      <c r="BM131" s="253"/>
      <c r="BN131" s="253"/>
      <c r="BO131" s="253"/>
      <c r="BP131" s="253"/>
      <c r="BQ131" s="253"/>
      <c r="BR131" s="253"/>
      <c r="BS131" s="253"/>
      <c r="BT131" s="253"/>
      <c r="BU131" s="253"/>
      <c r="BV131" s="253"/>
      <c r="BW131" s="253"/>
      <c r="BX131" s="253"/>
      <c r="BY131" s="253"/>
      <c r="BZ131" s="253"/>
      <c r="CA131" s="253"/>
      <c r="CB131" s="253"/>
      <c r="CC131" s="253"/>
      <c r="CD131" s="253"/>
      <c r="CE131" s="253"/>
      <c r="CF131" s="253"/>
      <c r="CG131" s="253"/>
      <c r="CH131" s="253"/>
      <c r="CI131" s="253"/>
      <c r="CJ131" s="253"/>
      <c r="CK131" s="253"/>
      <c r="CL131" s="253"/>
      <c r="CM131" s="253"/>
      <c r="CN131" s="253"/>
      <c r="CO131" s="253"/>
      <c r="CP131" s="253"/>
      <c r="CQ131" s="253"/>
      <c r="CR131" s="253"/>
      <c r="CS131" s="253"/>
      <c r="CT131" s="253"/>
      <c r="CU131" s="253"/>
      <c r="CV131" s="253"/>
      <c r="CW131" s="253"/>
      <c r="CX131" s="253"/>
      <c r="CY131" s="253"/>
      <c r="CZ131" s="253"/>
      <c r="DA131" s="253"/>
      <c r="DB131" s="253"/>
      <c r="DC131" s="253"/>
      <c r="DD131" s="253"/>
      <c r="DE131" s="253"/>
      <c r="DF131" s="253"/>
      <c r="DG131" s="253"/>
      <c r="DH131" s="253"/>
      <c r="DI131" s="253"/>
      <c r="DJ131" s="253"/>
      <c r="DK131" s="253"/>
      <c r="DL131" s="253"/>
    </row>
    <row r="132" spans="1:116" x14ac:dyDescent="0.35">
      <c r="A132" s="254" t="s">
        <v>7104</v>
      </c>
      <c r="B132" s="255" t="s">
        <v>7105</v>
      </c>
      <c r="C132" s="258">
        <v>0.76569999609999995</v>
      </c>
      <c r="D132" s="259">
        <v>8</v>
      </c>
      <c r="E132" s="258">
        <v>0.09</v>
      </c>
      <c r="F132" s="258">
        <v>5.85</v>
      </c>
      <c r="G132" s="258">
        <v>0.47573758710000003</v>
      </c>
      <c r="H132" s="258">
        <v>32.799999999999997</v>
      </c>
      <c r="I132" s="259">
        <v>4</v>
      </c>
      <c r="J132" s="259" t="str">
        <f>IFERROR(VLOOKUP($B132,'Core Indicators'!$E$3:$EU$906,147,FALSE),"x")</f>
        <v>x</v>
      </c>
      <c r="K132" s="260">
        <v>-0.53553414340000005</v>
      </c>
      <c r="L132" s="258">
        <v>5</v>
      </c>
      <c r="M132" s="259">
        <v>56</v>
      </c>
      <c r="N132" s="259">
        <v>34</v>
      </c>
      <c r="O132" s="259" t="str">
        <f>IFERROR(VLOOKUP(B132,'Core Indicators'!$E$3:$G$9906,3,FALSE),"x")</f>
        <v>x</v>
      </c>
      <c r="P132" s="259">
        <v>143350</v>
      </c>
      <c r="Q132" s="253"/>
      <c r="R132" s="253"/>
      <c r="S132" s="253"/>
      <c r="T132" s="253"/>
      <c r="U132" s="253"/>
      <c r="V132" s="253"/>
      <c r="W132" s="253"/>
      <c r="X132" s="253"/>
      <c r="Y132" s="253"/>
      <c r="Z132" s="253"/>
      <c r="AA132" s="253"/>
      <c r="AB132" s="253"/>
      <c r="AC132" s="253"/>
      <c r="AD132" s="253"/>
      <c r="AE132" s="253"/>
      <c r="AF132" s="253"/>
      <c r="AG132" s="253"/>
      <c r="AH132" s="253"/>
      <c r="AI132" s="253"/>
      <c r="AJ132" s="253"/>
      <c r="AK132" s="253"/>
      <c r="AL132" s="253"/>
      <c r="AM132" s="253"/>
      <c r="AN132" s="253"/>
      <c r="AO132" s="253"/>
      <c r="AP132" s="253"/>
      <c r="AQ132" s="253"/>
      <c r="AR132" s="253"/>
      <c r="AS132" s="253"/>
      <c r="AT132" s="253"/>
      <c r="AU132" s="253"/>
      <c r="AV132" s="253"/>
      <c r="AW132" s="253"/>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3"/>
      <c r="BT132" s="253"/>
      <c r="BU132" s="253"/>
      <c r="BV132" s="253"/>
      <c r="BW132" s="253"/>
      <c r="BX132" s="253"/>
      <c r="BY132" s="253"/>
      <c r="BZ132" s="253"/>
      <c r="CA132" s="253"/>
      <c r="CB132" s="253"/>
      <c r="CC132" s="253"/>
      <c r="CD132" s="253"/>
      <c r="CE132" s="253"/>
      <c r="CF132" s="253"/>
      <c r="CG132" s="253"/>
      <c r="CH132" s="253"/>
      <c r="CI132" s="253"/>
      <c r="CJ132" s="253"/>
      <c r="CK132" s="253"/>
      <c r="CL132" s="253"/>
      <c r="CM132" s="253"/>
      <c r="CN132" s="253"/>
      <c r="CO132" s="253"/>
      <c r="CP132" s="253"/>
      <c r="CQ132" s="253"/>
      <c r="CR132" s="253"/>
      <c r="CS132" s="253"/>
      <c r="CT132" s="253"/>
      <c r="CU132" s="253"/>
      <c r="CV132" s="253"/>
      <c r="CW132" s="253"/>
      <c r="CX132" s="253"/>
      <c r="CY132" s="253"/>
      <c r="CZ132" s="253"/>
      <c r="DA132" s="253"/>
      <c r="DB132" s="253"/>
      <c r="DC132" s="253"/>
      <c r="DD132" s="253"/>
      <c r="DE132" s="253"/>
      <c r="DF132" s="253"/>
      <c r="DG132" s="253"/>
      <c r="DH132" s="253"/>
      <c r="DI132" s="253"/>
      <c r="DJ132" s="253"/>
      <c r="DK132" s="253"/>
      <c r="DL132" s="253"/>
    </row>
    <row r="133" spans="1:116" x14ac:dyDescent="0.35">
      <c r="A133" s="254" t="s">
        <v>7106</v>
      </c>
      <c r="B133" s="255" t="s">
        <v>7107</v>
      </c>
      <c r="C133" s="258">
        <v>0</v>
      </c>
      <c r="D133" s="259">
        <v>12</v>
      </c>
      <c r="E133" s="258">
        <v>0</v>
      </c>
      <c r="F133" s="258" t="s">
        <v>14</v>
      </c>
      <c r="G133" s="258" t="s">
        <v>14</v>
      </c>
      <c r="H133" s="258">
        <v>34.799999999999997</v>
      </c>
      <c r="I133" s="259">
        <v>0</v>
      </c>
      <c r="J133" s="259" t="str">
        <f>IFERROR(VLOOKUP($B133,'Core Indicators'!$E$3:$EU$906,147,FALSE),"x")</f>
        <v>x</v>
      </c>
      <c r="K133" s="260">
        <v>-0.76369076969999994</v>
      </c>
      <c r="L133" s="258" t="s">
        <v>14</v>
      </c>
      <c r="M133" s="259">
        <v>77</v>
      </c>
      <c r="N133" s="259" t="s">
        <v>14</v>
      </c>
      <c r="O133" s="259" t="str">
        <f>IFERROR(VLOOKUP(B133,'Core Indicators'!$E$3:$G$9906,3,FALSE),"x")</f>
        <v>x</v>
      </c>
      <c r="P133" s="259">
        <v>20</v>
      </c>
      <c r="Q133" s="253"/>
      <c r="R133" s="253"/>
      <c r="S133" s="253"/>
      <c r="T133" s="253"/>
      <c r="U133" s="253"/>
      <c r="V133" s="253"/>
      <c r="W133" s="253"/>
      <c r="X133" s="253"/>
      <c r="Y133" s="253"/>
      <c r="Z133" s="253"/>
      <c r="AA133" s="253"/>
      <c r="AB133" s="253"/>
      <c r="AC133" s="253"/>
      <c r="AD133" s="253"/>
      <c r="AE133" s="253"/>
      <c r="AF133" s="253"/>
      <c r="AG133" s="253"/>
      <c r="AH133" s="253"/>
      <c r="AI133" s="253"/>
      <c r="AJ133" s="253"/>
      <c r="AK133" s="253"/>
      <c r="AL133" s="253"/>
      <c r="AM133" s="253"/>
      <c r="AN133" s="253"/>
      <c r="AO133" s="253"/>
      <c r="AP133" s="253"/>
      <c r="AQ133" s="253"/>
      <c r="AR133" s="253"/>
      <c r="AS133" s="253"/>
      <c r="AT133" s="253"/>
      <c r="AU133" s="253"/>
      <c r="AV133" s="253"/>
      <c r="AW133" s="253"/>
      <c r="AX133" s="253"/>
      <c r="AY133" s="253"/>
      <c r="AZ133" s="253"/>
      <c r="BA133" s="253"/>
      <c r="BB133" s="253"/>
      <c r="BC133" s="253"/>
      <c r="BD133" s="253"/>
      <c r="BE133" s="253"/>
      <c r="BF133" s="253"/>
      <c r="BG133" s="253"/>
      <c r="BH133" s="253"/>
      <c r="BI133" s="253"/>
      <c r="BJ133" s="253"/>
      <c r="BK133" s="253"/>
      <c r="BL133" s="253"/>
      <c r="BM133" s="253"/>
      <c r="BN133" s="253"/>
      <c r="BO133" s="253"/>
      <c r="BP133" s="253"/>
      <c r="BQ133" s="253"/>
      <c r="BR133" s="253"/>
      <c r="BS133" s="253"/>
      <c r="BT133" s="253"/>
      <c r="BU133" s="253"/>
      <c r="BV133" s="253"/>
      <c r="BW133" s="253"/>
      <c r="BX133" s="253"/>
      <c r="BY133" s="253"/>
      <c r="BZ133" s="253"/>
      <c r="CA133" s="253"/>
      <c r="CB133" s="253"/>
      <c r="CC133" s="253"/>
      <c r="CD133" s="253"/>
      <c r="CE133" s="253"/>
      <c r="CF133" s="253"/>
      <c r="CG133" s="253"/>
      <c r="CH133" s="253"/>
      <c r="CI133" s="253"/>
      <c r="CJ133" s="253"/>
      <c r="CK133" s="253"/>
      <c r="CL133" s="253"/>
      <c r="CM133" s="253"/>
      <c r="CN133" s="253"/>
      <c r="CO133" s="253"/>
      <c r="CP133" s="253"/>
      <c r="CQ133" s="253"/>
      <c r="CR133" s="253"/>
      <c r="CS133" s="253"/>
      <c r="CT133" s="253"/>
      <c r="CU133" s="253"/>
      <c r="CV133" s="253"/>
      <c r="CW133" s="253"/>
      <c r="CX133" s="253"/>
      <c r="CY133" s="253"/>
      <c r="CZ133" s="253"/>
      <c r="DA133" s="253"/>
      <c r="DB133" s="253"/>
      <c r="DC133" s="253"/>
      <c r="DD133" s="253"/>
      <c r="DE133" s="253"/>
      <c r="DF133" s="253"/>
      <c r="DG133" s="253"/>
      <c r="DH133" s="253"/>
      <c r="DI133" s="253"/>
      <c r="DJ133" s="253"/>
      <c r="DK133" s="253"/>
      <c r="DL133" s="253"/>
    </row>
    <row r="134" spans="1:116" x14ac:dyDescent="0.35">
      <c r="A134" s="254" t="s">
        <v>7108</v>
      </c>
      <c r="B134" s="255" t="s">
        <v>7109</v>
      </c>
      <c r="C134" s="258">
        <v>0.50848300209999997</v>
      </c>
      <c r="D134" s="259">
        <v>13</v>
      </c>
      <c r="E134" s="258">
        <v>0</v>
      </c>
      <c r="F134" s="258" t="s">
        <v>14</v>
      </c>
      <c r="G134" s="258">
        <v>0.13293942289999999</v>
      </c>
      <c r="H134" s="258" t="s">
        <v>14</v>
      </c>
      <c r="I134" s="259">
        <v>0</v>
      </c>
      <c r="J134" s="259" t="str">
        <f>IFERROR(VLOOKUP($B134,'Core Indicators'!$E$3:$EU$906,147,FALSE),"x")</f>
        <v>x</v>
      </c>
      <c r="K134" s="260">
        <v>1.8847389220999999</v>
      </c>
      <c r="L134" s="258" t="s">
        <v>14</v>
      </c>
      <c r="M134" s="259">
        <v>97</v>
      </c>
      <c r="N134" s="259">
        <v>87</v>
      </c>
      <c r="O134" s="259" t="str">
        <f>IFERROR(VLOOKUP(B134,'Core Indicators'!$E$3:$G$9906,3,FALSE),"x")</f>
        <v>x</v>
      </c>
      <c r="P134" s="259">
        <v>263310</v>
      </c>
      <c r="Q134" s="253"/>
      <c r="R134" s="253"/>
      <c r="S134" s="253"/>
      <c r="T134" s="253"/>
      <c r="U134" s="253"/>
      <c r="V134" s="253"/>
      <c r="W134" s="253"/>
      <c r="X134" s="253"/>
      <c r="Y134" s="253"/>
      <c r="Z134" s="253"/>
      <c r="AA134" s="253"/>
      <c r="AB134" s="253"/>
      <c r="AC134" s="253"/>
      <c r="AD134" s="253"/>
      <c r="AE134" s="253"/>
      <c r="AF134" s="253"/>
      <c r="AG134" s="253"/>
      <c r="AH134" s="253"/>
      <c r="AI134" s="253"/>
      <c r="AJ134" s="253"/>
      <c r="AK134" s="253"/>
      <c r="AL134" s="253"/>
      <c r="AM134" s="253"/>
      <c r="AN134" s="253"/>
      <c r="AO134" s="253"/>
      <c r="AP134" s="253"/>
      <c r="AQ134" s="253"/>
      <c r="AR134" s="253"/>
      <c r="AS134" s="253"/>
      <c r="AT134" s="253"/>
      <c r="AU134" s="253"/>
      <c r="AV134" s="253"/>
      <c r="AW134" s="253"/>
      <c r="AX134" s="253"/>
      <c r="AY134" s="253"/>
      <c r="AZ134" s="253"/>
      <c r="BA134" s="253"/>
      <c r="BB134" s="253"/>
      <c r="BC134" s="253"/>
      <c r="BD134" s="253"/>
      <c r="BE134" s="253"/>
      <c r="BF134" s="253"/>
      <c r="BG134" s="253"/>
      <c r="BH134" s="253"/>
      <c r="BI134" s="253"/>
      <c r="BJ134" s="253"/>
      <c r="BK134" s="253"/>
      <c r="BL134" s="253"/>
      <c r="BM134" s="253"/>
      <c r="BN134" s="253"/>
      <c r="BO134" s="253"/>
      <c r="BP134" s="253"/>
      <c r="BQ134" s="253"/>
      <c r="BR134" s="253"/>
      <c r="BS134" s="253"/>
      <c r="BT134" s="253"/>
      <c r="BU134" s="253"/>
      <c r="BV134" s="253"/>
      <c r="BW134" s="253"/>
      <c r="BX134" s="253"/>
      <c r="BY134" s="253"/>
      <c r="BZ134" s="253"/>
      <c r="CA134" s="253"/>
      <c r="CB134" s="253"/>
      <c r="CC134" s="253"/>
      <c r="CD134" s="253"/>
      <c r="CE134" s="253"/>
      <c r="CF134" s="253"/>
      <c r="CG134" s="253"/>
      <c r="CH134" s="253"/>
      <c r="CI134" s="253"/>
      <c r="CJ134" s="253"/>
      <c r="CK134" s="253"/>
      <c r="CL134" s="253"/>
      <c r="CM134" s="253"/>
      <c r="CN134" s="253"/>
      <c r="CO134" s="253"/>
      <c r="CP134" s="253"/>
      <c r="CQ134" s="253"/>
      <c r="CR134" s="253"/>
      <c r="CS134" s="253"/>
      <c r="CT134" s="253"/>
      <c r="CU134" s="253"/>
      <c r="CV134" s="253"/>
      <c r="CW134" s="253"/>
      <c r="CX134" s="253"/>
      <c r="CY134" s="253"/>
      <c r="CZ134" s="253"/>
      <c r="DA134" s="253"/>
      <c r="DB134" s="253"/>
      <c r="DC134" s="253"/>
      <c r="DD134" s="253"/>
      <c r="DE134" s="253"/>
      <c r="DF134" s="253"/>
      <c r="DG134" s="253"/>
      <c r="DH134" s="253"/>
      <c r="DI134" s="253"/>
      <c r="DJ134" s="253"/>
      <c r="DK134" s="253"/>
      <c r="DL134" s="253"/>
    </row>
    <row r="135" spans="1:116" x14ac:dyDescent="0.35">
      <c r="A135" s="254" t="s">
        <v>7110</v>
      </c>
      <c r="B135" s="255" t="s">
        <v>7111</v>
      </c>
      <c r="C135" s="258">
        <v>0.45239998590000002</v>
      </c>
      <c r="D135" s="259">
        <v>5</v>
      </c>
      <c r="E135" s="258">
        <v>0</v>
      </c>
      <c r="F135" s="258">
        <v>2.9</v>
      </c>
      <c r="G135" s="258">
        <v>0.30388778789999998</v>
      </c>
      <c r="H135" s="258" t="s">
        <v>14</v>
      </c>
      <c r="I135" s="259">
        <v>2</v>
      </c>
      <c r="J135" s="259" t="str">
        <f>IFERROR(VLOOKUP($B135,'Core Indicators'!$E$3:$EU$906,147,FALSE),"x")</f>
        <v>x</v>
      </c>
      <c r="K135" s="260">
        <v>0.55440390110000004</v>
      </c>
      <c r="L135" s="258">
        <v>1.75</v>
      </c>
      <c r="M135" s="259">
        <v>23</v>
      </c>
      <c r="N135" s="259">
        <v>52</v>
      </c>
      <c r="O135" s="259" t="str">
        <f>IFERROR(VLOOKUP(B135,'Core Indicators'!$E$3:$G$9906,3,FALSE),"x")</f>
        <v>x</v>
      </c>
      <c r="P135" s="259">
        <v>309500</v>
      </c>
      <c r="Q135" s="253"/>
      <c r="R135" s="253"/>
      <c r="S135" s="253"/>
      <c r="T135" s="253"/>
      <c r="U135" s="253"/>
      <c r="V135" s="253"/>
      <c r="W135" s="253"/>
      <c r="X135" s="253"/>
      <c r="Y135" s="253"/>
      <c r="Z135" s="253"/>
      <c r="AA135" s="253"/>
      <c r="AB135" s="253"/>
      <c r="AC135" s="253"/>
      <c r="AD135" s="253"/>
      <c r="AE135" s="253"/>
      <c r="AF135" s="253"/>
      <c r="AG135" s="253"/>
      <c r="AH135" s="253"/>
      <c r="AI135" s="253"/>
      <c r="AJ135" s="253"/>
      <c r="AK135" s="253"/>
      <c r="AL135" s="253"/>
      <c r="AM135" s="253"/>
      <c r="AN135" s="253"/>
      <c r="AO135" s="253"/>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3"/>
      <c r="BM135" s="253"/>
      <c r="BN135" s="253"/>
      <c r="BO135" s="253"/>
      <c r="BP135" s="253"/>
      <c r="BQ135" s="253"/>
      <c r="BR135" s="253"/>
      <c r="BS135" s="253"/>
      <c r="BT135" s="253"/>
      <c r="BU135" s="253"/>
      <c r="BV135" s="253"/>
      <c r="BW135" s="253"/>
      <c r="BX135" s="253"/>
      <c r="BY135" s="253"/>
      <c r="BZ135" s="253"/>
      <c r="CA135" s="253"/>
      <c r="CB135" s="253"/>
      <c r="CC135" s="253"/>
      <c r="CD135" s="253"/>
      <c r="CE135" s="253"/>
      <c r="CF135" s="253"/>
      <c r="CG135" s="253"/>
      <c r="CH135" s="253"/>
      <c r="CI135" s="253"/>
      <c r="CJ135" s="253"/>
      <c r="CK135" s="253"/>
      <c r="CL135" s="253"/>
      <c r="CM135" s="253"/>
      <c r="CN135" s="253"/>
      <c r="CO135" s="253"/>
      <c r="CP135" s="253"/>
      <c r="CQ135" s="253"/>
      <c r="CR135" s="253"/>
      <c r="CS135" s="253"/>
      <c r="CT135" s="253"/>
      <c r="CU135" s="253"/>
      <c r="CV135" s="253"/>
      <c r="CW135" s="253"/>
      <c r="CX135" s="253"/>
      <c r="CY135" s="253"/>
      <c r="CZ135" s="253"/>
      <c r="DA135" s="253"/>
      <c r="DB135" s="253"/>
      <c r="DC135" s="253"/>
      <c r="DD135" s="253"/>
      <c r="DE135" s="253"/>
      <c r="DF135" s="253"/>
      <c r="DG135" s="253"/>
      <c r="DH135" s="253"/>
      <c r="DI135" s="253"/>
      <c r="DJ135" s="253"/>
      <c r="DK135" s="253"/>
      <c r="DL135" s="253"/>
    </row>
    <row r="136" spans="1:116" x14ac:dyDescent="0.35">
      <c r="A136" s="254" t="s">
        <v>219</v>
      </c>
      <c r="B136" s="255" t="s">
        <v>7112</v>
      </c>
      <c r="C136" s="258">
        <v>0.63669099569999998</v>
      </c>
      <c r="D136" s="259">
        <v>3</v>
      </c>
      <c r="E136" s="258">
        <v>0.16</v>
      </c>
      <c r="F136" s="258">
        <v>3.75</v>
      </c>
      <c r="G136" s="258">
        <v>0.54718978070000002</v>
      </c>
      <c r="H136" s="258">
        <v>31.6</v>
      </c>
      <c r="I136" s="259">
        <v>6</v>
      </c>
      <c r="J136" s="259">
        <f>IFERROR(VLOOKUP($B136,'Core Indicators'!$E$3:$EU$906,147,FALSE),"x")</f>
        <v>715</v>
      </c>
      <c r="K136" s="260">
        <v>-0.66757869719999996</v>
      </c>
      <c r="L136" s="258">
        <v>3.25</v>
      </c>
      <c r="M136" s="259">
        <v>38</v>
      </c>
      <c r="N136" s="259">
        <v>32</v>
      </c>
      <c r="O136" s="259">
        <f>IFERROR(VLOOKUP(B136,'Core Indicators'!$E$3:$G$9906,3,FALSE),"x")</f>
        <v>220892000</v>
      </c>
      <c r="P136" s="259">
        <v>770880</v>
      </c>
      <c r="Q136" s="253"/>
      <c r="R136" s="253"/>
      <c r="S136" s="253"/>
      <c r="T136" s="253"/>
      <c r="U136" s="253"/>
      <c r="V136" s="253"/>
      <c r="W136" s="253"/>
      <c r="X136" s="253"/>
      <c r="Y136" s="253"/>
      <c r="Z136" s="253"/>
      <c r="AA136" s="253"/>
      <c r="AB136" s="253"/>
      <c r="AC136" s="253"/>
      <c r="AD136" s="253"/>
      <c r="AE136" s="253"/>
      <c r="AF136" s="253"/>
      <c r="AG136" s="253"/>
      <c r="AH136" s="253"/>
      <c r="AI136" s="253"/>
      <c r="AJ136" s="253"/>
      <c r="AK136" s="253"/>
      <c r="AL136" s="253"/>
      <c r="AM136" s="253"/>
      <c r="AN136" s="253"/>
      <c r="AO136" s="253"/>
      <c r="AP136" s="253"/>
      <c r="AQ136" s="253"/>
      <c r="AR136" s="253"/>
      <c r="AS136" s="253"/>
      <c r="AT136" s="253"/>
      <c r="AU136" s="253"/>
      <c r="AV136" s="253"/>
      <c r="AW136" s="253"/>
      <c r="AX136" s="253"/>
      <c r="AY136" s="253"/>
      <c r="AZ136" s="253"/>
      <c r="BA136" s="253"/>
      <c r="BB136" s="253"/>
      <c r="BC136" s="253"/>
      <c r="BD136" s="253"/>
      <c r="BE136" s="253"/>
      <c r="BF136" s="253"/>
      <c r="BG136" s="253"/>
      <c r="BH136" s="253"/>
      <c r="BI136" s="253"/>
      <c r="BJ136" s="253"/>
      <c r="BK136" s="253"/>
      <c r="BL136" s="253"/>
      <c r="BM136" s="253"/>
      <c r="BN136" s="253"/>
      <c r="BO136" s="253"/>
      <c r="BP136" s="253"/>
      <c r="BQ136" s="253"/>
      <c r="BR136" s="253"/>
      <c r="BS136" s="253"/>
      <c r="BT136" s="253"/>
      <c r="BU136" s="253"/>
      <c r="BV136" s="253"/>
      <c r="BW136" s="253"/>
      <c r="BX136" s="253"/>
      <c r="BY136" s="253"/>
      <c r="BZ136" s="253"/>
      <c r="CA136" s="253"/>
      <c r="CB136" s="253"/>
      <c r="CC136" s="253"/>
      <c r="CD136" s="253"/>
      <c r="CE136" s="253"/>
      <c r="CF136" s="253"/>
      <c r="CG136" s="253"/>
      <c r="CH136" s="253"/>
      <c r="CI136" s="253"/>
      <c r="CJ136" s="253"/>
      <c r="CK136" s="253"/>
      <c r="CL136" s="253"/>
      <c r="CM136" s="253"/>
      <c r="CN136" s="253"/>
      <c r="CO136" s="253"/>
      <c r="CP136" s="253"/>
      <c r="CQ136" s="253"/>
      <c r="CR136" s="253"/>
      <c r="CS136" s="253"/>
      <c r="CT136" s="253"/>
      <c r="CU136" s="253"/>
      <c r="CV136" s="253"/>
      <c r="CW136" s="253"/>
      <c r="CX136" s="253"/>
      <c r="CY136" s="253"/>
      <c r="CZ136" s="253"/>
      <c r="DA136" s="253"/>
      <c r="DB136" s="253"/>
      <c r="DC136" s="253"/>
      <c r="DD136" s="253"/>
      <c r="DE136" s="253"/>
      <c r="DF136" s="253"/>
      <c r="DG136" s="253"/>
      <c r="DH136" s="253"/>
      <c r="DI136" s="253"/>
      <c r="DJ136" s="253"/>
      <c r="DK136" s="253"/>
      <c r="DL136" s="253"/>
    </row>
    <row r="137" spans="1:116" x14ac:dyDescent="0.35">
      <c r="A137" s="254" t="s">
        <v>7113</v>
      </c>
      <c r="B137" s="255" t="s">
        <v>7114</v>
      </c>
      <c r="C137" s="258">
        <v>0.3385659808</v>
      </c>
      <c r="D137" s="259">
        <v>12</v>
      </c>
      <c r="E137" s="258">
        <v>0.126</v>
      </c>
      <c r="F137" s="258">
        <v>7.05</v>
      </c>
      <c r="G137" s="258">
        <v>0.45966340729999999</v>
      </c>
      <c r="H137" s="258">
        <v>49.8</v>
      </c>
      <c r="I137" s="259">
        <v>0</v>
      </c>
      <c r="J137" s="259" t="str">
        <f>IFERROR(VLOOKUP($B137,'Core Indicators'!$E$3:$EU$906,147,FALSE),"x")</f>
        <v>x</v>
      </c>
      <c r="K137" s="260">
        <v>-0.1190349832</v>
      </c>
      <c r="L137" s="258">
        <v>6</v>
      </c>
      <c r="M137" s="259">
        <v>84</v>
      </c>
      <c r="N137" s="259">
        <v>36</v>
      </c>
      <c r="O137" s="259" t="str">
        <f>IFERROR(VLOOKUP(B137,'Core Indicators'!$E$3:$G$9906,3,FALSE),"x")</f>
        <v>x</v>
      </c>
      <c r="P137" s="259">
        <v>74340</v>
      </c>
      <c r="Q137" s="253"/>
      <c r="R137" s="253"/>
      <c r="S137" s="253"/>
      <c r="T137" s="253"/>
      <c r="U137" s="253"/>
      <c r="V137" s="253"/>
      <c r="W137" s="253"/>
      <c r="X137" s="253"/>
      <c r="Y137" s="253"/>
      <c r="Z137" s="253"/>
      <c r="AA137" s="253"/>
      <c r="AB137" s="253"/>
      <c r="AC137" s="253"/>
      <c r="AD137" s="253"/>
      <c r="AE137" s="253"/>
      <c r="AF137" s="253"/>
      <c r="AG137" s="253"/>
      <c r="AH137" s="253"/>
      <c r="AI137" s="253"/>
      <c r="AJ137" s="253"/>
      <c r="AK137" s="253"/>
      <c r="AL137" s="253"/>
      <c r="AM137" s="253"/>
      <c r="AN137" s="253"/>
      <c r="AO137" s="253"/>
      <c r="AP137" s="253"/>
      <c r="AQ137" s="253"/>
      <c r="AR137" s="253"/>
      <c r="AS137" s="253"/>
      <c r="AT137" s="253"/>
      <c r="AU137" s="253"/>
      <c r="AV137" s="253"/>
      <c r="AW137" s="253"/>
      <c r="AX137" s="253"/>
      <c r="AY137" s="253"/>
      <c r="AZ137" s="253"/>
      <c r="BA137" s="253"/>
      <c r="BB137" s="253"/>
      <c r="BC137" s="253"/>
      <c r="BD137" s="253"/>
      <c r="BE137" s="253"/>
      <c r="BF137" s="253"/>
      <c r="BG137" s="253"/>
      <c r="BH137" s="253"/>
      <c r="BI137" s="253"/>
      <c r="BJ137" s="253"/>
      <c r="BK137" s="253"/>
      <c r="BL137" s="253"/>
      <c r="BM137" s="253"/>
      <c r="BN137" s="253"/>
      <c r="BO137" s="253"/>
      <c r="BP137" s="253"/>
      <c r="BQ137" s="253"/>
      <c r="BR137" s="253"/>
      <c r="BS137" s="253"/>
      <c r="BT137" s="253"/>
      <c r="BU137" s="253"/>
      <c r="BV137" s="253"/>
      <c r="BW137" s="253"/>
      <c r="BX137" s="253"/>
      <c r="BY137" s="253"/>
      <c r="BZ137" s="253"/>
      <c r="CA137" s="253"/>
      <c r="CB137" s="253"/>
      <c r="CC137" s="253"/>
      <c r="CD137" s="253"/>
      <c r="CE137" s="253"/>
      <c r="CF137" s="253"/>
      <c r="CG137" s="253"/>
      <c r="CH137" s="253"/>
      <c r="CI137" s="253"/>
      <c r="CJ137" s="253"/>
      <c r="CK137" s="253"/>
      <c r="CL137" s="253"/>
      <c r="CM137" s="253"/>
      <c r="CN137" s="253"/>
      <c r="CO137" s="253"/>
      <c r="CP137" s="253"/>
      <c r="CQ137" s="253"/>
      <c r="CR137" s="253"/>
      <c r="CS137" s="253"/>
      <c r="CT137" s="253"/>
      <c r="CU137" s="253"/>
      <c r="CV137" s="253"/>
      <c r="CW137" s="253"/>
      <c r="CX137" s="253"/>
      <c r="CY137" s="253"/>
      <c r="CZ137" s="253"/>
      <c r="DA137" s="253"/>
      <c r="DB137" s="253"/>
      <c r="DC137" s="253"/>
      <c r="DD137" s="253"/>
      <c r="DE137" s="253"/>
      <c r="DF137" s="253"/>
      <c r="DG137" s="253"/>
      <c r="DH137" s="253"/>
      <c r="DI137" s="253"/>
      <c r="DJ137" s="253"/>
      <c r="DK137" s="253"/>
      <c r="DL137" s="253"/>
    </row>
    <row r="138" spans="1:116" x14ac:dyDescent="0.35">
      <c r="A138" s="254" t="s">
        <v>647</v>
      </c>
      <c r="B138" s="255" t="s">
        <v>7115</v>
      </c>
      <c r="C138" s="258">
        <v>0.59663501870000002</v>
      </c>
      <c r="D138" s="259">
        <v>9</v>
      </c>
      <c r="E138" s="258">
        <v>0.45</v>
      </c>
      <c r="F138" s="258">
        <v>6.55</v>
      </c>
      <c r="G138" s="258">
        <v>0.38092470439999998</v>
      </c>
      <c r="H138" s="258">
        <v>41.5</v>
      </c>
      <c r="I138" s="259">
        <v>6</v>
      </c>
      <c r="J138" s="259">
        <f>IFERROR(VLOOKUP($B138,'Core Indicators'!$E$3:$EU$906,147,FALSE),"x")</f>
        <v>3</v>
      </c>
      <c r="K138" s="260">
        <v>-0.48720264429999999</v>
      </c>
      <c r="L138" s="258">
        <v>6.25</v>
      </c>
      <c r="M138" s="259">
        <v>72</v>
      </c>
      <c r="N138" s="259">
        <v>36</v>
      </c>
      <c r="O138" s="259">
        <f>IFERROR(VLOOKUP(B138,'Core Indicators'!$E$3:$G$9906,3,FALSE),"x")</f>
        <v>31989000</v>
      </c>
      <c r="P138" s="259">
        <v>1280000</v>
      </c>
      <c r="Q138" s="253"/>
      <c r="R138" s="253"/>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3"/>
      <c r="AN138" s="253"/>
      <c r="AO138" s="253"/>
      <c r="AP138" s="253"/>
      <c r="AQ138" s="253"/>
      <c r="AR138" s="253"/>
      <c r="AS138" s="253"/>
      <c r="AT138" s="253"/>
      <c r="AU138" s="253"/>
      <c r="AV138" s="253"/>
      <c r="AW138" s="253"/>
      <c r="AX138" s="253"/>
      <c r="AY138" s="253"/>
      <c r="AZ138" s="253"/>
      <c r="BA138" s="253"/>
      <c r="BB138" s="253"/>
      <c r="BC138" s="253"/>
      <c r="BD138" s="253"/>
      <c r="BE138" s="253"/>
      <c r="BF138" s="253"/>
      <c r="BG138" s="253"/>
      <c r="BH138" s="253"/>
      <c r="BI138" s="253"/>
      <c r="BJ138" s="253"/>
      <c r="BK138" s="253"/>
      <c r="BL138" s="253"/>
      <c r="BM138" s="253"/>
      <c r="BN138" s="253"/>
      <c r="BO138" s="253"/>
      <c r="BP138" s="253"/>
      <c r="BQ138" s="253"/>
      <c r="BR138" s="253"/>
      <c r="BS138" s="253"/>
      <c r="BT138" s="253"/>
      <c r="BU138" s="253"/>
      <c r="BV138" s="253"/>
      <c r="BW138" s="253"/>
      <c r="BX138" s="253"/>
      <c r="BY138" s="253"/>
      <c r="BZ138" s="253"/>
      <c r="CA138" s="253"/>
      <c r="CB138" s="253"/>
      <c r="CC138" s="253"/>
      <c r="CD138" s="253"/>
      <c r="CE138" s="253"/>
      <c r="CF138" s="253"/>
      <c r="CG138" s="253"/>
      <c r="CH138" s="253"/>
      <c r="CI138" s="253"/>
      <c r="CJ138" s="253"/>
      <c r="CK138" s="253"/>
      <c r="CL138" s="253"/>
      <c r="CM138" s="253"/>
      <c r="CN138" s="253"/>
      <c r="CO138" s="253"/>
      <c r="CP138" s="253"/>
      <c r="CQ138" s="253"/>
      <c r="CR138" s="253"/>
      <c r="CS138" s="253"/>
      <c r="CT138" s="253"/>
      <c r="CU138" s="253"/>
      <c r="CV138" s="253"/>
      <c r="CW138" s="253"/>
      <c r="CX138" s="253"/>
      <c r="CY138" s="253"/>
      <c r="CZ138" s="253"/>
      <c r="DA138" s="253"/>
      <c r="DB138" s="253"/>
      <c r="DC138" s="253"/>
      <c r="DD138" s="253"/>
      <c r="DE138" s="253"/>
      <c r="DF138" s="253"/>
      <c r="DG138" s="253"/>
      <c r="DH138" s="253"/>
      <c r="DI138" s="253"/>
      <c r="DJ138" s="253"/>
      <c r="DK138" s="253"/>
      <c r="DL138" s="253"/>
    </row>
    <row r="139" spans="1:116" x14ac:dyDescent="0.35">
      <c r="A139" s="254" t="s">
        <v>1019</v>
      </c>
      <c r="B139" s="255" t="s">
        <v>7116</v>
      </c>
      <c r="C139" s="258">
        <v>0.253667953</v>
      </c>
      <c r="D139" s="259">
        <v>9</v>
      </c>
      <c r="E139" s="258">
        <v>0.14099999999999999</v>
      </c>
      <c r="F139" s="258">
        <v>5.75</v>
      </c>
      <c r="G139" s="258">
        <v>0.42524208769999999</v>
      </c>
      <c r="H139" s="258">
        <v>42.3</v>
      </c>
      <c r="I139" s="259">
        <v>8</v>
      </c>
      <c r="J139" s="259">
        <f>IFERROR(VLOOKUP($B139,'Core Indicators'!$E$3:$EU$906,147,FALSE),"x")</f>
        <v>601</v>
      </c>
      <c r="K139" s="260">
        <v>-0.47730070349999998</v>
      </c>
      <c r="L139" s="258">
        <v>4.75</v>
      </c>
      <c r="M139" s="259">
        <v>59</v>
      </c>
      <c r="N139" s="259">
        <v>34</v>
      </c>
      <c r="O139" s="259">
        <f>IFERROR(VLOOKUP(B139,'Core Indicators'!$E$3:$G$9906,3,FALSE),"x")</f>
        <v>109033000</v>
      </c>
      <c r="P139" s="259">
        <v>298170</v>
      </c>
      <c r="Q139" s="253"/>
      <c r="R139" s="253"/>
      <c r="S139" s="253"/>
      <c r="T139" s="253"/>
      <c r="U139" s="253"/>
      <c r="V139" s="253"/>
      <c r="W139" s="253"/>
      <c r="X139" s="253"/>
      <c r="Y139" s="253"/>
      <c r="Z139" s="253"/>
      <c r="AA139" s="253"/>
      <c r="AB139" s="253"/>
      <c r="AC139" s="253"/>
      <c r="AD139" s="253"/>
      <c r="AE139" s="253"/>
      <c r="AF139" s="253"/>
      <c r="AG139" s="253"/>
      <c r="AH139" s="253"/>
      <c r="AI139" s="253"/>
      <c r="AJ139" s="253"/>
      <c r="AK139" s="253"/>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253"/>
      <c r="BR139" s="253"/>
      <c r="BS139" s="253"/>
      <c r="BT139" s="253"/>
      <c r="BU139" s="253"/>
      <c r="BV139" s="253"/>
      <c r="BW139" s="253"/>
      <c r="BX139" s="253"/>
      <c r="BY139" s="253"/>
      <c r="BZ139" s="253"/>
      <c r="CA139" s="253"/>
      <c r="CB139" s="253"/>
      <c r="CC139" s="253"/>
      <c r="CD139" s="253"/>
      <c r="CE139" s="253"/>
      <c r="CF139" s="253"/>
      <c r="CG139" s="253"/>
      <c r="CH139" s="253"/>
      <c r="CI139" s="253"/>
      <c r="CJ139" s="253"/>
      <c r="CK139" s="253"/>
      <c r="CL139" s="253"/>
      <c r="CM139" s="253"/>
      <c r="CN139" s="253"/>
      <c r="CO139" s="253"/>
      <c r="CP139" s="253"/>
      <c r="CQ139" s="253"/>
      <c r="CR139" s="253"/>
      <c r="CS139" s="253"/>
      <c r="CT139" s="253"/>
      <c r="CU139" s="253"/>
      <c r="CV139" s="253"/>
      <c r="CW139" s="253"/>
      <c r="CX139" s="253"/>
      <c r="CY139" s="253"/>
      <c r="CZ139" s="253"/>
      <c r="DA139" s="253"/>
      <c r="DB139" s="253"/>
      <c r="DC139" s="253"/>
      <c r="DD139" s="253"/>
      <c r="DE139" s="253"/>
      <c r="DF139" s="253"/>
      <c r="DG139" s="253"/>
      <c r="DH139" s="253"/>
      <c r="DI139" s="253"/>
      <c r="DJ139" s="253"/>
      <c r="DK139" s="253"/>
      <c r="DL139" s="253"/>
    </row>
    <row r="140" spans="1:116" x14ac:dyDescent="0.35">
      <c r="A140" s="254" t="s">
        <v>7117</v>
      </c>
      <c r="B140" s="255" t="s">
        <v>7118</v>
      </c>
      <c r="C140" s="258">
        <v>0</v>
      </c>
      <c r="D140" s="259">
        <v>12</v>
      </c>
      <c r="E140" s="258">
        <v>0</v>
      </c>
      <c r="F140" s="258" t="s">
        <v>14</v>
      </c>
      <c r="G140" s="258" t="s">
        <v>14</v>
      </c>
      <c r="H140" s="258" t="s">
        <v>14</v>
      </c>
      <c r="I140" s="259">
        <v>0</v>
      </c>
      <c r="J140" s="259" t="str">
        <f>IFERROR(VLOOKUP($B140,'Core Indicators'!$E$3:$EU$906,147,FALSE),"x")</f>
        <v>x</v>
      </c>
      <c r="K140" s="260">
        <v>0.31445762519999998</v>
      </c>
      <c r="L140" s="258" t="s">
        <v>14</v>
      </c>
      <c r="M140" s="259">
        <v>92</v>
      </c>
      <c r="N140" s="259" t="s">
        <v>14</v>
      </c>
      <c r="O140" s="259" t="str">
        <f>IFERROR(VLOOKUP(B140,'Core Indicators'!$E$3:$G$9906,3,FALSE),"x")</f>
        <v>x</v>
      </c>
      <c r="P140" s="259">
        <v>460</v>
      </c>
      <c r="Q140" s="253"/>
      <c r="R140" s="253"/>
      <c r="S140" s="253"/>
      <c r="T140" s="253"/>
      <c r="U140" s="253"/>
      <c r="V140" s="253"/>
      <c r="W140" s="253"/>
      <c r="X140" s="253"/>
      <c r="Y140" s="253"/>
      <c r="Z140" s="253"/>
      <c r="AA140" s="253"/>
      <c r="AB140" s="253"/>
      <c r="AC140" s="253"/>
      <c r="AD140" s="253"/>
      <c r="AE140" s="253"/>
      <c r="AF140" s="253"/>
      <c r="AG140" s="253"/>
      <c r="AH140" s="253"/>
      <c r="AI140" s="253"/>
      <c r="AJ140" s="253"/>
      <c r="AK140" s="253"/>
      <c r="AL140" s="253"/>
      <c r="AM140" s="253"/>
      <c r="AN140" s="253"/>
      <c r="AO140" s="253"/>
      <c r="AP140" s="253"/>
      <c r="AQ140" s="253"/>
      <c r="AR140" s="253"/>
      <c r="AS140" s="253"/>
      <c r="AT140" s="253"/>
      <c r="AU140" s="253"/>
      <c r="AV140" s="253"/>
      <c r="AW140" s="253"/>
      <c r="AX140" s="253"/>
      <c r="AY140" s="253"/>
      <c r="AZ140" s="253"/>
      <c r="BA140" s="253"/>
      <c r="BB140" s="253"/>
      <c r="BC140" s="253"/>
      <c r="BD140" s="253"/>
      <c r="BE140" s="253"/>
      <c r="BF140" s="253"/>
      <c r="BG140" s="253"/>
      <c r="BH140" s="253"/>
      <c r="BI140" s="253"/>
      <c r="BJ140" s="253"/>
      <c r="BK140" s="253"/>
      <c r="BL140" s="253"/>
      <c r="BM140" s="253"/>
      <c r="BN140" s="253"/>
      <c r="BO140" s="253"/>
      <c r="BP140" s="253"/>
      <c r="BQ140" s="253"/>
      <c r="BR140" s="253"/>
      <c r="BS140" s="253"/>
      <c r="BT140" s="253"/>
      <c r="BU140" s="253"/>
      <c r="BV140" s="253"/>
      <c r="BW140" s="253"/>
      <c r="BX140" s="253"/>
      <c r="BY140" s="253"/>
      <c r="BZ140" s="253"/>
      <c r="CA140" s="253"/>
      <c r="CB140" s="253"/>
      <c r="CC140" s="253"/>
      <c r="CD140" s="253"/>
      <c r="CE140" s="253"/>
      <c r="CF140" s="253"/>
      <c r="CG140" s="253"/>
      <c r="CH140" s="253"/>
      <c r="CI140" s="253"/>
      <c r="CJ140" s="253"/>
      <c r="CK140" s="253"/>
      <c r="CL140" s="253"/>
      <c r="CM140" s="253"/>
      <c r="CN140" s="253"/>
      <c r="CO140" s="253"/>
      <c r="CP140" s="253"/>
      <c r="CQ140" s="253"/>
      <c r="CR140" s="253"/>
      <c r="CS140" s="253"/>
      <c r="CT140" s="253"/>
      <c r="CU140" s="253"/>
      <c r="CV140" s="253"/>
      <c r="CW140" s="253"/>
      <c r="CX140" s="253"/>
      <c r="CY140" s="253"/>
      <c r="CZ140" s="253"/>
      <c r="DA140" s="253"/>
      <c r="DB140" s="253"/>
      <c r="DC140" s="253"/>
      <c r="DD140" s="253"/>
      <c r="DE140" s="253"/>
      <c r="DF140" s="253"/>
      <c r="DG140" s="253"/>
      <c r="DH140" s="253"/>
      <c r="DI140" s="253"/>
      <c r="DJ140" s="253"/>
      <c r="DK140" s="253"/>
      <c r="DL140" s="253"/>
    </row>
    <row r="141" spans="1:116" x14ac:dyDescent="0.35">
      <c r="A141" s="254" t="s">
        <v>7119</v>
      </c>
      <c r="B141" s="255" t="s">
        <v>7120</v>
      </c>
      <c r="C141" s="258">
        <v>6.5687960300000001E-2</v>
      </c>
      <c r="D141" s="259">
        <v>11</v>
      </c>
      <c r="E141" s="258">
        <v>0</v>
      </c>
      <c r="F141" s="258">
        <v>6</v>
      </c>
      <c r="G141" s="258">
        <v>0.74038999660000004</v>
      </c>
      <c r="H141" s="258">
        <v>41.9</v>
      </c>
      <c r="I141" s="259">
        <v>6</v>
      </c>
      <c r="J141" s="259" t="str">
        <f>IFERROR(VLOOKUP($B141,'Core Indicators'!$E$3:$EU$906,147,FALSE),"x")</f>
        <v>x</v>
      </c>
      <c r="K141" s="260">
        <v>-0.80097305769999994</v>
      </c>
      <c r="L141" s="258">
        <v>5.75</v>
      </c>
      <c r="M141" s="259">
        <v>62</v>
      </c>
      <c r="N141" s="259">
        <v>28</v>
      </c>
      <c r="O141" s="259" t="str">
        <f>IFERROR(VLOOKUP(B141,'Core Indicators'!$E$3:$G$9906,3,FALSE),"x")</f>
        <v>x</v>
      </c>
      <c r="P141" s="259">
        <v>452860</v>
      </c>
      <c r="Q141" s="253"/>
      <c r="R141" s="253"/>
      <c r="S141" s="253"/>
      <c r="T141" s="253"/>
      <c r="U141" s="253"/>
      <c r="V141" s="253"/>
      <c r="W141" s="253"/>
      <c r="X141" s="253"/>
      <c r="Y141" s="253"/>
      <c r="Z141" s="253"/>
      <c r="AA141" s="253"/>
      <c r="AB141" s="253"/>
      <c r="AC141" s="253"/>
      <c r="AD141" s="253"/>
      <c r="AE141" s="253"/>
      <c r="AF141" s="253"/>
      <c r="AG141" s="253"/>
      <c r="AH141" s="253"/>
      <c r="AI141" s="253"/>
      <c r="AJ141" s="253"/>
      <c r="AK141" s="253"/>
      <c r="AL141" s="253"/>
      <c r="AM141" s="253"/>
      <c r="AN141" s="253"/>
      <c r="AO141" s="253"/>
      <c r="AP141" s="253"/>
      <c r="AQ141" s="253"/>
      <c r="AR141" s="253"/>
      <c r="AS141" s="253"/>
      <c r="AT141" s="253"/>
      <c r="AU141" s="253"/>
      <c r="AV141" s="253"/>
      <c r="AW141" s="253"/>
      <c r="AX141" s="253"/>
      <c r="AY141" s="253"/>
      <c r="AZ141" s="253"/>
      <c r="BA141" s="253"/>
      <c r="BB141" s="253"/>
      <c r="BC141" s="253"/>
      <c r="BD141" s="253"/>
      <c r="BE141" s="253"/>
      <c r="BF141" s="253"/>
      <c r="BG141" s="253"/>
      <c r="BH141" s="253"/>
      <c r="BI141" s="253"/>
      <c r="BJ141" s="253"/>
      <c r="BK141" s="253"/>
      <c r="BL141" s="253"/>
      <c r="BM141" s="253"/>
      <c r="BN141" s="253"/>
      <c r="BO141" s="253"/>
      <c r="BP141" s="253"/>
      <c r="BQ141" s="253"/>
      <c r="BR141" s="253"/>
      <c r="BS141" s="253"/>
      <c r="BT141" s="253"/>
      <c r="BU141" s="253"/>
      <c r="BV141" s="253"/>
      <c r="BW141" s="253"/>
      <c r="BX141" s="253"/>
      <c r="BY141" s="253"/>
      <c r="BZ141" s="253"/>
      <c r="CA141" s="253"/>
      <c r="CB141" s="253"/>
      <c r="CC141" s="253"/>
      <c r="CD141" s="253"/>
      <c r="CE141" s="253"/>
      <c r="CF141" s="253"/>
      <c r="CG141" s="253"/>
      <c r="CH141" s="253"/>
      <c r="CI141" s="253"/>
      <c r="CJ141" s="253"/>
      <c r="CK141" s="253"/>
      <c r="CL141" s="253"/>
      <c r="CM141" s="253"/>
      <c r="CN141" s="253"/>
      <c r="CO141" s="253"/>
      <c r="CP141" s="253"/>
      <c r="CQ141" s="253"/>
      <c r="CR141" s="253"/>
      <c r="CS141" s="253"/>
      <c r="CT141" s="253"/>
      <c r="CU141" s="253"/>
      <c r="CV141" s="253"/>
      <c r="CW141" s="253"/>
      <c r="CX141" s="253"/>
      <c r="CY141" s="253"/>
      <c r="CZ141" s="253"/>
      <c r="DA141" s="253"/>
      <c r="DB141" s="253"/>
      <c r="DC141" s="253"/>
      <c r="DD141" s="253"/>
      <c r="DE141" s="253"/>
      <c r="DF141" s="253"/>
      <c r="DG141" s="253"/>
      <c r="DH141" s="253"/>
      <c r="DI141" s="253"/>
      <c r="DJ141" s="253"/>
      <c r="DK141" s="253"/>
      <c r="DL141" s="253"/>
    </row>
    <row r="142" spans="1:116" x14ac:dyDescent="0.35">
      <c r="A142" s="254" t="s">
        <v>7121</v>
      </c>
      <c r="B142" s="255" t="s">
        <v>7122</v>
      </c>
      <c r="C142" s="258">
        <v>7.8200951200000007E-2</v>
      </c>
      <c r="D142" s="259">
        <v>12</v>
      </c>
      <c r="E142" s="258">
        <v>1.15E-2</v>
      </c>
      <c r="F142" s="258">
        <v>7.95</v>
      </c>
      <c r="G142" s="258">
        <v>0.12005188899999999</v>
      </c>
      <c r="H142" s="258">
        <v>30.2</v>
      </c>
      <c r="I142" s="259">
        <v>0</v>
      </c>
      <c r="J142" s="259" t="str">
        <f>IFERROR(VLOOKUP($B142,'Core Indicators'!$E$3:$EU$906,147,FALSE),"x")</f>
        <v>x</v>
      </c>
      <c r="K142" s="260">
        <v>0.45209297539999999</v>
      </c>
      <c r="L142" s="258">
        <v>6.75</v>
      </c>
      <c r="M142" s="259">
        <v>84</v>
      </c>
      <c r="N142" s="259">
        <v>58</v>
      </c>
      <c r="O142" s="259" t="str">
        <f>IFERROR(VLOOKUP(B142,'Core Indicators'!$E$3:$G$9906,3,FALSE),"x")</f>
        <v>x</v>
      </c>
      <c r="P142" s="259">
        <v>306190</v>
      </c>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c r="AT142" s="253"/>
      <c r="AU142" s="253"/>
      <c r="AV142" s="253"/>
      <c r="AW142" s="253"/>
      <c r="AX142" s="253"/>
      <c r="AY142" s="253"/>
      <c r="AZ142" s="253"/>
      <c r="BA142" s="253"/>
      <c r="BB142" s="253"/>
      <c r="BC142" s="253"/>
      <c r="BD142" s="253"/>
      <c r="BE142" s="253"/>
      <c r="BF142" s="253"/>
      <c r="BG142" s="253"/>
      <c r="BH142" s="253"/>
      <c r="BI142" s="253"/>
      <c r="BJ142" s="253"/>
      <c r="BK142" s="253"/>
      <c r="BL142" s="253"/>
      <c r="BM142" s="253"/>
      <c r="BN142" s="253"/>
      <c r="BO142" s="253"/>
      <c r="BP142" s="253"/>
      <c r="BQ142" s="253"/>
      <c r="BR142" s="253"/>
      <c r="BS142" s="253"/>
      <c r="BT142" s="253"/>
      <c r="BU142" s="253"/>
      <c r="BV142" s="253"/>
      <c r="BW142" s="253"/>
      <c r="BX142" s="253"/>
      <c r="BY142" s="253"/>
      <c r="BZ142" s="253"/>
      <c r="CA142" s="253"/>
      <c r="CB142" s="253"/>
      <c r="CC142" s="253"/>
      <c r="CD142" s="253"/>
      <c r="CE142" s="253"/>
      <c r="CF142" s="253"/>
      <c r="CG142" s="253"/>
      <c r="CH142" s="253"/>
      <c r="CI142" s="253"/>
      <c r="CJ142" s="253"/>
      <c r="CK142" s="253"/>
      <c r="CL142" s="253"/>
      <c r="CM142" s="253"/>
      <c r="CN142" s="253"/>
      <c r="CO142" s="253"/>
      <c r="CP142" s="253"/>
      <c r="CQ142" s="253"/>
      <c r="CR142" s="253"/>
      <c r="CS142" s="253"/>
      <c r="CT142" s="253"/>
      <c r="CU142" s="253"/>
      <c r="CV142" s="253"/>
      <c r="CW142" s="253"/>
      <c r="CX142" s="253"/>
      <c r="CY142" s="253"/>
      <c r="CZ142" s="253"/>
      <c r="DA142" s="253"/>
      <c r="DB142" s="253"/>
      <c r="DC142" s="253"/>
      <c r="DD142" s="253"/>
      <c r="DE142" s="253"/>
      <c r="DF142" s="253"/>
      <c r="DG142" s="253"/>
      <c r="DH142" s="253"/>
      <c r="DI142" s="253"/>
      <c r="DJ142" s="253"/>
      <c r="DK142" s="253"/>
      <c r="DL142" s="253"/>
    </row>
    <row r="143" spans="1:116" x14ac:dyDescent="0.35">
      <c r="A143" s="254" t="s">
        <v>81</v>
      </c>
      <c r="B143" s="255" t="s">
        <v>7123</v>
      </c>
      <c r="C143" s="258">
        <v>0</v>
      </c>
      <c r="D143" s="259">
        <v>0</v>
      </c>
      <c r="E143" s="258">
        <v>0</v>
      </c>
      <c r="F143" s="258">
        <v>2.65</v>
      </c>
      <c r="G143" s="258" t="s">
        <v>14</v>
      </c>
      <c r="H143" s="258" t="s">
        <v>14</v>
      </c>
      <c r="I143" s="259">
        <v>4</v>
      </c>
      <c r="J143" s="259">
        <f>IFERROR(VLOOKUP($B143,'Core Indicators'!$E$3:$EU$906,147,FALSE),"x")</f>
        <v>13</v>
      </c>
      <c r="K143" s="260">
        <v>-1.6514610052000001</v>
      </c>
      <c r="L143" s="258">
        <v>1.25</v>
      </c>
      <c r="M143" s="259">
        <v>3</v>
      </c>
      <c r="N143" s="259">
        <v>17</v>
      </c>
      <c r="O143" s="259">
        <f>IFERROR(VLOOKUP(B143,'Core Indicators'!$E$3:$G$9906,3,FALSE),"x")</f>
        <v>25666000</v>
      </c>
      <c r="P143" s="259">
        <v>120410</v>
      </c>
      <c r="Q143" s="253"/>
      <c r="R143" s="253"/>
      <c r="S143" s="253"/>
      <c r="T143" s="253"/>
      <c r="U143" s="253"/>
      <c r="V143" s="253"/>
      <c r="W143" s="253"/>
      <c r="X143" s="253"/>
      <c r="Y143" s="253"/>
      <c r="Z143" s="253"/>
      <c r="AA143" s="253"/>
      <c r="AB143" s="253"/>
      <c r="AC143" s="253"/>
      <c r="AD143" s="253"/>
      <c r="AE143" s="253"/>
      <c r="AF143" s="253"/>
      <c r="AG143" s="253"/>
      <c r="AH143" s="253"/>
      <c r="AI143" s="253"/>
      <c r="AJ143" s="253"/>
      <c r="AK143" s="253"/>
      <c r="AL143" s="253"/>
      <c r="AM143" s="253"/>
      <c r="AN143" s="253"/>
      <c r="AO143" s="253"/>
      <c r="AP143" s="253"/>
      <c r="AQ143" s="253"/>
      <c r="AR143" s="253"/>
      <c r="AS143" s="253"/>
      <c r="AT143" s="253"/>
      <c r="AU143" s="253"/>
      <c r="AV143" s="253"/>
      <c r="AW143" s="253"/>
      <c r="AX143" s="253"/>
      <c r="AY143" s="253"/>
      <c r="AZ143" s="253"/>
      <c r="BA143" s="253"/>
      <c r="BB143" s="253"/>
      <c r="BC143" s="253"/>
      <c r="BD143" s="253"/>
      <c r="BE143" s="253"/>
      <c r="BF143" s="253"/>
      <c r="BG143" s="253"/>
      <c r="BH143" s="253"/>
      <c r="BI143" s="253"/>
      <c r="BJ143" s="253"/>
      <c r="BK143" s="253"/>
      <c r="BL143" s="253"/>
      <c r="BM143" s="253"/>
      <c r="BN143" s="253"/>
      <c r="BO143" s="253"/>
      <c r="BP143" s="253"/>
      <c r="BQ143" s="253"/>
      <c r="BR143" s="253"/>
      <c r="BS143" s="253"/>
      <c r="BT143" s="253"/>
      <c r="BU143" s="253"/>
      <c r="BV143" s="253"/>
      <c r="BW143" s="253"/>
      <c r="BX143" s="253"/>
      <c r="BY143" s="253"/>
      <c r="BZ143" s="253"/>
      <c r="CA143" s="253"/>
      <c r="CB143" s="253"/>
      <c r="CC143" s="253"/>
      <c r="CD143" s="253"/>
      <c r="CE143" s="253"/>
      <c r="CF143" s="253"/>
      <c r="CG143" s="253"/>
      <c r="CH143" s="253"/>
      <c r="CI143" s="253"/>
      <c r="CJ143" s="253"/>
      <c r="CK143" s="253"/>
      <c r="CL143" s="253"/>
      <c r="CM143" s="253"/>
      <c r="CN143" s="253"/>
      <c r="CO143" s="253"/>
      <c r="CP143" s="253"/>
      <c r="CQ143" s="253"/>
      <c r="CR143" s="253"/>
      <c r="CS143" s="253"/>
      <c r="CT143" s="253"/>
      <c r="CU143" s="253"/>
      <c r="CV143" s="253"/>
      <c r="CW143" s="253"/>
      <c r="CX143" s="253"/>
      <c r="CY143" s="253"/>
      <c r="CZ143" s="253"/>
      <c r="DA143" s="253"/>
      <c r="DB143" s="253"/>
      <c r="DC143" s="253"/>
      <c r="DD143" s="253"/>
      <c r="DE143" s="253"/>
      <c r="DF143" s="253"/>
      <c r="DG143" s="253"/>
      <c r="DH143" s="253"/>
      <c r="DI143" s="253"/>
      <c r="DJ143" s="253"/>
      <c r="DK143" s="253"/>
      <c r="DL143" s="253"/>
    </row>
    <row r="144" spans="1:116" x14ac:dyDescent="0.35">
      <c r="A144" s="254" t="s">
        <v>7124</v>
      </c>
      <c r="B144" s="255" t="s">
        <v>7125</v>
      </c>
      <c r="C144" s="258">
        <v>0</v>
      </c>
      <c r="D144" s="259">
        <v>13</v>
      </c>
      <c r="E144" s="258">
        <v>0</v>
      </c>
      <c r="F144" s="258" t="s">
        <v>14</v>
      </c>
      <c r="G144" s="258">
        <v>8.0794128899999998E-2</v>
      </c>
      <c r="H144" s="258">
        <v>33.5</v>
      </c>
      <c r="I144" s="259">
        <v>0</v>
      </c>
      <c r="J144" s="259" t="str">
        <f>IFERROR(VLOOKUP($B144,'Core Indicators'!$E$3:$EU$906,147,FALSE),"x")</f>
        <v>x</v>
      </c>
      <c r="K144" s="260">
        <v>1.1356768608000001</v>
      </c>
      <c r="L144" s="258" t="s">
        <v>14</v>
      </c>
      <c r="M144" s="259">
        <v>96</v>
      </c>
      <c r="N144" s="259">
        <v>62</v>
      </c>
      <c r="O144" s="259" t="str">
        <f>IFERROR(VLOOKUP(B144,'Core Indicators'!$E$3:$G$9906,3,FALSE),"x")</f>
        <v>x</v>
      </c>
      <c r="P144" s="259">
        <v>91605</v>
      </c>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c r="AT144" s="253"/>
      <c r="AU144" s="253"/>
      <c r="AV144" s="253"/>
      <c r="AW144" s="253"/>
      <c r="AX144" s="253"/>
      <c r="AY144" s="253"/>
      <c r="AZ144" s="253"/>
      <c r="BA144" s="253"/>
      <c r="BB144" s="253"/>
      <c r="BC144" s="253"/>
      <c r="BD144" s="253"/>
      <c r="BE144" s="253"/>
      <c r="BF144" s="253"/>
      <c r="BG144" s="253"/>
      <c r="BH144" s="253"/>
      <c r="BI144" s="253"/>
      <c r="BJ144" s="253"/>
      <c r="BK144" s="253"/>
      <c r="BL144" s="253"/>
      <c r="BM144" s="253"/>
      <c r="BN144" s="253"/>
      <c r="BO144" s="253"/>
      <c r="BP144" s="253"/>
      <c r="BQ144" s="253"/>
      <c r="BR144" s="253"/>
      <c r="BS144" s="253"/>
      <c r="BT144" s="253"/>
      <c r="BU144" s="253"/>
      <c r="BV144" s="253"/>
      <c r="BW144" s="253"/>
      <c r="BX144" s="253"/>
      <c r="BY144" s="253"/>
      <c r="BZ144" s="253"/>
      <c r="CA144" s="253"/>
      <c r="CB144" s="253"/>
      <c r="CC144" s="253"/>
      <c r="CD144" s="253"/>
      <c r="CE144" s="253"/>
      <c r="CF144" s="253"/>
      <c r="CG144" s="253"/>
      <c r="CH144" s="253"/>
      <c r="CI144" s="253"/>
      <c r="CJ144" s="253"/>
      <c r="CK144" s="253"/>
      <c r="CL144" s="253"/>
      <c r="CM144" s="253"/>
      <c r="CN144" s="253"/>
      <c r="CO144" s="253"/>
      <c r="CP144" s="253"/>
      <c r="CQ144" s="253"/>
      <c r="CR144" s="253"/>
      <c r="CS144" s="253"/>
      <c r="CT144" s="253"/>
      <c r="CU144" s="253"/>
      <c r="CV144" s="253"/>
      <c r="CW144" s="253"/>
      <c r="CX144" s="253"/>
      <c r="CY144" s="253"/>
      <c r="CZ144" s="253"/>
      <c r="DA144" s="253"/>
      <c r="DB144" s="253"/>
      <c r="DC144" s="253"/>
      <c r="DD144" s="253"/>
      <c r="DE144" s="253"/>
      <c r="DF144" s="253"/>
      <c r="DG144" s="253"/>
      <c r="DH144" s="253"/>
      <c r="DI144" s="253"/>
      <c r="DJ144" s="253"/>
      <c r="DK144" s="253"/>
      <c r="DL144" s="253"/>
    </row>
    <row r="145" spans="1:116" x14ac:dyDescent="0.35">
      <c r="A145" s="254" t="s">
        <v>7126</v>
      </c>
      <c r="B145" s="255" t="s">
        <v>7127</v>
      </c>
      <c r="C145" s="258">
        <v>0.1065750135</v>
      </c>
      <c r="D145" s="259">
        <v>12</v>
      </c>
      <c r="E145" s="258">
        <v>1.7999999999999999E-2</v>
      </c>
      <c r="F145" s="258">
        <v>6.6</v>
      </c>
      <c r="G145" s="258">
        <v>0.4823245162</v>
      </c>
      <c r="H145" s="258">
        <v>45.7</v>
      </c>
      <c r="I145" s="259">
        <v>6</v>
      </c>
      <c r="J145" s="259" t="str">
        <f>IFERROR(VLOOKUP($B145,'Core Indicators'!$E$3:$EU$906,147,FALSE),"x")</f>
        <v>x</v>
      </c>
      <c r="K145" s="260">
        <v>-0.55640339849999998</v>
      </c>
      <c r="L145" s="258">
        <v>5.75</v>
      </c>
      <c r="M145" s="259">
        <v>65</v>
      </c>
      <c r="N145" s="259">
        <v>28</v>
      </c>
      <c r="O145" s="259" t="str">
        <f>IFERROR(VLOOKUP(B145,'Core Indicators'!$E$3:$G$9906,3,FALSE),"x")</f>
        <v>x</v>
      </c>
      <c r="P145" s="259">
        <v>397300</v>
      </c>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c r="AT145" s="253"/>
      <c r="AU145" s="253"/>
      <c r="AV145" s="253"/>
      <c r="AW145" s="253"/>
      <c r="AX145" s="253"/>
      <c r="AY145" s="253"/>
      <c r="AZ145" s="253"/>
      <c r="BA145" s="253"/>
      <c r="BB145" s="253"/>
      <c r="BC145" s="253"/>
      <c r="BD145" s="253"/>
      <c r="BE145" s="253"/>
      <c r="BF145" s="253"/>
      <c r="BG145" s="253"/>
      <c r="BH145" s="253"/>
      <c r="BI145" s="253"/>
      <c r="BJ145" s="253"/>
      <c r="BK145" s="253"/>
      <c r="BL145" s="253"/>
      <c r="BM145" s="253"/>
      <c r="BN145" s="253"/>
      <c r="BO145" s="253"/>
      <c r="BP145" s="253"/>
      <c r="BQ145" s="253"/>
      <c r="BR145" s="253"/>
      <c r="BS145" s="253"/>
      <c r="BT145" s="253"/>
      <c r="BU145" s="253"/>
      <c r="BV145" s="253"/>
      <c r="BW145" s="253"/>
      <c r="BX145" s="253"/>
      <c r="BY145" s="253"/>
      <c r="BZ145" s="253"/>
      <c r="CA145" s="253"/>
      <c r="CB145" s="253"/>
      <c r="CC145" s="253"/>
      <c r="CD145" s="253"/>
      <c r="CE145" s="253"/>
      <c r="CF145" s="253"/>
      <c r="CG145" s="253"/>
      <c r="CH145" s="253"/>
      <c r="CI145" s="253"/>
      <c r="CJ145" s="253"/>
      <c r="CK145" s="253"/>
      <c r="CL145" s="253"/>
      <c r="CM145" s="253"/>
      <c r="CN145" s="253"/>
      <c r="CO145" s="253"/>
      <c r="CP145" s="253"/>
      <c r="CQ145" s="253"/>
      <c r="CR145" s="253"/>
      <c r="CS145" s="253"/>
      <c r="CT145" s="253"/>
      <c r="CU145" s="253"/>
      <c r="CV145" s="253"/>
      <c r="CW145" s="253"/>
      <c r="CX145" s="253"/>
      <c r="CY145" s="253"/>
      <c r="CZ145" s="253"/>
      <c r="DA145" s="253"/>
      <c r="DB145" s="253"/>
      <c r="DC145" s="253"/>
      <c r="DD145" s="253"/>
      <c r="DE145" s="253"/>
      <c r="DF145" s="253"/>
      <c r="DG145" s="253"/>
      <c r="DH145" s="253"/>
      <c r="DI145" s="253"/>
      <c r="DJ145" s="253"/>
      <c r="DK145" s="253"/>
      <c r="DL145" s="253"/>
    </row>
    <row r="146" spans="1:116" x14ac:dyDescent="0.35">
      <c r="A146" s="254" t="s">
        <v>232</v>
      </c>
      <c r="B146" s="255" t="s">
        <v>7128</v>
      </c>
      <c r="C146" s="258">
        <v>0</v>
      </c>
      <c r="D146" s="259" t="s">
        <v>14</v>
      </c>
      <c r="E146" s="258">
        <v>0</v>
      </c>
      <c r="F146" s="258" t="s">
        <v>14</v>
      </c>
      <c r="G146" s="258" t="s">
        <v>14</v>
      </c>
      <c r="H146" s="258">
        <v>33.700000000000003</v>
      </c>
      <c r="I146" s="259">
        <v>6</v>
      </c>
      <c r="J146" s="259">
        <f>IFERROR(VLOOKUP($B146,'Core Indicators'!$E$3:$EU$906,147,FALSE),"x")</f>
        <v>319</v>
      </c>
      <c r="K146" s="260">
        <v>-0.48548009990000002</v>
      </c>
      <c r="L146" s="258" t="s">
        <v>14</v>
      </c>
      <c r="M146" s="259">
        <v>11</v>
      </c>
      <c r="N146" s="259" t="s">
        <v>14</v>
      </c>
      <c r="O146" s="259">
        <f>IFERROR(VLOOKUP(B146,'Core Indicators'!$E$3:$G$9906,3,FALSE),"x")</f>
        <v>5200000</v>
      </c>
      <c r="P146" s="259">
        <v>6020</v>
      </c>
      <c r="Q146" s="253"/>
      <c r="R146" s="253"/>
      <c r="S146" s="253"/>
      <c r="T146" s="253"/>
      <c r="U146" s="253"/>
      <c r="V146" s="253"/>
      <c r="W146" s="253"/>
      <c r="X146" s="253"/>
      <c r="Y146" s="253"/>
      <c r="Z146" s="253"/>
      <c r="AA146" s="253"/>
      <c r="AB146" s="253"/>
      <c r="AC146" s="253"/>
      <c r="AD146" s="253"/>
      <c r="AE146" s="253"/>
      <c r="AF146" s="253"/>
      <c r="AG146" s="253"/>
      <c r="AH146" s="253"/>
      <c r="AI146" s="253"/>
      <c r="AJ146" s="253"/>
      <c r="AK146" s="253"/>
      <c r="AL146" s="253"/>
      <c r="AM146" s="253"/>
      <c r="AN146" s="253"/>
      <c r="AO146" s="253"/>
      <c r="AP146" s="253"/>
      <c r="AQ146" s="253"/>
      <c r="AR146" s="253"/>
      <c r="AS146" s="253"/>
      <c r="AT146" s="253"/>
      <c r="AU146" s="253"/>
      <c r="AV146" s="253"/>
      <c r="AW146" s="253"/>
      <c r="AX146" s="253"/>
      <c r="AY146" s="253"/>
      <c r="AZ146" s="253"/>
      <c r="BA146" s="253"/>
      <c r="BB146" s="253"/>
      <c r="BC146" s="253"/>
      <c r="BD146" s="253"/>
      <c r="BE146" s="253"/>
      <c r="BF146" s="253"/>
      <c r="BG146" s="253"/>
      <c r="BH146" s="253"/>
      <c r="BI146" s="253"/>
      <c r="BJ146" s="253"/>
      <c r="BK146" s="253"/>
      <c r="BL146" s="253"/>
      <c r="BM146" s="253"/>
      <c r="BN146" s="253"/>
      <c r="BO146" s="253"/>
      <c r="BP146" s="253"/>
      <c r="BQ146" s="253"/>
      <c r="BR146" s="253"/>
      <c r="BS146" s="253"/>
      <c r="BT146" s="253"/>
      <c r="BU146" s="253"/>
      <c r="BV146" s="253"/>
      <c r="BW146" s="253"/>
      <c r="BX146" s="253"/>
      <c r="BY146" s="253"/>
      <c r="BZ146" s="253"/>
      <c r="CA146" s="253"/>
      <c r="CB146" s="253"/>
      <c r="CC146" s="253"/>
      <c r="CD146" s="253"/>
      <c r="CE146" s="253"/>
      <c r="CF146" s="253"/>
      <c r="CG146" s="253"/>
      <c r="CH146" s="253"/>
      <c r="CI146" s="253"/>
      <c r="CJ146" s="253"/>
      <c r="CK146" s="253"/>
      <c r="CL146" s="253"/>
      <c r="CM146" s="253"/>
      <c r="CN146" s="253"/>
      <c r="CO146" s="253"/>
      <c r="CP146" s="253"/>
      <c r="CQ146" s="253"/>
      <c r="CR146" s="253"/>
      <c r="CS146" s="253"/>
      <c r="CT146" s="253"/>
      <c r="CU146" s="253"/>
      <c r="CV146" s="253"/>
      <c r="CW146" s="253"/>
      <c r="CX146" s="253"/>
      <c r="CY146" s="253"/>
      <c r="CZ146" s="253"/>
      <c r="DA146" s="253"/>
      <c r="DB146" s="253"/>
      <c r="DC146" s="253"/>
      <c r="DD146" s="253"/>
      <c r="DE146" s="253"/>
      <c r="DF146" s="253"/>
      <c r="DG146" s="253"/>
      <c r="DH146" s="253"/>
      <c r="DI146" s="253"/>
      <c r="DJ146" s="253"/>
      <c r="DK146" s="253"/>
      <c r="DL146" s="253"/>
    </row>
    <row r="147" spans="1:116" x14ac:dyDescent="0.35">
      <c r="A147" s="254" t="s">
        <v>7129</v>
      </c>
      <c r="B147" s="255" t="s">
        <v>7130</v>
      </c>
      <c r="C147" s="258">
        <v>0.98654400079999993</v>
      </c>
      <c r="D147" s="259">
        <v>2</v>
      </c>
      <c r="E147" s="258">
        <v>0</v>
      </c>
      <c r="F147" s="258">
        <v>3.9</v>
      </c>
      <c r="G147" s="258">
        <v>0.20243781869999999</v>
      </c>
      <c r="H147" s="258" t="s">
        <v>14</v>
      </c>
      <c r="I147" s="259">
        <v>0</v>
      </c>
      <c r="J147" s="259" t="str">
        <f>IFERROR(VLOOKUP($B147,'Core Indicators'!$E$3:$EU$906,147,FALSE),"x")</f>
        <v>x</v>
      </c>
      <c r="K147" s="260">
        <v>0.73431843519999995</v>
      </c>
      <c r="L147" s="258">
        <v>3.75</v>
      </c>
      <c r="M147" s="259">
        <v>25</v>
      </c>
      <c r="N147" s="259">
        <v>62</v>
      </c>
      <c r="O147" s="259" t="str">
        <f>IFERROR(VLOOKUP(B147,'Core Indicators'!$E$3:$G$9906,3,FALSE),"x")</f>
        <v>x</v>
      </c>
      <c r="P147" s="259">
        <v>11610</v>
      </c>
      <c r="Q147" s="253"/>
      <c r="R147" s="253"/>
      <c r="S147" s="253"/>
      <c r="T147" s="253"/>
      <c r="U147" s="253"/>
      <c r="V147" s="253"/>
      <c r="W147" s="253"/>
      <c r="X147" s="253"/>
      <c r="Y147" s="253"/>
      <c r="Z147" s="253"/>
      <c r="AA147" s="253"/>
      <c r="AB147" s="253"/>
      <c r="AC147" s="253"/>
      <c r="AD147" s="253"/>
      <c r="AE147" s="253"/>
      <c r="AF147" s="253"/>
      <c r="AG147" s="253"/>
      <c r="AH147" s="253"/>
      <c r="AI147" s="253"/>
      <c r="AJ147" s="253"/>
      <c r="AK147" s="253"/>
      <c r="AL147" s="253"/>
      <c r="AM147" s="253"/>
      <c r="AN147" s="253"/>
      <c r="AO147" s="253"/>
      <c r="AP147" s="253"/>
      <c r="AQ147" s="253"/>
      <c r="AR147" s="253"/>
      <c r="AS147" s="253"/>
      <c r="AT147" s="253"/>
      <c r="AU147" s="253"/>
      <c r="AV147" s="253"/>
      <c r="AW147" s="253"/>
      <c r="AX147" s="253"/>
      <c r="AY147" s="253"/>
      <c r="AZ147" s="253"/>
      <c r="BA147" s="253"/>
      <c r="BB147" s="253"/>
      <c r="BC147" s="253"/>
      <c r="BD147" s="253"/>
      <c r="BE147" s="253"/>
      <c r="BF147" s="253"/>
      <c r="BG147" s="253"/>
      <c r="BH147" s="253"/>
      <c r="BI147" s="253"/>
      <c r="BJ147" s="253"/>
      <c r="BK147" s="253"/>
      <c r="BL147" s="253"/>
      <c r="BM147" s="253"/>
      <c r="BN147" s="253"/>
      <c r="BO147" s="253"/>
      <c r="BP147" s="253"/>
      <c r="BQ147" s="253"/>
      <c r="BR147" s="253"/>
      <c r="BS147" s="253"/>
      <c r="BT147" s="253"/>
      <c r="BU147" s="253"/>
      <c r="BV147" s="253"/>
      <c r="BW147" s="253"/>
      <c r="BX147" s="253"/>
      <c r="BY147" s="253"/>
      <c r="BZ147" s="253"/>
      <c r="CA147" s="253"/>
      <c r="CB147" s="253"/>
      <c r="CC147" s="253"/>
      <c r="CD147" s="253"/>
      <c r="CE147" s="253"/>
      <c r="CF147" s="253"/>
      <c r="CG147" s="253"/>
      <c r="CH147" s="253"/>
      <c r="CI147" s="253"/>
      <c r="CJ147" s="253"/>
      <c r="CK147" s="253"/>
      <c r="CL147" s="253"/>
      <c r="CM147" s="253"/>
      <c r="CN147" s="253"/>
      <c r="CO147" s="253"/>
      <c r="CP147" s="253"/>
      <c r="CQ147" s="253"/>
      <c r="CR147" s="253"/>
      <c r="CS147" s="253"/>
      <c r="CT147" s="253"/>
      <c r="CU147" s="253"/>
      <c r="CV147" s="253"/>
      <c r="CW147" s="253"/>
      <c r="CX147" s="253"/>
      <c r="CY147" s="253"/>
      <c r="CZ147" s="253"/>
      <c r="DA147" s="253"/>
      <c r="DB147" s="253"/>
      <c r="DC147" s="253"/>
      <c r="DD147" s="253"/>
      <c r="DE147" s="253"/>
      <c r="DF147" s="253"/>
      <c r="DG147" s="253"/>
      <c r="DH147" s="253"/>
      <c r="DI147" s="253"/>
      <c r="DJ147" s="253"/>
      <c r="DK147" s="253"/>
      <c r="DL147" s="253"/>
    </row>
    <row r="148" spans="1:116" x14ac:dyDescent="0.35">
      <c r="A148" s="254" t="s">
        <v>7131</v>
      </c>
      <c r="B148" s="255" t="s">
        <v>7132</v>
      </c>
      <c r="C148" s="258" t="s">
        <v>14</v>
      </c>
      <c r="D148" s="259" t="s">
        <v>14</v>
      </c>
      <c r="E148" s="258" t="s">
        <v>14</v>
      </c>
      <c r="F148" s="258" t="s">
        <v>14</v>
      </c>
      <c r="G148" s="258" t="s">
        <v>14</v>
      </c>
      <c r="H148" s="258">
        <v>29</v>
      </c>
      <c r="I148" s="259" t="s">
        <v>14</v>
      </c>
      <c r="J148" s="259" t="str">
        <f>IFERROR(VLOOKUP($B148,'Core Indicators'!$E$3:$EU$906,147,FALSE),"x")</f>
        <v>x</v>
      </c>
      <c r="K148" s="260" t="s">
        <v>14</v>
      </c>
      <c r="L148" s="258" t="s">
        <v>14</v>
      </c>
      <c r="M148" s="259" t="s">
        <v>14</v>
      </c>
      <c r="N148" s="259" t="s">
        <v>14</v>
      </c>
      <c r="O148" s="259" t="str">
        <f>IFERROR(VLOOKUP(B148,'Core Indicators'!$E$3:$G$9906,3,FALSE),"x")</f>
        <v>x</v>
      </c>
      <c r="P148" s="259" t="s">
        <v>14</v>
      </c>
      <c r="Q148" s="253"/>
      <c r="R148" s="253"/>
      <c r="S148" s="253"/>
      <c r="T148" s="253"/>
      <c r="U148" s="253"/>
      <c r="V148" s="253"/>
      <c r="W148" s="253"/>
      <c r="X148" s="253"/>
      <c r="Y148" s="253"/>
      <c r="Z148" s="253"/>
      <c r="AA148" s="253"/>
      <c r="AB148" s="253"/>
      <c r="AC148" s="253"/>
      <c r="AD148" s="253"/>
      <c r="AE148" s="253"/>
      <c r="AF148" s="253"/>
      <c r="AG148" s="253"/>
      <c r="AH148" s="253"/>
      <c r="AI148" s="253"/>
      <c r="AJ148" s="253"/>
      <c r="AK148" s="253"/>
      <c r="AL148" s="253"/>
      <c r="AM148" s="253"/>
      <c r="AN148" s="253"/>
      <c r="AO148" s="253"/>
      <c r="AP148" s="253"/>
      <c r="AQ148" s="253"/>
      <c r="AR148" s="253"/>
      <c r="AS148" s="253"/>
      <c r="AT148" s="253"/>
      <c r="AU148" s="253"/>
      <c r="AV148" s="253"/>
      <c r="AW148" s="253"/>
      <c r="AX148" s="253"/>
      <c r="AY148" s="253"/>
      <c r="AZ148" s="253"/>
      <c r="BA148" s="253"/>
      <c r="BB148" s="253"/>
      <c r="BC148" s="253"/>
      <c r="BD148" s="253"/>
      <c r="BE148" s="253"/>
      <c r="BF148" s="253"/>
      <c r="BG148" s="253"/>
      <c r="BH148" s="253"/>
      <c r="BI148" s="253"/>
      <c r="BJ148" s="253"/>
      <c r="BK148" s="253"/>
      <c r="BL148" s="253"/>
      <c r="BM148" s="253"/>
      <c r="BN148" s="253"/>
      <c r="BO148" s="253"/>
      <c r="BP148" s="253"/>
      <c r="BQ148" s="253"/>
      <c r="BR148" s="253"/>
      <c r="BS148" s="253"/>
      <c r="BT148" s="253"/>
      <c r="BU148" s="253"/>
      <c r="BV148" s="253"/>
      <c r="BW148" s="253"/>
      <c r="BX148" s="253"/>
      <c r="BY148" s="253"/>
      <c r="BZ148" s="253"/>
      <c r="CA148" s="253"/>
      <c r="CB148" s="253"/>
      <c r="CC148" s="253"/>
      <c r="CD148" s="253"/>
      <c r="CE148" s="253"/>
      <c r="CF148" s="253"/>
      <c r="CG148" s="253"/>
      <c r="CH148" s="253"/>
      <c r="CI148" s="253"/>
      <c r="CJ148" s="253"/>
      <c r="CK148" s="253"/>
      <c r="CL148" s="253"/>
      <c r="CM148" s="253"/>
      <c r="CN148" s="253"/>
      <c r="CO148" s="253"/>
      <c r="CP148" s="253"/>
      <c r="CQ148" s="253"/>
      <c r="CR148" s="253"/>
      <c r="CS148" s="253"/>
      <c r="CT148" s="253"/>
      <c r="CU148" s="253"/>
      <c r="CV148" s="253"/>
      <c r="CW148" s="253"/>
      <c r="CX148" s="253"/>
      <c r="CY148" s="253"/>
      <c r="CZ148" s="253"/>
      <c r="DA148" s="253"/>
      <c r="DB148" s="253"/>
      <c r="DC148" s="253"/>
      <c r="DD148" s="253"/>
      <c r="DE148" s="253"/>
      <c r="DF148" s="253"/>
      <c r="DG148" s="253"/>
      <c r="DH148" s="253"/>
      <c r="DI148" s="253"/>
      <c r="DJ148" s="253"/>
      <c r="DK148" s="253"/>
      <c r="DL148" s="253"/>
    </row>
    <row r="149" spans="1:116" x14ac:dyDescent="0.35">
      <c r="A149" s="254" t="s">
        <v>7133</v>
      </c>
      <c r="B149" s="255" t="s">
        <v>7134</v>
      </c>
      <c r="C149" s="258">
        <v>0.29808903580000001</v>
      </c>
      <c r="D149" s="259">
        <v>8</v>
      </c>
      <c r="E149" s="258">
        <v>2.7E-2</v>
      </c>
      <c r="F149" s="258">
        <v>7.65</v>
      </c>
      <c r="G149" s="258">
        <v>0.31603010729999997</v>
      </c>
      <c r="H149" s="258">
        <v>35.799999999999997</v>
      </c>
      <c r="I149" s="259">
        <v>4</v>
      </c>
      <c r="J149" s="259" t="str">
        <f>IFERROR(VLOOKUP($B149,'Core Indicators'!$E$3:$EU$906,147,FALSE),"x")</f>
        <v>x</v>
      </c>
      <c r="K149" s="260">
        <v>0.36400461200000001</v>
      </c>
      <c r="L149" s="258">
        <v>6.75</v>
      </c>
      <c r="M149" s="259">
        <v>83</v>
      </c>
      <c r="N149" s="259">
        <v>44</v>
      </c>
      <c r="O149" s="259" t="str">
        <f>IFERROR(VLOOKUP(B149,'Core Indicators'!$E$3:$G$9906,3,FALSE),"x")</f>
        <v>x</v>
      </c>
      <c r="P149" s="259">
        <v>230080</v>
      </c>
      <c r="Q149" s="253"/>
      <c r="R149" s="253"/>
      <c r="S149" s="253"/>
      <c r="T149" s="253"/>
      <c r="U149" s="253"/>
      <c r="V149" s="253"/>
      <c r="W149" s="253"/>
      <c r="X149" s="253"/>
      <c r="Y149" s="253"/>
      <c r="Z149" s="253"/>
      <c r="AA149" s="253"/>
      <c r="AB149" s="253"/>
      <c r="AC149" s="253"/>
      <c r="AD149" s="253"/>
      <c r="AE149" s="253"/>
      <c r="AF149" s="253"/>
      <c r="AG149" s="253"/>
      <c r="AH149" s="253"/>
      <c r="AI149" s="253"/>
      <c r="AJ149" s="253"/>
      <c r="AK149" s="253"/>
      <c r="AL149" s="253"/>
      <c r="AM149" s="253"/>
      <c r="AN149" s="253"/>
      <c r="AO149" s="253"/>
      <c r="AP149" s="253"/>
      <c r="AQ149" s="253"/>
      <c r="AR149" s="253"/>
      <c r="AS149" s="253"/>
      <c r="AT149" s="253"/>
      <c r="AU149" s="253"/>
      <c r="AV149" s="253"/>
      <c r="AW149" s="253"/>
      <c r="AX149" s="253"/>
      <c r="AY149" s="253"/>
      <c r="AZ149" s="253"/>
      <c r="BA149" s="253"/>
      <c r="BB149" s="253"/>
      <c r="BC149" s="253"/>
      <c r="BD149" s="253"/>
      <c r="BE149" s="253"/>
      <c r="BF149" s="253"/>
      <c r="BG149" s="253"/>
      <c r="BH149" s="253"/>
      <c r="BI149" s="253"/>
      <c r="BJ149" s="253"/>
      <c r="BK149" s="253"/>
      <c r="BL149" s="253"/>
      <c r="BM149" s="253"/>
      <c r="BN149" s="253"/>
      <c r="BO149" s="253"/>
      <c r="BP149" s="253"/>
      <c r="BQ149" s="253"/>
      <c r="BR149" s="253"/>
      <c r="BS149" s="253"/>
      <c r="BT149" s="253"/>
      <c r="BU149" s="253"/>
      <c r="BV149" s="253"/>
      <c r="BW149" s="253"/>
      <c r="BX149" s="253"/>
      <c r="BY149" s="253"/>
      <c r="BZ149" s="253"/>
      <c r="CA149" s="253"/>
      <c r="CB149" s="253"/>
      <c r="CC149" s="253"/>
      <c r="CD149" s="253"/>
      <c r="CE149" s="253"/>
      <c r="CF149" s="253"/>
      <c r="CG149" s="253"/>
      <c r="CH149" s="253"/>
      <c r="CI149" s="253"/>
      <c r="CJ149" s="253"/>
      <c r="CK149" s="253"/>
      <c r="CL149" s="253"/>
      <c r="CM149" s="253"/>
      <c r="CN149" s="253"/>
      <c r="CO149" s="253"/>
      <c r="CP149" s="253"/>
      <c r="CQ149" s="253"/>
      <c r="CR149" s="253"/>
      <c r="CS149" s="253"/>
      <c r="CT149" s="253"/>
      <c r="CU149" s="253"/>
      <c r="CV149" s="253"/>
      <c r="CW149" s="253"/>
      <c r="CX149" s="253"/>
      <c r="CY149" s="253"/>
      <c r="CZ149" s="253"/>
      <c r="DA149" s="253"/>
      <c r="DB149" s="253"/>
      <c r="DC149" s="253"/>
      <c r="DD149" s="253"/>
      <c r="DE149" s="253"/>
      <c r="DF149" s="253"/>
      <c r="DG149" s="253"/>
      <c r="DH149" s="253"/>
      <c r="DI149" s="253"/>
      <c r="DJ149" s="253"/>
      <c r="DK149" s="253"/>
      <c r="DL149" s="253"/>
    </row>
    <row r="150" spans="1:116" x14ac:dyDescent="0.35">
      <c r="A150" s="254" t="s">
        <v>7135</v>
      </c>
      <c r="B150" s="255" t="s">
        <v>7136</v>
      </c>
      <c r="C150" s="258">
        <v>0.34628793000000002</v>
      </c>
      <c r="D150" s="259">
        <v>2</v>
      </c>
      <c r="E150" s="258">
        <v>0.16450000000000001</v>
      </c>
      <c r="F150" s="258">
        <v>4.5</v>
      </c>
      <c r="G150" s="258">
        <v>0.25525934649999998</v>
      </c>
      <c r="H150" s="258">
        <v>37.5</v>
      </c>
      <c r="I150" s="259">
        <v>6</v>
      </c>
      <c r="J150" s="259" t="str">
        <f>IFERROR(VLOOKUP($B150,'Core Indicators'!$E$3:$EU$906,147,FALSE),"x")</f>
        <v>x</v>
      </c>
      <c r="K150" s="260">
        <v>-0.72368854280000006</v>
      </c>
      <c r="L150" s="258">
        <v>4</v>
      </c>
      <c r="M150" s="259">
        <v>20</v>
      </c>
      <c r="N150" s="259">
        <v>28</v>
      </c>
      <c r="O150" s="259" t="str">
        <f>IFERROR(VLOOKUP(B150,'Core Indicators'!$E$3:$G$9906,3,FALSE),"x")</f>
        <v>x</v>
      </c>
      <c r="P150" s="259">
        <v>16376870</v>
      </c>
      <c r="Q150" s="253"/>
      <c r="R150" s="253"/>
      <c r="S150" s="253"/>
      <c r="T150" s="253"/>
      <c r="U150" s="253"/>
      <c r="V150" s="253"/>
      <c r="W150" s="253"/>
      <c r="X150" s="253"/>
      <c r="Y150" s="253"/>
      <c r="Z150" s="253"/>
      <c r="AA150" s="253"/>
      <c r="AB150" s="253"/>
      <c r="AC150" s="253"/>
      <c r="AD150" s="253"/>
      <c r="AE150" s="253"/>
      <c r="AF150" s="253"/>
      <c r="AG150" s="253"/>
      <c r="AH150" s="253"/>
      <c r="AI150" s="253"/>
      <c r="AJ150" s="253"/>
      <c r="AK150" s="253"/>
      <c r="AL150" s="253"/>
      <c r="AM150" s="253"/>
      <c r="AN150" s="253"/>
      <c r="AO150" s="253"/>
      <c r="AP150" s="253"/>
      <c r="AQ150" s="253"/>
      <c r="AR150" s="253"/>
      <c r="AS150" s="253"/>
      <c r="AT150" s="253"/>
      <c r="AU150" s="253"/>
      <c r="AV150" s="253"/>
      <c r="AW150" s="253"/>
      <c r="AX150" s="253"/>
      <c r="AY150" s="253"/>
      <c r="AZ150" s="253"/>
      <c r="BA150" s="253"/>
      <c r="BB150" s="253"/>
      <c r="BC150" s="253"/>
      <c r="BD150" s="253"/>
      <c r="BE150" s="253"/>
      <c r="BF150" s="253"/>
      <c r="BG150" s="253"/>
      <c r="BH150" s="253"/>
      <c r="BI150" s="253"/>
      <c r="BJ150" s="253"/>
      <c r="BK150" s="253"/>
      <c r="BL150" s="253"/>
      <c r="BM150" s="253"/>
      <c r="BN150" s="253"/>
      <c r="BO150" s="253"/>
      <c r="BP150" s="253"/>
      <c r="BQ150" s="253"/>
      <c r="BR150" s="253"/>
      <c r="BS150" s="253"/>
      <c r="BT150" s="253"/>
      <c r="BU150" s="253"/>
      <c r="BV150" s="253"/>
      <c r="BW150" s="253"/>
      <c r="BX150" s="253"/>
      <c r="BY150" s="253"/>
      <c r="BZ150" s="253"/>
      <c r="CA150" s="253"/>
      <c r="CB150" s="253"/>
      <c r="CC150" s="253"/>
      <c r="CD150" s="253"/>
      <c r="CE150" s="253"/>
      <c r="CF150" s="253"/>
      <c r="CG150" s="253"/>
      <c r="CH150" s="253"/>
      <c r="CI150" s="253"/>
      <c r="CJ150" s="253"/>
      <c r="CK150" s="253"/>
      <c r="CL150" s="253"/>
      <c r="CM150" s="253"/>
      <c r="CN150" s="253"/>
      <c r="CO150" s="253"/>
      <c r="CP150" s="253"/>
      <c r="CQ150" s="253"/>
      <c r="CR150" s="253"/>
      <c r="CS150" s="253"/>
      <c r="CT150" s="253"/>
      <c r="CU150" s="253"/>
      <c r="CV150" s="253"/>
      <c r="CW150" s="253"/>
      <c r="CX150" s="253"/>
      <c r="CY150" s="253"/>
      <c r="CZ150" s="253"/>
      <c r="DA150" s="253"/>
      <c r="DB150" s="253"/>
      <c r="DC150" s="253"/>
      <c r="DD150" s="253"/>
      <c r="DE150" s="253"/>
      <c r="DF150" s="253"/>
      <c r="DG150" s="253"/>
      <c r="DH150" s="253"/>
      <c r="DI150" s="253"/>
      <c r="DJ150" s="253"/>
      <c r="DK150" s="253"/>
      <c r="DL150" s="253"/>
    </row>
    <row r="151" spans="1:116" x14ac:dyDescent="0.35">
      <c r="A151" s="254" t="s">
        <v>663</v>
      </c>
      <c r="B151" s="255" t="s">
        <v>7137</v>
      </c>
      <c r="C151" s="258">
        <v>0.27190004229999998</v>
      </c>
      <c r="D151" s="259">
        <v>5</v>
      </c>
      <c r="E151" s="258">
        <v>0.84</v>
      </c>
      <c r="F151" s="258">
        <v>3.9833333333000001</v>
      </c>
      <c r="G151" s="258">
        <v>0.41238544770000002</v>
      </c>
      <c r="H151" s="258">
        <v>43.7</v>
      </c>
      <c r="I151" s="259">
        <v>6</v>
      </c>
      <c r="J151" s="259" t="str">
        <f>IFERROR(VLOOKUP($B151,'Core Indicators'!$E$3:$EU$906,147,FALSE),"x")</f>
        <v>x</v>
      </c>
      <c r="K151" s="260">
        <v>7.6188184300000003E-2</v>
      </c>
      <c r="L151" s="258">
        <v>3.75</v>
      </c>
      <c r="M151" s="259">
        <v>22</v>
      </c>
      <c r="N151" s="259">
        <v>53</v>
      </c>
      <c r="O151" s="259">
        <f>IFERROR(VLOOKUP(B151,'Core Indicators'!$E$3:$G$9906,3,FALSE),"x")</f>
        <v>9661000</v>
      </c>
      <c r="P151" s="259">
        <v>24670</v>
      </c>
      <c r="Q151" s="253"/>
      <c r="R151" s="253"/>
      <c r="S151" s="253"/>
      <c r="T151" s="253"/>
      <c r="U151" s="253"/>
      <c r="V151" s="253"/>
      <c r="W151" s="253"/>
      <c r="X151" s="253"/>
      <c r="Y151" s="253"/>
      <c r="Z151" s="253"/>
      <c r="AA151" s="253"/>
      <c r="AB151" s="253"/>
      <c r="AC151" s="253"/>
      <c r="AD151" s="253"/>
      <c r="AE151" s="253"/>
      <c r="AF151" s="253"/>
      <c r="AG151" s="253"/>
      <c r="AH151" s="253"/>
      <c r="AI151" s="253"/>
      <c r="AJ151" s="253"/>
      <c r="AK151" s="253"/>
      <c r="AL151" s="253"/>
      <c r="AM151" s="253"/>
      <c r="AN151" s="253"/>
      <c r="AO151" s="253"/>
      <c r="AP151" s="253"/>
      <c r="AQ151" s="253"/>
      <c r="AR151" s="253"/>
      <c r="AS151" s="253"/>
      <c r="AT151" s="253"/>
      <c r="AU151" s="253"/>
      <c r="AV151" s="253"/>
      <c r="AW151" s="253"/>
      <c r="AX151" s="253"/>
      <c r="AY151" s="253"/>
      <c r="AZ151" s="253"/>
      <c r="BA151" s="253"/>
      <c r="BB151" s="253"/>
      <c r="BC151" s="253"/>
      <c r="BD151" s="253"/>
      <c r="BE151" s="253"/>
      <c r="BF151" s="253"/>
      <c r="BG151" s="253"/>
      <c r="BH151" s="253"/>
      <c r="BI151" s="253"/>
      <c r="BJ151" s="253"/>
      <c r="BK151" s="253"/>
      <c r="BL151" s="253"/>
      <c r="BM151" s="253"/>
      <c r="BN151" s="253"/>
      <c r="BO151" s="253"/>
      <c r="BP151" s="253"/>
      <c r="BQ151" s="253"/>
      <c r="BR151" s="253"/>
      <c r="BS151" s="253"/>
      <c r="BT151" s="253"/>
      <c r="BU151" s="253"/>
      <c r="BV151" s="253"/>
      <c r="BW151" s="253"/>
      <c r="BX151" s="253"/>
      <c r="BY151" s="253"/>
      <c r="BZ151" s="253"/>
      <c r="CA151" s="253"/>
      <c r="CB151" s="253"/>
      <c r="CC151" s="253"/>
      <c r="CD151" s="253"/>
      <c r="CE151" s="253"/>
      <c r="CF151" s="253"/>
      <c r="CG151" s="253"/>
      <c r="CH151" s="253"/>
      <c r="CI151" s="253"/>
      <c r="CJ151" s="253"/>
      <c r="CK151" s="253"/>
      <c r="CL151" s="253"/>
      <c r="CM151" s="253"/>
      <c r="CN151" s="253"/>
      <c r="CO151" s="253"/>
      <c r="CP151" s="253"/>
      <c r="CQ151" s="253"/>
      <c r="CR151" s="253"/>
      <c r="CS151" s="253"/>
      <c r="CT151" s="253"/>
      <c r="CU151" s="253"/>
      <c r="CV151" s="253"/>
      <c r="CW151" s="253"/>
      <c r="CX151" s="253"/>
      <c r="CY151" s="253"/>
      <c r="CZ151" s="253"/>
      <c r="DA151" s="253"/>
      <c r="DB151" s="253"/>
      <c r="DC151" s="253"/>
      <c r="DD151" s="253"/>
      <c r="DE151" s="253"/>
      <c r="DF151" s="253"/>
      <c r="DG151" s="253"/>
      <c r="DH151" s="253"/>
      <c r="DI151" s="253"/>
      <c r="DJ151" s="253"/>
      <c r="DK151" s="253"/>
      <c r="DL151" s="253"/>
    </row>
    <row r="152" spans="1:116" x14ac:dyDescent="0.35">
      <c r="A152" s="254" t="s">
        <v>7138</v>
      </c>
      <c r="B152" s="255" t="s">
        <v>7139</v>
      </c>
      <c r="C152" s="258">
        <v>0.77989999290000012</v>
      </c>
      <c r="D152" s="259">
        <v>0</v>
      </c>
      <c r="E152" s="258">
        <v>0.17</v>
      </c>
      <c r="F152" s="258">
        <v>2.4500000000000002</v>
      </c>
      <c r="G152" s="258">
        <v>0.2235342192</v>
      </c>
      <c r="H152" s="258" t="s">
        <v>14</v>
      </c>
      <c r="I152" s="259">
        <v>10</v>
      </c>
      <c r="J152" s="259" t="str">
        <f>IFERROR(VLOOKUP($B152,'Core Indicators'!$E$3:$EU$906,147,FALSE),"x")</f>
        <v>x</v>
      </c>
      <c r="K152" s="260">
        <v>0.16855593029999999</v>
      </c>
      <c r="L152" s="258">
        <v>2.25</v>
      </c>
      <c r="M152" s="259">
        <v>7</v>
      </c>
      <c r="N152" s="259">
        <v>53</v>
      </c>
      <c r="O152" s="259" t="str">
        <f>IFERROR(VLOOKUP(B152,'Core Indicators'!$E$3:$G$9906,3,FALSE),"x")</f>
        <v>x</v>
      </c>
      <c r="P152" s="259">
        <v>2149690</v>
      </c>
      <c r="Q152" s="253"/>
      <c r="R152" s="253"/>
      <c r="S152" s="253"/>
      <c r="T152" s="253"/>
      <c r="U152" s="253"/>
      <c r="V152" s="253"/>
      <c r="W152" s="253"/>
      <c r="X152" s="253"/>
      <c r="Y152" s="253"/>
      <c r="Z152" s="253"/>
      <c r="AA152" s="253"/>
      <c r="AB152" s="253"/>
      <c r="AC152" s="253"/>
      <c r="AD152" s="253"/>
      <c r="AE152" s="253"/>
      <c r="AF152" s="253"/>
      <c r="AG152" s="253"/>
      <c r="AH152" s="253"/>
      <c r="AI152" s="253"/>
      <c r="AJ152" s="253"/>
      <c r="AK152" s="253"/>
      <c r="AL152" s="253"/>
      <c r="AM152" s="253"/>
      <c r="AN152" s="253"/>
      <c r="AO152" s="253"/>
      <c r="AP152" s="253"/>
      <c r="AQ152" s="253"/>
      <c r="AR152" s="253"/>
      <c r="AS152" s="253"/>
      <c r="AT152" s="253"/>
      <c r="AU152" s="253"/>
      <c r="AV152" s="253"/>
      <c r="AW152" s="253"/>
      <c r="AX152" s="253"/>
      <c r="AY152" s="253"/>
      <c r="AZ152" s="253"/>
      <c r="BA152" s="253"/>
      <c r="BB152" s="253"/>
      <c r="BC152" s="253"/>
      <c r="BD152" s="253"/>
      <c r="BE152" s="253"/>
      <c r="BF152" s="253"/>
      <c r="BG152" s="253"/>
      <c r="BH152" s="253"/>
      <c r="BI152" s="253"/>
      <c r="BJ152" s="253"/>
      <c r="BK152" s="253"/>
      <c r="BL152" s="253"/>
      <c r="BM152" s="253"/>
      <c r="BN152" s="253"/>
      <c r="BO152" s="253"/>
      <c r="BP152" s="253"/>
      <c r="BQ152" s="253"/>
      <c r="BR152" s="253"/>
      <c r="BS152" s="253"/>
      <c r="BT152" s="253"/>
      <c r="BU152" s="253"/>
      <c r="BV152" s="253"/>
      <c r="BW152" s="253"/>
      <c r="BX152" s="253"/>
      <c r="BY152" s="253"/>
      <c r="BZ152" s="253"/>
      <c r="CA152" s="253"/>
      <c r="CB152" s="253"/>
      <c r="CC152" s="253"/>
      <c r="CD152" s="253"/>
      <c r="CE152" s="253"/>
      <c r="CF152" s="253"/>
      <c r="CG152" s="253"/>
      <c r="CH152" s="253"/>
      <c r="CI152" s="253"/>
      <c r="CJ152" s="253"/>
      <c r="CK152" s="253"/>
      <c r="CL152" s="253"/>
      <c r="CM152" s="253"/>
      <c r="CN152" s="253"/>
      <c r="CO152" s="253"/>
      <c r="CP152" s="253"/>
      <c r="CQ152" s="253"/>
      <c r="CR152" s="253"/>
      <c r="CS152" s="253"/>
      <c r="CT152" s="253"/>
      <c r="CU152" s="253"/>
      <c r="CV152" s="253"/>
      <c r="CW152" s="253"/>
      <c r="CX152" s="253"/>
      <c r="CY152" s="253"/>
      <c r="CZ152" s="253"/>
      <c r="DA152" s="253"/>
      <c r="DB152" s="253"/>
      <c r="DC152" s="253"/>
      <c r="DD152" s="253"/>
      <c r="DE152" s="253"/>
      <c r="DF152" s="253"/>
      <c r="DG152" s="253"/>
      <c r="DH152" s="253"/>
      <c r="DI152" s="253"/>
      <c r="DJ152" s="253"/>
      <c r="DK152" s="253"/>
      <c r="DL152" s="253"/>
    </row>
    <row r="153" spans="1:116" x14ac:dyDescent="0.35">
      <c r="A153" s="254" t="s">
        <v>690</v>
      </c>
      <c r="B153" s="255" t="s">
        <v>7140</v>
      </c>
      <c r="C153" s="258">
        <v>0.79894100540000001</v>
      </c>
      <c r="D153" s="259">
        <v>4</v>
      </c>
      <c r="E153" s="258">
        <v>0.55000000000000004</v>
      </c>
      <c r="F153" s="258">
        <v>2.0166666666999999</v>
      </c>
      <c r="G153" s="258">
        <v>0.56036181190000001</v>
      </c>
      <c r="H153" s="258">
        <v>34.200000000000003</v>
      </c>
      <c r="I153" s="259">
        <v>8</v>
      </c>
      <c r="J153" s="259">
        <f>IFERROR(VLOOKUP($B153,'Core Indicators'!$E$3:$EU$906,147,FALSE),"x")</f>
        <v>1494</v>
      </c>
      <c r="K153" s="260">
        <v>-1.140473485</v>
      </c>
      <c r="L153" s="258">
        <v>1</v>
      </c>
      <c r="M153" s="259">
        <v>12</v>
      </c>
      <c r="N153" s="259">
        <v>16</v>
      </c>
      <c r="O153" s="259">
        <f>IFERROR(VLOOKUP(B153,'Core Indicators'!$E$3:$G$9906,3,FALSE),"x")</f>
        <v>46400000</v>
      </c>
      <c r="P153" s="259">
        <v>2376000</v>
      </c>
      <c r="Q153" s="253"/>
      <c r="R153" s="253"/>
      <c r="S153" s="253"/>
      <c r="T153" s="253"/>
      <c r="U153" s="253"/>
      <c r="V153" s="253"/>
      <c r="W153" s="253"/>
      <c r="X153" s="253"/>
      <c r="Y153" s="253"/>
      <c r="Z153" s="253"/>
      <c r="AA153" s="253"/>
      <c r="AB153" s="253"/>
      <c r="AC153" s="253"/>
      <c r="AD153" s="253"/>
      <c r="AE153" s="253"/>
      <c r="AF153" s="253"/>
      <c r="AG153" s="253"/>
      <c r="AH153" s="253"/>
      <c r="AI153" s="253"/>
      <c r="AJ153" s="253"/>
      <c r="AK153" s="253"/>
      <c r="AL153" s="253"/>
      <c r="AM153" s="253"/>
      <c r="AN153" s="253"/>
      <c r="AO153" s="253"/>
      <c r="AP153" s="253"/>
      <c r="AQ153" s="253"/>
      <c r="AR153" s="253"/>
      <c r="AS153" s="253"/>
      <c r="AT153" s="253"/>
      <c r="AU153" s="253"/>
      <c r="AV153" s="253"/>
      <c r="AW153" s="253"/>
      <c r="AX153" s="253"/>
      <c r="AY153" s="253"/>
      <c r="AZ153" s="253"/>
      <c r="BA153" s="253"/>
      <c r="BB153" s="253"/>
      <c r="BC153" s="253"/>
      <c r="BD153" s="253"/>
      <c r="BE153" s="253"/>
      <c r="BF153" s="253"/>
      <c r="BG153" s="253"/>
      <c r="BH153" s="253"/>
      <c r="BI153" s="253"/>
      <c r="BJ153" s="253"/>
      <c r="BK153" s="253"/>
      <c r="BL153" s="253"/>
      <c r="BM153" s="253"/>
      <c r="BN153" s="253"/>
      <c r="BO153" s="253"/>
      <c r="BP153" s="253"/>
      <c r="BQ153" s="253"/>
      <c r="BR153" s="253"/>
      <c r="BS153" s="253"/>
      <c r="BT153" s="253"/>
      <c r="BU153" s="253"/>
      <c r="BV153" s="253"/>
      <c r="BW153" s="253"/>
      <c r="BX153" s="253"/>
      <c r="BY153" s="253"/>
      <c r="BZ153" s="253"/>
      <c r="CA153" s="253"/>
      <c r="CB153" s="253"/>
      <c r="CC153" s="253"/>
      <c r="CD153" s="253"/>
      <c r="CE153" s="253"/>
      <c r="CF153" s="253"/>
      <c r="CG153" s="253"/>
      <c r="CH153" s="253"/>
      <c r="CI153" s="253"/>
      <c r="CJ153" s="253"/>
      <c r="CK153" s="253"/>
      <c r="CL153" s="253"/>
      <c r="CM153" s="253"/>
      <c r="CN153" s="253"/>
      <c r="CO153" s="253"/>
      <c r="CP153" s="253"/>
      <c r="CQ153" s="253"/>
      <c r="CR153" s="253"/>
      <c r="CS153" s="253"/>
      <c r="CT153" s="253"/>
      <c r="CU153" s="253"/>
      <c r="CV153" s="253"/>
      <c r="CW153" s="253"/>
      <c r="CX153" s="253"/>
      <c r="CY153" s="253"/>
      <c r="CZ153" s="253"/>
      <c r="DA153" s="253"/>
      <c r="DB153" s="253"/>
      <c r="DC153" s="253"/>
      <c r="DD153" s="253"/>
      <c r="DE153" s="253"/>
      <c r="DF153" s="253"/>
      <c r="DG153" s="253"/>
      <c r="DH153" s="253"/>
      <c r="DI153" s="253"/>
      <c r="DJ153" s="253"/>
      <c r="DK153" s="253"/>
      <c r="DL153" s="253"/>
    </row>
    <row r="154" spans="1:116" x14ac:dyDescent="0.35">
      <c r="A154" s="254" t="s">
        <v>54</v>
      </c>
      <c r="B154" s="255" t="s">
        <v>7141</v>
      </c>
      <c r="C154" s="258">
        <v>0.72594999450000008</v>
      </c>
      <c r="D154" s="259">
        <v>9</v>
      </c>
      <c r="E154" s="258">
        <v>0</v>
      </c>
      <c r="F154" s="258">
        <v>6.95</v>
      </c>
      <c r="G154" s="258">
        <v>0.52272520759999996</v>
      </c>
      <c r="H154" s="258">
        <v>40.299999999999997</v>
      </c>
      <c r="I154" s="259">
        <v>4</v>
      </c>
      <c r="J154" s="259">
        <f>IFERROR(VLOOKUP($B154,'Core Indicators'!$E$3:$EU$906,147,FALSE),"x")</f>
        <v>0</v>
      </c>
      <c r="K154" s="260">
        <v>-0.1907603145</v>
      </c>
      <c r="L154" s="258">
        <v>6</v>
      </c>
      <c r="M154" s="259">
        <v>71</v>
      </c>
      <c r="N154" s="259">
        <v>45</v>
      </c>
      <c r="O154" s="259">
        <f>IFERROR(VLOOKUP(B154,'Core Indicators'!$E$3:$G$9906,3,FALSE),"x")</f>
        <v>16709000</v>
      </c>
      <c r="P154" s="259">
        <v>192530</v>
      </c>
      <c r="Q154" s="253"/>
      <c r="R154" s="253"/>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3"/>
      <c r="AY154" s="253"/>
      <c r="AZ154" s="253"/>
      <c r="BA154" s="253"/>
      <c r="BB154" s="253"/>
      <c r="BC154" s="253"/>
      <c r="BD154" s="253"/>
      <c r="BE154" s="253"/>
      <c r="BF154" s="253"/>
      <c r="BG154" s="253"/>
      <c r="BH154" s="253"/>
      <c r="BI154" s="253"/>
      <c r="BJ154" s="253"/>
      <c r="BK154" s="253"/>
      <c r="BL154" s="253"/>
      <c r="BM154" s="253"/>
      <c r="BN154" s="253"/>
      <c r="BO154" s="253"/>
      <c r="BP154" s="253"/>
      <c r="BQ154" s="253"/>
      <c r="BR154" s="253"/>
      <c r="BS154" s="253"/>
      <c r="BT154" s="253"/>
      <c r="BU154" s="253"/>
      <c r="BV154" s="253"/>
      <c r="BW154" s="253"/>
      <c r="BX154" s="253"/>
      <c r="BY154" s="253"/>
      <c r="BZ154" s="253"/>
      <c r="CA154" s="253"/>
      <c r="CB154" s="253"/>
      <c r="CC154" s="253"/>
      <c r="CD154" s="253"/>
      <c r="CE154" s="253"/>
      <c r="CF154" s="253"/>
      <c r="CG154" s="253"/>
      <c r="CH154" s="253"/>
      <c r="CI154" s="253"/>
      <c r="CJ154" s="253"/>
      <c r="CK154" s="253"/>
      <c r="CL154" s="253"/>
      <c r="CM154" s="253"/>
      <c r="CN154" s="253"/>
      <c r="CO154" s="253"/>
      <c r="CP154" s="253"/>
      <c r="CQ154" s="253"/>
      <c r="CR154" s="253"/>
      <c r="CS154" s="253"/>
      <c r="CT154" s="253"/>
      <c r="CU154" s="253"/>
      <c r="CV154" s="253"/>
      <c r="CW154" s="253"/>
      <c r="CX154" s="253"/>
      <c r="CY154" s="253"/>
      <c r="CZ154" s="253"/>
      <c r="DA154" s="253"/>
      <c r="DB154" s="253"/>
      <c r="DC154" s="253"/>
      <c r="DD154" s="253"/>
      <c r="DE154" s="253"/>
      <c r="DF154" s="253"/>
      <c r="DG154" s="253"/>
      <c r="DH154" s="253"/>
      <c r="DI154" s="253"/>
      <c r="DJ154" s="253"/>
      <c r="DK154" s="253"/>
      <c r="DL154" s="253"/>
    </row>
    <row r="155" spans="1:116" x14ac:dyDescent="0.35">
      <c r="A155" s="254" t="s">
        <v>7142</v>
      </c>
      <c r="B155" s="255" t="s">
        <v>7143</v>
      </c>
      <c r="C155" s="258">
        <v>0.42649998649999998</v>
      </c>
      <c r="D155" s="259">
        <v>6</v>
      </c>
      <c r="E155" s="258">
        <v>0</v>
      </c>
      <c r="F155" s="258">
        <v>5.3166666666999998</v>
      </c>
      <c r="G155" s="258">
        <v>6.4907686399999998E-2</v>
      </c>
      <c r="H155" s="258" t="s">
        <v>14</v>
      </c>
      <c r="I155" s="259">
        <v>0</v>
      </c>
      <c r="J155" s="259" t="str">
        <f>IFERROR(VLOOKUP($B155,'Core Indicators'!$E$3:$EU$906,147,FALSE),"x")</f>
        <v>x</v>
      </c>
      <c r="K155" s="260">
        <v>1.8785588741000001</v>
      </c>
      <c r="L155" s="258">
        <v>5.75</v>
      </c>
      <c r="M155" s="259">
        <v>50</v>
      </c>
      <c r="N155" s="259">
        <v>85</v>
      </c>
      <c r="O155" s="259" t="str">
        <f>IFERROR(VLOOKUP(B155,'Core Indicators'!$E$3:$G$9906,3,FALSE),"x")</f>
        <v>x</v>
      </c>
      <c r="P155" s="259">
        <v>709</v>
      </c>
      <c r="Q155" s="253"/>
      <c r="R155" s="253"/>
      <c r="S155" s="253"/>
      <c r="T155" s="253"/>
      <c r="U155" s="253"/>
      <c r="V155" s="253"/>
      <c r="W155" s="253"/>
      <c r="X155" s="253"/>
      <c r="Y155" s="253"/>
      <c r="Z155" s="253"/>
      <c r="AA155" s="253"/>
      <c r="AB155" s="253"/>
      <c r="AC155" s="253"/>
      <c r="AD155" s="253"/>
      <c r="AE155" s="253"/>
      <c r="AF155" s="253"/>
      <c r="AG155" s="253"/>
      <c r="AH155" s="253"/>
      <c r="AI155" s="253"/>
      <c r="AJ155" s="253"/>
      <c r="AK155" s="253"/>
      <c r="AL155" s="253"/>
      <c r="AM155" s="253"/>
      <c r="AN155" s="253"/>
      <c r="AO155" s="253"/>
      <c r="AP155" s="253"/>
      <c r="AQ155" s="253"/>
      <c r="AR155" s="253"/>
      <c r="AS155" s="253"/>
      <c r="AT155" s="253"/>
      <c r="AU155" s="253"/>
      <c r="AV155" s="253"/>
      <c r="AW155" s="253"/>
      <c r="AX155" s="253"/>
      <c r="AY155" s="253"/>
      <c r="AZ155" s="253"/>
      <c r="BA155" s="253"/>
      <c r="BB155" s="253"/>
      <c r="BC155" s="253"/>
      <c r="BD155" s="253"/>
      <c r="BE155" s="253"/>
      <c r="BF155" s="253"/>
      <c r="BG155" s="253"/>
      <c r="BH155" s="253"/>
      <c r="BI155" s="253"/>
      <c r="BJ155" s="253"/>
      <c r="BK155" s="253"/>
      <c r="BL155" s="253"/>
      <c r="BM155" s="253"/>
      <c r="BN155" s="253"/>
      <c r="BO155" s="253"/>
      <c r="BP155" s="253"/>
      <c r="BQ155" s="253"/>
      <c r="BR155" s="253"/>
      <c r="BS155" s="253"/>
      <c r="BT155" s="253"/>
      <c r="BU155" s="253"/>
      <c r="BV155" s="253"/>
      <c r="BW155" s="253"/>
      <c r="BX155" s="253"/>
      <c r="BY155" s="253"/>
      <c r="BZ155" s="253"/>
      <c r="CA155" s="253"/>
      <c r="CB155" s="253"/>
      <c r="CC155" s="253"/>
      <c r="CD155" s="253"/>
      <c r="CE155" s="253"/>
      <c r="CF155" s="253"/>
      <c r="CG155" s="253"/>
      <c r="CH155" s="253"/>
      <c r="CI155" s="253"/>
      <c r="CJ155" s="253"/>
      <c r="CK155" s="253"/>
      <c r="CL155" s="253"/>
      <c r="CM155" s="253"/>
      <c r="CN155" s="253"/>
      <c r="CO155" s="253"/>
      <c r="CP155" s="253"/>
      <c r="CQ155" s="253"/>
      <c r="CR155" s="253"/>
      <c r="CS155" s="253"/>
      <c r="CT155" s="253"/>
      <c r="CU155" s="253"/>
      <c r="CV155" s="253"/>
      <c r="CW155" s="253"/>
      <c r="CX155" s="253"/>
      <c r="CY155" s="253"/>
      <c r="CZ155" s="253"/>
      <c r="DA155" s="253"/>
      <c r="DB155" s="253"/>
      <c r="DC155" s="253"/>
      <c r="DD155" s="253"/>
      <c r="DE155" s="253"/>
      <c r="DF155" s="253"/>
      <c r="DG155" s="253"/>
      <c r="DH155" s="253"/>
      <c r="DI155" s="253"/>
      <c r="DJ155" s="253"/>
      <c r="DK155" s="253"/>
      <c r="DL155" s="253"/>
    </row>
    <row r="156" spans="1:116" x14ac:dyDescent="0.35">
      <c r="A156" s="254" t="s">
        <v>7144</v>
      </c>
      <c r="B156" s="255" t="s">
        <v>7145</v>
      </c>
      <c r="C156" s="258">
        <v>0</v>
      </c>
      <c r="D156" s="259">
        <v>12</v>
      </c>
      <c r="E156" s="258">
        <v>0</v>
      </c>
      <c r="F156" s="258" t="s">
        <v>14</v>
      </c>
      <c r="G156" s="258" t="s">
        <v>14</v>
      </c>
      <c r="H156" s="258">
        <v>37.1</v>
      </c>
      <c r="I156" s="259">
        <v>0</v>
      </c>
      <c r="J156" s="259" t="str">
        <f>IFERROR(VLOOKUP($B156,'Core Indicators'!$E$3:$EU$906,147,FALSE),"x")</f>
        <v>x</v>
      </c>
      <c r="K156" s="260">
        <v>-0.13986755910000001</v>
      </c>
      <c r="L156" s="258" t="s">
        <v>14</v>
      </c>
      <c r="M156" s="259">
        <v>79</v>
      </c>
      <c r="N156" s="259">
        <v>42</v>
      </c>
      <c r="O156" s="259" t="str">
        <f>IFERROR(VLOOKUP(B156,'Core Indicators'!$E$3:$G$9906,3,FALSE),"x")</f>
        <v>x</v>
      </c>
      <c r="P156" s="259">
        <v>27990</v>
      </c>
      <c r="Q156" s="253"/>
      <c r="R156" s="253"/>
      <c r="S156" s="253"/>
      <c r="T156" s="253"/>
      <c r="U156" s="253"/>
      <c r="V156" s="253"/>
      <c r="W156" s="253"/>
      <c r="X156" s="253"/>
      <c r="Y156" s="253"/>
      <c r="Z156" s="253"/>
      <c r="AA156" s="253"/>
      <c r="AB156" s="253"/>
      <c r="AC156" s="253"/>
      <c r="AD156" s="253"/>
      <c r="AE156" s="253"/>
      <c r="AF156" s="253"/>
      <c r="AG156" s="253"/>
      <c r="AH156" s="253"/>
      <c r="AI156" s="253"/>
      <c r="AJ156" s="253"/>
      <c r="AK156" s="253"/>
      <c r="AL156" s="253"/>
      <c r="AM156" s="253"/>
      <c r="AN156" s="253"/>
      <c r="AO156" s="253"/>
      <c r="AP156" s="253"/>
      <c r="AQ156" s="253"/>
      <c r="AR156" s="253"/>
      <c r="AS156" s="253"/>
      <c r="AT156" s="253"/>
      <c r="AU156" s="253"/>
      <c r="AV156" s="253"/>
      <c r="AW156" s="253"/>
      <c r="AX156" s="253"/>
      <c r="AY156" s="253"/>
      <c r="AZ156" s="253"/>
      <c r="BA156" s="253"/>
      <c r="BB156" s="253"/>
      <c r="BC156" s="253"/>
      <c r="BD156" s="253"/>
      <c r="BE156" s="253"/>
      <c r="BF156" s="253"/>
      <c r="BG156" s="253"/>
      <c r="BH156" s="253"/>
      <c r="BI156" s="253"/>
      <c r="BJ156" s="253"/>
      <c r="BK156" s="253"/>
      <c r="BL156" s="253"/>
      <c r="BM156" s="253"/>
      <c r="BN156" s="253"/>
      <c r="BO156" s="253"/>
      <c r="BP156" s="253"/>
      <c r="BQ156" s="253"/>
      <c r="BR156" s="253"/>
      <c r="BS156" s="253"/>
      <c r="BT156" s="253"/>
      <c r="BU156" s="253"/>
      <c r="BV156" s="253"/>
      <c r="BW156" s="253"/>
      <c r="BX156" s="253"/>
      <c r="BY156" s="253"/>
      <c r="BZ156" s="253"/>
      <c r="CA156" s="253"/>
      <c r="CB156" s="253"/>
      <c r="CC156" s="253"/>
      <c r="CD156" s="253"/>
      <c r="CE156" s="253"/>
      <c r="CF156" s="253"/>
      <c r="CG156" s="253"/>
      <c r="CH156" s="253"/>
      <c r="CI156" s="253"/>
      <c r="CJ156" s="253"/>
      <c r="CK156" s="253"/>
      <c r="CL156" s="253"/>
      <c r="CM156" s="253"/>
      <c r="CN156" s="253"/>
      <c r="CO156" s="253"/>
      <c r="CP156" s="253"/>
      <c r="CQ156" s="253"/>
      <c r="CR156" s="253"/>
      <c r="CS156" s="253"/>
      <c r="CT156" s="253"/>
      <c r="CU156" s="253"/>
      <c r="CV156" s="253"/>
      <c r="CW156" s="253"/>
      <c r="CX156" s="253"/>
      <c r="CY156" s="253"/>
      <c r="CZ156" s="253"/>
      <c r="DA156" s="253"/>
      <c r="DB156" s="253"/>
      <c r="DC156" s="253"/>
      <c r="DD156" s="253"/>
      <c r="DE156" s="253"/>
      <c r="DF156" s="253"/>
      <c r="DG156" s="253"/>
      <c r="DH156" s="253"/>
      <c r="DI156" s="253"/>
      <c r="DJ156" s="253"/>
      <c r="DK156" s="253"/>
      <c r="DL156" s="253"/>
    </row>
    <row r="157" spans="1:116" x14ac:dyDescent="0.35">
      <c r="A157" s="254" t="s">
        <v>7146</v>
      </c>
      <c r="B157" s="255" t="s">
        <v>7147</v>
      </c>
      <c r="C157" s="258">
        <v>0.8110999861</v>
      </c>
      <c r="D157" s="259">
        <v>7</v>
      </c>
      <c r="E157" s="258">
        <v>0.37</v>
      </c>
      <c r="F157" s="258">
        <v>6.25</v>
      </c>
      <c r="G157" s="258">
        <v>0.64374360080000004</v>
      </c>
      <c r="H157" s="258">
        <v>35.700000000000003</v>
      </c>
      <c r="I157" s="259">
        <v>6</v>
      </c>
      <c r="J157" s="259" t="str">
        <f>IFERROR(VLOOKUP($B157,'Core Indicators'!$E$3:$EU$906,147,FALSE),"x")</f>
        <v>x</v>
      </c>
      <c r="K157" s="260">
        <v>-0.76636308430000011</v>
      </c>
      <c r="L157" s="258">
        <v>4.75</v>
      </c>
      <c r="M157" s="259">
        <v>65</v>
      </c>
      <c r="N157" s="259">
        <v>33</v>
      </c>
      <c r="O157" s="259" t="str">
        <f>IFERROR(VLOOKUP(B157,'Core Indicators'!$E$3:$G$9906,3,FALSE),"x")</f>
        <v>x</v>
      </c>
      <c r="P157" s="259">
        <v>72180</v>
      </c>
      <c r="Q157" s="253"/>
      <c r="R157" s="253"/>
      <c r="S157" s="253"/>
      <c r="T157" s="253"/>
      <c r="U157" s="253"/>
      <c r="V157" s="253"/>
      <c r="W157" s="253"/>
      <c r="X157" s="253"/>
      <c r="Y157" s="253"/>
      <c r="Z157" s="253"/>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3"/>
      <c r="AY157" s="253"/>
      <c r="AZ157" s="253"/>
      <c r="BA157" s="253"/>
      <c r="BB157" s="253"/>
      <c r="BC157" s="253"/>
      <c r="BD157" s="253"/>
      <c r="BE157" s="253"/>
      <c r="BF157" s="253"/>
      <c r="BG157" s="253"/>
      <c r="BH157" s="253"/>
      <c r="BI157" s="253"/>
      <c r="BJ157" s="253"/>
      <c r="BK157" s="253"/>
      <c r="BL157" s="253"/>
      <c r="BM157" s="253"/>
      <c r="BN157" s="253"/>
      <c r="BO157" s="253"/>
      <c r="BP157" s="253"/>
      <c r="BQ157" s="253"/>
      <c r="BR157" s="253"/>
      <c r="BS157" s="253"/>
      <c r="BT157" s="253"/>
      <c r="BU157" s="253"/>
      <c r="BV157" s="253"/>
      <c r="BW157" s="253"/>
      <c r="BX157" s="253"/>
      <c r="BY157" s="253"/>
      <c r="BZ157" s="253"/>
      <c r="CA157" s="253"/>
      <c r="CB157" s="253"/>
      <c r="CC157" s="253"/>
      <c r="CD157" s="253"/>
      <c r="CE157" s="253"/>
      <c r="CF157" s="253"/>
      <c r="CG157" s="253"/>
      <c r="CH157" s="253"/>
      <c r="CI157" s="253"/>
      <c r="CJ157" s="253"/>
      <c r="CK157" s="253"/>
      <c r="CL157" s="253"/>
      <c r="CM157" s="253"/>
      <c r="CN157" s="253"/>
      <c r="CO157" s="253"/>
      <c r="CP157" s="253"/>
      <c r="CQ157" s="253"/>
      <c r="CR157" s="253"/>
      <c r="CS157" s="253"/>
      <c r="CT157" s="253"/>
      <c r="CU157" s="253"/>
      <c r="CV157" s="253"/>
      <c r="CW157" s="253"/>
      <c r="CX157" s="253"/>
      <c r="CY157" s="253"/>
      <c r="CZ157" s="253"/>
      <c r="DA157" s="253"/>
      <c r="DB157" s="253"/>
      <c r="DC157" s="253"/>
      <c r="DD157" s="253"/>
      <c r="DE157" s="253"/>
      <c r="DF157" s="253"/>
      <c r="DG157" s="253"/>
      <c r="DH157" s="253"/>
      <c r="DI157" s="253"/>
      <c r="DJ157" s="253"/>
      <c r="DK157" s="253"/>
      <c r="DL157" s="253"/>
    </row>
    <row r="158" spans="1:116" x14ac:dyDescent="0.35">
      <c r="A158" s="254" t="s">
        <v>382</v>
      </c>
      <c r="B158" s="255" t="s">
        <v>7148</v>
      </c>
      <c r="C158" s="258">
        <v>0.18000004259999999</v>
      </c>
      <c r="D158" s="259">
        <v>12</v>
      </c>
      <c r="E158" s="258">
        <v>0</v>
      </c>
      <c r="F158" s="258">
        <v>7.2</v>
      </c>
      <c r="G158" s="258">
        <v>0.3970940348</v>
      </c>
      <c r="H158" s="258">
        <v>38.799999999999997</v>
      </c>
      <c r="I158" s="259">
        <v>6</v>
      </c>
      <c r="J158" s="259">
        <f>IFERROR(VLOOKUP($B158,'Core Indicators'!$E$3:$EU$906,147,FALSE),"x")</f>
        <v>399</v>
      </c>
      <c r="K158" s="260">
        <v>-0.76245963569999997</v>
      </c>
      <c r="L158" s="258">
        <v>6</v>
      </c>
      <c r="M158" s="259">
        <v>66</v>
      </c>
      <c r="N158" s="259">
        <v>34</v>
      </c>
      <c r="O158" s="259">
        <f>IFERROR(VLOOKUP(B158,'Core Indicators'!$E$3:$G$9906,3,FALSE),"x")</f>
        <v>6700000</v>
      </c>
      <c r="P158" s="259">
        <v>20720</v>
      </c>
      <c r="Q158" s="253"/>
      <c r="R158" s="253"/>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3"/>
      <c r="AY158" s="253"/>
      <c r="AZ158" s="253"/>
      <c r="BA158" s="253"/>
      <c r="BB158" s="253"/>
      <c r="BC158" s="253"/>
      <c r="BD158" s="253"/>
      <c r="BE158" s="253"/>
      <c r="BF158" s="253"/>
      <c r="BG158" s="253"/>
      <c r="BH158" s="253"/>
      <c r="BI158" s="253"/>
      <c r="BJ158" s="253"/>
      <c r="BK158" s="253"/>
      <c r="BL158" s="253"/>
      <c r="BM158" s="253"/>
      <c r="BN158" s="253"/>
      <c r="BO158" s="253"/>
      <c r="BP158" s="253"/>
      <c r="BQ158" s="253"/>
      <c r="BR158" s="253"/>
      <c r="BS158" s="253"/>
      <c r="BT158" s="253"/>
      <c r="BU158" s="253"/>
      <c r="BV158" s="253"/>
      <c r="BW158" s="253"/>
      <c r="BX158" s="253"/>
      <c r="BY158" s="253"/>
      <c r="BZ158" s="253"/>
      <c r="CA158" s="253"/>
      <c r="CB158" s="253"/>
      <c r="CC158" s="253"/>
      <c r="CD158" s="253"/>
      <c r="CE158" s="253"/>
      <c r="CF158" s="253"/>
      <c r="CG158" s="253"/>
      <c r="CH158" s="253"/>
      <c r="CI158" s="253"/>
      <c r="CJ158" s="253"/>
      <c r="CK158" s="253"/>
      <c r="CL158" s="253"/>
      <c r="CM158" s="253"/>
      <c r="CN158" s="253"/>
      <c r="CO158" s="253"/>
      <c r="CP158" s="253"/>
      <c r="CQ158" s="253"/>
      <c r="CR158" s="253"/>
      <c r="CS158" s="253"/>
      <c r="CT158" s="253"/>
      <c r="CU158" s="253"/>
      <c r="CV158" s="253"/>
      <c r="CW158" s="253"/>
      <c r="CX158" s="253"/>
      <c r="CY158" s="253"/>
      <c r="CZ158" s="253"/>
      <c r="DA158" s="253"/>
      <c r="DB158" s="253"/>
      <c r="DC158" s="253"/>
      <c r="DD158" s="253"/>
      <c r="DE158" s="253"/>
      <c r="DF158" s="253"/>
      <c r="DG158" s="253"/>
      <c r="DH158" s="253"/>
      <c r="DI158" s="253"/>
      <c r="DJ158" s="253"/>
      <c r="DK158" s="253"/>
      <c r="DL158" s="253"/>
    </row>
    <row r="159" spans="1:116" x14ac:dyDescent="0.35">
      <c r="A159" s="254" t="s">
        <v>167</v>
      </c>
      <c r="B159" s="255" t="s">
        <v>7149</v>
      </c>
      <c r="C159" s="258">
        <v>0</v>
      </c>
      <c r="D159" s="259" t="s">
        <v>14</v>
      </c>
      <c r="E159" s="258">
        <v>0</v>
      </c>
      <c r="F159" s="258">
        <v>1.4833333333000001</v>
      </c>
      <c r="G159" s="258" t="s">
        <v>14</v>
      </c>
      <c r="H159" s="258">
        <v>36.799999999999997</v>
      </c>
      <c r="I159" s="259">
        <v>10</v>
      </c>
      <c r="J159" s="259">
        <f>IFERROR(VLOOKUP($B159,'Core Indicators'!$E$3:$EU$906,147,FALSE),"x")</f>
        <v>1479</v>
      </c>
      <c r="K159" s="260">
        <v>-2.3503582478</v>
      </c>
      <c r="L159" s="258">
        <v>1</v>
      </c>
      <c r="M159" s="259">
        <v>7</v>
      </c>
      <c r="N159" s="259">
        <v>9</v>
      </c>
      <c r="O159" s="259">
        <f>IFERROR(VLOOKUP(B159,'Core Indicators'!$E$3:$G$9906,3,FALSE),"x")</f>
        <v>12300000</v>
      </c>
      <c r="P159" s="259">
        <v>627340</v>
      </c>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row>
    <row r="160" spans="1:116" x14ac:dyDescent="0.35">
      <c r="A160" s="254" t="s">
        <v>7150</v>
      </c>
      <c r="B160" s="255" t="s">
        <v>7151</v>
      </c>
      <c r="C160" s="258">
        <v>0.29583300080000002</v>
      </c>
      <c r="D160" s="259">
        <v>8</v>
      </c>
      <c r="E160" s="258">
        <v>0</v>
      </c>
      <c r="F160" s="258">
        <v>6.95</v>
      </c>
      <c r="G160" s="258">
        <v>0.16149411559999999</v>
      </c>
      <c r="H160" s="258">
        <v>36.200000000000003</v>
      </c>
      <c r="I160" s="259">
        <v>6</v>
      </c>
      <c r="J160" s="259" t="str">
        <f>IFERROR(VLOOKUP($B160,'Core Indicators'!$E$3:$EU$906,147,FALSE),"x")</f>
        <v>x</v>
      </c>
      <c r="K160" s="260">
        <v>-0.11906975509999999</v>
      </c>
      <c r="L160" s="258">
        <v>6</v>
      </c>
      <c r="M160" s="259">
        <v>66</v>
      </c>
      <c r="N160" s="259">
        <v>39</v>
      </c>
      <c r="O160" s="259" t="str">
        <f>IFERROR(VLOOKUP(B160,'Core Indicators'!$E$3:$G$9906,3,FALSE),"x")</f>
        <v>x</v>
      </c>
      <c r="P160" s="259">
        <v>87460</v>
      </c>
      <c r="Q160" s="253"/>
      <c r="R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3"/>
      <c r="BV160" s="253"/>
      <c r="BW160" s="253"/>
      <c r="BX160" s="253"/>
      <c r="BY160" s="253"/>
      <c r="BZ160" s="253"/>
      <c r="CA160" s="253"/>
      <c r="CB160" s="253"/>
      <c r="CC160" s="253"/>
      <c r="CD160" s="253"/>
      <c r="CE160" s="253"/>
      <c r="CF160" s="253"/>
      <c r="CG160" s="253"/>
      <c r="CH160" s="253"/>
      <c r="CI160" s="253"/>
      <c r="CJ160" s="253"/>
      <c r="CK160" s="253"/>
      <c r="CL160" s="253"/>
      <c r="CM160" s="253"/>
      <c r="CN160" s="253"/>
      <c r="CO160" s="253"/>
      <c r="CP160" s="253"/>
      <c r="CQ160" s="253"/>
      <c r="CR160" s="253"/>
      <c r="CS160" s="253"/>
      <c r="CT160" s="253"/>
      <c r="CU160" s="253"/>
      <c r="CV160" s="253"/>
      <c r="CW160" s="253"/>
      <c r="CX160" s="253"/>
      <c r="CY160" s="253"/>
      <c r="CZ160" s="253"/>
      <c r="DA160" s="253"/>
      <c r="DB160" s="253"/>
      <c r="DC160" s="253"/>
      <c r="DD160" s="253"/>
      <c r="DE160" s="253"/>
      <c r="DF160" s="253"/>
      <c r="DG160" s="253"/>
      <c r="DH160" s="253"/>
      <c r="DI160" s="253"/>
      <c r="DJ160" s="253"/>
      <c r="DK160" s="253"/>
      <c r="DL160" s="253"/>
    </row>
    <row r="161" spans="1:116" x14ac:dyDescent="0.35">
      <c r="A161" s="254" t="s">
        <v>526</v>
      </c>
      <c r="B161" s="255" t="s">
        <v>7152</v>
      </c>
      <c r="C161" s="258">
        <v>0.77907274400000004</v>
      </c>
      <c r="D161" s="259">
        <v>10</v>
      </c>
      <c r="E161" s="258">
        <v>0</v>
      </c>
      <c r="F161" s="258">
        <v>2.6666666666999999</v>
      </c>
      <c r="G161" s="258" t="s">
        <v>14</v>
      </c>
      <c r="H161" s="258">
        <v>44.1</v>
      </c>
      <c r="I161" s="259">
        <v>10</v>
      </c>
      <c r="J161" s="259">
        <f>IFERROR(VLOOKUP($B161,'Core Indicators'!$E$3:$EU$906,147,FALSE),"x")</f>
        <v>1127</v>
      </c>
      <c r="K161" s="260">
        <v>-1.9697244167000001</v>
      </c>
      <c r="L161" s="258">
        <v>2.25</v>
      </c>
      <c r="M161" s="259">
        <v>-2</v>
      </c>
      <c r="N161" s="259">
        <v>12</v>
      </c>
      <c r="O161" s="259">
        <f>IFERROR(VLOOKUP(B161,'Core Indicators'!$E$3:$G$9906,3,FALSE),"x")</f>
        <v>11685000</v>
      </c>
      <c r="P161" s="259">
        <v>644329</v>
      </c>
      <c r="Q161" s="253"/>
      <c r="R161" s="253"/>
      <c r="S161" s="253"/>
      <c r="T161" s="253"/>
      <c r="U161" s="253"/>
      <c r="V161" s="253"/>
      <c r="W161" s="253"/>
      <c r="X161" s="253"/>
      <c r="Y161" s="253"/>
      <c r="Z161" s="253"/>
      <c r="AA161" s="253"/>
      <c r="AB161" s="253"/>
      <c r="AC161" s="253"/>
      <c r="AD161" s="253"/>
      <c r="AE161" s="253"/>
      <c r="AF161" s="253"/>
      <c r="AG161" s="253"/>
      <c r="AH161" s="253"/>
      <c r="AI161" s="253"/>
      <c r="AJ161" s="253"/>
      <c r="AK161" s="253"/>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c r="BK161" s="253"/>
      <c r="BL161" s="253"/>
      <c r="BM161" s="253"/>
      <c r="BN161" s="253"/>
      <c r="BO161" s="253"/>
      <c r="BP161" s="253"/>
      <c r="BQ161" s="253"/>
      <c r="BR161" s="253"/>
      <c r="BS161" s="253"/>
      <c r="BT161" s="253"/>
      <c r="BU161" s="253"/>
      <c r="BV161" s="253"/>
      <c r="BW161" s="253"/>
      <c r="BX161" s="253"/>
      <c r="BY161" s="253"/>
      <c r="BZ161" s="253"/>
      <c r="CA161" s="253"/>
      <c r="CB161" s="253"/>
      <c r="CC161" s="253"/>
      <c r="CD161" s="253"/>
      <c r="CE161" s="253"/>
      <c r="CF161" s="253"/>
      <c r="CG161" s="253"/>
      <c r="CH161" s="253"/>
      <c r="CI161" s="253"/>
      <c r="CJ161" s="253"/>
      <c r="CK161" s="253"/>
      <c r="CL161" s="253"/>
      <c r="CM161" s="253"/>
      <c r="CN161" s="253"/>
      <c r="CO161" s="253"/>
      <c r="CP161" s="253"/>
      <c r="CQ161" s="253"/>
      <c r="CR161" s="253"/>
      <c r="CS161" s="253"/>
      <c r="CT161" s="253"/>
      <c r="CU161" s="253"/>
      <c r="CV161" s="253"/>
      <c r="CW161" s="253"/>
      <c r="CX161" s="253"/>
      <c r="CY161" s="253"/>
      <c r="CZ161" s="253"/>
      <c r="DA161" s="253"/>
      <c r="DB161" s="253"/>
      <c r="DC161" s="253"/>
      <c r="DD161" s="253"/>
      <c r="DE161" s="253"/>
      <c r="DF161" s="253"/>
      <c r="DG161" s="253"/>
      <c r="DH161" s="253"/>
      <c r="DI161" s="253"/>
      <c r="DJ161" s="253"/>
      <c r="DK161" s="253"/>
      <c r="DL161" s="253"/>
    </row>
    <row r="162" spans="1:116" x14ac:dyDescent="0.35">
      <c r="A162" s="254" t="s">
        <v>7153</v>
      </c>
      <c r="B162" s="255" t="s">
        <v>7154</v>
      </c>
      <c r="C162" s="258">
        <v>0</v>
      </c>
      <c r="D162" s="259">
        <v>13</v>
      </c>
      <c r="E162" s="258">
        <v>0</v>
      </c>
      <c r="F162" s="258" t="s">
        <v>14</v>
      </c>
      <c r="G162" s="258">
        <v>0.54654479749999996</v>
      </c>
      <c r="H162" s="258">
        <v>56.3</v>
      </c>
      <c r="I162" s="259">
        <v>0</v>
      </c>
      <c r="J162" s="259" t="str">
        <f>IFERROR(VLOOKUP($B162,'Core Indicators'!$E$3:$EU$906,147,FALSE),"x")</f>
        <v>x</v>
      </c>
      <c r="K162" s="260">
        <v>-0.67970234159999998</v>
      </c>
      <c r="L162" s="258" t="s">
        <v>14</v>
      </c>
      <c r="M162" s="259">
        <v>84</v>
      </c>
      <c r="N162" s="259">
        <v>46</v>
      </c>
      <c r="O162" s="259" t="str">
        <f>IFERROR(VLOOKUP(B162,'Core Indicators'!$E$3:$G$9906,3,FALSE),"x")</f>
        <v>x</v>
      </c>
      <c r="P162" s="259">
        <v>960</v>
      </c>
      <c r="Q162" s="253"/>
      <c r="R162" s="253"/>
      <c r="S162" s="253"/>
      <c r="T162" s="253"/>
      <c r="U162" s="253"/>
      <c r="V162" s="253"/>
      <c r="W162" s="253"/>
      <c r="X162" s="253"/>
      <c r="Y162" s="253"/>
      <c r="Z162" s="253"/>
      <c r="AA162" s="253"/>
      <c r="AB162" s="253"/>
      <c r="AC162" s="253"/>
      <c r="AD162" s="253"/>
      <c r="AE162" s="253"/>
      <c r="AF162" s="253"/>
      <c r="AG162" s="253"/>
      <c r="AH162" s="253"/>
      <c r="AI162" s="253"/>
      <c r="AJ162" s="253"/>
      <c r="AK162" s="253"/>
      <c r="AL162" s="253"/>
      <c r="AM162" s="253"/>
      <c r="AN162" s="253"/>
      <c r="AO162" s="253"/>
      <c r="AP162" s="253"/>
      <c r="AQ162" s="253"/>
      <c r="AR162" s="253"/>
      <c r="AS162" s="253"/>
      <c r="AT162" s="253"/>
      <c r="AU162" s="253"/>
      <c r="AV162" s="253"/>
      <c r="AW162" s="253"/>
      <c r="AX162" s="253"/>
      <c r="AY162" s="253"/>
      <c r="AZ162" s="253"/>
      <c r="BA162" s="253"/>
      <c r="BB162" s="253"/>
      <c r="BC162" s="253"/>
      <c r="BD162" s="253"/>
      <c r="BE162" s="253"/>
      <c r="BF162" s="253"/>
      <c r="BG162" s="253"/>
      <c r="BH162" s="253"/>
      <c r="BI162" s="253"/>
      <c r="BJ162" s="253"/>
      <c r="BK162" s="253"/>
      <c r="BL162" s="253"/>
      <c r="BM162" s="253"/>
      <c r="BN162" s="253"/>
      <c r="BO162" s="253"/>
      <c r="BP162" s="253"/>
      <c r="BQ162" s="253"/>
      <c r="BR162" s="253"/>
      <c r="BS162" s="253"/>
      <c r="BT162" s="253"/>
      <c r="BU162" s="253"/>
      <c r="BV162" s="253"/>
      <c r="BW162" s="253"/>
      <c r="BX162" s="253"/>
      <c r="BY162" s="253"/>
      <c r="BZ162" s="253"/>
      <c r="CA162" s="253"/>
      <c r="CB162" s="253"/>
      <c r="CC162" s="253"/>
      <c r="CD162" s="253"/>
      <c r="CE162" s="253"/>
      <c r="CF162" s="253"/>
      <c r="CG162" s="253"/>
      <c r="CH162" s="253"/>
      <c r="CI162" s="253"/>
      <c r="CJ162" s="253"/>
      <c r="CK162" s="253"/>
      <c r="CL162" s="253"/>
      <c r="CM162" s="253"/>
      <c r="CN162" s="253"/>
      <c r="CO162" s="253"/>
      <c r="CP162" s="253"/>
      <c r="CQ162" s="253"/>
      <c r="CR162" s="253"/>
      <c r="CS162" s="253"/>
      <c r="CT162" s="253"/>
      <c r="CU162" s="253"/>
      <c r="CV162" s="253"/>
      <c r="CW162" s="253"/>
      <c r="CX162" s="253"/>
      <c r="CY162" s="253"/>
      <c r="CZ162" s="253"/>
      <c r="DA162" s="253"/>
      <c r="DB162" s="253"/>
      <c r="DC162" s="253"/>
      <c r="DD162" s="253"/>
      <c r="DE162" s="253"/>
      <c r="DF162" s="253"/>
      <c r="DG162" s="253"/>
      <c r="DH162" s="253"/>
      <c r="DI162" s="253"/>
      <c r="DJ162" s="253"/>
      <c r="DK162" s="253"/>
      <c r="DL162" s="253"/>
    </row>
    <row r="163" spans="1:116" x14ac:dyDescent="0.35">
      <c r="A163" s="254" t="s">
        <v>7155</v>
      </c>
      <c r="B163" s="255" t="s">
        <v>7156</v>
      </c>
      <c r="C163" s="258">
        <v>0.77306485170000006</v>
      </c>
      <c r="D163" s="259">
        <v>12</v>
      </c>
      <c r="E163" s="258">
        <v>0</v>
      </c>
      <c r="F163" s="258" t="s">
        <v>14</v>
      </c>
      <c r="G163" s="258">
        <v>0.46510644940000001</v>
      </c>
      <c r="H163" s="258">
        <v>57.9</v>
      </c>
      <c r="I163" s="259">
        <v>0</v>
      </c>
      <c r="J163" s="259" t="str">
        <f>IFERROR(VLOOKUP($B163,'Core Indicators'!$E$3:$EU$906,147,FALSE),"x")</f>
        <v>x</v>
      </c>
      <c r="K163" s="260">
        <v>-5.9651225799999999E-2</v>
      </c>
      <c r="L163" s="258" t="s">
        <v>14</v>
      </c>
      <c r="M163" s="259">
        <v>75</v>
      </c>
      <c r="N163" s="259">
        <v>44</v>
      </c>
      <c r="O163" s="259" t="str">
        <f>IFERROR(VLOOKUP(B163,'Core Indicators'!$E$3:$G$9906,3,FALSE),"x")</f>
        <v>x</v>
      </c>
      <c r="P163" s="259">
        <v>156000</v>
      </c>
      <c r="Q163" s="253"/>
      <c r="R163" s="253"/>
      <c r="S163" s="253"/>
      <c r="T163" s="253"/>
      <c r="U163" s="253"/>
      <c r="V163" s="253"/>
      <c r="W163" s="253"/>
      <c r="X163" s="253"/>
      <c r="Y163" s="253"/>
      <c r="Z163" s="253"/>
      <c r="AA163" s="253"/>
      <c r="AB163" s="253"/>
      <c r="AC163" s="253"/>
      <c r="AD163" s="253"/>
      <c r="AE163" s="253"/>
      <c r="AF163" s="253"/>
      <c r="AG163" s="253"/>
      <c r="AH163" s="253"/>
      <c r="AI163" s="253"/>
      <c r="AJ163" s="253"/>
      <c r="AK163" s="253"/>
      <c r="AL163" s="253"/>
      <c r="AM163" s="253"/>
      <c r="AN163" s="253"/>
      <c r="AO163" s="253"/>
      <c r="AP163" s="253"/>
      <c r="AQ163" s="253"/>
      <c r="AR163" s="253"/>
      <c r="AS163" s="253"/>
      <c r="AT163" s="253"/>
      <c r="AU163" s="253"/>
      <c r="AV163" s="253"/>
      <c r="AW163" s="253"/>
      <c r="AX163" s="253"/>
      <c r="AY163" s="253"/>
      <c r="AZ163" s="253"/>
      <c r="BA163" s="253"/>
      <c r="BB163" s="253"/>
      <c r="BC163" s="253"/>
      <c r="BD163" s="253"/>
      <c r="BE163" s="253"/>
      <c r="BF163" s="253"/>
      <c r="BG163" s="253"/>
      <c r="BH163" s="253"/>
      <c r="BI163" s="253"/>
      <c r="BJ163" s="253"/>
      <c r="BK163" s="253"/>
      <c r="BL163" s="253"/>
      <c r="BM163" s="253"/>
      <c r="BN163" s="253"/>
      <c r="BO163" s="253"/>
      <c r="BP163" s="253"/>
      <c r="BQ163" s="253"/>
      <c r="BR163" s="253"/>
      <c r="BS163" s="253"/>
      <c r="BT163" s="253"/>
      <c r="BU163" s="253"/>
      <c r="BV163" s="253"/>
      <c r="BW163" s="253"/>
      <c r="BX163" s="253"/>
      <c r="BY163" s="253"/>
      <c r="BZ163" s="253"/>
      <c r="CA163" s="253"/>
      <c r="CB163" s="253"/>
      <c r="CC163" s="253"/>
      <c r="CD163" s="253"/>
      <c r="CE163" s="253"/>
      <c r="CF163" s="253"/>
      <c r="CG163" s="253"/>
      <c r="CH163" s="253"/>
      <c r="CI163" s="253"/>
      <c r="CJ163" s="253"/>
      <c r="CK163" s="253"/>
      <c r="CL163" s="253"/>
      <c r="CM163" s="253"/>
      <c r="CN163" s="253"/>
      <c r="CO163" s="253"/>
      <c r="CP163" s="253"/>
      <c r="CQ163" s="253"/>
      <c r="CR163" s="253"/>
      <c r="CS163" s="253"/>
      <c r="CT163" s="253"/>
      <c r="CU163" s="253"/>
      <c r="CV163" s="253"/>
      <c r="CW163" s="253"/>
      <c r="CX163" s="253"/>
      <c r="CY163" s="253"/>
      <c r="CZ163" s="253"/>
      <c r="DA163" s="253"/>
      <c r="DB163" s="253"/>
      <c r="DC163" s="253"/>
      <c r="DD163" s="253"/>
      <c r="DE163" s="253"/>
      <c r="DF163" s="253"/>
      <c r="DG163" s="253"/>
      <c r="DH163" s="253"/>
      <c r="DI163" s="253"/>
      <c r="DJ163" s="253"/>
      <c r="DK163" s="253"/>
      <c r="DL163" s="253"/>
    </row>
    <row r="164" spans="1:116" x14ac:dyDescent="0.35">
      <c r="A164" s="254" t="s">
        <v>7157</v>
      </c>
      <c r="B164" s="255" t="s">
        <v>7158</v>
      </c>
      <c r="C164" s="258">
        <v>0.34016300849999997</v>
      </c>
      <c r="D164" s="259">
        <v>10</v>
      </c>
      <c r="E164" s="258">
        <v>0.19400000000000001</v>
      </c>
      <c r="F164" s="258">
        <v>8.65</v>
      </c>
      <c r="G164" s="258">
        <v>0.18995812400000001</v>
      </c>
      <c r="H164" s="258">
        <v>25</v>
      </c>
      <c r="I164" s="259">
        <v>4</v>
      </c>
      <c r="J164" s="259" t="str">
        <f>IFERROR(VLOOKUP($B164,'Core Indicators'!$E$3:$EU$906,147,FALSE),"x")</f>
        <v>x</v>
      </c>
      <c r="K164" s="260">
        <v>0.55673569439999993</v>
      </c>
      <c r="L164" s="258">
        <v>8</v>
      </c>
      <c r="M164" s="259">
        <v>88</v>
      </c>
      <c r="N164" s="259">
        <v>50</v>
      </c>
      <c r="O164" s="259" t="str">
        <f>IFERROR(VLOOKUP(B164,'Core Indicators'!$E$3:$G$9906,3,FALSE),"x")</f>
        <v>x</v>
      </c>
      <c r="P164" s="259">
        <v>48086</v>
      </c>
      <c r="Q164" s="253"/>
      <c r="R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3"/>
      <c r="BV164" s="253"/>
      <c r="BW164" s="253"/>
      <c r="BX164" s="253"/>
      <c r="BY164" s="253"/>
      <c r="BZ164" s="253"/>
      <c r="CA164" s="253"/>
      <c r="CB164" s="253"/>
      <c r="CC164" s="253"/>
      <c r="CD164" s="253"/>
      <c r="CE164" s="253"/>
      <c r="CF164" s="253"/>
      <c r="CG164" s="253"/>
      <c r="CH164" s="253"/>
      <c r="CI164" s="253"/>
      <c r="CJ164" s="253"/>
      <c r="CK164" s="253"/>
      <c r="CL164" s="253"/>
      <c r="CM164" s="253"/>
      <c r="CN164" s="253"/>
      <c r="CO164" s="253"/>
      <c r="CP164" s="253"/>
      <c r="CQ164" s="253"/>
      <c r="CR164" s="253"/>
      <c r="CS164" s="253"/>
      <c r="CT164" s="253"/>
      <c r="CU164" s="253"/>
      <c r="CV164" s="253"/>
      <c r="CW164" s="253"/>
      <c r="CX164" s="253"/>
      <c r="CY164" s="253"/>
      <c r="CZ164" s="253"/>
      <c r="DA164" s="253"/>
      <c r="DB164" s="253"/>
      <c r="DC164" s="253"/>
      <c r="DD164" s="253"/>
      <c r="DE164" s="253"/>
      <c r="DF164" s="253"/>
      <c r="DG164" s="253"/>
      <c r="DH164" s="253"/>
      <c r="DI164" s="253"/>
      <c r="DJ164" s="253"/>
      <c r="DK164" s="253"/>
      <c r="DL164" s="253"/>
    </row>
    <row r="165" spans="1:116" x14ac:dyDescent="0.35">
      <c r="A165" s="254" t="s">
        <v>7159</v>
      </c>
      <c r="B165" s="255" t="s">
        <v>7160</v>
      </c>
      <c r="C165" s="258">
        <v>0.30942659909999998</v>
      </c>
      <c r="D165" s="259">
        <v>13</v>
      </c>
      <c r="E165" s="258">
        <v>5.33E-2</v>
      </c>
      <c r="F165" s="258">
        <v>9.15</v>
      </c>
      <c r="G165" s="258">
        <v>6.8603414500000001E-2</v>
      </c>
      <c r="H165" s="258">
        <v>24.6</v>
      </c>
      <c r="I165" s="259">
        <v>0</v>
      </c>
      <c r="J165" s="259" t="str">
        <f>IFERROR(VLOOKUP($B165,'Core Indicators'!$E$3:$EU$906,147,FALSE),"x")</f>
        <v>x</v>
      </c>
      <c r="K165" s="260">
        <v>1.1184208392999999</v>
      </c>
      <c r="L165" s="258">
        <v>9</v>
      </c>
      <c r="M165" s="259">
        <v>94</v>
      </c>
      <c r="N165" s="259">
        <v>60</v>
      </c>
      <c r="O165" s="259" t="str">
        <f>IFERROR(VLOOKUP(B165,'Core Indicators'!$E$3:$G$9906,3,FALSE),"x")</f>
        <v>x</v>
      </c>
      <c r="P165" s="259">
        <v>20140</v>
      </c>
      <c r="Q165" s="253"/>
      <c r="R165" s="253"/>
      <c r="S165" s="253"/>
      <c r="T165" s="253"/>
      <c r="U165" s="253"/>
      <c r="V165" s="253"/>
      <c r="W165" s="253"/>
      <c r="X165" s="253"/>
      <c r="Y165" s="253"/>
      <c r="Z165" s="253"/>
      <c r="AA165" s="253"/>
      <c r="AB165" s="253"/>
      <c r="AC165" s="253"/>
      <c r="AD165" s="253"/>
      <c r="AE165" s="253"/>
      <c r="AF165" s="253"/>
      <c r="AG165" s="253"/>
      <c r="AH165" s="253"/>
      <c r="AI165" s="253"/>
      <c r="AJ165" s="253"/>
      <c r="AK165" s="253"/>
      <c r="AL165" s="253"/>
      <c r="AM165" s="253"/>
      <c r="AN165" s="253"/>
      <c r="AO165" s="253"/>
      <c r="AP165" s="253"/>
      <c r="AQ165" s="253"/>
      <c r="AR165" s="253"/>
      <c r="AS165" s="253"/>
      <c r="AT165" s="253"/>
      <c r="AU165" s="253"/>
      <c r="AV165" s="253"/>
      <c r="AW165" s="253"/>
      <c r="AX165" s="253"/>
      <c r="AY165" s="253"/>
      <c r="AZ165" s="253"/>
      <c r="BA165" s="253"/>
      <c r="BB165" s="253"/>
      <c r="BC165" s="253"/>
      <c r="BD165" s="253"/>
      <c r="BE165" s="253"/>
      <c r="BF165" s="253"/>
      <c r="BG165" s="253"/>
      <c r="BH165" s="253"/>
      <c r="BI165" s="253"/>
      <c r="BJ165" s="253"/>
      <c r="BK165" s="253"/>
      <c r="BL165" s="253"/>
      <c r="BM165" s="253"/>
      <c r="BN165" s="253"/>
      <c r="BO165" s="253"/>
      <c r="BP165" s="253"/>
      <c r="BQ165" s="253"/>
      <c r="BR165" s="253"/>
      <c r="BS165" s="253"/>
      <c r="BT165" s="253"/>
      <c r="BU165" s="253"/>
      <c r="BV165" s="253"/>
      <c r="BW165" s="253"/>
      <c r="BX165" s="253"/>
      <c r="BY165" s="253"/>
      <c r="BZ165" s="253"/>
      <c r="CA165" s="253"/>
      <c r="CB165" s="253"/>
      <c r="CC165" s="253"/>
      <c r="CD165" s="253"/>
      <c r="CE165" s="253"/>
      <c r="CF165" s="253"/>
      <c r="CG165" s="253"/>
      <c r="CH165" s="253"/>
      <c r="CI165" s="253"/>
      <c r="CJ165" s="253"/>
      <c r="CK165" s="253"/>
      <c r="CL165" s="253"/>
      <c r="CM165" s="253"/>
      <c r="CN165" s="253"/>
      <c r="CO165" s="253"/>
      <c r="CP165" s="253"/>
      <c r="CQ165" s="253"/>
      <c r="CR165" s="253"/>
      <c r="CS165" s="253"/>
      <c r="CT165" s="253"/>
      <c r="CU165" s="253"/>
      <c r="CV165" s="253"/>
      <c r="CW165" s="253"/>
      <c r="CX165" s="253"/>
      <c r="CY165" s="253"/>
      <c r="CZ165" s="253"/>
      <c r="DA165" s="253"/>
      <c r="DB165" s="253"/>
      <c r="DC165" s="253"/>
      <c r="DD165" s="253"/>
      <c r="DE165" s="253"/>
      <c r="DF165" s="253"/>
      <c r="DG165" s="253"/>
      <c r="DH165" s="253"/>
      <c r="DI165" s="253"/>
      <c r="DJ165" s="253"/>
      <c r="DK165" s="253"/>
      <c r="DL165" s="253"/>
    </row>
    <row r="166" spans="1:116" x14ac:dyDescent="0.35">
      <c r="A166" s="254" t="s">
        <v>7161</v>
      </c>
      <c r="B166" s="255" t="s">
        <v>7162</v>
      </c>
      <c r="C166" s="258">
        <v>0</v>
      </c>
      <c r="D166" s="259">
        <v>12</v>
      </c>
      <c r="E166" s="258">
        <v>0</v>
      </c>
      <c r="F166" s="258" t="s">
        <v>14</v>
      </c>
      <c r="G166" s="258">
        <v>4.0217716600000002E-2</v>
      </c>
      <c r="H166" s="258">
        <v>30</v>
      </c>
      <c r="I166" s="259">
        <v>6</v>
      </c>
      <c r="J166" s="259" t="str">
        <f>IFERROR(VLOOKUP($B166,'Core Indicators'!$E$3:$EU$906,147,FALSE),"x")</f>
        <v>x</v>
      </c>
      <c r="K166" s="260">
        <v>1.9065259695000001</v>
      </c>
      <c r="L166" s="258" t="s">
        <v>14</v>
      </c>
      <c r="M166" s="259">
        <v>100</v>
      </c>
      <c r="N166" s="259">
        <v>85</v>
      </c>
      <c r="O166" s="259" t="str">
        <f>IFERROR(VLOOKUP(B166,'Core Indicators'!$E$3:$G$9906,3,FALSE),"x")</f>
        <v>x</v>
      </c>
      <c r="P166" s="259">
        <v>407310</v>
      </c>
      <c r="Q166" s="253"/>
      <c r="R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253"/>
      <c r="BJ166" s="253"/>
      <c r="BK166" s="253"/>
      <c r="BL166" s="253"/>
      <c r="BM166" s="253"/>
      <c r="BN166" s="253"/>
      <c r="BO166" s="253"/>
      <c r="BP166" s="253"/>
      <c r="BQ166" s="253"/>
      <c r="BR166" s="253"/>
      <c r="BS166" s="253"/>
      <c r="BT166" s="253"/>
      <c r="BU166" s="253"/>
      <c r="BV166" s="253"/>
      <c r="BW166" s="253"/>
      <c r="BX166" s="253"/>
      <c r="BY166" s="253"/>
      <c r="BZ166" s="253"/>
      <c r="CA166" s="253"/>
      <c r="CB166" s="253"/>
      <c r="CC166" s="253"/>
      <c r="CD166" s="253"/>
      <c r="CE166" s="253"/>
      <c r="CF166" s="253"/>
      <c r="CG166" s="253"/>
      <c r="CH166" s="253"/>
      <c r="CI166" s="253"/>
      <c r="CJ166" s="253"/>
      <c r="CK166" s="253"/>
      <c r="CL166" s="253"/>
      <c r="CM166" s="253"/>
      <c r="CN166" s="253"/>
      <c r="CO166" s="253"/>
      <c r="CP166" s="253"/>
      <c r="CQ166" s="253"/>
      <c r="CR166" s="253"/>
      <c r="CS166" s="253"/>
      <c r="CT166" s="253"/>
      <c r="CU166" s="253"/>
      <c r="CV166" s="253"/>
      <c r="CW166" s="253"/>
      <c r="CX166" s="253"/>
      <c r="CY166" s="253"/>
      <c r="CZ166" s="253"/>
      <c r="DA166" s="253"/>
      <c r="DB166" s="253"/>
      <c r="DC166" s="253"/>
      <c r="DD166" s="253"/>
      <c r="DE166" s="253"/>
      <c r="DF166" s="253"/>
      <c r="DG166" s="253"/>
      <c r="DH166" s="253"/>
      <c r="DI166" s="253"/>
      <c r="DJ166" s="253"/>
      <c r="DK166" s="253"/>
      <c r="DL166" s="253"/>
    </row>
    <row r="167" spans="1:116" x14ac:dyDescent="0.35">
      <c r="A167" s="254" t="s">
        <v>1744</v>
      </c>
      <c r="B167" s="255" t="s">
        <v>7163</v>
      </c>
      <c r="C167" s="258">
        <v>0</v>
      </c>
      <c r="D167" s="259">
        <v>5</v>
      </c>
      <c r="E167" s="258">
        <v>0</v>
      </c>
      <c r="F167" s="258">
        <v>3.5833333333000001</v>
      </c>
      <c r="G167" s="258">
        <v>0.57860936750000003</v>
      </c>
      <c r="H167" s="258">
        <v>54.6</v>
      </c>
      <c r="I167" s="259">
        <v>6</v>
      </c>
      <c r="J167" s="259">
        <f>IFERROR(VLOOKUP($B167,'Core Indicators'!$E$3:$EU$906,147,FALSE),"x")</f>
        <v>6</v>
      </c>
      <c r="K167" s="260">
        <v>-0.50188273189999999</v>
      </c>
      <c r="L167" s="258">
        <v>2.5</v>
      </c>
      <c r="M167" s="259">
        <v>19</v>
      </c>
      <c r="N167" s="259">
        <v>34</v>
      </c>
      <c r="O167" s="259">
        <f>IFERROR(VLOOKUP(B167,'Core Indicators'!$E$3:$G$9906,3,FALSE),"x")</f>
        <v>1100000</v>
      </c>
      <c r="P167" s="259">
        <v>17200</v>
      </c>
      <c r="Q167" s="253"/>
      <c r="R167" s="253"/>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3"/>
      <c r="AY167" s="253"/>
      <c r="AZ167" s="253"/>
      <c r="BA167" s="253"/>
      <c r="BB167" s="253"/>
      <c r="BC167" s="253"/>
      <c r="BD167" s="253"/>
      <c r="BE167" s="253"/>
      <c r="BF167" s="253"/>
      <c r="BG167" s="253"/>
      <c r="BH167" s="253"/>
      <c r="BI167" s="253"/>
      <c r="BJ167" s="253"/>
      <c r="BK167" s="253"/>
      <c r="BL167" s="253"/>
      <c r="BM167" s="253"/>
      <c r="BN167" s="253"/>
      <c r="BO167" s="253"/>
      <c r="BP167" s="253"/>
      <c r="BQ167" s="253"/>
      <c r="BR167" s="253"/>
      <c r="BS167" s="253"/>
      <c r="BT167" s="253"/>
      <c r="BU167" s="253"/>
      <c r="BV167" s="253"/>
      <c r="BW167" s="253"/>
      <c r="BX167" s="253"/>
      <c r="BY167" s="253"/>
      <c r="BZ167" s="253"/>
      <c r="CA167" s="253"/>
      <c r="CB167" s="253"/>
      <c r="CC167" s="253"/>
      <c r="CD167" s="253"/>
      <c r="CE167" s="253"/>
      <c r="CF167" s="253"/>
      <c r="CG167" s="253"/>
      <c r="CH167" s="253"/>
      <c r="CI167" s="253"/>
      <c r="CJ167" s="253"/>
      <c r="CK167" s="253"/>
      <c r="CL167" s="253"/>
      <c r="CM167" s="253"/>
      <c r="CN167" s="253"/>
      <c r="CO167" s="253"/>
      <c r="CP167" s="253"/>
      <c r="CQ167" s="253"/>
      <c r="CR167" s="253"/>
      <c r="CS167" s="253"/>
      <c r="CT167" s="253"/>
      <c r="CU167" s="253"/>
      <c r="CV167" s="253"/>
      <c r="CW167" s="253"/>
      <c r="CX167" s="253"/>
      <c r="CY167" s="253"/>
      <c r="CZ167" s="253"/>
      <c r="DA167" s="253"/>
      <c r="DB167" s="253"/>
      <c r="DC167" s="253"/>
      <c r="DD167" s="253"/>
      <c r="DE167" s="253"/>
      <c r="DF167" s="253"/>
      <c r="DG167" s="253"/>
      <c r="DH167" s="253"/>
      <c r="DI167" s="253"/>
      <c r="DJ167" s="253"/>
      <c r="DK167" s="253"/>
      <c r="DL167" s="253"/>
    </row>
    <row r="168" spans="1:116" x14ac:dyDescent="0.35">
      <c r="A168" s="254" t="s">
        <v>7164</v>
      </c>
      <c r="B168" s="255" t="s">
        <v>7165</v>
      </c>
      <c r="C168" s="258">
        <v>0</v>
      </c>
      <c r="D168" s="259">
        <v>8</v>
      </c>
      <c r="E168" s="258">
        <v>0</v>
      </c>
      <c r="F168" s="258" t="s">
        <v>14</v>
      </c>
      <c r="G168" s="258" t="s">
        <v>14</v>
      </c>
      <c r="H168" s="258">
        <v>32.1</v>
      </c>
      <c r="I168" s="259">
        <v>0</v>
      </c>
      <c r="J168" s="259" t="str">
        <f>IFERROR(VLOOKUP($B168,'Core Indicators'!$E$3:$EU$906,147,FALSE),"x")</f>
        <v>x</v>
      </c>
      <c r="K168" s="260">
        <v>0.17143608630000001</v>
      </c>
      <c r="L168" s="258" t="s">
        <v>14</v>
      </c>
      <c r="M168" s="259">
        <v>72</v>
      </c>
      <c r="N168" s="259">
        <v>66</v>
      </c>
      <c r="O168" s="259" t="str">
        <f>IFERROR(VLOOKUP(B168,'Core Indicators'!$E$3:$G$9906,3,FALSE),"x")</f>
        <v>x</v>
      </c>
      <c r="P168" s="259">
        <v>460</v>
      </c>
      <c r="Q168" s="253"/>
      <c r="R168" s="253"/>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253"/>
      <c r="AV168" s="253"/>
      <c r="AW168" s="253"/>
      <c r="AX168" s="253"/>
      <c r="AY168" s="253"/>
      <c r="AZ168" s="253"/>
      <c r="BA168" s="253"/>
      <c r="BB168" s="253"/>
      <c r="BC168" s="253"/>
      <c r="BD168" s="253"/>
      <c r="BE168" s="253"/>
      <c r="BF168" s="253"/>
      <c r="BG168" s="253"/>
      <c r="BH168" s="253"/>
      <c r="BI168" s="253"/>
      <c r="BJ168" s="253"/>
      <c r="BK168" s="253"/>
      <c r="BL168" s="253"/>
      <c r="BM168" s="253"/>
      <c r="BN168" s="253"/>
      <c r="BO168" s="253"/>
      <c r="BP168" s="253"/>
      <c r="BQ168" s="253"/>
      <c r="BR168" s="253"/>
      <c r="BS168" s="253"/>
      <c r="BT168" s="253"/>
      <c r="BU168" s="253"/>
      <c r="BV168" s="253"/>
      <c r="BW168" s="253"/>
      <c r="BX168" s="253"/>
      <c r="BY168" s="253"/>
      <c r="BZ168" s="253"/>
      <c r="CA168" s="253"/>
      <c r="CB168" s="253"/>
      <c r="CC168" s="253"/>
      <c r="CD168" s="253"/>
      <c r="CE168" s="253"/>
      <c r="CF168" s="253"/>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253"/>
      <c r="DL168" s="253"/>
    </row>
    <row r="169" spans="1:116" x14ac:dyDescent="0.35">
      <c r="A169" s="254" t="s">
        <v>145</v>
      </c>
      <c r="B169" s="255" t="s">
        <v>7166</v>
      </c>
      <c r="C169" s="258">
        <v>0.54330003230000001</v>
      </c>
      <c r="D169" s="259">
        <v>1</v>
      </c>
      <c r="E169" s="258">
        <v>0.85</v>
      </c>
      <c r="F169" s="258">
        <v>1.8</v>
      </c>
      <c r="G169" s="258">
        <v>0.54677704069999999</v>
      </c>
      <c r="H169" s="258">
        <v>37.5</v>
      </c>
      <c r="I169" s="259">
        <v>10</v>
      </c>
      <c r="J169" s="259">
        <f>IFERROR(VLOOKUP($B169,'Core Indicators'!$E$3:$EU$906,147,FALSE),"x")</f>
        <v>2864</v>
      </c>
      <c r="K169" s="260">
        <v>-2.0760633945000002</v>
      </c>
      <c r="L169" s="258">
        <v>1.5</v>
      </c>
      <c r="M169" s="259">
        <v>0</v>
      </c>
      <c r="N169" s="259">
        <v>13</v>
      </c>
      <c r="O169" s="259">
        <f>IFERROR(VLOOKUP(B169,'Core Indicators'!$E$3:$G$9906,3,FALSE),"x")</f>
        <v>17500000</v>
      </c>
      <c r="P169" s="259">
        <v>183630</v>
      </c>
      <c r="Q169" s="253"/>
      <c r="R169" s="253"/>
      <c r="S169" s="253"/>
      <c r="T169" s="253"/>
      <c r="U169" s="253"/>
      <c r="V169" s="253"/>
      <c r="W169" s="253"/>
      <c r="X169" s="253"/>
      <c r="Y169" s="253"/>
      <c r="Z169" s="253"/>
      <c r="AA169" s="253"/>
      <c r="AB169" s="253"/>
      <c r="AC169" s="253"/>
      <c r="AD169" s="253"/>
      <c r="AE169" s="253"/>
      <c r="AF169" s="253"/>
      <c r="AG169" s="253"/>
      <c r="AH169" s="253"/>
      <c r="AI169" s="253"/>
      <c r="AJ169" s="253"/>
      <c r="AK169" s="253"/>
      <c r="AL169" s="253"/>
      <c r="AM169" s="253"/>
      <c r="AN169" s="253"/>
      <c r="AO169" s="253"/>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3"/>
      <c r="BM169" s="253"/>
      <c r="BN169" s="253"/>
      <c r="BO169" s="253"/>
      <c r="BP169" s="253"/>
      <c r="BQ169" s="253"/>
      <c r="BR169" s="253"/>
      <c r="BS169" s="253"/>
      <c r="BT169" s="253"/>
      <c r="BU169" s="253"/>
      <c r="BV169" s="253"/>
      <c r="BW169" s="253"/>
      <c r="BX169" s="253"/>
      <c r="BY169" s="253"/>
      <c r="BZ169" s="253"/>
      <c r="CA169" s="253"/>
      <c r="CB169" s="253"/>
      <c r="CC169" s="253"/>
      <c r="CD169" s="253"/>
      <c r="CE169" s="253"/>
      <c r="CF169" s="253"/>
      <c r="CG169" s="253"/>
      <c r="CH169" s="253"/>
      <c r="CI169" s="253"/>
      <c r="CJ169" s="253"/>
      <c r="CK169" s="253"/>
      <c r="CL169" s="253"/>
      <c r="CM169" s="253"/>
      <c r="CN169" s="253"/>
      <c r="CO169" s="253"/>
      <c r="CP169" s="253"/>
      <c r="CQ169" s="253"/>
      <c r="CR169" s="253"/>
      <c r="CS169" s="253"/>
      <c r="CT169" s="253"/>
      <c r="CU169" s="253"/>
      <c r="CV169" s="253"/>
      <c r="CW169" s="253"/>
      <c r="CX169" s="253"/>
      <c r="CY169" s="253"/>
      <c r="CZ169" s="253"/>
      <c r="DA169" s="253"/>
      <c r="DB169" s="253"/>
      <c r="DC169" s="253"/>
      <c r="DD169" s="253"/>
      <c r="DE169" s="253"/>
      <c r="DF169" s="253"/>
      <c r="DG169" s="253"/>
      <c r="DH169" s="253"/>
      <c r="DI169" s="253"/>
      <c r="DJ169" s="253"/>
      <c r="DK169" s="253"/>
      <c r="DL169" s="253"/>
    </row>
    <row r="170" spans="1:116" x14ac:dyDescent="0.35">
      <c r="A170" s="254" t="s">
        <v>695</v>
      </c>
      <c r="B170" s="255" t="s">
        <v>7167</v>
      </c>
      <c r="C170" s="258">
        <v>0.92045000249999998</v>
      </c>
      <c r="D170" s="259">
        <v>9</v>
      </c>
      <c r="E170" s="258">
        <v>0.185</v>
      </c>
      <c r="F170" s="258">
        <v>2.9333333332999998</v>
      </c>
      <c r="G170" s="258">
        <v>0.7006806672</v>
      </c>
      <c r="H170" s="258">
        <v>43.3</v>
      </c>
      <c r="I170" s="259">
        <v>10</v>
      </c>
      <c r="J170" s="259">
        <f>IFERROR(VLOOKUP($B170,'Core Indicators'!$E$3:$EU$906,147,FALSE),"x")</f>
        <v>221</v>
      </c>
      <c r="K170" s="260">
        <v>-1.2833583355</v>
      </c>
      <c r="L170" s="258">
        <v>1.75</v>
      </c>
      <c r="M170" s="259">
        <v>17</v>
      </c>
      <c r="N170" s="259">
        <v>20</v>
      </c>
      <c r="O170" s="259">
        <f>IFERROR(VLOOKUP(B170,'Core Indicators'!$E$3:$G$9906,3,FALSE),"x")</f>
        <v>16797000</v>
      </c>
      <c r="P170" s="259">
        <v>1259200</v>
      </c>
      <c r="Q170" s="253"/>
      <c r="R170" s="253"/>
      <c r="S170" s="253"/>
      <c r="T170" s="253"/>
      <c r="U170" s="253"/>
      <c r="V170" s="253"/>
      <c r="W170" s="25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row>
    <row r="171" spans="1:116" x14ac:dyDescent="0.35">
      <c r="A171" s="254" t="s">
        <v>7168</v>
      </c>
      <c r="B171" s="255" t="s">
        <v>7169</v>
      </c>
      <c r="C171" s="258">
        <v>0.73349999629999996</v>
      </c>
      <c r="D171" s="259">
        <v>5</v>
      </c>
      <c r="E171" s="258">
        <v>0</v>
      </c>
      <c r="F171" s="258">
        <v>4.8666666666999996</v>
      </c>
      <c r="G171" s="258">
        <v>0.56568342780000003</v>
      </c>
      <c r="H171" s="258">
        <v>43.1</v>
      </c>
      <c r="I171" s="259">
        <v>6</v>
      </c>
      <c r="J171" s="259" t="str">
        <f>IFERROR(VLOOKUP($B171,'Core Indicators'!$E$3:$EU$906,147,FALSE),"x")</f>
        <v>x</v>
      </c>
      <c r="K171" s="260">
        <v>-0.58879667520000001</v>
      </c>
      <c r="L171" s="258">
        <v>4</v>
      </c>
      <c r="M171" s="259">
        <v>44</v>
      </c>
      <c r="N171" s="259">
        <v>29</v>
      </c>
      <c r="O171" s="259" t="str">
        <f>IFERROR(VLOOKUP(B171,'Core Indicators'!$E$3:$G$9906,3,FALSE),"x")</f>
        <v>x</v>
      </c>
      <c r="P171" s="259">
        <v>54390</v>
      </c>
      <c r="Q171" s="253"/>
      <c r="R171" s="253"/>
      <c r="S171" s="253"/>
      <c r="T171" s="253"/>
      <c r="U171" s="253"/>
      <c r="V171" s="253"/>
      <c r="W171" s="253"/>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row>
    <row r="172" spans="1:116" x14ac:dyDescent="0.35">
      <c r="A172" s="254" t="s">
        <v>391</v>
      </c>
      <c r="B172" s="255" t="s">
        <v>7170</v>
      </c>
      <c r="C172" s="258">
        <v>0.31875000450000002</v>
      </c>
      <c r="D172" s="259">
        <v>8</v>
      </c>
      <c r="E172" s="258">
        <v>0.05</v>
      </c>
      <c r="F172" s="258">
        <v>3.3</v>
      </c>
      <c r="G172" s="258">
        <v>0.37672290009999998</v>
      </c>
      <c r="H172" s="258">
        <v>34.9</v>
      </c>
      <c r="I172" s="259">
        <v>6</v>
      </c>
      <c r="J172" s="259">
        <f>IFERROR(VLOOKUP($B172,'Core Indicators'!$E$3:$EU$906,147,FALSE),"x")</f>
        <v>38</v>
      </c>
      <c r="K172" s="260">
        <v>0.1028815731</v>
      </c>
      <c r="L172" s="258">
        <v>3.25</v>
      </c>
      <c r="M172" s="259">
        <v>32</v>
      </c>
      <c r="N172" s="259">
        <v>36</v>
      </c>
      <c r="O172" s="259">
        <f>IFERROR(VLOOKUP(B172,'Core Indicators'!$E$3:$G$9906,3,FALSE),"x")</f>
        <v>66141000</v>
      </c>
      <c r="P172" s="259">
        <v>510890</v>
      </c>
      <c r="Q172" s="253"/>
      <c r="R172" s="253"/>
      <c r="S172" s="253"/>
      <c r="T172" s="253"/>
      <c r="U172" s="253"/>
      <c r="V172" s="253"/>
      <c r="W172" s="25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row>
    <row r="173" spans="1:116" x14ac:dyDescent="0.35">
      <c r="A173" s="254" t="s">
        <v>7171</v>
      </c>
      <c r="B173" s="255" t="s">
        <v>7172</v>
      </c>
      <c r="C173" s="258">
        <v>0.3105010326</v>
      </c>
      <c r="D173" s="259">
        <v>5</v>
      </c>
      <c r="E173" s="258">
        <v>0.21299999999999999</v>
      </c>
      <c r="F173" s="258">
        <v>2.9166666666999999</v>
      </c>
      <c r="G173" s="258">
        <v>0.37746660949999999</v>
      </c>
      <c r="H173" s="258">
        <v>34</v>
      </c>
      <c r="I173" s="259">
        <v>6</v>
      </c>
      <c r="J173" s="259" t="str">
        <f>IFERROR(VLOOKUP($B173,'Core Indicators'!$E$3:$EU$906,147,FALSE),"x")</f>
        <v>x</v>
      </c>
      <c r="K173" s="260">
        <v>-1.2279412746</v>
      </c>
      <c r="L173" s="258">
        <v>2</v>
      </c>
      <c r="M173" s="259">
        <v>9</v>
      </c>
      <c r="N173" s="259">
        <v>25</v>
      </c>
      <c r="O173" s="259" t="str">
        <f>IFERROR(VLOOKUP(B173,'Core Indicators'!$E$3:$G$9906,3,FALSE),"x")</f>
        <v>x</v>
      </c>
      <c r="P173" s="259">
        <v>138786</v>
      </c>
      <c r="Q173" s="253"/>
      <c r="R173" s="253"/>
      <c r="S173" s="253"/>
      <c r="T173" s="253"/>
      <c r="U173" s="253"/>
      <c r="V173" s="253"/>
      <c r="W173" s="25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row>
    <row r="174" spans="1:116" x14ac:dyDescent="0.35">
      <c r="A174" s="254" t="s">
        <v>7173</v>
      </c>
      <c r="B174" s="255" t="s">
        <v>7174</v>
      </c>
      <c r="C174" s="258">
        <v>0.27369995949999998</v>
      </c>
      <c r="D174" s="259">
        <v>1</v>
      </c>
      <c r="E174" s="258">
        <v>0.1</v>
      </c>
      <c r="F174" s="258">
        <v>2.75</v>
      </c>
      <c r="G174" s="258" t="s">
        <v>14</v>
      </c>
      <c r="H174" s="258">
        <v>40.799999999999997</v>
      </c>
      <c r="I174" s="259">
        <v>0</v>
      </c>
      <c r="J174" s="259" t="str">
        <f>IFERROR(VLOOKUP($B174,'Core Indicators'!$E$3:$EU$906,147,FALSE),"x")</f>
        <v>x</v>
      </c>
      <c r="K174" s="260">
        <v>-1.4147845507000001</v>
      </c>
      <c r="L174" s="258">
        <v>1.75</v>
      </c>
      <c r="M174" s="259">
        <v>2</v>
      </c>
      <c r="N174" s="259">
        <v>19</v>
      </c>
      <c r="O174" s="259" t="str">
        <f>IFERROR(VLOOKUP(B174,'Core Indicators'!$E$3:$G$9906,3,FALSE),"x")</f>
        <v>x</v>
      </c>
      <c r="P174" s="259">
        <v>469930</v>
      </c>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row>
    <row r="175" spans="1:116" x14ac:dyDescent="0.35">
      <c r="A175" s="254" t="s">
        <v>7175</v>
      </c>
      <c r="B175" s="255" t="s">
        <v>7176</v>
      </c>
      <c r="C175" s="258">
        <v>0</v>
      </c>
      <c r="D175" s="259">
        <v>13</v>
      </c>
      <c r="E175" s="258">
        <v>0</v>
      </c>
      <c r="F175" s="258">
        <v>7.55</v>
      </c>
      <c r="G175" s="258" t="s">
        <v>14</v>
      </c>
      <c r="H175" s="258">
        <v>28.7</v>
      </c>
      <c r="I175" s="259">
        <v>0</v>
      </c>
      <c r="J175" s="259" t="str">
        <f>IFERROR(VLOOKUP($B175,'Core Indicators'!$E$3:$EU$906,147,FALSE),"x")</f>
        <v>x</v>
      </c>
      <c r="K175" s="260">
        <v>-1.111014843</v>
      </c>
      <c r="L175" s="258">
        <v>7</v>
      </c>
      <c r="M175" s="259">
        <v>71</v>
      </c>
      <c r="N175" s="259">
        <v>38</v>
      </c>
      <c r="O175" s="259" t="str">
        <f>IFERROR(VLOOKUP(B175,'Core Indicators'!$E$3:$G$9906,3,FALSE),"x")</f>
        <v>x</v>
      </c>
      <c r="P175" s="259">
        <v>14870</v>
      </c>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row>
    <row r="176" spans="1:116" x14ac:dyDescent="0.35">
      <c r="A176" s="254" t="s">
        <v>7177</v>
      </c>
      <c r="B176" s="255" t="s">
        <v>7178</v>
      </c>
      <c r="C176" s="258">
        <v>0</v>
      </c>
      <c r="D176" s="259">
        <v>11</v>
      </c>
      <c r="E176" s="258">
        <v>0</v>
      </c>
      <c r="F176" s="258" t="s">
        <v>14</v>
      </c>
      <c r="G176" s="258">
        <v>0.41808821130000001</v>
      </c>
      <c r="H176" s="258">
        <v>37.6</v>
      </c>
      <c r="I176" s="259">
        <v>0</v>
      </c>
      <c r="J176" s="259" t="str">
        <f>IFERROR(VLOOKUP($B176,'Core Indicators'!$E$3:$EU$906,147,FALSE),"x")</f>
        <v>x</v>
      </c>
      <c r="K176" s="260">
        <v>0.45866918559999997</v>
      </c>
      <c r="L176" s="258" t="s">
        <v>14</v>
      </c>
      <c r="M176" s="259">
        <v>79</v>
      </c>
      <c r="N176" s="259" t="s">
        <v>14</v>
      </c>
      <c r="O176" s="259" t="str">
        <f>IFERROR(VLOOKUP(B176,'Core Indicators'!$E$3:$G$9906,3,FALSE),"x")</f>
        <v>x</v>
      </c>
      <c r="P176" s="259">
        <v>720</v>
      </c>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row>
    <row r="177" spans="1:116" x14ac:dyDescent="0.35">
      <c r="A177" s="254" t="s">
        <v>934</v>
      </c>
      <c r="B177" s="255" t="s">
        <v>7179</v>
      </c>
      <c r="C177" s="258">
        <v>0.75771999329999995</v>
      </c>
      <c r="D177" s="259">
        <v>12</v>
      </c>
      <c r="E177" s="258">
        <v>0.40300000000000002</v>
      </c>
      <c r="F177" s="258">
        <v>8.4499999999999993</v>
      </c>
      <c r="G177" s="258">
        <v>0.32349148620000001</v>
      </c>
      <c r="H177" s="258">
        <v>40.299999999999997</v>
      </c>
      <c r="I177" s="259">
        <v>0</v>
      </c>
      <c r="J177" s="259">
        <f>IFERROR(VLOOKUP($B177,'Core Indicators'!$E$3:$EU$906,147,FALSE),"x")</f>
        <v>60</v>
      </c>
      <c r="K177" s="260">
        <v>-0.1202659085</v>
      </c>
      <c r="L177" s="258">
        <v>7.25</v>
      </c>
      <c r="M177" s="259">
        <v>82</v>
      </c>
      <c r="N177" s="259">
        <v>40</v>
      </c>
      <c r="O177" s="259">
        <f>IFERROR(VLOOKUP(B177,'Core Indicators'!$E$3:$G$9906,3,FALSE),"x")</f>
        <v>1455000</v>
      </c>
      <c r="P177" s="259">
        <v>5130</v>
      </c>
      <c r="Q177" s="253"/>
      <c r="R177" s="253"/>
      <c r="S177" s="253"/>
      <c r="T177" s="253"/>
      <c r="U177" s="253"/>
      <c r="V177" s="253"/>
      <c r="W177" s="25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row>
    <row r="178" spans="1:116" x14ac:dyDescent="0.35">
      <c r="A178" s="254" t="s">
        <v>751</v>
      </c>
      <c r="B178" s="255" t="s">
        <v>7180</v>
      </c>
      <c r="C178" s="258">
        <v>3.9599962599999997E-2</v>
      </c>
      <c r="D178" s="259">
        <v>7</v>
      </c>
      <c r="E178" s="258">
        <v>0</v>
      </c>
      <c r="F178" s="258">
        <v>6.55</v>
      </c>
      <c r="G178" s="258">
        <v>0.30031952810000001</v>
      </c>
      <c r="H178" s="258">
        <v>32.799999999999997</v>
      </c>
      <c r="I178" s="259">
        <v>6</v>
      </c>
      <c r="J178" s="259">
        <f>IFERROR(VLOOKUP($B178,'Core Indicators'!$E$3:$EU$906,147,FALSE),"x")</f>
        <v>967</v>
      </c>
      <c r="K178" s="260">
        <v>6.22186884E-2</v>
      </c>
      <c r="L178" s="258">
        <v>5.5</v>
      </c>
      <c r="M178" s="259">
        <v>70</v>
      </c>
      <c r="N178" s="259">
        <v>43</v>
      </c>
      <c r="O178" s="259">
        <f>IFERROR(VLOOKUP(B178,'Core Indicators'!$E$3:$G$9906,3,FALSE),"x")</f>
        <v>11718000</v>
      </c>
      <c r="P178" s="259">
        <v>155360</v>
      </c>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c r="AT178" s="253"/>
      <c r="AU178" s="253"/>
      <c r="AV178" s="253"/>
      <c r="AW178" s="253"/>
      <c r="AX178" s="253"/>
      <c r="AY178" s="253"/>
      <c r="AZ178" s="253"/>
      <c r="BA178" s="253"/>
      <c r="BB178" s="253"/>
      <c r="BC178" s="253"/>
      <c r="BD178" s="253"/>
      <c r="BE178" s="253"/>
      <c r="BF178" s="253"/>
      <c r="BG178" s="253"/>
      <c r="BH178" s="253"/>
      <c r="BI178" s="253"/>
      <c r="BJ178" s="253"/>
      <c r="BK178" s="253"/>
      <c r="BL178" s="253"/>
      <c r="BM178" s="253"/>
      <c r="BN178" s="253"/>
      <c r="BO178" s="253"/>
      <c r="BP178" s="253"/>
      <c r="BQ178" s="253"/>
      <c r="BR178" s="253"/>
      <c r="BS178" s="253"/>
      <c r="BT178" s="253"/>
      <c r="BU178" s="253"/>
      <c r="BV178" s="253"/>
      <c r="BW178" s="253"/>
      <c r="BX178" s="253"/>
      <c r="BY178" s="253"/>
      <c r="BZ178" s="253"/>
      <c r="CA178" s="253"/>
      <c r="CB178" s="253"/>
      <c r="CC178" s="253"/>
      <c r="CD178" s="253"/>
      <c r="CE178" s="253"/>
      <c r="CF178" s="253"/>
      <c r="CG178" s="253"/>
      <c r="CH178" s="253"/>
      <c r="CI178" s="253"/>
      <c r="CJ178" s="253"/>
      <c r="CK178" s="253"/>
      <c r="CL178" s="253"/>
      <c r="CM178" s="253"/>
      <c r="CN178" s="253"/>
      <c r="CO178" s="253"/>
      <c r="CP178" s="253"/>
      <c r="CQ178" s="253"/>
      <c r="CR178" s="253"/>
      <c r="CS178" s="253"/>
      <c r="CT178" s="253"/>
      <c r="CU178" s="253"/>
      <c r="CV178" s="253"/>
      <c r="CW178" s="253"/>
      <c r="CX178" s="253"/>
      <c r="CY178" s="253"/>
      <c r="CZ178" s="253"/>
      <c r="DA178" s="253"/>
      <c r="DB178" s="253"/>
      <c r="DC178" s="253"/>
      <c r="DD178" s="253"/>
      <c r="DE178" s="253"/>
      <c r="DF178" s="253"/>
      <c r="DG178" s="253"/>
      <c r="DH178" s="253"/>
      <c r="DI178" s="253"/>
      <c r="DJ178" s="253"/>
      <c r="DK178" s="253"/>
      <c r="DL178" s="253"/>
    </row>
    <row r="179" spans="1:116" x14ac:dyDescent="0.35">
      <c r="A179" s="254" t="s">
        <v>773</v>
      </c>
      <c r="B179" s="255" t="s">
        <v>7181</v>
      </c>
      <c r="C179" s="258">
        <v>0.40505643740000002</v>
      </c>
      <c r="D179" s="259">
        <v>7</v>
      </c>
      <c r="E179" s="258">
        <v>0.34</v>
      </c>
      <c r="F179" s="258">
        <v>4.9166666667000003</v>
      </c>
      <c r="G179" s="258">
        <v>0.3050249216</v>
      </c>
      <c r="H179" s="258">
        <v>41.9</v>
      </c>
      <c r="I179" s="259">
        <v>10</v>
      </c>
      <c r="J179" s="259">
        <f>IFERROR(VLOOKUP($B179,'Core Indicators'!$E$3:$EU$906,147,FALSE),"x")</f>
        <v>242</v>
      </c>
      <c r="K179" s="260">
        <v>-0.28296324610000001</v>
      </c>
      <c r="L179" s="258">
        <v>3.5</v>
      </c>
      <c r="M179" s="259">
        <v>32</v>
      </c>
      <c r="N179" s="259">
        <v>39</v>
      </c>
      <c r="O179" s="259">
        <f>IFERROR(VLOOKUP(B179,'Core Indicators'!$E$3:$G$9906,3,FALSE),"x")</f>
        <v>84339000</v>
      </c>
      <c r="P179" s="259">
        <v>769630</v>
      </c>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row>
    <row r="180" spans="1:116" x14ac:dyDescent="0.35">
      <c r="A180" s="254" t="s">
        <v>7182</v>
      </c>
      <c r="B180" s="255" t="s">
        <v>7183</v>
      </c>
      <c r="C180" s="258">
        <v>0</v>
      </c>
      <c r="D180" s="259">
        <v>11</v>
      </c>
      <c r="E180" s="258">
        <v>0</v>
      </c>
      <c r="F180" s="258" t="s">
        <v>14</v>
      </c>
      <c r="G180" s="258" t="s">
        <v>14</v>
      </c>
      <c r="H180" s="258">
        <v>39.1</v>
      </c>
      <c r="I180" s="259">
        <v>0</v>
      </c>
      <c r="J180" s="259" t="str">
        <f>IFERROR(VLOOKUP($B180,'Core Indicators'!$E$3:$EU$906,147,FALSE),"x")</f>
        <v>x</v>
      </c>
      <c r="K180" s="260">
        <v>0.4812893271</v>
      </c>
      <c r="L180" s="258" t="s">
        <v>14</v>
      </c>
      <c r="M180" s="259">
        <v>93</v>
      </c>
      <c r="N180" s="259" t="s">
        <v>14</v>
      </c>
      <c r="O180" s="259" t="str">
        <f>IFERROR(VLOOKUP(B180,'Core Indicators'!$E$3:$G$9906,3,FALSE),"x")</f>
        <v>x</v>
      </c>
      <c r="P180" s="259">
        <v>30</v>
      </c>
      <c r="Q180" s="253"/>
      <c r="R180" s="253"/>
      <c r="S180" s="253"/>
      <c r="T180" s="253"/>
      <c r="U180" s="253"/>
      <c r="V180" s="253"/>
      <c r="W180" s="25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row>
    <row r="181" spans="1:116" x14ac:dyDescent="0.35">
      <c r="A181" s="254" t="s">
        <v>158</v>
      </c>
      <c r="B181" s="255" t="s">
        <v>7184</v>
      </c>
      <c r="C181" s="258">
        <v>0.50555201679999995</v>
      </c>
      <c r="D181" s="259">
        <v>7</v>
      </c>
      <c r="E181" s="258">
        <v>0</v>
      </c>
      <c r="F181" s="258">
        <v>6.05</v>
      </c>
      <c r="G181" s="258">
        <v>0.53851305940000005</v>
      </c>
      <c r="H181" s="258">
        <v>40.5</v>
      </c>
      <c r="I181" s="259">
        <v>6</v>
      </c>
      <c r="J181" s="259">
        <f>IFERROR(VLOOKUP($B181,'Core Indicators'!$E$3:$EU$906,147,FALSE),"x")</f>
        <v>12</v>
      </c>
      <c r="K181" s="260">
        <v>-0.57793134450000005</v>
      </c>
      <c r="L181" s="258">
        <v>5</v>
      </c>
      <c r="M181" s="259">
        <v>40</v>
      </c>
      <c r="N181" s="259">
        <v>37</v>
      </c>
      <c r="O181" s="259">
        <f>IFERROR(VLOOKUP(B181,'Core Indicators'!$E$3:$G$9906,3,FALSE),"x")</f>
        <v>57797000</v>
      </c>
      <c r="P181" s="259">
        <v>885800</v>
      </c>
      <c r="Q181" s="253"/>
      <c r="R181" s="253"/>
      <c r="S181" s="253"/>
      <c r="T181" s="253"/>
      <c r="U181" s="253"/>
      <c r="V181" s="253"/>
      <c r="W181" s="253"/>
      <c r="X181" s="253"/>
      <c r="Y181" s="253"/>
      <c r="Z181" s="253"/>
      <c r="AA181" s="253"/>
      <c r="AB181" s="253"/>
      <c r="AC181" s="253"/>
      <c r="AD181" s="253"/>
      <c r="AE181" s="253"/>
      <c r="AF181" s="253"/>
      <c r="AG181" s="253"/>
      <c r="AH181" s="253"/>
      <c r="AI181" s="253"/>
      <c r="AJ181" s="253"/>
      <c r="AK181" s="253"/>
      <c r="AL181" s="253"/>
      <c r="AM181" s="253"/>
      <c r="AN181" s="253"/>
      <c r="AO181" s="253"/>
      <c r="AP181" s="253"/>
      <c r="AQ181" s="253"/>
      <c r="AR181" s="253"/>
      <c r="AS181" s="253"/>
      <c r="AT181" s="253"/>
      <c r="AU181" s="253"/>
      <c r="AV181" s="253"/>
      <c r="AW181" s="253"/>
      <c r="AX181" s="253"/>
      <c r="AY181" s="253"/>
      <c r="AZ181" s="253"/>
      <c r="BA181" s="253"/>
      <c r="BB181" s="253"/>
      <c r="BC181" s="253"/>
      <c r="BD181" s="253"/>
      <c r="BE181" s="253"/>
      <c r="BF181" s="253"/>
      <c r="BG181" s="253"/>
      <c r="BH181" s="253"/>
      <c r="BI181" s="253"/>
      <c r="BJ181" s="253"/>
      <c r="BK181" s="253"/>
      <c r="BL181" s="253"/>
      <c r="BM181" s="253"/>
      <c r="BN181" s="253"/>
      <c r="BO181" s="253"/>
      <c r="BP181" s="253"/>
      <c r="BQ181" s="253"/>
      <c r="BR181" s="253"/>
      <c r="BS181" s="253"/>
      <c r="BT181" s="253"/>
      <c r="BU181" s="253"/>
      <c r="BV181" s="253"/>
      <c r="BW181" s="253"/>
      <c r="BX181" s="253"/>
      <c r="BY181" s="253"/>
      <c r="BZ181" s="253"/>
      <c r="CA181" s="253"/>
      <c r="CB181" s="253"/>
      <c r="CC181" s="253"/>
      <c r="CD181" s="253"/>
      <c r="CE181" s="253"/>
      <c r="CF181" s="253"/>
      <c r="CG181" s="253"/>
      <c r="CH181" s="253"/>
      <c r="CI181" s="253"/>
      <c r="CJ181" s="253"/>
      <c r="CK181" s="253"/>
      <c r="CL181" s="253"/>
      <c r="CM181" s="253"/>
      <c r="CN181" s="253"/>
      <c r="CO181" s="253"/>
      <c r="CP181" s="253"/>
      <c r="CQ181" s="253"/>
      <c r="CR181" s="253"/>
      <c r="CS181" s="253"/>
      <c r="CT181" s="253"/>
      <c r="CU181" s="253"/>
      <c r="CV181" s="253"/>
      <c r="CW181" s="253"/>
      <c r="CX181" s="253"/>
      <c r="CY181" s="253"/>
      <c r="CZ181" s="253"/>
      <c r="DA181" s="253"/>
      <c r="DB181" s="253"/>
      <c r="DC181" s="253"/>
      <c r="DD181" s="253"/>
      <c r="DE181" s="253"/>
      <c r="DF181" s="253"/>
      <c r="DG181" s="253"/>
      <c r="DH181" s="253"/>
      <c r="DI181" s="253"/>
      <c r="DJ181" s="253"/>
      <c r="DK181" s="253"/>
      <c r="DL181" s="253"/>
    </row>
    <row r="182" spans="1:116" x14ac:dyDescent="0.35">
      <c r="A182" s="254" t="s">
        <v>1535</v>
      </c>
      <c r="B182" s="255" t="s">
        <v>7185</v>
      </c>
      <c r="C182" s="258">
        <v>0.92157200010000007</v>
      </c>
      <c r="D182" s="259">
        <v>7</v>
      </c>
      <c r="E182" s="258">
        <v>0.23899999999999999</v>
      </c>
      <c r="F182" s="258">
        <v>5.1666666667000003</v>
      </c>
      <c r="G182" s="258">
        <v>0.53064898670000005</v>
      </c>
      <c r="H182" s="258">
        <v>42.8</v>
      </c>
      <c r="I182" s="259">
        <v>6</v>
      </c>
      <c r="J182" s="259">
        <f>IFERROR(VLOOKUP($B182,'Core Indicators'!$E$3:$EU$906,147,FALSE),"x")</f>
        <v>146</v>
      </c>
      <c r="K182" s="260">
        <v>-0.31461122629999999</v>
      </c>
      <c r="L182" s="258">
        <v>5.25</v>
      </c>
      <c r="M182" s="259">
        <v>34</v>
      </c>
      <c r="N182" s="259">
        <v>28</v>
      </c>
      <c r="O182" s="259">
        <f>IFERROR(VLOOKUP(B182,'Core Indicators'!$E$3:$G$9906,3,FALSE),"x")</f>
        <v>47245000</v>
      </c>
      <c r="P182" s="259">
        <v>200520</v>
      </c>
      <c r="Q182" s="253"/>
      <c r="R182" s="253"/>
      <c r="S182" s="253"/>
      <c r="T182" s="253"/>
      <c r="U182" s="253"/>
      <c r="V182" s="253"/>
      <c r="W182" s="253"/>
      <c r="X182" s="253"/>
      <c r="Y182" s="253"/>
      <c r="Z182" s="253"/>
      <c r="AA182" s="253"/>
      <c r="AB182" s="253"/>
      <c r="AC182" s="253"/>
      <c r="AD182" s="253"/>
      <c r="AE182" s="253"/>
      <c r="AF182" s="253"/>
      <c r="AG182" s="253"/>
      <c r="AH182" s="253"/>
      <c r="AI182" s="253"/>
      <c r="AJ182" s="253"/>
      <c r="AK182" s="253"/>
      <c r="AL182" s="253"/>
      <c r="AM182" s="253"/>
      <c r="AN182" s="253"/>
      <c r="AO182" s="253"/>
      <c r="AP182" s="253"/>
      <c r="AQ182" s="253"/>
      <c r="AR182" s="253"/>
      <c r="AS182" s="253"/>
      <c r="AT182" s="253"/>
      <c r="AU182" s="253"/>
      <c r="AV182" s="253"/>
      <c r="AW182" s="253"/>
      <c r="AX182" s="253"/>
      <c r="AY182" s="253"/>
      <c r="AZ182" s="253"/>
      <c r="BA182" s="253"/>
      <c r="BB182" s="253"/>
      <c r="BC182" s="253"/>
      <c r="BD182" s="253"/>
      <c r="BE182" s="253"/>
      <c r="BF182" s="253"/>
      <c r="BG182" s="253"/>
      <c r="BH182" s="253"/>
      <c r="BI182" s="253"/>
      <c r="BJ182" s="253"/>
      <c r="BK182" s="253"/>
      <c r="BL182" s="253"/>
      <c r="BM182" s="253"/>
      <c r="BN182" s="253"/>
      <c r="BO182" s="253"/>
      <c r="BP182" s="253"/>
      <c r="BQ182" s="253"/>
      <c r="BR182" s="253"/>
      <c r="BS182" s="253"/>
      <c r="BT182" s="253"/>
      <c r="BU182" s="253"/>
      <c r="BV182" s="253"/>
      <c r="BW182" s="253"/>
      <c r="BX182" s="253"/>
      <c r="BY182" s="253"/>
      <c r="BZ182" s="253"/>
      <c r="CA182" s="253"/>
      <c r="CB182" s="253"/>
      <c r="CC182" s="253"/>
      <c r="CD182" s="253"/>
      <c r="CE182" s="253"/>
      <c r="CF182" s="253"/>
      <c r="CG182" s="253"/>
      <c r="CH182" s="253"/>
      <c r="CI182" s="253"/>
      <c r="CJ182" s="253"/>
      <c r="CK182" s="253"/>
      <c r="CL182" s="253"/>
      <c r="CM182" s="253"/>
      <c r="CN182" s="253"/>
      <c r="CO182" s="253"/>
      <c r="CP182" s="253"/>
      <c r="CQ182" s="253"/>
      <c r="CR182" s="253"/>
      <c r="CS182" s="253"/>
      <c r="CT182" s="253"/>
      <c r="CU182" s="253"/>
      <c r="CV182" s="253"/>
      <c r="CW182" s="253"/>
      <c r="CX182" s="253"/>
      <c r="CY182" s="253"/>
      <c r="CZ182" s="253"/>
      <c r="DA182" s="253"/>
      <c r="DB182" s="253"/>
      <c r="DC182" s="253"/>
      <c r="DD182" s="253"/>
      <c r="DE182" s="253"/>
      <c r="DF182" s="253"/>
      <c r="DG182" s="253"/>
      <c r="DH182" s="253"/>
      <c r="DI182" s="253"/>
      <c r="DJ182" s="253"/>
      <c r="DK182" s="253"/>
      <c r="DL182" s="253"/>
    </row>
    <row r="183" spans="1:116" x14ac:dyDescent="0.35">
      <c r="A183" s="254" t="s">
        <v>867</v>
      </c>
      <c r="B183" s="255" t="s">
        <v>7186</v>
      </c>
      <c r="C183" s="258">
        <v>0.32836996870000001</v>
      </c>
      <c r="D183" s="259">
        <v>10</v>
      </c>
      <c r="E183" s="258">
        <v>1.6E-2</v>
      </c>
      <c r="F183" s="258">
        <v>6.9</v>
      </c>
      <c r="G183" s="258">
        <v>0.28448561900000002</v>
      </c>
      <c r="H183" s="258">
        <v>26.6</v>
      </c>
      <c r="I183" s="259">
        <v>8</v>
      </c>
      <c r="J183" s="259">
        <f>IFERROR(VLOOKUP($B183,'Core Indicators'!$E$3:$EU$906,147,FALSE),"x")</f>
        <v>49</v>
      </c>
      <c r="K183" s="260">
        <v>-0.69835144280000006</v>
      </c>
      <c r="L183" s="258">
        <v>6.25</v>
      </c>
      <c r="M183" s="259">
        <v>62</v>
      </c>
      <c r="N183" s="259">
        <v>30</v>
      </c>
      <c r="O183" s="259">
        <f>IFERROR(VLOOKUP(B183,'Core Indicators'!$E$3:$G$9906,3,FALSE),"x")</f>
        <v>42074000</v>
      </c>
      <c r="P183" s="259">
        <v>579290</v>
      </c>
      <c r="Q183" s="253"/>
      <c r="R183" s="253"/>
      <c r="S183" s="253"/>
      <c r="T183" s="253"/>
      <c r="U183" s="253"/>
      <c r="V183" s="253"/>
      <c r="W183" s="253"/>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row>
    <row r="184" spans="1:116" x14ac:dyDescent="0.35">
      <c r="A184" s="254" t="s">
        <v>7187</v>
      </c>
      <c r="B184" s="255" t="s">
        <v>7188</v>
      </c>
      <c r="C184" s="258">
        <v>0.16945201360000001</v>
      </c>
      <c r="D184" s="259">
        <v>13</v>
      </c>
      <c r="E184" s="258">
        <v>0.08</v>
      </c>
      <c r="F184" s="258">
        <v>9.9</v>
      </c>
      <c r="G184" s="258">
        <v>0.27532989819999998</v>
      </c>
      <c r="H184" s="258">
        <v>39.700000000000003</v>
      </c>
      <c r="I184" s="259">
        <v>0</v>
      </c>
      <c r="J184" s="259" t="str">
        <f>IFERROR(VLOOKUP($B184,'Core Indicators'!$E$3:$EU$906,147,FALSE),"x")</f>
        <v>x</v>
      </c>
      <c r="K184" s="260">
        <v>0.62126314640000002</v>
      </c>
      <c r="L184" s="258">
        <v>10</v>
      </c>
      <c r="M184" s="259">
        <v>98</v>
      </c>
      <c r="N184" s="259">
        <v>71</v>
      </c>
      <c r="O184" s="259" t="str">
        <f>IFERROR(VLOOKUP(B184,'Core Indicators'!$E$3:$G$9906,3,FALSE),"x")</f>
        <v>x</v>
      </c>
      <c r="P184" s="259">
        <v>175020</v>
      </c>
      <c r="Q184" s="253"/>
      <c r="R184" s="253"/>
      <c r="S184" s="253"/>
      <c r="T184" s="253"/>
      <c r="U184" s="253"/>
      <c r="V184" s="253"/>
      <c r="W184" s="253"/>
      <c r="X184" s="253"/>
      <c r="Y184" s="253"/>
      <c r="Z184" s="253"/>
      <c r="AA184" s="253"/>
      <c r="AB184" s="253"/>
      <c r="AC184" s="253"/>
      <c r="AD184" s="253"/>
      <c r="AE184" s="253"/>
      <c r="AF184" s="253"/>
      <c r="AG184" s="253"/>
      <c r="AH184" s="253"/>
      <c r="AI184" s="253"/>
      <c r="AJ184" s="253"/>
      <c r="AK184" s="253"/>
      <c r="AL184" s="253"/>
      <c r="AM184" s="253"/>
      <c r="AN184" s="253"/>
      <c r="AO184" s="253"/>
      <c r="AP184" s="253"/>
      <c r="AQ184" s="253"/>
      <c r="AR184" s="253"/>
      <c r="AS184" s="253"/>
      <c r="AT184" s="253"/>
      <c r="AU184" s="253"/>
      <c r="AV184" s="253"/>
      <c r="AW184" s="253"/>
      <c r="AX184" s="253"/>
      <c r="AY184" s="253"/>
      <c r="AZ184" s="253"/>
      <c r="BA184" s="253"/>
      <c r="BB184" s="253"/>
      <c r="BC184" s="253"/>
      <c r="BD184" s="253"/>
      <c r="BE184" s="253"/>
      <c r="BF184" s="253"/>
      <c r="BG184" s="253"/>
      <c r="BH184" s="253"/>
      <c r="BI184" s="253"/>
      <c r="BJ184" s="253"/>
      <c r="BK184" s="253"/>
      <c r="BL184" s="253"/>
      <c r="BM184" s="253"/>
      <c r="BN184" s="253"/>
      <c r="BO184" s="253"/>
      <c r="BP184" s="253"/>
      <c r="BQ184" s="253"/>
      <c r="BR184" s="253"/>
      <c r="BS184" s="253"/>
      <c r="BT184" s="253"/>
      <c r="BU184" s="253"/>
      <c r="BV184" s="253"/>
      <c r="BW184" s="253"/>
      <c r="BX184" s="253"/>
      <c r="BY184" s="253"/>
      <c r="BZ184" s="253"/>
      <c r="CA184" s="253"/>
      <c r="CB184" s="253"/>
      <c r="CC184" s="253"/>
      <c r="CD184" s="253"/>
      <c r="CE184" s="253"/>
      <c r="CF184" s="253"/>
      <c r="CG184" s="253"/>
      <c r="CH184" s="253"/>
      <c r="CI184" s="253"/>
      <c r="CJ184" s="253"/>
      <c r="CK184" s="253"/>
      <c r="CL184" s="253"/>
      <c r="CM184" s="253"/>
      <c r="CN184" s="253"/>
      <c r="CO184" s="253"/>
      <c r="CP184" s="253"/>
      <c r="CQ184" s="253"/>
      <c r="CR184" s="253"/>
      <c r="CS184" s="253"/>
      <c r="CT184" s="253"/>
      <c r="CU184" s="253"/>
      <c r="CV184" s="253"/>
      <c r="CW184" s="253"/>
      <c r="CX184" s="253"/>
      <c r="CY184" s="253"/>
      <c r="CZ184" s="253"/>
      <c r="DA184" s="253"/>
      <c r="DB184" s="253"/>
      <c r="DC184" s="253"/>
      <c r="DD184" s="253"/>
      <c r="DE184" s="253"/>
      <c r="DF184" s="253"/>
      <c r="DG184" s="253"/>
      <c r="DH184" s="253"/>
      <c r="DI184" s="253"/>
      <c r="DJ184" s="253"/>
      <c r="DK184" s="253"/>
      <c r="DL184" s="253"/>
    </row>
    <row r="185" spans="1:116" x14ac:dyDescent="0.35">
      <c r="A185" s="254" t="s">
        <v>7189</v>
      </c>
      <c r="B185" s="255" t="s">
        <v>7190</v>
      </c>
      <c r="C185" s="258">
        <v>0.52450212409999997</v>
      </c>
      <c r="D185" s="259">
        <v>11</v>
      </c>
      <c r="E185" s="258">
        <v>0.17299999999999999</v>
      </c>
      <c r="F185" s="258" t="s">
        <v>14</v>
      </c>
      <c r="G185" s="258">
        <v>0.1816034607</v>
      </c>
      <c r="H185" s="258">
        <v>41.4</v>
      </c>
      <c r="I185" s="259">
        <v>6</v>
      </c>
      <c r="J185" s="259" t="str">
        <f>IFERROR(VLOOKUP($B185,'Core Indicators'!$E$3:$EU$906,147,FALSE),"x")</f>
        <v>x</v>
      </c>
      <c r="K185" s="260">
        <v>1.4610936642000001</v>
      </c>
      <c r="L185" s="258" t="s">
        <v>14</v>
      </c>
      <c r="M185" s="259">
        <v>86</v>
      </c>
      <c r="N185" s="259">
        <v>69</v>
      </c>
      <c r="O185" s="259" t="str">
        <f>IFERROR(VLOOKUP(B185,'Core Indicators'!$E$3:$G$9906,3,FALSE),"x")</f>
        <v>x</v>
      </c>
      <c r="P185" s="259">
        <v>9147420</v>
      </c>
      <c r="Q185" s="253"/>
      <c r="R185" s="253"/>
      <c r="S185" s="253"/>
      <c r="T185" s="253"/>
      <c r="U185" s="253"/>
      <c r="V185" s="253"/>
      <c r="W185" s="253"/>
      <c r="X185" s="253"/>
      <c r="Y185" s="253"/>
      <c r="Z185" s="253"/>
      <c r="AA185" s="253"/>
      <c r="AB185" s="253"/>
      <c r="AC185" s="253"/>
      <c r="AD185" s="253"/>
      <c r="AE185" s="253"/>
      <c r="AF185" s="253"/>
      <c r="AG185" s="253"/>
      <c r="AH185" s="253"/>
      <c r="AI185" s="253"/>
      <c r="AJ185" s="253"/>
      <c r="AK185" s="253"/>
      <c r="AL185" s="253"/>
      <c r="AM185" s="253"/>
      <c r="AN185" s="253"/>
      <c r="AO185" s="253"/>
      <c r="AP185" s="253"/>
      <c r="AQ185" s="253"/>
      <c r="AR185" s="253"/>
      <c r="AS185" s="253"/>
      <c r="AT185" s="253"/>
      <c r="AU185" s="253"/>
      <c r="AV185" s="253"/>
      <c r="AW185" s="253"/>
      <c r="AX185" s="253"/>
      <c r="AY185" s="253"/>
      <c r="AZ185" s="253"/>
      <c r="BA185" s="253"/>
      <c r="BB185" s="253"/>
      <c r="BC185" s="253"/>
      <c r="BD185" s="253"/>
      <c r="BE185" s="253"/>
      <c r="BF185" s="253"/>
      <c r="BG185" s="253"/>
      <c r="BH185" s="253"/>
      <c r="BI185" s="253"/>
      <c r="BJ185" s="253"/>
      <c r="BK185" s="253"/>
      <c r="BL185" s="253"/>
      <c r="BM185" s="253"/>
      <c r="BN185" s="253"/>
      <c r="BO185" s="253"/>
      <c r="BP185" s="253"/>
      <c r="BQ185" s="253"/>
      <c r="BR185" s="253"/>
      <c r="BS185" s="253"/>
      <c r="BT185" s="253"/>
      <c r="BU185" s="253"/>
      <c r="BV185" s="253"/>
      <c r="BW185" s="253"/>
      <c r="BX185" s="253"/>
      <c r="BY185" s="253"/>
      <c r="BZ185" s="253"/>
      <c r="CA185" s="253"/>
      <c r="CB185" s="253"/>
      <c r="CC185" s="253"/>
      <c r="CD185" s="253"/>
      <c r="CE185" s="253"/>
      <c r="CF185" s="253"/>
      <c r="CG185" s="253"/>
      <c r="CH185" s="253"/>
      <c r="CI185" s="253"/>
      <c r="CJ185" s="253"/>
      <c r="CK185" s="253"/>
      <c r="CL185" s="253"/>
      <c r="CM185" s="253"/>
      <c r="CN185" s="253"/>
      <c r="CO185" s="253"/>
      <c r="CP185" s="253"/>
      <c r="CQ185" s="253"/>
      <c r="CR185" s="253"/>
      <c r="CS185" s="253"/>
      <c r="CT185" s="253"/>
      <c r="CU185" s="253"/>
      <c r="CV185" s="253"/>
      <c r="CW185" s="253"/>
      <c r="CX185" s="253"/>
      <c r="CY185" s="253"/>
      <c r="CZ185" s="253"/>
      <c r="DA185" s="253"/>
      <c r="DB185" s="253"/>
      <c r="DC185" s="253"/>
      <c r="DD185" s="253"/>
      <c r="DE185" s="253"/>
      <c r="DF185" s="253"/>
      <c r="DG185" s="253"/>
      <c r="DH185" s="253"/>
      <c r="DI185" s="253"/>
      <c r="DJ185" s="253"/>
      <c r="DK185" s="253"/>
      <c r="DL185" s="253"/>
    </row>
    <row r="186" spans="1:116" x14ac:dyDescent="0.35">
      <c r="A186" s="254" t="s">
        <v>7191</v>
      </c>
      <c r="B186" s="255" t="s">
        <v>7192</v>
      </c>
      <c r="C186" s="258">
        <v>0.35384998090000003</v>
      </c>
      <c r="D186" s="259">
        <v>1</v>
      </c>
      <c r="E186" s="258">
        <v>0.16</v>
      </c>
      <c r="F186" s="258">
        <v>3.6333333333</v>
      </c>
      <c r="G186" s="258">
        <v>0.30309940320000001</v>
      </c>
      <c r="H186" s="258">
        <v>35.299999999999997</v>
      </c>
      <c r="I186" s="259">
        <v>6</v>
      </c>
      <c r="J186" s="259" t="str">
        <f>IFERROR(VLOOKUP($B186,'Core Indicators'!$E$3:$EU$906,147,FALSE),"x")</f>
        <v>x</v>
      </c>
      <c r="K186" s="260">
        <v>-1.0481816530000001</v>
      </c>
      <c r="L186" s="258">
        <v>3.25</v>
      </c>
      <c r="M186" s="259">
        <v>10</v>
      </c>
      <c r="N186" s="259">
        <v>25</v>
      </c>
      <c r="O186" s="259" t="str">
        <f>IFERROR(VLOOKUP(B186,'Core Indicators'!$E$3:$G$9906,3,FALSE),"x")</f>
        <v>x</v>
      </c>
      <c r="P186" s="259">
        <v>425400</v>
      </c>
      <c r="Q186" s="253"/>
      <c r="R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253"/>
      <c r="AN186" s="253"/>
      <c r="AO186" s="253"/>
      <c r="AP186" s="253"/>
      <c r="AQ186" s="253"/>
      <c r="AR186" s="253"/>
      <c r="AS186" s="253"/>
      <c r="AT186" s="253"/>
      <c r="AU186" s="253"/>
      <c r="AV186" s="253"/>
      <c r="AW186" s="253"/>
      <c r="AX186" s="253"/>
      <c r="AY186" s="253"/>
      <c r="AZ186" s="253"/>
      <c r="BA186" s="253"/>
      <c r="BB186" s="253"/>
      <c r="BC186" s="253"/>
      <c r="BD186" s="253"/>
      <c r="BE186" s="253"/>
      <c r="BF186" s="253"/>
      <c r="BG186" s="253"/>
      <c r="BH186" s="253"/>
      <c r="BI186" s="253"/>
      <c r="BJ186" s="253"/>
      <c r="BK186" s="253"/>
      <c r="BL186" s="253"/>
      <c r="BM186" s="253"/>
      <c r="BN186" s="253"/>
      <c r="BO186" s="253"/>
      <c r="BP186" s="253"/>
      <c r="BQ186" s="253"/>
      <c r="BR186" s="253"/>
      <c r="BS186" s="253"/>
      <c r="BT186" s="253"/>
      <c r="BU186" s="253"/>
      <c r="BV186" s="253"/>
      <c r="BW186" s="253"/>
      <c r="BX186" s="253"/>
      <c r="BY186" s="253"/>
      <c r="BZ186" s="253"/>
      <c r="CA186" s="253"/>
      <c r="CB186" s="253"/>
      <c r="CC186" s="253"/>
      <c r="CD186" s="253"/>
      <c r="CE186" s="253"/>
      <c r="CF186" s="253"/>
      <c r="CG186" s="253"/>
      <c r="CH186" s="253"/>
      <c r="CI186" s="253"/>
      <c r="CJ186" s="253"/>
      <c r="CK186" s="253"/>
      <c r="CL186" s="253"/>
      <c r="CM186" s="253"/>
      <c r="CN186" s="253"/>
      <c r="CO186" s="253"/>
      <c r="CP186" s="253"/>
      <c r="CQ186" s="253"/>
      <c r="CR186" s="253"/>
      <c r="CS186" s="253"/>
      <c r="CT186" s="253"/>
      <c r="CU186" s="253"/>
      <c r="CV186" s="253"/>
      <c r="CW186" s="253"/>
      <c r="CX186" s="253"/>
      <c r="CY186" s="253"/>
      <c r="CZ186" s="253"/>
      <c r="DA186" s="253"/>
      <c r="DB186" s="253"/>
      <c r="DC186" s="253"/>
      <c r="DD186" s="253"/>
      <c r="DE186" s="253"/>
      <c r="DF186" s="253"/>
      <c r="DG186" s="253"/>
      <c r="DH186" s="253"/>
      <c r="DI186" s="253"/>
      <c r="DJ186" s="253"/>
      <c r="DK186" s="253"/>
      <c r="DL186" s="253"/>
    </row>
    <row r="187" spans="1:116" x14ac:dyDescent="0.35">
      <c r="A187" s="254" t="s">
        <v>7193</v>
      </c>
      <c r="B187" s="255" t="s">
        <v>7194</v>
      </c>
      <c r="C187" s="258">
        <v>0</v>
      </c>
      <c r="D187" s="259">
        <v>12</v>
      </c>
      <c r="E187" s="258">
        <v>0</v>
      </c>
      <c r="F187" s="258" t="s">
        <v>14</v>
      </c>
      <c r="G187" s="258" t="s">
        <v>14</v>
      </c>
      <c r="H187" s="258" t="s">
        <v>14</v>
      </c>
      <c r="I187" s="259">
        <v>0</v>
      </c>
      <c r="J187" s="259" t="str">
        <f>IFERROR(VLOOKUP($B187,'Core Indicators'!$E$3:$EU$906,147,FALSE),"x")</f>
        <v>x</v>
      </c>
      <c r="K187" s="260">
        <v>0.44635623689999998</v>
      </c>
      <c r="L187" s="258" t="s">
        <v>14</v>
      </c>
      <c r="M187" s="259">
        <v>91</v>
      </c>
      <c r="N187" s="259">
        <v>59</v>
      </c>
      <c r="O187" s="259" t="str">
        <f>IFERROR(VLOOKUP(B187,'Core Indicators'!$E$3:$G$9906,3,FALSE),"x")</f>
        <v>x</v>
      </c>
      <c r="P187" s="259">
        <v>390</v>
      </c>
      <c r="Q187" s="253"/>
      <c r="R187" s="253"/>
      <c r="S187" s="253"/>
      <c r="T187" s="253"/>
      <c r="U187" s="253"/>
      <c r="V187" s="253"/>
      <c r="W187" s="253"/>
      <c r="X187" s="253"/>
      <c r="Y187" s="253"/>
      <c r="Z187" s="253"/>
      <c r="AA187" s="253"/>
      <c r="AB187" s="253"/>
      <c r="AC187" s="253"/>
      <c r="AD187" s="253"/>
      <c r="AE187" s="253"/>
      <c r="AF187" s="253"/>
      <c r="AG187" s="253"/>
      <c r="AH187" s="253"/>
      <c r="AI187" s="253"/>
      <c r="AJ187" s="253"/>
      <c r="AK187" s="253"/>
      <c r="AL187" s="253"/>
      <c r="AM187" s="253"/>
      <c r="AN187" s="253"/>
      <c r="AO187" s="253"/>
      <c r="AP187" s="253"/>
      <c r="AQ187" s="253"/>
      <c r="AR187" s="253"/>
      <c r="AS187" s="253"/>
      <c r="AT187" s="253"/>
      <c r="AU187" s="253"/>
      <c r="AV187" s="253"/>
      <c r="AW187" s="253"/>
      <c r="AX187" s="253"/>
      <c r="AY187" s="253"/>
      <c r="AZ187" s="253"/>
      <c r="BA187" s="253"/>
      <c r="BB187" s="253"/>
      <c r="BC187" s="253"/>
      <c r="BD187" s="253"/>
      <c r="BE187" s="253"/>
      <c r="BF187" s="253"/>
      <c r="BG187" s="253"/>
      <c r="BH187" s="253"/>
      <c r="BI187" s="253"/>
      <c r="BJ187" s="253"/>
      <c r="BK187" s="253"/>
      <c r="BL187" s="253"/>
      <c r="BM187" s="253"/>
      <c r="BN187" s="253"/>
      <c r="BO187" s="253"/>
      <c r="BP187" s="253"/>
      <c r="BQ187" s="253"/>
      <c r="BR187" s="253"/>
      <c r="BS187" s="253"/>
      <c r="BT187" s="253"/>
      <c r="BU187" s="253"/>
      <c r="BV187" s="253"/>
      <c r="BW187" s="253"/>
      <c r="BX187" s="253"/>
      <c r="BY187" s="253"/>
      <c r="BZ187" s="253"/>
      <c r="CA187" s="253"/>
      <c r="CB187" s="253"/>
      <c r="CC187" s="253"/>
      <c r="CD187" s="253"/>
      <c r="CE187" s="253"/>
      <c r="CF187" s="253"/>
      <c r="CG187" s="253"/>
      <c r="CH187" s="253"/>
      <c r="CI187" s="253"/>
      <c r="CJ187" s="253"/>
      <c r="CK187" s="253"/>
      <c r="CL187" s="253"/>
      <c r="CM187" s="253"/>
      <c r="CN187" s="253"/>
      <c r="CO187" s="253"/>
      <c r="CP187" s="253"/>
      <c r="CQ187" s="253"/>
      <c r="CR187" s="253"/>
      <c r="CS187" s="253"/>
      <c r="CT187" s="253"/>
      <c r="CU187" s="253"/>
      <c r="CV187" s="253"/>
      <c r="CW187" s="253"/>
      <c r="CX187" s="253"/>
      <c r="CY187" s="253"/>
      <c r="CZ187" s="253"/>
      <c r="DA187" s="253"/>
      <c r="DB187" s="253"/>
      <c r="DC187" s="253"/>
      <c r="DD187" s="253"/>
      <c r="DE187" s="253"/>
      <c r="DF187" s="253"/>
      <c r="DG187" s="253"/>
      <c r="DH187" s="253"/>
      <c r="DI187" s="253"/>
      <c r="DJ187" s="253"/>
      <c r="DK187" s="253"/>
      <c r="DL187" s="253"/>
    </row>
    <row r="188" spans="1:116" x14ac:dyDescent="0.35">
      <c r="A188" s="254" t="s">
        <v>103</v>
      </c>
      <c r="B188" s="255" t="s">
        <v>7195</v>
      </c>
      <c r="C188" s="258">
        <v>0.26454201690000001</v>
      </c>
      <c r="D188" s="259">
        <v>7</v>
      </c>
      <c r="E188" s="258">
        <v>0.12</v>
      </c>
      <c r="F188" s="258">
        <v>3.0833333333000001</v>
      </c>
      <c r="G188" s="258">
        <v>0.45795582140000002</v>
      </c>
      <c r="H188" s="258">
        <v>44.8</v>
      </c>
      <c r="I188" s="259">
        <v>6</v>
      </c>
      <c r="J188" s="259">
        <f>IFERROR(VLOOKUP($B188,'Core Indicators'!$E$3:$EU$906,147,FALSE),"x")</f>
        <v>8253</v>
      </c>
      <c r="K188" s="260">
        <v>-2.3200535774</v>
      </c>
      <c r="L188" s="258">
        <v>1.75</v>
      </c>
      <c r="M188" s="259">
        <v>16</v>
      </c>
      <c r="N188" s="259">
        <v>16</v>
      </c>
      <c r="O188" s="259">
        <f>IFERROR(VLOOKUP(B188,'Core Indicators'!$E$3:$G$9906,3,FALSE),"x")</f>
        <v>27412000</v>
      </c>
      <c r="P188" s="259">
        <v>882050</v>
      </c>
      <c r="Q188" s="253"/>
      <c r="R188" s="253"/>
      <c r="S188" s="253"/>
      <c r="T188" s="253"/>
      <c r="U188" s="253"/>
      <c r="V188" s="253"/>
      <c r="W188" s="253"/>
      <c r="X188" s="253"/>
      <c r="Y188" s="253"/>
      <c r="Z188" s="253"/>
      <c r="AA188" s="253"/>
      <c r="AB188" s="253"/>
      <c r="AC188" s="253"/>
      <c r="AD188" s="253"/>
      <c r="AE188" s="253"/>
      <c r="AF188" s="253"/>
      <c r="AG188" s="253"/>
      <c r="AH188" s="253"/>
      <c r="AI188" s="253"/>
      <c r="AJ188" s="253"/>
      <c r="AK188" s="253"/>
      <c r="AL188" s="253"/>
      <c r="AM188" s="253"/>
      <c r="AN188" s="253"/>
      <c r="AO188" s="253"/>
      <c r="AP188" s="253"/>
      <c r="AQ188" s="253"/>
      <c r="AR188" s="253"/>
      <c r="AS188" s="253"/>
      <c r="AT188" s="253"/>
      <c r="AU188" s="253"/>
      <c r="AV188" s="253"/>
      <c r="AW188" s="253"/>
      <c r="AX188" s="253"/>
      <c r="AY188" s="253"/>
      <c r="AZ188" s="253"/>
      <c r="BA188" s="253"/>
      <c r="BB188" s="253"/>
      <c r="BC188" s="253"/>
      <c r="BD188" s="253"/>
      <c r="BE188" s="253"/>
      <c r="BF188" s="253"/>
      <c r="BG188" s="253"/>
      <c r="BH188" s="253"/>
      <c r="BI188" s="253"/>
      <c r="BJ188" s="253"/>
      <c r="BK188" s="253"/>
      <c r="BL188" s="253"/>
      <c r="BM188" s="253"/>
      <c r="BN188" s="253"/>
      <c r="BO188" s="253"/>
      <c r="BP188" s="253"/>
      <c r="BQ188" s="253"/>
      <c r="BR188" s="253"/>
      <c r="BS188" s="253"/>
      <c r="BT188" s="253"/>
      <c r="BU188" s="253"/>
      <c r="BV188" s="253"/>
      <c r="BW188" s="253"/>
      <c r="BX188" s="253"/>
      <c r="BY188" s="253"/>
      <c r="BZ188" s="253"/>
      <c r="CA188" s="253"/>
      <c r="CB188" s="253"/>
      <c r="CC188" s="253"/>
      <c r="CD188" s="253"/>
      <c r="CE188" s="253"/>
      <c r="CF188" s="253"/>
      <c r="CG188" s="253"/>
      <c r="CH188" s="253"/>
      <c r="CI188" s="253"/>
      <c r="CJ188" s="253"/>
      <c r="CK188" s="253"/>
      <c r="CL188" s="253"/>
      <c r="CM188" s="253"/>
      <c r="CN188" s="253"/>
      <c r="CO188" s="253"/>
      <c r="CP188" s="253"/>
      <c r="CQ188" s="253"/>
      <c r="CR188" s="253"/>
      <c r="CS188" s="253"/>
      <c r="CT188" s="253"/>
      <c r="CU188" s="253"/>
      <c r="CV188" s="253"/>
      <c r="CW188" s="253"/>
      <c r="CX188" s="253"/>
      <c r="CY188" s="253"/>
      <c r="CZ188" s="253"/>
      <c r="DA188" s="253"/>
      <c r="DB188" s="253"/>
      <c r="DC188" s="253"/>
      <c r="DD188" s="253"/>
      <c r="DE188" s="253"/>
      <c r="DF188" s="253"/>
      <c r="DG188" s="253"/>
      <c r="DH188" s="253"/>
      <c r="DI188" s="253"/>
      <c r="DJ188" s="253"/>
      <c r="DK188" s="253"/>
      <c r="DL188" s="253"/>
    </row>
    <row r="189" spans="1:116" x14ac:dyDescent="0.35">
      <c r="A189" s="254" t="s">
        <v>7196</v>
      </c>
      <c r="B189" s="255" t="s">
        <v>7197</v>
      </c>
      <c r="C189" s="258">
        <v>0.27606595950000001</v>
      </c>
      <c r="D189" s="259">
        <v>1</v>
      </c>
      <c r="E189" s="258">
        <v>0.10100000000000001</v>
      </c>
      <c r="F189" s="258">
        <v>3.5666666667000002</v>
      </c>
      <c r="G189" s="258">
        <v>0.31384940030000003</v>
      </c>
      <c r="H189" s="258">
        <v>35.700000000000003</v>
      </c>
      <c r="I189" s="259">
        <v>6</v>
      </c>
      <c r="J189" s="259" t="str">
        <f>IFERROR(VLOOKUP($B189,'Core Indicators'!$E$3:$EU$906,147,FALSE),"x")</f>
        <v>x</v>
      </c>
      <c r="K189" s="260">
        <v>-1.68987531E-2</v>
      </c>
      <c r="L189" s="258">
        <v>3</v>
      </c>
      <c r="M189" s="259">
        <v>20</v>
      </c>
      <c r="N189" s="259">
        <v>37</v>
      </c>
      <c r="O189" s="259" t="str">
        <f>IFERROR(VLOOKUP(B189,'Core Indicators'!$E$3:$G$9906,3,FALSE),"x")</f>
        <v>x</v>
      </c>
      <c r="P189" s="259">
        <v>310070</v>
      </c>
      <c r="Q189" s="253"/>
      <c r="R189" s="253"/>
      <c r="S189" s="253"/>
      <c r="T189" s="253"/>
      <c r="U189" s="253"/>
      <c r="V189" s="253"/>
      <c r="W189" s="253"/>
      <c r="X189" s="253"/>
      <c r="Y189" s="253"/>
      <c r="Z189" s="253"/>
      <c r="AA189" s="253"/>
      <c r="AB189" s="253"/>
      <c r="AC189" s="253"/>
      <c r="AD189" s="253"/>
      <c r="AE189" s="253"/>
      <c r="AF189" s="253"/>
      <c r="AG189" s="253"/>
      <c r="AH189" s="253"/>
      <c r="AI189" s="253"/>
      <c r="AJ189" s="253"/>
      <c r="AK189" s="253"/>
      <c r="AL189" s="253"/>
      <c r="AM189" s="253"/>
      <c r="AN189" s="253"/>
      <c r="AO189" s="253"/>
      <c r="AP189" s="253"/>
      <c r="AQ189" s="253"/>
      <c r="AR189" s="253"/>
      <c r="AS189" s="253"/>
      <c r="AT189" s="253"/>
      <c r="AU189" s="253"/>
      <c r="AV189" s="253"/>
      <c r="AW189" s="253"/>
      <c r="AX189" s="253"/>
      <c r="AY189" s="253"/>
      <c r="AZ189" s="253"/>
      <c r="BA189" s="253"/>
      <c r="BB189" s="253"/>
      <c r="BC189" s="253"/>
      <c r="BD189" s="253"/>
      <c r="BE189" s="253"/>
      <c r="BF189" s="253"/>
      <c r="BG189" s="253"/>
      <c r="BH189" s="253"/>
      <c r="BI189" s="253"/>
      <c r="BJ189" s="253"/>
      <c r="BK189" s="253"/>
      <c r="BL189" s="253"/>
      <c r="BM189" s="253"/>
      <c r="BN189" s="253"/>
      <c r="BO189" s="253"/>
      <c r="BP189" s="253"/>
      <c r="BQ189" s="253"/>
      <c r="BR189" s="253"/>
      <c r="BS189" s="253"/>
      <c r="BT189" s="253"/>
      <c r="BU189" s="253"/>
      <c r="BV189" s="253"/>
      <c r="BW189" s="253"/>
      <c r="BX189" s="253"/>
      <c r="BY189" s="253"/>
      <c r="BZ189" s="253"/>
      <c r="CA189" s="253"/>
      <c r="CB189" s="253"/>
      <c r="CC189" s="253"/>
      <c r="CD189" s="253"/>
      <c r="CE189" s="253"/>
      <c r="CF189" s="253"/>
      <c r="CG189" s="253"/>
      <c r="CH189" s="253"/>
      <c r="CI189" s="253"/>
      <c r="CJ189" s="253"/>
      <c r="CK189" s="253"/>
      <c r="CL189" s="253"/>
      <c r="CM189" s="253"/>
      <c r="CN189" s="253"/>
      <c r="CO189" s="253"/>
      <c r="CP189" s="253"/>
      <c r="CQ189" s="253"/>
      <c r="CR189" s="253"/>
      <c r="CS189" s="253"/>
      <c r="CT189" s="253"/>
      <c r="CU189" s="253"/>
      <c r="CV189" s="253"/>
      <c r="CW189" s="253"/>
      <c r="CX189" s="253"/>
      <c r="CY189" s="253"/>
      <c r="CZ189" s="253"/>
      <c r="DA189" s="253"/>
      <c r="DB189" s="253"/>
      <c r="DC189" s="253"/>
      <c r="DD189" s="253"/>
      <c r="DE189" s="253"/>
      <c r="DF189" s="253"/>
      <c r="DG189" s="253"/>
      <c r="DH189" s="253"/>
      <c r="DI189" s="253"/>
      <c r="DJ189" s="253"/>
      <c r="DK189" s="253"/>
      <c r="DL189" s="253"/>
    </row>
    <row r="190" spans="1:116" x14ac:dyDescent="0.35">
      <c r="A190" s="254" t="s">
        <v>7198</v>
      </c>
      <c r="B190" s="255" t="s">
        <v>7199</v>
      </c>
      <c r="C190" s="258">
        <v>0</v>
      </c>
      <c r="D190" s="259">
        <v>12</v>
      </c>
      <c r="E190" s="258">
        <v>0</v>
      </c>
      <c r="F190" s="258" t="s">
        <v>14</v>
      </c>
      <c r="G190" s="258" t="s">
        <v>14</v>
      </c>
      <c r="H190" s="258">
        <v>37.6</v>
      </c>
      <c r="I190" s="259">
        <v>0</v>
      </c>
      <c r="J190" s="259" t="str">
        <f>IFERROR(VLOOKUP($B190,'Core Indicators'!$E$3:$EU$906,147,FALSE),"x")</f>
        <v>x</v>
      </c>
      <c r="K190" s="260">
        <v>0.17785331609999999</v>
      </c>
      <c r="L190" s="258" t="s">
        <v>14</v>
      </c>
      <c r="M190" s="259">
        <v>82</v>
      </c>
      <c r="N190" s="259">
        <v>46</v>
      </c>
      <c r="O190" s="259" t="str">
        <f>IFERROR(VLOOKUP(B190,'Core Indicators'!$E$3:$G$9906,3,FALSE),"x")</f>
        <v>x</v>
      </c>
      <c r="P190" s="259">
        <v>12190</v>
      </c>
      <c r="Q190" s="253"/>
      <c r="R190" s="253"/>
      <c r="S190" s="253"/>
      <c r="T190" s="253"/>
      <c r="U190" s="253"/>
      <c r="V190" s="253"/>
      <c r="W190" s="253"/>
      <c r="X190" s="253"/>
      <c r="Y190" s="253"/>
      <c r="Z190" s="253"/>
      <c r="AA190" s="253"/>
      <c r="AB190" s="253"/>
      <c r="AC190" s="253"/>
      <c r="AD190" s="253"/>
      <c r="AE190" s="253"/>
      <c r="AF190" s="253"/>
      <c r="AG190" s="253"/>
      <c r="AH190" s="253"/>
      <c r="AI190" s="253"/>
      <c r="AJ190" s="253"/>
      <c r="AK190" s="253"/>
      <c r="AL190" s="253"/>
      <c r="AM190" s="253"/>
      <c r="AN190" s="253"/>
      <c r="AO190" s="253"/>
      <c r="AP190" s="253"/>
      <c r="AQ190" s="253"/>
      <c r="AR190" s="253"/>
      <c r="AS190" s="253"/>
      <c r="AT190" s="253"/>
      <c r="AU190" s="253"/>
      <c r="AV190" s="253"/>
      <c r="AW190" s="253"/>
      <c r="AX190" s="253"/>
      <c r="AY190" s="253"/>
      <c r="AZ190" s="253"/>
      <c r="BA190" s="253"/>
      <c r="BB190" s="253"/>
      <c r="BC190" s="253"/>
      <c r="BD190" s="253"/>
      <c r="BE190" s="253"/>
      <c r="BF190" s="253"/>
      <c r="BG190" s="253"/>
      <c r="BH190" s="253"/>
      <c r="BI190" s="253"/>
      <c r="BJ190" s="253"/>
      <c r="BK190" s="253"/>
      <c r="BL190" s="253"/>
      <c r="BM190" s="253"/>
      <c r="BN190" s="253"/>
      <c r="BO190" s="253"/>
      <c r="BP190" s="253"/>
      <c r="BQ190" s="253"/>
      <c r="BR190" s="253"/>
      <c r="BS190" s="253"/>
      <c r="BT190" s="253"/>
      <c r="BU190" s="253"/>
      <c r="BV190" s="253"/>
      <c r="BW190" s="253"/>
      <c r="BX190" s="253"/>
      <c r="BY190" s="253"/>
      <c r="BZ190" s="253"/>
      <c r="CA190" s="253"/>
      <c r="CB190" s="253"/>
      <c r="CC190" s="253"/>
      <c r="CD190" s="253"/>
      <c r="CE190" s="253"/>
      <c r="CF190" s="253"/>
      <c r="CG190" s="253"/>
      <c r="CH190" s="253"/>
      <c r="CI190" s="253"/>
      <c r="CJ190" s="253"/>
      <c r="CK190" s="253"/>
      <c r="CL190" s="253"/>
      <c r="CM190" s="253"/>
      <c r="CN190" s="253"/>
      <c r="CO190" s="253"/>
      <c r="CP190" s="253"/>
      <c r="CQ190" s="253"/>
      <c r="CR190" s="253"/>
      <c r="CS190" s="253"/>
      <c r="CT190" s="253"/>
      <c r="CU190" s="253"/>
      <c r="CV190" s="253"/>
      <c r="CW190" s="253"/>
      <c r="CX190" s="253"/>
      <c r="CY190" s="253"/>
      <c r="CZ190" s="253"/>
      <c r="DA190" s="253"/>
      <c r="DB190" s="253"/>
      <c r="DC190" s="253"/>
      <c r="DD190" s="253"/>
      <c r="DE190" s="253"/>
      <c r="DF190" s="253"/>
      <c r="DG190" s="253"/>
      <c r="DH190" s="253"/>
      <c r="DI190" s="253"/>
      <c r="DJ190" s="253"/>
      <c r="DK190" s="253"/>
      <c r="DL190" s="253"/>
    </row>
    <row r="191" spans="1:116" x14ac:dyDescent="0.35">
      <c r="A191" s="254" t="s">
        <v>7200</v>
      </c>
      <c r="B191" s="255" t="s">
        <v>7201</v>
      </c>
      <c r="C191" s="258">
        <v>0</v>
      </c>
      <c r="D191" s="259">
        <v>11</v>
      </c>
      <c r="E191" s="258">
        <v>0</v>
      </c>
      <c r="F191" s="258" t="s">
        <v>14</v>
      </c>
      <c r="G191" s="258">
        <v>0.3644043293</v>
      </c>
      <c r="H191" s="258">
        <v>38.700000000000003</v>
      </c>
      <c r="I191" s="259">
        <v>0</v>
      </c>
      <c r="J191" s="259" t="str">
        <f>IFERROR(VLOOKUP($B191,'Core Indicators'!$E$3:$EU$906,147,FALSE),"x")</f>
        <v>x</v>
      </c>
      <c r="K191" s="260">
        <v>1.0770641565000001</v>
      </c>
      <c r="L191" s="258" t="s">
        <v>14</v>
      </c>
      <c r="M191" s="259">
        <v>81</v>
      </c>
      <c r="N191" s="259" t="s">
        <v>14</v>
      </c>
      <c r="O191" s="259" t="str">
        <f>IFERROR(VLOOKUP(B191,'Core Indicators'!$E$3:$G$9906,3,FALSE),"x")</f>
        <v>x</v>
      </c>
      <c r="P191" s="259">
        <v>2830</v>
      </c>
      <c r="Q191" s="253"/>
      <c r="R191" s="253"/>
      <c r="S191" s="253"/>
      <c r="T191" s="253"/>
      <c r="U191" s="253"/>
      <c r="V191" s="253"/>
      <c r="W191" s="25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c r="BU191" s="253"/>
      <c r="BV191" s="253"/>
      <c r="BW191" s="253"/>
      <c r="BX191" s="253"/>
      <c r="BY191" s="253"/>
      <c r="BZ191" s="253"/>
      <c r="CA191" s="253"/>
      <c r="CB191" s="253"/>
      <c r="CC191" s="253"/>
      <c r="CD191" s="253"/>
      <c r="CE191" s="253"/>
      <c r="CF191" s="253"/>
      <c r="CG191" s="253"/>
      <c r="CH191" s="253"/>
      <c r="CI191" s="253"/>
      <c r="CJ191" s="253"/>
      <c r="CK191" s="253"/>
      <c r="CL191" s="253"/>
      <c r="CM191" s="253"/>
      <c r="CN191" s="253"/>
      <c r="CO191" s="253"/>
      <c r="CP191" s="253"/>
      <c r="CQ191" s="253"/>
      <c r="CR191" s="253"/>
      <c r="CS191" s="253"/>
      <c r="CT191" s="253"/>
      <c r="CU191" s="253"/>
      <c r="CV191" s="253"/>
      <c r="CW191" s="253"/>
      <c r="CX191" s="253"/>
      <c r="CY191" s="253"/>
      <c r="CZ191" s="253"/>
      <c r="DA191" s="253"/>
      <c r="DB191" s="253"/>
      <c r="DC191" s="253"/>
      <c r="DD191" s="253"/>
      <c r="DE191" s="253"/>
      <c r="DF191" s="253"/>
      <c r="DG191" s="253"/>
      <c r="DH191" s="253"/>
      <c r="DI191" s="253"/>
      <c r="DJ191" s="253"/>
      <c r="DK191" s="253"/>
      <c r="DL191" s="253"/>
    </row>
    <row r="192" spans="1:116" x14ac:dyDescent="0.35">
      <c r="A192" s="254" t="s">
        <v>93</v>
      </c>
      <c r="B192" s="255" t="s">
        <v>7202</v>
      </c>
      <c r="C192" s="258">
        <v>0.62499999270000006</v>
      </c>
      <c r="D192" s="259">
        <v>2</v>
      </c>
      <c r="E192" s="258">
        <v>0</v>
      </c>
      <c r="F192" s="258">
        <v>1.5</v>
      </c>
      <c r="G192" s="258">
        <v>0.83417374249999998</v>
      </c>
      <c r="H192" s="258">
        <v>36.700000000000003</v>
      </c>
      <c r="I192" s="259">
        <v>10</v>
      </c>
      <c r="J192" s="259">
        <f>IFERROR(VLOOKUP($B192,'Core Indicators'!$E$3:$EU$906,147,FALSE),"x")</f>
        <v>333</v>
      </c>
      <c r="K192" s="260">
        <v>-1.7733464241000001</v>
      </c>
      <c r="L192" s="258">
        <v>1.25</v>
      </c>
      <c r="M192" s="259">
        <v>11</v>
      </c>
      <c r="N192" s="259">
        <v>15</v>
      </c>
      <c r="O192" s="259">
        <f>IFERROR(VLOOKUP(B192,'Core Indicators'!$E$3:$G$9906,3,FALSE),"x")</f>
        <v>30800000</v>
      </c>
      <c r="P192" s="259">
        <v>527970</v>
      </c>
      <c r="Q192" s="253"/>
      <c r="R192" s="253"/>
      <c r="S192" s="253"/>
      <c r="T192" s="253"/>
      <c r="U192" s="253"/>
      <c r="V192" s="253"/>
      <c r="W192" s="253"/>
      <c r="X192" s="253"/>
      <c r="Y192" s="253"/>
      <c r="Z192" s="253"/>
      <c r="AA192" s="253"/>
      <c r="AB192" s="253"/>
      <c r="AC192" s="253"/>
      <c r="AD192" s="253"/>
      <c r="AE192" s="253"/>
      <c r="AF192" s="253"/>
      <c r="AG192" s="253"/>
      <c r="AH192" s="253"/>
      <c r="AI192" s="253"/>
      <c r="AJ192" s="253"/>
      <c r="AK192" s="253"/>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c r="BU192" s="253"/>
      <c r="BV192" s="253"/>
      <c r="BW192" s="253"/>
      <c r="BX192" s="253"/>
      <c r="BY192" s="253"/>
      <c r="BZ192" s="253"/>
      <c r="CA192" s="253"/>
      <c r="CB192" s="253"/>
      <c r="CC192" s="253"/>
      <c r="CD192" s="253"/>
      <c r="CE192" s="253"/>
      <c r="CF192" s="253"/>
      <c r="CG192" s="253"/>
      <c r="CH192" s="253"/>
      <c r="CI192" s="253"/>
      <c r="CJ192" s="253"/>
      <c r="CK192" s="253"/>
      <c r="CL192" s="253"/>
      <c r="CM192" s="253"/>
      <c r="CN192" s="253"/>
      <c r="CO192" s="253"/>
      <c r="CP192" s="253"/>
      <c r="CQ192" s="253"/>
      <c r="CR192" s="253"/>
      <c r="CS192" s="253"/>
      <c r="CT192" s="253"/>
      <c r="CU192" s="253"/>
      <c r="CV192" s="253"/>
      <c r="CW192" s="253"/>
      <c r="CX192" s="253"/>
      <c r="CY192" s="253"/>
      <c r="CZ192" s="253"/>
      <c r="DA192" s="253"/>
      <c r="DB192" s="253"/>
      <c r="DC192" s="253"/>
      <c r="DD192" s="253"/>
      <c r="DE192" s="253"/>
      <c r="DF192" s="253"/>
      <c r="DG192" s="253"/>
      <c r="DH192" s="253"/>
      <c r="DI192" s="253"/>
      <c r="DJ192" s="253"/>
      <c r="DK192" s="253"/>
      <c r="DL192" s="253"/>
    </row>
    <row r="193" spans="1:116" x14ac:dyDescent="0.35">
      <c r="A193" s="254" t="s">
        <v>7203</v>
      </c>
      <c r="B193" s="255" t="s">
        <v>7204</v>
      </c>
      <c r="C193" s="258">
        <v>0.87572495589999999</v>
      </c>
      <c r="D193" s="259">
        <v>11</v>
      </c>
      <c r="E193" s="258">
        <v>0</v>
      </c>
      <c r="F193" s="258">
        <v>7.45</v>
      </c>
      <c r="G193" s="258">
        <v>0.42154731290000003</v>
      </c>
      <c r="H193" s="258">
        <v>63</v>
      </c>
      <c r="I193" s="259">
        <v>6</v>
      </c>
      <c r="J193" s="259" t="str">
        <f>IFERROR(VLOOKUP($B193,'Core Indicators'!$E$3:$EU$906,147,FALSE),"x")</f>
        <v>x</v>
      </c>
      <c r="K193" s="260">
        <v>-7.6407678399999998E-2</v>
      </c>
      <c r="L193" s="258">
        <v>7.25</v>
      </c>
      <c r="M193" s="259">
        <v>79</v>
      </c>
      <c r="N193" s="259">
        <v>44</v>
      </c>
      <c r="O193" s="259" t="str">
        <f>IFERROR(VLOOKUP(B193,'Core Indicators'!$E$3:$G$9906,3,FALSE),"x")</f>
        <v>x</v>
      </c>
      <c r="P193" s="259">
        <v>1213090</v>
      </c>
      <c r="Q193" s="253"/>
      <c r="R193" s="253"/>
      <c r="S193" s="253"/>
      <c r="T193" s="253"/>
      <c r="U193" s="253"/>
      <c r="V193" s="253"/>
      <c r="W193" s="253"/>
      <c r="X193" s="253"/>
      <c r="Y193" s="253"/>
      <c r="Z193" s="253"/>
      <c r="AA193" s="253"/>
      <c r="AB193" s="253"/>
      <c r="AC193" s="253"/>
      <c r="AD193" s="253"/>
      <c r="AE193" s="253"/>
      <c r="AF193" s="253"/>
      <c r="AG193" s="253"/>
      <c r="AH193" s="253"/>
      <c r="AI193" s="253"/>
      <c r="AJ193" s="253"/>
      <c r="AK193" s="253"/>
      <c r="AL193" s="253"/>
      <c r="AM193" s="253"/>
      <c r="AN193" s="253"/>
      <c r="AO193" s="253"/>
      <c r="AP193" s="253"/>
      <c r="AQ193" s="253"/>
      <c r="AR193" s="253"/>
      <c r="AS193" s="253"/>
      <c r="AT193" s="253"/>
      <c r="AU193" s="253"/>
      <c r="AV193" s="253"/>
      <c r="AW193" s="253"/>
      <c r="AX193" s="253"/>
      <c r="AY193" s="253"/>
      <c r="AZ193" s="253"/>
      <c r="BA193" s="253"/>
      <c r="BB193" s="253"/>
      <c r="BC193" s="253"/>
      <c r="BD193" s="253"/>
      <c r="BE193" s="253"/>
      <c r="BF193" s="253"/>
      <c r="BG193" s="253"/>
      <c r="BH193" s="253"/>
      <c r="BI193" s="253"/>
      <c r="BJ193" s="253"/>
      <c r="BK193" s="253"/>
      <c r="BL193" s="253"/>
      <c r="BM193" s="253"/>
      <c r="BN193" s="253"/>
      <c r="BO193" s="253"/>
      <c r="BP193" s="253"/>
      <c r="BQ193" s="253"/>
      <c r="BR193" s="253"/>
      <c r="BS193" s="253"/>
      <c r="BT193" s="253"/>
      <c r="BU193" s="253"/>
      <c r="BV193" s="253"/>
      <c r="BW193" s="253"/>
      <c r="BX193" s="253"/>
      <c r="BY193" s="253"/>
      <c r="BZ193" s="253"/>
      <c r="CA193" s="253"/>
      <c r="CB193" s="253"/>
      <c r="CC193" s="253"/>
      <c r="CD193" s="253"/>
      <c r="CE193" s="253"/>
      <c r="CF193" s="253"/>
      <c r="CG193" s="253"/>
      <c r="CH193" s="253"/>
      <c r="CI193" s="253"/>
      <c r="CJ193" s="253"/>
      <c r="CK193" s="253"/>
      <c r="CL193" s="253"/>
      <c r="CM193" s="253"/>
      <c r="CN193" s="253"/>
      <c r="CO193" s="253"/>
      <c r="CP193" s="253"/>
      <c r="CQ193" s="253"/>
      <c r="CR193" s="253"/>
      <c r="CS193" s="253"/>
      <c r="CT193" s="253"/>
      <c r="CU193" s="253"/>
      <c r="CV193" s="253"/>
      <c r="CW193" s="253"/>
      <c r="CX193" s="253"/>
      <c r="CY193" s="253"/>
      <c r="CZ193" s="253"/>
      <c r="DA193" s="253"/>
      <c r="DB193" s="253"/>
      <c r="DC193" s="253"/>
      <c r="DD193" s="253"/>
      <c r="DE193" s="253"/>
      <c r="DF193" s="253"/>
      <c r="DG193" s="253"/>
      <c r="DH193" s="253"/>
      <c r="DI193" s="253"/>
      <c r="DJ193" s="253"/>
      <c r="DK193" s="253"/>
      <c r="DL193" s="253"/>
    </row>
    <row r="194" spans="1:116" x14ac:dyDescent="0.35">
      <c r="A194" s="254" t="s">
        <v>424</v>
      </c>
      <c r="B194" s="255" t="s">
        <v>7205</v>
      </c>
      <c r="C194" s="258">
        <v>0.70259998769999998</v>
      </c>
      <c r="D194" s="259">
        <v>8</v>
      </c>
      <c r="E194" s="258">
        <v>0</v>
      </c>
      <c r="F194" s="258">
        <v>5.75</v>
      </c>
      <c r="G194" s="258">
        <v>0.54032529939999996</v>
      </c>
      <c r="H194" s="258">
        <v>57.1</v>
      </c>
      <c r="I194" s="259">
        <v>0</v>
      </c>
      <c r="J194" s="259">
        <f>IFERROR(VLOOKUP($B194,'Core Indicators'!$E$3:$EU$906,147,FALSE),"x")</f>
        <v>12</v>
      </c>
      <c r="K194" s="260">
        <v>-0.46206927299999989</v>
      </c>
      <c r="L194" s="258">
        <v>4.25</v>
      </c>
      <c r="M194" s="259">
        <v>54</v>
      </c>
      <c r="N194" s="259">
        <v>34</v>
      </c>
      <c r="O194" s="259">
        <f>IFERROR(VLOOKUP(B194,'Core Indicators'!$E$3:$G$9906,3,FALSE),"x")</f>
        <v>18400000</v>
      </c>
      <c r="P194" s="259">
        <v>743390</v>
      </c>
      <c r="Q194" s="253"/>
      <c r="R194" s="253"/>
      <c r="S194" s="253"/>
      <c r="T194" s="253"/>
      <c r="U194" s="253"/>
      <c r="V194" s="253"/>
      <c r="W194" s="253"/>
      <c r="X194" s="253"/>
      <c r="Y194" s="253"/>
      <c r="Z194" s="253"/>
      <c r="AA194" s="253"/>
      <c r="AB194" s="253"/>
      <c r="AC194" s="253"/>
      <c r="AD194" s="253"/>
      <c r="AE194" s="253"/>
      <c r="AF194" s="253"/>
      <c r="AG194" s="253"/>
      <c r="AH194" s="253"/>
      <c r="AI194" s="253"/>
      <c r="AJ194" s="253"/>
      <c r="AK194" s="253"/>
      <c r="AL194" s="253"/>
      <c r="AM194" s="253"/>
      <c r="AN194" s="253"/>
      <c r="AO194" s="253"/>
      <c r="AP194" s="253"/>
      <c r="AQ194" s="253"/>
      <c r="AR194" s="253"/>
      <c r="AS194" s="253"/>
      <c r="AT194" s="253"/>
      <c r="AU194" s="253"/>
      <c r="AV194" s="253"/>
      <c r="AW194" s="253"/>
      <c r="AX194" s="253"/>
      <c r="AY194" s="253"/>
      <c r="AZ194" s="253"/>
      <c r="BA194" s="253"/>
      <c r="BB194" s="253"/>
      <c r="BC194" s="253"/>
      <c r="BD194" s="253"/>
      <c r="BE194" s="253"/>
      <c r="BF194" s="253"/>
      <c r="BG194" s="253"/>
      <c r="BH194" s="253"/>
      <c r="BI194" s="253"/>
      <c r="BJ194" s="253"/>
      <c r="BK194" s="253"/>
      <c r="BL194" s="253"/>
      <c r="BM194" s="253"/>
      <c r="BN194" s="253"/>
      <c r="BO194" s="253"/>
      <c r="BP194" s="253"/>
      <c r="BQ194" s="253"/>
      <c r="BR194" s="253"/>
      <c r="BS194" s="253"/>
      <c r="BT194" s="253"/>
      <c r="BU194" s="253"/>
      <c r="BV194" s="253"/>
      <c r="BW194" s="253"/>
      <c r="BX194" s="253"/>
      <c r="BY194" s="253"/>
      <c r="BZ194" s="253"/>
      <c r="CA194" s="253"/>
      <c r="CB194" s="253"/>
      <c r="CC194" s="253"/>
      <c r="CD194" s="253"/>
      <c r="CE194" s="253"/>
      <c r="CF194" s="253"/>
      <c r="CG194" s="253"/>
      <c r="CH194" s="253"/>
      <c r="CI194" s="253"/>
      <c r="CJ194" s="253"/>
      <c r="CK194" s="253"/>
      <c r="CL194" s="253"/>
      <c r="CM194" s="253"/>
      <c r="CN194" s="253"/>
      <c r="CO194" s="253"/>
      <c r="CP194" s="253"/>
      <c r="CQ194" s="253"/>
      <c r="CR194" s="253"/>
      <c r="CS194" s="253"/>
      <c r="CT194" s="253"/>
      <c r="CU194" s="253"/>
      <c r="CV194" s="253"/>
      <c r="CW194" s="253"/>
      <c r="CX194" s="253"/>
      <c r="CY194" s="253"/>
      <c r="CZ194" s="253"/>
      <c r="DA194" s="253"/>
      <c r="DB194" s="253"/>
      <c r="DC194" s="253"/>
      <c r="DD194" s="253"/>
      <c r="DE194" s="253"/>
      <c r="DF194" s="253"/>
      <c r="DG194" s="253"/>
      <c r="DH194" s="253"/>
      <c r="DI194" s="253"/>
      <c r="DJ194" s="253"/>
      <c r="DK194" s="253"/>
      <c r="DL194" s="253"/>
    </row>
    <row r="195" spans="1:116" x14ac:dyDescent="0.35">
      <c r="A195" s="254" t="s">
        <v>186</v>
      </c>
      <c r="B195" s="255" t="s">
        <v>7206</v>
      </c>
      <c r="C195" s="258">
        <v>0.30790001160000002</v>
      </c>
      <c r="D195" s="259">
        <v>0</v>
      </c>
      <c r="E195" s="258">
        <v>0.03</v>
      </c>
      <c r="F195" s="258">
        <v>4.3666666666999996</v>
      </c>
      <c r="G195" s="258">
        <v>0.52499423270000001</v>
      </c>
      <c r="H195" s="258">
        <v>50.3</v>
      </c>
      <c r="I195" s="259">
        <v>6</v>
      </c>
      <c r="J195" s="259">
        <f>IFERROR(VLOOKUP($B195,'Core Indicators'!$E$3:$EU$906,147,FALSE),"x")</f>
        <v>2</v>
      </c>
      <c r="K195" s="260">
        <v>-1.2570089101999999</v>
      </c>
      <c r="L195" s="258">
        <v>3.25</v>
      </c>
      <c r="M195" s="259">
        <v>29</v>
      </c>
      <c r="N195" s="259">
        <v>24</v>
      </c>
      <c r="O195" s="259">
        <f>IFERROR(VLOOKUP(B195,'Core Indicators'!$E$3:$G$9906,3,FALSE),"x")</f>
        <v>15557000</v>
      </c>
      <c r="P195" s="259">
        <v>386850</v>
      </c>
      <c r="Q195" s="253"/>
      <c r="R195" s="253"/>
      <c r="S195" s="253"/>
      <c r="T195" s="253"/>
      <c r="U195" s="253"/>
      <c r="V195" s="253"/>
      <c r="W195" s="253"/>
      <c r="X195" s="253"/>
      <c r="Y195" s="253"/>
      <c r="Z195" s="253"/>
      <c r="AA195" s="253"/>
      <c r="AB195" s="253"/>
      <c r="AC195" s="253"/>
      <c r="AD195" s="253"/>
      <c r="AE195" s="253"/>
      <c r="AF195" s="253"/>
      <c r="AG195" s="253"/>
      <c r="AH195" s="253"/>
      <c r="AI195" s="253"/>
      <c r="AJ195" s="253"/>
      <c r="AK195" s="253"/>
      <c r="AL195" s="253"/>
      <c r="AM195" s="253"/>
      <c r="AN195" s="253"/>
      <c r="AO195" s="253"/>
      <c r="AP195" s="253"/>
      <c r="AQ195" s="253"/>
      <c r="AR195" s="253"/>
      <c r="AS195" s="253"/>
      <c r="AT195" s="253"/>
      <c r="AU195" s="253"/>
      <c r="AV195" s="253"/>
      <c r="AW195" s="253"/>
      <c r="AX195" s="253"/>
      <c r="AY195" s="253"/>
      <c r="AZ195" s="253"/>
      <c r="BA195" s="253"/>
      <c r="BB195" s="253"/>
      <c r="BC195" s="253"/>
      <c r="BD195" s="253"/>
      <c r="BE195" s="253"/>
      <c r="BF195" s="253"/>
      <c r="BG195" s="253"/>
      <c r="BH195" s="253"/>
      <c r="BI195" s="253"/>
      <c r="BJ195" s="253"/>
      <c r="BK195" s="253"/>
      <c r="BL195" s="253"/>
      <c r="BM195" s="253"/>
      <c r="BN195" s="253"/>
      <c r="BO195" s="253"/>
      <c r="BP195" s="253"/>
      <c r="BQ195" s="253"/>
      <c r="BR195" s="253"/>
      <c r="BS195" s="253"/>
      <c r="BT195" s="253"/>
      <c r="BU195" s="253"/>
      <c r="BV195" s="253"/>
      <c r="BW195" s="253"/>
      <c r="BX195" s="253"/>
      <c r="BY195" s="253"/>
      <c r="BZ195" s="253"/>
      <c r="CA195" s="253"/>
      <c r="CB195" s="253"/>
      <c r="CC195" s="253"/>
      <c r="CD195" s="253"/>
      <c r="CE195" s="253"/>
      <c r="CF195" s="253"/>
      <c r="CG195" s="253"/>
      <c r="CH195" s="253"/>
      <c r="CI195" s="253"/>
      <c r="CJ195" s="253"/>
      <c r="CK195" s="253"/>
      <c r="CL195" s="253"/>
      <c r="CM195" s="253"/>
      <c r="CN195" s="253"/>
      <c r="CO195" s="253"/>
      <c r="CP195" s="253"/>
      <c r="CQ195" s="253"/>
      <c r="CR195" s="253"/>
      <c r="CS195" s="253"/>
      <c r="CT195" s="253"/>
      <c r="CU195" s="253"/>
      <c r="CV195" s="253"/>
      <c r="CW195" s="253"/>
      <c r="CX195" s="253"/>
      <c r="CY195" s="253"/>
      <c r="CZ195" s="253"/>
      <c r="DA195" s="253"/>
      <c r="DB195" s="253"/>
      <c r="DC195" s="253"/>
      <c r="DD195" s="253"/>
      <c r="DE195" s="253"/>
      <c r="DF195" s="253"/>
      <c r="DG195" s="253"/>
      <c r="DH195" s="253"/>
      <c r="DI195" s="253"/>
      <c r="DJ195" s="253"/>
      <c r="DK195" s="253"/>
      <c r="DL195" s="253"/>
    </row>
    <row r="196" spans="1:116" x14ac:dyDescent="0.35">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c r="AA196" s="253"/>
      <c r="AB196" s="253"/>
      <c r="AC196" s="253"/>
      <c r="AD196" s="253"/>
      <c r="AE196" s="253"/>
      <c r="AF196" s="253"/>
      <c r="AG196" s="253"/>
      <c r="AH196" s="253"/>
      <c r="AI196" s="253"/>
      <c r="AJ196" s="253"/>
      <c r="AK196" s="253"/>
      <c r="AL196" s="253"/>
      <c r="AM196" s="253"/>
      <c r="AN196" s="253"/>
      <c r="AO196" s="253"/>
      <c r="AP196" s="253"/>
      <c r="AQ196" s="253"/>
      <c r="AR196" s="253"/>
      <c r="AS196" s="253"/>
      <c r="AT196" s="253"/>
      <c r="AU196" s="253"/>
      <c r="AV196" s="253"/>
      <c r="AW196" s="253"/>
      <c r="AX196" s="253"/>
      <c r="AY196" s="253"/>
      <c r="AZ196" s="253"/>
      <c r="BA196" s="253"/>
      <c r="BB196" s="253"/>
      <c r="BC196" s="253"/>
      <c r="BD196" s="253"/>
      <c r="BE196" s="253"/>
      <c r="BF196" s="253"/>
      <c r="BG196" s="253"/>
      <c r="BH196" s="253"/>
      <c r="BI196" s="253"/>
      <c r="BJ196" s="253"/>
      <c r="BK196" s="253"/>
      <c r="BL196" s="253"/>
      <c r="BM196" s="253"/>
      <c r="BN196" s="253"/>
      <c r="BO196" s="253"/>
      <c r="BP196" s="253"/>
      <c r="BQ196" s="253"/>
      <c r="BR196" s="253"/>
      <c r="BS196" s="253"/>
      <c r="BT196" s="253"/>
      <c r="BU196" s="253"/>
      <c r="BV196" s="253"/>
      <c r="BW196" s="253"/>
      <c r="BX196" s="253"/>
      <c r="BY196" s="253"/>
      <c r="BZ196" s="253"/>
      <c r="CA196" s="253"/>
      <c r="CB196" s="253"/>
      <c r="CC196" s="253"/>
      <c r="CD196" s="253"/>
      <c r="CE196" s="253"/>
      <c r="CF196" s="253"/>
      <c r="CG196" s="253"/>
      <c r="CH196" s="253"/>
      <c r="CI196" s="253"/>
      <c r="CJ196" s="253"/>
      <c r="CK196" s="253"/>
      <c r="CL196" s="253"/>
      <c r="CM196" s="253"/>
      <c r="CN196" s="253"/>
      <c r="CO196" s="253"/>
      <c r="CP196" s="253"/>
      <c r="CQ196" s="253"/>
      <c r="CR196" s="253"/>
      <c r="CS196" s="253"/>
      <c r="CT196" s="253"/>
      <c r="CU196" s="253"/>
      <c r="CV196" s="253"/>
      <c r="CW196" s="253"/>
      <c r="CX196" s="253"/>
      <c r="CY196" s="253"/>
      <c r="CZ196" s="253"/>
      <c r="DA196" s="253"/>
      <c r="DB196" s="253"/>
      <c r="DC196" s="253"/>
      <c r="DD196" s="253"/>
      <c r="DE196" s="253"/>
      <c r="DF196" s="253"/>
      <c r="DG196" s="253"/>
      <c r="DH196" s="253"/>
      <c r="DI196" s="253"/>
      <c r="DJ196" s="253"/>
      <c r="DK196" s="253"/>
      <c r="DL196" s="253"/>
    </row>
    <row r="197" spans="1:116" x14ac:dyDescent="0.35">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c r="AA197" s="253"/>
      <c r="AB197" s="253"/>
      <c r="AC197" s="253"/>
      <c r="AD197" s="253"/>
      <c r="AE197" s="253"/>
      <c r="AF197" s="253"/>
      <c r="AG197" s="253"/>
      <c r="AH197" s="253"/>
      <c r="AI197" s="253"/>
      <c r="AJ197" s="253"/>
      <c r="AK197" s="253"/>
      <c r="AL197" s="253"/>
      <c r="AM197" s="253"/>
      <c r="AN197" s="253"/>
      <c r="AO197" s="253"/>
      <c r="AP197" s="253"/>
      <c r="AQ197" s="253"/>
      <c r="AR197" s="253"/>
      <c r="AS197" s="253"/>
      <c r="AT197" s="253"/>
      <c r="AU197" s="253"/>
      <c r="AV197" s="253"/>
      <c r="AW197" s="253"/>
      <c r="AX197" s="253"/>
      <c r="AY197" s="253"/>
      <c r="AZ197" s="253"/>
      <c r="BA197" s="253"/>
      <c r="BB197" s="253"/>
      <c r="BC197" s="253"/>
      <c r="BD197" s="253"/>
      <c r="BE197" s="253"/>
      <c r="BF197" s="253"/>
      <c r="BG197" s="253"/>
      <c r="BH197" s="253"/>
      <c r="BI197" s="253"/>
      <c r="BJ197" s="253"/>
      <c r="BK197" s="253"/>
      <c r="BL197" s="253"/>
      <c r="BM197" s="253"/>
      <c r="BN197" s="253"/>
      <c r="BO197" s="253"/>
      <c r="BP197" s="253"/>
      <c r="BQ197" s="253"/>
      <c r="BR197" s="253"/>
      <c r="BS197" s="253"/>
      <c r="BT197" s="253"/>
      <c r="BU197" s="253"/>
      <c r="BV197" s="253"/>
      <c r="BW197" s="253"/>
      <c r="BX197" s="253"/>
      <c r="BY197" s="253"/>
      <c r="BZ197" s="253"/>
      <c r="CA197" s="253"/>
      <c r="CB197" s="253"/>
      <c r="CC197" s="253"/>
      <c r="CD197" s="253"/>
      <c r="CE197" s="253"/>
      <c r="CF197" s="253"/>
      <c r="CG197" s="253"/>
      <c r="CH197" s="253"/>
      <c r="CI197" s="253"/>
      <c r="CJ197" s="253"/>
      <c r="CK197" s="253"/>
      <c r="CL197" s="253"/>
      <c r="CM197" s="253"/>
      <c r="CN197" s="253"/>
      <c r="CO197" s="253"/>
      <c r="CP197" s="253"/>
      <c r="CQ197" s="253"/>
      <c r="CR197" s="253"/>
      <c r="CS197" s="253"/>
      <c r="CT197" s="253"/>
      <c r="CU197" s="253"/>
      <c r="CV197" s="253"/>
      <c r="CW197" s="253"/>
      <c r="CX197" s="253"/>
      <c r="CY197" s="253"/>
      <c r="CZ197" s="253"/>
      <c r="DA197" s="253"/>
      <c r="DB197" s="253"/>
      <c r="DC197" s="253"/>
      <c r="DD197" s="253"/>
      <c r="DE197" s="253"/>
      <c r="DF197" s="253"/>
      <c r="DG197" s="253"/>
      <c r="DH197" s="253"/>
      <c r="DI197" s="253"/>
      <c r="DJ197" s="253"/>
      <c r="DK197" s="253"/>
      <c r="DL197" s="253"/>
    </row>
    <row r="198" spans="1:116" x14ac:dyDescent="0.35">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c r="X198" s="253"/>
      <c r="Y198" s="253"/>
      <c r="Z198" s="253"/>
      <c r="AA198" s="253"/>
      <c r="AB198" s="253"/>
      <c r="AC198" s="253"/>
      <c r="AD198" s="253"/>
      <c r="AE198" s="253"/>
      <c r="AF198" s="253"/>
      <c r="AG198" s="253"/>
      <c r="AH198" s="253"/>
      <c r="AI198" s="253"/>
      <c r="AJ198" s="253"/>
      <c r="AK198" s="253"/>
      <c r="AL198" s="253"/>
      <c r="AM198" s="253"/>
      <c r="AN198" s="253"/>
      <c r="AO198" s="253"/>
      <c r="AP198" s="253"/>
      <c r="AQ198" s="253"/>
      <c r="AR198" s="253"/>
      <c r="AS198" s="253"/>
      <c r="AT198" s="253"/>
      <c r="AU198" s="253"/>
      <c r="AV198" s="253"/>
      <c r="AW198" s="253"/>
      <c r="AX198" s="253"/>
      <c r="AY198" s="253"/>
      <c r="AZ198" s="253"/>
      <c r="BA198" s="253"/>
      <c r="BB198" s="253"/>
      <c r="BC198" s="253"/>
      <c r="BD198" s="253"/>
      <c r="BE198" s="253"/>
      <c r="BF198" s="253"/>
      <c r="BG198" s="253"/>
      <c r="BH198" s="253"/>
      <c r="BI198" s="253"/>
      <c r="BJ198" s="253"/>
      <c r="BK198" s="253"/>
      <c r="BL198" s="253"/>
      <c r="BM198" s="253"/>
      <c r="BN198" s="253"/>
      <c r="BO198" s="253"/>
      <c r="BP198" s="253"/>
      <c r="BQ198" s="253"/>
      <c r="BR198" s="253"/>
      <c r="BS198" s="253"/>
      <c r="BT198" s="253"/>
      <c r="BU198" s="253"/>
      <c r="BV198" s="253"/>
      <c r="BW198" s="253"/>
      <c r="BX198" s="253"/>
      <c r="BY198" s="253"/>
      <c r="BZ198" s="253"/>
      <c r="CA198" s="253"/>
      <c r="CB198" s="253"/>
      <c r="CC198" s="253"/>
      <c r="CD198" s="253"/>
      <c r="CE198" s="253"/>
      <c r="CF198" s="253"/>
      <c r="CG198" s="253"/>
      <c r="CH198" s="253"/>
      <c r="CI198" s="253"/>
      <c r="CJ198" s="253"/>
      <c r="CK198" s="253"/>
      <c r="CL198" s="253"/>
      <c r="CM198" s="253"/>
      <c r="CN198" s="253"/>
      <c r="CO198" s="253"/>
      <c r="CP198" s="253"/>
      <c r="CQ198" s="253"/>
      <c r="CR198" s="253"/>
      <c r="CS198" s="253"/>
      <c r="CT198" s="253"/>
      <c r="CU198" s="253"/>
      <c r="CV198" s="253"/>
      <c r="CW198" s="253"/>
      <c r="CX198" s="253"/>
      <c r="CY198" s="253"/>
      <c r="CZ198" s="253"/>
      <c r="DA198" s="253"/>
      <c r="DB198" s="253"/>
      <c r="DC198" s="253"/>
      <c r="DD198" s="253"/>
      <c r="DE198" s="253"/>
      <c r="DF198" s="253"/>
      <c r="DG198" s="253"/>
      <c r="DH198" s="253"/>
      <c r="DI198" s="253"/>
      <c r="DJ198" s="253"/>
      <c r="DK198" s="253"/>
      <c r="DL198" s="253"/>
    </row>
    <row r="199" spans="1:116" x14ac:dyDescent="0.35">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c r="X199" s="253"/>
      <c r="Y199" s="253"/>
      <c r="Z199" s="253"/>
      <c r="AA199" s="253"/>
      <c r="AB199" s="253"/>
      <c r="AC199" s="253"/>
      <c r="AD199" s="253"/>
      <c r="AE199" s="253"/>
      <c r="AF199" s="253"/>
      <c r="AG199" s="253"/>
      <c r="AH199" s="253"/>
      <c r="AI199" s="253"/>
      <c r="AJ199" s="253"/>
      <c r="AK199" s="253"/>
      <c r="AL199" s="253"/>
      <c r="AM199" s="253"/>
      <c r="AN199" s="253"/>
      <c r="AO199" s="253"/>
      <c r="AP199" s="253"/>
      <c r="AQ199" s="253"/>
      <c r="AR199" s="253"/>
      <c r="AS199" s="253"/>
      <c r="AT199" s="253"/>
      <c r="AU199" s="253"/>
      <c r="AV199" s="253"/>
      <c r="AW199" s="253"/>
      <c r="AX199" s="253"/>
      <c r="AY199" s="253"/>
      <c r="AZ199" s="253"/>
      <c r="BA199" s="253"/>
      <c r="BB199" s="253"/>
      <c r="BC199" s="253"/>
      <c r="BD199" s="253"/>
      <c r="BE199" s="253"/>
      <c r="BF199" s="253"/>
      <c r="BG199" s="253"/>
      <c r="BH199" s="253"/>
      <c r="BI199" s="253"/>
      <c r="BJ199" s="253"/>
      <c r="BK199" s="253"/>
      <c r="BL199" s="253"/>
      <c r="BM199" s="253"/>
      <c r="BN199" s="253"/>
      <c r="BO199" s="253"/>
      <c r="BP199" s="253"/>
      <c r="BQ199" s="253"/>
      <c r="BR199" s="253"/>
      <c r="BS199" s="253"/>
      <c r="BT199" s="253"/>
      <c r="BU199" s="253"/>
      <c r="BV199" s="253"/>
      <c r="BW199" s="253"/>
      <c r="BX199" s="253"/>
      <c r="BY199" s="253"/>
      <c r="BZ199" s="253"/>
      <c r="CA199" s="253"/>
      <c r="CB199" s="253"/>
      <c r="CC199" s="253"/>
      <c r="CD199" s="253"/>
      <c r="CE199" s="253"/>
      <c r="CF199" s="253"/>
      <c r="CG199" s="253"/>
      <c r="CH199" s="253"/>
      <c r="CI199" s="253"/>
      <c r="CJ199" s="253"/>
      <c r="CK199" s="253"/>
      <c r="CL199" s="253"/>
      <c r="CM199" s="253"/>
      <c r="CN199" s="253"/>
      <c r="CO199" s="253"/>
      <c r="CP199" s="253"/>
      <c r="CQ199" s="253"/>
      <c r="CR199" s="253"/>
      <c r="CS199" s="253"/>
      <c r="CT199" s="253"/>
      <c r="CU199" s="253"/>
      <c r="CV199" s="253"/>
      <c r="CW199" s="253"/>
      <c r="CX199" s="253"/>
      <c r="CY199" s="253"/>
      <c r="CZ199" s="253"/>
      <c r="DA199" s="253"/>
      <c r="DB199" s="253"/>
      <c r="DC199" s="253"/>
      <c r="DD199" s="253"/>
      <c r="DE199" s="253"/>
      <c r="DF199" s="253"/>
      <c r="DG199" s="253"/>
      <c r="DH199" s="253"/>
      <c r="DI199" s="253"/>
      <c r="DJ199" s="253"/>
      <c r="DK199" s="253"/>
      <c r="DL199" s="253"/>
    </row>
    <row r="200" spans="1:116" x14ac:dyDescent="0.35">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c r="X200" s="253"/>
      <c r="Y200" s="253"/>
      <c r="Z200" s="253"/>
      <c r="AA200" s="253"/>
      <c r="AB200" s="253"/>
      <c r="AC200" s="253"/>
      <c r="AD200" s="253"/>
      <c r="AE200" s="253"/>
      <c r="AF200" s="253"/>
      <c r="AG200" s="253"/>
      <c r="AH200" s="253"/>
      <c r="AI200" s="253"/>
      <c r="AJ200" s="253"/>
      <c r="AK200" s="253"/>
      <c r="AL200" s="253"/>
      <c r="AM200" s="253"/>
      <c r="AN200" s="253"/>
      <c r="AO200" s="253"/>
      <c r="AP200" s="253"/>
      <c r="AQ200" s="253"/>
      <c r="AR200" s="253"/>
      <c r="AS200" s="253"/>
      <c r="AT200" s="253"/>
      <c r="AU200" s="253"/>
      <c r="AV200" s="253"/>
      <c r="AW200" s="253"/>
      <c r="AX200" s="253"/>
      <c r="AY200" s="253"/>
      <c r="AZ200" s="253"/>
      <c r="BA200" s="253"/>
      <c r="BB200" s="253"/>
      <c r="BC200" s="253"/>
      <c r="BD200" s="253"/>
      <c r="BE200" s="253"/>
      <c r="BF200" s="253"/>
      <c r="BG200" s="253"/>
      <c r="BH200" s="253"/>
      <c r="BI200" s="253"/>
      <c r="BJ200" s="253"/>
      <c r="BK200" s="253"/>
      <c r="BL200" s="253"/>
      <c r="BM200" s="253"/>
      <c r="BN200" s="253"/>
      <c r="BO200" s="253"/>
      <c r="BP200" s="253"/>
      <c r="BQ200" s="253"/>
      <c r="BR200" s="253"/>
      <c r="BS200" s="253"/>
      <c r="BT200" s="253"/>
      <c r="BU200" s="253"/>
      <c r="BV200" s="253"/>
      <c r="BW200" s="253"/>
      <c r="BX200" s="253"/>
      <c r="BY200" s="253"/>
      <c r="BZ200" s="253"/>
      <c r="CA200" s="253"/>
      <c r="CB200" s="253"/>
      <c r="CC200" s="253"/>
      <c r="CD200" s="253"/>
      <c r="CE200" s="253"/>
      <c r="CF200" s="253"/>
      <c r="CG200" s="253"/>
      <c r="CH200" s="253"/>
      <c r="CI200" s="253"/>
      <c r="CJ200" s="253"/>
      <c r="CK200" s="253"/>
      <c r="CL200" s="253"/>
      <c r="CM200" s="253"/>
      <c r="CN200" s="253"/>
      <c r="CO200" s="253"/>
      <c r="CP200" s="253"/>
      <c r="CQ200" s="253"/>
      <c r="CR200" s="253"/>
      <c r="CS200" s="253"/>
      <c r="CT200" s="253"/>
      <c r="CU200" s="253"/>
      <c r="CV200" s="253"/>
      <c r="CW200" s="253"/>
      <c r="CX200" s="253"/>
      <c r="CY200" s="253"/>
      <c r="CZ200" s="253"/>
      <c r="DA200" s="253"/>
      <c r="DB200" s="253"/>
      <c r="DC200" s="253"/>
      <c r="DD200" s="253"/>
      <c r="DE200" s="253"/>
      <c r="DF200" s="253"/>
      <c r="DG200" s="253"/>
      <c r="DH200" s="253"/>
      <c r="DI200" s="253"/>
      <c r="DJ200" s="253"/>
      <c r="DK200" s="253"/>
      <c r="DL200" s="253"/>
    </row>
    <row r="201" spans="1:116" x14ac:dyDescent="0.35">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c r="AA201" s="253"/>
      <c r="AB201" s="253"/>
      <c r="AC201" s="253"/>
      <c r="AD201" s="253"/>
      <c r="AE201" s="253"/>
      <c r="AF201" s="253"/>
      <c r="AG201" s="253"/>
      <c r="AH201" s="253"/>
      <c r="AI201" s="253"/>
      <c r="AJ201" s="253"/>
      <c r="AK201" s="253"/>
      <c r="AL201" s="253"/>
      <c r="AM201" s="253"/>
      <c r="AN201" s="253"/>
      <c r="AO201" s="253"/>
      <c r="AP201" s="253"/>
      <c r="AQ201" s="253"/>
      <c r="AR201" s="253"/>
      <c r="AS201" s="253"/>
      <c r="AT201" s="253"/>
      <c r="AU201" s="253"/>
      <c r="AV201" s="253"/>
      <c r="AW201" s="253"/>
      <c r="AX201" s="253"/>
      <c r="AY201" s="253"/>
      <c r="AZ201" s="253"/>
      <c r="BA201" s="253"/>
      <c r="BB201" s="253"/>
      <c r="BC201" s="253"/>
      <c r="BD201" s="253"/>
      <c r="BE201" s="253"/>
      <c r="BF201" s="253"/>
      <c r="BG201" s="253"/>
      <c r="BH201" s="253"/>
      <c r="BI201" s="253"/>
      <c r="BJ201" s="253"/>
      <c r="BK201" s="253"/>
      <c r="BL201" s="253"/>
      <c r="BM201" s="253"/>
      <c r="BN201" s="253"/>
      <c r="BO201" s="253"/>
      <c r="BP201" s="253"/>
      <c r="BQ201" s="253"/>
      <c r="BR201" s="253"/>
      <c r="BS201" s="253"/>
      <c r="BT201" s="253"/>
      <c r="BU201" s="253"/>
      <c r="BV201" s="253"/>
      <c r="BW201" s="253"/>
      <c r="BX201" s="253"/>
      <c r="BY201" s="253"/>
      <c r="BZ201" s="253"/>
      <c r="CA201" s="253"/>
      <c r="CB201" s="253"/>
      <c r="CC201" s="253"/>
      <c r="CD201" s="253"/>
      <c r="CE201" s="253"/>
      <c r="CF201" s="253"/>
      <c r="CG201" s="253"/>
      <c r="CH201" s="253"/>
      <c r="CI201" s="253"/>
      <c r="CJ201" s="253"/>
      <c r="CK201" s="253"/>
      <c r="CL201" s="253"/>
      <c r="CM201" s="253"/>
      <c r="CN201" s="253"/>
      <c r="CO201" s="253"/>
      <c r="CP201" s="253"/>
      <c r="CQ201" s="253"/>
      <c r="CR201" s="253"/>
      <c r="CS201" s="253"/>
      <c r="CT201" s="253"/>
      <c r="CU201" s="253"/>
      <c r="CV201" s="253"/>
      <c r="CW201" s="253"/>
      <c r="CX201" s="253"/>
      <c r="CY201" s="253"/>
      <c r="CZ201" s="253"/>
      <c r="DA201" s="253"/>
      <c r="DB201" s="253"/>
      <c r="DC201" s="253"/>
      <c r="DD201" s="253"/>
      <c r="DE201" s="253"/>
      <c r="DF201" s="253"/>
      <c r="DG201" s="253"/>
      <c r="DH201" s="253"/>
      <c r="DI201" s="253"/>
      <c r="DJ201" s="253"/>
      <c r="DK201" s="253"/>
      <c r="DL201" s="253"/>
    </row>
    <row r="202" spans="1:116" x14ac:dyDescent="0.35">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c r="AA202" s="253"/>
      <c r="AB202" s="253"/>
      <c r="AC202" s="253"/>
      <c r="AD202" s="253"/>
      <c r="AE202" s="253"/>
      <c r="AF202" s="253"/>
      <c r="AG202" s="253"/>
      <c r="AH202" s="253"/>
      <c r="AI202" s="253"/>
      <c r="AJ202" s="253"/>
      <c r="AK202" s="253"/>
      <c r="AL202" s="253"/>
      <c r="AM202" s="253"/>
      <c r="AN202" s="253"/>
      <c r="AO202" s="253"/>
      <c r="AP202" s="253"/>
      <c r="AQ202" s="253"/>
      <c r="AR202" s="253"/>
      <c r="AS202" s="253"/>
      <c r="AT202" s="253"/>
      <c r="AU202" s="253"/>
      <c r="AV202" s="253"/>
      <c r="AW202" s="253"/>
      <c r="AX202" s="253"/>
      <c r="AY202" s="253"/>
      <c r="AZ202" s="253"/>
      <c r="BA202" s="253"/>
      <c r="BB202" s="253"/>
      <c r="BC202" s="253"/>
      <c r="BD202" s="253"/>
      <c r="BE202" s="253"/>
      <c r="BF202" s="253"/>
      <c r="BG202" s="253"/>
      <c r="BH202" s="253"/>
      <c r="BI202" s="253"/>
      <c r="BJ202" s="253"/>
      <c r="BK202" s="253"/>
      <c r="BL202" s="253"/>
      <c r="BM202" s="253"/>
      <c r="BN202" s="253"/>
      <c r="BO202" s="253"/>
      <c r="BP202" s="253"/>
      <c r="BQ202" s="253"/>
      <c r="BR202" s="253"/>
      <c r="BS202" s="253"/>
      <c r="BT202" s="253"/>
      <c r="BU202" s="253"/>
      <c r="BV202" s="253"/>
      <c r="BW202" s="253"/>
      <c r="BX202" s="253"/>
      <c r="BY202" s="253"/>
      <c r="BZ202" s="253"/>
      <c r="CA202" s="253"/>
      <c r="CB202" s="253"/>
      <c r="CC202" s="253"/>
      <c r="CD202" s="253"/>
      <c r="CE202" s="253"/>
      <c r="CF202" s="253"/>
      <c r="CG202" s="253"/>
      <c r="CH202" s="253"/>
      <c r="CI202" s="253"/>
      <c r="CJ202" s="253"/>
      <c r="CK202" s="253"/>
      <c r="CL202" s="253"/>
      <c r="CM202" s="253"/>
      <c r="CN202" s="253"/>
      <c r="CO202" s="253"/>
      <c r="CP202" s="253"/>
      <c r="CQ202" s="253"/>
      <c r="CR202" s="253"/>
      <c r="CS202" s="253"/>
      <c r="CT202" s="253"/>
      <c r="CU202" s="253"/>
      <c r="CV202" s="253"/>
      <c r="CW202" s="253"/>
      <c r="CX202" s="253"/>
      <c r="CY202" s="253"/>
      <c r="CZ202" s="253"/>
      <c r="DA202" s="253"/>
      <c r="DB202" s="253"/>
      <c r="DC202" s="253"/>
      <c r="DD202" s="253"/>
      <c r="DE202" s="253"/>
      <c r="DF202" s="253"/>
      <c r="DG202" s="253"/>
      <c r="DH202" s="253"/>
      <c r="DI202" s="253"/>
      <c r="DJ202" s="253"/>
      <c r="DK202" s="253"/>
      <c r="DL202" s="253"/>
    </row>
    <row r="203" spans="1:116" x14ac:dyDescent="0.35">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c r="AA203" s="253"/>
      <c r="AB203" s="253"/>
      <c r="AC203" s="253"/>
      <c r="AD203" s="253"/>
      <c r="AE203" s="253"/>
      <c r="AF203" s="253"/>
      <c r="AG203" s="253"/>
      <c r="AH203" s="253"/>
      <c r="AI203" s="253"/>
      <c r="AJ203" s="253"/>
      <c r="AK203" s="253"/>
      <c r="AL203" s="253"/>
      <c r="AM203" s="253"/>
      <c r="AN203" s="253"/>
      <c r="AO203" s="253"/>
      <c r="AP203" s="253"/>
      <c r="AQ203" s="253"/>
      <c r="AR203" s="253"/>
      <c r="AS203" s="253"/>
      <c r="AT203" s="253"/>
      <c r="AU203" s="253"/>
      <c r="AV203" s="253"/>
      <c r="AW203" s="253"/>
      <c r="AX203" s="253"/>
      <c r="AY203" s="253"/>
      <c r="AZ203" s="253"/>
      <c r="BA203" s="253"/>
      <c r="BB203" s="253"/>
      <c r="BC203" s="253"/>
      <c r="BD203" s="253"/>
      <c r="BE203" s="253"/>
      <c r="BF203" s="253"/>
      <c r="BG203" s="253"/>
      <c r="BH203" s="253"/>
      <c r="BI203" s="253"/>
      <c r="BJ203" s="253"/>
      <c r="BK203" s="253"/>
      <c r="BL203" s="253"/>
      <c r="BM203" s="253"/>
      <c r="BN203" s="253"/>
      <c r="BO203" s="253"/>
      <c r="BP203" s="253"/>
      <c r="BQ203" s="253"/>
      <c r="BR203" s="253"/>
      <c r="BS203" s="253"/>
      <c r="BT203" s="253"/>
      <c r="BU203" s="253"/>
      <c r="BV203" s="253"/>
      <c r="BW203" s="253"/>
      <c r="BX203" s="253"/>
      <c r="BY203" s="253"/>
      <c r="BZ203" s="253"/>
      <c r="CA203" s="253"/>
      <c r="CB203" s="253"/>
      <c r="CC203" s="253"/>
      <c r="CD203" s="253"/>
      <c r="CE203" s="253"/>
      <c r="CF203" s="253"/>
      <c r="CG203" s="253"/>
      <c r="CH203" s="253"/>
      <c r="CI203" s="253"/>
      <c r="CJ203" s="253"/>
      <c r="CK203" s="253"/>
      <c r="CL203" s="253"/>
      <c r="CM203" s="253"/>
      <c r="CN203" s="253"/>
      <c r="CO203" s="253"/>
      <c r="CP203" s="253"/>
      <c r="CQ203" s="253"/>
      <c r="CR203" s="253"/>
      <c r="CS203" s="253"/>
      <c r="CT203" s="253"/>
      <c r="CU203" s="253"/>
      <c r="CV203" s="253"/>
      <c r="CW203" s="253"/>
      <c r="CX203" s="253"/>
      <c r="CY203" s="253"/>
      <c r="CZ203" s="253"/>
      <c r="DA203" s="253"/>
      <c r="DB203" s="253"/>
      <c r="DC203" s="253"/>
      <c r="DD203" s="253"/>
      <c r="DE203" s="253"/>
      <c r="DF203" s="253"/>
      <c r="DG203" s="253"/>
      <c r="DH203" s="253"/>
      <c r="DI203" s="253"/>
      <c r="DJ203" s="253"/>
      <c r="DK203" s="253"/>
      <c r="DL203" s="253"/>
    </row>
    <row r="204" spans="1:116" x14ac:dyDescent="0.35">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c r="AA204" s="253"/>
      <c r="AB204" s="253"/>
      <c r="AC204" s="253"/>
      <c r="AD204" s="253"/>
      <c r="AE204" s="253"/>
      <c r="AF204" s="253"/>
      <c r="AG204" s="253"/>
      <c r="AH204" s="253"/>
      <c r="AI204" s="253"/>
      <c r="AJ204" s="253"/>
      <c r="AK204" s="253"/>
      <c r="AL204" s="253"/>
      <c r="AM204" s="253"/>
      <c r="AN204" s="253"/>
      <c r="AO204" s="253"/>
      <c r="AP204" s="253"/>
      <c r="AQ204" s="253"/>
      <c r="AR204" s="253"/>
      <c r="AS204" s="253"/>
      <c r="AT204" s="253"/>
      <c r="AU204" s="253"/>
      <c r="AV204" s="253"/>
      <c r="AW204" s="253"/>
      <c r="AX204" s="253"/>
      <c r="AY204" s="253"/>
      <c r="AZ204" s="253"/>
      <c r="BA204" s="253"/>
      <c r="BB204" s="253"/>
      <c r="BC204" s="253"/>
      <c r="BD204" s="253"/>
      <c r="BE204" s="253"/>
      <c r="BF204" s="253"/>
      <c r="BG204" s="253"/>
      <c r="BH204" s="253"/>
      <c r="BI204" s="253"/>
      <c r="BJ204" s="253"/>
      <c r="BK204" s="253"/>
      <c r="BL204" s="253"/>
      <c r="BM204" s="253"/>
      <c r="BN204" s="253"/>
      <c r="BO204" s="253"/>
      <c r="BP204" s="253"/>
      <c r="BQ204" s="253"/>
      <c r="BR204" s="253"/>
      <c r="BS204" s="253"/>
      <c r="BT204" s="253"/>
      <c r="BU204" s="253"/>
      <c r="BV204" s="253"/>
      <c r="BW204" s="253"/>
      <c r="BX204" s="253"/>
      <c r="BY204" s="253"/>
      <c r="BZ204" s="253"/>
      <c r="CA204" s="253"/>
      <c r="CB204" s="253"/>
      <c r="CC204" s="253"/>
      <c r="CD204" s="253"/>
      <c r="CE204" s="253"/>
      <c r="CF204" s="253"/>
      <c r="CG204" s="253"/>
      <c r="CH204" s="253"/>
      <c r="CI204" s="253"/>
      <c r="CJ204" s="253"/>
      <c r="CK204" s="253"/>
      <c r="CL204" s="253"/>
      <c r="CM204" s="253"/>
      <c r="CN204" s="253"/>
      <c r="CO204" s="253"/>
      <c r="CP204" s="253"/>
      <c r="CQ204" s="253"/>
      <c r="CR204" s="253"/>
      <c r="CS204" s="253"/>
      <c r="CT204" s="253"/>
      <c r="CU204" s="253"/>
      <c r="CV204" s="253"/>
      <c r="CW204" s="253"/>
      <c r="CX204" s="253"/>
      <c r="CY204" s="253"/>
      <c r="CZ204" s="253"/>
      <c r="DA204" s="253"/>
      <c r="DB204" s="253"/>
      <c r="DC204" s="253"/>
      <c r="DD204" s="253"/>
      <c r="DE204" s="253"/>
      <c r="DF204" s="253"/>
      <c r="DG204" s="253"/>
      <c r="DH204" s="253"/>
      <c r="DI204" s="253"/>
      <c r="DJ204" s="253"/>
      <c r="DK204" s="253"/>
      <c r="DL204" s="253"/>
    </row>
    <row r="205" spans="1:116" x14ac:dyDescent="0.35">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253"/>
      <c r="AF205" s="253"/>
      <c r="AG205" s="253"/>
      <c r="AH205" s="253"/>
      <c r="AI205" s="253"/>
      <c r="AJ205" s="253"/>
      <c r="AK205" s="253"/>
      <c r="AL205" s="253"/>
      <c r="AM205" s="253"/>
      <c r="AN205" s="253"/>
      <c r="AO205" s="253"/>
      <c r="AP205" s="253"/>
      <c r="AQ205" s="253"/>
      <c r="AR205" s="253"/>
      <c r="AS205" s="253"/>
      <c r="AT205" s="253"/>
      <c r="AU205" s="253"/>
      <c r="AV205" s="253"/>
      <c r="AW205" s="253"/>
      <c r="AX205" s="253"/>
      <c r="AY205" s="253"/>
      <c r="AZ205" s="253"/>
      <c r="BA205" s="253"/>
      <c r="BB205" s="253"/>
      <c r="BC205" s="253"/>
      <c r="BD205" s="253"/>
      <c r="BE205" s="253"/>
      <c r="BF205" s="253"/>
      <c r="BG205" s="253"/>
      <c r="BH205" s="253"/>
      <c r="BI205" s="253"/>
      <c r="BJ205" s="253"/>
      <c r="BK205" s="253"/>
      <c r="BL205" s="253"/>
      <c r="BM205" s="253"/>
      <c r="BN205" s="253"/>
      <c r="BO205" s="253"/>
      <c r="BP205" s="253"/>
      <c r="BQ205" s="253"/>
      <c r="BR205" s="253"/>
      <c r="BS205" s="253"/>
      <c r="BT205" s="253"/>
      <c r="BU205" s="253"/>
      <c r="BV205" s="253"/>
      <c r="BW205" s="253"/>
      <c r="BX205" s="253"/>
      <c r="BY205" s="253"/>
      <c r="BZ205" s="253"/>
      <c r="CA205" s="253"/>
      <c r="CB205" s="253"/>
      <c r="CC205" s="253"/>
      <c r="CD205" s="253"/>
      <c r="CE205" s="253"/>
      <c r="CF205" s="253"/>
      <c r="CG205" s="253"/>
      <c r="CH205" s="253"/>
      <c r="CI205" s="253"/>
      <c r="CJ205" s="253"/>
      <c r="CK205" s="253"/>
      <c r="CL205" s="253"/>
      <c r="CM205" s="253"/>
      <c r="CN205" s="253"/>
      <c r="CO205" s="253"/>
      <c r="CP205" s="253"/>
      <c r="CQ205" s="253"/>
      <c r="CR205" s="253"/>
      <c r="CS205" s="253"/>
      <c r="CT205" s="253"/>
      <c r="CU205" s="253"/>
      <c r="CV205" s="253"/>
      <c r="CW205" s="253"/>
      <c r="CX205" s="253"/>
      <c r="CY205" s="253"/>
      <c r="CZ205" s="253"/>
      <c r="DA205" s="253"/>
      <c r="DB205" s="253"/>
      <c r="DC205" s="253"/>
      <c r="DD205" s="253"/>
      <c r="DE205" s="253"/>
      <c r="DF205" s="253"/>
      <c r="DG205" s="253"/>
      <c r="DH205" s="253"/>
      <c r="DI205" s="253"/>
      <c r="DJ205" s="253"/>
      <c r="DK205" s="253"/>
      <c r="DL205" s="253"/>
    </row>
    <row r="206" spans="1:116" x14ac:dyDescent="0.35">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c r="AA206" s="253"/>
      <c r="AB206" s="253"/>
      <c r="AC206" s="253"/>
      <c r="AD206" s="253"/>
      <c r="AE206" s="253"/>
      <c r="AF206" s="253"/>
      <c r="AG206" s="253"/>
      <c r="AH206" s="253"/>
      <c r="AI206" s="253"/>
      <c r="AJ206" s="253"/>
      <c r="AK206" s="253"/>
      <c r="AL206" s="253"/>
      <c r="AM206" s="253"/>
      <c r="AN206" s="253"/>
      <c r="AO206" s="253"/>
      <c r="AP206" s="253"/>
      <c r="AQ206" s="253"/>
      <c r="AR206" s="253"/>
      <c r="AS206" s="253"/>
      <c r="AT206" s="253"/>
      <c r="AU206" s="253"/>
      <c r="AV206" s="253"/>
      <c r="AW206" s="253"/>
      <c r="AX206" s="253"/>
      <c r="AY206" s="253"/>
      <c r="AZ206" s="253"/>
      <c r="BA206" s="253"/>
      <c r="BB206" s="253"/>
      <c r="BC206" s="253"/>
      <c r="BD206" s="253"/>
      <c r="BE206" s="253"/>
      <c r="BF206" s="253"/>
      <c r="BG206" s="253"/>
      <c r="BH206" s="253"/>
      <c r="BI206" s="253"/>
      <c r="BJ206" s="253"/>
      <c r="BK206" s="253"/>
      <c r="BL206" s="253"/>
      <c r="BM206" s="253"/>
      <c r="BN206" s="253"/>
      <c r="BO206" s="253"/>
      <c r="BP206" s="253"/>
      <c r="BQ206" s="253"/>
      <c r="BR206" s="253"/>
      <c r="BS206" s="253"/>
      <c r="BT206" s="253"/>
      <c r="BU206" s="253"/>
      <c r="BV206" s="253"/>
      <c r="BW206" s="253"/>
      <c r="BX206" s="253"/>
      <c r="BY206" s="253"/>
      <c r="BZ206" s="253"/>
      <c r="CA206" s="253"/>
      <c r="CB206" s="253"/>
      <c r="CC206" s="253"/>
      <c r="CD206" s="253"/>
      <c r="CE206" s="253"/>
      <c r="CF206" s="253"/>
      <c r="CG206" s="253"/>
      <c r="CH206" s="253"/>
      <c r="CI206" s="253"/>
      <c r="CJ206" s="253"/>
      <c r="CK206" s="253"/>
      <c r="CL206" s="253"/>
      <c r="CM206" s="253"/>
      <c r="CN206" s="253"/>
      <c r="CO206" s="253"/>
      <c r="CP206" s="253"/>
      <c r="CQ206" s="253"/>
      <c r="CR206" s="253"/>
      <c r="CS206" s="253"/>
      <c r="CT206" s="253"/>
      <c r="CU206" s="253"/>
      <c r="CV206" s="253"/>
      <c r="CW206" s="253"/>
      <c r="CX206" s="253"/>
      <c r="CY206" s="253"/>
      <c r="CZ206" s="253"/>
      <c r="DA206" s="253"/>
      <c r="DB206" s="253"/>
      <c r="DC206" s="253"/>
      <c r="DD206" s="253"/>
      <c r="DE206" s="253"/>
      <c r="DF206" s="253"/>
      <c r="DG206" s="253"/>
      <c r="DH206" s="253"/>
      <c r="DI206" s="253"/>
      <c r="DJ206" s="253"/>
      <c r="DK206" s="253"/>
      <c r="DL206" s="253"/>
    </row>
    <row r="207" spans="1:116" x14ac:dyDescent="0.35">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c r="X207" s="253"/>
      <c r="Y207" s="253"/>
      <c r="Z207" s="253"/>
      <c r="AA207" s="253"/>
      <c r="AB207" s="253"/>
      <c r="AC207" s="253"/>
      <c r="AD207" s="253"/>
      <c r="AE207" s="253"/>
      <c r="AF207" s="253"/>
      <c r="AG207" s="253"/>
      <c r="AH207" s="253"/>
      <c r="AI207" s="253"/>
      <c r="AJ207" s="253"/>
      <c r="AK207" s="253"/>
      <c r="AL207" s="253"/>
      <c r="AM207" s="253"/>
      <c r="AN207" s="253"/>
      <c r="AO207" s="253"/>
      <c r="AP207" s="253"/>
      <c r="AQ207" s="253"/>
      <c r="AR207" s="253"/>
      <c r="AS207" s="253"/>
      <c r="AT207" s="253"/>
      <c r="AU207" s="253"/>
      <c r="AV207" s="253"/>
      <c r="AW207" s="253"/>
      <c r="AX207" s="253"/>
      <c r="AY207" s="253"/>
      <c r="AZ207" s="253"/>
      <c r="BA207" s="253"/>
      <c r="BB207" s="253"/>
      <c r="BC207" s="253"/>
      <c r="BD207" s="253"/>
      <c r="BE207" s="253"/>
      <c r="BF207" s="253"/>
      <c r="BG207" s="253"/>
      <c r="BH207" s="253"/>
      <c r="BI207" s="253"/>
      <c r="BJ207" s="253"/>
      <c r="BK207" s="253"/>
      <c r="BL207" s="253"/>
      <c r="BM207" s="253"/>
      <c r="BN207" s="253"/>
      <c r="BO207" s="253"/>
      <c r="BP207" s="253"/>
      <c r="BQ207" s="253"/>
      <c r="BR207" s="253"/>
      <c r="BS207" s="253"/>
      <c r="BT207" s="253"/>
      <c r="BU207" s="253"/>
      <c r="BV207" s="253"/>
      <c r="BW207" s="253"/>
      <c r="BX207" s="253"/>
      <c r="BY207" s="253"/>
      <c r="BZ207" s="253"/>
      <c r="CA207" s="253"/>
      <c r="CB207" s="253"/>
      <c r="CC207" s="253"/>
      <c r="CD207" s="253"/>
      <c r="CE207" s="253"/>
      <c r="CF207" s="253"/>
      <c r="CG207" s="253"/>
      <c r="CH207" s="253"/>
      <c r="CI207" s="253"/>
      <c r="CJ207" s="253"/>
      <c r="CK207" s="253"/>
      <c r="CL207" s="253"/>
      <c r="CM207" s="253"/>
      <c r="CN207" s="253"/>
      <c r="CO207" s="253"/>
      <c r="CP207" s="253"/>
      <c r="CQ207" s="253"/>
      <c r="CR207" s="253"/>
      <c r="CS207" s="253"/>
      <c r="CT207" s="253"/>
      <c r="CU207" s="253"/>
      <c r="CV207" s="253"/>
      <c r="CW207" s="253"/>
      <c r="CX207" s="253"/>
      <c r="CY207" s="253"/>
      <c r="CZ207" s="253"/>
      <c r="DA207" s="253"/>
      <c r="DB207" s="253"/>
      <c r="DC207" s="253"/>
      <c r="DD207" s="253"/>
      <c r="DE207" s="253"/>
      <c r="DF207" s="253"/>
      <c r="DG207" s="253"/>
      <c r="DH207" s="253"/>
      <c r="DI207" s="253"/>
      <c r="DJ207" s="253"/>
      <c r="DK207" s="253"/>
      <c r="DL207" s="253"/>
    </row>
    <row r="208" spans="1:116" x14ac:dyDescent="0.35">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row>
    <row r="209" spans="1:116" x14ac:dyDescent="0.35">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row>
    <row r="210" spans="1:116" x14ac:dyDescent="0.35">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c r="X210" s="253"/>
      <c r="Y210" s="253"/>
      <c r="Z210" s="253"/>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253"/>
      <c r="AZ210" s="253"/>
      <c r="BA210" s="253"/>
      <c r="BB210" s="253"/>
      <c r="BC210" s="253"/>
      <c r="BD210" s="253"/>
      <c r="BE210" s="253"/>
      <c r="BF210" s="253"/>
      <c r="BG210" s="253"/>
      <c r="BH210" s="253"/>
      <c r="BI210" s="253"/>
      <c r="BJ210" s="253"/>
      <c r="BK210" s="253"/>
      <c r="BL210" s="253"/>
      <c r="BM210" s="253"/>
      <c r="BN210" s="253"/>
      <c r="BO210" s="253"/>
      <c r="BP210" s="253"/>
      <c r="BQ210" s="253"/>
      <c r="BR210" s="253"/>
      <c r="BS210" s="253"/>
      <c r="BT210" s="253"/>
      <c r="BU210" s="253"/>
      <c r="BV210" s="253"/>
      <c r="BW210" s="253"/>
      <c r="BX210" s="253"/>
      <c r="BY210" s="253"/>
      <c r="BZ210" s="253"/>
      <c r="CA210" s="253"/>
      <c r="CB210" s="253"/>
      <c r="CC210" s="253"/>
      <c r="CD210" s="253"/>
      <c r="CE210" s="253"/>
      <c r="CF210" s="253"/>
      <c r="CG210" s="253"/>
      <c r="CH210" s="253"/>
      <c r="CI210" s="253"/>
      <c r="CJ210" s="253"/>
      <c r="CK210" s="253"/>
      <c r="CL210" s="253"/>
      <c r="CM210" s="253"/>
      <c r="CN210" s="253"/>
      <c r="CO210" s="253"/>
      <c r="CP210" s="253"/>
      <c r="CQ210" s="253"/>
      <c r="CR210" s="253"/>
      <c r="CS210" s="253"/>
      <c r="CT210" s="253"/>
      <c r="CU210" s="253"/>
      <c r="CV210" s="253"/>
      <c r="CW210" s="253"/>
      <c r="CX210" s="253"/>
      <c r="CY210" s="253"/>
      <c r="CZ210" s="253"/>
      <c r="DA210" s="253"/>
      <c r="DB210" s="253"/>
      <c r="DC210" s="253"/>
      <c r="DD210" s="253"/>
      <c r="DE210" s="253"/>
      <c r="DF210" s="253"/>
      <c r="DG210" s="253"/>
      <c r="DH210" s="253"/>
      <c r="DI210" s="253"/>
      <c r="DJ210" s="253"/>
      <c r="DK210" s="253"/>
      <c r="DL210" s="253"/>
    </row>
    <row r="211" spans="1:116" x14ac:dyDescent="0.35">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253"/>
      <c r="AZ211" s="253"/>
      <c r="BA211" s="253"/>
      <c r="BB211" s="253"/>
      <c r="BC211" s="253"/>
      <c r="BD211" s="253"/>
      <c r="BE211" s="253"/>
      <c r="BF211" s="253"/>
      <c r="BG211" s="253"/>
      <c r="BH211" s="253"/>
      <c r="BI211" s="253"/>
      <c r="BJ211" s="253"/>
      <c r="BK211" s="253"/>
      <c r="BL211" s="253"/>
      <c r="BM211" s="253"/>
      <c r="BN211" s="253"/>
      <c r="BO211" s="253"/>
      <c r="BP211" s="253"/>
      <c r="BQ211" s="253"/>
      <c r="BR211" s="253"/>
      <c r="BS211" s="253"/>
      <c r="BT211" s="253"/>
      <c r="BU211" s="253"/>
      <c r="BV211" s="253"/>
      <c r="BW211" s="253"/>
      <c r="BX211" s="253"/>
      <c r="BY211" s="253"/>
      <c r="BZ211" s="253"/>
      <c r="CA211" s="253"/>
      <c r="CB211" s="253"/>
      <c r="CC211" s="253"/>
      <c r="CD211" s="253"/>
      <c r="CE211" s="253"/>
      <c r="CF211" s="253"/>
      <c r="CG211" s="253"/>
      <c r="CH211" s="253"/>
      <c r="CI211" s="253"/>
      <c r="CJ211" s="253"/>
      <c r="CK211" s="253"/>
      <c r="CL211" s="253"/>
      <c r="CM211" s="253"/>
      <c r="CN211" s="253"/>
      <c r="CO211" s="253"/>
      <c r="CP211" s="253"/>
      <c r="CQ211" s="253"/>
      <c r="CR211" s="253"/>
      <c r="CS211" s="253"/>
      <c r="CT211" s="253"/>
      <c r="CU211" s="253"/>
      <c r="CV211" s="253"/>
      <c r="CW211" s="253"/>
      <c r="CX211" s="253"/>
      <c r="CY211" s="253"/>
      <c r="CZ211" s="253"/>
      <c r="DA211" s="253"/>
      <c r="DB211" s="253"/>
      <c r="DC211" s="253"/>
      <c r="DD211" s="253"/>
      <c r="DE211" s="253"/>
      <c r="DF211" s="253"/>
      <c r="DG211" s="253"/>
      <c r="DH211" s="253"/>
      <c r="DI211" s="253"/>
      <c r="DJ211" s="253"/>
      <c r="DK211" s="253"/>
      <c r="DL211" s="253"/>
    </row>
    <row r="212" spans="1:116" x14ac:dyDescent="0.35">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253"/>
      <c r="AZ212" s="253"/>
      <c r="BA212" s="253"/>
      <c r="BB212" s="253"/>
      <c r="BC212" s="253"/>
      <c r="BD212" s="253"/>
      <c r="BE212" s="253"/>
      <c r="BF212" s="253"/>
      <c r="BG212" s="253"/>
      <c r="BH212" s="253"/>
      <c r="BI212" s="253"/>
      <c r="BJ212" s="253"/>
      <c r="BK212" s="253"/>
      <c r="BL212" s="253"/>
      <c r="BM212" s="253"/>
      <c r="BN212" s="253"/>
      <c r="BO212" s="253"/>
      <c r="BP212" s="253"/>
      <c r="BQ212" s="253"/>
      <c r="BR212" s="253"/>
      <c r="BS212" s="253"/>
      <c r="BT212" s="253"/>
      <c r="BU212" s="253"/>
      <c r="BV212" s="253"/>
      <c r="BW212" s="253"/>
      <c r="BX212" s="253"/>
      <c r="BY212" s="253"/>
      <c r="BZ212" s="253"/>
      <c r="CA212" s="253"/>
      <c r="CB212" s="253"/>
      <c r="CC212" s="253"/>
      <c r="CD212" s="253"/>
      <c r="CE212" s="253"/>
      <c r="CF212" s="253"/>
      <c r="CG212" s="253"/>
      <c r="CH212" s="253"/>
      <c r="CI212" s="253"/>
      <c r="CJ212" s="253"/>
      <c r="CK212" s="253"/>
      <c r="CL212" s="253"/>
      <c r="CM212" s="253"/>
      <c r="CN212" s="253"/>
      <c r="CO212" s="253"/>
      <c r="CP212" s="253"/>
      <c r="CQ212" s="253"/>
      <c r="CR212" s="253"/>
      <c r="CS212" s="253"/>
      <c r="CT212" s="253"/>
      <c r="CU212" s="253"/>
      <c r="CV212" s="253"/>
      <c r="CW212" s="253"/>
      <c r="CX212" s="253"/>
      <c r="CY212" s="253"/>
      <c r="CZ212" s="253"/>
      <c r="DA212" s="253"/>
      <c r="DB212" s="253"/>
      <c r="DC212" s="253"/>
      <c r="DD212" s="253"/>
      <c r="DE212" s="253"/>
      <c r="DF212" s="253"/>
      <c r="DG212" s="253"/>
      <c r="DH212" s="253"/>
      <c r="DI212" s="253"/>
      <c r="DJ212" s="253"/>
      <c r="DK212" s="253"/>
      <c r="DL212" s="253"/>
    </row>
    <row r="213" spans="1:116" x14ac:dyDescent="0.35">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c r="X213" s="253"/>
      <c r="Y213" s="253"/>
      <c r="Z213" s="253"/>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3"/>
      <c r="BM213" s="253"/>
      <c r="BN213" s="253"/>
      <c r="BO213" s="253"/>
      <c r="BP213" s="253"/>
      <c r="BQ213" s="253"/>
      <c r="BR213" s="253"/>
      <c r="BS213" s="253"/>
      <c r="BT213" s="253"/>
      <c r="BU213" s="253"/>
      <c r="BV213" s="253"/>
      <c r="BW213" s="253"/>
      <c r="BX213" s="253"/>
      <c r="BY213" s="253"/>
      <c r="BZ213" s="253"/>
      <c r="CA213" s="253"/>
      <c r="CB213" s="253"/>
      <c r="CC213" s="253"/>
      <c r="CD213" s="253"/>
      <c r="CE213" s="253"/>
      <c r="CF213" s="253"/>
      <c r="CG213" s="253"/>
      <c r="CH213" s="253"/>
      <c r="CI213" s="253"/>
      <c r="CJ213" s="253"/>
      <c r="CK213" s="253"/>
      <c r="CL213" s="253"/>
      <c r="CM213" s="253"/>
      <c r="CN213" s="253"/>
      <c r="CO213" s="253"/>
      <c r="CP213" s="253"/>
      <c r="CQ213" s="253"/>
      <c r="CR213" s="253"/>
      <c r="CS213" s="253"/>
      <c r="CT213" s="253"/>
      <c r="CU213" s="253"/>
      <c r="CV213" s="253"/>
      <c r="CW213" s="253"/>
      <c r="CX213" s="253"/>
      <c r="CY213" s="253"/>
      <c r="CZ213" s="253"/>
      <c r="DA213" s="253"/>
      <c r="DB213" s="253"/>
      <c r="DC213" s="253"/>
      <c r="DD213" s="253"/>
      <c r="DE213" s="253"/>
      <c r="DF213" s="253"/>
      <c r="DG213" s="253"/>
      <c r="DH213" s="253"/>
      <c r="DI213" s="253"/>
      <c r="DJ213" s="253"/>
      <c r="DK213" s="253"/>
      <c r="DL213" s="253"/>
    </row>
    <row r="214" spans="1:116" x14ac:dyDescent="0.35">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c r="AA214" s="253"/>
      <c r="AB214" s="253"/>
      <c r="AC214" s="253"/>
      <c r="AD214" s="253"/>
      <c r="AE214" s="253"/>
      <c r="AF214" s="253"/>
      <c r="AG214" s="253"/>
      <c r="AH214" s="253"/>
      <c r="AI214" s="253"/>
      <c r="AJ214" s="253"/>
      <c r="AK214" s="253"/>
      <c r="AL214" s="253"/>
      <c r="AM214" s="253"/>
      <c r="AN214" s="253"/>
      <c r="AO214" s="253"/>
      <c r="AP214" s="253"/>
      <c r="AQ214" s="253"/>
      <c r="AR214" s="253"/>
      <c r="AS214" s="253"/>
      <c r="AT214" s="253"/>
      <c r="AU214" s="253"/>
      <c r="AV214" s="253"/>
      <c r="AW214" s="253"/>
      <c r="AX214" s="253"/>
      <c r="AY214" s="253"/>
      <c r="AZ214" s="253"/>
      <c r="BA214" s="253"/>
      <c r="BB214" s="253"/>
      <c r="BC214" s="253"/>
      <c r="BD214" s="253"/>
      <c r="BE214" s="253"/>
      <c r="BF214" s="253"/>
      <c r="BG214" s="253"/>
      <c r="BH214" s="253"/>
      <c r="BI214" s="253"/>
      <c r="BJ214" s="253"/>
      <c r="BK214" s="253"/>
      <c r="BL214" s="253"/>
      <c r="BM214" s="253"/>
      <c r="BN214" s="253"/>
      <c r="BO214" s="253"/>
      <c r="BP214" s="253"/>
      <c r="BQ214" s="253"/>
      <c r="BR214" s="253"/>
      <c r="BS214" s="253"/>
      <c r="BT214" s="253"/>
      <c r="BU214" s="253"/>
      <c r="BV214" s="253"/>
      <c r="BW214" s="253"/>
      <c r="BX214" s="253"/>
      <c r="BY214" s="253"/>
      <c r="BZ214" s="253"/>
      <c r="CA214" s="253"/>
      <c r="CB214" s="253"/>
      <c r="CC214" s="253"/>
      <c r="CD214" s="253"/>
      <c r="CE214" s="253"/>
      <c r="CF214" s="253"/>
      <c r="CG214" s="253"/>
      <c r="CH214" s="253"/>
      <c r="CI214" s="253"/>
      <c r="CJ214" s="253"/>
      <c r="CK214" s="253"/>
      <c r="CL214" s="253"/>
      <c r="CM214" s="253"/>
      <c r="CN214" s="253"/>
      <c r="CO214" s="253"/>
      <c r="CP214" s="253"/>
      <c r="CQ214" s="253"/>
      <c r="CR214" s="253"/>
      <c r="CS214" s="253"/>
      <c r="CT214" s="253"/>
      <c r="CU214" s="253"/>
      <c r="CV214" s="253"/>
      <c r="CW214" s="253"/>
      <c r="CX214" s="253"/>
      <c r="CY214" s="253"/>
      <c r="CZ214" s="253"/>
      <c r="DA214" s="253"/>
      <c r="DB214" s="253"/>
      <c r="DC214" s="253"/>
      <c r="DD214" s="253"/>
      <c r="DE214" s="253"/>
      <c r="DF214" s="253"/>
      <c r="DG214" s="253"/>
      <c r="DH214" s="253"/>
      <c r="DI214" s="253"/>
      <c r="DJ214" s="253"/>
      <c r="DK214" s="253"/>
      <c r="DL214" s="253"/>
    </row>
    <row r="215" spans="1:116" x14ac:dyDescent="0.35">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253"/>
      <c r="AF215" s="253"/>
      <c r="AG215" s="253"/>
      <c r="AH215" s="253"/>
      <c r="AI215" s="253"/>
      <c r="AJ215" s="253"/>
      <c r="AK215" s="253"/>
      <c r="AL215" s="253"/>
      <c r="AM215" s="253"/>
      <c r="AN215" s="253"/>
      <c r="AO215" s="253"/>
      <c r="AP215" s="253"/>
      <c r="AQ215" s="253"/>
      <c r="AR215" s="253"/>
      <c r="AS215" s="253"/>
      <c r="AT215" s="253"/>
      <c r="AU215" s="253"/>
      <c r="AV215" s="253"/>
      <c r="AW215" s="253"/>
      <c r="AX215" s="253"/>
      <c r="AY215" s="253"/>
      <c r="AZ215" s="253"/>
      <c r="BA215" s="253"/>
      <c r="BB215" s="253"/>
      <c r="BC215" s="253"/>
      <c r="BD215" s="253"/>
      <c r="BE215" s="253"/>
      <c r="BF215" s="253"/>
      <c r="BG215" s="253"/>
      <c r="BH215" s="253"/>
      <c r="BI215" s="253"/>
      <c r="BJ215" s="253"/>
      <c r="BK215" s="253"/>
      <c r="BL215" s="253"/>
      <c r="BM215" s="253"/>
      <c r="BN215" s="253"/>
      <c r="BO215" s="253"/>
      <c r="BP215" s="253"/>
      <c r="BQ215" s="253"/>
      <c r="BR215" s="253"/>
      <c r="BS215" s="253"/>
      <c r="BT215" s="253"/>
      <c r="BU215" s="253"/>
      <c r="BV215" s="253"/>
      <c r="BW215" s="253"/>
      <c r="BX215" s="253"/>
      <c r="BY215" s="253"/>
      <c r="BZ215" s="253"/>
      <c r="CA215" s="253"/>
      <c r="CB215" s="253"/>
      <c r="CC215" s="253"/>
      <c r="CD215" s="253"/>
      <c r="CE215" s="253"/>
      <c r="CF215" s="253"/>
      <c r="CG215" s="253"/>
      <c r="CH215" s="253"/>
      <c r="CI215" s="253"/>
      <c r="CJ215" s="253"/>
      <c r="CK215" s="253"/>
      <c r="CL215" s="253"/>
      <c r="CM215" s="253"/>
      <c r="CN215" s="253"/>
      <c r="CO215" s="253"/>
      <c r="CP215" s="253"/>
      <c r="CQ215" s="253"/>
      <c r="CR215" s="253"/>
      <c r="CS215" s="253"/>
      <c r="CT215" s="253"/>
      <c r="CU215" s="253"/>
      <c r="CV215" s="253"/>
      <c r="CW215" s="253"/>
      <c r="CX215" s="253"/>
      <c r="CY215" s="253"/>
      <c r="CZ215" s="253"/>
      <c r="DA215" s="253"/>
      <c r="DB215" s="253"/>
      <c r="DC215" s="253"/>
      <c r="DD215" s="253"/>
      <c r="DE215" s="253"/>
      <c r="DF215" s="253"/>
      <c r="DG215" s="253"/>
      <c r="DH215" s="253"/>
      <c r="DI215" s="253"/>
      <c r="DJ215" s="253"/>
      <c r="DK215" s="253"/>
      <c r="DL215" s="253"/>
    </row>
    <row r="216" spans="1:116" x14ac:dyDescent="0.35">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c r="AA216" s="253"/>
      <c r="AB216" s="253"/>
      <c r="AC216" s="253"/>
      <c r="AD216" s="253"/>
      <c r="AE216" s="253"/>
      <c r="AF216" s="253"/>
      <c r="AG216" s="253"/>
      <c r="AH216" s="253"/>
      <c r="AI216" s="253"/>
      <c r="AJ216" s="253"/>
      <c r="AK216" s="253"/>
      <c r="AL216" s="253"/>
      <c r="AM216" s="253"/>
      <c r="AN216" s="253"/>
      <c r="AO216" s="253"/>
      <c r="AP216" s="253"/>
      <c r="AQ216" s="253"/>
      <c r="AR216" s="253"/>
      <c r="AS216" s="253"/>
      <c r="AT216" s="253"/>
      <c r="AU216" s="253"/>
      <c r="AV216" s="253"/>
      <c r="AW216" s="253"/>
      <c r="AX216" s="253"/>
      <c r="AY216" s="253"/>
      <c r="AZ216" s="253"/>
      <c r="BA216" s="253"/>
      <c r="BB216" s="253"/>
      <c r="BC216" s="253"/>
      <c r="BD216" s="253"/>
      <c r="BE216" s="253"/>
      <c r="BF216" s="253"/>
      <c r="BG216" s="253"/>
      <c r="BH216" s="253"/>
      <c r="BI216" s="253"/>
      <c r="BJ216" s="253"/>
      <c r="BK216" s="253"/>
      <c r="BL216" s="253"/>
      <c r="BM216" s="253"/>
      <c r="BN216" s="253"/>
      <c r="BO216" s="253"/>
      <c r="BP216" s="253"/>
      <c r="BQ216" s="253"/>
      <c r="BR216" s="253"/>
      <c r="BS216" s="253"/>
      <c r="BT216" s="253"/>
      <c r="BU216" s="253"/>
      <c r="BV216" s="253"/>
      <c r="BW216" s="253"/>
      <c r="BX216" s="253"/>
      <c r="BY216" s="253"/>
      <c r="BZ216" s="253"/>
      <c r="CA216" s="253"/>
      <c r="CB216" s="253"/>
      <c r="CC216" s="253"/>
      <c r="CD216" s="253"/>
      <c r="CE216" s="253"/>
      <c r="CF216" s="253"/>
      <c r="CG216" s="253"/>
      <c r="CH216" s="253"/>
      <c r="CI216" s="253"/>
      <c r="CJ216" s="253"/>
      <c r="CK216" s="253"/>
      <c r="CL216" s="253"/>
      <c r="CM216" s="253"/>
      <c r="CN216" s="253"/>
      <c r="CO216" s="253"/>
      <c r="CP216" s="253"/>
      <c r="CQ216" s="253"/>
      <c r="CR216" s="253"/>
      <c r="CS216" s="253"/>
      <c r="CT216" s="253"/>
      <c r="CU216" s="253"/>
      <c r="CV216" s="253"/>
      <c r="CW216" s="253"/>
      <c r="CX216" s="253"/>
      <c r="CY216" s="253"/>
      <c r="CZ216" s="253"/>
      <c r="DA216" s="253"/>
      <c r="DB216" s="253"/>
      <c r="DC216" s="253"/>
      <c r="DD216" s="253"/>
      <c r="DE216" s="253"/>
      <c r="DF216" s="253"/>
      <c r="DG216" s="253"/>
      <c r="DH216" s="253"/>
      <c r="DI216" s="253"/>
      <c r="DJ216" s="253"/>
      <c r="DK216" s="253"/>
      <c r="DL216" s="253"/>
    </row>
    <row r="217" spans="1:116" x14ac:dyDescent="0.35">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c r="AA217" s="253"/>
      <c r="AB217" s="253"/>
      <c r="AC217" s="253"/>
      <c r="AD217" s="253"/>
      <c r="AE217" s="253"/>
      <c r="AF217" s="253"/>
      <c r="AG217" s="253"/>
      <c r="AH217" s="253"/>
      <c r="AI217" s="253"/>
      <c r="AJ217" s="253"/>
      <c r="AK217" s="253"/>
      <c r="AL217" s="253"/>
      <c r="AM217" s="253"/>
      <c r="AN217" s="253"/>
      <c r="AO217" s="253"/>
      <c r="AP217" s="253"/>
      <c r="AQ217" s="253"/>
      <c r="AR217" s="253"/>
      <c r="AS217" s="253"/>
      <c r="AT217" s="253"/>
      <c r="AU217" s="253"/>
      <c r="AV217" s="253"/>
      <c r="AW217" s="253"/>
      <c r="AX217" s="253"/>
      <c r="AY217" s="253"/>
      <c r="AZ217" s="253"/>
      <c r="BA217" s="253"/>
      <c r="BB217" s="253"/>
      <c r="BC217" s="253"/>
      <c r="BD217" s="253"/>
      <c r="BE217" s="253"/>
      <c r="BF217" s="253"/>
      <c r="BG217" s="253"/>
      <c r="BH217" s="253"/>
      <c r="BI217" s="253"/>
      <c r="BJ217" s="253"/>
      <c r="BK217" s="253"/>
      <c r="BL217" s="253"/>
      <c r="BM217" s="253"/>
      <c r="BN217" s="253"/>
      <c r="BO217" s="253"/>
      <c r="BP217" s="253"/>
      <c r="BQ217" s="253"/>
      <c r="BR217" s="253"/>
      <c r="BS217" s="253"/>
      <c r="BT217" s="253"/>
      <c r="BU217" s="253"/>
      <c r="BV217" s="253"/>
      <c r="BW217" s="253"/>
      <c r="BX217" s="253"/>
      <c r="BY217" s="253"/>
      <c r="BZ217" s="253"/>
      <c r="CA217" s="253"/>
      <c r="CB217" s="253"/>
      <c r="CC217" s="253"/>
      <c r="CD217" s="253"/>
      <c r="CE217" s="253"/>
      <c r="CF217" s="253"/>
      <c r="CG217" s="253"/>
      <c r="CH217" s="253"/>
      <c r="CI217" s="253"/>
      <c r="CJ217" s="253"/>
      <c r="CK217" s="253"/>
      <c r="CL217" s="253"/>
      <c r="CM217" s="253"/>
      <c r="CN217" s="253"/>
      <c r="CO217" s="253"/>
      <c r="CP217" s="253"/>
      <c r="CQ217" s="253"/>
      <c r="CR217" s="253"/>
      <c r="CS217" s="253"/>
      <c r="CT217" s="253"/>
      <c r="CU217" s="253"/>
      <c r="CV217" s="253"/>
      <c r="CW217" s="253"/>
      <c r="CX217" s="253"/>
      <c r="CY217" s="253"/>
      <c r="CZ217" s="253"/>
      <c r="DA217" s="253"/>
      <c r="DB217" s="253"/>
      <c r="DC217" s="253"/>
      <c r="DD217" s="253"/>
      <c r="DE217" s="253"/>
      <c r="DF217" s="253"/>
      <c r="DG217" s="253"/>
      <c r="DH217" s="253"/>
      <c r="DI217" s="253"/>
      <c r="DJ217" s="253"/>
      <c r="DK217" s="253"/>
      <c r="DL217" s="253"/>
    </row>
    <row r="218" spans="1:116" x14ac:dyDescent="0.35">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row>
    <row r="219" spans="1:116" x14ac:dyDescent="0.35">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row>
    <row r="220" spans="1:116" x14ac:dyDescent="0.35">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c r="AA220" s="253"/>
      <c r="AB220" s="253"/>
      <c r="AC220" s="253"/>
      <c r="AD220" s="253"/>
      <c r="AE220" s="253"/>
      <c r="AF220" s="253"/>
      <c r="AG220" s="253"/>
      <c r="AH220" s="253"/>
      <c r="AI220" s="253"/>
      <c r="AJ220" s="253"/>
      <c r="AK220" s="253"/>
      <c r="AL220" s="253"/>
      <c r="AM220" s="253"/>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row>
    <row r="221" spans="1:116" x14ac:dyDescent="0.35">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c r="AA221" s="253"/>
      <c r="AB221" s="253"/>
      <c r="AC221" s="253"/>
      <c r="AD221" s="253"/>
      <c r="AE221" s="253"/>
      <c r="AF221" s="253"/>
      <c r="AG221" s="253"/>
      <c r="AH221" s="253"/>
      <c r="AI221" s="253"/>
      <c r="AJ221" s="253"/>
      <c r="AK221" s="253"/>
      <c r="AL221" s="253"/>
      <c r="AM221" s="253"/>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row>
    <row r="222" spans="1:116" x14ac:dyDescent="0.35">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s="253"/>
      <c r="AG222" s="253"/>
      <c r="AH222" s="253"/>
      <c r="AI222" s="253"/>
      <c r="AJ222" s="253"/>
      <c r="AK222" s="253"/>
      <c r="AL222" s="253"/>
      <c r="AM222" s="253"/>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row>
    <row r="223" spans="1:116" x14ac:dyDescent="0.35">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row>
    <row r="224" spans="1:116" x14ac:dyDescent="0.35">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row>
    <row r="225" spans="1:116" x14ac:dyDescent="0.35">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c r="AA225" s="253"/>
      <c r="AB225" s="253"/>
      <c r="AC225" s="253"/>
      <c r="AD225" s="253"/>
      <c r="AE225" s="253"/>
      <c r="AF225" s="253"/>
      <c r="AG225" s="253"/>
      <c r="AH225" s="253"/>
      <c r="AI225" s="253"/>
      <c r="AJ225" s="253"/>
      <c r="AK225" s="253"/>
      <c r="AL225" s="253"/>
      <c r="AM225" s="253"/>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row>
    <row r="226" spans="1:116" x14ac:dyDescent="0.35">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row>
    <row r="227" spans="1:116" x14ac:dyDescent="0.35">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3"/>
      <c r="AE227" s="253"/>
      <c r="AF227" s="253"/>
      <c r="AG227" s="253"/>
      <c r="AH227" s="253"/>
      <c r="AI227" s="253"/>
      <c r="AJ227" s="253"/>
      <c r="AK227" s="253"/>
      <c r="AL227" s="253"/>
      <c r="AM227" s="253"/>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row>
    <row r="228" spans="1:116" x14ac:dyDescent="0.35">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row>
    <row r="229" spans="1:116" x14ac:dyDescent="0.35">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c r="AA229" s="253"/>
      <c r="AB229" s="253"/>
      <c r="AC229" s="253"/>
      <c r="AD229" s="253"/>
      <c r="AE229" s="253"/>
      <c r="AF229" s="253"/>
      <c r="AG229" s="253"/>
      <c r="AH229" s="253"/>
      <c r="AI229" s="253"/>
      <c r="AJ229" s="253"/>
      <c r="AK229" s="253"/>
      <c r="AL229" s="253"/>
      <c r="AM229" s="253"/>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row>
    <row r="230" spans="1:116" x14ac:dyDescent="0.35">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row>
    <row r="231" spans="1:116" x14ac:dyDescent="0.35">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c r="AA231" s="253"/>
      <c r="AB231" s="253"/>
      <c r="AC231" s="253"/>
      <c r="AD231" s="253"/>
      <c r="AE231" s="253"/>
      <c r="AF231" s="253"/>
      <c r="AG231" s="253"/>
      <c r="AH231" s="253"/>
      <c r="AI231" s="253"/>
      <c r="AJ231" s="253"/>
      <c r="AK231" s="253"/>
      <c r="AL231" s="253"/>
      <c r="AM231" s="253"/>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row>
    <row r="232" spans="1:116" x14ac:dyDescent="0.35">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row>
    <row r="233" spans="1:116" x14ac:dyDescent="0.35">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c r="AA233" s="253"/>
      <c r="AB233" s="253"/>
      <c r="AC233" s="253"/>
      <c r="AD233" s="253"/>
      <c r="AE233" s="253"/>
      <c r="AF233" s="253"/>
      <c r="AG233" s="253"/>
      <c r="AH233" s="253"/>
      <c r="AI233" s="253"/>
      <c r="AJ233" s="253"/>
      <c r="AK233" s="253"/>
      <c r="AL233" s="253"/>
      <c r="AM233" s="253"/>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row>
    <row r="234" spans="1:116" x14ac:dyDescent="0.35">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c r="AA234" s="253"/>
      <c r="AB234" s="253"/>
      <c r="AC234" s="253"/>
      <c r="AD234" s="253"/>
      <c r="AE234" s="253"/>
      <c r="AF234" s="253"/>
      <c r="AG234" s="253"/>
      <c r="AH234" s="253"/>
      <c r="AI234" s="253"/>
      <c r="AJ234" s="253"/>
      <c r="AK234" s="253"/>
      <c r="AL234" s="253"/>
      <c r="AM234" s="253"/>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row>
    <row r="235" spans="1:116" x14ac:dyDescent="0.35">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253"/>
      <c r="AH235" s="253"/>
      <c r="AI235" s="253"/>
      <c r="AJ235" s="253"/>
      <c r="AK235" s="253"/>
      <c r="AL235" s="253"/>
      <c r="AM235" s="253"/>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row>
    <row r="236" spans="1:116" x14ac:dyDescent="0.35">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c r="AA236" s="253"/>
      <c r="AB236" s="253"/>
      <c r="AC236" s="253"/>
      <c r="AD236" s="253"/>
      <c r="AE236" s="253"/>
      <c r="AF236" s="253"/>
      <c r="AG236" s="253"/>
      <c r="AH236" s="253"/>
      <c r="AI236" s="253"/>
      <c r="AJ236" s="253"/>
      <c r="AK236" s="253"/>
      <c r="AL236" s="253"/>
      <c r="AM236" s="253"/>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row>
    <row r="237" spans="1:116" x14ac:dyDescent="0.35">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row>
    <row r="238" spans="1:116" x14ac:dyDescent="0.35">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c r="AA238" s="253"/>
      <c r="AB238" s="253"/>
      <c r="AC238" s="253"/>
      <c r="AD238" s="253"/>
      <c r="AE238" s="253"/>
      <c r="AF238" s="253"/>
      <c r="AG238" s="253"/>
      <c r="AH238" s="253"/>
      <c r="AI238" s="253"/>
      <c r="AJ238" s="253"/>
      <c r="AK238" s="253"/>
      <c r="AL238" s="253"/>
      <c r="AM238" s="253"/>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row>
    <row r="239" spans="1:116" x14ac:dyDescent="0.35">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c r="AA239" s="253"/>
      <c r="AB239" s="253"/>
      <c r="AC239" s="253"/>
      <c r="AD239" s="253"/>
      <c r="AE239" s="253"/>
      <c r="AF239" s="253"/>
      <c r="AG239" s="253"/>
      <c r="AH239" s="253"/>
      <c r="AI239" s="253"/>
      <c r="AJ239" s="253"/>
      <c r="AK239" s="253"/>
      <c r="AL239" s="253"/>
      <c r="AM239" s="253"/>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row>
    <row r="240" spans="1:116" x14ac:dyDescent="0.35">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c r="AA240" s="253"/>
      <c r="AB240" s="253"/>
      <c r="AC240" s="253"/>
      <c r="AD240" s="253"/>
      <c r="AE240" s="253"/>
      <c r="AF240" s="253"/>
      <c r="AG240" s="253"/>
      <c r="AH240" s="253"/>
      <c r="AI240" s="253"/>
      <c r="AJ240" s="253"/>
      <c r="AK240" s="253"/>
      <c r="AL240" s="253"/>
      <c r="AM240" s="253"/>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row>
    <row r="241" spans="1:116" x14ac:dyDescent="0.35">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row>
    <row r="242" spans="1:116" x14ac:dyDescent="0.35">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253"/>
      <c r="AF242" s="253"/>
      <c r="AG242" s="253"/>
      <c r="AH242" s="253"/>
      <c r="AI242" s="253"/>
      <c r="AJ242" s="253"/>
      <c r="AK242" s="253"/>
      <c r="AL242" s="253"/>
      <c r="AM242" s="253"/>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row>
    <row r="243" spans="1:116" x14ac:dyDescent="0.35">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253"/>
      <c r="AF243" s="253"/>
      <c r="AG243" s="253"/>
      <c r="AH243" s="253"/>
      <c r="AI243" s="253"/>
      <c r="AJ243" s="253"/>
      <c r="AK243" s="253"/>
      <c r="AL243" s="253"/>
      <c r="AM243" s="253"/>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row>
    <row r="244" spans="1:116" x14ac:dyDescent="0.35">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c r="X244" s="253"/>
      <c r="Y244" s="253"/>
      <c r="Z244" s="253"/>
      <c r="AA244" s="253"/>
      <c r="AB244" s="253"/>
      <c r="AC244" s="253"/>
      <c r="AD244" s="253"/>
      <c r="AE244" s="253"/>
      <c r="AF244" s="253"/>
      <c r="AG244" s="253"/>
      <c r="AH244" s="253"/>
      <c r="AI244" s="253"/>
      <c r="AJ244" s="253"/>
      <c r="AK244" s="253"/>
      <c r="AL244" s="253"/>
      <c r="AM244" s="253"/>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row>
    <row r="245" spans="1:116" x14ac:dyDescent="0.35">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c r="AA245" s="253"/>
      <c r="AB245" s="253"/>
      <c r="AC245" s="253"/>
      <c r="AD245" s="253"/>
      <c r="AE245" s="253"/>
      <c r="AF245" s="253"/>
      <c r="AG245" s="253"/>
      <c r="AH245" s="253"/>
      <c r="AI245" s="253"/>
      <c r="AJ245" s="253"/>
      <c r="AK245" s="253"/>
      <c r="AL245" s="253"/>
      <c r="AM245" s="253"/>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row>
    <row r="246" spans="1:116" x14ac:dyDescent="0.35">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c r="AA246" s="253"/>
      <c r="AB246" s="253"/>
      <c r="AC246" s="253"/>
      <c r="AD246" s="253"/>
      <c r="AE246" s="253"/>
      <c r="AF246" s="253"/>
      <c r="AG246" s="253"/>
      <c r="AH246" s="253"/>
      <c r="AI246" s="253"/>
      <c r="AJ246" s="253"/>
      <c r="AK246" s="253"/>
      <c r="AL246" s="253"/>
      <c r="AM246" s="253"/>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row>
    <row r="247" spans="1:116" x14ac:dyDescent="0.35">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c r="AF247" s="253"/>
      <c r="AG247" s="253"/>
      <c r="AH247" s="253"/>
      <c r="AI247" s="253"/>
      <c r="AJ247" s="253"/>
      <c r="AK247" s="253"/>
      <c r="AL247" s="253"/>
      <c r="AM247" s="253"/>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row>
    <row r="248" spans="1:116" x14ac:dyDescent="0.35">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s="253"/>
      <c r="AG248" s="253"/>
      <c r="AH248" s="253"/>
      <c r="AI248" s="253"/>
      <c r="AJ248" s="253"/>
      <c r="AK248" s="253"/>
      <c r="AL248" s="253"/>
      <c r="AM248" s="253"/>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row>
    <row r="249" spans="1:116" x14ac:dyDescent="0.35">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c r="AA249" s="253"/>
      <c r="AB249" s="253"/>
      <c r="AC249" s="253"/>
      <c r="AD249" s="253"/>
      <c r="AE249" s="253"/>
      <c r="AF249" s="253"/>
      <c r="AG249" s="253"/>
      <c r="AH249" s="253"/>
      <c r="AI249" s="253"/>
      <c r="AJ249" s="253"/>
      <c r="AK249" s="253"/>
      <c r="AL249" s="253"/>
      <c r="AM249" s="253"/>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row>
    <row r="250" spans="1:116" x14ac:dyDescent="0.35">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c r="AA250" s="253"/>
      <c r="AB250" s="253"/>
      <c r="AC250" s="253"/>
      <c r="AD250" s="253"/>
      <c r="AE250" s="253"/>
      <c r="AF250" s="253"/>
      <c r="AG250" s="253"/>
      <c r="AH250" s="253"/>
      <c r="AI250" s="253"/>
      <c r="AJ250" s="253"/>
      <c r="AK250" s="253"/>
      <c r="AL250" s="253"/>
      <c r="AM250" s="253"/>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row>
    <row r="251" spans="1:116" x14ac:dyDescent="0.35">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253"/>
      <c r="AF251" s="253"/>
      <c r="AG251" s="253"/>
      <c r="AH251" s="253"/>
      <c r="AI251" s="253"/>
      <c r="AJ251" s="253"/>
      <c r="AK251" s="253"/>
      <c r="AL251" s="253"/>
      <c r="AM251" s="253"/>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row>
    <row r="252" spans="1:116" x14ac:dyDescent="0.35">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253"/>
      <c r="AF252" s="253"/>
      <c r="AG252" s="253"/>
      <c r="AH252" s="253"/>
      <c r="AI252" s="253"/>
      <c r="AJ252" s="253"/>
      <c r="AK252" s="253"/>
      <c r="AL252" s="253"/>
      <c r="AM252" s="253"/>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row>
    <row r="253" spans="1:116" x14ac:dyDescent="0.35">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c r="X253" s="253"/>
      <c r="Y253" s="253"/>
      <c r="Z253" s="253"/>
      <c r="AA253" s="253"/>
      <c r="AB253" s="253"/>
      <c r="AC253" s="253"/>
      <c r="AD253" s="253"/>
      <c r="AE253" s="253"/>
      <c r="AF253" s="253"/>
      <c r="AG253" s="253"/>
      <c r="AH253" s="253"/>
      <c r="AI253" s="253"/>
      <c r="AJ253" s="253"/>
      <c r="AK253" s="253"/>
      <c r="AL253" s="253"/>
      <c r="AM253" s="253"/>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row>
    <row r="254" spans="1:116" x14ac:dyDescent="0.35">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c r="AA254" s="253"/>
      <c r="AB254" s="253"/>
      <c r="AC254" s="253"/>
      <c r="AD254" s="253"/>
      <c r="AE254" s="253"/>
      <c r="AF254" s="253"/>
      <c r="AG254" s="253"/>
      <c r="AH254" s="253"/>
      <c r="AI254" s="253"/>
      <c r="AJ254" s="253"/>
      <c r="AK254" s="253"/>
      <c r="AL254" s="253"/>
      <c r="AM254" s="253"/>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row>
    <row r="255" spans="1:116" x14ac:dyDescent="0.35">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c r="AA255" s="253"/>
      <c r="AB255" s="253"/>
      <c r="AC255" s="253"/>
      <c r="AD255" s="253"/>
      <c r="AE255" s="253"/>
      <c r="AF255" s="253"/>
      <c r="AG255" s="253"/>
      <c r="AH255" s="253"/>
      <c r="AI255" s="253"/>
      <c r="AJ255" s="253"/>
      <c r="AK255" s="253"/>
      <c r="AL255" s="253"/>
      <c r="AM255" s="253"/>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row>
    <row r="256" spans="1:116" x14ac:dyDescent="0.35">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c r="AA256" s="253"/>
      <c r="AB256" s="253"/>
      <c r="AC256" s="253"/>
      <c r="AD256" s="253"/>
      <c r="AE256" s="253"/>
      <c r="AF256" s="253"/>
      <c r="AG256" s="253"/>
      <c r="AH256" s="253"/>
      <c r="AI256" s="253"/>
      <c r="AJ256" s="253"/>
      <c r="AK256" s="253"/>
      <c r="AL256" s="253"/>
      <c r="AM256" s="253"/>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row>
    <row r="257" spans="1:116" x14ac:dyDescent="0.35">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c r="AA257" s="253"/>
      <c r="AB257" s="253"/>
      <c r="AC257" s="253"/>
      <c r="AD257" s="253"/>
      <c r="AE257" s="253"/>
      <c r="AF257" s="253"/>
      <c r="AG257" s="253"/>
      <c r="AH257" s="253"/>
      <c r="AI257" s="253"/>
      <c r="AJ257" s="253"/>
      <c r="AK257" s="253"/>
      <c r="AL257" s="253"/>
      <c r="AM257" s="253"/>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row>
    <row r="258" spans="1:116" x14ac:dyDescent="0.35">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c r="AA258" s="253"/>
      <c r="AB258" s="253"/>
      <c r="AC258" s="253"/>
      <c r="AD258" s="253"/>
      <c r="AE258" s="253"/>
      <c r="AF258" s="253"/>
      <c r="AG258" s="253"/>
      <c r="AH258" s="253"/>
      <c r="AI258" s="253"/>
      <c r="AJ258" s="253"/>
      <c r="AK258" s="253"/>
      <c r="AL258" s="253"/>
      <c r="AM258" s="253"/>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row>
    <row r="259" spans="1:116" x14ac:dyDescent="0.35">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c r="AA259" s="253"/>
      <c r="AB259" s="253"/>
      <c r="AC259" s="253"/>
      <c r="AD259" s="253"/>
      <c r="AE259" s="253"/>
      <c r="AF259" s="253"/>
      <c r="AG259" s="253"/>
      <c r="AH259" s="253"/>
      <c r="AI259" s="253"/>
      <c r="AJ259" s="253"/>
      <c r="AK259" s="253"/>
      <c r="AL259" s="253"/>
      <c r="AM259" s="253"/>
      <c r="AN259" s="253"/>
      <c r="AO259" s="253"/>
      <c r="AP259" s="253"/>
      <c r="AQ259" s="253"/>
      <c r="AR259" s="253"/>
      <c r="AS259" s="253"/>
      <c r="AT259" s="253"/>
      <c r="AU259" s="253"/>
      <c r="AV259" s="253"/>
      <c r="AW259" s="253"/>
      <c r="AX259" s="253"/>
      <c r="AY259" s="253"/>
      <c r="AZ259" s="253"/>
      <c r="BA259" s="253"/>
      <c r="BB259" s="253"/>
      <c r="BC259" s="253"/>
      <c r="BD259" s="253"/>
      <c r="BE259" s="253"/>
      <c r="BF259" s="253"/>
      <c r="BG259" s="253"/>
      <c r="BH259" s="253"/>
      <c r="BI259" s="253"/>
      <c r="BJ259" s="253"/>
      <c r="BK259" s="253"/>
      <c r="BL259" s="253"/>
      <c r="BM259" s="253"/>
      <c r="BN259" s="253"/>
      <c r="BO259" s="253"/>
      <c r="BP259" s="253"/>
      <c r="BQ259" s="253"/>
      <c r="BR259" s="253"/>
      <c r="BS259" s="253"/>
      <c r="BT259" s="253"/>
      <c r="BU259" s="253"/>
      <c r="BV259" s="253"/>
      <c r="BW259" s="253"/>
      <c r="BX259" s="253"/>
      <c r="BY259" s="253"/>
      <c r="BZ259" s="253"/>
      <c r="CA259" s="253"/>
      <c r="CB259" s="253"/>
      <c r="CC259" s="253"/>
      <c r="CD259" s="253"/>
      <c r="CE259" s="253"/>
      <c r="CF259" s="253"/>
      <c r="CG259" s="253"/>
      <c r="CH259" s="253"/>
      <c r="CI259" s="253"/>
      <c r="CJ259" s="253"/>
      <c r="CK259" s="253"/>
      <c r="CL259" s="253"/>
      <c r="CM259" s="253"/>
      <c r="CN259" s="253"/>
      <c r="CO259" s="253"/>
      <c r="CP259" s="253"/>
      <c r="CQ259" s="253"/>
      <c r="CR259" s="253"/>
      <c r="CS259" s="253"/>
      <c r="CT259" s="253"/>
      <c r="CU259" s="253"/>
      <c r="CV259" s="253"/>
      <c r="CW259" s="253"/>
      <c r="CX259" s="253"/>
      <c r="CY259" s="253"/>
      <c r="CZ259" s="253"/>
      <c r="DA259" s="253"/>
      <c r="DB259" s="253"/>
      <c r="DC259" s="253"/>
      <c r="DD259" s="253"/>
      <c r="DE259" s="253"/>
      <c r="DF259" s="253"/>
      <c r="DG259" s="253"/>
      <c r="DH259" s="253"/>
      <c r="DI259" s="253"/>
      <c r="DJ259" s="253"/>
      <c r="DK259" s="253"/>
      <c r="DL259" s="253"/>
    </row>
    <row r="260" spans="1:116" x14ac:dyDescent="0.35">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c r="X260" s="253"/>
      <c r="Y260" s="253"/>
      <c r="Z260" s="253"/>
      <c r="AA260" s="253"/>
      <c r="AB260" s="253"/>
      <c r="AC260" s="253"/>
      <c r="AD260" s="253"/>
      <c r="AE260" s="253"/>
      <c r="AF260" s="253"/>
      <c r="AG260" s="253"/>
      <c r="AH260" s="253"/>
      <c r="AI260" s="253"/>
      <c r="AJ260" s="253"/>
      <c r="AK260" s="253"/>
      <c r="AL260" s="253"/>
      <c r="AM260" s="253"/>
      <c r="AN260" s="253"/>
      <c r="AO260" s="253"/>
      <c r="AP260" s="253"/>
      <c r="AQ260" s="253"/>
      <c r="AR260" s="253"/>
      <c r="AS260" s="253"/>
      <c r="AT260" s="253"/>
      <c r="AU260" s="253"/>
      <c r="AV260" s="253"/>
      <c r="AW260" s="253"/>
      <c r="AX260" s="253"/>
      <c r="AY260" s="253"/>
      <c r="AZ260" s="253"/>
      <c r="BA260" s="253"/>
      <c r="BB260" s="253"/>
      <c r="BC260" s="253"/>
      <c r="BD260" s="253"/>
      <c r="BE260" s="253"/>
      <c r="BF260" s="253"/>
      <c r="BG260" s="253"/>
      <c r="BH260" s="253"/>
      <c r="BI260" s="253"/>
      <c r="BJ260" s="253"/>
      <c r="BK260" s="253"/>
      <c r="BL260" s="253"/>
      <c r="BM260" s="253"/>
      <c r="BN260" s="253"/>
      <c r="BO260" s="253"/>
      <c r="BP260" s="253"/>
      <c r="BQ260" s="253"/>
      <c r="BR260" s="253"/>
      <c r="BS260" s="253"/>
      <c r="BT260" s="253"/>
      <c r="BU260" s="253"/>
      <c r="BV260" s="253"/>
      <c r="BW260" s="253"/>
      <c r="BX260" s="253"/>
      <c r="BY260" s="253"/>
      <c r="BZ260" s="253"/>
      <c r="CA260" s="253"/>
      <c r="CB260" s="253"/>
      <c r="CC260" s="253"/>
      <c r="CD260" s="253"/>
      <c r="CE260" s="253"/>
      <c r="CF260" s="253"/>
      <c r="CG260" s="253"/>
      <c r="CH260" s="253"/>
      <c r="CI260" s="253"/>
      <c r="CJ260" s="253"/>
      <c r="CK260" s="253"/>
      <c r="CL260" s="253"/>
      <c r="CM260" s="253"/>
      <c r="CN260" s="253"/>
      <c r="CO260" s="253"/>
      <c r="CP260" s="253"/>
      <c r="CQ260" s="253"/>
      <c r="CR260" s="253"/>
      <c r="CS260" s="253"/>
      <c r="CT260" s="253"/>
      <c r="CU260" s="253"/>
      <c r="CV260" s="253"/>
      <c r="CW260" s="253"/>
      <c r="CX260" s="253"/>
      <c r="CY260" s="253"/>
      <c r="CZ260" s="253"/>
      <c r="DA260" s="253"/>
      <c r="DB260" s="253"/>
      <c r="DC260" s="253"/>
      <c r="DD260" s="253"/>
      <c r="DE260" s="253"/>
      <c r="DF260" s="253"/>
      <c r="DG260" s="253"/>
      <c r="DH260" s="253"/>
      <c r="DI260" s="253"/>
      <c r="DJ260" s="253"/>
      <c r="DK260" s="253"/>
      <c r="DL260" s="253"/>
    </row>
    <row r="261" spans="1:116" x14ac:dyDescent="0.35">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row>
    <row r="262" spans="1:116" x14ac:dyDescent="0.35">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row>
    <row r="263" spans="1:116" x14ac:dyDescent="0.35">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row>
    <row r="264" spans="1:116" x14ac:dyDescent="0.35">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row>
    <row r="265" spans="1:116" x14ac:dyDescent="0.35">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row>
    <row r="266" spans="1:116" x14ac:dyDescent="0.35">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row>
    <row r="267" spans="1:116" x14ac:dyDescent="0.35">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row>
    <row r="268" spans="1:116" x14ac:dyDescent="0.35">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row>
    <row r="269" spans="1:116" x14ac:dyDescent="0.35">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row>
    <row r="270" spans="1:116" x14ac:dyDescent="0.35">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row>
    <row r="271" spans="1:116" x14ac:dyDescent="0.35">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row>
    <row r="272" spans="1:116" x14ac:dyDescent="0.35">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row>
    <row r="273" spans="1:116" x14ac:dyDescent="0.35">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row>
    <row r="274" spans="1:116" x14ac:dyDescent="0.35">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row>
    <row r="275" spans="1:116" x14ac:dyDescent="0.35">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row>
    <row r="276" spans="1:116" x14ac:dyDescent="0.35">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row>
    <row r="277" spans="1:116" x14ac:dyDescent="0.35">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row>
    <row r="278" spans="1:116" x14ac:dyDescent="0.35">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row>
    <row r="279" spans="1:116" x14ac:dyDescent="0.35">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row>
    <row r="280" spans="1:116" x14ac:dyDescent="0.35">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row>
    <row r="281" spans="1:116" x14ac:dyDescent="0.35">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c r="AS281" s="253"/>
      <c r="AT281" s="253"/>
      <c r="AU281" s="253"/>
      <c r="AV281" s="253"/>
      <c r="AW281" s="253"/>
      <c r="AX281" s="253"/>
      <c r="AY281" s="253"/>
      <c r="AZ281" s="253"/>
      <c r="BA281" s="253"/>
      <c r="BB281" s="253"/>
      <c r="BC281" s="253"/>
      <c r="BD281" s="253"/>
      <c r="BE281" s="253"/>
      <c r="BF281" s="253"/>
      <c r="BG281" s="253"/>
      <c r="BH281" s="253"/>
      <c r="BI281" s="253"/>
      <c r="BJ281" s="253"/>
      <c r="BK281" s="253"/>
      <c r="BL281" s="253"/>
      <c r="BM281" s="253"/>
      <c r="BN281" s="253"/>
      <c r="BO281" s="253"/>
      <c r="BP281" s="253"/>
      <c r="BQ281" s="253"/>
      <c r="BR281" s="253"/>
      <c r="BS281" s="253"/>
      <c r="BT281" s="253"/>
      <c r="BU281" s="253"/>
      <c r="BV281" s="253"/>
      <c r="BW281" s="253"/>
      <c r="BX281" s="253"/>
      <c r="BY281" s="253"/>
      <c r="BZ281" s="253"/>
      <c r="CA281" s="253"/>
      <c r="CB281" s="253"/>
      <c r="CC281" s="253"/>
      <c r="CD281" s="253"/>
      <c r="CE281" s="253"/>
      <c r="CF281" s="253"/>
      <c r="CG281" s="253"/>
      <c r="CH281" s="253"/>
      <c r="CI281" s="253"/>
      <c r="CJ281" s="253"/>
      <c r="CK281" s="253"/>
      <c r="CL281" s="253"/>
      <c r="CM281" s="253"/>
      <c r="CN281" s="253"/>
      <c r="CO281" s="253"/>
      <c r="CP281" s="253"/>
      <c r="CQ281" s="253"/>
      <c r="CR281" s="253"/>
      <c r="CS281" s="253"/>
      <c r="CT281" s="253"/>
      <c r="CU281" s="253"/>
      <c r="CV281" s="253"/>
      <c r="CW281" s="253"/>
      <c r="CX281" s="253"/>
      <c r="CY281" s="253"/>
      <c r="CZ281" s="253"/>
      <c r="DA281" s="253"/>
      <c r="DB281" s="253"/>
      <c r="DC281" s="253"/>
      <c r="DD281" s="253"/>
      <c r="DE281" s="253"/>
      <c r="DF281" s="253"/>
      <c r="DG281" s="253"/>
      <c r="DH281" s="253"/>
      <c r="DI281" s="253"/>
      <c r="DJ281" s="253"/>
      <c r="DK281" s="253"/>
      <c r="DL281" s="253"/>
    </row>
    <row r="282" spans="1:116" x14ac:dyDescent="0.35">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c r="AA282" s="253"/>
      <c r="AB282" s="253"/>
      <c r="AC282" s="253"/>
      <c r="AD282" s="253"/>
      <c r="AE282" s="253"/>
      <c r="AF282" s="253"/>
      <c r="AG282" s="253"/>
      <c r="AH282" s="253"/>
      <c r="AI282" s="253"/>
      <c r="AJ282" s="253"/>
      <c r="AK282" s="253"/>
      <c r="AL282" s="253"/>
      <c r="AM282" s="253"/>
      <c r="AN282" s="253"/>
      <c r="AO282" s="253"/>
      <c r="AP282" s="253"/>
      <c r="AQ282" s="253"/>
      <c r="AR282" s="253"/>
      <c r="AS282" s="253"/>
      <c r="AT282" s="253"/>
      <c r="AU282" s="253"/>
      <c r="AV282" s="253"/>
      <c r="AW282" s="253"/>
      <c r="AX282" s="253"/>
      <c r="AY282" s="253"/>
      <c r="AZ282" s="253"/>
      <c r="BA282" s="253"/>
      <c r="BB282" s="253"/>
      <c r="BC282" s="253"/>
      <c r="BD282" s="253"/>
      <c r="BE282" s="253"/>
      <c r="BF282" s="253"/>
      <c r="BG282" s="253"/>
      <c r="BH282" s="253"/>
      <c r="BI282" s="253"/>
      <c r="BJ282" s="253"/>
      <c r="BK282" s="253"/>
      <c r="BL282" s="253"/>
      <c r="BM282" s="253"/>
      <c r="BN282" s="253"/>
      <c r="BO282" s="253"/>
      <c r="BP282" s="253"/>
      <c r="BQ282" s="253"/>
      <c r="BR282" s="253"/>
      <c r="BS282" s="253"/>
      <c r="BT282" s="253"/>
      <c r="BU282" s="253"/>
      <c r="BV282" s="253"/>
      <c r="BW282" s="253"/>
      <c r="BX282" s="253"/>
      <c r="BY282" s="253"/>
      <c r="BZ282" s="253"/>
      <c r="CA282" s="253"/>
      <c r="CB282" s="253"/>
      <c r="CC282" s="253"/>
      <c r="CD282" s="253"/>
      <c r="CE282" s="253"/>
      <c r="CF282" s="253"/>
      <c r="CG282" s="253"/>
      <c r="CH282" s="253"/>
      <c r="CI282" s="253"/>
      <c r="CJ282" s="253"/>
      <c r="CK282" s="253"/>
      <c r="CL282" s="253"/>
      <c r="CM282" s="253"/>
      <c r="CN282" s="253"/>
      <c r="CO282" s="253"/>
      <c r="CP282" s="253"/>
      <c r="CQ282" s="253"/>
      <c r="CR282" s="253"/>
      <c r="CS282" s="253"/>
      <c r="CT282" s="253"/>
      <c r="CU282" s="253"/>
      <c r="CV282" s="253"/>
      <c r="CW282" s="253"/>
      <c r="CX282" s="253"/>
      <c r="CY282" s="253"/>
      <c r="CZ282" s="253"/>
      <c r="DA282" s="253"/>
      <c r="DB282" s="253"/>
      <c r="DC282" s="253"/>
      <c r="DD282" s="253"/>
      <c r="DE282" s="253"/>
      <c r="DF282" s="253"/>
      <c r="DG282" s="253"/>
      <c r="DH282" s="253"/>
      <c r="DI282" s="253"/>
      <c r="DJ282" s="253"/>
      <c r="DK282" s="253"/>
      <c r="DL282" s="253"/>
    </row>
    <row r="283" spans="1:116" x14ac:dyDescent="0.35">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c r="AH283" s="253"/>
      <c r="AI283" s="253"/>
      <c r="AJ283" s="253"/>
      <c r="AK283" s="253"/>
      <c r="AL283" s="253"/>
      <c r="AM283" s="253"/>
      <c r="AN283" s="253"/>
      <c r="AO283" s="253"/>
      <c r="AP283" s="253"/>
      <c r="AQ283" s="253"/>
      <c r="AR283" s="253"/>
      <c r="AS283" s="253"/>
      <c r="AT283" s="253"/>
      <c r="AU283" s="253"/>
      <c r="AV283" s="253"/>
      <c r="AW283" s="253"/>
      <c r="AX283" s="253"/>
      <c r="AY283" s="253"/>
      <c r="AZ283" s="253"/>
      <c r="BA283" s="253"/>
      <c r="BB283" s="253"/>
      <c r="BC283" s="253"/>
      <c r="BD283" s="253"/>
      <c r="BE283" s="253"/>
      <c r="BF283" s="253"/>
      <c r="BG283" s="253"/>
      <c r="BH283" s="253"/>
      <c r="BI283" s="253"/>
      <c r="BJ283" s="253"/>
      <c r="BK283" s="253"/>
      <c r="BL283" s="253"/>
      <c r="BM283" s="253"/>
      <c r="BN283" s="253"/>
      <c r="BO283" s="253"/>
      <c r="BP283" s="253"/>
      <c r="BQ283" s="253"/>
      <c r="BR283" s="253"/>
      <c r="BS283" s="253"/>
      <c r="BT283" s="253"/>
      <c r="BU283" s="253"/>
      <c r="BV283" s="253"/>
      <c r="BW283" s="253"/>
      <c r="BX283" s="253"/>
      <c r="BY283" s="253"/>
      <c r="BZ283" s="253"/>
      <c r="CA283" s="253"/>
      <c r="CB283" s="253"/>
      <c r="CC283" s="253"/>
      <c r="CD283" s="253"/>
      <c r="CE283" s="253"/>
      <c r="CF283" s="253"/>
      <c r="CG283" s="253"/>
      <c r="CH283" s="253"/>
      <c r="CI283" s="253"/>
      <c r="CJ283" s="253"/>
      <c r="CK283" s="253"/>
      <c r="CL283" s="253"/>
      <c r="CM283" s="253"/>
      <c r="CN283" s="253"/>
      <c r="CO283" s="253"/>
      <c r="CP283" s="253"/>
      <c r="CQ283" s="253"/>
      <c r="CR283" s="253"/>
      <c r="CS283" s="253"/>
      <c r="CT283" s="253"/>
      <c r="CU283" s="253"/>
      <c r="CV283" s="253"/>
      <c r="CW283" s="253"/>
      <c r="CX283" s="253"/>
      <c r="CY283" s="253"/>
      <c r="CZ283" s="253"/>
      <c r="DA283" s="253"/>
      <c r="DB283" s="253"/>
      <c r="DC283" s="253"/>
      <c r="DD283" s="253"/>
      <c r="DE283" s="253"/>
      <c r="DF283" s="253"/>
      <c r="DG283" s="253"/>
      <c r="DH283" s="253"/>
      <c r="DI283" s="253"/>
      <c r="DJ283" s="253"/>
      <c r="DK283" s="253"/>
      <c r="DL283" s="253"/>
    </row>
    <row r="284" spans="1:116" x14ac:dyDescent="0.35">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row>
    <row r="285" spans="1:116" x14ac:dyDescent="0.35">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row>
    <row r="286" spans="1:116" x14ac:dyDescent="0.35">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row>
    <row r="287" spans="1:116" x14ac:dyDescent="0.35">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row>
    <row r="288" spans="1:116" x14ac:dyDescent="0.35">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row>
    <row r="289" spans="1:116" x14ac:dyDescent="0.35">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row>
    <row r="290" spans="1:116" x14ac:dyDescent="0.35">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row>
    <row r="291" spans="1:116" x14ac:dyDescent="0.35">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row>
    <row r="292" spans="1:116" x14ac:dyDescent="0.35">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row>
    <row r="293" spans="1:116" x14ac:dyDescent="0.35">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3"/>
      <c r="BV293" s="253"/>
      <c r="BW293" s="253"/>
      <c r="BX293" s="253"/>
      <c r="BY293" s="253"/>
      <c r="BZ293" s="253"/>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row>
    <row r="294" spans="1:116" x14ac:dyDescent="0.35">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253"/>
      <c r="AF294" s="253"/>
      <c r="AG294" s="253"/>
      <c r="AH294" s="253"/>
      <c r="AI294" s="253"/>
      <c r="AJ294" s="253"/>
      <c r="AK294" s="253"/>
      <c r="AL294" s="253"/>
      <c r="AM294" s="253"/>
      <c r="AN294" s="253"/>
      <c r="AO294" s="253"/>
      <c r="AP294" s="253"/>
      <c r="AQ294" s="253"/>
      <c r="AR294" s="253"/>
      <c r="AS294" s="253"/>
      <c r="AT294" s="253"/>
      <c r="AU294" s="253"/>
      <c r="AV294" s="253"/>
      <c r="AW294" s="253"/>
      <c r="AX294" s="253"/>
      <c r="AY294" s="253"/>
      <c r="AZ294" s="253"/>
      <c r="BA294" s="253"/>
      <c r="BB294" s="253"/>
      <c r="BC294" s="253"/>
      <c r="BD294" s="253"/>
      <c r="BE294" s="253"/>
      <c r="BF294" s="253"/>
      <c r="BG294" s="253"/>
      <c r="BH294" s="253"/>
      <c r="BI294" s="253"/>
      <c r="BJ294" s="253"/>
      <c r="BK294" s="253"/>
      <c r="BL294" s="253"/>
      <c r="BM294" s="253"/>
      <c r="BN294" s="253"/>
      <c r="BO294" s="253"/>
      <c r="BP294" s="253"/>
      <c r="BQ294" s="253"/>
      <c r="BR294" s="253"/>
      <c r="BS294" s="253"/>
      <c r="BT294" s="253"/>
      <c r="BU294" s="253"/>
      <c r="BV294" s="253"/>
      <c r="BW294" s="253"/>
      <c r="BX294" s="253"/>
      <c r="BY294" s="253"/>
      <c r="BZ294" s="253"/>
      <c r="CA294" s="253"/>
      <c r="CB294" s="253"/>
      <c r="CC294" s="253"/>
      <c r="CD294" s="253"/>
      <c r="CE294" s="253"/>
      <c r="CF294" s="253"/>
      <c r="CG294" s="253"/>
      <c r="CH294" s="253"/>
      <c r="CI294" s="253"/>
      <c r="CJ294" s="253"/>
      <c r="CK294" s="253"/>
      <c r="CL294" s="253"/>
      <c r="CM294" s="253"/>
      <c r="CN294" s="253"/>
      <c r="CO294" s="253"/>
      <c r="CP294" s="253"/>
      <c r="CQ294" s="253"/>
      <c r="CR294" s="253"/>
      <c r="CS294" s="253"/>
      <c r="CT294" s="253"/>
      <c r="CU294" s="253"/>
      <c r="CV294" s="253"/>
      <c r="CW294" s="253"/>
      <c r="CX294" s="253"/>
      <c r="CY294" s="253"/>
      <c r="CZ294" s="253"/>
      <c r="DA294" s="253"/>
      <c r="DB294" s="253"/>
      <c r="DC294" s="253"/>
      <c r="DD294" s="253"/>
      <c r="DE294" s="253"/>
      <c r="DF294" s="253"/>
      <c r="DG294" s="253"/>
      <c r="DH294" s="253"/>
      <c r="DI294" s="253"/>
      <c r="DJ294" s="253"/>
      <c r="DK294" s="253"/>
      <c r="DL294" s="253"/>
    </row>
    <row r="295" spans="1:116" x14ac:dyDescent="0.35">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c r="AA295" s="253"/>
      <c r="AB295" s="253"/>
      <c r="AC295" s="253"/>
      <c r="AD295" s="253"/>
      <c r="AE295" s="253"/>
      <c r="AF295" s="253"/>
      <c r="AG295" s="253"/>
      <c r="AH295" s="253"/>
      <c r="AI295" s="253"/>
      <c r="AJ295" s="253"/>
      <c r="AK295" s="253"/>
      <c r="AL295" s="253"/>
      <c r="AM295" s="253"/>
      <c r="AN295" s="253"/>
      <c r="AO295" s="253"/>
      <c r="AP295" s="253"/>
      <c r="AQ295" s="253"/>
      <c r="AR295" s="253"/>
      <c r="AS295" s="253"/>
      <c r="AT295" s="253"/>
      <c r="AU295" s="253"/>
      <c r="AV295" s="253"/>
      <c r="AW295" s="253"/>
      <c r="AX295" s="253"/>
      <c r="AY295" s="253"/>
      <c r="AZ295" s="253"/>
      <c r="BA295" s="253"/>
      <c r="BB295" s="253"/>
      <c r="BC295" s="253"/>
      <c r="BD295" s="253"/>
      <c r="BE295" s="253"/>
      <c r="BF295" s="253"/>
      <c r="BG295" s="253"/>
      <c r="BH295" s="253"/>
      <c r="BI295" s="253"/>
      <c r="BJ295" s="253"/>
      <c r="BK295" s="253"/>
      <c r="BL295" s="253"/>
      <c r="BM295" s="253"/>
      <c r="BN295" s="253"/>
      <c r="BO295" s="253"/>
      <c r="BP295" s="253"/>
      <c r="BQ295" s="253"/>
      <c r="BR295" s="253"/>
      <c r="BS295" s="253"/>
      <c r="BT295" s="253"/>
      <c r="BU295" s="253"/>
      <c r="BV295" s="253"/>
      <c r="BW295" s="253"/>
      <c r="BX295" s="253"/>
      <c r="BY295" s="253"/>
      <c r="BZ295" s="253"/>
      <c r="CA295" s="253"/>
      <c r="CB295" s="253"/>
      <c r="CC295" s="253"/>
      <c r="CD295" s="253"/>
      <c r="CE295" s="253"/>
      <c r="CF295" s="253"/>
      <c r="CG295" s="253"/>
      <c r="CH295" s="253"/>
      <c r="CI295" s="253"/>
      <c r="CJ295" s="253"/>
      <c r="CK295" s="253"/>
      <c r="CL295" s="253"/>
      <c r="CM295" s="253"/>
      <c r="CN295" s="253"/>
      <c r="CO295" s="253"/>
      <c r="CP295" s="253"/>
      <c r="CQ295" s="253"/>
      <c r="CR295" s="253"/>
      <c r="CS295" s="253"/>
      <c r="CT295" s="253"/>
      <c r="CU295" s="253"/>
      <c r="CV295" s="253"/>
      <c r="CW295" s="253"/>
      <c r="CX295" s="253"/>
      <c r="CY295" s="253"/>
      <c r="CZ295" s="253"/>
      <c r="DA295" s="253"/>
      <c r="DB295" s="253"/>
      <c r="DC295" s="253"/>
      <c r="DD295" s="253"/>
      <c r="DE295" s="253"/>
      <c r="DF295" s="253"/>
      <c r="DG295" s="253"/>
      <c r="DH295" s="253"/>
      <c r="DI295" s="253"/>
      <c r="DJ295" s="253"/>
      <c r="DK295" s="253"/>
      <c r="DL295" s="253"/>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style="208" customWidth="1"/>
    <col min="2" max="2" width="12" style="208" customWidth="1"/>
    <col min="3" max="4" width="15" style="208" customWidth="1"/>
    <col min="5" max="5" width="12" style="208" customWidth="1"/>
    <col min="6" max="6" width="16" style="208" customWidth="1"/>
    <col min="7" max="7" width="10" style="208" customWidth="1"/>
    <col min="8" max="11" width="6" style="208" customWidth="1"/>
    <col min="12" max="12" width="8" style="208" customWidth="1"/>
    <col min="13" max="16" width="6" style="208" customWidth="1"/>
    <col min="17" max="18" width="8" style="208" customWidth="1"/>
  </cols>
  <sheetData>
    <row r="1" spans="1:18" ht="90" customHeight="1" x14ac:dyDescent="0.35">
      <c r="A1" s="261" t="s">
        <v>6726</v>
      </c>
      <c r="B1" s="261" t="s">
        <v>6728</v>
      </c>
      <c r="C1" s="261" t="s">
        <v>6729</v>
      </c>
      <c r="D1" s="262" t="s">
        <v>6774</v>
      </c>
      <c r="E1" s="263" t="s">
        <v>7207</v>
      </c>
      <c r="F1" s="263" t="s">
        <v>683</v>
      </c>
      <c r="G1" s="263" t="s">
        <v>6875</v>
      </c>
      <c r="H1" s="263" t="s">
        <v>6876</v>
      </c>
      <c r="I1" s="263" t="s">
        <v>6789</v>
      </c>
      <c r="J1" s="263" t="s">
        <v>6786</v>
      </c>
      <c r="K1" s="263" t="s">
        <v>6877</v>
      </c>
      <c r="L1" s="263" t="s">
        <v>6792</v>
      </c>
      <c r="M1" s="263" t="s">
        <v>6878</v>
      </c>
      <c r="N1" s="263" t="s">
        <v>6879</v>
      </c>
      <c r="O1" s="263" t="s">
        <v>6799</v>
      </c>
      <c r="P1" s="263" t="s">
        <v>6800</v>
      </c>
      <c r="Q1" s="263" t="s">
        <v>6880</v>
      </c>
      <c r="R1" s="263" t="s">
        <v>6881</v>
      </c>
    </row>
    <row r="2" spans="1:18" x14ac:dyDescent="0.35">
      <c r="A2" s="264"/>
      <c r="B2" s="264"/>
      <c r="C2" s="264"/>
      <c r="D2" s="265"/>
      <c r="E2" s="266" t="s">
        <v>6893</v>
      </c>
      <c r="F2" s="266" t="s">
        <v>6893</v>
      </c>
      <c r="G2" s="266" t="s">
        <v>6894</v>
      </c>
      <c r="H2" s="266" t="s">
        <v>6893</v>
      </c>
      <c r="I2" s="266" t="s">
        <v>6893</v>
      </c>
      <c r="J2" s="266" t="s">
        <v>6893</v>
      </c>
      <c r="K2" s="266" t="s">
        <v>6893</v>
      </c>
      <c r="L2" s="266" t="s">
        <v>6867</v>
      </c>
      <c r="M2" s="266" t="s">
        <v>6893</v>
      </c>
      <c r="N2" s="266" t="s">
        <v>6893</v>
      </c>
      <c r="O2" s="266" t="s">
        <v>6893</v>
      </c>
      <c r="P2" s="266" t="s">
        <v>6893</v>
      </c>
      <c r="Q2" s="266" t="s">
        <v>6867</v>
      </c>
      <c r="R2" s="266" t="s">
        <v>6866</v>
      </c>
    </row>
    <row r="3" spans="1:18" x14ac:dyDescent="0.35">
      <c r="A3" s="267" t="s">
        <v>949</v>
      </c>
      <c r="B3" s="267" t="s">
        <v>950</v>
      </c>
      <c r="C3" s="267" t="s">
        <v>7208</v>
      </c>
      <c r="D3" s="268" t="s">
        <v>7209</v>
      </c>
      <c r="E3" s="269">
        <f>'Country Indicator Data'!P37+'Country Indicator Data'!P127+'Country Indicator Data'!P128+'Country Indicator Data'!P170</f>
        <v>3909380</v>
      </c>
      <c r="F3" s="269">
        <f>VLOOKUP(B3,'Core Indicators'!$C$3:$G$198,5,FALSE)</f>
        <v>267437000</v>
      </c>
      <c r="G3" s="270">
        <f>AVERAGE('Country Indicator Data'!C37,'Country Indicator Data'!C127,'Country Indicator Data'!C128,'Country Indicator Data'!C170)</f>
        <v>0.80926250092500007</v>
      </c>
      <c r="H3" s="270">
        <f>AVERAGE('Country Indicator Data'!D37,'Country Indicator Data'!D127,'Country Indicator Data'!D128,'Country Indicator Data'!D170)</f>
        <v>6.25</v>
      </c>
      <c r="I3" s="270">
        <f>AVERAGE('Country Indicator Data'!E37,'Country Indicator Data'!E127,'Country Indicator Data'!E128,'Country Indicator Data'!E170)</f>
        <v>7.4999999999999997E-2</v>
      </c>
      <c r="J3" s="270">
        <f>AVERAGE('Country Indicator Data'!F37,'Country Indicator Data'!F127,'Country Indicator Data'!F128,'Country Indicator Data'!F170)</f>
        <v>4.5083333333249991</v>
      </c>
      <c r="K3" s="270">
        <f>AVERAGE('Country Indicator Data'!G37,'Country Indicator Data'!G127,'Country Indicator Data'!G128,'Country Indicator Data'!G170)</f>
        <v>0.63819525333333338</v>
      </c>
      <c r="L3" s="270">
        <f>AVERAGE('Country Indicator Data'!H37,'Country Indicator Data'!H127,'Country Indicator Data'!H128,'Country Indicator Data'!H170)</f>
        <v>39.825000000000003</v>
      </c>
      <c r="M3" s="270">
        <f>AVERAGE('Country Indicator Data'!I37,'Country Indicator Data'!I127,'Country Indicator Data'!I128,'Country Indicator Data'!I170)</f>
        <v>8.5</v>
      </c>
      <c r="N3" s="269">
        <f>VLOOKUP($B3,'Core Indicators'!$C$3:$EU$891,149,FALSE)</f>
        <v>4189</v>
      </c>
      <c r="O3" s="270">
        <f>AVERAGE('Country Indicator Data'!K37,'Country Indicator Data'!K127,'Country Indicator Data'!K128,'Country Indicator Data'!K170)</f>
        <v>-0.95829504727499992</v>
      </c>
      <c r="P3" s="270">
        <f>AVERAGE('Country Indicator Data'!L37,'Country Indicator Data'!L127,'Country Indicator Data'!L128,'Country Indicator Data'!L170)</f>
        <v>3.9375</v>
      </c>
      <c r="Q3" s="270">
        <f>AVERAGE('Country Indicator Data'!M37,'Country Indicator Data'!M127,'Country Indicator Data'!M128,'Country Indicator Data'!M170)</f>
        <v>32.5</v>
      </c>
      <c r="R3" s="270">
        <f>AVERAGE('Country Indicator Data'!N37,'Country Indicator Data'!N127,'Country Indicator Data'!N128,'Country Indicator Data'!N170)</f>
        <v>25.75</v>
      </c>
    </row>
    <row r="4" spans="1:18" x14ac:dyDescent="0.35">
      <c r="A4" s="267" t="s">
        <v>1114</v>
      </c>
      <c r="B4" s="267" t="s">
        <v>1115</v>
      </c>
      <c r="C4" s="267" t="s">
        <v>7210</v>
      </c>
      <c r="D4" s="271" t="s">
        <v>7211</v>
      </c>
      <c r="E4" s="269">
        <f>'Country Indicator Data'!P26+'Country Indicator Data'!P40+'Country Indicator Data'!P53+'Country Indicator Data'!P138+'Country Indicator Data'!P177+'Country Indicator Data'!P188</f>
        <v>11883180</v>
      </c>
      <c r="F4" s="269">
        <f>VLOOKUP(B4,'Core Indicators'!$C$3:$G$198,5,FALSE)</f>
        <v>338382000</v>
      </c>
      <c r="G4" s="270">
        <f>AVERAGE('Country Indicator Data'!C26,'Country Indicator Data'!C40,'Country Indicator Data'!C53,'Country Indicator Data'!C138,'Country Indicator Data'!C177,'Country Indicator Data'!C188)</f>
        <v>0.4789911613333333</v>
      </c>
      <c r="H4" s="270">
        <f>AVERAGE('Country Indicator Data'!D26,'Country Indicator Data'!D40,'Country Indicator Data'!D53,'Country Indicator Data'!D138,'Country Indicator Data'!D177,'Country Indicator Data'!D188)</f>
        <v>9.8333333333333339</v>
      </c>
      <c r="I4" s="270">
        <f>AVERAGE('Country Indicator Data'!E26,'Country Indicator Data'!E40,'Country Indicator Data'!E53,'Country Indicator Data'!E138,'Country Indicator Data'!E177,'Country Indicator Data'!E188)</f>
        <v>0.26604999999999995</v>
      </c>
      <c r="J4" s="270">
        <f>AVERAGE('Country Indicator Data'!F26,'Country Indicator Data'!F40,'Country Indicator Data'!F53,'Country Indicator Data'!F138,'Country Indicator Data'!F177,'Country Indicator Data'!F188)</f>
        <v>6.5638888888833327</v>
      </c>
      <c r="K4" s="270">
        <f>AVERAGE('Country Indicator Data'!G26,'Country Indicator Data'!G40,'Country Indicator Data'!G53,'Country Indicator Data'!G138,'Country Indicator Data'!G177,'Country Indicator Data'!G188)</f>
        <v>0.39121394068333332</v>
      </c>
      <c r="L4" s="270">
        <f>AVERAGE('Country Indicator Data'!H26,'Country Indicator Data'!H40,'Country Indicator Data'!H53,'Country Indicator Data'!H138,'Country Indicator Data'!H177,'Country Indicator Data'!H188)</f>
        <v>46.166666666666664</v>
      </c>
      <c r="M4" s="270">
        <f>AVERAGE('Country Indicator Data'!I26,'Country Indicator Data'!I40,'Country Indicator Data'!I53,'Country Indicator Data'!I138,'Country Indicator Data'!I177,'Country Indicator Data'!I188)</f>
        <v>6</v>
      </c>
      <c r="N4" s="269" t="str">
        <f>VLOOKUP($B4,'Core Indicators'!$C$3:$EU$891,149,FALSE)</f>
        <v>x</v>
      </c>
      <c r="O4" s="270">
        <f>AVERAGE('Country Indicator Data'!K26,'Country Indicator Data'!K40,'Country Indicator Data'!K53,'Country Indicator Data'!K138,'Country Indicator Data'!K177,'Country Indicator Data'!K188)</f>
        <v>-0.68378533546666664</v>
      </c>
      <c r="P4" s="270">
        <f>AVERAGE('Country Indicator Data'!L26,'Country Indicator Data'!L40,'Country Indicator Data'!L53,'Country Indicator Data'!L138,'Country Indicator Data'!L177,'Country Indicator Data'!L188)</f>
        <v>5.916666666666667</v>
      </c>
      <c r="Q4" s="270">
        <f>AVERAGE('Country Indicator Data'!M26,'Country Indicator Data'!M40,'Country Indicator Data'!M53,'Country Indicator Data'!M138,'Country Indicator Data'!M177,'Country Indicator Data'!M188)</f>
        <v>62.666666666666664</v>
      </c>
      <c r="R4" s="270">
        <f>AVERAGE('Country Indicator Data'!N26,'Country Indicator Data'!N40,'Country Indicator Data'!N53,'Country Indicator Data'!N138,'Country Indicator Data'!N177,'Country Indicator Data'!N188)</f>
        <v>33.666666666666664</v>
      </c>
    </row>
    <row r="5" spans="1:18" x14ac:dyDescent="0.35">
      <c r="A5" s="267" t="s">
        <v>1026</v>
      </c>
      <c r="B5" s="267" t="s">
        <v>1027</v>
      </c>
      <c r="C5" s="267" t="s">
        <v>7212</v>
      </c>
      <c r="D5" s="271" t="s">
        <v>7213</v>
      </c>
      <c r="E5" s="269">
        <f>'Country Indicator Data'!P80+'Country Indicator Data'!P136</f>
        <v>3744070</v>
      </c>
      <c r="F5" s="269">
        <f>VLOOKUP(B5,'Core Indicators'!$C$3:$G$198,5,FALSE)</f>
        <v>1561970000</v>
      </c>
      <c r="G5" s="270">
        <f>AVERAGE('Country Indicator Data'!C80,'Country Indicator Data'!C136)</f>
        <v>0.75808737944999993</v>
      </c>
      <c r="H5" s="270">
        <f>AVERAGE('Country Indicator Data'!D80,'Country Indicator Data'!D136)</f>
        <v>5</v>
      </c>
      <c r="I5" s="270">
        <f>AVERAGE('Country Indicator Data'!E80,'Country Indicator Data'!E136)</f>
        <v>8.3500000000000005E-2</v>
      </c>
      <c r="J5" s="270">
        <f>AVERAGE('Country Indicator Data'!F80,'Country Indicator Data'!F136)</f>
        <v>5.5</v>
      </c>
      <c r="K5" s="270">
        <f>AVERAGE('Country Indicator Data'!G80,'Country Indicator Data'!G136)</f>
        <v>0.52410904214999998</v>
      </c>
      <c r="L5" s="270">
        <f>AVERAGE('Country Indicator Data'!H80,'Country Indicator Data'!H136)</f>
        <v>33.650000000000006</v>
      </c>
      <c r="M5" s="270">
        <f>AVERAGE('Country Indicator Data'!I80,'Country Indicator Data'!I136)</f>
        <v>6</v>
      </c>
      <c r="N5" s="269">
        <f>VLOOKUP($B5,'Core Indicators'!$C$3:$EU$891,149,FALSE)</f>
        <v>134</v>
      </c>
      <c r="O5" s="270">
        <f>AVERAGE('Country Indicator Data'!K80,'Country Indicator Data'!K136)</f>
        <v>-0.34916854835</v>
      </c>
      <c r="P5" s="270">
        <f>AVERAGE('Country Indicator Data'!L80,'Country Indicator Data'!L136)</f>
        <v>5.125</v>
      </c>
      <c r="Q5" s="270">
        <f>AVERAGE('Country Indicator Data'!M80,'Country Indicator Data'!M136)</f>
        <v>54.5</v>
      </c>
      <c r="R5" s="270">
        <f>AVERAGE('Country Indicator Data'!N80,'Country Indicator Data'!N136)</f>
        <v>36.5</v>
      </c>
    </row>
    <row r="6" spans="1:18" x14ac:dyDescent="0.35">
      <c r="A6" s="267" t="s">
        <v>1158</v>
      </c>
      <c r="B6" s="267" t="s">
        <v>1159</v>
      </c>
      <c r="C6" s="267" t="s">
        <v>7214</v>
      </c>
      <c r="D6" s="271" t="s">
        <v>7215</v>
      </c>
      <c r="E6" s="269">
        <f>'Country Indicator Data'!P54+'Country Indicator Data'!P83+'Country Indicator Data'!P88+'Country Indicator Data'!P99+'Country Indicator Data'!P169+'Country Indicator Data'!P179</f>
        <v>2482040</v>
      </c>
      <c r="F6" s="269">
        <f>VLOOKUP(B6,'Core Indicators'!$C$3:$G$198,5,FALSE)</f>
        <v>260081000</v>
      </c>
      <c r="G6" s="270">
        <f>AVERAGE('Country Indicator Data'!C54,'Country Indicator Data'!C83,'Country Indicator Data'!C88,'Country Indicator Data'!C99,'Country Indicator Data'!C169,'Country Indicator Data'!C179)</f>
        <v>0.50963423659999996</v>
      </c>
      <c r="H6" s="270">
        <f>AVERAGE('Country Indicator Data'!D54,'Country Indicator Data'!D83,'Country Indicator Data'!D88,'Country Indicator Data'!D99,'Country Indicator Data'!D169,'Country Indicator Data'!D179)</f>
        <v>3.5</v>
      </c>
      <c r="I6" s="270">
        <f>AVERAGE('Country Indicator Data'!E54,'Country Indicator Data'!E83,'Country Indicator Data'!E88,'Country Indicator Data'!E99,'Country Indicator Data'!E169,'Country Indicator Data'!E179)</f>
        <v>0.32666666666666666</v>
      </c>
      <c r="J6" s="270">
        <f>AVERAGE('Country Indicator Data'!F54,'Country Indicator Data'!F83,'Country Indicator Data'!F88,'Country Indicator Data'!F99,'Country Indicator Data'!F169,'Country Indicator Data'!F179)</f>
        <v>3.966666666683333</v>
      </c>
      <c r="K6" s="270">
        <f>AVERAGE('Country Indicator Data'!G54,'Country Indicator Data'!G83,'Country Indicator Data'!G88,'Country Indicator Data'!G99,'Country Indicator Data'!G169,'Country Indicator Data'!G179)</f>
        <v>0.44548120716666667</v>
      </c>
      <c r="L6" s="270">
        <f>AVERAGE('Country Indicator Data'!H54,'Country Indicator Data'!H83,'Country Indicator Data'!H88,'Country Indicator Data'!H99,'Country Indicator Data'!H169,'Country Indicator Data'!H179)</f>
        <v>34.31666666666667</v>
      </c>
      <c r="M6" s="270">
        <f>AVERAGE('Country Indicator Data'!I54,'Country Indicator Data'!I83,'Country Indicator Data'!I88,'Country Indicator Data'!I99,'Country Indicator Data'!I169,'Country Indicator Data'!I179)</f>
        <v>8.3333333333333339</v>
      </c>
      <c r="N6" s="269">
        <f>VLOOKUP($B6,'Core Indicators'!$C$3:$EU$891,149,FALSE)</f>
        <v>3043</v>
      </c>
      <c r="O6" s="270">
        <f>AVERAGE('Country Indicator Data'!K54,'Country Indicator Data'!K83,'Country Indicator Data'!K88,'Country Indicator Data'!K99,'Country Indicator Data'!K169,'Country Indicator Data'!K179)</f>
        <v>-0.86944311111666683</v>
      </c>
      <c r="P6" s="270">
        <f>AVERAGE('Country Indicator Data'!L54,'Country Indicator Data'!L83,'Country Indicator Data'!L88,'Country Indicator Data'!L99,'Country Indicator Data'!L169,'Country Indicator Data'!L179)</f>
        <v>3.4583333333333335</v>
      </c>
      <c r="Q6" s="270">
        <f>AVERAGE('Country Indicator Data'!M54,'Country Indicator Data'!M83,'Country Indicator Data'!M88,'Country Indicator Data'!M99,'Country Indicator Data'!M169,'Country Indicator Data'!M179)</f>
        <v>27.5</v>
      </c>
      <c r="R6" s="270">
        <f>AVERAGE('Country Indicator Data'!N54,'Country Indicator Data'!N83,'Country Indicator Data'!N88,'Country Indicator Data'!N99,'Country Indicator Data'!N169,'Country Indicator Data'!N179)</f>
        <v>30.5</v>
      </c>
    </row>
    <row r="7" spans="1:18" x14ac:dyDescent="0.35">
      <c r="A7" s="267" t="s">
        <v>1140</v>
      </c>
      <c r="B7" s="267" t="s">
        <v>1141</v>
      </c>
      <c r="C7" s="267" t="s">
        <v>7216</v>
      </c>
      <c r="D7" s="271" t="s">
        <v>7217</v>
      </c>
      <c r="E7" s="269">
        <f>'Country Indicator Data'!P71+'Country Indicator Data'!P179</f>
        <v>898530</v>
      </c>
      <c r="F7" s="269">
        <f>VLOOKUP(B7,'Core Indicators'!$C$3:$G$198,5,FALSE)</f>
        <v>95232000</v>
      </c>
      <c r="G7" s="270">
        <f>AVERAGE('Country Indicator Data'!C71,'Country Indicator Data'!C179)</f>
        <v>0.24144923930000001</v>
      </c>
      <c r="H7" s="270">
        <f>AVERAGE('Country Indicator Data'!D71,'Country Indicator Data'!D179)</f>
        <v>8</v>
      </c>
      <c r="I7" s="270">
        <f>AVERAGE('Country Indicator Data'!E71,'Country Indicator Data'!E179)</f>
        <v>0.18350000000000002</v>
      </c>
      <c r="J7" s="270">
        <f>AVERAGE('Country Indicator Data'!F71,'Country Indicator Data'!F179)</f>
        <v>4.9166666667000003</v>
      </c>
      <c r="K7" s="270">
        <f>AVERAGE('Country Indicator Data'!G71,'Country Indicator Data'!G179)</f>
        <v>0.21366332590000001</v>
      </c>
      <c r="L7" s="270">
        <f>AVERAGE('Country Indicator Data'!H71,'Country Indicator Data'!H179)</f>
        <v>37.4</v>
      </c>
      <c r="M7" s="270">
        <f>AVERAGE('Country Indicator Data'!I71,'Country Indicator Data'!I179)</f>
        <v>8</v>
      </c>
      <c r="N7" s="269">
        <f>VLOOKUP($B7,'Core Indicators'!$C$3:$EU$891,149,FALSE)</f>
        <v>26</v>
      </c>
      <c r="O7" s="270">
        <f>AVERAGE('Country Indicator Data'!K71,'Country Indicator Data'!K179)</f>
        <v>-4.2062647650000007E-2</v>
      </c>
      <c r="P7" s="270">
        <f>AVERAGE('Country Indicator Data'!L71,'Country Indicator Data'!L179)</f>
        <v>3.5</v>
      </c>
      <c r="Q7" s="270">
        <f>AVERAGE('Country Indicator Data'!M71,'Country Indicator Data'!M179)</f>
        <v>60</v>
      </c>
      <c r="R7" s="270">
        <f>AVERAGE('Country Indicator Data'!N71,'Country Indicator Data'!N179)</f>
        <v>43.5</v>
      </c>
    </row>
    <row r="8" spans="1:18" x14ac:dyDescent="0.35">
      <c r="A8" s="267" t="s">
        <v>1049</v>
      </c>
      <c r="B8" s="267" t="s">
        <v>1050</v>
      </c>
      <c r="C8" s="267" t="s">
        <v>7218</v>
      </c>
      <c r="D8" s="271" t="s">
        <v>7219</v>
      </c>
      <c r="E8" s="269">
        <f>'Country Indicator Data'!P52+'Country Indicator Data'!P86+'Country Indicator Data'!P101+'Country Indicator Data'!P178</f>
        <v>4590781</v>
      </c>
      <c r="F8" s="269">
        <f>VLOOKUP(B8,'Core Indicators'!$C$3:$G$198,5,FALSE)</f>
        <v>121936000</v>
      </c>
      <c r="G8" s="270">
        <f>AVERAGE('Country Indicator Data'!C52,'Country Indicator Data'!C86,'Country Indicator Data'!C101,'Country Indicator Data'!C178)</f>
        <v>0.210782986625</v>
      </c>
      <c r="H8" s="270">
        <f>AVERAGE('Country Indicator Data'!D52,'Country Indicator Data'!D86,'Country Indicator Data'!D101,'Country Indicator Data'!D178)</f>
        <v>5.75</v>
      </c>
      <c r="I8" s="270">
        <f>AVERAGE('Country Indicator Data'!E52,'Country Indicator Data'!E86,'Country Indicator Data'!E101,'Country Indicator Data'!E178)</f>
        <v>6.8875000000000006E-2</v>
      </c>
      <c r="J8" s="270">
        <f>AVERAGE('Country Indicator Data'!F52,'Country Indicator Data'!F86,'Country Indicator Data'!F101,'Country Indicator Data'!F178)</f>
        <v>4.5666666666666664</v>
      </c>
      <c r="K8" s="270">
        <f>AVERAGE('Country Indicator Data'!G52,'Country Indicator Data'!G86,'Country Indicator Data'!G101,'Country Indicator Data'!G178)</f>
        <v>0.24606424360000001</v>
      </c>
      <c r="L8" s="270">
        <f>AVERAGE('Country Indicator Data'!H52,'Country Indicator Data'!H86,'Country Indicator Data'!H101,'Country Indicator Data'!H178)</f>
        <v>32.1</v>
      </c>
      <c r="M8" s="270">
        <f>AVERAGE('Country Indicator Data'!I52,'Country Indicator Data'!I86,'Country Indicator Data'!I101,'Country Indicator Data'!I178)</f>
        <v>5.5</v>
      </c>
      <c r="N8" s="269">
        <f>VLOOKUP($B8,'Core Indicators'!$C$3:$EU$891,149,FALSE)</f>
        <v>604</v>
      </c>
      <c r="O8" s="270">
        <f>AVERAGE('Country Indicator Data'!K52,'Country Indicator Data'!K86,'Country Indicator Data'!K101,'Country Indicator Data'!K178)</f>
        <v>-0.58027702757499999</v>
      </c>
      <c r="P8" s="270">
        <f>AVERAGE('Country Indicator Data'!L52,'Country Indicator Data'!L86,'Country Indicator Data'!L101,'Country Indicator Data'!L178)</f>
        <v>4.166666666666667</v>
      </c>
      <c r="Q8" s="270">
        <f>AVERAGE('Country Indicator Data'!M52,'Country Indicator Data'!M86,'Country Indicator Data'!M101,'Country Indicator Data'!M178)</f>
        <v>50.5</v>
      </c>
      <c r="R8" s="270">
        <f>AVERAGE('Country Indicator Data'!N52,'Country Indicator Data'!N86,'Country Indicator Data'!N101,'Country Indicator Data'!N178)</f>
        <v>37.25</v>
      </c>
    </row>
    <row r="9" spans="1:18" x14ac:dyDescent="0.35">
      <c r="A9" s="267" t="s">
        <v>1070</v>
      </c>
      <c r="B9" s="267" t="s">
        <v>1071</v>
      </c>
      <c r="C9" s="267" t="s">
        <v>7220</v>
      </c>
      <c r="D9" s="271" t="s">
        <v>7221</v>
      </c>
      <c r="E9" s="269">
        <f>'Country Indicator Data'!P52+'Country Indicator Data'!P56+'Country Indicator Data'!P109</f>
        <v>3328251</v>
      </c>
      <c r="F9" s="269">
        <f>VLOOKUP(B9,'Core Indicators'!$C$3:$G$198,5,FALSE)</f>
        <v>125787000</v>
      </c>
      <c r="G9" s="270">
        <f>AVERAGE('Country Indicator Data'!C52,'Country Indicator Data'!C56,'Country Indicator Data'!C109)</f>
        <v>0.46699264916666666</v>
      </c>
      <c r="H9" s="270">
        <f>AVERAGE('Country Indicator Data'!D52,'Country Indicator Data'!D56,'Country Indicator Data'!D109)</f>
        <v>6.333333333333333</v>
      </c>
      <c r="I9" s="270">
        <f>AVERAGE('Country Indicator Data'!E52,'Country Indicator Data'!E56,'Country Indicator Data'!E109)</f>
        <v>0.32400000000000001</v>
      </c>
      <c r="J9" s="270">
        <f>AVERAGE('Country Indicator Data'!F52,'Country Indicator Data'!F56,'Country Indicator Data'!F109)</f>
        <v>4.1916666666499998</v>
      </c>
      <c r="K9" s="270">
        <f>AVERAGE('Country Indicator Data'!G52,'Country Indicator Data'!G56,'Country Indicator Data'!G109)</f>
        <v>0.33649607749999993</v>
      </c>
      <c r="L9" s="270">
        <f>AVERAGE('Country Indicator Data'!H52,'Country Indicator Data'!H56,'Country Indicator Data'!H109)</f>
        <v>33.933333333333337</v>
      </c>
      <c r="M9" s="270">
        <f>AVERAGE('Country Indicator Data'!I52,'Country Indicator Data'!I56,'Country Indicator Data'!I109)</f>
        <v>5.333333333333333</v>
      </c>
      <c r="N9" s="269">
        <f>VLOOKUP($B9,'Core Indicators'!$C$3:$EU$891,149,FALSE)</f>
        <v>173</v>
      </c>
      <c r="O9" s="270">
        <f>AVERAGE('Country Indicator Data'!K52,'Country Indicator Data'!K56,'Country Indicator Data'!K109)</f>
        <v>9.3130916333333345E-3</v>
      </c>
      <c r="P9" s="270">
        <f>AVERAGE('Country Indicator Data'!L52,'Country Indicator Data'!L56,'Country Indicator Data'!L109)</f>
        <v>3.75</v>
      </c>
      <c r="Q9" s="270">
        <f>AVERAGE('Country Indicator Data'!M52,'Country Indicator Data'!M56,'Country Indicator Data'!M109)</f>
        <v>54.333333333333336</v>
      </c>
      <c r="R9" s="270">
        <f>AVERAGE('Country Indicator Data'!N52,'Country Indicator Data'!N56,'Country Indicator Data'!N109)</f>
        <v>46</v>
      </c>
    </row>
    <row r="10" spans="1:18" x14ac:dyDescent="0.35">
      <c r="A10" s="267" t="s">
        <v>1124</v>
      </c>
      <c r="B10" s="267" t="s">
        <v>1125</v>
      </c>
      <c r="C10" s="267" t="s">
        <v>7222</v>
      </c>
      <c r="D10" s="271" t="s">
        <v>7223</v>
      </c>
      <c r="E10" s="269">
        <f>'Country Indicator Data'!P18+'Country Indicator Data'!P118</f>
        <v>783250</v>
      </c>
      <c r="F10" s="269">
        <f>VLOOKUP(B10,'Core Indicators'!$C$3:$G$198,5,FALSE)</f>
        <v>194566000</v>
      </c>
      <c r="G10" s="270">
        <f>AVERAGE('Country Indicator Data'!C18,'Country Indicator Data'!C118)</f>
        <v>0.35558001200000006</v>
      </c>
      <c r="H10" s="270">
        <f>AVERAGE('Country Indicator Data'!D18,'Country Indicator Data'!D118)</f>
        <v>3.5</v>
      </c>
      <c r="I10" s="270">
        <f>AVERAGE('Country Indicator Data'!E18,'Country Indicator Data'!E118)</f>
        <v>0.21249999999999999</v>
      </c>
      <c r="J10" s="270">
        <f>AVERAGE('Country Indicator Data'!F18,'Country Indicator Data'!F118)</f>
        <v>3.8583333333500001</v>
      </c>
      <c r="K10" s="270">
        <f>AVERAGE('Country Indicator Data'!G18,'Country Indicator Data'!G118)</f>
        <v>0.49717238359999993</v>
      </c>
      <c r="L10" s="270">
        <f>AVERAGE('Country Indicator Data'!H18,'Country Indicator Data'!H118)</f>
        <v>31.549999999999997</v>
      </c>
      <c r="M10" s="270">
        <f>AVERAGE('Country Indicator Data'!I18,'Country Indicator Data'!I118)</f>
        <v>7</v>
      </c>
      <c r="N10" s="269">
        <f>VLOOKUP($B10,'Core Indicators'!$C$3:$EU$891,149,FALSE)</f>
        <v>126</v>
      </c>
      <c r="O10" s="270">
        <f>AVERAGE('Country Indicator Data'!K18,'Country Indicator Data'!K118)</f>
        <v>-0.84954610465000002</v>
      </c>
      <c r="P10" s="270">
        <f>AVERAGE('Country Indicator Data'!L18,'Country Indicator Data'!L118)</f>
        <v>3.125</v>
      </c>
      <c r="Q10" s="270">
        <f>AVERAGE('Country Indicator Data'!M18,'Country Indicator Data'!M118)</f>
        <v>34.5</v>
      </c>
      <c r="R10" s="270">
        <f>AVERAGE('Country Indicator Data'!N18,'Country Indicator Data'!N118)</f>
        <v>27.5</v>
      </c>
    </row>
    <row r="11" spans="1:18" x14ac:dyDescent="0.35">
      <c r="A11" s="267" t="s">
        <v>1735</v>
      </c>
      <c r="B11" s="267" t="s">
        <v>1736</v>
      </c>
      <c r="C11" s="267" t="s">
        <v>7224</v>
      </c>
      <c r="D11" s="271" t="s">
        <v>7225</v>
      </c>
      <c r="E11" s="269">
        <f>'Country Indicator Data'!P105+'Country Indicator Data'!P111+'Country Indicator Data'!P124+'Country Indicator Data'!P126+'Country Indicator Data'!P167+'Country Indicator Data'!P194+'Country Indicator Data'!P195</f>
        <v>2677170</v>
      </c>
      <c r="F11" s="269">
        <f>VLOOKUP(B11,'Core Indicators'!$C$3:$G$198,5,FALSE)</f>
        <v>65876000</v>
      </c>
      <c r="G11" s="270">
        <f>AVERAGE('Country Indicator Data'!C105,'Country Indicator Data'!C111,'Country Indicator Data'!C124,'Country Indicator Data'!C126,'Country Indicator Data'!C167,'Country Indicator Data'!C194,'Country Indicator Data'!C195)</f>
        <v>0.42288099727142864</v>
      </c>
      <c r="H11" s="270">
        <f>AVERAGE('Country Indicator Data'!D105,'Country Indicator Data'!D111,'Country Indicator Data'!D124,'Country Indicator Data'!D126,'Country Indicator Data'!D167,'Country Indicator Data'!D194,'Country Indicator Data'!D195)</f>
        <v>7.2857142857142856</v>
      </c>
      <c r="I11" s="270">
        <f>AVERAGE('Country Indicator Data'!E105,'Country Indicator Data'!E111,'Country Indicator Data'!E124,'Country Indicator Data'!E126,'Country Indicator Data'!E167,'Country Indicator Data'!E194,'Country Indicator Data'!E195)</f>
        <v>2.7285714285714285E-2</v>
      </c>
      <c r="J11" s="270">
        <f>AVERAGE('Country Indicator Data'!F105,'Country Indicator Data'!F111,'Country Indicator Data'!F124,'Country Indicator Data'!F126,'Country Indicator Data'!F167,'Country Indicator Data'!F194,'Country Indicator Data'!F195)</f>
        <v>5.4857142857142867</v>
      </c>
      <c r="K11" s="270">
        <f>AVERAGE('Country Indicator Data'!G105,'Country Indicator Data'!G111,'Country Indicator Data'!G124,'Country Indicator Data'!G126,'Country Indicator Data'!G167,'Country Indicator Data'!G194,'Country Indicator Data'!G195)</f>
        <v>0.54419095945000007</v>
      </c>
      <c r="L11" s="270">
        <f>AVERAGE('Country Indicator Data'!H105,'Country Indicator Data'!H111,'Country Indicator Data'!H124,'Country Indicator Data'!H126,'Country Indicator Data'!H167,'Country Indicator Data'!H194,'Country Indicator Data'!H195)</f>
        <v>50.471428571428575</v>
      </c>
      <c r="M11" s="270">
        <f>AVERAGE('Country Indicator Data'!I105,'Country Indicator Data'!I111,'Country Indicator Data'!I124,'Country Indicator Data'!I126,'Country Indicator Data'!I167,'Country Indicator Data'!I194,'Country Indicator Data'!I195)</f>
        <v>1.7142857142857142</v>
      </c>
      <c r="N11" s="269">
        <f>VLOOKUP($B11,'Core Indicators'!$C$3:$EU$891,149,FALSE)</f>
        <v>188</v>
      </c>
      <c r="O11" s="270">
        <f>AVERAGE('Country Indicator Data'!K105,'Country Indicator Data'!K111,'Country Indicator Data'!K124,'Country Indicator Data'!K126,'Country Indicator Data'!K167,'Country Indicator Data'!K194,'Country Indicator Data'!K195)</f>
        <v>-0.51878778425714278</v>
      </c>
      <c r="P11" s="270">
        <f>AVERAGE('Country Indicator Data'!L105,'Country Indicator Data'!L111,'Country Indicator Data'!L124,'Country Indicator Data'!L126,'Country Indicator Data'!L167,'Country Indicator Data'!L194,'Country Indicator Data'!L195)</f>
        <v>4.5</v>
      </c>
      <c r="Q11" s="270">
        <f>AVERAGE('Country Indicator Data'!M105,'Country Indicator Data'!M111,'Country Indicator Data'!M124,'Country Indicator Data'!M126,'Country Indicator Data'!M167,'Country Indicator Data'!M194,'Country Indicator Data'!M195)</f>
        <v>52.142857142857146</v>
      </c>
      <c r="R11" s="270">
        <f>AVERAGE('Country Indicator Data'!N105,'Country Indicator Data'!N111,'Country Indicator Data'!N124,'Country Indicator Data'!N126,'Country Indicator Data'!N167,'Country Indicator Data'!N194,'Country Indicator Data'!N195)</f>
        <v>34.142857142857146</v>
      </c>
    </row>
    <row r="12" spans="1:18" x14ac:dyDescent="0.35">
      <c r="A12" s="267" t="s">
        <v>2313</v>
      </c>
      <c r="B12" s="267" t="s">
        <v>2314</v>
      </c>
      <c r="C12" s="267" t="s">
        <v>7226</v>
      </c>
      <c r="D12" s="271" t="s">
        <v>7227</v>
      </c>
      <c r="E12" s="269">
        <f>'Country Indicator Data'!P9+'Country Indicator Data'!P13</f>
        <v>111133</v>
      </c>
      <c r="F12" s="269">
        <f>VLOOKUP(B12,'Core Indicators'!$C$3:$G$198,5,FALSE)</f>
        <v>13025000</v>
      </c>
      <c r="G12" s="270">
        <f>AVERAGE('Country Indicator Data'!C9,'Country Indicator Data'!C13)</f>
        <v>9.7125606700000006E-2</v>
      </c>
      <c r="H12" s="270">
        <f>AVERAGE('Country Indicator Data'!D9,'Country Indicator Data'!D13)</f>
        <v>5</v>
      </c>
      <c r="I12" s="270">
        <f>AVERAGE('Country Indicator Data'!E9,'Country Indicator Data'!E13)</f>
        <v>3.6499999999999998E-2</v>
      </c>
      <c r="J12" s="270">
        <f>AVERAGE('Country Indicator Data'!F9,'Country Indicator Data'!F13)</f>
        <v>5.2666666666499999</v>
      </c>
      <c r="K12" s="270">
        <f>AVERAGE('Country Indicator Data'!G9,'Country Indicator Data'!G13)</f>
        <v>0.28972985065000001</v>
      </c>
      <c r="L12" s="270">
        <f>AVERAGE('Country Indicator Data'!H9,'Country Indicator Data'!H13)</f>
        <v>28.25</v>
      </c>
      <c r="M12" s="270">
        <f>AVERAGE('Country Indicator Data'!I9,'Country Indicator Data'!I13)</f>
        <v>8</v>
      </c>
      <c r="N12" s="269">
        <f>VLOOKUP($B12,'Core Indicators'!$C$3:$EU$891,149,FALSE)</f>
        <v>138</v>
      </c>
      <c r="O12" s="270">
        <f>AVERAGE('Country Indicator Data'!K9,'Country Indicator Data'!K13)</f>
        <v>-0.35427304355</v>
      </c>
      <c r="P12" s="270">
        <f>AVERAGE('Country Indicator Data'!L9,'Country Indicator Data'!L13)</f>
        <v>4.5</v>
      </c>
      <c r="Q12" s="270">
        <f>AVERAGE('Country Indicator Data'!M9,'Country Indicator Data'!M13)</f>
        <v>31.5</v>
      </c>
      <c r="R12" s="270">
        <f>AVERAGE('Country Indicator Data'!N9,'Country Indicator Data'!N13)</f>
        <v>36</v>
      </c>
    </row>
    <row r="13" spans="1:18" x14ac:dyDescent="0.35">
      <c r="A13" s="267"/>
      <c r="B13" s="267"/>
      <c r="C13" s="267"/>
      <c r="D13" s="271"/>
    </row>
    <row r="14" spans="1:18" x14ac:dyDescent="0.35">
      <c r="A14" s="267"/>
      <c r="B14" s="267"/>
      <c r="C14" s="267"/>
      <c r="D14" s="271"/>
    </row>
    <row r="15" spans="1:18" x14ac:dyDescent="0.35">
      <c r="A15" s="267"/>
      <c r="B15" s="267"/>
      <c r="C15" s="267"/>
      <c r="D15" s="271"/>
    </row>
    <row r="16" spans="1:18" x14ac:dyDescent="0.35">
      <c r="A16" s="267"/>
      <c r="B16" s="267"/>
      <c r="C16" s="267"/>
      <c r="D16" s="271"/>
    </row>
    <row r="17" spans="1:4" x14ac:dyDescent="0.35">
      <c r="A17" s="267"/>
      <c r="B17" s="267"/>
      <c r="C17" s="267"/>
      <c r="D17" s="271"/>
    </row>
    <row r="18" spans="1:4" x14ac:dyDescent="0.35">
      <c r="A18" s="267"/>
      <c r="B18" s="267"/>
      <c r="C18" s="267"/>
      <c r="D18" s="271"/>
    </row>
    <row r="19" spans="1:4" x14ac:dyDescent="0.35">
      <c r="A19" s="267"/>
      <c r="B19" s="267"/>
      <c r="C19" s="267"/>
      <c r="D19" s="271"/>
    </row>
    <row r="20" spans="1:4" x14ac:dyDescent="0.35">
      <c r="A20" s="267"/>
      <c r="B20" s="267"/>
      <c r="C20" s="267"/>
      <c r="D20" s="271"/>
    </row>
    <row r="21" spans="1:4" x14ac:dyDescent="0.35">
      <c r="A21" s="267"/>
      <c r="B21" s="267"/>
      <c r="C21" s="267"/>
      <c r="D21" s="271"/>
    </row>
    <row r="22" spans="1:4" x14ac:dyDescent="0.35">
      <c r="A22" s="267"/>
      <c r="B22" s="267"/>
      <c r="C22" s="267"/>
      <c r="D22" s="271"/>
    </row>
    <row r="23" spans="1:4" x14ac:dyDescent="0.35">
      <c r="A23" s="267"/>
      <c r="B23" s="267"/>
      <c r="C23" s="267"/>
      <c r="D23" s="271"/>
    </row>
    <row r="24" spans="1:4" x14ac:dyDescent="0.35">
      <c r="A24" s="267"/>
      <c r="B24" s="267"/>
      <c r="C24" s="267"/>
      <c r="D24" s="271"/>
    </row>
    <row r="25" spans="1:4" x14ac:dyDescent="0.35">
      <c r="A25" s="267"/>
      <c r="B25" s="267"/>
      <c r="C25" s="267"/>
      <c r="D25" s="271"/>
    </row>
    <row r="26" spans="1:4" x14ac:dyDescent="0.35">
      <c r="A26" s="267"/>
      <c r="B26" s="267"/>
      <c r="C26" s="267"/>
      <c r="D26" s="271"/>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04"/>
  <sheetViews>
    <sheetView workbookViewId="0">
      <selection sqref="A1:AN1"/>
    </sheetView>
  </sheetViews>
  <sheetFormatPr defaultColWidth="8.453125" defaultRowHeight="14.5" x14ac:dyDescent="0.35"/>
  <cols>
    <col min="1" max="1" width="14.453125" style="208" customWidth="1"/>
    <col min="2" max="2" width="7" style="208" customWidth="1"/>
    <col min="3" max="3" width="8.453125" style="208" customWidth="1"/>
    <col min="4" max="16384" width="8.453125" style="208"/>
  </cols>
  <sheetData>
    <row r="1" spans="1:40" x14ac:dyDescent="0.35">
      <c r="A1" s="304"/>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row>
    <row r="2" spans="1:40" ht="147" customHeight="1" x14ac:dyDescent="0.35">
      <c r="A2" s="195" t="s">
        <v>7228</v>
      </c>
      <c r="B2" s="196" t="s">
        <v>6870</v>
      </c>
      <c r="C2" s="196" t="s">
        <v>6874</v>
      </c>
      <c r="D2" s="126" t="s">
        <v>6735</v>
      </c>
      <c r="E2" s="96" t="s">
        <v>6756</v>
      </c>
      <c r="F2" s="96" t="s">
        <v>6760</v>
      </c>
      <c r="G2" s="97" t="s">
        <v>6751</v>
      </c>
      <c r="H2" s="98" t="s">
        <v>43</v>
      </c>
      <c r="I2" s="96" t="s">
        <v>745</v>
      </c>
      <c r="J2" s="96" t="s">
        <v>6770</v>
      </c>
      <c r="K2" s="99" t="s">
        <v>6771</v>
      </c>
      <c r="L2" s="97" t="s">
        <v>6752</v>
      </c>
      <c r="M2" s="100" t="s">
        <v>6738</v>
      </c>
      <c r="N2" s="101" t="s">
        <v>7229</v>
      </c>
      <c r="O2" s="101" t="s">
        <v>7230</v>
      </c>
      <c r="P2" s="101" t="s">
        <v>7231</v>
      </c>
      <c r="Q2" s="101" t="s">
        <v>7232</v>
      </c>
      <c r="R2" s="101" t="s">
        <v>7233</v>
      </c>
      <c r="S2" s="100" t="s">
        <v>6741</v>
      </c>
      <c r="T2" s="102" t="s">
        <v>6742</v>
      </c>
      <c r="U2" s="103" t="s">
        <v>6794</v>
      </c>
      <c r="V2" s="104" t="s">
        <v>6795</v>
      </c>
      <c r="W2" s="104" t="s">
        <v>6796</v>
      </c>
      <c r="X2" s="103" t="s">
        <v>6797</v>
      </c>
      <c r="Y2" s="103" t="s">
        <v>6802</v>
      </c>
      <c r="Z2" s="102" t="s">
        <v>6743</v>
      </c>
      <c r="AA2" s="104" t="s">
        <v>6804</v>
      </c>
      <c r="AB2" s="105" t="s">
        <v>7234</v>
      </c>
      <c r="AC2" s="104" t="s">
        <v>3611</v>
      </c>
      <c r="AD2" s="104" t="s">
        <v>3621</v>
      </c>
      <c r="AE2" s="104" t="s">
        <v>3613</v>
      </c>
      <c r="AF2" s="104" t="s">
        <v>3623</v>
      </c>
      <c r="AG2" s="104" t="s">
        <v>6805</v>
      </c>
      <c r="AH2" s="104" t="s">
        <v>3570</v>
      </c>
      <c r="AI2" s="104" t="s">
        <v>3573</v>
      </c>
      <c r="AJ2" s="104" t="s">
        <v>6806</v>
      </c>
      <c r="AK2" s="104" t="s">
        <v>3615</v>
      </c>
      <c r="AL2" s="104" t="s">
        <v>6807</v>
      </c>
      <c r="AM2" s="104" t="s">
        <v>3617</v>
      </c>
      <c r="AN2" s="104" t="s">
        <v>6808</v>
      </c>
    </row>
    <row r="3" spans="1:40" x14ac:dyDescent="0.35">
      <c r="A3" s="197" t="str">
        <f>Lists!C:C</f>
        <v>AFG001</v>
      </c>
      <c r="B3" s="249">
        <f t="shared" ref="B3:B34" si="0">IF(OR(M3="x",D3="x"),"x",ROUND((5-GEOMEAN(((5-D3)/5*4+1),((5-M3)/5*4+1),((5-M3)/5*4+1)))/4*3.5+S3*0.3,1))</f>
        <v>2</v>
      </c>
      <c r="C3" s="158">
        <f t="shared" ref="C3:C34" si="1">COUNTIF(E3:F3,"x")+COUNTIF(H3:I3,"x")+COUNTIF(J3:J3,"x")+COUNTIF(M3,"x")+COUNTIF(U3:W3,"x")+COUNTIF(Y3:AB3,"x")</f>
        <v>0</v>
      </c>
      <c r="D3" s="272">
        <f t="shared" ref="D3:D34" si="2">IF(OR(L3="x",G3="x"),"x",ROUND((5-GEOMEAN(((5-L3)/5*4+1),((5-L3)/5*4+1),((5-G3)/5*4+1)))/4*5,1))</f>
        <v>2.2000000000000002</v>
      </c>
      <c r="E3" s="197">
        <f>'Core Indicators'!R3</f>
        <v>1</v>
      </c>
      <c r="F3" s="197">
        <f>'Core Indicators'!Z3</f>
        <v>2</v>
      </c>
      <c r="G3" s="158">
        <f t="shared" ref="G3:G34" si="3">IF(AND(F3="x",E3="x"),"x",IF(OR(F3="x",E3="x"),AVERAGE(E3,F3),ROUND((10-GEOMEAN(((10-E3)/10*9+1),((10-F3)/10*9+1)))/9*10,1)))</f>
        <v>1.5</v>
      </c>
      <c r="H3" s="197">
        <f>'Core Indicators'!AH3</f>
        <v>2</v>
      </c>
      <c r="I3" s="197">
        <f>'Core Indicators'!AP3</f>
        <v>3</v>
      </c>
      <c r="J3" s="197">
        <f>'Core Indicators'!BN3</f>
        <v>3</v>
      </c>
      <c r="K3" s="197">
        <f t="shared" ref="K3:K34" si="4">IF(AND(J3="x",I3="x"),"x",IF(OR(J3="x",I3="x"),AVERAGE(I3,J3),ROUND((10-GEOMEAN(((10-I3)/10*9+1),((10-J3)/10*9+1)))/9*10,1)))</f>
        <v>3</v>
      </c>
      <c r="L3" s="249">
        <f t="shared" ref="L3:L34" si="5">IF(AND(H3="x",K3="x"),"x",IF(OR(H3="x",K3="x"),AVERAGE(H3,K3),ROUND((10-GEOMEAN(((10-H3)/10*9+1),((10-K3)/10*9+1)))/9*10,1)))</f>
        <v>2.5</v>
      </c>
      <c r="M3" s="272">
        <f t="shared" ref="M3:M34" si="6">IF(N3="x","x",AVERAGE(N3:R3))</f>
        <v>2</v>
      </c>
      <c r="N3" s="198">
        <f>'Core Indicators'!DJ3</f>
        <v>2</v>
      </c>
      <c r="O3" s="198">
        <f>'Core Indicators'!DR3</f>
        <v>2</v>
      </c>
      <c r="P3" s="198">
        <f>'Core Indicators'!DZ3</f>
        <v>2</v>
      </c>
      <c r="Q3" s="198">
        <f>'Core Indicators'!EH3</f>
        <v>2</v>
      </c>
      <c r="R3" s="198">
        <f>'Core Indicators'!EP3</f>
        <v>2</v>
      </c>
      <c r="S3" s="158">
        <f t="shared" ref="S3:S34" si="7">IF(OR(Z3="x",T3="x"),T3,ROUND((10-GEOMEAN(((10-T3)/10*9+1),((10-Z3)/10*9+1)))/9*10,1))</f>
        <v>1.7</v>
      </c>
      <c r="T3" s="158">
        <f t="shared" ref="T3:T34" si="8">AVERAGE(U3,X3,Y3)</f>
        <v>1.3333333333333333</v>
      </c>
      <c r="U3" s="197">
        <v>1</v>
      </c>
      <c r="V3" s="197">
        <v>1</v>
      </c>
      <c r="W3" s="197">
        <f>'Core Indicators'!EX3</f>
        <v>3</v>
      </c>
      <c r="X3" s="158">
        <f t="shared" ref="X3:X34" si="9">AVERAGE(V3:W3)</f>
        <v>2</v>
      </c>
      <c r="Y3" s="197">
        <v>1</v>
      </c>
      <c r="Z3" s="158">
        <f t="shared" ref="Z3:Z34" si="10">IF(AND(AA3="x",AB3="x"),"x",AVERAGE(AA3:AB3))</f>
        <v>2</v>
      </c>
      <c r="AA3" s="197">
        <f>'Core Indicators'!FF3</f>
        <v>2</v>
      </c>
      <c r="AB3" s="197">
        <f t="shared" ref="AB3:AB34" si="11">IF(AND(AJ3="x",AN3="x",AG3="x"),"x",(AVERAGE(AJ3,AN3,AG3)))</f>
        <v>2</v>
      </c>
      <c r="AC3" s="179">
        <f>'Core Indicators'!GD3</f>
        <v>2</v>
      </c>
      <c r="AD3" s="179">
        <f>'Core Indicators'!GL3</f>
        <v>2</v>
      </c>
      <c r="AE3" s="179">
        <f>'Core Indicators'!GT3</f>
        <v>2</v>
      </c>
      <c r="AF3" s="179">
        <f>'Core Indicators'!HB3</f>
        <v>2</v>
      </c>
      <c r="AG3" s="179">
        <f t="shared" ref="AG3:AG34" si="12">IF(AND(AC3="x",AD3="x",AE3="x",AF3="x"),"x",AVERAGE(AC3:AF3))</f>
        <v>2</v>
      </c>
      <c r="AH3" s="179">
        <f>'Core Indicators'!HJ3</f>
        <v>2</v>
      </c>
      <c r="AI3" s="179">
        <f>'Core Indicators'!HR3</f>
        <v>2</v>
      </c>
      <c r="AJ3" s="179">
        <f t="shared" ref="AJ3:AJ34" si="13">IF(AND(AH3="x",AI3="x"),"x",AVERAGE(AH3:AI3))</f>
        <v>2</v>
      </c>
      <c r="AK3" s="179">
        <f>'Core Indicators'!HZ3</f>
        <v>2</v>
      </c>
      <c r="AL3" s="179">
        <f>'Core Indicators'!IH3</f>
        <v>2</v>
      </c>
      <c r="AM3" s="179">
        <f>'Core Indicators'!IP3</f>
        <v>2</v>
      </c>
      <c r="AN3" s="179">
        <f t="shared" ref="AN3:AN34" si="14">IF(AND(AK3="x",AL3="x",AM3="x"),"x",AVERAGE(AK3:AM3))</f>
        <v>2</v>
      </c>
    </row>
    <row r="4" spans="1:40" x14ac:dyDescent="0.35">
      <c r="A4" s="197" t="str">
        <f>Lists!C:C</f>
        <v>ARM002</v>
      </c>
      <c r="B4" s="249">
        <f t="shared" si="0"/>
        <v>1.8</v>
      </c>
      <c r="C4" s="158">
        <f t="shared" si="1"/>
        <v>0</v>
      </c>
      <c r="D4" s="272">
        <f t="shared" si="2"/>
        <v>1.8</v>
      </c>
      <c r="E4" s="197">
        <f>'Core Indicators'!R4</f>
        <v>1</v>
      </c>
      <c r="F4" s="197">
        <f>'Core Indicators'!Z4</f>
        <v>2</v>
      </c>
      <c r="G4" s="158">
        <f t="shared" si="3"/>
        <v>1.5</v>
      </c>
      <c r="H4" s="197">
        <f>'Core Indicators'!AH4</f>
        <v>2</v>
      </c>
      <c r="I4" s="197">
        <f>'Core Indicators'!AP4</f>
        <v>2</v>
      </c>
      <c r="J4" s="197">
        <f>'Core Indicators'!BN4</f>
        <v>2</v>
      </c>
      <c r="K4" s="197">
        <f t="shared" si="4"/>
        <v>2</v>
      </c>
      <c r="L4" s="249">
        <f t="shared" si="5"/>
        <v>2</v>
      </c>
      <c r="M4" s="272">
        <f t="shared" si="6"/>
        <v>2</v>
      </c>
      <c r="N4" s="198">
        <f>'Core Indicators'!DJ4</f>
        <v>2</v>
      </c>
      <c r="O4" s="198">
        <f>'Core Indicators'!DR4</f>
        <v>2</v>
      </c>
      <c r="P4" s="198">
        <f>'Core Indicators'!DZ4</f>
        <v>2</v>
      </c>
      <c r="Q4" s="198">
        <f>'Core Indicators'!EH4</f>
        <v>2</v>
      </c>
      <c r="R4" s="198">
        <f>'Core Indicators'!EP4</f>
        <v>2</v>
      </c>
      <c r="S4" s="158">
        <f t="shared" si="7"/>
        <v>1.6</v>
      </c>
      <c r="T4" s="158">
        <f t="shared" si="8"/>
        <v>1.1666666666666667</v>
      </c>
      <c r="U4" s="197">
        <v>1</v>
      </c>
      <c r="V4" s="197">
        <v>1</v>
      </c>
      <c r="W4" s="197">
        <f>'Core Indicators'!EX4</f>
        <v>2</v>
      </c>
      <c r="X4" s="158">
        <f t="shared" si="9"/>
        <v>1.5</v>
      </c>
      <c r="Y4" s="197">
        <v>1</v>
      </c>
      <c r="Z4" s="158">
        <f t="shared" si="10"/>
        <v>2</v>
      </c>
      <c r="AA4" s="197">
        <f>'Core Indicators'!FF4</f>
        <v>2</v>
      </c>
      <c r="AB4" s="197">
        <f t="shared" si="11"/>
        <v>2</v>
      </c>
      <c r="AC4" s="179">
        <f>'Core Indicators'!GD4</f>
        <v>2</v>
      </c>
      <c r="AD4" s="179">
        <f>'Core Indicators'!GL4</f>
        <v>2</v>
      </c>
      <c r="AE4" s="179">
        <f>'Core Indicators'!GT4</f>
        <v>2</v>
      </c>
      <c r="AF4" s="179">
        <f>'Core Indicators'!HB4</f>
        <v>2</v>
      </c>
      <c r="AG4" s="179">
        <f t="shared" si="12"/>
        <v>2</v>
      </c>
      <c r="AH4" s="179">
        <f>'Core Indicators'!HJ4</f>
        <v>2</v>
      </c>
      <c r="AI4" s="179">
        <f>'Core Indicators'!HR4</f>
        <v>2</v>
      </c>
      <c r="AJ4" s="179">
        <f t="shared" si="13"/>
        <v>2</v>
      </c>
      <c r="AK4" s="179">
        <f>'Core Indicators'!HZ4</f>
        <v>2</v>
      </c>
      <c r="AL4" s="179">
        <f>'Core Indicators'!IH4</f>
        <v>2</v>
      </c>
      <c r="AM4" s="179">
        <f>'Core Indicators'!IP4</f>
        <v>2</v>
      </c>
      <c r="AN4" s="179">
        <f t="shared" si="14"/>
        <v>2</v>
      </c>
    </row>
    <row r="5" spans="1:40" x14ac:dyDescent="0.35">
      <c r="A5" s="197" t="str">
        <f>Lists!C:C</f>
        <v>AZE002</v>
      </c>
      <c r="B5" s="249" t="str">
        <f t="shared" si="0"/>
        <v>x</v>
      </c>
      <c r="C5" s="158">
        <f t="shared" si="1"/>
        <v>2</v>
      </c>
      <c r="D5" s="272">
        <f t="shared" si="2"/>
        <v>2.6</v>
      </c>
      <c r="E5" s="197">
        <f>'Core Indicators'!R5</f>
        <v>1</v>
      </c>
      <c r="F5" s="197">
        <f>'Core Indicators'!Z5</f>
        <v>3</v>
      </c>
      <c r="G5" s="158">
        <f t="shared" si="3"/>
        <v>2.1</v>
      </c>
      <c r="H5" s="197">
        <f>'Core Indicators'!AH5</f>
        <v>3</v>
      </c>
      <c r="I5" s="197">
        <f>'Core Indicators'!AP5</f>
        <v>2</v>
      </c>
      <c r="J5" s="197">
        <f>'Core Indicators'!BN5</f>
        <v>3</v>
      </c>
      <c r="K5" s="197">
        <f t="shared" si="4"/>
        <v>2.5</v>
      </c>
      <c r="L5" s="249">
        <f t="shared" si="5"/>
        <v>2.8</v>
      </c>
      <c r="M5" s="272" t="str">
        <f t="shared" si="6"/>
        <v>x</v>
      </c>
      <c r="N5" s="198" t="str">
        <f>'Core Indicators'!DJ5</f>
        <v>x</v>
      </c>
      <c r="O5" s="198" t="str">
        <f>'Core Indicators'!DR5</f>
        <v>x</v>
      </c>
      <c r="P5" s="198" t="str">
        <f>'Core Indicators'!DZ5</f>
        <v>x</v>
      </c>
      <c r="Q5" s="198" t="str">
        <f>'Core Indicators'!EH5</f>
        <v>x</v>
      </c>
      <c r="R5" s="198" t="str">
        <f>'Core Indicators'!EP5</f>
        <v>x</v>
      </c>
      <c r="S5" s="158">
        <f t="shared" si="7"/>
        <v>1.7</v>
      </c>
      <c r="T5" s="158">
        <f t="shared" si="8"/>
        <v>1.3333333333333333</v>
      </c>
      <c r="U5" s="197">
        <v>1</v>
      </c>
      <c r="V5" s="197">
        <v>1</v>
      </c>
      <c r="W5" s="197">
        <f>'Core Indicators'!EX5</f>
        <v>3</v>
      </c>
      <c r="X5" s="158">
        <f t="shared" si="9"/>
        <v>2</v>
      </c>
      <c r="Y5" s="197">
        <v>1</v>
      </c>
      <c r="Z5" s="158">
        <f t="shared" si="10"/>
        <v>2</v>
      </c>
      <c r="AA5" s="197" t="str">
        <f>'Core Indicators'!FF5</f>
        <v>x</v>
      </c>
      <c r="AB5" s="197">
        <f t="shared" si="11"/>
        <v>2</v>
      </c>
      <c r="AC5" s="179">
        <f>'Core Indicators'!GD5</f>
        <v>2</v>
      </c>
      <c r="AD5" s="179">
        <f>'Core Indicators'!GL5</f>
        <v>2</v>
      </c>
      <c r="AE5" s="179">
        <f>'Core Indicators'!GT5</f>
        <v>2</v>
      </c>
      <c r="AF5" s="179">
        <f>'Core Indicators'!HB5</f>
        <v>2</v>
      </c>
      <c r="AG5" s="179">
        <f t="shared" si="12"/>
        <v>2</v>
      </c>
      <c r="AH5" s="179">
        <f>'Core Indicators'!HJ5</f>
        <v>2</v>
      </c>
      <c r="AI5" s="179">
        <f>'Core Indicators'!HR5</f>
        <v>2</v>
      </c>
      <c r="AJ5" s="179">
        <f t="shared" si="13"/>
        <v>2</v>
      </c>
      <c r="AK5" s="179">
        <f>'Core Indicators'!HZ5</f>
        <v>2</v>
      </c>
      <c r="AL5" s="179">
        <f>'Core Indicators'!IH5</f>
        <v>2</v>
      </c>
      <c r="AM5" s="179">
        <f>'Core Indicators'!IP5</f>
        <v>2</v>
      </c>
      <c r="AN5" s="179">
        <f t="shared" si="14"/>
        <v>2</v>
      </c>
    </row>
    <row r="6" spans="1:40" x14ac:dyDescent="0.35">
      <c r="A6" s="197" t="str">
        <f>Lists!C:C</f>
        <v>BDI001</v>
      </c>
      <c r="B6" s="249">
        <f t="shared" si="0"/>
        <v>1.9</v>
      </c>
      <c r="C6" s="158">
        <f t="shared" si="1"/>
        <v>0</v>
      </c>
      <c r="D6" s="272">
        <f t="shared" si="2"/>
        <v>2</v>
      </c>
      <c r="E6" s="197">
        <f>'Core Indicators'!R6</f>
        <v>1</v>
      </c>
      <c r="F6" s="197">
        <f>'Core Indicators'!Z6</f>
        <v>2</v>
      </c>
      <c r="G6" s="158">
        <f t="shared" si="3"/>
        <v>1.5</v>
      </c>
      <c r="H6" s="197">
        <f>'Core Indicators'!AH6</f>
        <v>2</v>
      </c>
      <c r="I6" s="197">
        <f>'Core Indicators'!AP6</f>
        <v>3</v>
      </c>
      <c r="J6" s="197">
        <f>'Core Indicators'!BN6</f>
        <v>2</v>
      </c>
      <c r="K6" s="197">
        <f t="shared" si="4"/>
        <v>2.5</v>
      </c>
      <c r="L6" s="249">
        <f t="shared" si="5"/>
        <v>2.2999999999999998</v>
      </c>
      <c r="M6" s="272">
        <f t="shared" si="6"/>
        <v>2</v>
      </c>
      <c r="N6" s="198">
        <f>'Core Indicators'!DJ6</f>
        <v>2</v>
      </c>
      <c r="O6" s="198">
        <f>'Core Indicators'!DR6</f>
        <v>2</v>
      </c>
      <c r="P6" s="198">
        <f>'Core Indicators'!DZ6</f>
        <v>2</v>
      </c>
      <c r="Q6" s="198">
        <f>'Core Indicators'!EH6</f>
        <v>2</v>
      </c>
      <c r="R6" s="198">
        <f>'Core Indicators'!EP6</f>
        <v>2</v>
      </c>
      <c r="S6" s="158">
        <f t="shared" si="7"/>
        <v>1.6</v>
      </c>
      <c r="T6" s="158">
        <f t="shared" si="8"/>
        <v>1.1666666666666667</v>
      </c>
      <c r="U6" s="197">
        <v>1</v>
      </c>
      <c r="V6" s="197">
        <v>1</v>
      </c>
      <c r="W6" s="197">
        <f>'Core Indicators'!EX6</f>
        <v>2</v>
      </c>
      <c r="X6" s="158">
        <f t="shared" si="9"/>
        <v>1.5</v>
      </c>
      <c r="Y6" s="197">
        <v>1</v>
      </c>
      <c r="Z6" s="158">
        <f t="shared" si="10"/>
        <v>2</v>
      </c>
      <c r="AA6" s="197">
        <f>'Core Indicators'!FF6</f>
        <v>2</v>
      </c>
      <c r="AB6" s="197">
        <f t="shared" si="11"/>
        <v>2</v>
      </c>
      <c r="AC6" s="179">
        <f>'Core Indicators'!GD6</f>
        <v>2</v>
      </c>
      <c r="AD6" s="179">
        <f>'Core Indicators'!GL6</f>
        <v>2</v>
      </c>
      <c r="AE6" s="179">
        <f>'Core Indicators'!GT6</f>
        <v>2</v>
      </c>
      <c r="AF6" s="179">
        <f>'Core Indicators'!HB6</f>
        <v>2</v>
      </c>
      <c r="AG6" s="179">
        <f t="shared" si="12"/>
        <v>2</v>
      </c>
      <c r="AH6" s="179">
        <f>'Core Indicators'!HJ6</f>
        <v>2</v>
      </c>
      <c r="AI6" s="179">
        <f>'Core Indicators'!HR6</f>
        <v>2</v>
      </c>
      <c r="AJ6" s="179">
        <f t="shared" si="13"/>
        <v>2</v>
      </c>
      <c r="AK6" s="179">
        <f>'Core Indicators'!HZ6</f>
        <v>2</v>
      </c>
      <c r="AL6" s="179">
        <f>'Core Indicators'!IH6</f>
        <v>2</v>
      </c>
      <c r="AM6" s="179">
        <f>'Core Indicators'!IP6</f>
        <v>2</v>
      </c>
      <c r="AN6" s="179">
        <f t="shared" si="14"/>
        <v>2</v>
      </c>
    </row>
    <row r="7" spans="1:40" x14ac:dyDescent="0.35">
      <c r="A7" s="197" t="str">
        <f>Lists!C:C</f>
        <v>BFA002</v>
      </c>
      <c r="B7" s="249">
        <f t="shared" si="0"/>
        <v>1.2</v>
      </c>
      <c r="C7" s="158">
        <f t="shared" si="1"/>
        <v>0</v>
      </c>
      <c r="D7" s="272">
        <f t="shared" si="2"/>
        <v>1</v>
      </c>
      <c r="E7" s="197">
        <f>'Core Indicators'!R7</f>
        <v>1</v>
      </c>
      <c r="F7" s="197">
        <f>'Core Indicators'!Z7</f>
        <v>1</v>
      </c>
      <c r="G7" s="158">
        <f t="shared" si="3"/>
        <v>1</v>
      </c>
      <c r="H7" s="197">
        <f>'Core Indicators'!AH7</f>
        <v>1</v>
      </c>
      <c r="I7" s="197">
        <f>'Core Indicators'!AP7</f>
        <v>1</v>
      </c>
      <c r="J7" s="197">
        <f>'Core Indicators'!BN7</f>
        <v>1</v>
      </c>
      <c r="K7" s="197">
        <f t="shared" si="4"/>
        <v>1</v>
      </c>
      <c r="L7" s="249">
        <f t="shared" si="5"/>
        <v>1</v>
      </c>
      <c r="M7" s="272">
        <f t="shared" si="6"/>
        <v>1</v>
      </c>
      <c r="N7" s="198">
        <f>'Core Indicators'!DJ7</f>
        <v>1</v>
      </c>
      <c r="O7" s="198">
        <f>'Core Indicators'!DR7</f>
        <v>1</v>
      </c>
      <c r="P7" s="198">
        <f>'Core Indicators'!DZ7</f>
        <v>1</v>
      </c>
      <c r="Q7" s="198">
        <f>'Core Indicators'!EH7</f>
        <v>1</v>
      </c>
      <c r="R7" s="198">
        <f>'Core Indicators'!EP7</f>
        <v>1</v>
      </c>
      <c r="S7" s="158">
        <f t="shared" si="7"/>
        <v>1.6</v>
      </c>
      <c r="T7" s="158">
        <f t="shared" si="8"/>
        <v>1.1666666666666667</v>
      </c>
      <c r="U7" s="197">
        <v>1</v>
      </c>
      <c r="V7" s="197">
        <v>1</v>
      </c>
      <c r="W7" s="197">
        <f>'Core Indicators'!EX7</f>
        <v>2</v>
      </c>
      <c r="X7" s="158">
        <f t="shared" si="9"/>
        <v>1.5</v>
      </c>
      <c r="Y7" s="197">
        <v>1</v>
      </c>
      <c r="Z7" s="158">
        <f t="shared" si="10"/>
        <v>2</v>
      </c>
      <c r="AA7" s="197">
        <f>'Core Indicators'!FF7</f>
        <v>2</v>
      </c>
      <c r="AB7" s="197">
        <f t="shared" si="11"/>
        <v>2</v>
      </c>
      <c r="AC7" s="179">
        <f>'Core Indicators'!GD7</f>
        <v>2</v>
      </c>
      <c r="AD7" s="179">
        <f>'Core Indicators'!GL7</f>
        <v>2</v>
      </c>
      <c r="AE7" s="179">
        <f>'Core Indicators'!GT7</f>
        <v>2</v>
      </c>
      <c r="AF7" s="179">
        <f>'Core Indicators'!HB7</f>
        <v>2</v>
      </c>
      <c r="AG7" s="179">
        <f t="shared" si="12"/>
        <v>2</v>
      </c>
      <c r="AH7" s="179">
        <f>'Core Indicators'!HJ7</f>
        <v>2</v>
      </c>
      <c r="AI7" s="179">
        <f>'Core Indicators'!HR7</f>
        <v>2</v>
      </c>
      <c r="AJ7" s="179">
        <f t="shared" si="13"/>
        <v>2</v>
      </c>
      <c r="AK7" s="179">
        <f>'Core Indicators'!HZ7</f>
        <v>2</v>
      </c>
      <c r="AL7" s="179">
        <f>'Core Indicators'!IH7</f>
        <v>2</v>
      </c>
      <c r="AM7" s="179">
        <f>'Core Indicators'!IP7</f>
        <v>2</v>
      </c>
      <c r="AN7" s="179">
        <f t="shared" si="14"/>
        <v>2</v>
      </c>
    </row>
    <row r="8" spans="1:40" x14ac:dyDescent="0.35">
      <c r="A8" s="197" t="str">
        <f>Lists!C:C</f>
        <v>BGD002</v>
      </c>
      <c r="B8" s="249">
        <f t="shared" si="0"/>
        <v>1.3</v>
      </c>
      <c r="C8" s="158">
        <f t="shared" si="1"/>
        <v>0</v>
      </c>
      <c r="D8" s="272">
        <f t="shared" si="2"/>
        <v>1.2</v>
      </c>
      <c r="E8" s="197">
        <f>'Core Indicators'!R8</f>
        <v>1</v>
      </c>
      <c r="F8" s="197">
        <f>'Core Indicators'!Z8</f>
        <v>1</v>
      </c>
      <c r="G8" s="158">
        <f t="shared" si="3"/>
        <v>1</v>
      </c>
      <c r="H8" s="197">
        <f>'Core Indicators'!AH8</f>
        <v>1</v>
      </c>
      <c r="I8" s="197">
        <f>'Core Indicators'!AP8</f>
        <v>1</v>
      </c>
      <c r="J8" s="197">
        <f>'Core Indicators'!BN8</f>
        <v>2</v>
      </c>
      <c r="K8" s="197">
        <f t="shared" si="4"/>
        <v>1.5</v>
      </c>
      <c r="L8" s="249">
        <f t="shared" si="5"/>
        <v>1.3</v>
      </c>
      <c r="M8" s="272">
        <f t="shared" si="6"/>
        <v>1.4</v>
      </c>
      <c r="N8" s="198">
        <f>'Core Indicators'!DJ8</f>
        <v>1</v>
      </c>
      <c r="O8" s="198">
        <f>'Core Indicators'!DR8</f>
        <v>1</v>
      </c>
      <c r="P8" s="198">
        <f>'Core Indicators'!DZ8</f>
        <v>1</v>
      </c>
      <c r="Q8" s="198">
        <f>'Core Indicators'!EH8</f>
        <v>2</v>
      </c>
      <c r="R8" s="198">
        <f>'Core Indicators'!EP8</f>
        <v>2</v>
      </c>
      <c r="S8" s="158">
        <f t="shared" si="7"/>
        <v>1.3</v>
      </c>
      <c r="T8" s="158">
        <f t="shared" si="8"/>
        <v>1.1666666666666667</v>
      </c>
      <c r="U8" s="197">
        <v>1</v>
      </c>
      <c r="V8" s="197">
        <v>1</v>
      </c>
      <c r="W8" s="197">
        <f>'Core Indicators'!EX8</f>
        <v>2</v>
      </c>
      <c r="X8" s="158">
        <f t="shared" si="9"/>
        <v>1.5</v>
      </c>
      <c r="Y8" s="197">
        <v>1</v>
      </c>
      <c r="Z8" s="158">
        <f t="shared" si="10"/>
        <v>1.5</v>
      </c>
      <c r="AA8" s="197">
        <f>'Core Indicators'!FF8</f>
        <v>1</v>
      </c>
      <c r="AB8" s="197">
        <f t="shared" si="11"/>
        <v>2</v>
      </c>
      <c r="AC8" s="179">
        <f>'Core Indicators'!GD8</f>
        <v>2</v>
      </c>
      <c r="AD8" s="179">
        <f>'Core Indicators'!GL8</f>
        <v>2</v>
      </c>
      <c r="AE8" s="179">
        <f>'Core Indicators'!GT8</f>
        <v>2</v>
      </c>
      <c r="AF8" s="179">
        <f>'Core Indicators'!HB8</f>
        <v>2</v>
      </c>
      <c r="AG8" s="179">
        <f t="shared" si="12"/>
        <v>2</v>
      </c>
      <c r="AH8" s="179">
        <f>'Core Indicators'!HJ8</f>
        <v>2</v>
      </c>
      <c r="AI8" s="179">
        <f>'Core Indicators'!HR8</f>
        <v>2</v>
      </c>
      <c r="AJ8" s="179">
        <f t="shared" si="13"/>
        <v>2</v>
      </c>
      <c r="AK8" s="179">
        <f>'Core Indicators'!HZ8</f>
        <v>2</v>
      </c>
      <c r="AL8" s="179">
        <f>'Core Indicators'!IH8</f>
        <v>2</v>
      </c>
      <c r="AM8" s="179">
        <f>'Core Indicators'!IP8</f>
        <v>2</v>
      </c>
      <c r="AN8" s="179">
        <f t="shared" si="14"/>
        <v>2</v>
      </c>
    </row>
    <row r="9" spans="1:40" x14ac:dyDescent="0.35">
      <c r="A9" s="197" t="str">
        <f>Lists!C:C</f>
        <v>BRA002</v>
      </c>
      <c r="B9" s="249">
        <f t="shared" si="0"/>
        <v>2.4</v>
      </c>
      <c r="C9" s="158">
        <f t="shared" si="1"/>
        <v>0</v>
      </c>
      <c r="D9" s="272">
        <f t="shared" si="2"/>
        <v>2.7</v>
      </c>
      <c r="E9" s="197">
        <f>'Core Indicators'!R9</f>
        <v>2</v>
      </c>
      <c r="F9" s="197">
        <f>'Core Indicators'!Z9</f>
        <v>3</v>
      </c>
      <c r="G9" s="158">
        <f t="shared" si="3"/>
        <v>2.5</v>
      </c>
      <c r="H9" s="197">
        <f>'Core Indicators'!AH9</f>
        <v>3</v>
      </c>
      <c r="I9" s="197">
        <f>'Core Indicators'!AP9</f>
        <v>2</v>
      </c>
      <c r="J9" s="197">
        <f>'Core Indicators'!BN9</f>
        <v>3</v>
      </c>
      <c r="K9" s="197">
        <f t="shared" si="4"/>
        <v>2.5</v>
      </c>
      <c r="L9" s="249">
        <f t="shared" si="5"/>
        <v>2.8</v>
      </c>
      <c r="M9" s="272">
        <f t="shared" si="6"/>
        <v>2.8</v>
      </c>
      <c r="N9" s="198">
        <f>'Core Indicators'!DJ9</f>
        <v>3</v>
      </c>
      <c r="O9" s="198">
        <f>'Core Indicators'!DR9</f>
        <v>3</v>
      </c>
      <c r="P9" s="198">
        <f>'Core Indicators'!DZ9</f>
        <v>2</v>
      </c>
      <c r="Q9" s="198">
        <f>'Core Indicators'!EH9</f>
        <v>3</v>
      </c>
      <c r="R9" s="198">
        <f>'Core Indicators'!EP9</f>
        <v>3</v>
      </c>
      <c r="S9" s="158">
        <f t="shared" si="7"/>
        <v>1.7</v>
      </c>
      <c r="T9" s="158">
        <f t="shared" si="8"/>
        <v>1.3333333333333333</v>
      </c>
      <c r="U9" s="197">
        <v>1</v>
      </c>
      <c r="V9" s="197">
        <v>1</v>
      </c>
      <c r="W9" s="197">
        <f>'Core Indicators'!EX9</f>
        <v>3</v>
      </c>
      <c r="X9" s="158">
        <f t="shared" si="9"/>
        <v>2</v>
      </c>
      <c r="Y9" s="197">
        <v>1</v>
      </c>
      <c r="Z9" s="158">
        <f t="shared" si="10"/>
        <v>2</v>
      </c>
      <c r="AA9" s="197">
        <f>'Core Indicators'!FF9</f>
        <v>2</v>
      </c>
      <c r="AB9" s="197">
        <f t="shared" si="11"/>
        <v>2</v>
      </c>
      <c r="AC9" s="179">
        <f>'Core Indicators'!GD9</f>
        <v>2</v>
      </c>
      <c r="AD9" s="179">
        <f>'Core Indicators'!GL9</f>
        <v>2</v>
      </c>
      <c r="AE9" s="179">
        <f>'Core Indicators'!GT9</f>
        <v>2</v>
      </c>
      <c r="AF9" s="179">
        <f>'Core Indicators'!HB9</f>
        <v>2</v>
      </c>
      <c r="AG9" s="179">
        <f t="shared" si="12"/>
        <v>2</v>
      </c>
      <c r="AH9" s="179">
        <f>'Core Indicators'!HJ9</f>
        <v>2</v>
      </c>
      <c r="AI9" s="179">
        <f>'Core Indicators'!HR9</f>
        <v>2</v>
      </c>
      <c r="AJ9" s="179">
        <f t="shared" si="13"/>
        <v>2</v>
      </c>
      <c r="AK9" s="179">
        <f>'Core Indicators'!HZ9</f>
        <v>2</v>
      </c>
      <c r="AL9" s="179">
        <f>'Core Indicators'!IH9</f>
        <v>2</v>
      </c>
      <c r="AM9" s="179">
        <f>'Core Indicators'!IP9</f>
        <v>2</v>
      </c>
      <c r="AN9" s="179">
        <f t="shared" si="14"/>
        <v>2</v>
      </c>
    </row>
    <row r="10" spans="1:40" x14ac:dyDescent="0.35">
      <c r="A10" s="197" t="str">
        <f>Lists!C:C</f>
        <v>CAF001</v>
      </c>
      <c r="B10" s="249">
        <f t="shared" si="0"/>
        <v>2.4</v>
      </c>
      <c r="C10" s="158">
        <f t="shared" si="1"/>
        <v>0</v>
      </c>
      <c r="D10" s="272">
        <f t="shared" si="2"/>
        <v>2.1</v>
      </c>
      <c r="E10" s="197">
        <f>'Core Indicators'!R10</f>
        <v>1</v>
      </c>
      <c r="F10" s="197">
        <f>'Core Indicators'!Z10</f>
        <v>3</v>
      </c>
      <c r="G10" s="158">
        <f t="shared" si="3"/>
        <v>2.1</v>
      </c>
      <c r="H10" s="197">
        <f>'Core Indicators'!AH10</f>
        <v>3</v>
      </c>
      <c r="I10" s="197">
        <f>'Core Indicators'!AP10</f>
        <v>1</v>
      </c>
      <c r="J10" s="197">
        <f>'Core Indicators'!BN10</f>
        <v>1</v>
      </c>
      <c r="K10" s="197">
        <f t="shared" si="4"/>
        <v>1</v>
      </c>
      <c r="L10" s="249">
        <f t="shared" si="5"/>
        <v>2.1</v>
      </c>
      <c r="M10" s="272">
        <f t="shared" si="6"/>
        <v>3</v>
      </c>
      <c r="N10" s="198">
        <f>'Core Indicators'!DJ10</f>
        <v>3</v>
      </c>
      <c r="O10" s="198">
        <f>'Core Indicators'!DR10</f>
        <v>3</v>
      </c>
      <c r="P10" s="198">
        <f>'Core Indicators'!DZ10</f>
        <v>3</v>
      </c>
      <c r="Q10" s="198">
        <f>'Core Indicators'!EH10</f>
        <v>3</v>
      </c>
      <c r="R10" s="198">
        <f>'Core Indicators'!EP10</f>
        <v>3</v>
      </c>
      <c r="S10" s="158">
        <f t="shared" si="7"/>
        <v>1.7</v>
      </c>
      <c r="T10" s="158">
        <f t="shared" si="8"/>
        <v>1.3333333333333333</v>
      </c>
      <c r="U10" s="197">
        <v>1</v>
      </c>
      <c r="V10" s="197">
        <v>1</v>
      </c>
      <c r="W10" s="197">
        <f>'Core Indicators'!EX10</f>
        <v>3</v>
      </c>
      <c r="X10" s="158">
        <f t="shared" si="9"/>
        <v>2</v>
      </c>
      <c r="Y10" s="197">
        <v>1</v>
      </c>
      <c r="Z10" s="158">
        <f t="shared" si="10"/>
        <v>2</v>
      </c>
      <c r="AA10" s="197">
        <f>'Core Indicators'!FF10</f>
        <v>2</v>
      </c>
      <c r="AB10" s="197">
        <f t="shared" si="11"/>
        <v>2</v>
      </c>
      <c r="AC10" s="179">
        <f>'Core Indicators'!GD10</f>
        <v>2</v>
      </c>
      <c r="AD10" s="179">
        <f>'Core Indicators'!GL10</f>
        <v>2</v>
      </c>
      <c r="AE10" s="179">
        <f>'Core Indicators'!GT10</f>
        <v>2</v>
      </c>
      <c r="AF10" s="179">
        <f>'Core Indicators'!HB10</f>
        <v>2</v>
      </c>
      <c r="AG10" s="179">
        <f t="shared" si="12"/>
        <v>2</v>
      </c>
      <c r="AH10" s="179">
        <f>'Core Indicators'!HJ10</f>
        <v>2</v>
      </c>
      <c r="AI10" s="179">
        <f>'Core Indicators'!HR10</f>
        <v>2</v>
      </c>
      <c r="AJ10" s="179">
        <f t="shared" si="13"/>
        <v>2</v>
      </c>
      <c r="AK10" s="179">
        <f>'Core Indicators'!HZ10</f>
        <v>2</v>
      </c>
      <c r="AL10" s="179">
        <f>'Core Indicators'!IH10</f>
        <v>2</v>
      </c>
      <c r="AM10" s="179">
        <f>'Core Indicators'!IP10</f>
        <v>2</v>
      </c>
      <c r="AN10" s="179">
        <f t="shared" si="14"/>
        <v>2</v>
      </c>
    </row>
    <row r="11" spans="1:40" x14ac:dyDescent="0.35">
      <c r="A11" s="197" t="str">
        <f>Lists!C:C</f>
        <v>CMR001</v>
      </c>
      <c r="B11" s="249">
        <f t="shared" si="0"/>
        <v>1.2</v>
      </c>
      <c r="C11" s="158">
        <f t="shared" si="1"/>
        <v>0</v>
      </c>
      <c r="D11" s="272">
        <f t="shared" si="2"/>
        <v>1.2</v>
      </c>
      <c r="E11" s="197">
        <f>'Core Indicators'!R11</f>
        <v>1</v>
      </c>
      <c r="F11" s="197">
        <f>'Core Indicators'!Z11</f>
        <v>1</v>
      </c>
      <c r="G11" s="158">
        <f t="shared" si="3"/>
        <v>1</v>
      </c>
      <c r="H11" s="197">
        <f>'Core Indicators'!AH11</f>
        <v>1</v>
      </c>
      <c r="I11" s="197">
        <f>'Core Indicators'!AP11</f>
        <v>1</v>
      </c>
      <c r="J11" s="197">
        <f>'Core Indicators'!BN11</f>
        <v>2</v>
      </c>
      <c r="K11" s="197">
        <f t="shared" si="4"/>
        <v>1.5</v>
      </c>
      <c r="L11" s="249">
        <f t="shared" si="5"/>
        <v>1.3</v>
      </c>
      <c r="M11" s="272">
        <f t="shared" si="6"/>
        <v>1</v>
      </c>
      <c r="N11" s="198">
        <f>'Core Indicators'!DJ11</f>
        <v>1</v>
      </c>
      <c r="O11" s="198">
        <f>'Core Indicators'!DR11</f>
        <v>1</v>
      </c>
      <c r="P11" s="198">
        <f>'Core Indicators'!DZ11</f>
        <v>1</v>
      </c>
      <c r="Q11" s="198">
        <f>'Core Indicators'!EH11</f>
        <v>1</v>
      </c>
      <c r="R11" s="198">
        <f>'Core Indicators'!EP11</f>
        <v>1</v>
      </c>
      <c r="S11" s="158">
        <f t="shared" si="7"/>
        <v>1.6</v>
      </c>
      <c r="T11" s="158">
        <f t="shared" si="8"/>
        <v>1.1666666666666667</v>
      </c>
      <c r="U11" s="197">
        <v>1</v>
      </c>
      <c r="V11" s="197">
        <v>1</v>
      </c>
      <c r="W11" s="197">
        <f>'Core Indicators'!EX11</f>
        <v>2</v>
      </c>
      <c r="X11" s="158">
        <f t="shared" si="9"/>
        <v>1.5</v>
      </c>
      <c r="Y11" s="197">
        <v>1</v>
      </c>
      <c r="Z11" s="158">
        <f t="shared" si="10"/>
        <v>2</v>
      </c>
      <c r="AA11" s="197">
        <f>'Core Indicators'!FF11</f>
        <v>2</v>
      </c>
      <c r="AB11" s="197">
        <f t="shared" si="11"/>
        <v>2</v>
      </c>
      <c r="AC11" s="179">
        <f>'Core Indicators'!GD11</f>
        <v>2</v>
      </c>
      <c r="AD11" s="179">
        <f>'Core Indicators'!GL11</f>
        <v>2</v>
      </c>
      <c r="AE11" s="179">
        <f>'Core Indicators'!GT11</f>
        <v>2</v>
      </c>
      <c r="AF11" s="179">
        <f>'Core Indicators'!HB11</f>
        <v>2</v>
      </c>
      <c r="AG11" s="179">
        <f t="shared" si="12"/>
        <v>2</v>
      </c>
      <c r="AH11" s="179">
        <f>'Core Indicators'!HJ11</f>
        <v>2</v>
      </c>
      <c r="AI11" s="179">
        <f>'Core Indicators'!HR11</f>
        <v>2</v>
      </c>
      <c r="AJ11" s="179">
        <f t="shared" si="13"/>
        <v>2</v>
      </c>
      <c r="AK11" s="179">
        <f>'Core Indicators'!HZ11</f>
        <v>2</v>
      </c>
      <c r="AL11" s="179">
        <f>'Core Indicators'!IH11</f>
        <v>2</v>
      </c>
      <c r="AM11" s="179">
        <f>'Core Indicators'!IP11</f>
        <v>2</v>
      </c>
      <c r="AN11" s="179">
        <f t="shared" si="14"/>
        <v>2</v>
      </c>
    </row>
    <row r="12" spans="1:40" x14ac:dyDescent="0.35">
      <c r="A12" s="197" t="str">
        <f>Lists!C:C</f>
        <v>CMR002</v>
      </c>
      <c r="B12" s="249">
        <f t="shared" si="0"/>
        <v>1.7</v>
      </c>
      <c r="C12" s="158">
        <f t="shared" si="1"/>
        <v>0</v>
      </c>
      <c r="D12" s="272">
        <f t="shared" si="2"/>
        <v>1.8</v>
      </c>
      <c r="E12" s="197">
        <f>'Core Indicators'!R12</f>
        <v>1</v>
      </c>
      <c r="F12" s="197">
        <f>'Core Indicators'!Z12</f>
        <v>2</v>
      </c>
      <c r="G12" s="158">
        <f t="shared" si="3"/>
        <v>1.5</v>
      </c>
      <c r="H12" s="197">
        <f>'Core Indicators'!AH12</f>
        <v>2</v>
      </c>
      <c r="I12" s="197">
        <f>'Core Indicators'!AP12</f>
        <v>2</v>
      </c>
      <c r="J12" s="197">
        <f>'Core Indicators'!BN12</f>
        <v>2</v>
      </c>
      <c r="K12" s="197">
        <f t="shared" si="4"/>
        <v>2</v>
      </c>
      <c r="L12" s="249">
        <f t="shared" si="5"/>
        <v>2</v>
      </c>
      <c r="M12" s="272">
        <f t="shared" si="6"/>
        <v>2</v>
      </c>
      <c r="N12" s="198">
        <f>'Core Indicators'!DJ12</f>
        <v>2</v>
      </c>
      <c r="O12" s="198">
        <f>'Core Indicators'!DR12</f>
        <v>2</v>
      </c>
      <c r="P12" s="198">
        <f>'Core Indicators'!DZ12</f>
        <v>2</v>
      </c>
      <c r="Q12" s="198">
        <f>'Core Indicators'!EH12</f>
        <v>2</v>
      </c>
      <c r="R12" s="198">
        <f>'Core Indicators'!EP12</f>
        <v>2</v>
      </c>
      <c r="S12" s="158">
        <f t="shared" si="7"/>
        <v>1.3</v>
      </c>
      <c r="T12" s="158">
        <f t="shared" si="8"/>
        <v>1.1666666666666667</v>
      </c>
      <c r="U12" s="197">
        <v>1</v>
      </c>
      <c r="V12" s="197">
        <v>1</v>
      </c>
      <c r="W12" s="197">
        <f>'Core Indicators'!EX12</f>
        <v>2</v>
      </c>
      <c r="X12" s="158">
        <f t="shared" si="9"/>
        <v>1.5</v>
      </c>
      <c r="Y12" s="197">
        <v>1</v>
      </c>
      <c r="Z12" s="158">
        <f t="shared" si="10"/>
        <v>1.5</v>
      </c>
      <c r="AA12" s="197">
        <f>'Core Indicators'!FF12</f>
        <v>1</v>
      </c>
      <c r="AB12" s="197">
        <f t="shared" si="11"/>
        <v>2</v>
      </c>
      <c r="AC12" s="179">
        <f>'Core Indicators'!GD12</f>
        <v>2</v>
      </c>
      <c r="AD12" s="179">
        <f>'Core Indicators'!GL12</f>
        <v>2</v>
      </c>
      <c r="AE12" s="179">
        <f>'Core Indicators'!GT12</f>
        <v>2</v>
      </c>
      <c r="AF12" s="179">
        <f>'Core Indicators'!HB12</f>
        <v>2</v>
      </c>
      <c r="AG12" s="179">
        <f t="shared" si="12"/>
        <v>2</v>
      </c>
      <c r="AH12" s="179">
        <f>'Core Indicators'!HJ12</f>
        <v>2</v>
      </c>
      <c r="AI12" s="179">
        <f>'Core Indicators'!HR12</f>
        <v>2</v>
      </c>
      <c r="AJ12" s="179">
        <f t="shared" si="13"/>
        <v>2</v>
      </c>
      <c r="AK12" s="179">
        <f>'Core Indicators'!HZ12</f>
        <v>2</v>
      </c>
      <c r="AL12" s="179">
        <f>'Core Indicators'!IH12</f>
        <v>2</v>
      </c>
      <c r="AM12" s="179">
        <f>'Core Indicators'!IP12</f>
        <v>2</v>
      </c>
      <c r="AN12" s="179">
        <f t="shared" si="14"/>
        <v>2</v>
      </c>
    </row>
    <row r="13" spans="1:40" x14ac:dyDescent="0.35">
      <c r="A13" s="197" t="str">
        <f>Lists!C:C</f>
        <v>CMR003</v>
      </c>
      <c r="B13" s="249">
        <f t="shared" si="0"/>
        <v>1.9</v>
      </c>
      <c r="C13" s="158">
        <f t="shared" si="1"/>
        <v>0</v>
      </c>
      <c r="D13" s="272">
        <f t="shared" si="2"/>
        <v>2</v>
      </c>
      <c r="E13" s="197">
        <f>'Core Indicators'!R13</f>
        <v>2</v>
      </c>
      <c r="F13" s="197">
        <f>'Core Indicators'!Z13</f>
        <v>2</v>
      </c>
      <c r="G13" s="158">
        <f t="shared" si="3"/>
        <v>2</v>
      </c>
      <c r="H13" s="197">
        <f>'Core Indicators'!AH13</f>
        <v>2</v>
      </c>
      <c r="I13" s="197">
        <f>'Core Indicators'!AP13</f>
        <v>2</v>
      </c>
      <c r="J13" s="197">
        <f>'Core Indicators'!BN13</f>
        <v>2</v>
      </c>
      <c r="K13" s="197">
        <f t="shared" si="4"/>
        <v>2</v>
      </c>
      <c r="L13" s="249">
        <f t="shared" si="5"/>
        <v>2</v>
      </c>
      <c r="M13" s="272">
        <f t="shared" si="6"/>
        <v>2</v>
      </c>
      <c r="N13" s="198">
        <f>'Core Indicators'!DJ13</f>
        <v>2</v>
      </c>
      <c r="O13" s="198">
        <f>'Core Indicators'!DR13</f>
        <v>2</v>
      </c>
      <c r="P13" s="198">
        <f>'Core Indicators'!DZ13</f>
        <v>2</v>
      </c>
      <c r="Q13" s="198">
        <f>'Core Indicators'!EH13</f>
        <v>2</v>
      </c>
      <c r="R13" s="198">
        <f>'Core Indicators'!EP13</f>
        <v>2</v>
      </c>
      <c r="S13" s="158">
        <f t="shared" si="7"/>
        <v>1.6</v>
      </c>
      <c r="T13" s="158">
        <f t="shared" si="8"/>
        <v>1.1666666666666667</v>
      </c>
      <c r="U13" s="197">
        <v>1</v>
      </c>
      <c r="V13" s="197">
        <v>1</v>
      </c>
      <c r="W13" s="197">
        <f>'Core Indicators'!EX13</f>
        <v>2</v>
      </c>
      <c r="X13" s="158">
        <f t="shared" si="9"/>
        <v>1.5</v>
      </c>
      <c r="Y13" s="197">
        <v>1</v>
      </c>
      <c r="Z13" s="158">
        <f t="shared" si="10"/>
        <v>2</v>
      </c>
      <c r="AA13" s="197">
        <f>'Core Indicators'!FF13</f>
        <v>2</v>
      </c>
      <c r="AB13" s="197">
        <f t="shared" si="11"/>
        <v>2</v>
      </c>
      <c r="AC13" s="179">
        <f>'Core Indicators'!GD13</f>
        <v>2</v>
      </c>
      <c r="AD13" s="179">
        <f>'Core Indicators'!GL13</f>
        <v>2</v>
      </c>
      <c r="AE13" s="179">
        <f>'Core Indicators'!GT13</f>
        <v>2</v>
      </c>
      <c r="AF13" s="179">
        <f>'Core Indicators'!HB13</f>
        <v>2</v>
      </c>
      <c r="AG13" s="179">
        <f t="shared" si="12"/>
        <v>2</v>
      </c>
      <c r="AH13" s="179">
        <f>'Core Indicators'!HJ13</f>
        <v>2</v>
      </c>
      <c r="AI13" s="179">
        <f>'Core Indicators'!HR13</f>
        <v>2</v>
      </c>
      <c r="AJ13" s="179">
        <f t="shared" si="13"/>
        <v>2</v>
      </c>
      <c r="AK13" s="179">
        <f>'Core Indicators'!HZ13</f>
        <v>2</v>
      </c>
      <c r="AL13" s="179">
        <f>'Core Indicators'!IH13</f>
        <v>2</v>
      </c>
      <c r="AM13" s="179">
        <f>'Core Indicators'!IP13</f>
        <v>2</v>
      </c>
      <c r="AN13" s="179">
        <f t="shared" si="14"/>
        <v>2</v>
      </c>
    </row>
    <row r="14" spans="1:40" x14ac:dyDescent="0.35">
      <c r="A14" s="197" t="str">
        <f>Lists!C:C</f>
        <v>CMR004</v>
      </c>
      <c r="B14" s="249">
        <f t="shared" si="0"/>
        <v>1.9</v>
      </c>
      <c r="C14" s="158">
        <f t="shared" si="1"/>
        <v>1</v>
      </c>
      <c r="D14" s="272">
        <f t="shared" si="2"/>
        <v>2</v>
      </c>
      <c r="E14" s="197">
        <f>'Core Indicators'!R14</f>
        <v>2</v>
      </c>
      <c r="F14" s="197">
        <f>'Core Indicators'!Z14</f>
        <v>2</v>
      </c>
      <c r="G14" s="158">
        <f t="shared" si="3"/>
        <v>2</v>
      </c>
      <c r="H14" s="197">
        <f>'Core Indicators'!AH14</f>
        <v>2</v>
      </c>
      <c r="I14" s="197">
        <f>'Core Indicators'!AP14</f>
        <v>2</v>
      </c>
      <c r="J14" s="197" t="str">
        <f>'Core Indicators'!BN14</f>
        <v>x</v>
      </c>
      <c r="K14" s="197">
        <f t="shared" si="4"/>
        <v>2</v>
      </c>
      <c r="L14" s="249">
        <f t="shared" si="5"/>
        <v>2</v>
      </c>
      <c r="M14" s="272">
        <f t="shared" si="6"/>
        <v>2</v>
      </c>
      <c r="N14" s="198">
        <f>'Core Indicators'!DJ14</f>
        <v>2</v>
      </c>
      <c r="O14" s="198">
        <f>'Core Indicators'!DR14</f>
        <v>2</v>
      </c>
      <c r="P14" s="198">
        <f>'Core Indicators'!DZ14</f>
        <v>2</v>
      </c>
      <c r="Q14" s="198">
        <f>'Core Indicators'!EH14</f>
        <v>2</v>
      </c>
      <c r="R14" s="198">
        <f>'Core Indicators'!EP14</f>
        <v>2</v>
      </c>
      <c r="S14" s="158">
        <f t="shared" si="7"/>
        <v>1.6</v>
      </c>
      <c r="T14" s="158">
        <f t="shared" si="8"/>
        <v>1.1666666666666667</v>
      </c>
      <c r="U14" s="197">
        <v>1</v>
      </c>
      <c r="V14" s="197">
        <v>1</v>
      </c>
      <c r="W14" s="197">
        <f>'Core Indicators'!EX14</f>
        <v>2</v>
      </c>
      <c r="X14" s="158">
        <f t="shared" si="9"/>
        <v>1.5</v>
      </c>
      <c r="Y14" s="197">
        <v>1</v>
      </c>
      <c r="Z14" s="158">
        <f t="shared" si="10"/>
        <v>2</v>
      </c>
      <c r="AA14" s="197">
        <f>'Core Indicators'!FF14</f>
        <v>2</v>
      </c>
      <c r="AB14" s="197">
        <f t="shared" si="11"/>
        <v>2</v>
      </c>
      <c r="AC14" s="179">
        <f>'Core Indicators'!GD14</f>
        <v>2</v>
      </c>
      <c r="AD14" s="179">
        <f>'Core Indicators'!GL14</f>
        <v>2</v>
      </c>
      <c r="AE14" s="179">
        <f>'Core Indicators'!GT14</f>
        <v>2</v>
      </c>
      <c r="AF14" s="179">
        <f>'Core Indicators'!HB14</f>
        <v>2</v>
      </c>
      <c r="AG14" s="179">
        <f t="shared" si="12"/>
        <v>2</v>
      </c>
      <c r="AH14" s="179">
        <f>'Core Indicators'!HJ14</f>
        <v>2</v>
      </c>
      <c r="AI14" s="179">
        <f>'Core Indicators'!HR14</f>
        <v>2</v>
      </c>
      <c r="AJ14" s="179">
        <f t="shared" si="13"/>
        <v>2</v>
      </c>
      <c r="AK14" s="179">
        <f>'Core Indicators'!HZ14</f>
        <v>2</v>
      </c>
      <c r="AL14" s="179">
        <f>'Core Indicators'!IH14</f>
        <v>2</v>
      </c>
      <c r="AM14" s="179">
        <f>'Core Indicators'!IP14</f>
        <v>2</v>
      </c>
      <c r="AN14" s="179">
        <f t="shared" si="14"/>
        <v>2</v>
      </c>
    </row>
    <row r="15" spans="1:40" x14ac:dyDescent="0.35">
      <c r="A15" s="197" t="str">
        <f>Lists!C:C</f>
        <v>COD001</v>
      </c>
      <c r="B15" s="249">
        <f t="shared" si="0"/>
        <v>1.9</v>
      </c>
      <c r="C15" s="158">
        <f t="shared" si="1"/>
        <v>0</v>
      </c>
      <c r="D15" s="272">
        <f t="shared" si="2"/>
        <v>1.9</v>
      </c>
      <c r="E15" s="197">
        <f>'Core Indicators'!R15</f>
        <v>1</v>
      </c>
      <c r="F15" s="197">
        <f>'Core Indicators'!Z15</f>
        <v>2</v>
      </c>
      <c r="G15" s="158">
        <f t="shared" si="3"/>
        <v>1.5</v>
      </c>
      <c r="H15" s="197">
        <f>'Core Indicators'!AH15</f>
        <v>3</v>
      </c>
      <c r="I15" s="197">
        <f>'Core Indicators'!AP15</f>
        <v>1</v>
      </c>
      <c r="J15" s="197">
        <f>'Core Indicators'!BN15</f>
        <v>1</v>
      </c>
      <c r="K15" s="197">
        <f t="shared" si="4"/>
        <v>1</v>
      </c>
      <c r="L15" s="249">
        <f t="shared" si="5"/>
        <v>2.1</v>
      </c>
      <c r="M15" s="272">
        <f t="shared" si="6"/>
        <v>2</v>
      </c>
      <c r="N15" s="198">
        <f>'Core Indicators'!DJ15</f>
        <v>2</v>
      </c>
      <c r="O15" s="198">
        <f>'Core Indicators'!DR15</f>
        <v>2</v>
      </c>
      <c r="P15" s="198">
        <f>'Core Indicators'!DZ15</f>
        <v>2</v>
      </c>
      <c r="Q15" s="198">
        <f>'Core Indicators'!EH15</f>
        <v>2</v>
      </c>
      <c r="R15" s="198">
        <f>'Core Indicators'!EP15</f>
        <v>2</v>
      </c>
      <c r="S15" s="158">
        <f t="shared" si="7"/>
        <v>1.7</v>
      </c>
      <c r="T15" s="158">
        <f t="shared" si="8"/>
        <v>1.3333333333333333</v>
      </c>
      <c r="U15" s="197">
        <v>1</v>
      </c>
      <c r="V15" s="197">
        <v>1</v>
      </c>
      <c r="W15" s="197">
        <f>'Core Indicators'!EX15</f>
        <v>3</v>
      </c>
      <c r="X15" s="158">
        <f t="shared" si="9"/>
        <v>2</v>
      </c>
      <c r="Y15" s="197">
        <v>1</v>
      </c>
      <c r="Z15" s="158">
        <f t="shared" si="10"/>
        <v>2</v>
      </c>
      <c r="AA15" s="197">
        <f>'Core Indicators'!FF15</f>
        <v>2</v>
      </c>
      <c r="AB15" s="197">
        <f t="shared" si="11"/>
        <v>2</v>
      </c>
      <c r="AC15" s="179">
        <f>'Core Indicators'!GD15</f>
        <v>2</v>
      </c>
      <c r="AD15" s="179">
        <f>'Core Indicators'!GL15</f>
        <v>2</v>
      </c>
      <c r="AE15" s="179">
        <f>'Core Indicators'!GT15</f>
        <v>2</v>
      </c>
      <c r="AF15" s="179">
        <f>'Core Indicators'!HB15</f>
        <v>2</v>
      </c>
      <c r="AG15" s="179">
        <f t="shared" si="12"/>
        <v>2</v>
      </c>
      <c r="AH15" s="179">
        <f>'Core Indicators'!HJ15</f>
        <v>2</v>
      </c>
      <c r="AI15" s="179">
        <f>'Core Indicators'!HR15</f>
        <v>2</v>
      </c>
      <c r="AJ15" s="179">
        <f t="shared" si="13"/>
        <v>2</v>
      </c>
      <c r="AK15" s="179">
        <f>'Core Indicators'!HZ15</f>
        <v>2</v>
      </c>
      <c r="AL15" s="179">
        <f>'Core Indicators'!IH15</f>
        <v>2</v>
      </c>
      <c r="AM15" s="179">
        <f>'Core Indicators'!IP15</f>
        <v>2</v>
      </c>
      <c r="AN15" s="179">
        <f t="shared" si="14"/>
        <v>2</v>
      </c>
    </row>
    <row r="16" spans="1:40" x14ac:dyDescent="0.35">
      <c r="A16" s="197" t="str">
        <f>Lists!C:C</f>
        <v>COG001</v>
      </c>
      <c r="B16" s="249">
        <f t="shared" si="0"/>
        <v>2.2999999999999998</v>
      </c>
      <c r="C16" s="158">
        <f t="shared" si="1"/>
        <v>2</v>
      </c>
      <c r="D16" s="272">
        <f t="shared" si="2"/>
        <v>2.2000000000000002</v>
      </c>
      <c r="E16" s="197">
        <f>'Core Indicators'!R16</f>
        <v>1</v>
      </c>
      <c r="F16" s="197">
        <f>'Core Indicators'!Z16</f>
        <v>2</v>
      </c>
      <c r="G16" s="158">
        <f t="shared" si="3"/>
        <v>1.5</v>
      </c>
      <c r="H16" s="197">
        <f>'Core Indicators'!AH16</f>
        <v>3</v>
      </c>
      <c r="I16" s="197">
        <f>'Core Indicators'!AP16</f>
        <v>2</v>
      </c>
      <c r="J16" s="197" t="str">
        <f>'Core Indicators'!BN16</f>
        <v>x</v>
      </c>
      <c r="K16" s="197">
        <f t="shared" si="4"/>
        <v>2</v>
      </c>
      <c r="L16" s="249">
        <f t="shared" si="5"/>
        <v>2.5</v>
      </c>
      <c r="M16" s="272">
        <f t="shared" si="6"/>
        <v>3</v>
      </c>
      <c r="N16" s="198">
        <f>'Core Indicators'!DJ16</f>
        <v>3</v>
      </c>
      <c r="O16" s="198">
        <f>'Core Indicators'!DR16</f>
        <v>3</v>
      </c>
      <c r="P16" s="198">
        <f>'Core Indicators'!DZ16</f>
        <v>3</v>
      </c>
      <c r="Q16" s="198">
        <f>'Core Indicators'!EH16</f>
        <v>3</v>
      </c>
      <c r="R16" s="198">
        <f>'Core Indicators'!EP16</f>
        <v>3</v>
      </c>
      <c r="S16" s="158">
        <f t="shared" si="7"/>
        <v>1.3</v>
      </c>
      <c r="T16" s="158">
        <f t="shared" si="8"/>
        <v>1</v>
      </c>
      <c r="U16" s="197">
        <v>1</v>
      </c>
      <c r="V16" s="197">
        <v>1</v>
      </c>
      <c r="W16" s="197" t="str">
        <f>'Core Indicators'!EX16</f>
        <v>x</v>
      </c>
      <c r="X16" s="158">
        <f t="shared" si="9"/>
        <v>1</v>
      </c>
      <c r="Y16" s="197">
        <v>1</v>
      </c>
      <c r="Z16" s="158">
        <f t="shared" si="10"/>
        <v>1.5</v>
      </c>
      <c r="AA16" s="197">
        <f>'Core Indicators'!FF16</f>
        <v>1</v>
      </c>
      <c r="AB16" s="197">
        <f t="shared" si="11"/>
        <v>2</v>
      </c>
      <c r="AC16" s="179">
        <f>'Core Indicators'!GD16</f>
        <v>2</v>
      </c>
      <c r="AD16" s="179">
        <f>'Core Indicators'!GL16</f>
        <v>2</v>
      </c>
      <c r="AE16" s="179">
        <f>'Core Indicators'!GT16</f>
        <v>2</v>
      </c>
      <c r="AF16" s="179">
        <f>'Core Indicators'!HB16</f>
        <v>2</v>
      </c>
      <c r="AG16" s="179">
        <f t="shared" si="12"/>
        <v>2</v>
      </c>
      <c r="AH16" s="179">
        <f>'Core Indicators'!HJ16</f>
        <v>2</v>
      </c>
      <c r="AI16" s="179">
        <f>'Core Indicators'!HR16</f>
        <v>2</v>
      </c>
      <c r="AJ16" s="179">
        <f t="shared" si="13"/>
        <v>2</v>
      </c>
      <c r="AK16" s="179">
        <f>'Core Indicators'!HZ16</f>
        <v>2</v>
      </c>
      <c r="AL16" s="179">
        <f>'Core Indicators'!IH16</f>
        <v>2</v>
      </c>
      <c r="AM16" s="179">
        <f>'Core Indicators'!IP16</f>
        <v>2</v>
      </c>
      <c r="AN16" s="179">
        <f t="shared" si="14"/>
        <v>2</v>
      </c>
    </row>
    <row r="17" spans="1:40" x14ac:dyDescent="0.35">
      <c r="A17" s="197" t="str">
        <f>Lists!C:C</f>
        <v>COL001</v>
      </c>
      <c r="B17" s="249">
        <f t="shared" si="0"/>
        <v>1.9</v>
      </c>
      <c r="C17" s="158">
        <f t="shared" si="1"/>
        <v>0</v>
      </c>
      <c r="D17" s="272">
        <f t="shared" si="2"/>
        <v>1.8</v>
      </c>
      <c r="E17" s="197">
        <f>'Core Indicators'!R17</f>
        <v>1</v>
      </c>
      <c r="F17" s="197">
        <f>'Core Indicators'!Z17</f>
        <v>2</v>
      </c>
      <c r="G17" s="158">
        <f t="shared" si="3"/>
        <v>1.5</v>
      </c>
      <c r="H17" s="197">
        <f>'Core Indicators'!AH17</f>
        <v>2</v>
      </c>
      <c r="I17" s="197">
        <f>'Core Indicators'!AP17</f>
        <v>2</v>
      </c>
      <c r="J17" s="197">
        <f>'Core Indicators'!BN17</f>
        <v>2</v>
      </c>
      <c r="K17" s="197">
        <f t="shared" si="4"/>
        <v>2</v>
      </c>
      <c r="L17" s="249">
        <f t="shared" si="5"/>
        <v>2</v>
      </c>
      <c r="M17" s="272">
        <f t="shared" si="6"/>
        <v>2</v>
      </c>
      <c r="N17" s="198">
        <f>'Core Indicators'!DJ17</f>
        <v>2</v>
      </c>
      <c r="O17" s="198">
        <f>'Core Indicators'!DR17</f>
        <v>2</v>
      </c>
      <c r="P17" s="198">
        <f>'Core Indicators'!DZ17</f>
        <v>2</v>
      </c>
      <c r="Q17" s="198">
        <f>'Core Indicators'!EH17</f>
        <v>2</v>
      </c>
      <c r="R17" s="198">
        <f>'Core Indicators'!EP17</f>
        <v>2</v>
      </c>
      <c r="S17" s="158">
        <f t="shared" si="7"/>
        <v>1.7</v>
      </c>
      <c r="T17" s="158">
        <f t="shared" si="8"/>
        <v>1.3333333333333333</v>
      </c>
      <c r="U17" s="197">
        <v>1</v>
      </c>
      <c r="V17" s="197">
        <v>1</v>
      </c>
      <c r="W17" s="197">
        <f>'Core Indicators'!EX17</f>
        <v>3</v>
      </c>
      <c r="X17" s="158">
        <f t="shared" si="9"/>
        <v>2</v>
      </c>
      <c r="Y17" s="197">
        <v>1</v>
      </c>
      <c r="Z17" s="158">
        <f t="shared" si="10"/>
        <v>2</v>
      </c>
      <c r="AA17" s="197">
        <f>'Core Indicators'!FF17</f>
        <v>2</v>
      </c>
      <c r="AB17" s="197">
        <f t="shared" si="11"/>
        <v>2</v>
      </c>
      <c r="AC17" s="179">
        <f>'Core Indicators'!GD17</f>
        <v>2</v>
      </c>
      <c r="AD17" s="179">
        <f>'Core Indicators'!GL17</f>
        <v>2</v>
      </c>
      <c r="AE17" s="179">
        <f>'Core Indicators'!GT17</f>
        <v>2</v>
      </c>
      <c r="AF17" s="179">
        <f>'Core Indicators'!HB17</f>
        <v>2</v>
      </c>
      <c r="AG17" s="179">
        <f t="shared" si="12"/>
        <v>2</v>
      </c>
      <c r="AH17" s="179">
        <f>'Core Indicators'!HJ17</f>
        <v>2</v>
      </c>
      <c r="AI17" s="179">
        <f>'Core Indicators'!HR17</f>
        <v>2</v>
      </c>
      <c r="AJ17" s="179">
        <f t="shared" si="13"/>
        <v>2</v>
      </c>
      <c r="AK17" s="179">
        <f>'Core Indicators'!HZ17</f>
        <v>2</v>
      </c>
      <c r="AL17" s="179">
        <f>'Core Indicators'!IH17</f>
        <v>2</v>
      </c>
      <c r="AM17" s="179">
        <f>'Core Indicators'!IP17</f>
        <v>2</v>
      </c>
      <c r="AN17" s="179">
        <f t="shared" si="14"/>
        <v>2</v>
      </c>
    </row>
    <row r="18" spans="1:40" x14ac:dyDescent="0.35">
      <c r="A18" s="197" t="str">
        <f>Lists!C:C</f>
        <v>COL002</v>
      </c>
      <c r="B18" s="249">
        <f t="shared" si="0"/>
        <v>1.9</v>
      </c>
      <c r="C18" s="158">
        <f t="shared" si="1"/>
        <v>1</v>
      </c>
      <c r="D18" s="272">
        <f t="shared" si="2"/>
        <v>2</v>
      </c>
      <c r="E18" s="197">
        <f>'Core Indicators'!R18</f>
        <v>2</v>
      </c>
      <c r="F18" s="197">
        <f>'Core Indicators'!Z18</f>
        <v>2</v>
      </c>
      <c r="G18" s="158">
        <f t="shared" si="3"/>
        <v>2</v>
      </c>
      <c r="H18" s="197">
        <f>'Core Indicators'!AH18</f>
        <v>2</v>
      </c>
      <c r="I18" s="197">
        <f>'Core Indicators'!AP18</f>
        <v>2</v>
      </c>
      <c r="J18" s="197" t="str">
        <f>'Core Indicators'!BN18</f>
        <v>x</v>
      </c>
      <c r="K18" s="197">
        <f t="shared" si="4"/>
        <v>2</v>
      </c>
      <c r="L18" s="249">
        <f t="shared" si="5"/>
        <v>2</v>
      </c>
      <c r="M18" s="272">
        <f t="shared" si="6"/>
        <v>2</v>
      </c>
      <c r="N18" s="198">
        <f>'Core Indicators'!DJ18</f>
        <v>2</v>
      </c>
      <c r="O18" s="198">
        <f>'Core Indicators'!DR18</f>
        <v>2</v>
      </c>
      <c r="P18" s="198">
        <f>'Core Indicators'!DZ18</f>
        <v>2</v>
      </c>
      <c r="Q18" s="198">
        <f>'Core Indicators'!EH18</f>
        <v>2</v>
      </c>
      <c r="R18" s="198">
        <f>'Core Indicators'!EP18</f>
        <v>2</v>
      </c>
      <c r="S18" s="158">
        <f t="shared" si="7"/>
        <v>1.7</v>
      </c>
      <c r="T18" s="158">
        <f t="shared" si="8"/>
        <v>1.3333333333333333</v>
      </c>
      <c r="U18" s="197">
        <v>1</v>
      </c>
      <c r="V18" s="197">
        <v>1</v>
      </c>
      <c r="W18" s="197">
        <f>'Core Indicators'!EX18</f>
        <v>3</v>
      </c>
      <c r="X18" s="158">
        <f t="shared" si="9"/>
        <v>2</v>
      </c>
      <c r="Y18" s="197">
        <v>1</v>
      </c>
      <c r="Z18" s="158">
        <f t="shared" si="10"/>
        <v>2</v>
      </c>
      <c r="AA18" s="197">
        <f>'Core Indicators'!FF18</f>
        <v>2</v>
      </c>
      <c r="AB18" s="197">
        <f t="shared" si="11"/>
        <v>2</v>
      </c>
      <c r="AC18" s="179">
        <f>'Core Indicators'!GD18</f>
        <v>2</v>
      </c>
      <c r="AD18" s="179">
        <f>'Core Indicators'!GL18</f>
        <v>2</v>
      </c>
      <c r="AE18" s="179">
        <f>'Core Indicators'!GT18</f>
        <v>2</v>
      </c>
      <c r="AF18" s="179">
        <f>'Core Indicators'!HB18</f>
        <v>2</v>
      </c>
      <c r="AG18" s="179">
        <f t="shared" si="12"/>
        <v>2</v>
      </c>
      <c r="AH18" s="179">
        <f>'Core Indicators'!HJ18</f>
        <v>2</v>
      </c>
      <c r="AI18" s="179">
        <f>'Core Indicators'!HR18</f>
        <v>2</v>
      </c>
      <c r="AJ18" s="179">
        <f t="shared" si="13"/>
        <v>2</v>
      </c>
      <c r="AK18" s="179">
        <f>'Core Indicators'!HZ18</f>
        <v>2</v>
      </c>
      <c r="AL18" s="179">
        <f>'Core Indicators'!IH18</f>
        <v>2</v>
      </c>
      <c r="AM18" s="179">
        <f>'Core Indicators'!IP18</f>
        <v>2</v>
      </c>
      <c r="AN18" s="179">
        <f t="shared" si="14"/>
        <v>2</v>
      </c>
    </row>
    <row r="19" spans="1:40" x14ac:dyDescent="0.35">
      <c r="A19" s="197" t="str">
        <f>Lists!C:C</f>
        <v>CRI002</v>
      </c>
      <c r="B19" s="249">
        <f t="shared" si="0"/>
        <v>2.2999999999999998</v>
      </c>
      <c r="C19" s="158">
        <f t="shared" si="1"/>
        <v>0</v>
      </c>
      <c r="D19" s="272">
        <f t="shared" si="2"/>
        <v>2.5</v>
      </c>
      <c r="E19" s="197">
        <f>'Core Indicators'!R19</f>
        <v>3</v>
      </c>
      <c r="F19" s="197">
        <f>'Core Indicators'!Z19</f>
        <v>3</v>
      </c>
      <c r="G19" s="158">
        <f t="shared" si="3"/>
        <v>3</v>
      </c>
      <c r="H19" s="197">
        <f>'Core Indicators'!AH19</f>
        <v>2</v>
      </c>
      <c r="I19" s="197">
        <f>'Core Indicators'!AP19</f>
        <v>2</v>
      </c>
      <c r="J19" s="197">
        <f>'Core Indicators'!BN19</f>
        <v>3</v>
      </c>
      <c r="K19" s="197">
        <f t="shared" si="4"/>
        <v>2.5</v>
      </c>
      <c r="L19" s="249">
        <f t="shared" si="5"/>
        <v>2.2999999999999998</v>
      </c>
      <c r="M19" s="272">
        <f t="shared" si="6"/>
        <v>2.6</v>
      </c>
      <c r="N19" s="198">
        <f>'Core Indicators'!DJ19</f>
        <v>3</v>
      </c>
      <c r="O19" s="198">
        <f>'Core Indicators'!DR19</f>
        <v>3</v>
      </c>
      <c r="P19" s="198">
        <f>'Core Indicators'!DZ19</f>
        <v>3</v>
      </c>
      <c r="Q19" s="198">
        <f>'Core Indicators'!EH19</f>
        <v>2</v>
      </c>
      <c r="R19" s="198">
        <f>'Core Indicators'!EP19</f>
        <v>2</v>
      </c>
      <c r="S19" s="158">
        <f t="shared" si="7"/>
        <v>1.7</v>
      </c>
      <c r="T19" s="158">
        <f t="shared" si="8"/>
        <v>1.3333333333333333</v>
      </c>
      <c r="U19" s="197">
        <v>1</v>
      </c>
      <c r="V19" s="197">
        <v>1</v>
      </c>
      <c r="W19" s="197">
        <f>'Core Indicators'!EX19</f>
        <v>3</v>
      </c>
      <c r="X19" s="158">
        <f t="shared" si="9"/>
        <v>2</v>
      </c>
      <c r="Y19" s="197">
        <v>1</v>
      </c>
      <c r="Z19" s="158">
        <f t="shared" si="10"/>
        <v>2</v>
      </c>
      <c r="AA19" s="197">
        <f>'Core Indicators'!FF19</f>
        <v>2</v>
      </c>
      <c r="AB19" s="197">
        <f t="shared" si="11"/>
        <v>2</v>
      </c>
      <c r="AC19" s="179">
        <f>'Core Indicators'!GD19</f>
        <v>2</v>
      </c>
      <c r="AD19" s="179">
        <f>'Core Indicators'!GL19</f>
        <v>2</v>
      </c>
      <c r="AE19" s="179">
        <f>'Core Indicators'!GT19</f>
        <v>2</v>
      </c>
      <c r="AF19" s="179">
        <f>'Core Indicators'!HB19</f>
        <v>2</v>
      </c>
      <c r="AG19" s="179">
        <f t="shared" si="12"/>
        <v>2</v>
      </c>
      <c r="AH19" s="179">
        <f>'Core Indicators'!HJ19</f>
        <v>2</v>
      </c>
      <c r="AI19" s="179">
        <f>'Core Indicators'!HR19</f>
        <v>2</v>
      </c>
      <c r="AJ19" s="179">
        <f t="shared" si="13"/>
        <v>2</v>
      </c>
      <c r="AK19" s="179">
        <f>'Core Indicators'!HZ19</f>
        <v>2</v>
      </c>
      <c r="AL19" s="179">
        <f>'Core Indicators'!IH19</f>
        <v>2</v>
      </c>
      <c r="AM19" s="179">
        <f>'Core Indicators'!IP19</f>
        <v>2</v>
      </c>
      <c r="AN19" s="179">
        <f t="shared" si="14"/>
        <v>2</v>
      </c>
    </row>
    <row r="20" spans="1:40" x14ac:dyDescent="0.35">
      <c r="A20" s="197" t="str">
        <f>Lists!C:C</f>
        <v>DJI001</v>
      </c>
      <c r="B20" s="249">
        <f t="shared" si="0"/>
        <v>1.9</v>
      </c>
      <c r="C20" s="158">
        <f t="shared" si="1"/>
        <v>0</v>
      </c>
      <c r="D20" s="272">
        <f t="shared" si="2"/>
        <v>2</v>
      </c>
      <c r="E20" s="197">
        <f>'Core Indicators'!R20</f>
        <v>2</v>
      </c>
      <c r="F20" s="197">
        <f>'Core Indicators'!Z20</f>
        <v>2</v>
      </c>
      <c r="G20" s="158">
        <f t="shared" si="3"/>
        <v>2</v>
      </c>
      <c r="H20" s="197">
        <f>'Core Indicators'!AH20</f>
        <v>2</v>
      </c>
      <c r="I20" s="197">
        <f>'Core Indicators'!AP20</f>
        <v>2</v>
      </c>
      <c r="J20" s="197">
        <f>'Core Indicators'!BN20</f>
        <v>2</v>
      </c>
      <c r="K20" s="197">
        <f t="shared" si="4"/>
        <v>2</v>
      </c>
      <c r="L20" s="249">
        <f t="shared" si="5"/>
        <v>2</v>
      </c>
      <c r="M20" s="272">
        <f t="shared" si="6"/>
        <v>2</v>
      </c>
      <c r="N20" s="198">
        <f>'Core Indicators'!DJ20</f>
        <v>2</v>
      </c>
      <c r="O20" s="198">
        <f>'Core Indicators'!DR20</f>
        <v>2</v>
      </c>
      <c r="P20" s="198">
        <f>'Core Indicators'!DZ20</f>
        <v>2</v>
      </c>
      <c r="Q20" s="198">
        <f>'Core Indicators'!EH20</f>
        <v>2</v>
      </c>
      <c r="R20" s="198" t="str">
        <f>'Core Indicators'!EP20</f>
        <v>x</v>
      </c>
      <c r="S20" s="158">
        <f t="shared" si="7"/>
        <v>1.6</v>
      </c>
      <c r="T20" s="158">
        <f t="shared" si="8"/>
        <v>1.1666666666666667</v>
      </c>
      <c r="U20" s="197">
        <v>1</v>
      </c>
      <c r="V20" s="197">
        <v>1</v>
      </c>
      <c r="W20" s="197">
        <f>'Core Indicators'!EX20</f>
        <v>2</v>
      </c>
      <c r="X20" s="158">
        <f t="shared" si="9"/>
        <v>1.5</v>
      </c>
      <c r="Y20" s="197">
        <v>1</v>
      </c>
      <c r="Z20" s="158">
        <f t="shared" si="10"/>
        <v>2</v>
      </c>
      <c r="AA20" s="197">
        <f>'Core Indicators'!FF20</f>
        <v>2</v>
      </c>
      <c r="AB20" s="197">
        <f t="shared" si="11"/>
        <v>2</v>
      </c>
      <c r="AC20" s="179">
        <f>'Core Indicators'!GD20</f>
        <v>2</v>
      </c>
      <c r="AD20" s="179">
        <f>'Core Indicators'!GL20</f>
        <v>2</v>
      </c>
      <c r="AE20" s="179">
        <f>'Core Indicators'!GT20</f>
        <v>2</v>
      </c>
      <c r="AF20" s="179">
        <f>'Core Indicators'!HB20</f>
        <v>2</v>
      </c>
      <c r="AG20" s="179">
        <f t="shared" si="12"/>
        <v>2</v>
      </c>
      <c r="AH20" s="179">
        <f>'Core Indicators'!HJ20</f>
        <v>2</v>
      </c>
      <c r="AI20" s="179">
        <f>'Core Indicators'!HR20</f>
        <v>2</v>
      </c>
      <c r="AJ20" s="179">
        <f t="shared" si="13"/>
        <v>2</v>
      </c>
      <c r="AK20" s="179">
        <f>'Core Indicators'!HZ20</f>
        <v>2</v>
      </c>
      <c r="AL20" s="179">
        <f>'Core Indicators'!IH20</f>
        <v>2</v>
      </c>
      <c r="AM20" s="179">
        <f>'Core Indicators'!IP20</f>
        <v>2</v>
      </c>
      <c r="AN20" s="179">
        <f t="shared" si="14"/>
        <v>2</v>
      </c>
    </row>
    <row r="21" spans="1:40" x14ac:dyDescent="0.35">
      <c r="A21" s="197" t="str">
        <f>Lists!C:C</f>
        <v>DJI002</v>
      </c>
      <c r="B21" s="249">
        <f t="shared" si="0"/>
        <v>1.9</v>
      </c>
      <c r="C21" s="158">
        <f t="shared" si="1"/>
        <v>0</v>
      </c>
      <c r="D21" s="272">
        <f t="shared" si="2"/>
        <v>2</v>
      </c>
      <c r="E21" s="197">
        <f>'Core Indicators'!R21</f>
        <v>2</v>
      </c>
      <c r="F21" s="197">
        <f>'Core Indicators'!Z21</f>
        <v>2</v>
      </c>
      <c r="G21" s="158">
        <f t="shared" si="3"/>
        <v>2</v>
      </c>
      <c r="H21" s="197">
        <f>'Core Indicators'!AH21</f>
        <v>2</v>
      </c>
      <c r="I21" s="197">
        <f>'Core Indicators'!AP21</f>
        <v>2</v>
      </c>
      <c r="J21" s="197">
        <f>'Core Indicators'!BN21</f>
        <v>2</v>
      </c>
      <c r="K21" s="197">
        <f t="shared" si="4"/>
        <v>2</v>
      </c>
      <c r="L21" s="249">
        <f t="shared" si="5"/>
        <v>2</v>
      </c>
      <c r="M21" s="272">
        <f t="shared" si="6"/>
        <v>2</v>
      </c>
      <c r="N21" s="198">
        <f>'Core Indicators'!DJ21</f>
        <v>2</v>
      </c>
      <c r="O21" s="198">
        <f>'Core Indicators'!DR21</f>
        <v>2</v>
      </c>
      <c r="P21" s="198">
        <f>'Core Indicators'!DZ21</f>
        <v>2</v>
      </c>
      <c r="Q21" s="198">
        <f>'Core Indicators'!EH21</f>
        <v>2</v>
      </c>
      <c r="R21" s="198">
        <f>'Core Indicators'!EP21</f>
        <v>2</v>
      </c>
      <c r="S21" s="158">
        <f t="shared" si="7"/>
        <v>1.6</v>
      </c>
      <c r="T21" s="158">
        <f t="shared" si="8"/>
        <v>1.1666666666666667</v>
      </c>
      <c r="U21" s="197">
        <v>1</v>
      </c>
      <c r="V21" s="197">
        <v>1</v>
      </c>
      <c r="W21" s="197">
        <f>'Core Indicators'!EX21</f>
        <v>2</v>
      </c>
      <c r="X21" s="158">
        <f t="shared" si="9"/>
        <v>1.5</v>
      </c>
      <c r="Y21" s="197">
        <v>1</v>
      </c>
      <c r="Z21" s="158">
        <f t="shared" si="10"/>
        <v>2</v>
      </c>
      <c r="AA21" s="197">
        <f>'Core Indicators'!FF21</f>
        <v>2</v>
      </c>
      <c r="AB21" s="197">
        <f t="shared" si="11"/>
        <v>2</v>
      </c>
      <c r="AC21" s="179">
        <f>'Core Indicators'!GD21</f>
        <v>2</v>
      </c>
      <c r="AD21" s="179">
        <f>'Core Indicators'!GL21</f>
        <v>2</v>
      </c>
      <c r="AE21" s="179">
        <f>'Core Indicators'!GT21</f>
        <v>2</v>
      </c>
      <c r="AF21" s="179">
        <f>'Core Indicators'!HB21</f>
        <v>2</v>
      </c>
      <c r="AG21" s="179">
        <f t="shared" si="12"/>
        <v>2</v>
      </c>
      <c r="AH21" s="179">
        <f>'Core Indicators'!HJ21</f>
        <v>2</v>
      </c>
      <c r="AI21" s="179">
        <f>'Core Indicators'!HR21</f>
        <v>2</v>
      </c>
      <c r="AJ21" s="179">
        <f t="shared" si="13"/>
        <v>2</v>
      </c>
      <c r="AK21" s="179">
        <f>'Core Indicators'!HZ21</f>
        <v>2</v>
      </c>
      <c r="AL21" s="179">
        <f>'Core Indicators'!IH21</f>
        <v>2</v>
      </c>
      <c r="AM21" s="179">
        <f>'Core Indicators'!IP21</f>
        <v>2</v>
      </c>
      <c r="AN21" s="179">
        <f t="shared" si="14"/>
        <v>2</v>
      </c>
    </row>
    <row r="22" spans="1:40" x14ac:dyDescent="0.35">
      <c r="A22" s="197" t="str">
        <f>Lists!C:C</f>
        <v>DJI003</v>
      </c>
      <c r="B22" s="249">
        <f t="shared" si="0"/>
        <v>1.9</v>
      </c>
      <c r="C22" s="158">
        <f t="shared" si="1"/>
        <v>1</v>
      </c>
      <c r="D22" s="272">
        <f t="shared" si="2"/>
        <v>2</v>
      </c>
      <c r="E22" s="197">
        <f>'Core Indicators'!R22</f>
        <v>2</v>
      </c>
      <c r="F22" s="197">
        <f>'Core Indicators'!Z22</f>
        <v>2</v>
      </c>
      <c r="G22" s="158">
        <f t="shared" si="3"/>
        <v>2</v>
      </c>
      <c r="H22" s="197">
        <f>'Core Indicators'!AH22</f>
        <v>2</v>
      </c>
      <c r="I22" s="197" t="str">
        <f>'Core Indicators'!AP22</f>
        <v>x</v>
      </c>
      <c r="J22" s="197">
        <f>'Core Indicators'!BN22</f>
        <v>2</v>
      </c>
      <c r="K22" s="197">
        <f t="shared" si="4"/>
        <v>2</v>
      </c>
      <c r="L22" s="249">
        <f t="shared" si="5"/>
        <v>2</v>
      </c>
      <c r="M22" s="272">
        <f t="shared" si="6"/>
        <v>2</v>
      </c>
      <c r="N22" s="198">
        <f>'Core Indicators'!DJ22</f>
        <v>2</v>
      </c>
      <c r="O22" s="198">
        <f>'Core Indicators'!DR22</f>
        <v>2</v>
      </c>
      <c r="P22" s="198">
        <f>'Core Indicators'!DZ22</f>
        <v>2</v>
      </c>
      <c r="Q22" s="198">
        <f>'Core Indicators'!EH22</f>
        <v>2</v>
      </c>
      <c r="R22" s="198" t="str">
        <f>'Core Indicators'!EP22</f>
        <v>x</v>
      </c>
      <c r="S22" s="158">
        <f t="shared" si="7"/>
        <v>1.6</v>
      </c>
      <c r="T22" s="158">
        <f t="shared" si="8"/>
        <v>1.1666666666666667</v>
      </c>
      <c r="U22" s="197">
        <v>1</v>
      </c>
      <c r="V22" s="197">
        <v>1</v>
      </c>
      <c r="W22" s="197">
        <f>'Core Indicators'!EX22</f>
        <v>2</v>
      </c>
      <c r="X22" s="158">
        <f t="shared" si="9"/>
        <v>1.5</v>
      </c>
      <c r="Y22" s="197">
        <v>1</v>
      </c>
      <c r="Z22" s="158">
        <f t="shared" si="10"/>
        <v>2</v>
      </c>
      <c r="AA22" s="197">
        <f>'Core Indicators'!FF22</f>
        <v>2</v>
      </c>
      <c r="AB22" s="197">
        <f t="shared" si="11"/>
        <v>2</v>
      </c>
      <c r="AC22" s="179">
        <f>'Core Indicators'!GD22</f>
        <v>2</v>
      </c>
      <c r="AD22" s="179">
        <f>'Core Indicators'!GL22</f>
        <v>2</v>
      </c>
      <c r="AE22" s="179">
        <f>'Core Indicators'!GT22</f>
        <v>2</v>
      </c>
      <c r="AF22" s="179">
        <f>'Core Indicators'!HB22</f>
        <v>2</v>
      </c>
      <c r="AG22" s="179">
        <f t="shared" si="12"/>
        <v>2</v>
      </c>
      <c r="AH22" s="179">
        <f>'Core Indicators'!HJ22</f>
        <v>2</v>
      </c>
      <c r="AI22" s="179">
        <f>'Core Indicators'!HR22</f>
        <v>2</v>
      </c>
      <c r="AJ22" s="179">
        <f t="shared" si="13"/>
        <v>2</v>
      </c>
      <c r="AK22" s="179">
        <f>'Core Indicators'!HZ22</f>
        <v>2</v>
      </c>
      <c r="AL22" s="179">
        <f>'Core Indicators'!IH22</f>
        <v>2</v>
      </c>
      <c r="AM22" s="179">
        <f>'Core Indicators'!IP22</f>
        <v>2</v>
      </c>
      <c r="AN22" s="179">
        <f t="shared" si="14"/>
        <v>2</v>
      </c>
    </row>
    <row r="23" spans="1:40" x14ac:dyDescent="0.35">
      <c r="A23" s="197" t="str">
        <f>Lists!C:C</f>
        <v>DZA002</v>
      </c>
      <c r="B23" s="249" t="str">
        <f t="shared" si="0"/>
        <v>x</v>
      </c>
      <c r="C23" s="158">
        <f t="shared" si="1"/>
        <v>3</v>
      </c>
      <c r="D23" s="272">
        <f t="shared" si="2"/>
        <v>2.7</v>
      </c>
      <c r="E23" s="197">
        <f>'Core Indicators'!R23</f>
        <v>2</v>
      </c>
      <c r="F23" s="197">
        <f>'Core Indicators'!Z23</f>
        <v>2</v>
      </c>
      <c r="G23" s="158">
        <f t="shared" si="3"/>
        <v>2</v>
      </c>
      <c r="H23" s="197" t="str">
        <f>'Core Indicators'!AH23</f>
        <v>x</v>
      </c>
      <c r="I23" s="197" t="str">
        <f>'Core Indicators'!AP23</f>
        <v>x</v>
      </c>
      <c r="J23" s="197">
        <f>'Core Indicators'!BN23</f>
        <v>3</v>
      </c>
      <c r="K23" s="197">
        <f t="shared" si="4"/>
        <v>3</v>
      </c>
      <c r="L23" s="249">
        <f t="shared" si="5"/>
        <v>3</v>
      </c>
      <c r="M23" s="272" t="str">
        <f t="shared" si="6"/>
        <v>x</v>
      </c>
      <c r="N23" s="198" t="str">
        <f>'Core Indicators'!DJ23</f>
        <v>x</v>
      </c>
      <c r="O23" s="198" t="str">
        <f>'Core Indicators'!DR23</f>
        <v>x</v>
      </c>
      <c r="P23" s="198" t="str">
        <f>'Core Indicators'!DZ23</f>
        <v>x</v>
      </c>
      <c r="Q23" s="198" t="str">
        <f>'Core Indicators'!EH23</f>
        <v>x</v>
      </c>
      <c r="R23" s="198" t="str">
        <f>'Core Indicators'!EP23</f>
        <v>x</v>
      </c>
      <c r="S23" s="158">
        <f t="shared" si="7"/>
        <v>1.7</v>
      </c>
      <c r="T23" s="158">
        <f t="shared" si="8"/>
        <v>1.3333333333333333</v>
      </c>
      <c r="U23" s="197">
        <v>1</v>
      </c>
      <c r="V23" s="197">
        <v>1</v>
      </c>
      <c r="W23" s="197">
        <f>'Core Indicators'!EX23</f>
        <v>3</v>
      </c>
      <c r="X23" s="158">
        <f t="shared" si="9"/>
        <v>2</v>
      </c>
      <c r="Y23" s="197">
        <v>1</v>
      </c>
      <c r="Z23" s="158">
        <f t="shared" si="10"/>
        <v>2</v>
      </c>
      <c r="AA23" s="197">
        <f>'Core Indicators'!FF23</f>
        <v>2</v>
      </c>
      <c r="AB23" s="197">
        <f t="shared" si="11"/>
        <v>2</v>
      </c>
      <c r="AC23" s="179">
        <f>'Core Indicators'!GD23</f>
        <v>2</v>
      </c>
      <c r="AD23" s="179">
        <f>'Core Indicators'!GL23</f>
        <v>2</v>
      </c>
      <c r="AE23" s="179">
        <f>'Core Indicators'!GT23</f>
        <v>2</v>
      </c>
      <c r="AF23" s="179">
        <f>'Core Indicators'!HB23</f>
        <v>2</v>
      </c>
      <c r="AG23" s="179">
        <f t="shared" si="12"/>
        <v>2</v>
      </c>
      <c r="AH23" s="179">
        <f>'Core Indicators'!HJ23</f>
        <v>2</v>
      </c>
      <c r="AI23" s="179">
        <f>'Core Indicators'!HR23</f>
        <v>2</v>
      </c>
      <c r="AJ23" s="179">
        <f t="shared" si="13"/>
        <v>2</v>
      </c>
      <c r="AK23" s="179">
        <f>'Core Indicators'!HZ23</f>
        <v>2</v>
      </c>
      <c r="AL23" s="179">
        <f>'Core Indicators'!IH23</f>
        <v>2</v>
      </c>
      <c r="AM23" s="179">
        <f>'Core Indicators'!IP23</f>
        <v>2</v>
      </c>
      <c r="AN23" s="179">
        <f t="shared" si="14"/>
        <v>2</v>
      </c>
    </row>
    <row r="24" spans="1:40" x14ac:dyDescent="0.35">
      <c r="A24" s="197" t="str">
        <f>Lists!C:C</f>
        <v>DZA003</v>
      </c>
      <c r="B24" s="249">
        <f t="shared" si="0"/>
        <v>2.5</v>
      </c>
      <c r="C24" s="158">
        <f t="shared" si="1"/>
        <v>0</v>
      </c>
      <c r="D24" s="272">
        <f t="shared" si="2"/>
        <v>2.6</v>
      </c>
      <c r="E24" s="197">
        <f>'Core Indicators'!R24</f>
        <v>2</v>
      </c>
      <c r="F24" s="197">
        <f>'Core Indicators'!Z24</f>
        <v>2</v>
      </c>
      <c r="G24" s="158">
        <f t="shared" si="3"/>
        <v>2</v>
      </c>
      <c r="H24" s="197">
        <f>'Core Indicators'!AH24</f>
        <v>3</v>
      </c>
      <c r="I24" s="197">
        <f>'Core Indicators'!AP24</f>
        <v>3</v>
      </c>
      <c r="J24" s="197">
        <f>'Core Indicators'!BN24</f>
        <v>2</v>
      </c>
      <c r="K24" s="197">
        <f t="shared" si="4"/>
        <v>2.5</v>
      </c>
      <c r="L24" s="249">
        <f t="shared" si="5"/>
        <v>2.8</v>
      </c>
      <c r="M24" s="272">
        <f t="shared" si="6"/>
        <v>3</v>
      </c>
      <c r="N24" s="198">
        <f>'Core Indicators'!DJ24</f>
        <v>3</v>
      </c>
      <c r="O24" s="198">
        <f>'Core Indicators'!DR24</f>
        <v>3</v>
      </c>
      <c r="P24" s="198">
        <f>'Core Indicators'!DZ24</f>
        <v>3</v>
      </c>
      <c r="Q24" s="198">
        <f>'Core Indicators'!EH24</f>
        <v>3</v>
      </c>
      <c r="R24" s="198">
        <f>'Core Indicators'!EP24</f>
        <v>3</v>
      </c>
      <c r="S24" s="158">
        <f t="shared" si="7"/>
        <v>1.7</v>
      </c>
      <c r="T24" s="158">
        <f t="shared" si="8"/>
        <v>1.3333333333333333</v>
      </c>
      <c r="U24" s="197">
        <v>1</v>
      </c>
      <c r="V24" s="197">
        <v>1</v>
      </c>
      <c r="W24" s="197">
        <f>'Core Indicators'!EX24</f>
        <v>3</v>
      </c>
      <c r="X24" s="158">
        <f t="shared" si="9"/>
        <v>2</v>
      </c>
      <c r="Y24" s="197">
        <v>1</v>
      </c>
      <c r="Z24" s="158">
        <f t="shared" si="10"/>
        <v>2</v>
      </c>
      <c r="AA24" s="197">
        <f>'Core Indicators'!FF24</f>
        <v>2</v>
      </c>
      <c r="AB24" s="197">
        <f t="shared" si="11"/>
        <v>2</v>
      </c>
      <c r="AC24" s="179">
        <f>'Core Indicators'!GD24</f>
        <v>2</v>
      </c>
      <c r="AD24" s="179">
        <f>'Core Indicators'!GL24</f>
        <v>2</v>
      </c>
      <c r="AE24" s="179">
        <f>'Core Indicators'!GT24</f>
        <v>2</v>
      </c>
      <c r="AF24" s="179">
        <f>'Core Indicators'!HB24</f>
        <v>2</v>
      </c>
      <c r="AG24" s="179">
        <f t="shared" si="12"/>
        <v>2</v>
      </c>
      <c r="AH24" s="179">
        <f>'Core Indicators'!HJ24</f>
        <v>2</v>
      </c>
      <c r="AI24" s="179">
        <f>'Core Indicators'!HR24</f>
        <v>2</v>
      </c>
      <c r="AJ24" s="179">
        <f t="shared" si="13"/>
        <v>2</v>
      </c>
      <c r="AK24" s="179">
        <f>'Core Indicators'!HZ24</f>
        <v>2</v>
      </c>
      <c r="AL24" s="179">
        <f>'Core Indicators'!IH24</f>
        <v>2</v>
      </c>
      <c r="AM24" s="179">
        <f>'Core Indicators'!IP24</f>
        <v>2</v>
      </c>
      <c r="AN24" s="179">
        <f t="shared" si="14"/>
        <v>2</v>
      </c>
    </row>
    <row r="25" spans="1:40" x14ac:dyDescent="0.35">
      <c r="A25" s="197" t="str">
        <f>Lists!C:C</f>
        <v>DZA004</v>
      </c>
      <c r="B25" s="249" t="str">
        <f t="shared" si="0"/>
        <v>x</v>
      </c>
      <c r="C25" s="158">
        <f t="shared" si="1"/>
        <v>3</v>
      </c>
      <c r="D25" s="272">
        <f t="shared" si="2"/>
        <v>2.7</v>
      </c>
      <c r="E25" s="197">
        <f>'Core Indicators'!R25</f>
        <v>2</v>
      </c>
      <c r="F25" s="197">
        <f>'Core Indicators'!Z25</f>
        <v>2</v>
      </c>
      <c r="G25" s="158">
        <f t="shared" si="3"/>
        <v>2</v>
      </c>
      <c r="H25" s="197" t="str">
        <f>'Core Indicators'!AH25</f>
        <v>x</v>
      </c>
      <c r="I25" s="197" t="str">
        <f>'Core Indicators'!AP25</f>
        <v>x</v>
      </c>
      <c r="J25" s="197">
        <f>'Core Indicators'!BN25</f>
        <v>3</v>
      </c>
      <c r="K25" s="197">
        <f t="shared" si="4"/>
        <v>3</v>
      </c>
      <c r="L25" s="249">
        <f t="shared" si="5"/>
        <v>3</v>
      </c>
      <c r="M25" s="272" t="str">
        <f t="shared" si="6"/>
        <v>x</v>
      </c>
      <c r="N25" s="198" t="str">
        <f>'Core Indicators'!DJ25</f>
        <v>x</v>
      </c>
      <c r="O25" s="198" t="str">
        <f>'Core Indicators'!DR25</f>
        <v>x</v>
      </c>
      <c r="P25" s="198" t="str">
        <f>'Core Indicators'!DZ25</f>
        <v>x</v>
      </c>
      <c r="Q25" s="198" t="str">
        <f>'Core Indicators'!EH25</f>
        <v>x</v>
      </c>
      <c r="R25" s="198" t="str">
        <f>'Core Indicators'!EP25</f>
        <v>x</v>
      </c>
      <c r="S25" s="158">
        <f t="shared" si="7"/>
        <v>1.4</v>
      </c>
      <c r="T25" s="158">
        <f t="shared" si="8"/>
        <v>1.3333333333333333</v>
      </c>
      <c r="U25" s="197">
        <v>1</v>
      </c>
      <c r="V25" s="197">
        <v>1</v>
      </c>
      <c r="W25" s="197">
        <f>'Core Indicators'!EX25</f>
        <v>3</v>
      </c>
      <c r="X25" s="158">
        <f t="shared" si="9"/>
        <v>2</v>
      </c>
      <c r="Y25" s="197">
        <v>1</v>
      </c>
      <c r="Z25" s="158">
        <f t="shared" si="10"/>
        <v>1.5</v>
      </c>
      <c r="AA25" s="197">
        <f>'Core Indicators'!FF25</f>
        <v>1</v>
      </c>
      <c r="AB25" s="197">
        <f t="shared" si="11"/>
        <v>2</v>
      </c>
      <c r="AC25" s="179">
        <f>'Core Indicators'!GD25</f>
        <v>2</v>
      </c>
      <c r="AD25" s="179">
        <f>'Core Indicators'!GL25</f>
        <v>2</v>
      </c>
      <c r="AE25" s="179">
        <f>'Core Indicators'!GT25</f>
        <v>2</v>
      </c>
      <c r="AF25" s="179">
        <f>'Core Indicators'!HB25</f>
        <v>2</v>
      </c>
      <c r="AG25" s="179">
        <f t="shared" si="12"/>
        <v>2</v>
      </c>
      <c r="AH25" s="179">
        <f>'Core Indicators'!HJ25</f>
        <v>2</v>
      </c>
      <c r="AI25" s="179">
        <f>'Core Indicators'!HR25</f>
        <v>2</v>
      </c>
      <c r="AJ25" s="179">
        <f t="shared" si="13"/>
        <v>2</v>
      </c>
      <c r="AK25" s="179">
        <f>'Core Indicators'!HZ25</f>
        <v>2</v>
      </c>
      <c r="AL25" s="179">
        <f>'Core Indicators'!IH25</f>
        <v>2</v>
      </c>
      <c r="AM25" s="179">
        <f>'Core Indicators'!IP25</f>
        <v>2</v>
      </c>
      <c r="AN25" s="179">
        <f t="shared" si="14"/>
        <v>2</v>
      </c>
    </row>
    <row r="26" spans="1:40" x14ac:dyDescent="0.35">
      <c r="A26" s="197" t="str">
        <f>Lists!C:C</f>
        <v>ECU002</v>
      </c>
      <c r="B26" s="249">
        <f t="shared" si="0"/>
        <v>2.5</v>
      </c>
      <c r="C26" s="158">
        <f t="shared" si="1"/>
        <v>0</v>
      </c>
      <c r="D26" s="272">
        <f t="shared" si="2"/>
        <v>2.5</v>
      </c>
      <c r="E26" s="197">
        <f>'Core Indicators'!R26</f>
        <v>2</v>
      </c>
      <c r="F26" s="197">
        <f>'Core Indicators'!Z26</f>
        <v>3</v>
      </c>
      <c r="G26" s="158">
        <f t="shared" si="3"/>
        <v>2.5</v>
      </c>
      <c r="H26" s="197">
        <f>'Core Indicators'!AH26</f>
        <v>3</v>
      </c>
      <c r="I26" s="197">
        <f>'Core Indicators'!AP26</f>
        <v>2</v>
      </c>
      <c r="J26" s="197">
        <f>'Core Indicators'!BN26</f>
        <v>2</v>
      </c>
      <c r="K26" s="197">
        <f t="shared" si="4"/>
        <v>2</v>
      </c>
      <c r="L26" s="249">
        <f t="shared" si="5"/>
        <v>2.5</v>
      </c>
      <c r="M26" s="272">
        <f t="shared" si="6"/>
        <v>3</v>
      </c>
      <c r="N26" s="198">
        <f>'Core Indicators'!DJ26</f>
        <v>3</v>
      </c>
      <c r="O26" s="198">
        <f>'Core Indicators'!DR26</f>
        <v>3</v>
      </c>
      <c r="P26" s="198">
        <f>'Core Indicators'!DZ26</f>
        <v>3</v>
      </c>
      <c r="Q26" s="198">
        <f>'Core Indicators'!EH26</f>
        <v>3</v>
      </c>
      <c r="R26" s="198">
        <f>'Core Indicators'!EP26</f>
        <v>3</v>
      </c>
      <c r="S26" s="158">
        <f t="shared" si="7"/>
        <v>1.6</v>
      </c>
      <c r="T26" s="158">
        <f t="shared" si="8"/>
        <v>1.1666666666666667</v>
      </c>
      <c r="U26" s="197">
        <v>1</v>
      </c>
      <c r="V26" s="197">
        <v>1</v>
      </c>
      <c r="W26" s="197">
        <f>'Core Indicators'!EX26</f>
        <v>2</v>
      </c>
      <c r="X26" s="158">
        <f t="shared" si="9"/>
        <v>1.5</v>
      </c>
      <c r="Y26" s="197">
        <v>1</v>
      </c>
      <c r="Z26" s="158">
        <f t="shared" si="10"/>
        <v>2</v>
      </c>
      <c r="AA26" s="197">
        <f>'Core Indicators'!FF26</f>
        <v>2</v>
      </c>
      <c r="AB26" s="197">
        <f t="shared" si="11"/>
        <v>2</v>
      </c>
      <c r="AC26" s="179">
        <f>'Core Indicators'!GD26</f>
        <v>2</v>
      </c>
      <c r="AD26" s="179">
        <f>'Core Indicators'!GL26</f>
        <v>2</v>
      </c>
      <c r="AE26" s="179">
        <f>'Core Indicators'!GT26</f>
        <v>2</v>
      </c>
      <c r="AF26" s="179">
        <f>'Core Indicators'!HB26</f>
        <v>2</v>
      </c>
      <c r="AG26" s="179">
        <f t="shared" si="12"/>
        <v>2</v>
      </c>
      <c r="AH26" s="179">
        <f>'Core Indicators'!HJ26</f>
        <v>2</v>
      </c>
      <c r="AI26" s="179">
        <f>'Core Indicators'!HR26</f>
        <v>2</v>
      </c>
      <c r="AJ26" s="179">
        <f t="shared" si="13"/>
        <v>2</v>
      </c>
      <c r="AK26" s="179">
        <f>'Core Indicators'!HZ26</f>
        <v>2</v>
      </c>
      <c r="AL26" s="179">
        <f>'Core Indicators'!IH26</f>
        <v>2</v>
      </c>
      <c r="AM26" s="179">
        <f>'Core Indicators'!IP26</f>
        <v>2</v>
      </c>
      <c r="AN26" s="179">
        <f t="shared" si="14"/>
        <v>2</v>
      </c>
    </row>
    <row r="27" spans="1:40" x14ac:dyDescent="0.35">
      <c r="A27" s="197" t="str">
        <f>Lists!C:C</f>
        <v>EGY002</v>
      </c>
      <c r="B27" s="249">
        <f t="shared" si="0"/>
        <v>2.5</v>
      </c>
      <c r="C27" s="158">
        <f t="shared" si="1"/>
        <v>0</v>
      </c>
      <c r="D27" s="272">
        <f t="shared" si="2"/>
        <v>2.7</v>
      </c>
      <c r="E27" s="197">
        <f>'Core Indicators'!R27</f>
        <v>2</v>
      </c>
      <c r="F27" s="197">
        <f>'Core Indicators'!Z27</f>
        <v>3</v>
      </c>
      <c r="G27" s="158">
        <f t="shared" si="3"/>
        <v>2.5</v>
      </c>
      <c r="H27" s="197">
        <f>'Core Indicators'!AH27</f>
        <v>3</v>
      </c>
      <c r="I27" s="197">
        <f>'Core Indicators'!AP27</f>
        <v>3</v>
      </c>
      <c r="J27" s="197">
        <f>'Core Indicators'!BN27</f>
        <v>2</v>
      </c>
      <c r="K27" s="197">
        <f t="shared" si="4"/>
        <v>2.5</v>
      </c>
      <c r="L27" s="249">
        <f t="shared" si="5"/>
        <v>2.8</v>
      </c>
      <c r="M27" s="272">
        <f t="shared" si="6"/>
        <v>3</v>
      </c>
      <c r="N27" s="198">
        <f>'Core Indicators'!DJ27</f>
        <v>3</v>
      </c>
      <c r="O27" s="198">
        <f>'Core Indicators'!DR27</f>
        <v>3</v>
      </c>
      <c r="P27" s="198">
        <f>'Core Indicators'!DZ27</f>
        <v>3</v>
      </c>
      <c r="Q27" s="198">
        <f>'Core Indicators'!EH27</f>
        <v>3</v>
      </c>
      <c r="R27" s="198">
        <f>'Core Indicators'!EP27</f>
        <v>3</v>
      </c>
      <c r="S27" s="158">
        <f t="shared" si="7"/>
        <v>1.6</v>
      </c>
      <c r="T27" s="158">
        <f t="shared" si="8"/>
        <v>1.1666666666666667</v>
      </c>
      <c r="U27" s="197">
        <v>1</v>
      </c>
      <c r="V27" s="197">
        <v>1</v>
      </c>
      <c r="W27" s="197">
        <f>'Core Indicators'!EX27</f>
        <v>2</v>
      </c>
      <c r="X27" s="158">
        <f t="shared" si="9"/>
        <v>1.5</v>
      </c>
      <c r="Y27" s="197">
        <v>1</v>
      </c>
      <c r="Z27" s="158">
        <f t="shared" si="10"/>
        <v>2</v>
      </c>
      <c r="AA27" s="197">
        <f>'Core Indicators'!FF27</f>
        <v>2</v>
      </c>
      <c r="AB27" s="197">
        <f t="shared" si="11"/>
        <v>2</v>
      </c>
      <c r="AC27" s="179">
        <f>'Core Indicators'!GD27</f>
        <v>2</v>
      </c>
      <c r="AD27" s="179">
        <f>'Core Indicators'!GL27</f>
        <v>2</v>
      </c>
      <c r="AE27" s="179">
        <f>'Core Indicators'!GT27</f>
        <v>2</v>
      </c>
      <c r="AF27" s="179">
        <f>'Core Indicators'!HB27</f>
        <v>2</v>
      </c>
      <c r="AG27" s="179">
        <f t="shared" si="12"/>
        <v>2</v>
      </c>
      <c r="AH27" s="179">
        <f>'Core Indicators'!HJ27</f>
        <v>2</v>
      </c>
      <c r="AI27" s="179">
        <f>'Core Indicators'!HR27</f>
        <v>2</v>
      </c>
      <c r="AJ27" s="179">
        <f t="shared" si="13"/>
        <v>2</v>
      </c>
      <c r="AK27" s="179">
        <f>'Core Indicators'!HZ27</f>
        <v>2</v>
      </c>
      <c r="AL27" s="179">
        <f>'Core Indicators'!IH27</f>
        <v>2</v>
      </c>
      <c r="AM27" s="179">
        <f>'Core Indicators'!IP27</f>
        <v>2</v>
      </c>
      <c r="AN27" s="179">
        <f t="shared" si="14"/>
        <v>2</v>
      </c>
    </row>
    <row r="28" spans="1:40" x14ac:dyDescent="0.35">
      <c r="A28" s="197" t="str">
        <f>Lists!C:C</f>
        <v>ERI001</v>
      </c>
      <c r="B28" s="249">
        <f t="shared" si="0"/>
        <v>2.5</v>
      </c>
      <c r="C28" s="158">
        <f t="shared" si="1"/>
        <v>0</v>
      </c>
      <c r="D28" s="272">
        <f t="shared" si="2"/>
        <v>2.7</v>
      </c>
      <c r="E28" s="197">
        <f>'Core Indicators'!R28</f>
        <v>2</v>
      </c>
      <c r="F28" s="197">
        <f>'Core Indicators'!Z28</f>
        <v>2</v>
      </c>
      <c r="G28" s="158">
        <f t="shared" si="3"/>
        <v>2</v>
      </c>
      <c r="H28" s="197">
        <f>'Core Indicators'!AH28</f>
        <v>3</v>
      </c>
      <c r="I28" s="197">
        <f>'Core Indicators'!AP28</f>
        <v>3</v>
      </c>
      <c r="J28" s="197">
        <f>'Core Indicators'!BN28</f>
        <v>3</v>
      </c>
      <c r="K28" s="197">
        <f t="shared" si="4"/>
        <v>3</v>
      </c>
      <c r="L28" s="249">
        <f t="shared" si="5"/>
        <v>3</v>
      </c>
      <c r="M28" s="272">
        <f t="shared" si="6"/>
        <v>3</v>
      </c>
      <c r="N28" s="198">
        <f>'Core Indicators'!DJ28</f>
        <v>3</v>
      </c>
      <c r="O28" s="198">
        <f>'Core Indicators'!DR28</f>
        <v>3</v>
      </c>
      <c r="P28" s="198">
        <f>'Core Indicators'!DZ28</f>
        <v>3</v>
      </c>
      <c r="Q28" s="198">
        <f>'Core Indicators'!EH28</f>
        <v>3</v>
      </c>
      <c r="R28" s="198">
        <f>'Core Indicators'!EP28</f>
        <v>3</v>
      </c>
      <c r="S28" s="158">
        <f t="shared" si="7"/>
        <v>1.7</v>
      </c>
      <c r="T28" s="158">
        <f t="shared" si="8"/>
        <v>1.3333333333333333</v>
      </c>
      <c r="U28" s="197">
        <v>1</v>
      </c>
      <c r="V28" s="197">
        <v>1</v>
      </c>
      <c r="W28" s="197">
        <f>'Core Indicators'!EX28</f>
        <v>3</v>
      </c>
      <c r="X28" s="158">
        <f t="shared" si="9"/>
        <v>2</v>
      </c>
      <c r="Y28" s="197">
        <v>1</v>
      </c>
      <c r="Z28" s="158">
        <f t="shared" si="10"/>
        <v>2</v>
      </c>
      <c r="AA28" s="197">
        <f>'Core Indicators'!FF28</f>
        <v>2</v>
      </c>
      <c r="AB28" s="197">
        <f t="shared" si="11"/>
        <v>2</v>
      </c>
      <c r="AC28" s="179">
        <f>'Core Indicators'!GD28</f>
        <v>2</v>
      </c>
      <c r="AD28" s="179">
        <f>'Core Indicators'!GL28</f>
        <v>2</v>
      </c>
      <c r="AE28" s="179">
        <f>'Core Indicators'!GT28</f>
        <v>2</v>
      </c>
      <c r="AF28" s="179">
        <f>'Core Indicators'!HB28</f>
        <v>2</v>
      </c>
      <c r="AG28" s="179">
        <f t="shared" si="12"/>
        <v>2</v>
      </c>
      <c r="AH28" s="179">
        <f>'Core Indicators'!HJ28</f>
        <v>2</v>
      </c>
      <c r="AI28" s="179">
        <f>'Core Indicators'!HR28</f>
        <v>2</v>
      </c>
      <c r="AJ28" s="179">
        <f t="shared" si="13"/>
        <v>2</v>
      </c>
      <c r="AK28" s="179">
        <f>'Core Indicators'!HZ28</f>
        <v>2</v>
      </c>
      <c r="AL28" s="179">
        <f>'Core Indicators'!IH28</f>
        <v>2</v>
      </c>
      <c r="AM28" s="179">
        <f>'Core Indicators'!IP28</f>
        <v>2</v>
      </c>
      <c r="AN28" s="179">
        <f t="shared" si="14"/>
        <v>2</v>
      </c>
    </row>
    <row r="29" spans="1:40" x14ac:dyDescent="0.35">
      <c r="A29" s="197" t="str">
        <f>Lists!C:C</f>
        <v>ESP002</v>
      </c>
      <c r="B29" s="249">
        <f t="shared" si="0"/>
        <v>1.9</v>
      </c>
      <c r="C29" s="158">
        <f t="shared" si="1"/>
        <v>0</v>
      </c>
      <c r="D29" s="272">
        <f t="shared" si="2"/>
        <v>2</v>
      </c>
      <c r="E29" s="197">
        <f>'Core Indicators'!R29</f>
        <v>2</v>
      </c>
      <c r="F29" s="197">
        <f>'Core Indicators'!Z29</f>
        <v>2</v>
      </c>
      <c r="G29" s="158">
        <f t="shared" si="3"/>
        <v>2</v>
      </c>
      <c r="H29" s="197">
        <f>'Core Indicators'!AH29</f>
        <v>2</v>
      </c>
      <c r="I29" s="197">
        <f>'Core Indicators'!AP29</f>
        <v>2</v>
      </c>
      <c r="J29" s="197">
        <f>'Core Indicators'!BN29</f>
        <v>2</v>
      </c>
      <c r="K29" s="197">
        <f t="shared" si="4"/>
        <v>2</v>
      </c>
      <c r="L29" s="249">
        <f t="shared" si="5"/>
        <v>2</v>
      </c>
      <c r="M29" s="272">
        <f t="shared" si="6"/>
        <v>2</v>
      </c>
      <c r="N29" s="198">
        <f>'Core Indicators'!DJ29</f>
        <v>2</v>
      </c>
      <c r="O29" s="198">
        <f>'Core Indicators'!DR29</f>
        <v>2</v>
      </c>
      <c r="P29" s="198">
        <f>'Core Indicators'!DZ29</f>
        <v>2</v>
      </c>
      <c r="Q29" s="198">
        <f>'Core Indicators'!EH29</f>
        <v>2</v>
      </c>
      <c r="R29" s="198">
        <f>'Core Indicators'!EP29</f>
        <v>2</v>
      </c>
      <c r="S29" s="158">
        <f t="shared" si="7"/>
        <v>1.6</v>
      </c>
      <c r="T29" s="158">
        <f t="shared" si="8"/>
        <v>1.1666666666666667</v>
      </c>
      <c r="U29" s="197">
        <v>1</v>
      </c>
      <c r="V29" s="197">
        <v>1</v>
      </c>
      <c r="W29" s="197">
        <f>'Core Indicators'!EX29</f>
        <v>2</v>
      </c>
      <c r="X29" s="158">
        <f t="shared" si="9"/>
        <v>1.5</v>
      </c>
      <c r="Y29" s="197">
        <v>1</v>
      </c>
      <c r="Z29" s="158">
        <f t="shared" si="10"/>
        <v>2</v>
      </c>
      <c r="AA29" s="197">
        <f>'Core Indicators'!FF29</f>
        <v>2</v>
      </c>
      <c r="AB29" s="197">
        <f t="shared" si="11"/>
        <v>2</v>
      </c>
      <c r="AC29" s="179">
        <f>'Core Indicators'!GD29</f>
        <v>2</v>
      </c>
      <c r="AD29" s="179">
        <f>'Core Indicators'!GL29</f>
        <v>2</v>
      </c>
      <c r="AE29" s="179">
        <f>'Core Indicators'!GT29</f>
        <v>2</v>
      </c>
      <c r="AF29" s="179">
        <f>'Core Indicators'!HB29</f>
        <v>2</v>
      </c>
      <c r="AG29" s="179">
        <f t="shared" si="12"/>
        <v>2</v>
      </c>
      <c r="AH29" s="179">
        <f>'Core Indicators'!HJ29</f>
        <v>2</v>
      </c>
      <c r="AI29" s="179">
        <f>'Core Indicators'!HR29</f>
        <v>2</v>
      </c>
      <c r="AJ29" s="179">
        <f t="shared" si="13"/>
        <v>2</v>
      </c>
      <c r="AK29" s="179">
        <f>'Core Indicators'!HZ29</f>
        <v>2</v>
      </c>
      <c r="AL29" s="179">
        <f>'Core Indicators'!IH29</f>
        <v>2</v>
      </c>
      <c r="AM29" s="179">
        <f>'Core Indicators'!IP29</f>
        <v>2</v>
      </c>
      <c r="AN29" s="179">
        <f t="shared" si="14"/>
        <v>2</v>
      </c>
    </row>
    <row r="30" spans="1:40" x14ac:dyDescent="0.35">
      <c r="A30" s="197" t="str">
        <f>Lists!C:C</f>
        <v>ETH001</v>
      </c>
      <c r="B30" s="249">
        <f t="shared" si="0"/>
        <v>1.9</v>
      </c>
      <c r="C30" s="158">
        <f t="shared" si="1"/>
        <v>0</v>
      </c>
      <c r="D30" s="272">
        <f t="shared" si="2"/>
        <v>2.2000000000000002</v>
      </c>
      <c r="E30" s="197">
        <f>'Core Indicators'!R30</f>
        <v>2</v>
      </c>
      <c r="F30" s="197">
        <f>'Core Indicators'!Z30</f>
        <v>2</v>
      </c>
      <c r="G30" s="158">
        <f t="shared" si="3"/>
        <v>2</v>
      </c>
      <c r="H30" s="197">
        <f>'Core Indicators'!AH30</f>
        <v>2</v>
      </c>
      <c r="I30" s="197">
        <f>'Core Indicators'!AP30</f>
        <v>2</v>
      </c>
      <c r="J30" s="197">
        <f>'Core Indicators'!BN30</f>
        <v>3</v>
      </c>
      <c r="K30" s="197">
        <f t="shared" si="4"/>
        <v>2.5</v>
      </c>
      <c r="L30" s="249">
        <f t="shared" si="5"/>
        <v>2.2999999999999998</v>
      </c>
      <c r="M30" s="272">
        <f t="shared" si="6"/>
        <v>2</v>
      </c>
      <c r="N30" s="198">
        <f>'Core Indicators'!DJ30</f>
        <v>2</v>
      </c>
      <c r="O30" s="198">
        <f>'Core Indicators'!DR30</f>
        <v>2</v>
      </c>
      <c r="P30" s="198">
        <f>'Core Indicators'!DZ30</f>
        <v>2</v>
      </c>
      <c r="Q30" s="198">
        <f>'Core Indicators'!EH30</f>
        <v>2</v>
      </c>
      <c r="R30" s="198">
        <f>'Core Indicators'!EP30</f>
        <v>2</v>
      </c>
      <c r="S30" s="158">
        <f t="shared" si="7"/>
        <v>1.4</v>
      </c>
      <c r="T30" s="158">
        <f t="shared" si="8"/>
        <v>1.3333333333333333</v>
      </c>
      <c r="U30" s="197">
        <v>1</v>
      </c>
      <c r="V30" s="197">
        <v>1</v>
      </c>
      <c r="W30" s="197">
        <f>'Core Indicators'!EX30</f>
        <v>3</v>
      </c>
      <c r="X30" s="158">
        <f t="shared" si="9"/>
        <v>2</v>
      </c>
      <c r="Y30" s="197">
        <v>1</v>
      </c>
      <c r="Z30" s="158">
        <f t="shared" si="10"/>
        <v>1.5</v>
      </c>
      <c r="AA30" s="197">
        <f>'Core Indicators'!FF30</f>
        <v>1</v>
      </c>
      <c r="AB30" s="197">
        <f t="shared" si="11"/>
        <v>2</v>
      </c>
      <c r="AC30" s="179">
        <f>'Core Indicators'!GD30</f>
        <v>2</v>
      </c>
      <c r="AD30" s="179">
        <f>'Core Indicators'!GL30</f>
        <v>2</v>
      </c>
      <c r="AE30" s="179">
        <f>'Core Indicators'!GT30</f>
        <v>2</v>
      </c>
      <c r="AF30" s="179">
        <f>'Core Indicators'!HB30</f>
        <v>2</v>
      </c>
      <c r="AG30" s="179">
        <f t="shared" si="12"/>
        <v>2</v>
      </c>
      <c r="AH30" s="179">
        <f>'Core Indicators'!HJ30</f>
        <v>2</v>
      </c>
      <c r="AI30" s="179">
        <f>'Core Indicators'!HR30</f>
        <v>2</v>
      </c>
      <c r="AJ30" s="179">
        <f t="shared" si="13"/>
        <v>2</v>
      </c>
      <c r="AK30" s="179">
        <f>'Core Indicators'!HZ30</f>
        <v>2</v>
      </c>
      <c r="AL30" s="179">
        <f>'Core Indicators'!IH30</f>
        <v>2</v>
      </c>
      <c r="AM30" s="179">
        <f>'Core Indicators'!IP30</f>
        <v>2</v>
      </c>
      <c r="AN30" s="179">
        <f t="shared" si="14"/>
        <v>2</v>
      </c>
    </row>
    <row r="31" spans="1:40" x14ac:dyDescent="0.35">
      <c r="A31" s="197" t="str">
        <f>Lists!C:C</f>
        <v>ETH002</v>
      </c>
      <c r="B31" s="249">
        <f t="shared" si="0"/>
        <v>1.9</v>
      </c>
      <c r="C31" s="158">
        <f t="shared" si="1"/>
        <v>0</v>
      </c>
      <c r="D31" s="272">
        <f t="shared" si="2"/>
        <v>2.2000000000000002</v>
      </c>
      <c r="E31" s="197">
        <f>'Core Indicators'!R31</f>
        <v>2</v>
      </c>
      <c r="F31" s="197">
        <f>'Core Indicators'!Z31</f>
        <v>2</v>
      </c>
      <c r="G31" s="158">
        <f t="shared" si="3"/>
        <v>2</v>
      </c>
      <c r="H31" s="197">
        <f>'Core Indicators'!AH31</f>
        <v>2</v>
      </c>
      <c r="I31" s="197">
        <f>'Core Indicators'!AP31</f>
        <v>2</v>
      </c>
      <c r="J31" s="197">
        <f>'Core Indicators'!BN31</f>
        <v>3</v>
      </c>
      <c r="K31" s="197">
        <f t="shared" si="4"/>
        <v>2.5</v>
      </c>
      <c r="L31" s="249">
        <f t="shared" si="5"/>
        <v>2.2999999999999998</v>
      </c>
      <c r="M31" s="272">
        <f t="shared" si="6"/>
        <v>2</v>
      </c>
      <c r="N31" s="198">
        <f>'Core Indicators'!DJ31</f>
        <v>2</v>
      </c>
      <c r="O31" s="198">
        <f>'Core Indicators'!DR31</f>
        <v>2</v>
      </c>
      <c r="P31" s="198">
        <f>'Core Indicators'!DZ31</f>
        <v>2</v>
      </c>
      <c r="Q31" s="198">
        <f>'Core Indicators'!EH31</f>
        <v>2</v>
      </c>
      <c r="R31" s="198">
        <f>'Core Indicators'!EP31</f>
        <v>2</v>
      </c>
      <c r="S31" s="158">
        <f t="shared" si="7"/>
        <v>1.4</v>
      </c>
      <c r="T31" s="158">
        <f t="shared" si="8"/>
        <v>1.3333333333333333</v>
      </c>
      <c r="U31" s="197">
        <v>1</v>
      </c>
      <c r="V31" s="197">
        <v>1</v>
      </c>
      <c r="W31" s="197">
        <f>'Core Indicators'!EX31</f>
        <v>3</v>
      </c>
      <c r="X31" s="158">
        <f t="shared" si="9"/>
        <v>2</v>
      </c>
      <c r="Y31" s="197">
        <v>1</v>
      </c>
      <c r="Z31" s="158">
        <f t="shared" si="10"/>
        <v>1.5</v>
      </c>
      <c r="AA31" s="197">
        <f>'Core Indicators'!FF31</f>
        <v>1</v>
      </c>
      <c r="AB31" s="197">
        <f t="shared" si="11"/>
        <v>2</v>
      </c>
      <c r="AC31" s="179">
        <f>'Core Indicators'!GD31</f>
        <v>2</v>
      </c>
      <c r="AD31" s="179">
        <f>'Core Indicators'!GL31</f>
        <v>2</v>
      </c>
      <c r="AE31" s="179">
        <f>'Core Indicators'!GT31</f>
        <v>2</v>
      </c>
      <c r="AF31" s="179">
        <f>'Core Indicators'!HB31</f>
        <v>2</v>
      </c>
      <c r="AG31" s="179">
        <f t="shared" si="12"/>
        <v>2</v>
      </c>
      <c r="AH31" s="179">
        <f>'Core Indicators'!HJ31</f>
        <v>2</v>
      </c>
      <c r="AI31" s="179">
        <f>'Core Indicators'!HR31</f>
        <v>2</v>
      </c>
      <c r="AJ31" s="179">
        <f t="shared" si="13"/>
        <v>2</v>
      </c>
      <c r="AK31" s="179">
        <f>'Core Indicators'!HZ31</f>
        <v>2</v>
      </c>
      <c r="AL31" s="179">
        <f>'Core Indicators'!IH31</f>
        <v>2</v>
      </c>
      <c r="AM31" s="179">
        <f>'Core Indicators'!IP31</f>
        <v>2</v>
      </c>
      <c r="AN31" s="179">
        <f t="shared" si="14"/>
        <v>2</v>
      </c>
    </row>
    <row r="32" spans="1:40" x14ac:dyDescent="0.35">
      <c r="A32" s="197" t="str">
        <f>Lists!C:C</f>
        <v>ETH003</v>
      </c>
      <c r="B32" s="249">
        <f t="shared" si="0"/>
        <v>1.9</v>
      </c>
      <c r="C32" s="158">
        <f t="shared" si="1"/>
        <v>0</v>
      </c>
      <c r="D32" s="272">
        <f t="shared" si="2"/>
        <v>2.2000000000000002</v>
      </c>
      <c r="E32" s="197">
        <f>'Core Indicators'!R32</f>
        <v>2</v>
      </c>
      <c r="F32" s="197">
        <f>'Core Indicators'!Z32</f>
        <v>2</v>
      </c>
      <c r="G32" s="158">
        <f t="shared" si="3"/>
        <v>2</v>
      </c>
      <c r="H32" s="197">
        <f>'Core Indicators'!AH32</f>
        <v>2</v>
      </c>
      <c r="I32" s="197">
        <f>'Core Indicators'!AP32</f>
        <v>2</v>
      </c>
      <c r="J32" s="197">
        <f>'Core Indicators'!BN32</f>
        <v>3</v>
      </c>
      <c r="K32" s="197">
        <f t="shared" si="4"/>
        <v>2.5</v>
      </c>
      <c r="L32" s="249">
        <f t="shared" si="5"/>
        <v>2.2999999999999998</v>
      </c>
      <c r="M32" s="272">
        <f t="shared" si="6"/>
        <v>2</v>
      </c>
      <c r="N32" s="198">
        <f>'Core Indicators'!DJ32</f>
        <v>2</v>
      </c>
      <c r="O32" s="198">
        <f>'Core Indicators'!DR32</f>
        <v>2</v>
      </c>
      <c r="P32" s="198">
        <f>'Core Indicators'!DZ32</f>
        <v>2</v>
      </c>
      <c r="Q32" s="198">
        <f>'Core Indicators'!EH32</f>
        <v>2</v>
      </c>
      <c r="R32" s="198">
        <f>'Core Indicators'!EP32</f>
        <v>2</v>
      </c>
      <c r="S32" s="158">
        <f t="shared" si="7"/>
        <v>1.4</v>
      </c>
      <c r="T32" s="158">
        <f t="shared" si="8"/>
        <v>1.3333333333333333</v>
      </c>
      <c r="U32" s="197">
        <v>1</v>
      </c>
      <c r="V32" s="197">
        <v>1</v>
      </c>
      <c r="W32" s="197">
        <f>'Core Indicators'!EX32</f>
        <v>3</v>
      </c>
      <c r="X32" s="158">
        <f t="shared" si="9"/>
        <v>2</v>
      </c>
      <c r="Y32" s="197">
        <v>1</v>
      </c>
      <c r="Z32" s="158">
        <f t="shared" si="10"/>
        <v>1.5</v>
      </c>
      <c r="AA32" s="197">
        <f>'Core Indicators'!FF32</f>
        <v>1</v>
      </c>
      <c r="AB32" s="197">
        <f t="shared" si="11"/>
        <v>2</v>
      </c>
      <c r="AC32" s="179">
        <f>'Core Indicators'!GD32</f>
        <v>2</v>
      </c>
      <c r="AD32" s="179">
        <f>'Core Indicators'!GL32</f>
        <v>2</v>
      </c>
      <c r="AE32" s="179">
        <f>'Core Indicators'!GT32</f>
        <v>2</v>
      </c>
      <c r="AF32" s="179">
        <f>'Core Indicators'!HB32</f>
        <v>2</v>
      </c>
      <c r="AG32" s="179">
        <f t="shared" si="12"/>
        <v>2</v>
      </c>
      <c r="AH32" s="179">
        <f>'Core Indicators'!HJ32</f>
        <v>2</v>
      </c>
      <c r="AI32" s="179">
        <f>'Core Indicators'!HR32</f>
        <v>2</v>
      </c>
      <c r="AJ32" s="179">
        <f t="shared" si="13"/>
        <v>2</v>
      </c>
      <c r="AK32" s="179">
        <f>'Core Indicators'!HZ32</f>
        <v>2</v>
      </c>
      <c r="AL32" s="179">
        <f>'Core Indicators'!IH32</f>
        <v>2</v>
      </c>
      <c r="AM32" s="179">
        <f>'Core Indicators'!IP32</f>
        <v>2</v>
      </c>
      <c r="AN32" s="179">
        <f t="shared" si="14"/>
        <v>2</v>
      </c>
    </row>
    <row r="33" spans="1:40" x14ac:dyDescent="0.35">
      <c r="A33" s="197" t="str">
        <f>Lists!C:C</f>
        <v>ETH004</v>
      </c>
      <c r="B33" s="249">
        <f t="shared" si="0"/>
        <v>2.2999999999999998</v>
      </c>
      <c r="C33" s="158">
        <f t="shared" si="1"/>
        <v>0</v>
      </c>
      <c r="D33" s="272">
        <f t="shared" si="2"/>
        <v>2.2000000000000002</v>
      </c>
      <c r="E33" s="197">
        <f>'Core Indicators'!R33</f>
        <v>2</v>
      </c>
      <c r="F33" s="197">
        <f>'Core Indicators'!Z33</f>
        <v>2</v>
      </c>
      <c r="G33" s="158">
        <f t="shared" si="3"/>
        <v>2</v>
      </c>
      <c r="H33" s="197">
        <f>'Core Indicators'!AH33</f>
        <v>2</v>
      </c>
      <c r="I33" s="197">
        <f>'Core Indicators'!AP33</f>
        <v>2</v>
      </c>
      <c r="J33" s="197">
        <f>'Core Indicators'!BN33</f>
        <v>3</v>
      </c>
      <c r="K33" s="197">
        <f t="shared" si="4"/>
        <v>2.5</v>
      </c>
      <c r="L33" s="249">
        <f t="shared" si="5"/>
        <v>2.2999999999999998</v>
      </c>
      <c r="M33" s="272">
        <f t="shared" si="6"/>
        <v>3</v>
      </c>
      <c r="N33" s="198">
        <f>'Core Indicators'!DJ33</f>
        <v>3</v>
      </c>
      <c r="O33" s="198">
        <f>'Core Indicators'!DR33</f>
        <v>3</v>
      </c>
      <c r="P33" s="198">
        <f>'Core Indicators'!DZ33</f>
        <v>3</v>
      </c>
      <c r="Q33" s="198">
        <f>'Core Indicators'!EH33</f>
        <v>3</v>
      </c>
      <c r="R33" s="198">
        <f>'Core Indicators'!EP33</f>
        <v>3</v>
      </c>
      <c r="S33" s="158">
        <f t="shared" si="7"/>
        <v>1.4</v>
      </c>
      <c r="T33" s="158">
        <f t="shared" si="8"/>
        <v>1.3333333333333333</v>
      </c>
      <c r="U33" s="197">
        <v>1</v>
      </c>
      <c r="V33" s="197">
        <v>1</v>
      </c>
      <c r="W33" s="197">
        <f>'Core Indicators'!EX33</f>
        <v>3</v>
      </c>
      <c r="X33" s="158">
        <f t="shared" si="9"/>
        <v>2</v>
      </c>
      <c r="Y33" s="197">
        <v>1</v>
      </c>
      <c r="Z33" s="158">
        <f t="shared" si="10"/>
        <v>1.5</v>
      </c>
      <c r="AA33" s="197">
        <f>'Core Indicators'!FF33</f>
        <v>1</v>
      </c>
      <c r="AB33" s="197">
        <f t="shared" si="11"/>
        <v>2</v>
      </c>
      <c r="AC33" s="179">
        <f>'Core Indicators'!GD33</f>
        <v>2</v>
      </c>
      <c r="AD33" s="179">
        <f>'Core Indicators'!GL33</f>
        <v>2</v>
      </c>
      <c r="AE33" s="179">
        <f>'Core Indicators'!GT33</f>
        <v>2</v>
      </c>
      <c r="AF33" s="179">
        <f>'Core Indicators'!HB33</f>
        <v>2</v>
      </c>
      <c r="AG33" s="179">
        <f t="shared" si="12"/>
        <v>2</v>
      </c>
      <c r="AH33" s="179">
        <f>'Core Indicators'!HJ33</f>
        <v>2</v>
      </c>
      <c r="AI33" s="179">
        <f>'Core Indicators'!HR33</f>
        <v>2</v>
      </c>
      <c r="AJ33" s="179">
        <f t="shared" si="13"/>
        <v>2</v>
      </c>
      <c r="AK33" s="179">
        <f>'Core Indicators'!HZ33</f>
        <v>2</v>
      </c>
      <c r="AL33" s="179">
        <f>'Core Indicators'!IH33</f>
        <v>2</v>
      </c>
      <c r="AM33" s="179">
        <f>'Core Indicators'!IP33</f>
        <v>2</v>
      </c>
      <c r="AN33" s="179">
        <f t="shared" si="14"/>
        <v>2</v>
      </c>
    </row>
    <row r="34" spans="1:40" x14ac:dyDescent="0.35">
      <c r="A34" s="197" t="str">
        <f>Lists!C:C</f>
        <v>GRC002</v>
      </c>
      <c r="B34" s="249">
        <f t="shared" si="0"/>
        <v>2</v>
      </c>
      <c r="C34" s="158">
        <f t="shared" si="1"/>
        <v>0</v>
      </c>
      <c r="D34" s="272">
        <f t="shared" si="2"/>
        <v>2.2000000000000002</v>
      </c>
      <c r="E34" s="197">
        <f>'Core Indicators'!R34</f>
        <v>2</v>
      </c>
      <c r="F34" s="197">
        <f>'Core Indicators'!Z34</f>
        <v>2</v>
      </c>
      <c r="G34" s="158">
        <f t="shared" si="3"/>
        <v>2</v>
      </c>
      <c r="H34" s="197">
        <f>'Core Indicators'!AH34</f>
        <v>2</v>
      </c>
      <c r="I34" s="197">
        <f>'Core Indicators'!AP34</f>
        <v>2</v>
      </c>
      <c r="J34" s="197">
        <f>'Core Indicators'!BN34</f>
        <v>3</v>
      </c>
      <c r="K34" s="197">
        <f t="shared" si="4"/>
        <v>2.5</v>
      </c>
      <c r="L34" s="249">
        <f t="shared" si="5"/>
        <v>2.2999999999999998</v>
      </c>
      <c r="M34" s="272">
        <f t="shared" si="6"/>
        <v>2</v>
      </c>
      <c r="N34" s="198">
        <f>'Core Indicators'!DJ34</f>
        <v>2</v>
      </c>
      <c r="O34" s="198">
        <f>'Core Indicators'!DR34</f>
        <v>2</v>
      </c>
      <c r="P34" s="198">
        <f>'Core Indicators'!DZ34</f>
        <v>2</v>
      </c>
      <c r="Q34" s="198">
        <f>'Core Indicators'!EH34</f>
        <v>2</v>
      </c>
      <c r="R34" s="198">
        <f>'Core Indicators'!EP34</f>
        <v>2</v>
      </c>
      <c r="S34" s="158">
        <f t="shared" si="7"/>
        <v>1.7</v>
      </c>
      <c r="T34" s="158">
        <f t="shared" si="8"/>
        <v>1.3333333333333333</v>
      </c>
      <c r="U34" s="197">
        <v>1</v>
      </c>
      <c r="V34" s="197">
        <v>1</v>
      </c>
      <c r="W34" s="197">
        <f>'Core Indicators'!EX34</f>
        <v>3</v>
      </c>
      <c r="X34" s="158">
        <f t="shared" si="9"/>
        <v>2</v>
      </c>
      <c r="Y34" s="197">
        <v>1</v>
      </c>
      <c r="Z34" s="158">
        <f t="shared" si="10"/>
        <v>2</v>
      </c>
      <c r="AA34" s="197">
        <f>'Core Indicators'!FF34</f>
        <v>2</v>
      </c>
      <c r="AB34" s="197">
        <f t="shared" si="11"/>
        <v>2</v>
      </c>
      <c r="AC34" s="179">
        <f>'Core Indicators'!GD34</f>
        <v>2</v>
      </c>
      <c r="AD34" s="179">
        <f>'Core Indicators'!GL34</f>
        <v>2</v>
      </c>
      <c r="AE34" s="179">
        <f>'Core Indicators'!GT34</f>
        <v>2</v>
      </c>
      <c r="AF34" s="179">
        <f>'Core Indicators'!HB34</f>
        <v>2</v>
      </c>
      <c r="AG34" s="179">
        <f t="shared" si="12"/>
        <v>2</v>
      </c>
      <c r="AH34" s="179">
        <f>'Core Indicators'!HJ34</f>
        <v>2</v>
      </c>
      <c r="AI34" s="179">
        <f>'Core Indicators'!HR34</f>
        <v>2</v>
      </c>
      <c r="AJ34" s="179">
        <f t="shared" si="13"/>
        <v>2</v>
      </c>
      <c r="AK34" s="179">
        <f>'Core Indicators'!HZ34</f>
        <v>2</v>
      </c>
      <c r="AL34" s="179">
        <f>'Core Indicators'!IH34</f>
        <v>2</v>
      </c>
      <c r="AM34" s="179">
        <f>'Core Indicators'!IP34</f>
        <v>2</v>
      </c>
      <c r="AN34" s="179">
        <f t="shared" si="14"/>
        <v>2</v>
      </c>
    </row>
    <row r="35" spans="1:40" x14ac:dyDescent="0.35">
      <c r="A35" s="197" t="str">
        <f>Lists!C:C</f>
        <v>GTM001</v>
      </c>
      <c r="B35" s="249">
        <f t="shared" ref="B35:B66" si="15">IF(OR(M35="x",D35="x"),"x",ROUND((5-GEOMEAN(((5-D35)/5*4+1),((5-M35)/5*4+1),((5-M35)/5*4+1)))/4*3.5+S35*0.3,1))</f>
        <v>1.7</v>
      </c>
      <c r="C35" s="158">
        <f t="shared" ref="C35:C66" si="16">COUNTIF(E35:F35,"x")+COUNTIF(H35:I35,"x")+COUNTIF(J35:J35,"x")+COUNTIF(M35,"x")+COUNTIF(U35:W35,"x")+COUNTIF(Y35:AB35,"x")</f>
        <v>0</v>
      </c>
      <c r="D35" s="272">
        <f t="shared" ref="D35:D66" si="17">IF(OR(L35="x",G35="x"),"x",ROUND((5-GEOMEAN(((5-L35)/5*4+1),((5-L35)/5*4+1),((5-G35)/5*4+1)))/4*5,1))</f>
        <v>1.3</v>
      </c>
      <c r="E35" s="197">
        <f>'Core Indicators'!R35</f>
        <v>1</v>
      </c>
      <c r="F35" s="197">
        <f>'Core Indicators'!Z35</f>
        <v>1</v>
      </c>
      <c r="G35" s="158">
        <f t="shared" ref="G35:G66" si="18">IF(AND(F35="x",E35="x"),"x",IF(OR(F35="x",E35="x"),AVERAGE(E35,F35),ROUND((10-GEOMEAN(((10-E35)/10*9+1),((10-F35)/10*9+1)))/9*10,1)))</f>
        <v>1</v>
      </c>
      <c r="H35" s="197">
        <f>'Core Indicators'!AH35</f>
        <v>1</v>
      </c>
      <c r="I35" s="197">
        <f>'Core Indicators'!AP35</f>
        <v>2</v>
      </c>
      <c r="J35" s="197">
        <f>'Core Indicators'!BN35</f>
        <v>2</v>
      </c>
      <c r="K35" s="197">
        <f t="shared" ref="K35:K66" si="19">IF(AND(J35="x",I35="x"),"x",IF(OR(J35="x",I35="x"),AVERAGE(I35,J35),ROUND((10-GEOMEAN(((10-I35)/10*9+1),((10-J35)/10*9+1)))/9*10,1)))</f>
        <v>2</v>
      </c>
      <c r="L35" s="249">
        <f t="shared" ref="L35:L66" si="20">IF(AND(H35="x",K35="x"),"x",IF(OR(H35="x",K35="x"),AVERAGE(H35,K35),ROUND((10-GEOMEAN(((10-H35)/10*9+1),((10-K35)/10*9+1)))/9*10,1)))</f>
        <v>1.5</v>
      </c>
      <c r="M35" s="272">
        <f t="shared" ref="M35:M66" si="21">IF(N35="x","x",AVERAGE(N35:R35))</f>
        <v>2</v>
      </c>
      <c r="N35" s="198">
        <f>'Core Indicators'!DJ35</f>
        <v>2</v>
      </c>
      <c r="O35" s="198">
        <f>'Core Indicators'!DR35</f>
        <v>2</v>
      </c>
      <c r="P35" s="198">
        <f>'Core Indicators'!DZ35</f>
        <v>2</v>
      </c>
      <c r="Q35" s="198">
        <f>'Core Indicators'!EH35</f>
        <v>2</v>
      </c>
      <c r="R35" s="198">
        <f>'Core Indicators'!EP35</f>
        <v>2</v>
      </c>
      <c r="S35" s="158">
        <f t="shared" ref="S35:S66" si="22">IF(OR(Z35="x",T35="x"),T35,ROUND((10-GEOMEAN(((10-T35)/10*9+1),((10-Z35)/10*9+1)))/9*10,1))</f>
        <v>1.6</v>
      </c>
      <c r="T35" s="158">
        <f t="shared" ref="T35:T66" si="23">AVERAGE(U35,X35,Y35)</f>
        <v>1.1666666666666667</v>
      </c>
      <c r="U35" s="197">
        <v>1</v>
      </c>
      <c r="V35" s="197">
        <v>1</v>
      </c>
      <c r="W35" s="197">
        <f>'Core Indicators'!EX35</f>
        <v>2</v>
      </c>
      <c r="X35" s="158">
        <f t="shared" ref="X35:X66" si="24">AVERAGE(V35:W35)</f>
        <v>1.5</v>
      </c>
      <c r="Y35" s="197">
        <v>1</v>
      </c>
      <c r="Z35" s="158">
        <f t="shared" ref="Z35:Z66" si="25">IF(AND(AA35="x",AB35="x"),"x",AVERAGE(AA35:AB35))</f>
        <v>2</v>
      </c>
      <c r="AA35" s="197">
        <f>'Core Indicators'!FF35</f>
        <v>2</v>
      </c>
      <c r="AB35" s="197">
        <f t="shared" ref="AB35:AB66" si="26">IF(AND(AJ35="x",AN35="x",AG35="x"),"x",(AVERAGE(AJ35,AN35,AG35)))</f>
        <v>2</v>
      </c>
      <c r="AC35" s="179">
        <f>'Core Indicators'!GD35</f>
        <v>2</v>
      </c>
      <c r="AD35" s="179">
        <f>'Core Indicators'!GL35</f>
        <v>2</v>
      </c>
      <c r="AE35" s="179">
        <f>'Core Indicators'!GT35</f>
        <v>2</v>
      </c>
      <c r="AF35" s="179">
        <f>'Core Indicators'!HB35</f>
        <v>2</v>
      </c>
      <c r="AG35" s="179">
        <f t="shared" ref="AG35:AG66" si="27">IF(AND(AC35="x",AD35="x",AE35="x",AF35="x"),"x",AVERAGE(AC35:AF35))</f>
        <v>2</v>
      </c>
      <c r="AH35" s="179">
        <f>'Core Indicators'!HJ35</f>
        <v>2</v>
      </c>
      <c r="AI35" s="179">
        <f>'Core Indicators'!HR35</f>
        <v>2</v>
      </c>
      <c r="AJ35" s="179">
        <f t="shared" ref="AJ35:AJ66" si="28">IF(AND(AH35="x",AI35="x"),"x",AVERAGE(AH35:AI35))</f>
        <v>2</v>
      </c>
      <c r="AK35" s="179">
        <f>'Core Indicators'!HZ35</f>
        <v>2</v>
      </c>
      <c r="AL35" s="179">
        <f>'Core Indicators'!IH35</f>
        <v>2</v>
      </c>
      <c r="AM35" s="179">
        <f>'Core Indicators'!IP35</f>
        <v>2</v>
      </c>
      <c r="AN35" s="179">
        <f t="shared" ref="AN35:AN66" si="29">IF(AND(AK35="x",AL35="x",AM35="x"),"x",AVERAGE(AK35:AM35))</f>
        <v>2</v>
      </c>
    </row>
    <row r="36" spans="1:40" x14ac:dyDescent="0.35">
      <c r="A36" s="197" t="str">
        <f>Lists!C:C</f>
        <v>HND001</v>
      </c>
      <c r="B36" s="249">
        <f t="shared" si="15"/>
        <v>1.8</v>
      </c>
      <c r="C36" s="158">
        <f t="shared" si="16"/>
        <v>0</v>
      </c>
      <c r="D36" s="272">
        <f t="shared" si="17"/>
        <v>1.5</v>
      </c>
      <c r="E36" s="197">
        <f>'Core Indicators'!R36</f>
        <v>1</v>
      </c>
      <c r="F36" s="197">
        <f>'Core Indicators'!Z36</f>
        <v>1</v>
      </c>
      <c r="G36" s="158">
        <f t="shared" si="18"/>
        <v>1</v>
      </c>
      <c r="H36" s="197">
        <f>'Core Indicators'!AH36</f>
        <v>1</v>
      </c>
      <c r="I36" s="197">
        <f>'Core Indicators'!AP36</f>
        <v>2</v>
      </c>
      <c r="J36" s="197">
        <f>'Core Indicators'!BN36</f>
        <v>3</v>
      </c>
      <c r="K36" s="197">
        <f t="shared" si="19"/>
        <v>2.5</v>
      </c>
      <c r="L36" s="249">
        <f t="shared" si="20"/>
        <v>1.8</v>
      </c>
      <c r="M36" s="272">
        <f t="shared" si="21"/>
        <v>2</v>
      </c>
      <c r="N36" s="198">
        <f>'Core Indicators'!DJ36</f>
        <v>2</v>
      </c>
      <c r="O36" s="198">
        <f>'Core Indicators'!DR36</f>
        <v>2</v>
      </c>
      <c r="P36" s="198">
        <f>'Core Indicators'!DZ36</f>
        <v>2</v>
      </c>
      <c r="Q36" s="198">
        <f>'Core Indicators'!EH36</f>
        <v>2</v>
      </c>
      <c r="R36" s="198">
        <f>'Core Indicators'!EP36</f>
        <v>2</v>
      </c>
      <c r="S36" s="158">
        <f t="shared" si="22"/>
        <v>1.7</v>
      </c>
      <c r="T36" s="158">
        <f t="shared" si="23"/>
        <v>1.3333333333333333</v>
      </c>
      <c r="U36" s="197">
        <v>1</v>
      </c>
      <c r="V36" s="197">
        <v>1</v>
      </c>
      <c r="W36" s="197">
        <f>'Core Indicators'!EX36</f>
        <v>3</v>
      </c>
      <c r="X36" s="158">
        <f t="shared" si="24"/>
        <v>2</v>
      </c>
      <c r="Y36" s="197">
        <v>1</v>
      </c>
      <c r="Z36" s="158">
        <f t="shared" si="25"/>
        <v>2</v>
      </c>
      <c r="AA36" s="197">
        <f>'Core Indicators'!FF36</f>
        <v>2</v>
      </c>
      <c r="AB36" s="197">
        <f t="shared" si="26"/>
        <v>2</v>
      </c>
      <c r="AC36" s="179">
        <f>'Core Indicators'!GD36</f>
        <v>2</v>
      </c>
      <c r="AD36" s="179">
        <f>'Core Indicators'!GL36</f>
        <v>2</v>
      </c>
      <c r="AE36" s="179">
        <f>'Core Indicators'!GT36</f>
        <v>2</v>
      </c>
      <c r="AF36" s="179">
        <f>'Core Indicators'!HB36</f>
        <v>2</v>
      </c>
      <c r="AG36" s="179">
        <f t="shared" si="27"/>
        <v>2</v>
      </c>
      <c r="AH36" s="179">
        <f>'Core Indicators'!HJ36</f>
        <v>2</v>
      </c>
      <c r="AI36" s="179">
        <f>'Core Indicators'!HR36</f>
        <v>2</v>
      </c>
      <c r="AJ36" s="179">
        <f t="shared" si="28"/>
        <v>2</v>
      </c>
      <c r="AK36" s="179">
        <f>'Core Indicators'!HZ36</f>
        <v>2</v>
      </c>
      <c r="AL36" s="179">
        <f>'Core Indicators'!IH36</f>
        <v>2</v>
      </c>
      <c r="AM36" s="179">
        <f>'Core Indicators'!IP36</f>
        <v>2</v>
      </c>
      <c r="AN36" s="179">
        <f t="shared" si="29"/>
        <v>2</v>
      </c>
    </row>
    <row r="37" spans="1:40" x14ac:dyDescent="0.35">
      <c r="A37" s="197" t="str">
        <f>Lists!C:C</f>
        <v>HND002</v>
      </c>
      <c r="B37" s="249">
        <f t="shared" si="15"/>
        <v>2</v>
      </c>
      <c r="C37" s="158">
        <f t="shared" si="16"/>
        <v>0</v>
      </c>
      <c r="D37" s="272">
        <f t="shared" si="17"/>
        <v>2.2000000000000002</v>
      </c>
      <c r="E37" s="197">
        <f>'Core Indicators'!R37</f>
        <v>2</v>
      </c>
      <c r="F37" s="197">
        <f>'Core Indicators'!Z37</f>
        <v>2</v>
      </c>
      <c r="G37" s="158">
        <f t="shared" si="18"/>
        <v>2</v>
      </c>
      <c r="H37" s="197">
        <f>'Core Indicators'!AH37</f>
        <v>2</v>
      </c>
      <c r="I37" s="197">
        <f>'Core Indicators'!AP37</f>
        <v>3</v>
      </c>
      <c r="J37" s="197">
        <f>'Core Indicators'!BN37</f>
        <v>2</v>
      </c>
      <c r="K37" s="197">
        <f t="shared" si="19"/>
        <v>2.5</v>
      </c>
      <c r="L37" s="249">
        <f t="shared" si="20"/>
        <v>2.2999999999999998</v>
      </c>
      <c r="M37" s="272">
        <f t="shared" si="21"/>
        <v>2</v>
      </c>
      <c r="N37" s="198">
        <f>'Core Indicators'!DJ37</f>
        <v>2</v>
      </c>
      <c r="O37" s="198">
        <f>'Core Indicators'!DR37</f>
        <v>2</v>
      </c>
      <c r="P37" s="198">
        <f>'Core Indicators'!DZ37</f>
        <v>2</v>
      </c>
      <c r="Q37" s="198">
        <f>'Core Indicators'!EH37</f>
        <v>2</v>
      </c>
      <c r="R37" s="198">
        <f>'Core Indicators'!EP37</f>
        <v>2</v>
      </c>
      <c r="S37" s="158">
        <f t="shared" si="22"/>
        <v>1.7</v>
      </c>
      <c r="T37" s="158">
        <f t="shared" si="23"/>
        <v>1.3333333333333333</v>
      </c>
      <c r="U37" s="197">
        <v>1</v>
      </c>
      <c r="V37" s="197">
        <v>1</v>
      </c>
      <c r="W37" s="197">
        <f>'Core Indicators'!EX37</f>
        <v>3</v>
      </c>
      <c r="X37" s="158">
        <f t="shared" si="24"/>
        <v>2</v>
      </c>
      <c r="Y37" s="197">
        <v>1</v>
      </c>
      <c r="Z37" s="158">
        <f t="shared" si="25"/>
        <v>2</v>
      </c>
      <c r="AA37" s="197">
        <f>'Core Indicators'!FF37</f>
        <v>2</v>
      </c>
      <c r="AB37" s="197">
        <f t="shared" si="26"/>
        <v>2</v>
      </c>
      <c r="AC37" s="179">
        <f>'Core Indicators'!GD37</f>
        <v>2</v>
      </c>
      <c r="AD37" s="179">
        <f>'Core Indicators'!GL37</f>
        <v>2</v>
      </c>
      <c r="AE37" s="179">
        <f>'Core Indicators'!GT37</f>
        <v>2</v>
      </c>
      <c r="AF37" s="179">
        <f>'Core Indicators'!HB37</f>
        <v>2</v>
      </c>
      <c r="AG37" s="179">
        <f t="shared" si="27"/>
        <v>2</v>
      </c>
      <c r="AH37" s="179">
        <f>'Core Indicators'!HJ37</f>
        <v>2</v>
      </c>
      <c r="AI37" s="179">
        <f>'Core Indicators'!HR37</f>
        <v>2</v>
      </c>
      <c r="AJ37" s="179">
        <f t="shared" si="28"/>
        <v>2</v>
      </c>
      <c r="AK37" s="179">
        <f>'Core Indicators'!HZ37</f>
        <v>2</v>
      </c>
      <c r="AL37" s="179">
        <f>'Core Indicators'!IH37</f>
        <v>2</v>
      </c>
      <c r="AM37" s="179">
        <f>'Core Indicators'!IP37</f>
        <v>2</v>
      </c>
      <c r="AN37" s="179">
        <f t="shared" si="29"/>
        <v>2</v>
      </c>
    </row>
    <row r="38" spans="1:40" x14ac:dyDescent="0.35">
      <c r="A38" s="197" t="str">
        <f>Lists!C:C</f>
        <v>HTI001</v>
      </c>
      <c r="B38" s="249">
        <f t="shared" si="15"/>
        <v>2.2999999999999998</v>
      </c>
      <c r="C38" s="158">
        <f t="shared" si="16"/>
        <v>0</v>
      </c>
      <c r="D38" s="272">
        <f t="shared" si="17"/>
        <v>2.2000000000000002</v>
      </c>
      <c r="E38" s="197">
        <f>'Core Indicators'!R38</f>
        <v>1</v>
      </c>
      <c r="F38" s="197">
        <f>'Core Indicators'!Z38</f>
        <v>3</v>
      </c>
      <c r="G38" s="158">
        <f t="shared" si="18"/>
        <v>2.1</v>
      </c>
      <c r="H38" s="197">
        <f>'Core Indicators'!AH38</f>
        <v>2</v>
      </c>
      <c r="I38" s="197">
        <f>'Core Indicators'!AP38</f>
        <v>3</v>
      </c>
      <c r="J38" s="197">
        <f>'Core Indicators'!BN38</f>
        <v>2</v>
      </c>
      <c r="K38" s="197">
        <f t="shared" si="19"/>
        <v>2.5</v>
      </c>
      <c r="L38" s="249">
        <f t="shared" si="20"/>
        <v>2.2999999999999998</v>
      </c>
      <c r="M38" s="272">
        <f t="shared" si="21"/>
        <v>3</v>
      </c>
      <c r="N38" s="198">
        <f>'Core Indicators'!DJ38</f>
        <v>3</v>
      </c>
      <c r="O38" s="198">
        <f>'Core Indicators'!DR38</f>
        <v>3</v>
      </c>
      <c r="P38" s="198">
        <f>'Core Indicators'!DZ38</f>
        <v>3</v>
      </c>
      <c r="Q38" s="198">
        <f>'Core Indicators'!EH38</f>
        <v>3</v>
      </c>
      <c r="R38" s="198">
        <f>'Core Indicators'!EP38</f>
        <v>3</v>
      </c>
      <c r="S38" s="158">
        <f t="shared" si="22"/>
        <v>1.3</v>
      </c>
      <c r="T38" s="158">
        <f t="shared" si="23"/>
        <v>1.1666666666666667</v>
      </c>
      <c r="U38" s="197">
        <v>1</v>
      </c>
      <c r="V38" s="197">
        <v>1</v>
      </c>
      <c r="W38" s="197">
        <f>'Core Indicators'!EX38</f>
        <v>2</v>
      </c>
      <c r="X38" s="158">
        <f t="shared" si="24"/>
        <v>1.5</v>
      </c>
      <c r="Y38" s="197">
        <v>1</v>
      </c>
      <c r="Z38" s="158">
        <f t="shared" si="25"/>
        <v>1.5</v>
      </c>
      <c r="AA38" s="197">
        <f>'Core Indicators'!FF38</f>
        <v>1</v>
      </c>
      <c r="AB38" s="197">
        <f t="shared" si="26"/>
        <v>2</v>
      </c>
      <c r="AC38" s="179">
        <f>'Core Indicators'!GD38</f>
        <v>2</v>
      </c>
      <c r="AD38" s="179">
        <f>'Core Indicators'!GL38</f>
        <v>2</v>
      </c>
      <c r="AE38" s="179">
        <f>'Core Indicators'!GT38</f>
        <v>2</v>
      </c>
      <c r="AF38" s="179">
        <f>'Core Indicators'!HB38</f>
        <v>2</v>
      </c>
      <c r="AG38" s="179">
        <f t="shared" si="27"/>
        <v>2</v>
      </c>
      <c r="AH38" s="179">
        <f>'Core Indicators'!HJ38</f>
        <v>2</v>
      </c>
      <c r="AI38" s="179">
        <f>'Core Indicators'!HR38</f>
        <v>2</v>
      </c>
      <c r="AJ38" s="179">
        <f t="shared" si="28"/>
        <v>2</v>
      </c>
      <c r="AK38" s="179">
        <f>'Core Indicators'!HZ38</f>
        <v>2</v>
      </c>
      <c r="AL38" s="179">
        <f>'Core Indicators'!IH38</f>
        <v>2</v>
      </c>
      <c r="AM38" s="179">
        <f>'Core Indicators'!IP38</f>
        <v>2</v>
      </c>
      <c r="AN38" s="179">
        <f t="shared" si="29"/>
        <v>2</v>
      </c>
    </row>
    <row r="39" spans="1:40" x14ac:dyDescent="0.35">
      <c r="A39" s="197" t="str">
        <f>Lists!C:C</f>
        <v>HTI002</v>
      </c>
      <c r="B39" s="249">
        <f t="shared" si="15"/>
        <v>2.5</v>
      </c>
      <c r="C39" s="158">
        <f t="shared" si="16"/>
        <v>0</v>
      </c>
      <c r="D39" s="272">
        <f t="shared" si="17"/>
        <v>2.7</v>
      </c>
      <c r="E39" s="197">
        <f>'Core Indicators'!R39</f>
        <v>1</v>
      </c>
      <c r="F39" s="197">
        <f>'Core Indicators'!Z39</f>
        <v>3</v>
      </c>
      <c r="G39" s="158">
        <f t="shared" si="18"/>
        <v>2.1</v>
      </c>
      <c r="H39" s="197">
        <f>'Core Indicators'!AH39</f>
        <v>3</v>
      </c>
      <c r="I39" s="197">
        <f>'Core Indicators'!AP39</f>
        <v>3</v>
      </c>
      <c r="J39" s="197">
        <f>'Core Indicators'!BN39</f>
        <v>3</v>
      </c>
      <c r="K39" s="197">
        <f t="shared" si="19"/>
        <v>3</v>
      </c>
      <c r="L39" s="249">
        <f t="shared" si="20"/>
        <v>3</v>
      </c>
      <c r="M39" s="272">
        <f t="shared" si="21"/>
        <v>3</v>
      </c>
      <c r="N39" s="198">
        <f>'Core Indicators'!DJ39</f>
        <v>3</v>
      </c>
      <c r="O39" s="198">
        <f>'Core Indicators'!DR39</f>
        <v>3</v>
      </c>
      <c r="P39" s="198">
        <f>'Core Indicators'!DZ39</f>
        <v>3</v>
      </c>
      <c r="Q39" s="198">
        <f>'Core Indicators'!EH39</f>
        <v>3</v>
      </c>
      <c r="R39" s="198">
        <f>'Core Indicators'!EP39</f>
        <v>3</v>
      </c>
      <c r="S39" s="158">
        <f t="shared" si="22"/>
        <v>1.4</v>
      </c>
      <c r="T39" s="158">
        <f t="shared" si="23"/>
        <v>1.3333333333333333</v>
      </c>
      <c r="U39" s="197">
        <v>1</v>
      </c>
      <c r="V39" s="197">
        <v>1</v>
      </c>
      <c r="W39" s="197">
        <f>'Core Indicators'!EX39</f>
        <v>3</v>
      </c>
      <c r="X39" s="158">
        <f t="shared" si="24"/>
        <v>2</v>
      </c>
      <c r="Y39" s="197">
        <v>1</v>
      </c>
      <c r="Z39" s="158">
        <f t="shared" si="25"/>
        <v>1.5</v>
      </c>
      <c r="AA39" s="197">
        <f>'Core Indicators'!FF39</f>
        <v>1</v>
      </c>
      <c r="AB39" s="197">
        <f t="shared" si="26"/>
        <v>2</v>
      </c>
      <c r="AC39" s="179">
        <f>'Core Indicators'!GD39</f>
        <v>2</v>
      </c>
      <c r="AD39" s="179">
        <f>'Core Indicators'!GL39</f>
        <v>2</v>
      </c>
      <c r="AE39" s="179">
        <f>'Core Indicators'!GT39</f>
        <v>2</v>
      </c>
      <c r="AF39" s="179">
        <f>'Core Indicators'!HB39</f>
        <v>2</v>
      </c>
      <c r="AG39" s="179">
        <f t="shared" si="27"/>
        <v>2</v>
      </c>
      <c r="AH39" s="179">
        <f>'Core Indicators'!HJ39</f>
        <v>2</v>
      </c>
      <c r="AI39" s="179">
        <f>'Core Indicators'!HR39</f>
        <v>2</v>
      </c>
      <c r="AJ39" s="179">
        <f t="shared" si="28"/>
        <v>2</v>
      </c>
      <c r="AK39" s="179">
        <f>'Core Indicators'!HZ39</f>
        <v>2</v>
      </c>
      <c r="AL39" s="179">
        <f>'Core Indicators'!IH39</f>
        <v>2</v>
      </c>
      <c r="AM39" s="179">
        <f>'Core Indicators'!IP39</f>
        <v>2</v>
      </c>
      <c r="AN39" s="179">
        <f t="shared" si="29"/>
        <v>2</v>
      </c>
    </row>
    <row r="40" spans="1:40" x14ac:dyDescent="0.35">
      <c r="A40" s="197" t="str">
        <f>Lists!C:C</f>
        <v>IDN002</v>
      </c>
      <c r="B40" s="249" t="str">
        <f t="shared" si="15"/>
        <v>x</v>
      </c>
      <c r="C40" s="158">
        <f t="shared" si="16"/>
        <v>1</v>
      </c>
      <c r="D40" s="272">
        <f t="shared" si="17"/>
        <v>3</v>
      </c>
      <c r="E40" s="197">
        <f>'Core Indicators'!R40</f>
        <v>3</v>
      </c>
      <c r="F40" s="197">
        <f>'Core Indicators'!Z40</f>
        <v>3</v>
      </c>
      <c r="G40" s="158">
        <f t="shared" si="18"/>
        <v>3</v>
      </c>
      <c r="H40" s="197">
        <f>'Core Indicators'!AH40</f>
        <v>3</v>
      </c>
      <c r="I40" s="197">
        <f>'Core Indicators'!AP40</f>
        <v>3</v>
      </c>
      <c r="J40" s="197">
        <f>'Core Indicators'!BN40</f>
        <v>3</v>
      </c>
      <c r="K40" s="197">
        <f t="shared" si="19"/>
        <v>3</v>
      </c>
      <c r="L40" s="249">
        <f t="shared" si="20"/>
        <v>3</v>
      </c>
      <c r="M40" s="272" t="str">
        <f t="shared" si="21"/>
        <v>x</v>
      </c>
      <c r="N40" s="198" t="str">
        <f>'Core Indicators'!DJ40</f>
        <v>x</v>
      </c>
      <c r="O40" s="198" t="str">
        <f>'Core Indicators'!DR40</f>
        <v>x</v>
      </c>
      <c r="P40" s="198" t="str">
        <f>'Core Indicators'!DZ40</f>
        <v>x</v>
      </c>
      <c r="Q40" s="198" t="str">
        <f>'Core Indicators'!EH40</f>
        <v>x</v>
      </c>
      <c r="R40" s="198" t="str">
        <f>'Core Indicators'!EP40</f>
        <v>x</v>
      </c>
      <c r="S40" s="158">
        <f t="shared" si="22"/>
        <v>1.4</v>
      </c>
      <c r="T40" s="158">
        <f t="shared" si="23"/>
        <v>1.3333333333333333</v>
      </c>
      <c r="U40" s="197">
        <v>1</v>
      </c>
      <c r="V40" s="197">
        <v>1</v>
      </c>
      <c r="W40" s="197">
        <f>'Core Indicators'!EX40</f>
        <v>3</v>
      </c>
      <c r="X40" s="158">
        <f t="shared" si="24"/>
        <v>2</v>
      </c>
      <c r="Y40" s="197">
        <v>1</v>
      </c>
      <c r="Z40" s="158">
        <f t="shared" si="25"/>
        <v>1.5</v>
      </c>
      <c r="AA40" s="197">
        <f>'Core Indicators'!FF40</f>
        <v>1</v>
      </c>
      <c r="AB40" s="197">
        <f t="shared" si="26"/>
        <v>2</v>
      </c>
      <c r="AC40" s="179">
        <f>'Core Indicators'!GD40</f>
        <v>2</v>
      </c>
      <c r="AD40" s="179">
        <f>'Core Indicators'!GL40</f>
        <v>2</v>
      </c>
      <c r="AE40" s="179">
        <f>'Core Indicators'!GT40</f>
        <v>2</v>
      </c>
      <c r="AF40" s="179">
        <f>'Core Indicators'!HB40</f>
        <v>2</v>
      </c>
      <c r="AG40" s="179">
        <f t="shared" si="27"/>
        <v>2</v>
      </c>
      <c r="AH40" s="179">
        <f>'Core Indicators'!HJ40</f>
        <v>2</v>
      </c>
      <c r="AI40" s="179">
        <f>'Core Indicators'!HR40</f>
        <v>2</v>
      </c>
      <c r="AJ40" s="179">
        <f t="shared" si="28"/>
        <v>2</v>
      </c>
      <c r="AK40" s="179">
        <f>'Core Indicators'!HZ40</f>
        <v>2</v>
      </c>
      <c r="AL40" s="179">
        <f>'Core Indicators'!IH40</f>
        <v>2</v>
      </c>
      <c r="AM40" s="179">
        <f>'Core Indicators'!IP40</f>
        <v>2</v>
      </c>
      <c r="AN40" s="179">
        <f t="shared" si="29"/>
        <v>2</v>
      </c>
    </row>
    <row r="41" spans="1:40" x14ac:dyDescent="0.35">
      <c r="A41" s="197" t="str">
        <f>Lists!C:C</f>
        <v>IND002</v>
      </c>
      <c r="B41" s="249">
        <f t="shared" si="15"/>
        <v>1.9</v>
      </c>
      <c r="C41" s="158">
        <f t="shared" si="16"/>
        <v>3</v>
      </c>
      <c r="D41" s="272">
        <f t="shared" si="17"/>
        <v>2</v>
      </c>
      <c r="E41" s="197">
        <f>'Core Indicators'!R41</f>
        <v>2</v>
      </c>
      <c r="F41" s="197">
        <f>'Core Indicators'!Z41</f>
        <v>2</v>
      </c>
      <c r="G41" s="158">
        <f t="shared" si="18"/>
        <v>2</v>
      </c>
      <c r="H41" s="197" t="str">
        <f>'Core Indicators'!AH41</f>
        <v>x</v>
      </c>
      <c r="I41" s="197" t="str">
        <f>'Core Indicators'!AP41</f>
        <v>x</v>
      </c>
      <c r="J41" s="197">
        <f>'Core Indicators'!BN41</f>
        <v>2</v>
      </c>
      <c r="K41" s="197">
        <f t="shared" si="19"/>
        <v>2</v>
      </c>
      <c r="L41" s="249">
        <f t="shared" si="20"/>
        <v>2</v>
      </c>
      <c r="M41" s="272">
        <f t="shared" si="21"/>
        <v>2</v>
      </c>
      <c r="N41" s="198">
        <f>'Core Indicators'!DJ41</f>
        <v>2</v>
      </c>
      <c r="O41" s="198" t="str">
        <f>'Core Indicators'!DR41</f>
        <v>x</v>
      </c>
      <c r="P41" s="198" t="str">
        <f>'Core Indicators'!DZ41</f>
        <v>x</v>
      </c>
      <c r="Q41" s="198" t="str">
        <f>'Core Indicators'!EH41</f>
        <v>x</v>
      </c>
      <c r="R41" s="198" t="str">
        <f>'Core Indicators'!EP41</f>
        <v>x</v>
      </c>
      <c r="S41" s="158">
        <f t="shared" si="22"/>
        <v>1.6</v>
      </c>
      <c r="T41" s="158">
        <f t="shared" si="23"/>
        <v>1.1666666666666667</v>
      </c>
      <c r="U41" s="197">
        <v>1</v>
      </c>
      <c r="V41" s="197">
        <v>1</v>
      </c>
      <c r="W41" s="197">
        <f>'Core Indicators'!EX41</f>
        <v>2</v>
      </c>
      <c r="X41" s="158">
        <f t="shared" si="24"/>
        <v>1.5</v>
      </c>
      <c r="Y41" s="197">
        <v>1</v>
      </c>
      <c r="Z41" s="158">
        <f t="shared" si="25"/>
        <v>2</v>
      </c>
      <c r="AA41" s="197" t="str">
        <f>'Core Indicators'!FF41</f>
        <v>x</v>
      </c>
      <c r="AB41" s="197">
        <f t="shared" si="26"/>
        <v>2</v>
      </c>
      <c r="AC41" s="179">
        <f>'Core Indicators'!GD41</f>
        <v>2</v>
      </c>
      <c r="AD41" s="179">
        <f>'Core Indicators'!GL41</f>
        <v>2</v>
      </c>
      <c r="AE41" s="179">
        <f>'Core Indicators'!GT41</f>
        <v>2</v>
      </c>
      <c r="AF41" s="179">
        <f>'Core Indicators'!HB41</f>
        <v>2</v>
      </c>
      <c r="AG41" s="179">
        <f t="shared" si="27"/>
        <v>2</v>
      </c>
      <c r="AH41" s="179">
        <f>'Core Indicators'!HJ41</f>
        <v>2</v>
      </c>
      <c r="AI41" s="179">
        <f>'Core Indicators'!HR41</f>
        <v>2</v>
      </c>
      <c r="AJ41" s="179">
        <f t="shared" si="28"/>
        <v>2</v>
      </c>
      <c r="AK41" s="179">
        <f>'Core Indicators'!HZ41</f>
        <v>2</v>
      </c>
      <c r="AL41" s="179">
        <f>'Core Indicators'!IH41</f>
        <v>2</v>
      </c>
      <c r="AM41" s="179">
        <f>'Core Indicators'!IP41</f>
        <v>2</v>
      </c>
      <c r="AN41" s="179">
        <f t="shared" si="29"/>
        <v>2</v>
      </c>
    </row>
    <row r="42" spans="1:40" x14ac:dyDescent="0.35">
      <c r="A42" s="197" t="str">
        <f>Lists!C:C</f>
        <v>IRN004</v>
      </c>
      <c r="B42" s="249">
        <f t="shared" si="15"/>
        <v>2.7</v>
      </c>
      <c r="C42" s="158">
        <f t="shared" si="16"/>
        <v>0</v>
      </c>
      <c r="D42" s="272">
        <f t="shared" si="17"/>
        <v>3</v>
      </c>
      <c r="E42" s="197">
        <f>'Core Indicators'!R42</f>
        <v>3</v>
      </c>
      <c r="F42" s="197">
        <f>'Core Indicators'!Z42</f>
        <v>3</v>
      </c>
      <c r="G42" s="158">
        <f t="shared" si="18"/>
        <v>3</v>
      </c>
      <c r="H42" s="197">
        <f>'Core Indicators'!AH42</f>
        <v>3</v>
      </c>
      <c r="I42" s="197">
        <f>'Core Indicators'!AP42</f>
        <v>3</v>
      </c>
      <c r="J42" s="197">
        <f>'Core Indicators'!BN42</f>
        <v>3</v>
      </c>
      <c r="K42" s="197">
        <f t="shared" si="19"/>
        <v>3</v>
      </c>
      <c r="L42" s="249">
        <f t="shared" si="20"/>
        <v>3</v>
      </c>
      <c r="M42" s="272">
        <f t="shared" si="21"/>
        <v>3</v>
      </c>
      <c r="N42" s="198">
        <f>'Core Indicators'!DJ42</f>
        <v>3</v>
      </c>
      <c r="O42" s="198">
        <f>'Core Indicators'!DR42</f>
        <v>3</v>
      </c>
      <c r="P42" s="198">
        <f>'Core Indicators'!DZ42</f>
        <v>3</v>
      </c>
      <c r="Q42" s="198">
        <f>'Core Indicators'!EH42</f>
        <v>3</v>
      </c>
      <c r="R42" s="198">
        <f>'Core Indicators'!EP42</f>
        <v>3</v>
      </c>
      <c r="S42" s="158">
        <f t="shared" si="22"/>
        <v>1.9</v>
      </c>
      <c r="T42" s="158">
        <f t="shared" si="23"/>
        <v>1.3333333333333333</v>
      </c>
      <c r="U42" s="197">
        <v>1</v>
      </c>
      <c r="V42" s="197">
        <v>1</v>
      </c>
      <c r="W42" s="197">
        <f>'Core Indicators'!EX42</f>
        <v>3</v>
      </c>
      <c r="X42" s="158">
        <f t="shared" si="24"/>
        <v>2</v>
      </c>
      <c r="Y42" s="197">
        <v>1</v>
      </c>
      <c r="Z42" s="158">
        <f t="shared" si="25"/>
        <v>2.5</v>
      </c>
      <c r="AA42" s="197">
        <f>'Core Indicators'!FF42</f>
        <v>3</v>
      </c>
      <c r="AB42" s="197">
        <f t="shared" si="26"/>
        <v>2</v>
      </c>
      <c r="AC42" s="179">
        <f>'Core Indicators'!GD42</f>
        <v>2</v>
      </c>
      <c r="AD42" s="179">
        <f>'Core Indicators'!GL42</f>
        <v>2</v>
      </c>
      <c r="AE42" s="179">
        <f>'Core Indicators'!GT42</f>
        <v>2</v>
      </c>
      <c r="AF42" s="179">
        <f>'Core Indicators'!HB42</f>
        <v>2</v>
      </c>
      <c r="AG42" s="179">
        <f t="shared" si="27"/>
        <v>2</v>
      </c>
      <c r="AH42" s="179">
        <f>'Core Indicators'!HJ42</f>
        <v>2</v>
      </c>
      <c r="AI42" s="179">
        <f>'Core Indicators'!HR42</f>
        <v>2</v>
      </c>
      <c r="AJ42" s="179">
        <f t="shared" si="28"/>
        <v>2</v>
      </c>
      <c r="AK42" s="179">
        <f>'Core Indicators'!HZ42</f>
        <v>2</v>
      </c>
      <c r="AL42" s="179">
        <f>'Core Indicators'!IH42</f>
        <v>2</v>
      </c>
      <c r="AM42" s="179">
        <f>'Core Indicators'!IP42</f>
        <v>2</v>
      </c>
      <c r="AN42" s="179">
        <f t="shared" si="29"/>
        <v>2</v>
      </c>
    </row>
    <row r="43" spans="1:40" x14ac:dyDescent="0.35">
      <c r="A43" s="197" t="str">
        <f>Lists!C:C</f>
        <v>IRQ001</v>
      </c>
      <c r="B43" s="249">
        <f t="shared" si="15"/>
        <v>1.9</v>
      </c>
      <c r="C43" s="158">
        <f t="shared" si="16"/>
        <v>0</v>
      </c>
      <c r="D43" s="272">
        <f t="shared" si="17"/>
        <v>2.2000000000000002</v>
      </c>
      <c r="E43" s="197">
        <f>'Core Indicators'!R43</f>
        <v>1</v>
      </c>
      <c r="F43" s="197">
        <f>'Core Indicators'!Z43</f>
        <v>2</v>
      </c>
      <c r="G43" s="158">
        <f t="shared" si="18"/>
        <v>1.5</v>
      </c>
      <c r="H43" s="197">
        <f>'Core Indicators'!AH43</f>
        <v>2</v>
      </c>
      <c r="I43" s="197">
        <f>'Core Indicators'!AP43</f>
        <v>3</v>
      </c>
      <c r="J43" s="197">
        <f>'Core Indicators'!BN43</f>
        <v>3</v>
      </c>
      <c r="K43" s="197">
        <f t="shared" si="19"/>
        <v>3</v>
      </c>
      <c r="L43" s="249">
        <f t="shared" si="20"/>
        <v>2.5</v>
      </c>
      <c r="M43" s="272">
        <f t="shared" si="21"/>
        <v>2</v>
      </c>
      <c r="N43" s="198">
        <f>'Core Indicators'!DJ43</f>
        <v>2</v>
      </c>
      <c r="O43" s="198">
        <f>'Core Indicators'!DR43</f>
        <v>2</v>
      </c>
      <c r="P43" s="198">
        <f>'Core Indicators'!DZ43</f>
        <v>2</v>
      </c>
      <c r="Q43" s="198">
        <f>'Core Indicators'!EH43</f>
        <v>2</v>
      </c>
      <c r="R43" s="198">
        <f>'Core Indicators'!EP43</f>
        <v>2</v>
      </c>
      <c r="S43" s="158">
        <f t="shared" si="22"/>
        <v>1.4</v>
      </c>
      <c r="T43" s="158">
        <f t="shared" si="23"/>
        <v>1.3333333333333333</v>
      </c>
      <c r="U43" s="197">
        <v>1</v>
      </c>
      <c r="V43" s="197">
        <v>1</v>
      </c>
      <c r="W43" s="197">
        <f>'Core Indicators'!EX43</f>
        <v>3</v>
      </c>
      <c r="X43" s="158">
        <f t="shared" si="24"/>
        <v>2</v>
      </c>
      <c r="Y43" s="197">
        <v>1</v>
      </c>
      <c r="Z43" s="158">
        <f t="shared" si="25"/>
        <v>1.5</v>
      </c>
      <c r="AA43" s="197">
        <f>'Core Indicators'!FF43</f>
        <v>1</v>
      </c>
      <c r="AB43" s="197">
        <f t="shared" si="26"/>
        <v>2</v>
      </c>
      <c r="AC43" s="179">
        <f>'Core Indicators'!GD43</f>
        <v>2</v>
      </c>
      <c r="AD43" s="179">
        <f>'Core Indicators'!GL43</f>
        <v>2</v>
      </c>
      <c r="AE43" s="179">
        <f>'Core Indicators'!GT43</f>
        <v>2</v>
      </c>
      <c r="AF43" s="179">
        <f>'Core Indicators'!HB43</f>
        <v>2</v>
      </c>
      <c r="AG43" s="179">
        <f t="shared" si="27"/>
        <v>2</v>
      </c>
      <c r="AH43" s="179">
        <f>'Core Indicators'!HJ43</f>
        <v>2</v>
      </c>
      <c r="AI43" s="179">
        <f>'Core Indicators'!HR43</f>
        <v>2</v>
      </c>
      <c r="AJ43" s="179">
        <f t="shared" si="28"/>
        <v>2</v>
      </c>
      <c r="AK43" s="179">
        <f>'Core Indicators'!HZ43</f>
        <v>2</v>
      </c>
      <c r="AL43" s="179">
        <f>'Core Indicators'!IH43</f>
        <v>2</v>
      </c>
      <c r="AM43" s="179">
        <f>'Core Indicators'!IP43</f>
        <v>2</v>
      </c>
      <c r="AN43" s="179">
        <f t="shared" si="29"/>
        <v>2</v>
      </c>
    </row>
    <row r="44" spans="1:40" x14ac:dyDescent="0.35">
      <c r="A44" s="197" t="str">
        <f>Lists!C:C</f>
        <v>IRQ002</v>
      </c>
      <c r="B44" s="249">
        <f t="shared" si="15"/>
        <v>1.5</v>
      </c>
      <c r="C44" s="158">
        <f t="shared" si="16"/>
        <v>0</v>
      </c>
      <c r="D44" s="272">
        <f t="shared" si="17"/>
        <v>2.5</v>
      </c>
      <c r="E44" s="197">
        <f>'Core Indicators'!R44</f>
        <v>2</v>
      </c>
      <c r="F44" s="197">
        <f>'Core Indicators'!Z44</f>
        <v>3</v>
      </c>
      <c r="G44" s="158">
        <f t="shared" si="18"/>
        <v>2.5</v>
      </c>
      <c r="H44" s="197">
        <f>'Core Indicators'!AH44</f>
        <v>2</v>
      </c>
      <c r="I44" s="197">
        <f>'Core Indicators'!AP44</f>
        <v>3</v>
      </c>
      <c r="J44" s="197">
        <f>'Core Indicators'!BN44</f>
        <v>3</v>
      </c>
      <c r="K44" s="197">
        <f t="shared" si="19"/>
        <v>3</v>
      </c>
      <c r="L44" s="249">
        <f t="shared" si="20"/>
        <v>2.5</v>
      </c>
      <c r="M44" s="272">
        <f t="shared" si="21"/>
        <v>1</v>
      </c>
      <c r="N44" s="198">
        <f>'Core Indicators'!DJ44</f>
        <v>1</v>
      </c>
      <c r="O44" s="198">
        <f>'Core Indicators'!DR44</f>
        <v>1</v>
      </c>
      <c r="P44" s="198">
        <f>'Core Indicators'!DZ44</f>
        <v>1</v>
      </c>
      <c r="Q44" s="198">
        <f>'Core Indicators'!EH44</f>
        <v>1</v>
      </c>
      <c r="R44" s="198">
        <f>'Core Indicators'!EP44</f>
        <v>1</v>
      </c>
      <c r="S44" s="158">
        <f t="shared" si="22"/>
        <v>1.4</v>
      </c>
      <c r="T44" s="158">
        <f t="shared" si="23"/>
        <v>1.3333333333333333</v>
      </c>
      <c r="U44" s="197">
        <v>1</v>
      </c>
      <c r="V44" s="197">
        <v>1</v>
      </c>
      <c r="W44" s="197">
        <f>'Core Indicators'!EX44</f>
        <v>3</v>
      </c>
      <c r="X44" s="158">
        <f t="shared" si="24"/>
        <v>2</v>
      </c>
      <c r="Y44" s="197">
        <v>1</v>
      </c>
      <c r="Z44" s="158">
        <f t="shared" si="25"/>
        <v>1.5</v>
      </c>
      <c r="AA44" s="197">
        <f>'Core Indicators'!FF44</f>
        <v>1</v>
      </c>
      <c r="AB44" s="197">
        <f t="shared" si="26"/>
        <v>2</v>
      </c>
      <c r="AC44" s="179">
        <f>'Core Indicators'!GD44</f>
        <v>2</v>
      </c>
      <c r="AD44" s="179">
        <f>'Core Indicators'!GL44</f>
        <v>2</v>
      </c>
      <c r="AE44" s="179">
        <f>'Core Indicators'!GT44</f>
        <v>2</v>
      </c>
      <c r="AF44" s="179">
        <f>'Core Indicators'!HB44</f>
        <v>2</v>
      </c>
      <c r="AG44" s="179">
        <f t="shared" si="27"/>
        <v>2</v>
      </c>
      <c r="AH44" s="179">
        <f>'Core Indicators'!HJ44</f>
        <v>2</v>
      </c>
      <c r="AI44" s="179">
        <f>'Core Indicators'!HR44</f>
        <v>2</v>
      </c>
      <c r="AJ44" s="179">
        <f t="shared" si="28"/>
        <v>2</v>
      </c>
      <c r="AK44" s="179">
        <f>'Core Indicators'!HZ44</f>
        <v>2</v>
      </c>
      <c r="AL44" s="179">
        <f>'Core Indicators'!IH44</f>
        <v>2</v>
      </c>
      <c r="AM44" s="179">
        <f>'Core Indicators'!IP44</f>
        <v>2</v>
      </c>
      <c r="AN44" s="179">
        <f t="shared" si="29"/>
        <v>2</v>
      </c>
    </row>
    <row r="45" spans="1:40" x14ac:dyDescent="0.35">
      <c r="A45" s="197" t="str">
        <f>Lists!C:C</f>
        <v>IRQ003</v>
      </c>
      <c r="B45" s="249">
        <f t="shared" si="15"/>
        <v>2</v>
      </c>
      <c r="C45" s="158">
        <f t="shared" si="16"/>
        <v>0</v>
      </c>
      <c r="D45" s="272">
        <f t="shared" si="17"/>
        <v>2.4</v>
      </c>
      <c r="E45" s="197">
        <f>'Core Indicators'!R45</f>
        <v>2</v>
      </c>
      <c r="F45" s="197">
        <f>'Core Indicators'!Z45</f>
        <v>3</v>
      </c>
      <c r="G45" s="158">
        <f t="shared" si="18"/>
        <v>2.5</v>
      </c>
      <c r="H45" s="197">
        <f>'Core Indicators'!AH45</f>
        <v>2</v>
      </c>
      <c r="I45" s="197">
        <f>'Core Indicators'!AP45</f>
        <v>2</v>
      </c>
      <c r="J45" s="197">
        <f>'Core Indicators'!BN45</f>
        <v>3</v>
      </c>
      <c r="K45" s="197">
        <f t="shared" si="19"/>
        <v>2.5</v>
      </c>
      <c r="L45" s="249">
        <f t="shared" si="20"/>
        <v>2.2999999999999998</v>
      </c>
      <c r="M45" s="272">
        <f t="shared" si="21"/>
        <v>2</v>
      </c>
      <c r="N45" s="198">
        <f>'Core Indicators'!DJ45</f>
        <v>2</v>
      </c>
      <c r="O45" s="198">
        <f>'Core Indicators'!DR45</f>
        <v>2</v>
      </c>
      <c r="P45" s="198">
        <f>'Core Indicators'!DZ45</f>
        <v>2</v>
      </c>
      <c r="Q45" s="198">
        <f>'Core Indicators'!EH45</f>
        <v>2</v>
      </c>
      <c r="R45" s="198">
        <f>'Core Indicators'!EP45</f>
        <v>2</v>
      </c>
      <c r="S45" s="158">
        <f t="shared" si="22"/>
        <v>1.7</v>
      </c>
      <c r="T45" s="158">
        <f t="shared" si="23"/>
        <v>1.3333333333333333</v>
      </c>
      <c r="U45" s="197">
        <v>1</v>
      </c>
      <c r="V45" s="197">
        <v>1</v>
      </c>
      <c r="W45" s="197">
        <f>'Core Indicators'!EX45</f>
        <v>3</v>
      </c>
      <c r="X45" s="158">
        <f t="shared" si="24"/>
        <v>2</v>
      </c>
      <c r="Y45" s="197">
        <v>1</v>
      </c>
      <c r="Z45" s="158">
        <f t="shared" si="25"/>
        <v>2</v>
      </c>
      <c r="AA45" s="197">
        <f>'Core Indicators'!FF45</f>
        <v>2</v>
      </c>
      <c r="AB45" s="197">
        <f t="shared" si="26"/>
        <v>2</v>
      </c>
      <c r="AC45" s="179">
        <f>'Core Indicators'!GD45</f>
        <v>2</v>
      </c>
      <c r="AD45" s="179">
        <f>'Core Indicators'!GL45</f>
        <v>2</v>
      </c>
      <c r="AE45" s="179">
        <f>'Core Indicators'!GT45</f>
        <v>2</v>
      </c>
      <c r="AF45" s="179">
        <f>'Core Indicators'!HB45</f>
        <v>2</v>
      </c>
      <c r="AG45" s="179">
        <f t="shared" si="27"/>
        <v>2</v>
      </c>
      <c r="AH45" s="179">
        <f>'Core Indicators'!HJ45</f>
        <v>2</v>
      </c>
      <c r="AI45" s="179">
        <f>'Core Indicators'!HR45</f>
        <v>2</v>
      </c>
      <c r="AJ45" s="179">
        <f t="shared" si="28"/>
        <v>2</v>
      </c>
      <c r="AK45" s="179">
        <f>'Core Indicators'!HZ45</f>
        <v>2</v>
      </c>
      <c r="AL45" s="179">
        <f>'Core Indicators'!IH45</f>
        <v>2</v>
      </c>
      <c r="AM45" s="179">
        <f>'Core Indicators'!IP45</f>
        <v>2</v>
      </c>
      <c r="AN45" s="179">
        <f t="shared" si="29"/>
        <v>2</v>
      </c>
    </row>
    <row r="46" spans="1:40" x14ac:dyDescent="0.35">
      <c r="A46" s="197" t="str">
        <f>Lists!C:C</f>
        <v>ITA002</v>
      </c>
      <c r="B46" s="249">
        <f t="shared" si="15"/>
        <v>1.9</v>
      </c>
      <c r="C46" s="158">
        <f t="shared" si="16"/>
        <v>0</v>
      </c>
      <c r="D46" s="272">
        <f t="shared" si="17"/>
        <v>2</v>
      </c>
      <c r="E46" s="197">
        <f>'Core Indicators'!R46</f>
        <v>2</v>
      </c>
      <c r="F46" s="197">
        <f>'Core Indicators'!Z46</f>
        <v>2</v>
      </c>
      <c r="G46" s="158">
        <f t="shared" si="18"/>
        <v>2</v>
      </c>
      <c r="H46" s="197">
        <f>'Core Indicators'!AH46</f>
        <v>2</v>
      </c>
      <c r="I46" s="197">
        <f>'Core Indicators'!AP46</f>
        <v>2</v>
      </c>
      <c r="J46" s="197">
        <f>'Core Indicators'!BN46</f>
        <v>2</v>
      </c>
      <c r="K46" s="197">
        <f t="shared" si="19"/>
        <v>2</v>
      </c>
      <c r="L46" s="249">
        <f t="shared" si="20"/>
        <v>2</v>
      </c>
      <c r="M46" s="272">
        <f t="shared" si="21"/>
        <v>2</v>
      </c>
      <c r="N46" s="198">
        <f>'Core Indicators'!DJ46</f>
        <v>2</v>
      </c>
      <c r="O46" s="198">
        <f>'Core Indicators'!DR46</f>
        <v>2</v>
      </c>
      <c r="P46" s="198">
        <f>'Core Indicators'!DZ46</f>
        <v>2</v>
      </c>
      <c r="Q46" s="198">
        <f>'Core Indicators'!EH46</f>
        <v>2</v>
      </c>
      <c r="R46" s="198">
        <f>'Core Indicators'!EP46</f>
        <v>2</v>
      </c>
      <c r="S46" s="158">
        <f t="shared" si="22"/>
        <v>1.6</v>
      </c>
      <c r="T46" s="158">
        <f t="shared" si="23"/>
        <v>1.1666666666666667</v>
      </c>
      <c r="U46" s="197">
        <v>1</v>
      </c>
      <c r="V46" s="197">
        <v>1</v>
      </c>
      <c r="W46" s="197">
        <f>'Core Indicators'!EX46</f>
        <v>2</v>
      </c>
      <c r="X46" s="158">
        <f t="shared" si="24"/>
        <v>1.5</v>
      </c>
      <c r="Y46" s="197">
        <v>1</v>
      </c>
      <c r="Z46" s="158">
        <f t="shared" si="25"/>
        <v>2</v>
      </c>
      <c r="AA46" s="197">
        <f>'Core Indicators'!FF46</f>
        <v>2</v>
      </c>
      <c r="AB46" s="197">
        <f t="shared" si="26"/>
        <v>2</v>
      </c>
      <c r="AC46" s="179">
        <f>'Core Indicators'!GD46</f>
        <v>2</v>
      </c>
      <c r="AD46" s="179">
        <f>'Core Indicators'!GL46</f>
        <v>2</v>
      </c>
      <c r="AE46" s="179">
        <f>'Core Indicators'!GT46</f>
        <v>2</v>
      </c>
      <c r="AF46" s="179">
        <f>'Core Indicators'!HB46</f>
        <v>2</v>
      </c>
      <c r="AG46" s="179">
        <f t="shared" si="27"/>
        <v>2</v>
      </c>
      <c r="AH46" s="179">
        <f>'Core Indicators'!HJ46</f>
        <v>2</v>
      </c>
      <c r="AI46" s="179">
        <f>'Core Indicators'!HR46</f>
        <v>2</v>
      </c>
      <c r="AJ46" s="179">
        <f t="shared" si="28"/>
        <v>2</v>
      </c>
      <c r="AK46" s="179">
        <f>'Core Indicators'!HZ46</f>
        <v>2</v>
      </c>
      <c r="AL46" s="179">
        <f>'Core Indicators'!IH46</f>
        <v>2</v>
      </c>
      <c r="AM46" s="179">
        <f>'Core Indicators'!IP46</f>
        <v>2</v>
      </c>
      <c r="AN46" s="179">
        <f t="shared" si="29"/>
        <v>2</v>
      </c>
    </row>
    <row r="47" spans="1:40" x14ac:dyDescent="0.35">
      <c r="A47" s="197" t="str">
        <f>Lists!C:C</f>
        <v>JOR002</v>
      </c>
      <c r="B47" s="249">
        <f t="shared" si="15"/>
        <v>2.1</v>
      </c>
      <c r="C47" s="158">
        <f t="shared" si="16"/>
        <v>0</v>
      </c>
      <c r="D47" s="272">
        <f t="shared" si="17"/>
        <v>2.6</v>
      </c>
      <c r="E47" s="197">
        <f>'Core Indicators'!R47</f>
        <v>1</v>
      </c>
      <c r="F47" s="197">
        <f>'Core Indicators'!Z47</f>
        <v>2</v>
      </c>
      <c r="G47" s="158">
        <f t="shared" si="18"/>
        <v>1.5</v>
      </c>
      <c r="H47" s="197">
        <f>'Core Indicators'!AH47</f>
        <v>3</v>
      </c>
      <c r="I47" s="197">
        <f>'Core Indicators'!AP47</f>
        <v>3</v>
      </c>
      <c r="J47" s="197">
        <f>'Core Indicators'!BN47</f>
        <v>3</v>
      </c>
      <c r="K47" s="197">
        <f t="shared" si="19"/>
        <v>3</v>
      </c>
      <c r="L47" s="249">
        <f t="shared" si="20"/>
        <v>3</v>
      </c>
      <c r="M47" s="272">
        <f t="shared" si="21"/>
        <v>2</v>
      </c>
      <c r="N47" s="198">
        <f>'Core Indicators'!DJ47</f>
        <v>2</v>
      </c>
      <c r="O47" s="198">
        <f>'Core Indicators'!DR47</f>
        <v>2</v>
      </c>
      <c r="P47" s="198">
        <f>'Core Indicators'!DZ47</f>
        <v>2</v>
      </c>
      <c r="Q47" s="198">
        <f>'Core Indicators'!EH47</f>
        <v>2</v>
      </c>
      <c r="R47" s="198">
        <f>'Core Indicators'!EP47</f>
        <v>2</v>
      </c>
      <c r="S47" s="158">
        <f t="shared" si="22"/>
        <v>1.7</v>
      </c>
      <c r="T47" s="158">
        <f t="shared" si="23"/>
        <v>1.3333333333333333</v>
      </c>
      <c r="U47" s="197">
        <v>1</v>
      </c>
      <c r="V47" s="197">
        <v>1</v>
      </c>
      <c r="W47" s="197">
        <f>'Core Indicators'!EX47</f>
        <v>3</v>
      </c>
      <c r="X47" s="158">
        <f t="shared" si="24"/>
        <v>2</v>
      </c>
      <c r="Y47" s="197">
        <v>1</v>
      </c>
      <c r="Z47" s="158">
        <f t="shared" si="25"/>
        <v>2</v>
      </c>
      <c r="AA47" s="197">
        <f>'Core Indicators'!FF47</f>
        <v>2</v>
      </c>
      <c r="AB47" s="197">
        <f t="shared" si="26"/>
        <v>2</v>
      </c>
      <c r="AC47" s="179">
        <f>'Core Indicators'!GD47</f>
        <v>2</v>
      </c>
      <c r="AD47" s="179">
        <f>'Core Indicators'!GL47</f>
        <v>2</v>
      </c>
      <c r="AE47" s="179">
        <f>'Core Indicators'!GT47</f>
        <v>2</v>
      </c>
      <c r="AF47" s="179">
        <f>'Core Indicators'!HB47</f>
        <v>2</v>
      </c>
      <c r="AG47" s="179">
        <f t="shared" si="27"/>
        <v>2</v>
      </c>
      <c r="AH47" s="179">
        <f>'Core Indicators'!HJ47</f>
        <v>2</v>
      </c>
      <c r="AI47" s="179">
        <f>'Core Indicators'!HR47</f>
        <v>2</v>
      </c>
      <c r="AJ47" s="179">
        <f t="shared" si="28"/>
        <v>2</v>
      </c>
      <c r="AK47" s="179">
        <f>'Core Indicators'!HZ47</f>
        <v>2</v>
      </c>
      <c r="AL47" s="179">
        <f>'Core Indicators'!IH47</f>
        <v>2</v>
      </c>
      <c r="AM47" s="179">
        <f>'Core Indicators'!IP47</f>
        <v>2</v>
      </c>
      <c r="AN47" s="179">
        <f t="shared" si="29"/>
        <v>2</v>
      </c>
    </row>
    <row r="48" spans="1:40" x14ac:dyDescent="0.35">
      <c r="A48" s="197" t="str">
        <f>Lists!C:C</f>
        <v>KEN001</v>
      </c>
      <c r="B48" s="249">
        <f t="shared" si="15"/>
        <v>2.1</v>
      </c>
      <c r="C48" s="158">
        <f t="shared" si="16"/>
        <v>0</v>
      </c>
      <c r="D48" s="272">
        <f t="shared" si="17"/>
        <v>2.2000000000000002</v>
      </c>
      <c r="E48" s="197">
        <f>'Core Indicators'!R48</f>
        <v>2</v>
      </c>
      <c r="F48" s="197">
        <f>'Core Indicators'!Z48</f>
        <v>2</v>
      </c>
      <c r="G48" s="158">
        <f t="shared" si="18"/>
        <v>2</v>
      </c>
      <c r="H48" s="197">
        <f>'Core Indicators'!AH48</f>
        <v>2</v>
      </c>
      <c r="I48" s="197">
        <f>'Core Indicators'!AP48</f>
        <v>2</v>
      </c>
      <c r="J48" s="197">
        <f>'Core Indicators'!BN48</f>
        <v>3</v>
      </c>
      <c r="K48" s="197">
        <f t="shared" si="19"/>
        <v>2.5</v>
      </c>
      <c r="L48" s="249">
        <f t="shared" si="20"/>
        <v>2.2999999999999998</v>
      </c>
      <c r="M48" s="272">
        <f t="shared" si="21"/>
        <v>2.4</v>
      </c>
      <c r="N48" s="198">
        <f>'Core Indicators'!DJ48</f>
        <v>2</v>
      </c>
      <c r="O48" s="198">
        <f>'Core Indicators'!DR48</f>
        <v>2</v>
      </c>
      <c r="P48" s="198">
        <f>'Core Indicators'!DZ48</f>
        <v>2</v>
      </c>
      <c r="Q48" s="198">
        <f>'Core Indicators'!EH48</f>
        <v>3</v>
      </c>
      <c r="R48" s="198">
        <f>'Core Indicators'!EP48</f>
        <v>3</v>
      </c>
      <c r="S48" s="158">
        <f t="shared" si="22"/>
        <v>1.7</v>
      </c>
      <c r="T48" s="158">
        <f t="shared" si="23"/>
        <v>1.3333333333333333</v>
      </c>
      <c r="U48" s="197">
        <v>1</v>
      </c>
      <c r="V48" s="197">
        <v>1</v>
      </c>
      <c r="W48" s="197">
        <f>'Core Indicators'!EX48</f>
        <v>3</v>
      </c>
      <c r="X48" s="158">
        <f t="shared" si="24"/>
        <v>2</v>
      </c>
      <c r="Y48" s="197">
        <v>1</v>
      </c>
      <c r="Z48" s="158">
        <f t="shared" si="25"/>
        <v>2</v>
      </c>
      <c r="AA48" s="197">
        <f>'Core Indicators'!FF48</f>
        <v>2</v>
      </c>
      <c r="AB48" s="197">
        <f t="shared" si="26"/>
        <v>2</v>
      </c>
      <c r="AC48" s="179">
        <f>'Core Indicators'!GD48</f>
        <v>2</v>
      </c>
      <c r="AD48" s="179">
        <f>'Core Indicators'!GL48</f>
        <v>2</v>
      </c>
      <c r="AE48" s="179">
        <f>'Core Indicators'!GT48</f>
        <v>2</v>
      </c>
      <c r="AF48" s="179">
        <f>'Core Indicators'!HB48</f>
        <v>2</v>
      </c>
      <c r="AG48" s="179">
        <f t="shared" si="27"/>
        <v>2</v>
      </c>
      <c r="AH48" s="179">
        <f>'Core Indicators'!HJ48</f>
        <v>2</v>
      </c>
      <c r="AI48" s="179">
        <f>'Core Indicators'!HR48</f>
        <v>2</v>
      </c>
      <c r="AJ48" s="179">
        <f t="shared" si="28"/>
        <v>2</v>
      </c>
      <c r="AK48" s="179">
        <f>'Core Indicators'!HZ48</f>
        <v>2</v>
      </c>
      <c r="AL48" s="179">
        <f>'Core Indicators'!IH48</f>
        <v>2</v>
      </c>
      <c r="AM48" s="179">
        <f>'Core Indicators'!IP48</f>
        <v>2</v>
      </c>
      <c r="AN48" s="179">
        <f t="shared" si="29"/>
        <v>2</v>
      </c>
    </row>
    <row r="49" spans="1:40" x14ac:dyDescent="0.35">
      <c r="A49" s="197" t="str">
        <f>Lists!C:C</f>
        <v>KEN002</v>
      </c>
      <c r="B49" s="249">
        <f t="shared" si="15"/>
        <v>2.1</v>
      </c>
      <c r="C49" s="158">
        <f t="shared" si="16"/>
        <v>1</v>
      </c>
      <c r="D49" s="272">
        <f t="shared" si="17"/>
        <v>2</v>
      </c>
      <c r="E49" s="197">
        <f>'Core Indicators'!R49</f>
        <v>2</v>
      </c>
      <c r="F49" s="197">
        <f>'Core Indicators'!Z49</f>
        <v>2</v>
      </c>
      <c r="G49" s="158">
        <f t="shared" si="18"/>
        <v>2</v>
      </c>
      <c r="H49" s="197">
        <f>'Core Indicators'!AH49</f>
        <v>2</v>
      </c>
      <c r="I49" s="197">
        <f>'Core Indicators'!AP49</f>
        <v>2</v>
      </c>
      <c r="J49" s="197" t="str">
        <f>'Core Indicators'!BN49</f>
        <v>x</v>
      </c>
      <c r="K49" s="197">
        <f t="shared" si="19"/>
        <v>2</v>
      </c>
      <c r="L49" s="249">
        <f t="shared" si="20"/>
        <v>2</v>
      </c>
      <c r="M49" s="272">
        <f t="shared" si="21"/>
        <v>2.4</v>
      </c>
      <c r="N49" s="198">
        <f>'Core Indicators'!DJ49</f>
        <v>2</v>
      </c>
      <c r="O49" s="198">
        <f>'Core Indicators'!DR49</f>
        <v>2</v>
      </c>
      <c r="P49" s="198">
        <f>'Core Indicators'!DZ49</f>
        <v>2</v>
      </c>
      <c r="Q49" s="198">
        <f>'Core Indicators'!EH49</f>
        <v>3</v>
      </c>
      <c r="R49" s="198">
        <f>'Core Indicators'!EP49</f>
        <v>3</v>
      </c>
      <c r="S49" s="158">
        <f t="shared" si="22"/>
        <v>1.7</v>
      </c>
      <c r="T49" s="158">
        <f t="shared" si="23"/>
        <v>1.3333333333333333</v>
      </c>
      <c r="U49" s="197">
        <v>1</v>
      </c>
      <c r="V49" s="197">
        <v>1</v>
      </c>
      <c r="W49" s="197">
        <f>'Core Indicators'!EX49</f>
        <v>3</v>
      </c>
      <c r="X49" s="158">
        <f t="shared" si="24"/>
        <v>2</v>
      </c>
      <c r="Y49" s="197">
        <v>1</v>
      </c>
      <c r="Z49" s="158">
        <f t="shared" si="25"/>
        <v>2</v>
      </c>
      <c r="AA49" s="197">
        <f>'Core Indicators'!FF49</f>
        <v>2</v>
      </c>
      <c r="AB49" s="197">
        <f t="shared" si="26"/>
        <v>2</v>
      </c>
      <c r="AC49" s="179">
        <f>'Core Indicators'!GD49</f>
        <v>2</v>
      </c>
      <c r="AD49" s="179">
        <f>'Core Indicators'!GL49</f>
        <v>2</v>
      </c>
      <c r="AE49" s="179">
        <f>'Core Indicators'!GT49</f>
        <v>2</v>
      </c>
      <c r="AF49" s="179">
        <f>'Core Indicators'!HB49</f>
        <v>2</v>
      </c>
      <c r="AG49" s="179">
        <f t="shared" si="27"/>
        <v>2</v>
      </c>
      <c r="AH49" s="179">
        <f>'Core Indicators'!HJ49</f>
        <v>2</v>
      </c>
      <c r="AI49" s="179">
        <f>'Core Indicators'!HR49</f>
        <v>2</v>
      </c>
      <c r="AJ49" s="179">
        <f t="shared" si="28"/>
        <v>2</v>
      </c>
      <c r="AK49" s="179">
        <f>'Core Indicators'!HZ49</f>
        <v>2</v>
      </c>
      <c r="AL49" s="179">
        <f>'Core Indicators'!IH49</f>
        <v>2</v>
      </c>
      <c r="AM49" s="179">
        <f>'Core Indicators'!IP49</f>
        <v>2</v>
      </c>
      <c r="AN49" s="179">
        <f t="shared" si="29"/>
        <v>2</v>
      </c>
    </row>
    <row r="50" spans="1:40" x14ac:dyDescent="0.35">
      <c r="A50" s="197" t="str">
        <f>Lists!C:C</f>
        <v>KEN003</v>
      </c>
      <c r="B50" s="249">
        <f t="shared" si="15"/>
        <v>2.2000000000000002</v>
      </c>
      <c r="C50" s="158">
        <f t="shared" si="16"/>
        <v>2</v>
      </c>
      <c r="D50" s="272">
        <f t="shared" si="17"/>
        <v>2.2999999999999998</v>
      </c>
      <c r="E50" s="197">
        <f>'Core Indicators'!R50</f>
        <v>2</v>
      </c>
      <c r="F50" s="197">
        <f>'Core Indicators'!Z50</f>
        <v>2</v>
      </c>
      <c r="G50" s="158">
        <f t="shared" si="18"/>
        <v>2</v>
      </c>
      <c r="H50" s="197">
        <f>'Core Indicators'!AH50</f>
        <v>2</v>
      </c>
      <c r="I50" s="197" t="str">
        <f>'Core Indicators'!AP50</f>
        <v>x</v>
      </c>
      <c r="J50" s="197">
        <f>'Core Indicators'!BN50</f>
        <v>3</v>
      </c>
      <c r="K50" s="197">
        <f t="shared" si="19"/>
        <v>3</v>
      </c>
      <c r="L50" s="249">
        <f t="shared" si="20"/>
        <v>2.5</v>
      </c>
      <c r="M50" s="272">
        <f t="shared" si="21"/>
        <v>2.4</v>
      </c>
      <c r="N50" s="198">
        <f>'Core Indicators'!DJ50</f>
        <v>2</v>
      </c>
      <c r="O50" s="198">
        <f>'Core Indicators'!DR50</f>
        <v>2</v>
      </c>
      <c r="P50" s="198">
        <f>'Core Indicators'!DZ50</f>
        <v>2</v>
      </c>
      <c r="Q50" s="198">
        <f>'Core Indicators'!EH50</f>
        <v>3</v>
      </c>
      <c r="R50" s="198">
        <f>'Core Indicators'!EP50</f>
        <v>3</v>
      </c>
      <c r="S50" s="158">
        <f t="shared" si="22"/>
        <v>1.7</v>
      </c>
      <c r="T50" s="158">
        <f t="shared" si="23"/>
        <v>1.3333333333333333</v>
      </c>
      <c r="U50" s="197">
        <v>1</v>
      </c>
      <c r="V50" s="197">
        <v>1</v>
      </c>
      <c r="W50" s="197">
        <f>'Core Indicators'!EX50</f>
        <v>3</v>
      </c>
      <c r="X50" s="158">
        <f t="shared" si="24"/>
        <v>2</v>
      </c>
      <c r="Y50" s="197">
        <v>1</v>
      </c>
      <c r="Z50" s="158">
        <f t="shared" si="25"/>
        <v>2</v>
      </c>
      <c r="AA50" s="197" t="str">
        <f>'Core Indicators'!FF50</f>
        <v>x</v>
      </c>
      <c r="AB50" s="197">
        <f t="shared" si="26"/>
        <v>2</v>
      </c>
      <c r="AC50" s="179">
        <f>'Core Indicators'!GD50</f>
        <v>2</v>
      </c>
      <c r="AD50" s="179">
        <f>'Core Indicators'!GL50</f>
        <v>2</v>
      </c>
      <c r="AE50" s="179">
        <f>'Core Indicators'!GT50</f>
        <v>2</v>
      </c>
      <c r="AF50" s="179">
        <f>'Core Indicators'!HB50</f>
        <v>2</v>
      </c>
      <c r="AG50" s="179">
        <f t="shared" si="27"/>
        <v>2</v>
      </c>
      <c r="AH50" s="179">
        <f>'Core Indicators'!HJ50</f>
        <v>2</v>
      </c>
      <c r="AI50" s="179">
        <f>'Core Indicators'!HR50</f>
        <v>2</v>
      </c>
      <c r="AJ50" s="179">
        <f t="shared" si="28"/>
        <v>2</v>
      </c>
      <c r="AK50" s="179">
        <f>'Core Indicators'!HZ50</f>
        <v>2</v>
      </c>
      <c r="AL50" s="179">
        <f>'Core Indicators'!IH50</f>
        <v>2</v>
      </c>
      <c r="AM50" s="179">
        <f>'Core Indicators'!IP50</f>
        <v>2</v>
      </c>
      <c r="AN50" s="179">
        <f t="shared" si="29"/>
        <v>2</v>
      </c>
    </row>
    <row r="51" spans="1:40" x14ac:dyDescent="0.35">
      <c r="A51" s="197" t="str">
        <f>Lists!C:C</f>
        <v>LBN002</v>
      </c>
      <c r="B51" s="249">
        <f t="shared" si="15"/>
        <v>2.4</v>
      </c>
      <c r="C51" s="158">
        <f t="shared" si="16"/>
        <v>0</v>
      </c>
      <c r="D51" s="272">
        <f t="shared" si="17"/>
        <v>2.6</v>
      </c>
      <c r="E51" s="197">
        <f>'Core Indicators'!R51</f>
        <v>1</v>
      </c>
      <c r="F51" s="197">
        <f>'Core Indicators'!Z51</f>
        <v>2</v>
      </c>
      <c r="G51" s="158">
        <f t="shared" si="18"/>
        <v>1.5</v>
      </c>
      <c r="H51" s="197">
        <f>'Core Indicators'!AH51</f>
        <v>3</v>
      </c>
      <c r="I51" s="197">
        <f>'Core Indicators'!AP51</f>
        <v>3</v>
      </c>
      <c r="J51" s="197">
        <f>'Core Indicators'!BN51</f>
        <v>3</v>
      </c>
      <c r="K51" s="197">
        <f t="shared" si="19"/>
        <v>3</v>
      </c>
      <c r="L51" s="249">
        <f t="shared" si="20"/>
        <v>3</v>
      </c>
      <c r="M51" s="272">
        <f t="shared" si="21"/>
        <v>3</v>
      </c>
      <c r="N51" s="198">
        <f>'Core Indicators'!DJ51</f>
        <v>3</v>
      </c>
      <c r="O51" s="198">
        <f>'Core Indicators'!DR51</f>
        <v>3</v>
      </c>
      <c r="P51" s="198">
        <f>'Core Indicators'!DZ51</f>
        <v>3</v>
      </c>
      <c r="Q51" s="198">
        <f>'Core Indicators'!EH51</f>
        <v>3</v>
      </c>
      <c r="R51" s="198">
        <f>'Core Indicators'!EP51</f>
        <v>3</v>
      </c>
      <c r="S51" s="158">
        <f t="shared" si="22"/>
        <v>1.4</v>
      </c>
      <c r="T51" s="158">
        <f t="shared" si="23"/>
        <v>1.3333333333333333</v>
      </c>
      <c r="U51" s="197">
        <v>1</v>
      </c>
      <c r="V51" s="197">
        <v>1</v>
      </c>
      <c r="W51" s="197">
        <f>'Core Indicators'!EX51</f>
        <v>3</v>
      </c>
      <c r="X51" s="158">
        <f t="shared" si="24"/>
        <v>2</v>
      </c>
      <c r="Y51" s="197">
        <v>1</v>
      </c>
      <c r="Z51" s="158">
        <f t="shared" si="25"/>
        <v>1.5</v>
      </c>
      <c r="AA51" s="197">
        <f>'Core Indicators'!FF51</f>
        <v>1</v>
      </c>
      <c r="AB51" s="197">
        <f t="shared" si="26"/>
        <v>2</v>
      </c>
      <c r="AC51" s="179">
        <f>'Core Indicators'!GD51</f>
        <v>2</v>
      </c>
      <c r="AD51" s="179">
        <f>'Core Indicators'!GL51</f>
        <v>2</v>
      </c>
      <c r="AE51" s="179">
        <f>'Core Indicators'!GT51</f>
        <v>2</v>
      </c>
      <c r="AF51" s="179">
        <f>'Core Indicators'!HB51</f>
        <v>2</v>
      </c>
      <c r="AG51" s="179">
        <f t="shared" si="27"/>
        <v>2</v>
      </c>
      <c r="AH51" s="179">
        <f>'Core Indicators'!HJ51</f>
        <v>2</v>
      </c>
      <c r="AI51" s="179">
        <f>'Core Indicators'!HR51</f>
        <v>2</v>
      </c>
      <c r="AJ51" s="179">
        <f t="shared" si="28"/>
        <v>2</v>
      </c>
      <c r="AK51" s="179">
        <f>'Core Indicators'!HZ51</f>
        <v>2</v>
      </c>
      <c r="AL51" s="179">
        <f>'Core Indicators'!IH51</f>
        <v>2</v>
      </c>
      <c r="AM51" s="179">
        <f>'Core Indicators'!IP51</f>
        <v>2</v>
      </c>
      <c r="AN51" s="179">
        <f t="shared" si="29"/>
        <v>2</v>
      </c>
    </row>
    <row r="52" spans="1:40" x14ac:dyDescent="0.35">
      <c r="A52" s="197" t="str">
        <f>Lists!C:C</f>
        <v>LBN004</v>
      </c>
      <c r="B52" s="249">
        <f t="shared" si="15"/>
        <v>2.4</v>
      </c>
      <c r="C52" s="158">
        <f t="shared" si="16"/>
        <v>1</v>
      </c>
      <c r="D52" s="272">
        <f t="shared" si="17"/>
        <v>2.6</v>
      </c>
      <c r="E52" s="197">
        <f>'Core Indicators'!R52</f>
        <v>1</v>
      </c>
      <c r="F52" s="197">
        <f>'Core Indicators'!Z52</f>
        <v>2</v>
      </c>
      <c r="G52" s="158">
        <f t="shared" si="18"/>
        <v>1.5</v>
      </c>
      <c r="H52" s="197">
        <f>'Core Indicators'!AH52</f>
        <v>3</v>
      </c>
      <c r="I52" s="197" t="str">
        <f>'Core Indicators'!AP52</f>
        <v>x</v>
      </c>
      <c r="J52" s="197">
        <f>'Core Indicators'!BN52</f>
        <v>3</v>
      </c>
      <c r="K52" s="197">
        <f t="shared" si="19"/>
        <v>3</v>
      </c>
      <c r="L52" s="249">
        <f t="shared" si="20"/>
        <v>3</v>
      </c>
      <c r="M52" s="272">
        <f t="shared" si="21"/>
        <v>3</v>
      </c>
      <c r="N52" s="198">
        <f>'Core Indicators'!DJ52</f>
        <v>3</v>
      </c>
      <c r="O52" s="198">
        <f>'Core Indicators'!DR52</f>
        <v>3</v>
      </c>
      <c r="P52" s="198">
        <f>'Core Indicators'!DZ52</f>
        <v>3</v>
      </c>
      <c r="Q52" s="198">
        <f>'Core Indicators'!EH52</f>
        <v>3</v>
      </c>
      <c r="R52" s="198">
        <f>'Core Indicators'!EP52</f>
        <v>3</v>
      </c>
      <c r="S52" s="158">
        <f t="shared" si="22"/>
        <v>1.4</v>
      </c>
      <c r="T52" s="158">
        <f t="shared" si="23"/>
        <v>1.3333333333333333</v>
      </c>
      <c r="U52" s="197">
        <v>1</v>
      </c>
      <c r="V52" s="197">
        <v>1</v>
      </c>
      <c r="W52" s="197">
        <f>'Core Indicators'!EX52</f>
        <v>3</v>
      </c>
      <c r="X52" s="158">
        <f t="shared" si="24"/>
        <v>2</v>
      </c>
      <c r="Y52" s="197">
        <v>1</v>
      </c>
      <c r="Z52" s="158">
        <f t="shared" si="25"/>
        <v>1.5</v>
      </c>
      <c r="AA52" s="197">
        <f>'Core Indicators'!FF52</f>
        <v>1</v>
      </c>
      <c r="AB52" s="197">
        <f t="shared" si="26"/>
        <v>2</v>
      </c>
      <c r="AC52" s="179">
        <f>'Core Indicators'!GD52</f>
        <v>2</v>
      </c>
      <c r="AD52" s="179">
        <f>'Core Indicators'!GL52</f>
        <v>2</v>
      </c>
      <c r="AE52" s="179">
        <f>'Core Indicators'!GT52</f>
        <v>2</v>
      </c>
      <c r="AF52" s="179">
        <f>'Core Indicators'!HB52</f>
        <v>2</v>
      </c>
      <c r="AG52" s="179">
        <f t="shared" si="27"/>
        <v>2</v>
      </c>
      <c r="AH52" s="179">
        <f>'Core Indicators'!HJ52</f>
        <v>2</v>
      </c>
      <c r="AI52" s="179">
        <f>'Core Indicators'!HR52</f>
        <v>2</v>
      </c>
      <c r="AJ52" s="179">
        <f t="shared" si="28"/>
        <v>2</v>
      </c>
      <c r="AK52" s="179">
        <f>'Core Indicators'!HZ52</f>
        <v>2</v>
      </c>
      <c r="AL52" s="179">
        <f>'Core Indicators'!IH52</f>
        <v>2</v>
      </c>
      <c r="AM52" s="179">
        <f>'Core Indicators'!IP52</f>
        <v>2</v>
      </c>
      <c r="AN52" s="179">
        <f t="shared" si="29"/>
        <v>2</v>
      </c>
    </row>
    <row r="53" spans="1:40" x14ac:dyDescent="0.35">
      <c r="A53" s="197" t="str">
        <f>Lists!C:C</f>
        <v>LBY001</v>
      </c>
      <c r="B53" s="249">
        <f t="shared" si="15"/>
        <v>1.7</v>
      </c>
      <c r="C53" s="158">
        <f t="shared" si="16"/>
        <v>0</v>
      </c>
      <c r="D53" s="272">
        <f t="shared" si="17"/>
        <v>1.8</v>
      </c>
      <c r="E53" s="197">
        <f>'Core Indicators'!R53</f>
        <v>1</v>
      </c>
      <c r="F53" s="197">
        <f>'Core Indicators'!Z53</f>
        <v>2</v>
      </c>
      <c r="G53" s="158">
        <f t="shared" si="18"/>
        <v>1.5</v>
      </c>
      <c r="H53" s="197">
        <f>'Core Indicators'!AH53</f>
        <v>2</v>
      </c>
      <c r="I53" s="197">
        <f>'Core Indicators'!AP53</f>
        <v>2</v>
      </c>
      <c r="J53" s="197">
        <f>'Core Indicators'!BN53</f>
        <v>2</v>
      </c>
      <c r="K53" s="197">
        <f t="shared" si="19"/>
        <v>2</v>
      </c>
      <c r="L53" s="249">
        <f t="shared" si="20"/>
        <v>2</v>
      </c>
      <c r="M53" s="272">
        <f t="shared" si="21"/>
        <v>2</v>
      </c>
      <c r="N53" s="198">
        <f>'Core Indicators'!DJ53</f>
        <v>2</v>
      </c>
      <c r="O53" s="198">
        <f>'Core Indicators'!DR53</f>
        <v>2</v>
      </c>
      <c r="P53" s="198">
        <f>'Core Indicators'!DZ53</f>
        <v>2</v>
      </c>
      <c r="Q53" s="198">
        <f>'Core Indicators'!EH53</f>
        <v>2</v>
      </c>
      <c r="R53" s="198">
        <f>'Core Indicators'!EP53</f>
        <v>2</v>
      </c>
      <c r="S53" s="158">
        <f t="shared" si="22"/>
        <v>1.3</v>
      </c>
      <c r="T53" s="158">
        <f t="shared" si="23"/>
        <v>1.1666666666666667</v>
      </c>
      <c r="U53" s="197">
        <v>1</v>
      </c>
      <c r="V53" s="197">
        <v>1</v>
      </c>
      <c r="W53" s="197">
        <f>'Core Indicators'!EX53</f>
        <v>2</v>
      </c>
      <c r="X53" s="158">
        <f t="shared" si="24"/>
        <v>1.5</v>
      </c>
      <c r="Y53" s="197">
        <v>1</v>
      </c>
      <c r="Z53" s="158">
        <f t="shared" si="25"/>
        <v>1.5</v>
      </c>
      <c r="AA53" s="197">
        <f>'Core Indicators'!FF53</f>
        <v>1</v>
      </c>
      <c r="AB53" s="197">
        <f t="shared" si="26"/>
        <v>2</v>
      </c>
      <c r="AC53" s="179">
        <f>'Core Indicators'!GD53</f>
        <v>2</v>
      </c>
      <c r="AD53" s="179">
        <f>'Core Indicators'!GL53</f>
        <v>2</v>
      </c>
      <c r="AE53" s="179">
        <f>'Core Indicators'!GT53</f>
        <v>2</v>
      </c>
      <c r="AF53" s="179">
        <f>'Core Indicators'!HB53</f>
        <v>2</v>
      </c>
      <c r="AG53" s="179">
        <f t="shared" si="27"/>
        <v>2</v>
      </c>
      <c r="AH53" s="179">
        <f>'Core Indicators'!HJ53</f>
        <v>2</v>
      </c>
      <c r="AI53" s="179">
        <f>'Core Indicators'!HR53</f>
        <v>2</v>
      </c>
      <c r="AJ53" s="179">
        <f t="shared" si="28"/>
        <v>2</v>
      </c>
      <c r="AK53" s="179">
        <f>'Core Indicators'!HZ53</f>
        <v>2</v>
      </c>
      <c r="AL53" s="179">
        <f>'Core Indicators'!IH53</f>
        <v>2</v>
      </c>
      <c r="AM53" s="179">
        <f>'Core Indicators'!IP53</f>
        <v>2</v>
      </c>
      <c r="AN53" s="179">
        <f t="shared" si="29"/>
        <v>2</v>
      </c>
    </row>
    <row r="54" spans="1:40" x14ac:dyDescent="0.35">
      <c r="A54" s="197" t="str">
        <f>Lists!C:C</f>
        <v>LBY002</v>
      </c>
      <c r="B54" s="249">
        <f t="shared" si="15"/>
        <v>1.7</v>
      </c>
      <c r="C54" s="158">
        <f t="shared" si="16"/>
        <v>0</v>
      </c>
      <c r="D54" s="272">
        <f t="shared" si="17"/>
        <v>1.8</v>
      </c>
      <c r="E54" s="197">
        <f>'Core Indicators'!R54</f>
        <v>1</v>
      </c>
      <c r="F54" s="197">
        <f>'Core Indicators'!Z54</f>
        <v>2</v>
      </c>
      <c r="G54" s="158">
        <f t="shared" si="18"/>
        <v>1.5</v>
      </c>
      <c r="H54" s="197">
        <f>'Core Indicators'!AH54</f>
        <v>2</v>
      </c>
      <c r="I54" s="197">
        <f>'Core Indicators'!AP54</f>
        <v>2</v>
      </c>
      <c r="J54" s="197">
        <f>'Core Indicators'!BN54</f>
        <v>2</v>
      </c>
      <c r="K54" s="197">
        <f t="shared" si="19"/>
        <v>2</v>
      </c>
      <c r="L54" s="249">
        <f t="shared" si="20"/>
        <v>2</v>
      </c>
      <c r="M54" s="272">
        <f t="shared" si="21"/>
        <v>2</v>
      </c>
      <c r="N54" s="198">
        <f>'Core Indicators'!DJ54</f>
        <v>2</v>
      </c>
      <c r="O54" s="198">
        <f>'Core Indicators'!DR54</f>
        <v>2</v>
      </c>
      <c r="P54" s="198">
        <f>'Core Indicators'!DZ54</f>
        <v>2</v>
      </c>
      <c r="Q54" s="198">
        <f>'Core Indicators'!EH54</f>
        <v>2</v>
      </c>
      <c r="R54" s="198">
        <f>'Core Indicators'!EP54</f>
        <v>2</v>
      </c>
      <c r="S54" s="158">
        <f t="shared" si="22"/>
        <v>1.3</v>
      </c>
      <c r="T54" s="158">
        <f t="shared" si="23"/>
        <v>1.1666666666666667</v>
      </c>
      <c r="U54" s="197">
        <v>1</v>
      </c>
      <c r="V54" s="197">
        <v>1</v>
      </c>
      <c r="W54" s="197">
        <f>'Core Indicators'!EX54</f>
        <v>2</v>
      </c>
      <c r="X54" s="158">
        <f t="shared" si="24"/>
        <v>1.5</v>
      </c>
      <c r="Y54" s="197">
        <v>1</v>
      </c>
      <c r="Z54" s="158">
        <f t="shared" si="25"/>
        <v>1.5</v>
      </c>
      <c r="AA54" s="197">
        <f>'Core Indicators'!FF54</f>
        <v>1</v>
      </c>
      <c r="AB54" s="197">
        <f t="shared" si="26"/>
        <v>2</v>
      </c>
      <c r="AC54" s="179">
        <f>'Core Indicators'!GD54</f>
        <v>2</v>
      </c>
      <c r="AD54" s="179">
        <f>'Core Indicators'!GL54</f>
        <v>2</v>
      </c>
      <c r="AE54" s="179">
        <f>'Core Indicators'!GT54</f>
        <v>2</v>
      </c>
      <c r="AF54" s="179">
        <f>'Core Indicators'!HB54</f>
        <v>2</v>
      </c>
      <c r="AG54" s="179">
        <f t="shared" si="27"/>
        <v>2</v>
      </c>
      <c r="AH54" s="179">
        <f>'Core Indicators'!HJ54</f>
        <v>2</v>
      </c>
      <c r="AI54" s="179">
        <f>'Core Indicators'!HR54</f>
        <v>2</v>
      </c>
      <c r="AJ54" s="179">
        <f t="shared" si="28"/>
        <v>2</v>
      </c>
      <c r="AK54" s="179">
        <f>'Core Indicators'!HZ54</f>
        <v>2</v>
      </c>
      <c r="AL54" s="179">
        <f>'Core Indicators'!IH54</f>
        <v>2</v>
      </c>
      <c r="AM54" s="179">
        <f>'Core Indicators'!IP54</f>
        <v>2</v>
      </c>
      <c r="AN54" s="179">
        <f t="shared" si="29"/>
        <v>2</v>
      </c>
    </row>
    <row r="55" spans="1:40" x14ac:dyDescent="0.35">
      <c r="A55" s="197" t="str">
        <f>Lists!C:C</f>
        <v>LSO002</v>
      </c>
      <c r="B55" s="249">
        <f t="shared" si="15"/>
        <v>1.8</v>
      </c>
      <c r="C55" s="158">
        <f t="shared" si="16"/>
        <v>0</v>
      </c>
      <c r="D55" s="272">
        <f t="shared" si="17"/>
        <v>2.2000000000000002</v>
      </c>
      <c r="E55" s="197">
        <f>'Core Indicators'!R55</f>
        <v>2</v>
      </c>
      <c r="F55" s="197">
        <f>'Core Indicators'!Z55</f>
        <v>2</v>
      </c>
      <c r="G55" s="158">
        <f t="shared" si="18"/>
        <v>2</v>
      </c>
      <c r="H55" s="197">
        <f>'Core Indicators'!AH55</f>
        <v>2</v>
      </c>
      <c r="I55" s="197">
        <f>'Core Indicators'!AP55</f>
        <v>3</v>
      </c>
      <c r="J55" s="197">
        <f>'Core Indicators'!BN55</f>
        <v>2</v>
      </c>
      <c r="K55" s="197">
        <f t="shared" si="19"/>
        <v>2.5</v>
      </c>
      <c r="L55" s="249">
        <f t="shared" si="20"/>
        <v>2.2999999999999998</v>
      </c>
      <c r="M55" s="272">
        <f t="shared" si="21"/>
        <v>2</v>
      </c>
      <c r="N55" s="198">
        <f>'Core Indicators'!DJ55</f>
        <v>2</v>
      </c>
      <c r="O55" s="198">
        <f>'Core Indicators'!DR55</f>
        <v>2</v>
      </c>
      <c r="P55" s="198">
        <f>'Core Indicators'!DZ55</f>
        <v>2</v>
      </c>
      <c r="Q55" s="198">
        <f>'Core Indicators'!EH55</f>
        <v>2</v>
      </c>
      <c r="R55" s="198">
        <f>'Core Indicators'!EP55</f>
        <v>2</v>
      </c>
      <c r="S55" s="158">
        <f t="shared" si="22"/>
        <v>1.3</v>
      </c>
      <c r="T55" s="158">
        <f t="shared" si="23"/>
        <v>1.1666666666666667</v>
      </c>
      <c r="U55" s="197">
        <v>1</v>
      </c>
      <c r="V55" s="197">
        <v>1</v>
      </c>
      <c r="W55" s="197">
        <f>'Core Indicators'!EX55</f>
        <v>2</v>
      </c>
      <c r="X55" s="158">
        <f t="shared" si="24"/>
        <v>1.5</v>
      </c>
      <c r="Y55" s="197">
        <v>1</v>
      </c>
      <c r="Z55" s="158">
        <f t="shared" si="25"/>
        <v>1.5</v>
      </c>
      <c r="AA55" s="197">
        <f>'Core Indicators'!FF55</f>
        <v>1</v>
      </c>
      <c r="AB55" s="197">
        <f t="shared" si="26"/>
        <v>2</v>
      </c>
      <c r="AC55" s="179">
        <f>'Core Indicators'!GD55</f>
        <v>2</v>
      </c>
      <c r="AD55" s="179">
        <f>'Core Indicators'!GL55</f>
        <v>2</v>
      </c>
      <c r="AE55" s="179">
        <f>'Core Indicators'!GT55</f>
        <v>2</v>
      </c>
      <c r="AF55" s="179">
        <f>'Core Indicators'!HB55</f>
        <v>2</v>
      </c>
      <c r="AG55" s="179">
        <f t="shared" si="27"/>
        <v>2</v>
      </c>
      <c r="AH55" s="179">
        <f>'Core Indicators'!HJ55</f>
        <v>2</v>
      </c>
      <c r="AI55" s="179">
        <f>'Core Indicators'!HR55</f>
        <v>2</v>
      </c>
      <c r="AJ55" s="179">
        <f t="shared" si="28"/>
        <v>2</v>
      </c>
      <c r="AK55" s="179">
        <f>'Core Indicators'!HZ55</f>
        <v>2</v>
      </c>
      <c r="AL55" s="179">
        <f>'Core Indicators'!IH55</f>
        <v>2</v>
      </c>
      <c r="AM55" s="179">
        <f>'Core Indicators'!IP55</f>
        <v>2</v>
      </c>
      <c r="AN55" s="179">
        <f t="shared" si="29"/>
        <v>2</v>
      </c>
    </row>
    <row r="56" spans="1:40" x14ac:dyDescent="0.35">
      <c r="A56" s="197" t="str">
        <f>Lists!C:C</f>
        <v>MAR002</v>
      </c>
      <c r="B56" s="249" t="str">
        <f t="shared" si="15"/>
        <v>x</v>
      </c>
      <c r="C56" s="158">
        <f t="shared" si="16"/>
        <v>3</v>
      </c>
      <c r="D56" s="272">
        <f t="shared" si="17"/>
        <v>2</v>
      </c>
      <c r="E56" s="197">
        <f>'Core Indicators'!R56</f>
        <v>1</v>
      </c>
      <c r="F56" s="197">
        <f>'Core Indicators'!Z56</f>
        <v>3</v>
      </c>
      <c r="G56" s="158">
        <f t="shared" si="18"/>
        <v>2.1</v>
      </c>
      <c r="H56" s="197" t="str">
        <f>'Core Indicators'!AH56</f>
        <v>x</v>
      </c>
      <c r="I56" s="197" t="str">
        <f>'Core Indicators'!AP56</f>
        <v>x</v>
      </c>
      <c r="J56" s="197">
        <f>'Core Indicators'!BN56</f>
        <v>2</v>
      </c>
      <c r="K56" s="197">
        <f t="shared" si="19"/>
        <v>2</v>
      </c>
      <c r="L56" s="249">
        <f t="shared" si="20"/>
        <v>2</v>
      </c>
      <c r="M56" s="272" t="str">
        <f t="shared" si="21"/>
        <v>x</v>
      </c>
      <c r="N56" s="198" t="str">
        <f>'Core Indicators'!DJ56</f>
        <v>x</v>
      </c>
      <c r="O56" s="198" t="str">
        <f>'Core Indicators'!DR56</f>
        <v>x</v>
      </c>
      <c r="P56" s="198" t="str">
        <f>'Core Indicators'!DZ56</f>
        <v>x</v>
      </c>
      <c r="Q56" s="198" t="str">
        <f>'Core Indicators'!EH56</f>
        <v>x</v>
      </c>
      <c r="R56" s="198" t="str">
        <f>'Core Indicators'!EP56</f>
        <v>x</v>
      </c>
      <c r="S56" s="158">
        <f t="shared" si="22"/>
        <v>1.6</v>
      </c>
      <c r="T56" s="158">
        <f t="shared" si="23"/>
        <v>1.1666666666666667</v>
      </c>
      <c r="U56" s="197">
        <v>1</v>
      </c>
      <c r="V56" s="197">
        <v>1</v>
      </c>
      <c r="W56" s="197">
        <f>'Core Indicators'!EX56</f>
        <v>2</v>
      </c>
      <c r="X56" s="158">
        <f t="shared" si="24"/>
        <v>1.5</v>
      </c>
      <c r="Y56" s="197">
        <v>1</v>
      </c>
      <c r="Z56" s="158">
        <f t="shared" si="25"/>
        <v>2</v>
      </c>
      <c r="AA56" s="197">
        <f>'Core Indicators'!FF56</f>
        <v>2</v>
      </c>
      <c r="AB56" s="197">
        <f t="shared" si="26"/>
        <v>2</v>
      </c>
      <c r="AC56" s="179">
        <f>'Core Indicators'!GD56</f>
        <v>2</v>
      </c>
      <c r="AD56" s="179">
        <f>'Core Indicators'!GL56</f>
        <v>2</v>
      </c>
      <c r="AE56" s="179">
        <f>'Core Indicators'!GT56</f>
        <v>2</v>
      </c>
      <c r="AF56" s="179">
        <f>'Core Indicators'!HB56</f>
        <v>2</v>
      </c>
      <c r="AG56" s="179">
        <f t="shared" si="27"/>
        <v>2</v>
      </c>
      <c r="AH56" s="179">
        <f>'Core Indicators'!HJ56</f>
        <v>2</v>
      </c>
      <c r="AI56" s="179">
        <f>'Core Indicators'!HR56</f>
        <v>2</v>
      </c>
      <c r="AJ56" s="179">
        <f t="shared" si="28"/>
        <v>2</v>
      </c>
      <c r="AK56" s="179">
        <f>'Core Indicators'!HZ56</f>
        <v>2</v>
      </c>
      <c r="AL56" s="179">
        <f>'Core Indicators'!IH56</f>
        <v>2</v>
      </c>
      <c r="AM56" s="179">
        <f>'Core Indicators'!IP56</f>
        <v>2</v>
      </c>
      <c r="AN56" s="179">
        <f t="shared" si="29"/>
        <v>2</v>
      </c>
    </row>
    <row r="57" spans="1:40" x14ac:dyDescent="0.35">
      <c r="A57" s="197" t="str">
        <f>Lists!C:C</f>
        <v>MDG002</v>
      </c>
      <c r="B57" s="249">
        <f t="shared" si="15"/>
        <v>1.3</v>
      </c>
      <c r="C57" s="158">
        <f t="shared" si="16"/>
        <v>0</v>
      </c>
      <c r="D57" s="272">
        <f t="shared" si="17"/>
        <v>1.5</v>
      </c>
      <c r="E57" s="197">
        <f>'Core Indicators'!R57</f>
        <v>2</v>
      </c>
      <c r="F57" s="197">
        <f>'Core Indicators'!Z57</f>
        <v>1</v>
      </c>
      <c r="G57" s="158">
        <f t="shared" si="18"/>
        <v>1.5</v>
      </c>
      <c r="H57" s="197">
        <f>'Core Indicators'!AH57</f>
        <v>1</v>
      </c>
      <c r="I57" s="197">
        <f>'Core Indicators'!AP57</f>
        <v>2</v>
      </c>
      <c r="J57" s="197">
        <f>'Core Indicators'!BN57</f>
        <v>2</v>
      </c>
      <c r="K57" s="197">
        <f t="shared" si="19"/>
        <v>2</v>
      </c>
      <c r="L57" s="249">
        <f t="shared" si="20"/>
        <v>1.5</v>
      </c>
      <c r="M57" s="272">
        <f t="shared" si="21"/>
        <v>1</v>
      </c>
      <c r="N57" s="198">
        <f>'Core Indicators'!DJ57</f>
        <v>1</v>
      </c>
      <c r="O57" s="198">
        <f>'Core Indicators'!DR57</f>
        <v>1</v>
      </c>
      <c r="P57" s="198">
        <f>'Core Indicators'!DZ57</f>
        <v>1</v>
      </c>
      <c r="Q57" s="198">
        <f>'Core Indicators'!EH57</f>
        <v>1</v>
      </c>
      <c r="R57" s="198">
        <f>'Core Indicators'!EP57</f>
        <v>1</v>
      </c>
      <c r="S57" s="158">
        <f t="shared" si="22"/>
        <v>1.6</v>
      </c>
      <c r="T57" s="158">
        <f t="shared" si="23"/>
        <v>1.1666666666666667</v>
      </c>
      <c r="U57" s="197">
        <v>1</v>
      </c>
      <c r="V57" s="197">
        <v>1</v>
      </c>
      <c r="W57" s="197">
        <f>'Core Indicators'!EX57</f>
        <v>2</v>
      </c>
      <c r="X57" s="158">
        <f t="shared" si="24"/>
        <v>1.5</v>
      </c>
      <c r="Y57" s="197">
        <v>1</v>
      </c>
      <c r="Z57" s="158">
        <f t="shared" si="25"/>
        <v>2</v>
      </c>
      <c r="AA57" s="197">
        <f>'Core Indicators'!FF57</f>
        <v>2</v>
      </c>
      <c r="AB57" s="197">
        <f t="shared" si="26"/>
        <v>2</v>
      </c>
      <c r="AC57" s="179">
        <f>'Core Indicators'!GD57</f>
        <v>2</v>
      </c>
      <c r="AD57" s="179">
        <f>'Core Indicators'!GL57</f>
        <v>2</v>
      </c>
      <c r="AE57" s="179">
        <f>'Core Indicators'!GT57</f>
        <v>2</v>
      </c>
      <c r="AF57" s="179">
        <f>'Core Indicators'!HB57</f>
        <v>2</v>
      </c>
      <c r="AG57" s="179">
        <f t="shared" si="27"/>
        <v>2</v>
      </c>
      <c r="AH57" s="179">
        <f>'Core Indicators'!HJ57</f>
        <v>2</v>
      </c>
      <c r="AI57" s="179">
        <f>'Core Indicators'!HR57</f>
        <v>2</v>
      </c>
      <c r="AJ57" s="179">
        <f t="shared" si="28"/>
        <v>2</v>
      </c>
      <c r="AK57" s="179">
        <f>'Core Indicators'!HZ57</f>
        <v>2</v>
      </c>
      <c r="AL57" s="179">
        <f>'Core Indicators'!IH57</f>
        <v>2</v>
      </c>
      <c r="AM57" s="179">
        <f>'Core Indicators'!IP57</f>
        <v>2</v>
      </c>
      <c r="AN57" s="179">
        <f t="shared" si="29"/>
        <v>2</v>
      </c>
    </row>
    <row r="58" spans="1:40" x14ac:dyDescent="0.35">
      <c r="A58" s="197" t="str">
        <f>Lists!C:C</f>
        <v>MEX001</v>
      </c>
      <c r="B58" s="249">
        <f t="shared" si="15"/>
        <v>2.6</v>
      </c>
      <c r="C58" s="158">
        <f t="shared" si="16"/>
        <v>0</v>
      </c>
      <c r="D58" s="272">
        <f t="shared" si="17"/>
        <v>2.8</v>
      </c>
      <c r="E58" s="197">
        <f>'Core Indicators'!R58</f>
        <v>2</v>
      </c>
      <c r="F58" s="197">
        <f>'Core Indicators'!Z58</f>
        <v>3</v>
      </c>
      <c r="G58" s="158">
        <f t="shared" si="18"/>
        <v>2.5</v>
      </c>
      <c r="H58" s="197">
        <f>'Core Indicators'!AH58</f>
        <v>3</v>
      </c>
      <c r="I58" s="197">
        <f>'Core Indicators'!AP58</f>
        <v>3</v>
      </c>
      <c r="J58" s="197">
        <f>'Core Indicators'!BN58</f>
        <v>3</v>
      </c>
      <c r="K58" s="197">
        <f t="shared" si="19"/>
        <v>3</v>
      </c>
      <c r="L58" s="249">
        <f t="shared" si="20"/>
        <v>3</v>
      </c>
      <c r="M58" s="272">
        <f t="shared" si="21"/>
        <v>3</v>
      </c>
      <c r="N58" s="198">
        <f>'Core Indicators'!DJ58</f>
        <v>3</v>
      </c>
      <c r="O58" s="198">
        <f>'Core Indicators'!DR58</f>
        <v>3</v>
      </c>
      <c r="P58" s="198" t="str">
        <f>'Core Indicators'!DZ58</f>
        <v>x</v>
      </c>
      <c r="Q58" s="198" t="str">
        <f>'Core Indicators'!EH58</f>
        <v>x</v>
      </c>
      <c r="R58" s="198" t="str">
        <f>'Core Indicators'!EP58</f>
        <v>x</v>
      </c>
      <c r="S58" s="158">
        <f t="shared" si="22"/>
        <v>1.7</v>
      </c>
      <c r="T58" s="158">
        <f t="shared" si="23"/>
        <v>1.3333333333333333</v>
      </c>
      <c r="U58" s="197">
        <v>1</v>
      </c>
      <c r="V58" s="197">
        <v>1</v>
      </c>
      <c r="W58" s="197">
        <f>'Core Indicators'!EX58</f>
        <v>3</v>
      </c>
      <c r="X58" s="158">
        <f t="shared" si="24"/>
        <v>2</v>
      </c>
      <c r="Y58" s="197">
        <v>1</v>
      </c>
      <c r="Z58" s="158">
        <f t="shared" si="25"/>
        <v>2</v>
      </c>
      <c r="AA58" s="197">
        <f>'Core Indicators'!FF58</f>
        <v>2</v>
      </c>
      <c r="AB58" s="197">
        <f t="shared" si="26"/>
        <v>2</v>
      </c>
      <c r="AC58" s="179">
        <f>'Core Indicators'!GD58</f>
        <v>2</v>
      </c>
      <c r="AD58" s="179">
        <f>'Core Indicators'!GL58</f>
        <v>2</v>
      </c>
      <c r="AE58" s="179">
        <f>'Core Indicators'!GT58</f>
        <v>2</v>
      </c>
      <c r="AF58" s="179">
        <f>'Core Indicators'!HB58</f>
        <v>2</v>
      </c>
      <c r="AG58" s="179">
        <f t="shared" si="27"/>
        <v>2</v>
      </c>
      <c r="AH58" s="179">
        <f>'Core Indicators'!HJ58</f>
        <v>2</v>
      </c>
      <c r="AI58" s="179">
        <f>'Core Indicators'!HR58</f>
        <v>2</v>
      </c>
      <c r="AJ58" s="179">
        <f t="shared" si="28"/>
        <v>2</v>
      </c>
      <c r="AK58" s="179">
        <f>'Core Indicators'!HZ58</f>
        <v>2</v>
      </c>
      <c r="AL58" s="179">
        <f>'Core Indicators'!IH58</f>
        <v>2</v>
      </c>
      <c r="AM58" s="179">
        <f>'Core Indicators'!IP58</f>
        <v>2</v>
      </c>
      <c r="AN58" s="179">
        <f t="shared" si="29"/>
        <v>2</v>
      </c>
    </row>
    <row r="59" spans="1:40" x14ac:dyDescent="0.35">
      <c r="A59" s="197" t="str">
        <f>Lists!C:C</f>
        <v>MEX002</v>
      </c>
      <c r="B59" s="249">
        <f t="shared" si="15"/>
        <v>2.6</v>
      </c>
      <c r="C59" s="158">
        <f t="shared" si="16"/>
        <v>1</v>
      </c>
      <c r="D59" s="272">
        <f t="shared" si="17"/>
        <v>2.8</v>
      </c>
      <c r="E59" s="197">
        <f>'Core Indicators'!R59</f>
        <v>2</v>
      </c>
      <c r="F59" s="197">
        <f>'Core Indicators'!Z59</f>
        <v>3</v>
      </c>
      <c r="G59" s="158">
        <f t="shared" si="18"/>
        <v>2.5</v>
      </c>
      <c r="H59" s="197">
        <f>'Core Indicators'!AH59</f>
        <v>3</v>
      </c>
      <c r="I59" s="197">
        <f>'Core Indicators'!AP59</f>
        <v>3</v>
      </c>
      <c r="J59" s="197">
        <f>'Core Indicators'!BN59</f>
        <v>3</v>
      </c>
      <c r="K59" s="197">
        <f t="shared" si="19"/>
        <v>3</v>
      </c>
      <c r="L59" s="249">
        <f t="shared" si="20"/>
        <v>3</v>
      </c>
      <c r="M59" s="272">
        <f t="shared" si="21"/>
        <v>3</v>
      </c>
      <c r="N59" s="198">
        <f>'Core Indicators'!DJ59</f>
        <v>3</v>
      </c>
      <c r="O59" s="198">
        <f>'Core Indicators'!DR59</f>
        <v>3</v>
      </c>
      <c r="P59" s="198" t="str">
        <f>'Core Indicators'!DZ59</f>
        <v>x</v>
      </c>
      <c r="Q59" s="198" t="str">
        <f>'Core Indicators'!EH59</f>
        <v>x</v>
      </c>
      <c r="R59" s="198" t="str">
        <f>'Core Indicators'!EP59</f>
        <v>x</v>
      </c>
      <c r="S59" s="158">
        <f t="shared" si="22"/>
        <v>1.7</v>
      </c>
      <c r="T59" s="158">
        <f t="shared" si="23"/>
        <v>1.3333333333333333</v>
      </c>
      <c r="U59" s="197">
        <v>1</v>
      </c>
      <c r="V59" s="197">
        <v>1</v>
      </c>
      <c r="W59" s="197">
        <f>'Core Indicators'!EX59</f>
        <v>3</v>
      </c>
      <c r="X59" s="158">
        <f t="shared" si="24"/>
        <v>2</v>
      </c>
      <c r="Y59" s="197">
        <v>1</v>
      </c>
      <c r="Z59" s="158">
        <f t="shared" si="25"/>
        <v>2</v>
      </c>
      <c r="AA59" s="197" t="str">
        <f>'Core Indicators'!FF59</f>
        <v>x</v>
      </c>
      <c r="AB59" s="197">
        <f t="shared" si="26"/>
        <v>2</v>
      </c>
      <c r="AC59" s="179">
        <f>'Core Indicators'!GD59</f>
        <v>2</v>
      </c>
      <c r="AD59" s="179">
        <f>'Core Indicators'!GL59</f>
        <v>2</v>
      </c>
      <c r="AE59" s="179">
        <f>'Core Indicators'!GT59</f>
        <v>2</v>
      </c>
      <c r="AF59" s="179">
        <f>'Core Indicators'!HB59</f>
        <v>2</v>
      </c>
      <c r="AG59" s="179">
        <f t="shared" si="27"/>
        <v>2</v>
      </c>
      <c r="AH59" s="179">
        <f>'Core Indicators'!HJ59</f>
        <v>2</v>
      </c>
      <c r="AI59" s="179">
        <f>'Core Indicators'!HR59</f>
        <v>2</v>
      </c>
      <c r="AJ59" s="179">
        <f t="shared" si="28"/>
        <v>2</v>
      </c>
      <c r="AK59" s="179">
        <f>'Core Indicators'!HZ59</f>
        <v>2</v>
      </c>
      <c r="AL59" s="179">
        <f>'Core Indicators'!IH59</f>
        <v>2</v>
      </c>
      <c r="AM59" s="179">
        <f>'Core Indicators'!IP59</f>
        <v>2</v>
      </c>
      <c r="AN59" s="179">
        <f t="shared" si="29"/>
        <v>2</v>
      </c>
    </row>
    <row r="60" spans="1:40" x14ac:dyDescent="0.35">
      <c r="A60" s="197" t="str">
        <f>Lists!C:C</f>
        <v>MEX003</v>
      </c>
      <c r="B60" s="249">
        <f t="shared" si="15"/>
        <v>2.6</v>
      </c>
      <c r="C60" s="158">
        <f t="shared" si="16"/>
        <v>0</v>
      </c>
      <c r="D60" s="272">
        <f t="shared" si="17"/>
        <v>2.6</v>
      </c>
      <c r="E60" s="197">
        <f>'Core Indicators'!R60</f>
        <v>2</v>
      </c>
      <c r="F60" s="197">
        <f>'Core Indicators'!Z60</f>
        <v>2</v>
      </c>
      <c r="G60" s="158">
        <f t="shared" si="18"/>
        <v>2</v>
      </c>
      <c r="H60" s="197">
        <f>'Core Indicators'!AH60</f>
        <v>3</v>
      </c>
      <c r="I60" s="197">
        <f>'Core Indicators'!AP60</f>
        <v>3</v>
      </c>
      <c r="J60" s="197">
        <f>'Core Indicators'!BN60</f>
        <v>2</v>
      </c>
      <c r="K60" s="197">
        <f t="shared" si="19"/>
        <v>2.5</v>
      </c>
      <c r="L60" s="249">
        <f t="shared" si="20"/>
        <v>2.8</v>
      </c>
      <c r="M60" s="272">
        <f t="shared" si="21"/>
        <v>3</v>
      </c>
      <c r="N60" s="198">
        <f>'Core Indicators'!DJ60</f>
        <v>3</v>
      </c>
      <c r="O60" s="198">
        <f>'Core Indicators'!DR60</f>
        <v>3</v>
      </c>
      <c r="P60" s="198" t="str">
        <f>'Core Indicators'!DZ60</f>
        <v>x</v>
      </c>
      <c r="Q60" s="198" t="str">
        <f>'Core Indicators'!EH60</f>
        <v>x</v>
      </c>
      <c r="R60" s="198" t="str">
        <f>'Core Indicators'!EP60</f>
        <v>x</v>
      </c>
      <c r="S60" s="158">
        <f t="shared" si="22"/>
        <v>1.9</v>
      </c>
      <c r="T60" s="158">
        <f t="shared" si="23"/>
        <v>1.3333333333333333</v>
      </c>
      <c r="U60" s="197">
        <v>1</v>
      </c>
      <c r="V60" s="197">
        <v>1</v>
      </c>
      <c r="W60" s="197">
        <f>'Core Indicators'!EX60</f>
        <v>3</v>
      </c>
      <c r="X60" s="158">
        <f t="shared" si="24"/>
        <v>2</v>
      </c>
      <c r="Y60" s="197">
        <v>1</v>
      </c>
      <c r="Z60" s="158">
        <f t="shared" si="25"/>
        <v>2.5</v>
      </c>
      <c r="AA60" s="197">
        <f>'Core Indicators'!FF60</f>
        <v>3</v>
      </c>
      <c r="AB60" s="197">
        <f t="shared" si="26"/>
        <v>2</v>
      </c>
      <c r="AC60" s="179">
        <f>'Core Indicators'!GD60</f>
        <v>2</v>
      </c>
      <c r="AD60" s="179">
        <f>'Core Indicators'!GL60</f>
        <v>2</v>
      </c>
      <c r="AE60" s="179">
        <f>'Core Indicators'!GT60</f>
        <v>2</v>
      </c>
      <c r="AF60" s="179">
        <f>'Core Indicators'!HB60</f>
        <v>2</v>
      </c>
      <c r="AG60" s="179">
        <f t="shared" si="27"/>
        <v>2</v>
      </c>
      <c r="AH60" s="179">
        <f>'Core Indicators'!HJ60</f>
        <v>2</v>
      </c>
      <c r="AI60" s="179">
        <f>'Core Indicators'!HR60</f>
        <v>2</v>
      </c>
      <c r="AJ60" s="179">
        <f t="shared" si="28"/>
        <v>2</v>
      </c>
      <c r="AK60" s="179">
        <f>'Core Indicators'!HZ60</f>
        <v>2</v>
      </c>
      <c r="AL60" s="179">
        <f>'Core Indicators'!IH60</f>
        <v>2</v>
      </c>
      <c r="AM60" s="179">
        <f>'Core Indicators'!IP60</f>
        <v>2</v>
      </c>
      <c r="AN60" s="179">
        <f t="shared" si="29"/>
        <v>2</v>
      </c>
    </row>
    <row r="61" spans="1:40" x14ac:dyDescent="0.35">
      <c r="A61" s="197" t="str">
        <f>Lists!C:C</f>
        <v>MLI001</v>
      </c>
      <c r="B61" s="249">
        <f t="shared" si="15"/>
        <v>1.8</v>
      </c>
      <c r="C61" s="158">
        <f t="shared" si="16"/>
        <v>0</v>
      </c>
      <c r="D61" s="272">
        <f t="shared" si="17"/>
        <v>1.5</v>
      </c>
      <c r="E61" s="197">
        <f>'Core Indicators'!R61</f>
        <v>1</v>
      </c>
      <c r="F61" s="197">
        <f>'Core Indicators'!Z61</f>
        <v>2</v>
      </c>
      <c r="G61" s="158">
        <f t="shared" si="18"/>
        <v>1.5</v>
      </c>
      <c r="H61" s="197">
        <f>'Core Indicators'!AH61</f>
        <v>2</v>
      </c>
      <c r="I61" s="197">
        <f>'Core Indicators'!AP61</f>
        <v>1</v>
      </c>
      <c r="J61" s="197">
        <f>'Core Indicators'!BN61</f>
        <v>1</v>
      </c>
      <c r="K61" s="197">
        <f t="shared" si="19"/>
        <v>1</v>
      </c>
      <c r="L61" s="249">
        <f t="shared" si="20"/>
        <v>1.5</v>
      </c>
      <c r="M61" s="272">
        <f t="shared" si="21"/>
        <v>2</v>
      </c>
      <c r="N61" s="198">
        <f>'Core Indicators'!DJ61</f>
        <v>2</v>
      </c>
      <c r="O61" s="198">
        <f>'Core Indicators'!DR61</f>
        <v>2</v>
      </c>
      <c r="P61" s="198">
        <f>'Core Indicators'!DZ61</f>
        <v>2</v>
      </c>
      <c r="Q61" s="198">
        <f>'Core Indicators'!EH61</f>
        <v>2</v>
      </c>
      <c r="R61" s="198">
        <f>'Core Indicators'!EP61</f>
        <v>2</v>
      </c>
      <c r="S61" s="158">
        <f t="shared" si="22"/>
        <v>1.6</v>
      </c>
      <c r="T61" s="158">
        <f t="shared" si="23"/>
        <v>1.1666666666666667</v>
      </c>
      <c r="U61" s="197">
        <v>1</v>
      </c>
      <c r="V61" s="197">
        <v>1</v>
      </c>
      <c r="W61" s="197">
        <f>'Core Indicators'!EX61</f>
        <v>2</v>
      </c>
      <c r="X61" s="158">
        <f t="shared" si="24"/>
        <v>1.5</v>
      </c>
      <c r="Y61" s="197">
        <v>1</v>
      </c>
      <c r="Z61" s="158">
        <f t="shared" si="25"/>
        <v>2</v>
      </c>
      <c r="AA61" s="197">
        <f>'Core Indicators'!FF61</f>
        <v>2</v>
      </c>
      <c r="AB61" s="197">
        <f t="shared" si="26"/>
        <v>2</v>
      </c>
      <c r="AC61" s="179">
        <f>'Core Indicators'!GD61</f>
        <v>2</v>
      </c>
      <c r="AD61" s="179">
        <f>'Core Indicators'!GL61</f>
        <v>2</v>
      </c>
      <c r="AE61" s="179">
        <f>'Core Indicators'!GT61</f>
        <v>2</v>
      </c>
      <c r="AF61" s="179">
        <f>'Core Indicators'!HB61</f>
        <v>2</v>
      </c>
      <c r="AG61" s="179">
        <f t="shared" si="27"/>
        <v>2</v>
      </c>
      <c r="AH61" s="179">
        <f>'Core Indicators'!HJ61</f>
        <v>2</v>
      </c>
      <c r="AI61" s="179">
        <f>'Core Indicators'!HR61</f>
        <v>2</v>
      </c>
      <c r="AJ61" s="179">
        <f t="shared" si="28"/>
        <v>2</v>
      </c>
      <c r="AK61" s="179">
        <f>'Core Indicators'!HZ61</f>
        <v>2</v>
      </c>
      <c r="AL61" s="179">
        <f>'Core Indicators'!IH61</f>
        <v>2</v>
      </c>
      <c r="AM61" s="179">
        <f>'Core Indicators'!IP61</f>
        <v>2</v>
      </c>
      <c r="AN61" s="179">
        <f t="shared" si="29"/>
        <v>2</v>
      </c>
    </row>
    <row r="62" spans="1:40" x14ac:dyDescent="0.35">
      <c r="A62" s="197" t="str">
        <f>Lists!C:C</f>
        <v>MMR001</v>
      </c>
      <c r="B62" s="249">
        <f t="shared" si="15"/>
        <v>1.9</v>
      </c>
      <c r="C62" s="158">
        <f t="shared" si="16"/>
        <v>0</v>
      </c>
      <c r="D62" s="272">
        <f t="shared" si="17"/>
        <v>2</v>
      </c>
      <c r="E62" s="197">
        <f>'Core Indicators'!R62</f>
        <v>2</v>
      </c>
      <c r="F62" s="197">
        <f>'Core Indicators'!Z62</f>
        <v>2</v>
      </c>
      <c r="G62" s="158">
        <f t="shared" si="18"/>
        <v>2</v>
      </c>
      <c r="H62" s="197">
        <f>'Core Indicators'!AH62</f>
        <v>2</v>
      </c>
      <c r="I62" s="197">
        <f>'Core Indicators'!AP62</f>
        <v>2</v>
      </c>
      <c r="J62" s="197">
        <f>'Core Indicators'!BN62</f>
        <v>2</v>
      </c>
      <c r="K62" s="197">
        <f t="shared" si="19"/>
        <v>2</v>
      </c>
      <c r="L62" s="249">
        <f t="shared" si="20"/>
        <v>2</v>
      </c>
      <c r="M62" s="272">
        <f t="shared" si="21"/>
        <v>2</v>
      </c>
      <c r="N62" s="198">
        <f>'Core Indicators'!DJ62</f>
        <v>2</v>
      </c>
      <c r="O62" s="198">
        <f>'Core Indicators'!DR62</f>
        <v>2</v>
      </c>
      <c r="P62" s="198">
        <f>'Core Indicators'!DZ62</f>
        <v>2</v>
      </c>
      <c r="Q62" s="198">
        <f>'Core Indicators'!EH62</f>
        <v>2</v>
      </c>
      <c r="R62" s="198">
        <f>'Core Indicators'!EP62</f>
        <v>2</v>
      </c>
      <c r="S62" s="158">
        <f t="shared" si="22"/>
        <v>1.6</v>
      </c>
      <c r="T62" s="158">
        <f t="shared" si="23"/>
        <v>1.1666666666666667</v>
      </c>
      <c r="U62" s="197">
        <v>1</v>
      </c>
      <c r="V62" s="197">
        <v>1</v>
      </c>
      <c r="W62" s="197">
        <f>'Core Indicators'!EX62</f>
        <v>2</v>
      </c>
      <c r="X62" s="158">
        <f t="shared" si="24"/>
        <v>1.5</v>
      </c>
      <c r="Y62" s="197">
        <v>1</v>
      </c>
      <c r="Z62" s="158">
        <f t="shared" si="25"/>
        <v>2</v>
      </c>
      <c r="AA62" s="197">
        <f>'Core Indicators'!FF62</f>
        <v>2</v>
      </c>
      <c r="AB62" s="197">
        <f t="shared" si="26"/>
        <v>2</v>
      </c>
      <c r="AC62" s="179">
        <f>'Core Indicators'!GD62</f>
        <v>2</v>
      </c>
      <c r="AD62" s="179">
        <f>'Core Indicators'!GL62</f>
        <v>2</v>
      </c>
      <c r="AE62" s="179">
        <f>'Core Indicators'!GT62</f>
        <v>2</v>
      </c>
      <c r="AF62" s="179">
        <f>'Core Indicators'!HB62</f>
        <v>2</v>
      </c>
      <c r="AG62" s="179">
        <f t="shared" si="27"/>
        <v>2</v>
      </c>
      <c r="AH62" s="179">
        <f>'Core Indicators'!HJ62</f>
        <v>2</v>
      </c>
      <c r="AI62" s="179">
        <f>'Core Indicators'!HR62</f>
        <v>2</v>
      </c>
      <c r="AJ62" s="179">
        <f t="shared" si="28"/>
        <v>2</v>
      </c>
      <c r="AK62" s="179">
        <f>'Core Indicators'!HZ62</f>
        <v>2</v>
      </c>
      <c r="AL62" s="179">
        <f>'Core Indicators'!IH62</f>
        <v>2</v>
      </c>
      <c r="AM62" s="179">
        <f>'Core Indicators'!IP62</f>
        <v>2</v>
      </c>
      <c r="AN62" s="179">
        <f t="shared" si="29"/>
        <v>2</v>
      </c>
    </row>
    <row r="63" spans="1:40" x14ac:dyDescent="0.35">
      <c r="A63" s="197" t="str">
        <f>Lists!C:C</f>
        <v>MMR002</v>
      </c>
      <c r="B63" s="249">
        <f t="shared" si="15"/>
        <v>1.9</v>
      </c>
      <c r="C63" s="158">
        <f t="shared" si="16"/>
        <v>0</v>
      </c>
      <c r="D63" s="272">
        <f t="shared" si="17"/>
        <v>2.2000000000000002</v>
      </c>
      <c r="E63" s="197">
        <f>'Core Indicators'!R63</f>
        <v>2</v>
      </c>
      <c r="F63" s="197">
        <f>'Core Indicators'!Z63</f>
        <v>2</v>
      </c>
      <c r="G63" s="158">
        <f t="shared" si="18"/>
        <v>2</v>
      </c>
      <c r="H63" s="197">
        <f>'Core Indicators'!AH63</f>
        <v>2</v>
      </c>
      <c r="I63" s="197">
        <f>'Core Indicators'!AP63</f>
        <v>2</v>
      </c>
      <c r="J63" s="197">
        <f>'Core Indicators'!BN63</f>
        <v>3</v>
      </c>
      <c r="K63" s="197">
        <f t="shared" si="19"/>
        <v>2.5</v>
      </c>
      <c r="L63" s="249">
        <f t="shared" si="20"/>
        <v>2.2999999999999998</v>
      </c>
      <c r="M63" s="272">
        <f t="shared" si="21"/>
        <v>2</v>
      </c>
      <c r="N63" s="198">
        <f>'Core Indicators'!DJ63</f>
        <v>2</v>
      </c>
      <c r="O63" s="198">
        <f>'Core Indicators'!DR63</f>
        <v>2</v>
      </c>
      <c r="P63" s="198">
        <f>'Core Indicators'!DZ63</f>
        <v>2</v>
      </c>
      <c r="Q63" s="198">
        <f>'Core Indicators'!EH63</f>
        <v>2</v>
      </c>
      <c r="R63" s="198">
        <f>'Core Indicators'!EP63</f>
        <v>2</v>
      </c>
      <c r="S63" s="158">
        <f t="shared" si="22"/>
        <v>1.6</v>
      </c>
      <c r="T63" s="158">
        <f t="shared" si="23"/>
        <v>1.1666666666666667</v>
      </c>
      <c r="U63" s="197">
        <v>1</v>
      </c>
      <c r="V63" s="197">
        <v>1</v>
      </c>
      <c r="W63" s="197">
        <f>'Core Indicators'!EX63</f>
        <v>2</v>
      </c>
      <c r="X63" s="158">
        <f t="shared" si="24"/>
        <v>1.5</v>
      </c>
      <c r="Y63" s="197">
        <v>1</v>
      </c>
      <c r="Z63" s="158">
        <f t="shared" si="25"/>
        <v>2</v>
      </c>
      <c r="AA63" s="197">
        <f>'Core Indicators'!FF63</f>
        <v>2</v>
      </c>
      <c r="AB63" s="197">
        <f t="shared" si="26"/>
        <v>2</v>
      </c>
      <c r="AC63" s="179">
        <f>'Core Indicators'!GD63</f>
        <v>2</v>
      </c>
      <c r="AD63" s="179">
        <f>'Core Indicators'!GL63</f>
        <v>2</v>
      </c>
      <c r="AE63" s="179">
        <f>'Core Indicators'!GT63</f>
        <v>2</v>
      </c>
      <c r="AF63" s="179">
        <f>'Core Indicators'!HB63</f>
        <v>2</v>
      </c>
      <c r="AG63" s="179">
        <f t="shared" si="27"/>
        <v>2</v>
      </c>
      <c r="AH63" s="179">
        <f>'Core Indicators'!HJ63</f>
        <v>2</v>
      </c>
      <c r="AI63" s="179">
        <f>'Core Indicators'!HR63</f>
        <v>2</v>
      </c>
      <c r="AJ63" s="179">
        <f t="shared" si="28"/>
        <v>2</v>
      </c>
      <c r="AK63" s="179">
        <f>'Core Indicators'!HZ63</f>
        <v>2</v>
      </c>
      <c r="AL63" s="179">
        <f>'Core Indicators'!IH63</f>
        <v>2</v>
      </c>
      <c r="AM63" s="179">
        <f>'Core Indicators'!IP63</f>
        <v>2</v>
      </c>
      <c r="AN63" s="179">
        <f t="shared" si="29"/>
        <v>2</v>
      </c>
    </row>
    <row r="64" spans="1:40" x14ac:dyDescent="0.35">
      <c r="A64" s="197" t="str">
        <f>Lists!C:C</f>
        <v>MMR003</v>
      </c>
      <c r="B64" s="249">
        <f t="shared" si="15"/>
        <v>1.9</v>
      </c>
      <c r="C64" s="158">
        <f t="shared" si="16"/>
        <v>0</v>
      </c>
      <c r="D64" s="272">
        <f t="shared" si="17"/>
        <v>2.2000000000000002</v>
      </c>
      <c r="E64" s="197">
        <f>'Core Indicators'!R64</f>
        <v>2</v>
      </c>
      <c r="F64" s="197">
        <f>'Core Indicators'!Z64</f>
        <v>2</v>
      </c>
      <c r="G64" s="158">
        <f t="shared" si="18"/>
        <v>2</v>
      </c>
      <c r="H64" s="197">
        <f>'Core Indicators'!AH64</f>
        <v>2</v>
      </c>
      <c r="I64" s="197">
        <f>'Core Indicators'!AP64</f>
        <v>2</v>
      </c>
      <c r="J64" s="197">
        <f>'Core Indicators'!BN64</f>
        <v>3</v>
      </c>
      <c r="K64" s="197">
        <f t="shared" si="19"/>
        <v>2.5</v>
      </c>
      <c r="L64" s="249">
        <f t="shared" si="20"/>
        <v>2.2999999999999998</v>
      </c>
      <c r="M64" s="272">
        <f t="shared" si="21"/>
        <v>2</v>
      </c>
      <c r="N64" s="198">
        <f>'Core Indicators'!DJ64</f>
        <v>2</v>
      </c>
      <c r="O64" s="198">
        <f>'Core Indicators'!DR64</f>
        <v>2</v>
      </c>
      <c r="P64" s="198">
        <f>'Core Indicators'!DZ64</f>
        <v>2</v>
      </c>
      <c r="Q64" s="198">
        <f>'Core Indicators'!EH64</f>
        <v>2</v>
      </c>
      <c r="R64" s="198">
        <f>'Core Indicators'!EP64</f>
        <v>2</v>
      </c>
      <c r="S64" s="158">
        <f t="shared" si="22"/>
        <v>1.6</v>
      </c>
      <c r="T64" s="158">
        <f t="shared" si="23"/>
        <v>1.1666666666666667</v>
      </c>
      <c r="U64" s="197">
        <v>1</v>
      </c>
      <c r="V64" s="197">
        <v>1</v>
      </c>
      <c r="W64" s="197">
        <f>'Core Indicators'!EX64</f>
        <v>2</v>
      </c>
      <c r="X64" s="158">
        <f t="shared" si="24"/>
        <v>1.5</v>
      </c>
      <c r="Y64" s="197">
        <v>1</v>
      </c>
      <c r="Z64" s="158">
        <f t="shared" si="25"/>
        <v>2</v>
      </c>
      <c r="AA64" s="197">
        <f>'Core Indicators'!FF64</f>
        <v>2</v>
      </c>
      <c r="AB64" s="197">
        <f t="shared" si="26"/>
        <v>2</v>
      </c>
      <c r="AC64" s="179">
        <f>'Core Indicators'!GD64</f>
        <v>2</v>
      </c>
      <c r="AD64" s="179">
        <f>'Core Indicators'!GL64</f>
        <v>2</v>
      </c>
      <c r="AE64" s="179">
        <f>'Core Indicators'!GT64</f>
        <v>2</v>
      </c>
      <c r="AF64" s="179">
        <f>'Core Indicators'!HB64</f>
        <v>2</v>
      </c>
      <c r="AG64" s="179">
        <f t="shared" si="27"/>
        <v>2</v>
      </c>
      <c r="AH64" s="179">
        <f>'Core Indicators'!HJ64</f>
        <v>2</v>
      </c>
      <c r="AI64" s="179">
        <f>'Core Indicators'!HR64</f>
        <v>2</v>
      </c>
      <c r="AJ64" s="179">
        <f t="shared" si="28"/>
        <v>2</v>
      </c>
      <c r="AK64" s="179">
        <f>'Core Indicators'!HZ64</f>
        <v>2</v>
      </c>
      <c r="AL64" s="179">
        <f>'Core Indicators'!IH64</f>
        <v>2</v>
      </c>
      <c r="AM64" s="179">
        <f>'Core Indicators'!IP64</f>
        <v>2</v>
      </c>
      <c r="AN64" s="179">
        <f t="shared" si="29"/>
        <v>2</v>
      </c>
    </row>
    <row r="65" spans="1:40" x14ac:dyDescent="0.35">
      <c r="A65" s="197" t="str">
        <f>Lists!C:C</f>
        <v>MMR004</v>
      </c>
      <c r="B65" s="249">
        <f t="shared" si="15"/>
        <v>2.1</v>
      </c>
      <c r="C65" s="158">
        <f t="shared" si="16"/>
        <v>0</v>
      </c>
      <c r="D65" s="272">
        <f t="shared" si="17"/>
        <v>2.6</v>
      </c>
      <c r="E65" s="197">
        <f>'Core Indicators'!R65</f>
        <v>2</v>
      </c>
      <c r="F65" s="197">
        <f>'Core Indicators'!Z65</f>
        <v>2</v>
      </c>
      <c r="G65" s="158">
        <f t="shared" si="18"/>
        <v>2</v>
      </c>
      <c r="H65" s="197">
        <f>'Core Indicators'!AH65</f>
        <v>3</v>
      </c>
      <c r="I65" s="197">
        <f>'Core Indicators'!AP65</f>
        <v>2</v>
      </c>
      <c r="J65" s="197">
        <f>'Core Indicators'!BN65</f>
        <v>3</v>
      </c>
      <c r="K65" s="197">
        <f t="shared" si="19"/>
        <v>2.5</v>
      </c>
      <c r="L65" s="249">
        <f t="shared" si="20"/>
        <v>2.8</v>
      </c>
      <c r="M65" s="272">
        <f t="shared" si="21"/>
        <v>2.4</v>
      </c>
      <c r="N65" s="198">
        <f>'Core Indicators'!DJ65</f>
        <v>2</v>
      </c>
      <c r="O65" s="198">
        <f>'Core Indicators'!DR65</f>
        <v>2</v>
      </c>
      <c r="P65" s="198">
        <f>'Core Indicators'!DZ65</f>
        <v>2</v>
      </c>
      <c r="Q65" s="198">
        <f>'Core Indicators'!EH65</f>
        <v>3</v>
      </c>
      <c r="R65" s="198">
        <f>'Core Indicators'!EP65</f>
        <v>3</v>
      </c>
      <c r="S65" s="158">
        <f t="shared" si="22"/>
        <v>1.3</v>
      </c>
      <c r="T65" s="158">
        <f t="shared" si="23"/>
        <v>1.1666666666666667</v>
      </c>
      <c r="U65" s="197">
        <v>1</v>
      </c>
      <c r="V65" s="197">
        <v>1</v>
      </c>
      <c r="W65" s="197">
        <f>'Core Indicators'!EX65</f>
        <v>2</v>
      </c>
      <c r="X65" s="158">
        <f t="shared" si="24"/>
        <v>1.5</v>
      </c>
      <c r="Y65" s="197">
        <v>1</v>
      </c>
      <c r="Z65" s="158">
        <f t="shared" si="25"/>
        <v>1.5</v>
      </c>
      <c r="AA65" s="197">
        <f>'Core Indicators'!FF65</f>
        <v>1</v>
      </c>
      <c r="AB65" s="197">
        <f t="shared" si="26"/>
        <v>2</v>
      </c>
      <c r="AC65" s="179">
        <f>'Core Indicators'!GD65</f>
        <v>2</v>
      </c>
      <c r="AD65" s="179">
        <f>'Core Indicators'!GL65</f>
        <v>2</v>
      </c>
      <c r="AE65" s="179">
        <f>'Core Indicators'!GT65</f>
        <v>2</v>
      </c>
      <c r="AF65" s="179">
        <f>'Core Indicators'!HB65</f>
        <v>2</v>
      </c>
      <c r="AG65" s="179">
        <f t="shared" si="27"/>
        <v>2</v>
      </c>
      <c r="AH65" s="179">
        <f>'Core Indicators'!HJ65</f>
        <v>2</v>
      </c>
      <c r="AI65" s="179">
        <f>'Core Indicators'!HR65</f>
        <v>2</v>
      </c>
      <c r="AJ65" s="179">
        <f t="shared" si="28"/>
        <v>2</v>
      </c>
      <c r="AK65" s="179">
        <f>'Core Indicators'!HZ65</f>
        <v>2</v>
      </c>
      <c r="AL65" s="179">
        <f>'Core Indicators'!IH65</f>
        <v>2</v>
      </c>
      <c r="AM65" s="179">
        <f>'Core Indicators'!IP65</f>
        <v>2</v>
      </c>
      <c r="AN65" s="179">
        <f t="shared" si="29"/>
        <v>2</v>
      </c>
    </row>
    <row r="66" spans="1:40" x14ac:dyDescent="0.35">
      <c r="A66" s="197" t="str">
        <f>Lists!C:C</f>
        <v>MOZ004</v>
      </c>
      <c r="B66" s="249">
        <f t="shared" si="15"/>
        <v>2.2999999999999998</v>
      </c>
      <c r="C66" s="158">
        <f t="shared" si="16"/>
        <v>0</v>
      </c>
      <c r="D66" s="272">
        <f t="shared" si="17"/>
        <v>2.4</v>
      </c>
      <c r="E66" s="197">
        <f>'Core Indicators'!R66</f>
        <v>3</v>
      </c>
      <c r="F66" s="197">
        <f>'Core Indicators'!Z66</f>
        <v>2</v>
      </c>
      <c r="G66" s="158">
        <f t="shared" si="18"/>
        <v>2.5</v>
      </c>
      <c r="H66" s="197">
        <f>'Core Indicators'!AH66</f>
        <v>2</v>
      </c>
      <c r="I66" s="197">
        <f>'Core Indicators'!AP66</f>
        <v>3</v>
      </c>
      <c r="J66" s="197">
        <f>'Core Indicators'!BN66</f>
        <v>2</v>
      </c>
      <c r="K66" s="197">
        <f t="shared" si="19"/>
        <v>2.5</v>
      </c>
      <c r="L66" s="249">
        <f t="shared" si="20"/>
        <v>2.2999999999999998</v>
      </c>
      <c r="M66" s="272">
        <f t="shared" si="21"/>
        <v>2.6</v>
      </c>
      <c r="N66" s="198">
        <f>'Core Indicators'!DJ66</f>
        <v>2</v>
      </c>
      <c r="O66" s="198">
        <f>'Core Indicators'!DR66</f>
        <v>2</v>
      </c>
      <c r="P66" s="198">
        <f>'Core Indicators'!DZ66</f>
        <v>3</v>
      </c>
      <c r="Q66" s="198">
        <f>'Core Indicators'!EH66</f>
        <v>3</v>
      </c>
      <c r="R66" s="198">
        <f>'Core Indicators'!EP66</f>
        <v>3</v>
      </c>
      <c r="S66" s="158">
        <f t="shared" si="22"/>
        <v>1.6</v>
      </c>
      <c r="T66" s="158">
        <f t="shared" si="23"/>
        <v>1.1666666666666667</v>
      </c>
      <c r="U66" s="197">
        <v>1</v>
      </c>
      <c r="V66" s="197">
        <v>1</v>
      </c>
      <c r="W66" s="197">
        <f>'Core Indicators'!EX66</f>
        <v>2</v>
      </c>
      <c r="X66" s="158">
        <f t="shared" si="24"/>
        <v>1.5</v>
      </c>
      <c r="Y66" s="197">
        <v>1</v>
      </c>
      <c r="Z66" s="158">
        <f t="shared" si="25"/>
        <v>2</v>
      </c>
      <c r="AA66" s="197">
        <f>'Core Indicators'!FF66</f>
        <v>2</v>
      </c>
      <c r="AB66" s="197">
        <f t="shared" si="26"/>
        <v>2</v>
      </c>
      <c r="AC66" s="179">
        <f>'Core Indicators'!GD66</f>
        <v>2</v>
      </c>
      <c r="AD66" s="179">
        <f>'Core Indicators'!GL66</f>
        <v>2</v>
      </c>
      <c r="AE66" s="179">
        <f>'Core Indicators'!GT66</f>
        <v>2</v>
      </c>
      <c r="AF66" s="179">
        <f>'Core Indicators'!HB66</f>
        <v>2</v>
      </c>
      <c r="AG66" s="179">
        <f t="shared" si="27"/>
        <v>2</v>
      </c>
      <c r="AH66" s="179">
        <f>'Core Indicators'!HJ66</f>
        <v>2</v>
      </c>
      <c r="AI66" s="179">
        <f>'Core Indicators'!HR66</f>
        <v>2</v>
      </c>
      <c r="AJ66" s="179">
        <f t="shared" si="28"/>
        <v>2</v>
      </c>
      <c r="AK66" s="179">
        <f>'Core Indicators'!HZ66</f>
        <v>2</v>
      </c>
      <c r="AL66" s="179">
        <f>'Core Indicators'!IH66</f>
        <v>2</v>
      </c>
      <c r="AM66" s="179">
        <f>'Core Indicators'!IP66</f>
        <v>2</v>
      </c>
      <c r="AN66" s="179">
        <f t="shared" si="29"/>
        <v>2</v>
      </c>
    </row>
    <row r="67" spans="1:40" x14ac:dyDescent="0.35">
      <c r="A67" s="197" t="str">
        <f>Lists!C:C</f>
        <v>MRT002</v>
      </c>
      <c r="B67" s="249">
        <f t="shared" ref="B67:B98" si="30">IF(OR(M67="x",D67="x"),"x",ROUND((5-GEOMEAN(((5-D67)/5*4+1),((5-M67)/5*4+1),((5-M67)/5*4+1)))/4*3.5+S67*0.3,1))</f>
        <v>1.9</v>
      </c>
      <c r="C67" s="158">
        <f t="shared" ref="C67:C98" si="31">COUNTIF(E67:F67,"x")+COUNTIF(H67:I67,"x")+COUNTIF(J67:J67,"x")+COUNTIF(M67,"x")+COUNTIF(U67:W67,"x")+COUNTIF(Y67:AB67,"x")</f>
        <v>0</v>
      </c>
      <c r="D67" s="272">
        <f t="shared" ref="D67:D98" si="32">IF(OR(L67="x",G67="x"),"x",ROUND((5-GEOMEAN(((5-L67)/5*4+1),((5-L67)/5*4+1),((5-G67)/5*4+1)))/4*5,1))</f>
        <v>2</v>
      </c>
      <c r="E67" s="197">
        <f>'Core Indicators'!R67</f>
        <v>2</v>
      </c>
      <c r="F67" s="197">
        <f>'Core Indicators'!Z67</f>
        <v>2</v>
      </c>
      <c r="G67" s="158">
        <f t="shared" ref="G67:G98" si="33">IF(AND(F67="x",E67="x"),"x",IF(OR(F67="x",E67="x"),AVERAGE(E67,F67),ROUND((10-GEOMEAN(((10-E67)/10*9+1),((10-F67)/10*9+1)))/9*10,1)))</f>
        <v>2</v>
      </c>
      <c r="H67" s="197">
        <f>'Core Indicators'!AH67</f>
        <v>2</v>
      </c>
      <c r="I67" s="197">
        <f>'Core Indicators'!AP67</f>
        <v>2</v>
      </c>
      <c r="J67" s="197">
        <f>'Core Indicators'!BN67</f>
        <v>2</v>
      </c>
      <c r="K67" s="197">
        <f t="shared" ref="K67:K98" si="34">IF(AND(J67="x",I67="x"),"x",IF(OR(J67="x",I67="x"),AVERAGE(I67,J67),ROUND((10-GEOMEAN(((10-I67)/10*9+1),((10-J67)/10*9+1)))/9*10,1)))</f>
        <v>2</v>
      </c>
      <c r="L67" s="249">
        <f t="shared" ref="L67:L98" si="35">IF(AND(H67="x",K67="x"),"x",IF(OR(H67="x",K67="x"),AVERAGE(H67,K67),ROUND((10-GEOMEAN(((10-H67)/10*9+1),((10-K67)/10*9+1)))/9*10,1)))</f>
        <v>2</v>
      </c>
      <c r="M67" s="272">
        <f t="shared" ref="M67:M98" si="36">IF(N67="x","x",AVERAGE(N67:R67))</f>
        <v>2</v>
      </c>
      <c r="N67" s="198">
        <f>'Core Indicators'!DJ67</f>
        <v>2</v>
      </c>
      <c r="O67" s="198">
        <f>'Core Indicators'!DR67</f>
        <v>2</v>
      </c>
      <c r="P67" s="198">
        <f>'Core Indicators'!DZ67</f>
        <v>2</v>
      </c>
      <c r="Q67" s="198">
        <f>'Core Indicators'!EH67</f>
        <v>2</v>
      </c>
      <c r="R67" s="198">
        <f>'Core Indicators'!EP67</f>
        <v>2</v>
      </c>
      <c r="S67" s="158">
        <f t="shared" ref="S67:S98" si="37">IF(OR(Z67="x",T67="x"),T67,ROUND((10-GEOMEAN(((10-T67)/10*9+1),((10-Z67)/10*9+1)))/9*10,1))</f>
        <v>1.6</v>
      </c>
      <c r="T67" s="158">
        <f t="shared" ref="T67:T98" si="38">AVERAGE(U67,X67,Y67)</f>
        <v>1.1666666666666667</v>
      </c>
      <c r="U67" s="197">
        <v>1</v>
      </c>
      <c r="V67" s="197">
        <v>1</v>
      </c>
      <c r="W67" s="197">
        <f>'Core Indicators'!EX67</f>
        <v>2</v>
      </c>
      <c r="X67" s="158">
        <f t="shared" ref="X67:X98" si="39">AVERAGE(V67:W67)</f>
        <v>1.5</v>
      </c>
      <c r="Y67" s="197">
        <v>1</v>
      </c>
      <c r="Z67" s="158">
        <f t="shared" ref="Z67:Z98" si="40">IF(AND(AA67="x",AB67="x"),"x",AVERAGE(AA67:AB67))</f>
        <v>2</v>
      </c>
      <c r="AA67" s="197">
        <f>'Core Indicators'!FF67</f>
        <v>2</v>
      </c>
      <c r="AB67" s="197">
        <f t="shared" ref="AB67:AB98" si="41">IF(AND(AJ67="x",AN67="x",AG67="x"),"x",(AVERAGE(AJ67,AN67,AG67)))</f>
        <v>2</v>
      </c>
      <c r="AC67" s="179">
        <f>'Core Indicators'!GD67</f>
        <v>2</v>
      </c>
      <c r="AD67" s="179">
        <f>'Core Indicators'!GL67</f>
        <v>2</v>
      </c>
      <c r="AE67" s="179">
        <f>'Core Indicators'!GT67</f>
        <v>2</v>
      </c>
      <c r="AF67" s="179">
        <f>'Core Indicators'!HB67</f>
        <v>2</v>
      </c>
      <c r="AG67" s="179">
        <f t="shared" ref="AG67:AG98" si="42">IF(AND(AC67="x",AD67="x",AE67="x",AF67="x"),"x",AVERAGE(AC67:AF67))</f>
        <v>2</v>
      </c>
      <c r="AH67" s="179">
        <f>'Core Indicators'!HJ67</f>
        <v>2</v>
      </c>
      <c r="AI67" s="179">
        <f>'Core Indicators'!HR67</f>
        <v>2</v>
      </c>
      <c r="AJ67" s="179">
        <f t="shared" ref="AJ67:AJ98" si="43">IF(AND(AH67="x",AI67="x"),"x",AVERAGE(AH67:AI67))</f>
        <v>2</v>
      </c>
      <c r="AK67" s="179">
        <f>'Core Indicators'!HZ67</f>
        <v>2</v>
      </c>
      <c r="AL67" s="179">
        <f>'Core Indicators'!IH67</f>
        <v>2</v>
      </c>
      <c r="AM67" s="179">
        <f>'Core Indicators'!IP67</f>
        <v>2</v>
      </c>
      <c r="AN67" s="179">
        <f t="shared" ref="AN67:AN98" si="44">IF(AND(AK67="x",AL67="x",AM67="x"),"x",AVERAGE(AK67:AM67))</f>
        <v>2</v>
      </c>
    </row>
    <row r="68" spans="1:40" x14ac:dyDescent="0.35">
      <c r="A68" s="197" t="str">
        <f>Lists!C:C</f>
        <v>MRT003</v>
      </c>
      <c r="B68" s="249">
        <f t="shared" si="30"/>
        <v>1.9</v>
      </c>
      <c r="C68" s="158">
        <f t="shared" si="31"/>
        <v>2</v>
      </c>
      <c r="D68" s="272">
        <f t="shared" si="32"/>
        <v>2</v>
      </c>
      <c r="E68" s="197">
        <f>'Core Indicators'!R68</f>
        <v>2</v>
      </c>
      <c r="F68" s="197">
        <f>'Core Indicators'!Z68</f>
        <v>2</v>
      </c>
      <c r="G68" s="158">
        <f t="shared" si="33"/>
        <v>2</v>
      </c>
      <c r="H68" s="197">
        <f>'Core Indicators'!AH68</f>
        <v>2</v>
      </c>
      <c r="I68" s="197" t="str">
        <f>'Core Indicators'!AP68</f>
        <v>x</v>
      </c>
      <c r="J68" s="197">
        <f>'Core Indicators'!BN68</f>
        <v>2</v>
      </c>
      <c r="K68" s="197">
        <f t="shared" si="34"/>
        <v>2</v>
      </c>
      <c r="L68" s="249">
        <f t="shared" si="35"/>
        <v>2</v>
      </c>
      <c r="M68" s="272">
        <f t="shared" si="36"/>
        <v>2</v>
      </c>
      <c r="N68" s="198">
        <f>'Core Indicators'!DJ68</f>
        <v>2</v>
      </c>
      <c r="O68" s="198">
        <f>'Core Indicators'!DR68</f>
        <v>2</v>
      </c>
      <c r="P68" s="198">
        <f>'Core Indicators'!DZ68</f>
        <v>2</v>
      </c>
      <c r="Q68" s="198">
        <f>'Core Indicators'!EH68</f>
        <v>2</v>
      </c>
      <c r="R68" s="198">
        <f>'Core Indicators'!EP68</f>
        <v>2</v>
      </c>
      <c r="S68" s="158">
        <f t="shared" si="37"/>
        <v>1.6</v>
      </c>
      <c r="T68" s="158">
        <f t="shared" si="38"/>
        <v>1.1666666666666667</v>
      </c>
      <c r="U68" s="197">
        <v>1</v>
      </c>
      <c r="V68" s="197">
        <v>1</v>
      </c>
      <c r="W68" s="197">
        <f>'Core Indicators'!EX68</f>
        <v>2</v>
      </c>
      <c r="X68" s="158">
        <f t="shared" si="39"/>
        <v>1.5</v>
      </c>
      <c r="Y68" s="197">
        <v>1</v>
      </c>
      <c r="Z68" s="158">
        <f t="shared" si="40"/>
        <v>2</v>
      </c>
      <c r="AA68" s="197" t="str">
        <f>'Core Indicators'!FF68</f>
        <v>x</v>
      </c>
      <c r="AB68" s="197">
        <f t="shared" si="41"/>
        <v>2</v>
      </c>
      <c r="AC68" s="179">
        <f>'Core Indicators'!GD68</f>
        <v>2</v>
      </c>
      <c r="AD68" s="179">
        <f>'Core Indicators'!GL68</f>
        <v>2</v>
      </c>
      <c r="AE68" s="179">
        <f>'Core Indicators'!GT68</f>
        <v>2</v>
      </c>
      <c r="AF68" s="179">
        <f>'Core Indicators'!HB68</f>
        <v>2</v>
      </c>
      <c r="AG68" s="179">
        <f t="shared" si="42"/>
        <v>2</v>
      </c>
      <c r="AH68" s="179">
        <f>'Core Indicators'!HJ68</f>
        <v>2</v>
      </c>
      <c r="AI68" s="179">
        <f>'Core Indicators'!HR68</f>
        <v>2</v>
      </c>
      <c r="AJ68" s="179">
        <f t="shared" si="43"/>
        <v>2</v>
      </c>
      <c r="AK68" s="179">
        <f>'Core Indicators'!HZ68</f>
        <v>2</v>
      </c>
      <c r="AL68" s="179">
        <f>'Core Indicators'!IH68</f>
        <v>2</v>
      </c>
      <c r="AM68" s="179">
        <f>'Core Indicators'!IP68</f>
        <v>2</v>
      </c>
      <c r="AN68" s="179">
        <f t="shared" si="44"/>
        <v>2</v>
      </c>
    </row>
    <row r="69" spans="1:40" x14ac:dyDescent="0.35">
      <c r="A69" s="197" t="str">
        <f>Lists!C:C</f>
        <v>MWI002</v>
      </c>
      <c r="B69" s="249">
        <f t="shared" si="30"/>
        <v>1.3</v>
      </c>
      <c r="C69" s="158">
        <f t="shared" si="31"/>
        <v>0</v>
      </c>
      <c r="D69" s="272">
        <f t="shared" si="32"/>
        <v>1.7</v>
      </c>
      <c r="E69" s="197">
        <f>'Core Indicators'!R69</f>
        <v>2</v>
      </c>
      <c r="F69" s="197">
        <f>'Core Indicators'!Z69</f>
        <v>2</v>
      </c>
      <c r="G69" s="158">
        <f t="shared" si="33"/>
        <v>2</v>
      </c>
      <c r="H69" s="197">
        <f>'Core Indicators'!AH69</f>
        <v>1</v>
      </c>
      <c r="I69" s="197">
        <f>'Core Indicators'!AP69</f>
        <v>2</v>
      </c>
      <c r="J69" s="197">
        <f>'Core Indicators'!BN69</f>
        <v>2</v>
      </c>
      <c r="K69" s="197">
        <f t="shared" si="34"/>
        <v>2</v>
      </c>
      <c r="L69" s="249">
        <f t="shared" si="35"/>
        <v>1.5</v>
      </c>
      <c r="M69" s="272">
        <f t="shared" si="36"/>
        <v>1</v>
      </c>
      <c r="N69" s="198">
        <f>'Core Indicators'!DJ69</f>
        <v>1</v>
      </c>
      <c r="O69" s="198">
        <f>'Core Indicators'!DR69</f>
        <v>1</v>
      </c>
      <c r="P69" s="198">
        <f>'Core Indicators'!DZ69</f>
        <v>1</v>
      </c>
      <c r="Q69" s="198">
        <f>'Core Indicators'!EH69</f>
        <v>1</v>
      </c>
      <c r="R69" s="198">
        <f>'Core Indicators'!EP69</f>
        <v>1</v>
      </c>
      <c r="S69" s="158">
        <f t="shared" si="37"/>
        <v>1.3</v>
      </c>
      <c r="T69" s="158">
        <f t="shared" si="38"/>
        <v>1.1666666666666667</v>
      </c>
      <c r="U69" s="197">
        <v>1</v>
      </c>
      <c r="V69" s="197">
        <v>1</v>
      </c>
      <c r="W69" s="197">
        <f>'Core Indicators'!EX69</f>
        <v>2</v>
      </c>
      <c r="X69" s="158">
        <f t="shared" si="39"/>
        <v>1.5</v>
      </c>
      <c r="Y69" s="197">
        <v>1</v>
      </c>
      <c r="Z69" s="158">
        <f t="shared" si="40"/>
        <v>1.5</v>
      </c>
      <c r="AA69" s="197">
        <f>'Core Indicators'!FF69</f>
        <v>1</v>
      </c>
      <c r="AB69" s="197">
        <f t="shared" si="41"/>
        <v>2</v>
      </c>
      <c r="AC69" s="179">
        <f>'Core Indicators'!GD69</f>
        <v>2</v>
      </c>
      <c r="AD69" s="179">
        <f>'Core Indicators'!GL69</f>
        <v>2</v>
      </c>
      <c r="AE69" s="179">
        <f>'Core Indicators'!GT69</f>
        <v>2</v>
      </c>
      <c r="AF69" s="179">
        <f>'Core Indicators'!HB69</f>
        <v>2</v>
      </c>
      <c r="AG69" s="179">
        <f t="shared" si="42"/>
        <v>2</v>
      </c>
      <c r="AH69" s="179">
        <f>'Core Indicators'!HJ69</f>
        <v>2</v>
      </c>
      <c r="AI69" s="179">
        <f>'Core Indicators'!HR69</f>
        <v>2</v>
      </c>
      <c r="AJ69" s="179">
        <f t="shared" si="43"/>
        <v>2</v>
      </c>
      <c r="AK69" s="179">
        <f>'Core Indicators'!HZ69</f>
        <v>2</v>
      </c>
      <c r="AL69" s="179">
        <f>'Core Indicators'!IH69</f>
        <v>2</v>
      </c>
      <c r="AM69" s="179">
        <f>'Core Indicators'!IP69</f>
        <v>2</v>
      </c>
      <c r="AN69" s="179">
        <f t="shared" si="44"/>
        <v>2</v>
      </c>
    </row>
    <row r="70" spans="1:40" x14ac:dyDescent="0.35">
      <c r="A70" s="197" t="str">
        <f>Lists!C:C</f>
        <v>MYS001</v>
      </c>
      <c r="B70" s="249">
        <f t="shared" si="30"/>
        <v>2</v>
      </c>
      <c r="C70" s="158">
        <f t="shared" si="31"/>
        <v>0</v>
      </c>
      <c r="D70" s="272">
        <f t="shared" si="32"/>
        <v>2.2000000000000002</v>
      </c>
      <c r="E70" s="197">
        <f>'Core Indicators'!R70</f>
        <v>2</v>
      </c>
      <c r="F70" s="197">
        <f>'Core Indicators'!Z70</f>
        <v>2</v>
      </c>
      <c r="G70" s="158">
        <f t="shared" si="33"/>
        <v>2</v>
      </c>
      <c r="H70" s="197">
        <f>'Core Indicators'!AH70</f>
        <v>2</v>
      </c>
      <c r="I70" s="197">
        <f>'Core Indicators'!AP70</f>
        <v>2</v>
      </c>
      <c r="J70" s="197">
        <f>'Core Indicators'!BN70</f>
        <v>3</v>
      </c>
      <c r="K70" s="197">
        <f t="shared" si="34"/>
        <v>2.5</v>
      </c>
      <c r="L70" s="249">
        <f t="shared" si="35"/>
        <v>2.2999999999999998</v>
      </c>
      <c r="M70" s="272">
        <f t="shared" si="36"/>
        <v>2</v>
      </c>
      <c r="N70" s="198">
        <f>'Core Indicators'!DJ70</f>
        <v>2</v>
      </c>
      <c r="O70" s="198">
        <f>'Core Indicators'!DR70</f>
        <v>2</v>
      </c>
      <c r="P70" s="198">
        <f>'Core Indicators'!DZ70</f>
        <v>2</v>
      </c>
      <c r="Q70" s="198">
        <f>'Core Indicators'!EH70</f>
        <v>2</v>
      </c>
      <c r="R70" s="198">
        <f>'Core Indicators'!EP70</f>
        <v>2</v>
      </c>
      <c r="S70" s="158">
        <f t="shared" si="37"/>
        <v>1.7</v>
      </c>
      <c r="T70" s="158">
        <f t="shared" si="38"/>
        <v>1.3333333333333333</v>
      </c>
      <c r="U70" s="197">
        <v>1</v>
      </c>
      <c r="V70" s="197">
        <v>1</v>
      </c>
      <c r="W70" s="197">
        <f>'Core Indicators'!EX70</f>
        <v>3</v>
      </c>
      <c r="X70" s="158">
        <f t="shared" si="39"/>
        <v>2</v>
      </c>
      <c r="Y70" s="197">
        <v>1</v>
      </c>
      <c r="Z70" s="158">
        <f t="shared" si="40"/>
        <v>2</v>
      </c>
      <c r="AA70" s="197">
        <f>'Core Indicators'!FF70</f>
        <v>2</v>
      </c>
      <c r="AB70" s="197">
        <f t="shared" si="41"/>
        <v>2</v>
      </c>
      <c r="AC70" s="179">
        <f>'Core Indicators'!GD70</f>
        <v>2</v>
      </c>
      <c r="AD70" s="179">
        <f>'Core Indicators'!GL70</f>
        <v>2</v>
      </c>
      <c r="AE70" s="179">
        <f>'Core Indicators'!GT70</f>
        <v>2</v>
      </c>
      <c r="AF70" s="179">
        <f>'Core Indicators'!HB70</f>
        <v>2</v>
      </c>
      <c r="AG70" s="179">
        <f t="shared" si="42"/>
        <v>2</v>
      </c>
      <c r="AH70" s="179">
        <f>'Core Indicators'!HJ70</f>
        <v>2</v>
      </c>
      <c r="AI70" s="179">
        <f>'Core Indicators'!HR70</f>
        <v>2</v>
      </c>
      <c r="AJ70" s="179">
        <f t="shared" si="43"/>
        <v>2</v>
      </c>
      <c r="AK70" s="179">
        <f>'Core Indicators'!HZ70</f>
        <v>2</v>
      </c>
      <c r="AL70" s="179">
        <f>'Core Indicators'!IH70</f>
        <v>2</v>
      </c>
      <c r="AM70" s="179">
        <f>'Core Indicators'!IP70</f>
        <v>2</v>
      </c>
      <c r="AN70" s="179">
        <f t="shared" si="44"/>
        <v>2</v>
      </c>
    </row>
    <row r="71" spans="1:40" x14ac:dyDescent="0.35">
      <c r="A71" s="197" t="str">
        <f>Lists!C:C</f>
        <v>NAM002</v>
      </c>
      <c r="B71" s="249">
        <f t="shared" si="30"/>
        <v>1.8</v>
      </c>
      <c r="C71" s="158">
        <f t="shared" si="31"/>
        <v>1</v>
      </c>
      <c r="D71" s="272">
        <f t="shared" si="32"/>
        <v>2</v>
      </c>
      <c r="E71" s="197">
        <f>'Core Indicators'!R71</f>
        <v>2</v>
      </c>
      <c r="F71" s="197">
        <f>'Core Indicators'!Z71</f>
        <v>2</v>
      </c>
      <c r="G71" s="158">
        <f t="shared" si="33"/>
        <v>2</v>
      </c>
      <c r="H71" s="197">
        <f>'Core Indicators'!AH71</f>
        <v>2</v>
      </c>
      <c r="I71" s="197" t="str">
        <f>'Core Indicators'!AP71</f>
        <v>x</v>
      </c>
      <c r="J71" s="197">
        <f>'Core Indicators'!BN71</f>
        <v>2</v>
      </c>
      <c r="K71" s="197">
        <f t="shared" si="34"/>
        <v>2</v>
      </c>
      <c r="L71" s="249">
        <f t="shared" si="35"/>
        <v>2</v>
      </c>
      <c r="M71" s="272">
        <f t="shared" si="36"/>
        <v>2</v>
      </c>
      <c r="N71" s="198">
        <f>'Core Indicators'!DJ71</f>
        <v>2</v>
      </c>
      <c r="O71" s="198">
        <f>'Core Indicators'!DR71</f>
        <v>2</v>
      </c>
      <c r="P71" s="198">
        <f>'Core Indicators'!DZ71</f>
        <v>2</v>
      </c>
      <c r="Q71" s="198">
        <f>'Core Indicators'!EH71</f>
        <v>2</v>
      </c>
      <c r="R71" s="198">
        <f>'Core Indicators'!EP71</f>
        <v>2</v>
      </c>
      <c r="S71" s="158">
        <f t="shared" si="37"/>
        <v>1.3</v>
      </c>
      <c r="T71" s="158">
        <f t="shared" si="38"/>
        <v>1.1666666666666667</v>
      </c>
      <c r="U71" s="197">
        <v>1</v>
      </c>
      <c r="V71" s="197">
        <v>1</v>
      </c>
      <c r="W71" s="197">
        <f>'Core Indicators'!EX71</f>
        <v>2</v>
      </c>
      <c r="X71" s="158">
        <f t="shared" si="39"/>
        <v>1.5</v>
      </c>
      <c r="Y71" s="197">
        <v>1</v>
      </c>
      <c r="Z71" s="158">
        <f t="shared" si="40"/>
        <v>1.5</v>
      </c>
      <c r="AA71" s="197">
        <f>'Core Indicators'!FF71</f>
        <v>1</v>
      </c>
      <c r="AB71" s="197">
        <f t="shared" si="41"/>
        <v>2</v>
      </c>
      <c r="AC71" s="179">
        <f>'Core Indicators'!GD71</f>
        <v>2</v>
      </c>
      <c r="AD71" s="179">
        <f>'Core Indicators'!GL71</f>
        <v>2</v>
      </c>
      <c r="AE71" s="179">
        <f>'Core Indicators'!GT71</f>
        <v>2</v>
      </c>
      <c r="AF71" s="179">
        <f>'Core Indicators'!HB71</f>
        <v>2</v>
      </c>
      <c r="AG71" s="179">
        <f t="shared" si="42"/>
        <v>2</v>
      </c>
      <c r="AH71" s="179">
        <f>'Core Indicators'!HJ71</f>
        <v>2</v>
      </c>
      <c r="AI71" s="179">
        <f>'Core Indicators'!HR71</f>
        <v>2</v>
      </c>
      <c r="AJ71" s="179">
        <f t="shared" si="43"/>
        <v>2</v>
      </c>
      <c r="AK71" s="179">
        <f>'Core Indicators'!HZ71</f>
        <v>2</v>
      </c>
      <c r="AL71" s="179">
        <f>'Core Indicators'!IH71</f>
        <v>2</v>
      </c>
      <c r="AM71" s="179">
        <f>'Core Indicators'!IP71</f>
        <v>2</v>
      </c>
      <c r="AN71" s="179">
        <f t="shared" si="44"/>
        <v>2</v>
      </c>
    </row>
    <row r="72" spans="1:40" x14ac:dyDescent="0.35">
      <c r="A72" s="197" t="str">
        <f>Lists!C:C</f>
        <v>NER001</v>
      </c>
      <c r="B72" s="249">
        <f t="shared" si="30"/>
        <v>1.7</v>
      </c>
      <c r="C72" s="158">
        <f t="shared" si="31"/>
        <v>0</v>
      </c>
      <c r="D72" s="272">
        <f t="shared" si="32"/>
        <v>1.5</v>
      </c>
      <c r="E72" s="197">
        <f>'Core Indicators'!R72</f>
        <v>1</v>
      </c>
      <c r="F72" s="197">
        <f>'Core Indicators'!Z72</f>
        <v>2</v>
      </c>
      <c r="G72" s="158">
        <f t="shared" si="33"/>
        <v>1.5</v>
      </c>
      <c r="H72" s="197">
        <f>'Core Indicators'!AH72</f>
        <v>2</v>
      </c>
      <c r="I72" s="197">
        <f>'Core Indicators'!AP72</f>
        <v>1</v>
      </c>
      <c r="J72" s="197">
        <f>'Core Indicators'!BN72</f>
        <v>1</v>
      </c>
      <c r="K72" s="197">
        <f t="shared" si="34"/>
        <v>1</v>
      </c>
      <c r="L72" s="249">
        <f t="shared" si="35"/>
        <v>1.5</v>
      </c>
      <c r="M72" s="272">
        <f t="shared" si="36"/>
        <v>2</v>
      </c>
      <c r="N72" s="198">
        <f>'Core Indicators'!DJ72</f>
        <v>2</v>
      </c>
      <c r="O72" s="198">
        <f>'Core Indicators'!DR72</f>
        <v>2</v>
      </c>
      <c r="P72" s="198">
        <f>'Core Indicators'!DZ72</f>
        <v>2</v>
      </c>
      <c r="Q72" s="198">
        <f>'Core Indicators'!EH72</f>
        <v>2</v>
      </c>
      <c r="R72" s="198">
        <f>'Core Indicators'!EP72</f>
        <v>2</v>
      </c>
      <c r="S72" s="158">
        <f t="shared" si="37"/>
        <v>1.4</v>
      </c>
      <c r="T72" s="158">
        <f t="shared" si="38"/>
        <v>1.3333333333333333</v>
      </c>
      <c r="U72" s="197">
        <v>1</v>
      </c>
      <c r="V72" s="197">
        <v>1</v>
      </c>
      <c r="W72" s="197">
        <f>'Core Indicators'!EX72</f>
        <v>3</v>
      </c>
      <c r="X72" s="158">
        <f t="shared" si="39"/>
        <v>2</v>
      </c>
      <c r="Y72" s="197">
        <v>1</v>
      </c>
      <c r="Z72" s="158">
        <f t="shared" si="40"/>
        <v>1.5</v>
      </c>
      <c r="AA72" s="197">
        <f>'Core Indicators'!FF72</f>
        <v>1</v>
      </c>
      <c r="AB72" s="197">
        <f t="shared" si="41"/>
        <v>2</v>
      </c>
      <c r="AC72" s="179">
        <f>'Core Indicators'!GD72</f>
        <v>2</v>
      </c>
      <c r="AD72" s="179">
        <f>'Core Indicators'!GL72</f>
        <v>2</v>
      </c>
      <c r="AE72" s="179">
        <f>'Core Indicators'!GT72</f>
        <v>2</v>
      </c>
      <c r="AF72" s="179">
        <f>'Core Indicators'!HB72</f>
        <v>2</v>
      </c>
      <c r="AG72" s="179">
        <f t="shared" si="42"/>
        <v>2</v>
      </c>
      <c r="AH72" s="179">
        <f>'Core Indicators'!HJ72</f>
        <v>2</v>
      </c>
      <c r="AI72" s="179">
        <f>'Core Indicators'!HR72</f>
        <v>2</v>
      </c>
      <c r="AJ72" s="179">
        <f t="shared" si="43"/>
        <v>2</v>
      </c>
      <c r="AK72" s="179">
        <f>'Core Indicators'!HZ72</f>
        <v>2</v>
      </c>
      <c r="AL72" s="179">
        <f>'Core Indicators'!IH72</f>
        <v>2</v>
      </c>
      <c r="AM72" s="179">
        <f>'Core Indicators'!IP72</f>
        <v>2</v>
      </c>
      <c r="AN72" s="179">
        <f t="shared" si="44"/>
        <v>2</v>
      </c>
    </row>
    <row r="73" spans="1:40" x14ac:dyDescent="0.35">
      <c r="A73" s="197" t="str">
        <f>Lists!C:C</f>
        <v>NER002</v>
      </c>
      <c r="B73" s="249">
        <f t="shared" si="30"/>
        <v>2.2000000000000002</v>
      </c>
      <c r="C73" s="158">
        <f t="shared" si="31"/>
        <v>0</v>
      </c>
      <c r="D73" s="272">
        <f t="shared" si="32"/>
        <v>1.5</v>
      </c>
      <c r="E73" s="197">
        <f>'Core Indicators'!R73</f>
        <v>1</v>
      </c>
      <c r="F73" s="197">
        <f>'Core Indicators'!Z73</f>
        <v>2</v>
      </c>
      <c r="G73" s="158">
        <f t="shared" si="33"/>
        <v>1.5</v>
      </c>
      <c r="H73" s="197">
        <f>'Core Indicators'!AH73</f>
        <v>2</v>
      </c>
      <c r="I73" s="197">
        <f>'Core Indicators'!AP73</f>
        <v>1</v>
      </c>
      <c r="J73" s="197">
        <f>'Core Indicators'!BN73</f>
        <v>1</v>
      </c>
      <c r="K73" s="197">
        <f t="shared" si="34"/>
        <v>1</v>
      </c>
      <c r="L73" s="249">
        <f t="shared" si="35"/>
        <v>1.5</v>
      </c>
      <c r="M73" s="272">
        <f t="shared" si="36"/>
        <v>3</v>
      </c>
      <c r="N73" s="198">
        <f>'Core Indicators'!DJ73</f>
        <v>3</v>
      </c>
      <c r="O73" s="198">
        <f>'Core Indicators'!DR73</f>
        <v>3</v>
      </c>
      <c r="P73" s="198">
        <f>'Core Indicators'!DZ73</f>
        <v>3</v>
      </c>
      <c r="Q73" s="198">
        <f>'Core Indicators'!EH73</f>
        <v>3</v>
      </c>
      <c r="R73" s="198">
        <f>'Core Indicators'!EP73</f>
        <v>3</v>
      </c>
      <c r="S73" s="158">
        <f t="shared" si="37"/>
        <v>1.4</v>
      </c>
      <c r="T73" s="158">
        <f t="shared" si="38"/>
        <v>1.3333333333333333</v>
      </c>
      <c r="U73" s="197">
        <v>1</v>
      </c>
      <c r="V73" s="197">
        <v>1</v>
      </c>
      <c r="W73" s="197">
        <f>'Core Indicators'!EX73</f>
        <v>3</v>
      </c>
      <c r="X73" s="158">
        <f t="shared" si="39"/>
        <v>2</v>
      </c>
      <c r="Y73" s="197">
        <v>1</v>
      </c>
      <c r="Z73" s="158">
        <f t="shared" si="40"/>
        <v>1.5</v>
      </c>
      <c r="AA73" s="197">
        <f>'Core Indicators'!FF73</f>
        <v>1</v>
      </c>
      <c r="AB73" s="197">
        <f t="shared" si="41"/>
        <v>2</v>
      </c>
      <c r="AC73" s="179">
        <f>'Core Indicators'!GD73</f>
        <v>2</v>
      </c>
      <c r="AD73" s="179">
        <f>'Core Indicators'!GL73</f>
        <v>2</v>
      </c>
      <c r="AE73" s="179">
        <f>'Core Indicators'!GT73</f>
        <v>2</v>
      </c>
      <c r="AF73" s="179">
        <f>'Core Indicators'!HB73</f>
        <v>2</v>
      </c>
      <c r="AG73" s="179">
        <f t="shared" si="42"/>
        <v>2</v>
      </c>
      <c r="AH73" s="179">
        <f>'Core Indicators'!HJ73</f>
        <v>2</v>
      </c>
      <c r="AI73" s="179">
        <f>'Core Indicators'!HR73</f>
        <v>2</v>
      </c>
      <c r="AJ73" s="179">
        <f t="shared" si="43"/>
        <v>2</v>
      </c>
      <c r="AK73" s="179">
        <f>'Core Indicators'!HZ73</f>
        <v>2</v>
      </c>
      <c r="AL73" s="179">
        <f>'Core Indicators'!IH73</f>
        <v>2</v>
      </c>
      <c r="AM73" s="179">
        <f>'Core Indicators'!IP73</f>
        <v>2</v>
      </c>
      <c r="AN73" s="179">
        <f t="shared" si="44"/>
        <v>2</v>
      </c>
    </row>
    <row r="74" spans="1:40" x14ac:dyDescent="0.35">
      <c r="A74" s="197" t="str">
        <f>Lists!C:C</f>
        <v>NER003</v>
      </c>
      <c r="B74" s="249">
        <f t="shared" si="30"/>
        <v>2.2999999999999998</v>
      </c>
      <c r="C74" s="158">
        <f t="shared" si="31"/>
        <v>0</v>
      </c>
      <c r="D74" s="272">
        <f t="shared" si="32"/>
        <v>1.7</v>
      </c>
      <c r="E74" s="197">
        <f>'Core Indicators'!R74</f>
        <v>2</v>
      </c>
      <c r="F74" s="197">
        <f>'Core Indicators'!Z74</f>
        <v>2</v>
      </c>
      <c r="G74" s="158">
        <f t="shared" si="33"/>
        <v>2</v>
      </c>
      <c r="H74" s="197">
        <f>'Core Indicators'!AH74</f>
        <v>2</v>
      </c>
      <c r="I74" s="197">
        <f>'Core Indicators'!AP74</f>
        <v>1</v>
      </c>
      <c r="J74" s="197">
        <f>'Core Indicators'!BN74</f>
        <v>1</v>
      </c>
      <c r="K74" s="197">
        <f t="shared" si="34"/>
        <v>1</v>
      </c>
      <c r="L74" s="249">
        <f t="shared" si="35"/>
        <v>1.5</v>
      </c>
      <c r="M74" s="272">
        <f t="shared" si="36"/>
        <v>3</v>
      </c>
      <c r="N74" s="198">
        <f>'Core Indicators'!DJ74</f>
        <v>3</v>
      </c>
      <c r="O74" s="198">
        <f>'Core Indicators'!DR74</f>
        <v>3</v>
      </c>
      <c r="P74" s="198">
        <f>'Core Indicators'!DZ74</f>
        <v>3</v>
      </c>
      <c r="Q74" s="198">
        <f>'Core Indicators'!EH74</f>
        <v>3</v>
      </c>
      <c r="R74" s="198">
        <f>'Core Indicators'!EP74</f>
        <v>3</v>
      </c>
      <c r="S74" s="158">
        <f t="shared" si="37"/>
        <v>1.7</v>
      </c>
      <c r="T74" s="158">
        <f t="shared" si="38"/>
        <v>1.3333333333333333</v>
      </c>
      <c r="U74" s="197">
        <v>1</v>
      </c>
      <c r="V74" s="197">
        <v>1</v>
      </c>
      <c r="W74" s="197">
        <f>'Core Indicators'!EX74</f>
        <v>3</v>
      </c>
      <c r="X74" s="158">
        <f t="shared" si="39"/>
        <v>2</v>
      </c>
      <c r="Y74" s="197">
        <v>1</v>
      </c>
      <c r="Z74" s="158">
        <f t="shared" si="40"/>
        <v>2</v>
      </c>
      <c r="AA74" s="197">
        <f>'Core Indicators'!FF74</f>
        <v>2</v>
      </c>
      <c r="AB74" s="197">
        <f t="shared" si="41"/>
        <v>2</v>
      </c>
      <c r="AC74" s="179">
        <f>'Core Indicators'!GD74</f>
        <v>2</v>
      </c>
      <c r="AD74" s="179">
        <f>'Core Indicators'!GL74</f>
        <v>2</v>
      </c>
      <c r="AE74" s="179">
        <f>'Core Indicators'!GT74</f>
        <v>2</v>
      </c>
      <c r="AF74" s="179">
        <f>'Core Indicators'!HB74</f>
        <v>2</v>
      </c>
      <c r="AG74" s="179">
        <f t="shared" si="42"/>
        <v>2</v>
      </c>
      <c r="AH74" s="179">
        <f>'Core Indicators'!HJ74</f>
        <v>2</v>
      </c>
      <c r="AI74" s="179">
        <f>'Core Indicators'!HR74</f>
        <v>2</v>
      </c>
      <c r="AJ74" s="179">
        <f t="shared" si="43"/>
        <v>2</v>
      </c>
      <c r="AK74" s="179">
        <f>'Core Indicators'!HZ74</f>
        <v>2</v>
      </c>
      <c r="AL74" s="179">
        <f>'Core Indicators'!IH74</f>
        <v>2</v>
      </c>
      <c r="AM74" s="179">
        <f>'Core Indicators'!IP74</f>
        <v>2</v>
      </c>
      <c r="AN74" s="179">
        <f t="shared" si="44"/>
        <v>2</v>
      </c>
    </row>
    <row r="75" spans="1:40" x14ac:dyDescent="0.35">
      <c r="A75" s="197" t="str">
        <f>Lists!C:C</f>
        <v>NER004</v>
      </c>
      <c r="B75" s="249">
        <f t="shared" si="30"/>
        <v>2.2999999999999998</v>
      </c>
      <c r="C75" s="158">
        <f t="shared" si="31"/>
        <v>0</v>
      </c>
      <c r="D75" s="272">
        <f t="shared" si="32"/>
        <v>2.2000000000000002</v>
      </c>
      <c r="E75" s="197">
        <f>'Core Indicators'!R75</f>
        <v>2</v>
      </c>
      <c r="F75" s="197">
        <f>'Core Indicators'!Z75</f>
        <v>3</v>
      </c>
      <c r="G75" s="158">
        <f t="shared" si="33"/>
        <v>2.5</v>
      </c>
      <c r="H75" s="197">
        <f>'Core Indicators'!AH75</f>
        <v>3</v>
      </c>
      <c r="I75" s="197">
        <f>'Core Indicators'!AP75</f>
        <v>1</v>
      </c>
      <c r="J75" s="197">
        <f>'Core Indicators'!BN75</f>
        <v>1</v>
      </c>
      <c r="K75" s="197">
        <f t="shared" si="34"/>
        <v>1</v>
      </c>
      <c r="L75" s="249">
        <f t="shared" si="35"/>
        <v>2.1</v>
      </c>
      <c r="M75" s="272">
        <f t="shared" si="36"/>
        <v>3</v>
      </c>
      <c r="N75" s="198">
        <f>'Core Indicators'!DJ75</f>
        <v>3</v>
      </c>
      <c r="O75" s="198">
        <f>'Core Indicators'!DR75</f>
        <v>3</v>
      </c>
      <c r="P75" s="198">
        <f>'Core Indicators'!DZ75</f>
        <v>3</v>
      </c>
      <c r="Q75" s="198">
        <f>'Core Indicators'!EH75</f>
        <v>3</v>
      </c>
      <c r="R75" s="198">
        <f>'Core Indicators'!EP75</f>
        <v>3</v>
      </c>
      <c r="S75" s="158">
        <f t="shared" si="37"/>
        <v>1.4</v>
      </c>
      <c r="T75" s="158">
        <f t="shared" si="38"/>
        <v>1.3333333333333333</v>
      </c>
      <c r="U75" s="197">
        <v>1</v>
      </c>
      <c r="V75" s="197">
        <v>1</v>
      </c>
      <c r="W75" s="197">
        <f>'Core Indicators'!EX75</f>
        <v>3</v>
      </c>
      <c r="X75" s="158">
        <f t="shared" si="39"/>
        <v>2</v>
      </c>
      <c r="Y75" s="197">
        <v>1</v>
      </c>
      <c r="Z75" s="158">
        <f t="shared" si="40"/>
        <v>1.5</v>
      </c>
      <c r="AA75" s="197">
        <f>'Core Indicators'!FF75</f>
        <v>1</v>
      </c>
      <c r="AB75" s="197">
        <f t="shared" si="41"/>
        <v>2</v>
      </c>
      <c r="AC75" s="179">
        <f>'Core Indicators'!GD75</f>
        <v>2</v>
      </c>
      <c r="AD75" s="179">
        <f>'Core Indicators'!GL75</f>
        <v>2</v>
      </c>
      <c r="AE75" s="179">
        <f>'Core Indicators'!GT75</f>
        <v>2</v>
      </c>
      <c r="AF75" s="179">
        <f>'Core Indicators'!HB75</f>
        <v>2</v>
      </c>
      <c r="AG75" s="179">
        <f t="shared" si="42"/>
        <v>2</v>
      </c>
      <c r="AH75" s="179">
        <f>'Core Indicators'!HJ75</f>
        <v>2</v>
      </c>
      <c r="AI75" s="179">
        <f>'Core Indicators'!HR75</f>
        <v>2</v>
      </c>
      <c r="AJ75" s="179">
        <f t="shared" si="43"/>
        <v>2</v>
      </c>
      <c r="AK75" s="179">
        <f>'Core Indicators'!HZ75</f>
        <v>2</v>
      </c>
      <c r="AL75" s="179">
        <f>'Core Indicators'!IH75</f>
        <v>2</v>
      </c>
      <c r="AM75" s="179">
        <f>'Core Indicators'!IP75</f>
        <v>2</v>
      </c>
      <c r="AN75" s="179">
        <f t="shared" si="44"/>
        <v>2</v>
      </c>
    </row>
    <row r="76" spans="1:40" x14ac:dyDescent="0.35">
      <c r="A76" s="197" t="str">
        <f>Lists!C:C</f>
        <v>NGA001</v>
      </c>
      <c r="B76" s="249">
        <f t="shared" si="30"/>
        <v>2.5</v>
      </c>
      <c r="C76" s="158">
        <f t="shared" si="31"/>
        <v>0</v>
      </c>
      <c r="D76" s="272">
        <f t="shared" si="32"/>
        <v>2.7</v>
      </c>
      <c r="E76" s="197">
        <f>'Core Indicators'!R76</f>
        <v>2</v>
      </c>
      <c r="F76" s="197">
        <f>'Core Indicators'!Z76</f>
        <v>3</v>
      </c>
      <c r="G76" s="158">
        <f t="shared" si="33"/>
        <v>2.5</v>
      </c>
      <c r="H76" s="197">
        <f>'Core Indicators'!AH76</f>
        <v>3</v>
      </c>
      <c r="I76" s="197">
        <f>'Core Indicators'!AP76</f>
        <v>3</v>
      </c>
      <c r="J76" s="197">
        <f>'Core Indicators'!BN76</f>
        <v>2</v>
      </c>
      <c r="K76" s="197">
        <f t="shared" si="34"/>
        <v>2.5</v>
      </c>
      <c r="L76" s="249">
        <f t="shared" si="35"/>
        <v>2.8</v>
      </c>
      <c r="M76" s="272">
        <f t="shared" si="36"/>
        <v>3</v>
      </c>
      <c r="N76" s="198">
        <f>'Core Indicators'!DJ76</f>
        <v>3</v>
      </c>
      <c r="O76" s="198">
        <f>'Core Indicators'!DR76</f>
        <v>3</v>
      </c>
      <c r="P76" s="198">
        <f>'Core Indicators'!DZ76</f>
        <v>3</v>
      </c>
      <c r="Q76" s="198">
        <f>'Core Indicators'!EH76</f>
        <v>3</v>
      </c>
      <c r="R76" s="198">
        <f>'Core Indicators'!EP76</f>
        <v>3</v>
      </c>
      <c r="S76" s="158">
        <f t="shared" si="37"/>
        <v>1.6</v>
      </c>
      <c r="T76" s="158">
        <f t="shared" si="38"/>
        <v>1.1666666666666667</v>
      </c>
      <c r="U76" s="197">
        <v>1</v>
      </c>
      <c r="V76" s="197">
        <v>1</v>
      </c>
      <c r="W76" s="197">
        <f>'Core Indicators'!EX76</f>
        <v>2</v>
      </c>
      <c r="X76" s="158">
        <f t="shared" si="39"/>
        <v>1.5</v>
      </c>
      <c r="Y76" s="197">
        <v>1</v>
      </c>
      <c r="Z76" s="158">
        <f t="shared" si="40"/>
        <v>2</v>
      </c>
      <c r="AA76" s="197">
        <f>'Core Indicators'!FF76</f>
        <v>2</v>
      </c>
      <c r="AB76" s="197">
        <f t="shared" si="41"/>
        <v>2</v>
      </c>
      <c r="AC76" s="179">
        <f>'Core Indicators'!GD76</f>
        <v>2</v>
      </c>
      <c r="AD76" s="179">
        <f>'Core Indicators'!GL76</f>
        <v>2</v>
      </c>
      <c r="AE76" s="179">
        <f>'Core Indicators'!GT76</f>
        <v>2</v>
      </c>
      <c r="AF76" s="179">
        <f>'Core Indicators'!HB76</f>
        <v>2</v>
      </c>
      <c r="AG76" s="179">
        <f t="shared" si="42"/>
        <v>2</v>
      </c>
      <c r="AH76" s="179">
        <f>'Core Indicators'!HJ76</f>
        <v>2</v>
      </c>
      <c r="AI76" s="179">
        <f>'Core Indicators'!HR76</f>
        <v>2</v>
      </c>
      <c r="AJ76" s="179">
        <f t="shared" si="43"/>
        <v>2</v>
      </c>
      <c r="AK76" s="179">
        <f>'Core Indicators'!HZ76</f>
        <v>2</v>
      </c>
      <c r="AL76" s="179">
        <f>'Core Indicators'!IH76</f>
        <v>2</v>
      </c>
      <c r="AM76" s="179">
        <f>'Core Indicators'!IP76</f>
        <v>2</v>
      </c>
      <c r="AN76" s="179">
        <f t="shared" si="44"/>
        <v>2</v>
      </c>
    </row>
    <row r="77" spans="1:40" x14ac:dyDescent="0.35">
      <c r="A77" s="197" t="str">
        <f>Lists!C:C</f>
        <v>NGA003</v>
      </c>
      <c r="B77" s="249">
        <f t="shared" si="30"/>
        <v>2.4</v>
      </c>
      <c r="C77" s="158">
        <f t="shared" si="31"/>
        <v>0</v>
      </c>
      <c r="D77" s="272">
        <f t="shared" si="32"/>
        <v>2.4</v>
      </c>
      <c r="E77" s="197">
        <f>'Core Indicators'!R77</f>
        <v>1</v>
      </c>
      <c r="F77" s="197">
        <f>'Core Indicators'!Z77</f>
        <v>2</v>
      </c>
      <c r="G77" s="158">
        <f t="shared" si="33"/>
        <v>1.5</v>
      </c>
      <c r="H77" s="197">
        <f>'Core Indicators'!AH77</f>
        <v>3</v>
      </c>
      <c r="I77" s="197">
        <f>'Core Indicators'!AP77</f>
        <v>2</v>
      </c>
      <c r="J77" s="197">
        <f>'Core Indicators'!BN77</f>
        <v>3</v>
      </c>
      <c r="K77" s="197">
        <f t="shared" si="34"/>
        <v>2.5</v>
      </c>
      <c r="L77" s="249">
        <f t="shared" si="35"/>
        <v>2.8</v>
      </c>
      <c r="M77" s="272">
        <f t="shared" si="36"/>
        <v>3</v>
      </c>
      <c r="N77" s="198">
        <f>'Core Indicators'!DJ77</f>
        <v>3</v>
      </c>
      <c r="O77" s="198">
        <f>'Core Indicators'!DR77</f>
        <v>3</v>
      </c>
      <c r="P77" s="198">
        <f>'Core Indicators'!DZ77</f>
        <v>3</v>
      </c>
      <c r="Q77" s="198">
        <f>'Core Indicators'!EH77</f>
        <v>3</v>
      </c>
      <c r="R77" s="198">
        <f>'Core Indicators'!EP77</f>
        <v>3</v>
      </c>
      <c r="S77" s="158">
        <f t="shared" si="37"/>
        <v>1.6</v>
      </c>
      <c r="T77" s="158">
        <f t="shared" si="38"/>
        <v>1.1666666666666667</v>
      </c>
      <c r="U77" s="197">
        <v>1</v>
      </c>
      <c r="V77" s="197">
        <v>1</v>
      </c>
      <c r="W77" s="197">
        <f>'Core Indicators'!EX77</f>
        <v>2</v>
      </c>
      <c r="X77" s="158">
        <f t="shared" si="39"/>
        <v>1.5</v>
      </c>
      <c r="Y77" s="197">
        <v>1</v>
      </c>
      <c r="Z77" s="158">
        <f t="shared" si="40"/>
        <v>2</v>
      </c>
      <c r="AA77" s="197">
        <f>'Core Indicators'!FF77</f>
        <v>2</v>
      </c>
      <c r="AB77" s="197">
        <f t="shared" si="41"/>
        <v>2</v>
      </c>
      <c r="AC77" s="179">
        <f>'Core Indicators'!GD77</f>
        <v>2</v>
      </c>
      <c r="AD77" s="179">
        <f>'Core Indicators'!GL77</f>
        <v>2</v>
      </c>
      <c r="AE77" s="179">
        <f>'Core Indicators'!GT77</f>
        <v>2</v>
      </c>
      <c r="AF77" s="179">
        <f>'Core Indicators'!HB77</f>
        <v>2</v>
      </c>
      <c r="AG77" s="179">
        <f t="shared" si="42"/>
        <v>2</v>
      </c>
      <c r="AH77" s="179">
        <f>'Core Indicators'!HJ77</f>
        <v>2</v>
      </c>
      <c r="AI77" s="179">
        <f>'Core Indicators'!HR77</f>
        <v>2</v>
      </c>
      <c r="AJ77" s="179">
        <f t="shared" si="43"/>
        <v>2</v>
      </c>
      <c r="AK77" s="179">
        <f>'Core Indicators'!HZ77</f>
        <v>2</v>
      </c>
      <c r="AL77" s="179">
        <f>'Core Indicators'!IH77</f>
        <v>2</v>
      </c>
      <c r="AM77" s="179">
        <f>'Core Indicators'!IP77</f>
        <v>2</v>
      </c>
      <c r="AN77" s="179">
        <f t="shared" si="44"/>
        <v>2</v>
      </c>
    </row>
    <row r="78" spans="1:40" x14ac:dyDescent="0.35">
      <c r="A78" s="197" t="str">
        <f>Lists!C:C</f>
        <v>NGA004</v>
      </c>
      <c r="B78" s="249">
        <f t="shared" si="30"/>
        <v>2.2000000000000002</v>
      </c>
      <c r="C78" s="158">
        <f t="shared" si="31"/>
        <v>1</v>
      </c>
      <c r="D78" s="272">
        <f t="shared" si="32"/>
        <v>2.2000000000000002</v>
      </c>
      <c r="E78" s="197">
        <f>'Core Indicators'!R78</f>
        <v>1</v>
      </c>
      <c r="F78" s="197">
        <f>'Core Indicators'!Z78</f>
        <v>3</v>
      </c>
      <c r="G78" s="158">
        <f t="shared" si="33"/>
        <v>2.1</v>
      </c>
      <c r="H78" s="197">
        <f>'Core Indicators'!AH78</f>
        <v>2</v>
      </c>
      <c r="I78" s="197">
        <f>'Core Indicators'!AP78</f>
        <v>3</v>
      </c>
      <c r="J78" s="197">
        <f>'Core Indicators'!BN78</f>
        <v>2</v>
      </c>
      <c r="K78" s="197">
        <f t="shared" si="34"/>
        <v>2.5</v>
      </c>
      <c r="L78" s="249">
        <f t="shared" si="35"/>
        <v>2.2999999999999998</v>
      </c>
      <c r="M78" s="272">
        <f t="shared" si="36"/>
        <v>2.6</v>
      </c>
      <c r="N78" s="198">
        <f>'Core Indicators'!DJ78</f>
        <v>2</v>
      </c>
      <c r="O78" s="198">
        <f>'Core Indicators'!DR78</f>
        <v>2</v>
      </c>
      <c r="P78" s="198">
        <f>'Core Indicators'!DZ78</f>
        <v>3</v>
      </c>
      <c r="Q78" s="198">
        <f>'Core Indicators'!EH78</f>
        <v>3</v>
      </c>
      <c r="R78" s="198">
        <f>'Core Indicators'!EP78</f>
        <v>3</v>
      </c>
      <c r="S78" s="158">
        <f t="shared" si="37"/>
        <v>1.6</v>
      </c>
      <c r="T78" s="158">
        <f t="shared" si="38"/>
        <v>1.1666666666666667</v>
      </c>
      <c r="U78" s="197">
        <v>1</v>
      </c>
      <c r="V78" s="197">
        <v>1</v>
      </c>
      <c r="W78" s="197">
        <f>'Core Indicators'!EX78</f>
        <v>2</v>
      </c>
      <c r="X78" s="158">
        <f t="shared" si="39"/>
        <v>1.5</v>
      </c>
      <c r="Y78" s="197">
        <v>1</v>
      </c>
      <c r="Z78" s="158">
        <f t="shared" si="40"/>
        <v>2</v>
      </c>
      <c r="AA78" s="197" t="str">
        <f>'Core Indicators'!FF78</f>
        <v>x</v>
      </c>
      <c r="AB78" s="197">
        <f t="shared" si="41"/>
        <v>2</v>
      </c>
      <c r="AC78" s="179">
        <f>'Core Indicators'!GD78</f>
        <v>2</v>
      </c>
      <c r="AD78" s="179">
        <f>'Core Indicators'!GL78</f>
        <v>2</v>
      </c>
      <c r="AE78" s="179">
        <f>'Core Indicators'!GT78</f>
        <v>2</v>
      </c>
      <c r="AF78" s="179">
        <f>'Core Indicators'!HB78</f>
        <v>2</v>
      </c>
      <c r="AG78" s="179">
        <f t="shared" si="42"/>
        <v>2</v>
      </c>
      <c r="AH78" s="179">
        <f>'Core Indicators'!HJ78</f>
        <v>2</v>
      </c>
      <c r="AI78" s="179">
        <f>'Core Indicators'!HR78</f>
        <v>2</v>
      </c>
      <c r="AJ78" s="179">
        <f t="shared" si="43"/>
        <v>2</v>
      </c>
      <c r="AK78" s="179">
        <f>'Core Indicators'!HZ78</f>
        <v>2</v>
      </c>
      <c r="AL78" s="179">
        <f>'Core Indicators'!IH78</f>
        <v>2</v>
      </c>
      <c r="AM78" s="179">
        <f>'Core Indicators'!IP78</f>
        <v>2</v>
      </c>
      <c r="AN78" s="179">
        <f t="shared" si="44"/>
        <v>2</v>
      </c>
    </row>
    <row r="79" spans="1:40" x14ac:dyDescent="0.35">
      <c r="A79" s="197" t="str">
        <f>Lists!C:C</f>
        <v>NGA007</v>
      </c>
      <c r="B79" s="249">
        <f t="shared" si="30"/>
        <v>2.4</v>
      </c>
      <c r="C79" s="158">
        <f t="shared" si="31"/>
        <v>0</v>
      </c>
      <c r="D79" s="272">
        <f t="shared" si="32"/>
        <v>2.6</v>
      </c>
      <c r="E79" s="197">
        <f>'Core Indicators'!R79</f>
        <v>2</v>
      </c>
      <c r="F79" s="197">
        <f>'Core Indicators'!Z79</f>
        <v>2</v>
      </c>
      <c r="G79" s="158">
        <f t="shared" si="33"/>
        <v>2</v>
      </c>
      <c r="H79" s="197">
        <f>'Core Indicators'!AH79</f>
        <v>3</v>
      </c>
      <c r="I79" s="197">
        <f>'Core Indicators'!AP79</f>
        <v>2</v>
      </c>
      <c r="J79" s="197">
        <f>'Core Indicators'!BN79</f>
        <v>3</v>
      </c>
      <c r="K79" s="197">
        <f t="shared" si="34"/>
        <v>2.5</v>
      </c>
      <c r="L79" s="249">
        <f t="shared" si="35"/>
        <v>2.8</v>
      </c>
      <c r="M79" s="272">
        <f t="shared" si="36"/>
        <v>3</v>
      </c>
      <c r="N79" s="198">
        <f>'Core Indicators'!DJ79</f>
        <v>3</v>
      </c>
      <c r="O79" s="198">
        <f>'Core Indicators'!DR79</f>
        <v>3</v>
      </c>
      <c r="P79" s="198">
        <f>'Core Indicators'!DZ79</f>
        <v>3</v>
      </c>
      <c r="Q79" s="198">
        <f>'Core Indicators'!EH79</f>
        <v>3</v>
      </c>
      <c r="R79" s="198">
        <f>'Core Indicators'!EP79</f>
        <v>3</v>
      </c>
      <c r="S79" s="158">
        <f t="shared" si="37"/>
        <v>1.3</v>
      </c>
      <c r="T79" s="158">
        <f t="shared" si="38"/>
        <v>1.1666666666666667</v>
      </c>
      <c r="U79" s="197">
        <v>1</v>
      </c>
      <c r="V79" s="197">
        <v>1</v>
      </c>
      <c r="W79" s="197">
        <f>'Core Indicators'!EX79</f>
        <v>2</v>
      </c>
      <c r="X79" s="158">
        <f t="shared" si="39"/>
        <v>1.5</v>
      </c>
      <c r="Y79" s="197">
        <v>1</v>
      </c>
      <c r="Z79" s="158">
        <f t="shared" si="40"/>
        <v>1.5</v>
      </c>
      <c r="AA79" s="197">
        <f>'Core Indicators'!FF79</f>
        <v>1</v>
      </c>
      <c r="AB79" s="197">
        <f t="shared" si="41"/>
        <v>2</v>
      </c>
      <c r="AC79" s="179">
        <f>'Core Indicators'!GD79</f>
        <v>2</v>
      </c>
      <c r="AD79" s="179">
        <f>'Core Indicators'!GL79</f>
        <v>2</v>
      </c>
      <c r="AE79" s="179">
        <f>'Core Indicators'!GT79</f>
        <v>2</v>
      </c>
      <c r="AF79" s="179">
        <f>'Core Indicators'!HB79</f>
        <v>2</v>
      </c>
      <c r="AG79" s="179">
        <f t="shared" si="42"/>
        <v>2</v>
      </c>
      <c r="AH79" s="179">
        <f>'Core Indicators'!HJ79</f>
        <v>2</v>
      </c>
      <c r="AI79" s="179">
        <f>'Core Indicators'!HR79</f>
        <v>2</v>
      </c>
      <c r="AJ79" s="179">
        <f t="shared" si="43"/>
        <v>2</v>
      </c>
      <c r="AK79" s="179">
        <f>'Core Indicators'!HZ79</f>
        <v>2</v>
      </c>
      <c r="AL79" s="179">
        <f>'Core Indicators'!IH79</f>
        <v>2</v>
      </c>
      <c r="AM79" s="179">
        <f>'Core Indicators'!IP79</f>
        <v>2</v>
      </c>
      <c r="AN79" s="179">
        <f t="shared" si="44"/>
        <v>2</v>
      </c>
    </row>
    <row r="80" spans="1:40" x14ac:dyDescent="0.35">
      <c r="A80" s="197" t="str">
        <f>Lists!C:C</f>
        <v>NGA008</v>
      </c>
      <c r="B80" s="249">
        <f t="shared" si="30"/>
        <v>2.2999999999999998</v>
      </c>
      <c r="C80" s="158">
        <f t="shared" si="31"/>
        <v>1</v>
      </c>
      <c r="D80" s="272">
        <f t="shared" si="32"/>
        <v>2</v>
      </c>
      <c r="E80" s="197">
        <f>'Core Indicators'!R80</f>
        <v>2</v>
      </c>
      <c r="F80" s="197">
        <f>'Core Indicators'!Z80</f>
        <v>2</v>
      </c>
      <c r="G80" s="158">
        <f t="shared" si="33"/>
        <v>2</v>
      </c>
      <c r="H80" s="197">
        <f>'Core Indicators'!AH80</f>
        <v>2</v>
      </c>
      <c r="I80" s="197">
        <f>'Core Indicators'!AP80</f>
        <v>2</v>
      </c>
      <c r="J80" s="197" t="str">
        <f>'Core Indicators'!BN80</f>
        <v>x</v>
      </c>
      <c r="K80" s="197">
        <f t="shared" si="34"/>
        <v>2</v>
      </c>
      <c r="L80" s="249">
        <f t="shared" si="35"/>
        <v>2</v>
      </c>
      <c r="M80" s="272">
        <f t="shared" si="36"/>
        <v>2.8</v>
      </c>
      <c r="N80" s="198">
        <f>'Core Indicators'!DJ80</f>
        <v>2</v>
      </c>
      <c r="O80" s="198">
        <f>'Core Indicators'!DR80</f>
        <v>3</v>
      </c>
      <c r="P80" s="198">
        <f>'Core Indicators'!DZ80</f>
        <v>3</v>
      </c>
      <c r="Q80" s="198">
        <f>'Core Indicators'!EH80</f>
        <v>3</v>
      </c>
      <c r="R80" s="198">
        <f>'Core Indicators'!EP80</f>
        <v>3</v>
      </c>
      <c r="S80" s="158">
        <f t="shared" si="37"/>
        <v>1.6</v>
      </c>
      <c r="T80" s="158">
        <f t="shared" si="38"/>
        <v>1.1666666666666667</v>
      </c>
      <c r="U80" s="197">
        <v>1</v>
      </c>
      <c r="V80" s="197">
        <v>1</v>
      </c>
      <c r="W80" s="197">
        <f>'Core Indicators'!EX80</f>
        <v>2</v>
      </c>
      <c r="X80" s="158">
        <f t="shared" si="39"/>
        <v>1.5</v>
      </c>
      <c r="Y80" s="197">
        <v>1</v>
      </c>
      <c r="Z80" s="158">
        <f t="shared" si="40"/>
        <v>2</v>
      </c>
      <c r="AA80" s="197">
        <f>'Core Indicators'!FF80</f>
        <v>2</v>
      </c>
      <c r="AB80" s="197">
        <f t="shared" si="41"/>
        <v>2</v>
      </c>
      <c r="AC80" s="179">
        <f>'Core Indicators'!GD80</f>
        <v>2</v>
      </c>
      <c r="AD80" s="179">
        <f>'Core Indicators'!GL80</f>
        <v>2</v>
      </c>
      <c r="AE80" s="179">
        <f>'Core Indicators'!GT80</f>
        <v>2</v>
      </c>
      <c r="AF80" s="179">
        <f>'Core Indicators'!HB80</f>
        <v>2</v>
      </c>
      <c r="AG80" s="179">
        <f t="shared" si="42"/>
        <v>2</v>
      </c>
      <c r="AH80" s="179">
        <f>'Core Indicators'!HJ80</f>
        <v>2</v>
      </c>
      <c r="AI80" s="179">
        <f>'Core Indicators'!HR80</f>
        <v>2</v>
      </c>
      <c r="AJ80" s="179">
        <f t="shared" si="43"/>
        <v>2</v>
      </c>
      <c r="AK80" s="179">
        <f>'Core Indicators'!HZ80</f>
        <v>2</v>
      </c>
      <c r="AL80" s="179">
        <f>'Core Indicators'!IH80</f>
        <v>2</v>
      </c>
      <c r="AM80" s="179">
        <f>'Core Indicators'!IP80</f>
        <v>2</v>
      </c>
      <c r="AN80" s="179">
        <f t="shared" si="44"/>
        <v>2</v>
      </c>
    </row>
    <row r="81" spans="1:40" x14ac:dyDescent="0.35">
      <c r="A81" s="197" t="str">
        <f>Lists!C:C</f>
        <v>NIC001</v>
      </c>
      <c r="B81" s="249" t="str">
        <f t="shared" si="30"/>
        <v>x</v>
      </c>
      <c r="C81" s="158">
        <f t="shared" si="31"/>
        <v>1</v>
      </c>
      <c r="D81" s="272">
        <f t="shared" si="32"/>
        <v>2</v>
      </c>
      <c r="E81" s="197">
        <f>'Core Indicators'!R81</f>
        <v>1</v>
      </c>
      <c r="F81" s="197">
        <f>'Core Indicators'!Z81</f>
        <v>2</v>
      </c>
      <c r="G81" s="158">
        <f t="shared" si="33"/>
        <v>1.5</v>
      </c>
      <c r="H81" s="197">
        <f>'Core Indicators'!AH81</f>
        <v>2</v>
      </c>
      <c r="I81" s="197">
        <f>'Core Indicators'!AP81</f>
        <v>2</v>
      </c>
      <c r="J81" s="197">
        <f>'Core Indicators'!BN81</f>
        <v>3</v>
      </c>
      <c r="K81" s="197">
        <f t="shared" si="34"/>
        <v>2.5</v>
      </c>
      <c r="L81" s="249">
        <f t="shared" si="35"/>
        <v>2.2999999999999998</v>
      </c>
      <c r="M81" s="272" t="str">
        <f t="shared" si="36"/>
        <v>x</v>
      </c>
      <c r="N81" s="198" t="str">
        <f>'Core Indicators'!DJ81</f>
        <v>x</v>
      </c>
      <c r="O81" s="198" t="str">
        <f>'Core Indicators'!DR81</f>
        <v>x</v>
      </c>
      <c r="P81" s="198" t="str">
        <f>'Core Indicators'!DZ81</f>
        <v>x</v>
      </c>
      <c r="Q81" s="198">
        <f>'Core Indicators'!EH81</f>
        <v>1</v>
      </c>
      <c r="R81" s="198">
        <f>'Core Indicators'!EP81</f>
        <v>1</v>
      </c>
      <c r="S81" s="158">
        <f t="shared" si="37"/>
        <v>1.7</v>
      </c>
      <c r="T81" s="158">
        <f t="shared" si="38"/>
        <v>1.3333333333333333</v>
      </c>
      <c r="U81" s="197">
        <v>1</v>
      </c>
      <c r="V81" s="197">
        <v>1</v>
      </c>
      <c r="W81" s="197">
        <f>'Core Indicators'!EX81</f>
        <v>3</v>
      </c>
      <c r="X81" s="158">
        <f t="shared" si="39"/>
        <v>2</v>
      </c>
      <c r="Y81" s="197">
        <v>1</v>
      </c>
      <c r="Z81" s="158">
        <f t="shared" si="40"/>
        <v>2</v>
      </c>
      <c r="AA81" s="197">
        <f>'Core Indicators'!FF81</f>
        <v>2</v>
      </c>
      <c r="AB81" s="197">
        <f t="shared" si="41"/>
        <v>2</v>
      </c>
      <c r="AC81" s="179">
        <f>'Core Indicators'!GD81</f>
        <v>2</v>
      </c>
      <c r="AD81" s="179">
        <f>'Core Indicators'!GL81</f>
        <v>2</v>
      </c>
      <c r="AE81" s="179">
        <f>'Core Indicators'!GT81</f>
        <v>2</v>
      </c>
      <c r="AF81" s="179">
        <f>'Core Indicators'!HB81</f>
        <v>2</v>
      </c>
      <c r="AG81" s="179">
        <f t="shared" si="42"/>
        <v>2</v>
      </c>
      <c r="AH81" s="179">
        <f>'Core Indicators'!HJ81</f>
        <v>2</v>
      </c>
      <c r="AI81" s="179">
        <f>'Core Indicators'!HR81</f>
        <v>2</v>
      </c>
      <c r="AJ81" s="179">
        <f t="shared" si="43"/>
        <v>2</v>
      </c>
      <c r="AK81" s="179">
        <f>'Core Indicators'!HZ81</f>
        <v>2</v>
      </c>
      <c r="AL81" s="179">
        <f>'Core Indicators'!IH81</f>
        <v>2</v>
      </c>
      <c r="AM81" s="179">
        <f>'Core Indicators'!IP81</f>
        <v>2</v>
      </c>
      <c r="AN81" s="179">
        <f t="shared" si="44"/>
        <v>2</v>
      </c>
    </row>
    <row r="82" spans="1:40" x14ac:dyDescent="0.35">
      <c r="A82" s="197" t="str">
        <f>Lists!C:C</f>
        <v>NIC002</v>
      </c>
      <c r="B82" s="249">
        <f t="shared" si="30"/>
        <v>1.9</v>
      </c>
      <c r="C82" s="158">
        <f t="shared" si="31"/>
        <v>0</v>
      </c>
      <c r="D82" s="272">
        <f t="shared" si="32"/>
        <v>2</v>
      </c>
      <c r="E82" s="197">
        <f>'Core Indicators'!R82</f>
        <v>2</v>
      </c>
      <c r="F82" s="197">
        <f>'Core Indicators'!Z82</f>
        <v>2</v>
      </c>
      <c r="G82" s="158">
        <f t="shared" si="33"/>
        <v>2</v>
      </c>
      <c r="H82" s="197">
        <f>'Core Indicators'!AH82</f>
        <v>2</v>
      </c>
      <c r="I82" s="197">
        <f>'Core Indicators'!AP82</f>
        <v>2</v>
      </c>
      <c r="J82" s="197">
        <f>'Core Indicators'!BN82</f>
        <v>2</v>
      </c>
      <c r="K82" s="197">
        <f t="shared" si="34"/>
        <v>2</v>
      </c>
      <c r="L82" s="249">
        <f t="shared" si="35"/>
        <v>2</v>
      </c>
      <c r="M82" s="272">
        <f t="shared" si="36"/>
        <v>2</v>
      </c>
      <c r="N82" s="198">
        <f>'Core Indicators'!DJ82</f>
        <v>2</v>
      </c>
      <c r="O82" s="198">
        <f>'Core Indicators'!DR82</f>
        <v>2</v>
      </c>
      <c r="P82" s="198">
        <f>'Core Indicators'!DZ82</f>
        <v>2</v>
      </c>
      <c r="Q82" s="198">
        <f>'Core Indicators'!EH82</f>
        <v>2</v>
      </c>
      <c r="R82" s="198">
        <f>'Core Indicators'!EP82</f>
        <v>2</v>
      </c>
      <c r="S82" s="158">
        <f t="shared" si="37"/>
        <v>1.7</v>
      </c>
      <c r="T82" s="158">
        <f t="shared" si="38"/>
        <v>1.3333333333333333</v>
      </c>
      <c r="U82" s="197">
        <v>1</v>
      </c>
      <c r="V82" s="197">
        <v>1</v>
      </c>
      <c r="W82" s="197">
        <f>'Core Indicators'!EX82</f>
        <v>3</v>
      </c>
      <c r="X82" s="158">
        <f t="shared" si="39"/>
        <v>2</v>
      </c>
      <c r="Y82" s="197">
        <v>1</v>
      </c>
      <c r="Z82" s="158">
        <f t="shared" si="40"/>
        <v>2</v>
      </c>
      <c r="AA82" s="197">
        <f>'Core Indicators'!FF82</f>
        <v>2</v>
      </c>
      <c r="AB82" s="197">
        <f t="shared" si="41"/>
        <v>2</v>
      </c>
      <c r="AC82" s="179">
        <f>'Core Indicators'!GD82</f>
        <v>2</v>
      </c>
      <c r="AD82" s="179">
        <f>'Core Indicators'!GL82</f>
        <v>2</v>
      </c>
      <c r="AE82" s="179">
        <f>'Core Indicators'!GT82</f>
        <v>2</v>
      </c>
      <c r="AF82" s="179">
        <f>'Core Indicators'!HB82</f>
        <v>2</v>
      </c>
      <c r="AG82" s="179">
        <f t="shared" si="42"/>
        <v>2</v>
      </c>
      <c r="AH82" s="179">
        <f>'Core Indicators'!HJ82</f>
        <v>2</v>
      </c>
      <c r="AI82" s="179">
        <f>'Core Indicators'!HR82</f>
        <v>2</v>
      </c>
      <c r="AJ82" s="179">
        <f t="shared" si="43"/>
        <v>2</v>
      </c>
      <c r="AK82" s="179">
        <f>'Core Indicators'!HZ82</f>
        <v>2</v>
      </c>
      <c r="AL82" s="179">
        <f>'Core Indicators'!IH82</f>
        <v>2</v>
      </c>
      <c r="AM82" s="179">
        <f>'Core Indicators'!IP82</f>
        <v>2</v>
      </c>
      <c r="AN82" s="179">
        <f t="shared" si="44"/>
        <v>2</v>
      </c>
    </row>
    <row r="83" spans="1:40" x14ac:dyDescent="0.35">
      <c r="A83" s="197" t="str">
        <f>Lists!C:C</f>
        <v>PAK001</v>
      </c>
      <c r="B83" s="249">
        <f t="shared" si="30"/>
        <v>2.2999999999999998</v>
      </c>
      <c r="C83" s="158">
        <f t="shared" si="31"/>
        <v>0</v>
      </c>
      <c r="D83" s="272">
        <f t="shared" si="32"/>
        <v>2.2000000000000002</v>
      </c>
      <c r="E83" s="197">
        <f>'Core Indicators'!R83</f>
        <v>1</v>
      </c>
      <c r="F83" s="197">
        <f>'Core Indicators'!Z83</f>
        <v>2</v>
      </c>
      <c r="G83" s="158">
        <f t="shared" si="33"/>
        <v>1.5</v>
      </c>
      <c r="H83" s="197">
        <f>'Core Indicators'!AH83</f>
        <v>2</v>
      </c>
      <c r="I83" s="197">
        <f>'Core Indicators'!AP83</f>
        <v>3</v>
      </c>
      <c r="J83" s="197">
        <f>'Core Indicators'!BN83</f>
        <v>3</v>
      </c>
      <c r="K83" s="197">
        <f t="shared" si="34"/>
        <v>3</v>
      </c>
      <c r="L83" s="249">
        <f t="shared" si="35"/>
        <v>2.5</v>
      </c>
      <c r="M83" s="272">
        <f t="shared" si="36"/>
        <v>3</v>
      </c>
      <c r="N83" s="198">
        <f>'Core Indicators'!DJ83</f>
        <v>3</v>
      </c>
      <c r="O83" s="198">
        <f>'Core Indicators'!DR83</f>
        <v>3</v>
      </c>
      <c r="P83" s="198">
        <f>'Core Indicators'!DZ83</f>
        <v>3</v>
      </c>
      <c r="Q83" s="198">
        <f>'Core Indicators'!EH83</f>
        <v>3</v>
      </c>
      <c r="R83" s="198">
        <f>'Core Indicators'!EP83</f>
        <v>3</v>
      </c>
      <c r="S83" s="158">
        <f t="shared" si="37"/>
        <v>1.4</v>
      </c>
      <c r="T83" s="158">
        <f t="shared" si="38"/>
        <v>1.3333333333333333</v>
      </c>
      <c r="U83" s="197">
        <v>1</v>
      </c>
      <c r="V83" s="197">
        <v>1</v>
      </c>
      <c r="W83" s="197">
        <f>'Core Indicators'!EX83</f>
        <v>3</v>
      </c>
      <c r="X83" s="158">
        <f t="shared" si="39"/>
        <v>2</v>
      </c>
      <c r="Y83" s="197">
        <v>1</v>
      </c>
      <c r="Z83" s="158">
        <f t="shared" si="40"/>
        <v>1.5</v>
      </c>
      <c r="AA83" s="197">
        <f>'Core Indicators'!FF83</f>
        <v>1</v>
      </c>
      <c r="AB83" s="197">
        <f t="shared" si="41"/>
        <v>2</v>
      </c>
      <c r="AC83" s="179">
        <f>'Core Indicators'!GD83</f>
        <v>2</v>
      </c>
      <c r="AD83" s="179">
        <f>'Core Indicators'!GL83</f>
        <v>2</v>
      </c>
      <c r="AE83" s="179">
        <f>'Core Indicators'!GT83</f>
        <v>2</v>
      </c>
      <c r="AF83" s="179">
        <f>'Core Indicators'!HB83</f>
        <v>2</v>
      </c>
      <c r="AG83" s="179">
        <f t="shared" si="42"/>
        <v>2</v>
      </c>
      <c r="AH83" s="179">
        <f>'Core Indicators'!HJ83</f>
        <v>2</v>
      </c>
      <c r="AI83" s="179">
        <f>'Core Indicators'!HR83</f>
        <v>2</v>
      </c>
      <c r="AJ83" s="179">
        <f t="shared" si="43"/>
        <v>2</v>
      </c>
      <c r="AK83" s="179">
        <f>'Core Indicators'!HZ83</f>
        <v>2</v>
      </c>
      <c r="AL83" s="179">
        <f>'Core Indicators'!IH83</f>
        <v>2</v>
      </c>
      <c r="AM83" s="179">
        <f>'Core Indicators'!IP83</f>
        <v>2</v>
      </c>
      <c r="AN83" s="179">
        <f t="shared" si="44"/>
        <v>2</v>
      </c>
    </row>
    <row r="84" spans="1:40" x14ac:dyDescent="0.35">
      <c r="A84" s="197" t="str">
        <f>Lists!C:C</f>
        <v>PAK004</v>
      </c>
      <c r="B84" s="249">
        <f t="shared" si="30"/>
        <v>2.4</v>
      </c>
      <c r="C84" s="158">
        <f t="shared" si="31"/>
        <v>1</v>
      </c>
      <c r="D84" s="272">
        <f t="shared" si="32"/>
        <v>2.2000000000000002</v>
      </c>
      <c r="E84" s="197">
        <f>'Core Indicators'!R84</f>
        <v>1</v>
      </c>
      <c r="F84" s="197">
        <f>'Core Indicators'!Z84</f>
        <v>2</v>
      </c>
      <c r="G84" s="158">
        <f t="shared" si="33"/>
        <v>1.5</v>
      </c>
      <c r="H84" s="197">
        <f>'Core Indicators'!AH84</f>
        <v>2</v>
      </c>
      <c r="I84" s="197" t="str">
        <f>'Core Indicators'!AP84</f>
        <v>x</v>
      </c>
      <c r="J84" s="197">
        <f>'Core Indicators'!BN84</f>
        <v>3</v>
      </c>
      <c r="K84" s="197">
        <f t="shared" si="34"/>
        <v>3</v>
      </c>
      <c r="L84" s="249">
        <f t="shared" si="35"/>
        <v>2.5</v>
      </c>
      <c r="M84" s="272">
        <f t="shared" si="36"/>
        <v>3</v>
      </c>
      <c r="N84" s="198">
        <f>'Core Indicators'!DJ84</f>
        <v>3</v>
      </c>
      <c r="O84" s="198">
        <f>'Core Indicators'!DR84</f>
        <v>3</v>
      </c>
      <c r="P84" s="198">
        <f>'Core Indicators'!DZ84</f>
        <v>3</v>
      </c>
      <c r="Q84" s="198">
        <f>'Core Indicators'!EH84</f>
        <v>3</v>
      </c>
      <c r="R84" s="198">
        <f>'Core Indicators'!EP84</f>
        <v>3</v>
      </c>
      <c r="S84" s="158">
        <f t="shared" si="37"/>
        <v>1.7</v>
      </c>
      <c r="T84" s="158">
        <f t="shared" si="38"/>
        <v>1.3333333333333333</v>
      </c>
      <c r="U84" s="197">
        <v>1</v>
      </c>
      <c r="V84" s="197">
        <v>1</v>
      </c>
      <c r="W84" s="197">
        <f>'Core Indicators'!EX84</f>
        <v>3</v>
      </c>
      <c r="X84" s="158">
        <f t="shared" si="39"/>
        <v>2</v>
      </c>
      <c r="Y84" s="197">
        <v>1</v>
      </c>
      <c r="Z84" s="158">
        <f t="shared" si="40"/>
        <v>2</v>
      </c>
      <c r="AA84" s="197">
        <f>'Core Indicators'!FF84</f>
        <v>2</v>
      </c>
      <c r="AB84" s="197">
        <f t="shared" si="41"/>
        <v>2</v>
      </c>
      <c r="AC84" s="179">
        <f>'Core Indicators'!GD84</f>
        <v>2</v>
      </c>
      <c r="AD84" s="179">
        <f>'Core Indicators'!GL84</f>
        <v>2</v>
      </c>
      <c r="AE84" s="179">
        <f>'Core Indicators'!GT84</f>
        <v>2</v>
      </c>
      <c r="AF84" s="179">
        <f>'Core Indicators'!HB84</f>
        <v>2</v>
      </c>
      <c r="AG84" s="179">
        <f t="shared" si="42"/>
        <v>2</v>
      </c>
      <c r="AH84" s="179">
        <f>'Core Indicators'!HJ84</f>
        <v>2</v>
      </c>
      <c r="AI84" s="179">
        <f>'Core Indicators'!HR84</f>
        <v>2</v>
      </c>
      <c r="AJ84" s="179">
        <f t="shared" si="43"/>
        <v>2</v>
      </c>
      <c r="AK84" s="179">
        <f>'Core Indicators'!HZ84</f>
        <v>2</v>
      </c>
      <c r="AL84" s="179">
        <f>'Core Indicators'!IH84</f>
        <v>2</v>
      </c>
      <c r="AM84" s="179">
        <f>'Core Indicators'!IP84</f>
        <v>2</v>
      </c>
      <c r="AN84" s="179">
        <f t="shared" si="44"/>
        <v>2</v>
      </c>
    </row>
    <row r="85" spans="1:40" x14ac:dyDescent="0.35">
      <c r="A85" s="197" t="str">
        <f>Lists!C:C</f>
        <v>PER002</v>
      </c>
      <c r="B85" s="249">
        <f t="shared" si="30"/>
        <v>2.5</v>
      </c>
      <c r="C85" s="158">
        <f t="shared" si="31"/>
        <v>0</v>
      </c>
      <c r="D85" s="272">
        <f t="shared" si="32"/>
        <v>2.6</v>
      </c>
      <c r="E85" s="197">
        <f>'Core Indicators'!R85</f>
        <v>2</v>
      </c>
      <c r="F85" s="197">
        <f>'Core Indicators'!Z85</f>
        <v>2</v>
      </c>
      <c r="G85" s="158">
        <f t="shared" si="33"/>
        <v>2</v>
      </c>
      <c r="H85" s="197">
        <f>'Core Indicators'!AH85</f>
        <v>3</v>
      </c>
      <c r="I85" s="197">
        <f>'Core Indicators'!AP85</f>
        <v>2</v>
      </c>
      <c r="J85" s="197">
        <f>'Core Indicators'!BN85</f>
        <v>3</v>
      </c>
      <c r="K85" s="197">
        <f t="shared" si="34"/>
        <v>2.5</v>
      </c>
      <c r="L85" s="249">
        <f t="shared" si="35"/>
        <v>2.8</v>
      </c>
      <c r="M85" s="272">
        <f t="shared" si="36"/>
        <v>3</v>
      </c>
      <c r="N85" s="198">
        <f>'Core Indicators'!DJ85</f>
        <v>3</v>
      </c>
      <c r="O85" s="198">
        <f>'Core Indicators'!DR85</f>
        <v>3</v>
      </c>
      <c r="P85" s="198">
        <f>'Core Indicators'!DZ85</f>
        <v>3</v>
      </c>
      <c r="Q85" s="198">
        <f>'Core Indicators'!EH85</f>
        <v>3</v>
      </c>
      <c r="R85" s="198">
        <f>'Core Indicators'!EP85</f>
        <v>3</v>
      </c>
      <c r="S85" s="158">
        <f t="shared" si="37"/>
        <v>1.7</v>
      </c>
      <c r="T85" s="158">
        <f t="shared" si="38"/>
        <v>1.3333333333333333</v>
      </c>
      <c r="U85" s="197">
        <v>1</v>
      </c>
      <c r="V85" s="197">
        <v>1</v>
      </c>
      <c r="W85" s="197">
        <f>'Core Indicators'!EX85</f>
        <v>3</v>
      </c>
      <c r="X85" s="158">
        <f t="shared" si="39"/>
        <v>2</v>
      </c>
      <c r="Y85" s="197">
        <v>1</v>
      </c>
      <c r="Z85" s="158">
        <f t="shared" si="40"/>
        <v>2</v>
      </c>
      <c r="AA85" s="197">
        <f>'Core Indicators'!FF85</f>
        <v>2</v>
      </c>
      <c r="AB85" s="197">
        <f t="shared" si="41"/>
        <v>2</v>
      </c>
      <c r="AC85" s="179">
        <f>'Core Indicators'!GD85</f>
        <v>2</v>
      </c>
      <c r="AD85" s="179">
        <f>'Core Indicators'!GL85</f>
        <v>2</v>
      </c>
      <c r="AE85" s="179">
        <f>'Core Indicators'!GT85</f>
        <v>2</v>
      </c>
      <c r="AF85" s="179">
        <f>'Core Indicators'!HB85</f>
        <v>2</v>
      </c>
      <c r="AG85" s="179">
        <f t="shared" si="42"/>
        <v>2</v>
      </c>
      <c r="AH85" s="179">
        <f>'Core Indicators'!HJ85</f>
        <v>2</v>
      </c>
      <c r="AI85" s="179">
        <f>'Core Indicators'!HR85</f>
        <v>2</v>
      </c>
      <c r="AJ85" s="179">
        <f t="shared" si="43"/>
        <v>2</v>
      </c>
      <c r="AK85" s="179">
        <f>'Core Indicators'!HZ85</f>
        <v>2</v>
      </c>
      <c r="AL85" s="179">
        <f>'Core Indicators'!IH85</f>
        <v>2</v>
      </c>
      <c r="AM85" s="179">
        <f>'Core Indicators'!IP85</f>
        <v>2</v>
      </c>
      <c r="AN85" s="179">
        <f t="shared" si="44"/>
        <v>2</v>
      </c>
    </row>
    <row r="86" spans="1:40" x14ac:dyDescent="0.35">
      <c r="A86" s="197" t="str">
        <f>Lists!C:C</f>
        <v>PHL003</v>
      </c>
      <c r="B86" s="249">
        <f t="shared" si="30"/>
        <v>2.1</v>
      </c>
      <c r="C86" s="158">
        <f t="shared" si="31"/>
        <v>0</v>
      </c>
      <c r="D86" s="272">
        <f t="shared" si="32"/>
        <v>2.2999999999999998</v>
      </c>
      <c r="E86" s="197">
        <f>'Core Indicators'!R86</f>
        <v>2</v>
      </c>
      <c r="F86" s="197">
        <f>'Core Indicators'!Z86</f>
        <v>2</v>
      </c>
      <c r="G86" s="158">
        <f t="shared" si="33"/>
        <v>2</v>
      </c>
      <c r="H86" s="197">
        <f>'Core Indicators'!AH86</f>
        <v>3</v>
      </c>
      <c r="I86" s="197">
        <f>'Core Indicators'!AP86</f>
        <v>2</v>
      </c>
      <c r="J86" s="197">
        <f>'Core Indicators'!BN86</f>
        <v>2</v>
      </c>
      <c r="K86" s="197">
        <f t="shared" si="34"/>
        <v>2</v>
      </c>
      <c r="L86" s="249">
        <f t="shared" si="35"/>
        <v>2.5</v>
      </c>
      <c r="M86" s="272">
        <f t="shared" si="36"/>
        <v>2.4</v>
      </c>
      <c r="N86" s="198">
        <f>'Core Indicators'!DJ86</f>
        <v>3</v>
      </c>
      <c r="O86" s="198">
        <f>'Core Indicators'!DR86</f>
        <v>2</v>
      </c>
      <c r="P86" s="198">
        <f>'Core Indicators'!DZ86</f>
        <v>3</v>
      </c>
      <c r="Q86" s="198">
        <f>'Core Indicators'!EH86</f>
        <v>2</v>
      </c>
      <c r="R86" s="198">
        <f>'Core Indicators'!EP86</f>
        <v>2</v>
      </c>
      <c r="S86" s="158">
        <f t="shared" si="37"/>
        <v>1.6</v>
      </c>
      <c r="T86" s="158">
        <f t="shared" si="38"/>
        <v>1.1666666666666667</v>
      </c>
      <c r="U86" s="197">
        <v>1</v>
      </c>
      <c r="V86" s="197">
        <v>1</v>
      </c>
      <c r="W86" s="197">
        <f>'Core Indicators'!EX86</f>
        <v>2</v>
      </c>
      <c r="X86" s="158">
        <f t="shared" si="39"/>
        <v>1.5</v>
      </c>
      <c r="Y86" s="197">
        <v>1</v>
      </c>
      <c r="Z86" s="158">
        <f t="shared" si="40"/>
        <v>2</v>
      </c>
      <c r="AA86" s="197">
        <f>'Core Indicators'!FF86</f>
        <v>2</v>
      </c>
      <c r="AB86" s="197">
        <f t="shared" si="41"/>
        <v>2</v>
      </c>
      <c r="AC86" s="179">
        <f>'Core Indicators'!GD86</f>
        <v>2</v>
      </c>
      <c r="AD86" s="179">
        <f>'Core Indicators'!GL86</f>
        <v>2</v>
      </c>
      <c r="AE86" s="179">
        <f>'Core Indicators'!GT86</f>
        <v>2</v>
      </c>
      <c r="AF86" s="179">
        <f>'Core Indicators'!HB86</f>
        <v>2</v>
      </c>
      <c r="AG86" s="179">
        <f t="shared" si="42"/>
        <v>2</v>
      </c>
      <c r="AH86" s="179">
        <f>'Core Indicators'!HJ86</f>
        <v>2</v>
      </c>
      <c r="AI86" s="179">
        <f>'Core Indicators'!HR86</f>
        <v>2</v>
      </c>
      <c r="AJ86" s="179">
        <f t="shared" si="43"/>
        <v>2</v>
      </c>
      <c r="AK86" s="179">
        <f>'Core Indicators'!HZ86</f>
        <v>2</v>
      </c>
      <c r="AL86" s="179">
        <f>'Core Indicators'!IH86</f>
        <v>2</v>
      </c>
      <c r="AM86" s="179">
        <f>'Core Indicators'!IP86</f>
        <v>2</v>
      </c>
      <c r="AN86" s="179">
        <f t="shared" si="44"/>
        <v>2</v>
      </c>
    </row>
    <row r="87" spans="1:40" x14ac:dyDescent="0.35">
      <c r="A87" s="197" t="str">
        <f>Lists!C:C</f>
        <v>PRK001</v>
      </c>
      <c r="B87" s="249">
        <f t="shared" si="30"/>
        <v>2</v>
      </c>
      <c r="C87" s="158">
        <f t="shared" si="31"/>
        <v>0</v>
      </c>
      <c r="D87" s="272">
        <f t="shared" si="32"/>
        <v>2.2999999999999998</v>
      </c>
      <c r="E87" s="197">
        <f>'Core Indicators'!R87</f>
        <v>2</v>
      </c>
      <c r="F87" s="197">
        <f>'Core Indicators'!Z87</f>
        <v>2</v>
      </c>
      <c r="G87" s="158">
        <f t="shared" si="33"/>
        <v>2</v>
      </c>
      <c r="H87" s="197">
        <f>'Core Indicators'!AH87</f>
        <v>2</v>
      </c>
      <c r="I87" s="197">
        <f>'Core Indicators'!AP87</f>
        <v>3</v>
      </c>
      <c r="J87" s="197">
        <f>'Core Indicators'!BN87</f>
        <v>3</v>
      </c>
      <c r="K87" s="197">
        <f t="shared" si="34"/>
        <v>3</v>
      </c>
      <c r="L87" s="249">
        <f t="shared" si="35"/>
        <v>2.5</v>
      </c>
      <c r="M87" s="272">
        <f t="shared" si="36"/>
        <v>2</v>
      </c>
      <c r="N87" s="198">
        <f>'Core Indicators'!DJ87</f>
        <v>2</v>
      </c>
      <c r="O87" s="198">
        <f>'Core Indicators'!DR87</f>
        <v>2</v>
      </c>
      <c r="P87" s="198">
        <f>'Core Indicators'!DZ87</f>
        <v>2</v>
      </c>
      <c r="Q87" s="198">
        <f>'Core Indicators'!EH87</f>
        <v>2</v>
      </c>
      <c r="R87" s="198">
        <f>'Core Indicators'!EP87</f>
        <v>2</v>
      </c>
      <c r="S87" s="158">
        <f t="shared" si="37"/>
        <v>1.7</v>
      </c>
      <c r="T87" s="158">
        <f t="shared" si="38"/>
        <v>1.3333333333333333</v>
      </c>
      <c r="U87" s="197">
        <v>1</v>
      </c>
      <c r="V87" s="197">
        <v>1</v>
      </c>
      <c r="W87" s="197">
        <f>'Core Indicators'!EX87</f>
        <v>3</v>
      </c>
      <c r="X87" s="158">
        <f t="shared" si="39"/>
        <v>2</v>
      </c>
      <c r="Y87" s="197">
        <v>1</v>
      </c>
      <c r="Z87" s="158">
        <f t="shared" si="40"/>
        <v>2</v>
      </c>
      <c r="AA87" s="197">
        <f>'Core Indicators'!FF87</f>
        <v>2</v>
      </c>
      <c r="AB87" s="197">
        <f t="shared" si="41"/>
        <v>2</v>
      </c>
      <c r="AC87" s="179">
        <f>'Core Indicators'!GD87</f>
        <v>2</v>
      </c>
      <c r="AD87" s="179">
        <f>'Core Indicators'!GL87</f>
        <v>2</v>
      </c>
      <c r="AE87" s="179">
        <f>'Core Indicators'!GT87</f>
        <v>2</v>
      </c>
      <c r="AF87" s="179">
        <f>'Core Indicators'!HB87</f>
        <v>2</v>
      </c>
      <c r="AG87" s="179">
        <f t="shared" si="42"/>
        <v>2</v>
      </c>
      <c r="AH87" s="179">
        <f>'Core Indicators'!HJ87</f>
        <v>2</v>
      </c>
      <c r="AI87" s="179">
        <f>'Core Indicators'!HR87</f>
        <v>2</v>
      </c>
      <c r="AJ87" s="179">
        <f t="shared" si="43"/>
        <v>2</v>
      </c>
      <c r="AK87" s="179">
        <f>'Core Indicators'!HZ87</f>
        <v>2</v>
      </c>
      <c r="AL87" s="179">
        <f>'Core Indicators'!IH87</f>
        <v>2</v>
      </c>
      <c r="AM87" s="179">
        <f>'Core Indicators'!IP87</f>
        <v>2</v>
      </c>
      <c r="AN87" s="179">
        <f t="shared" si="44"/>
        <v>2</v>
      </c>
    </row>
    <row r="88" spans="1:40" x14ac:dyDescent="0.35">
      <c r="A88" s="197" t="str">
        <f>Lists!C:C</f>
        <v>PSE002</v>
      </c>
      <c r="B88" s="249">
        <f t="shared" si="30"/>
        <v>2.2999999999999998</v>
      </c>
      <c r="C88" s="158">
        <f t="shared" si="31"/>
        <v>0</v>
      </c>
      <c r="D88" s="272">
        <f t="shared" si="32"/>
        <v>1.9</v>
      </c>
      <c r="E88" s="197">
        <f>'Core Indicators'!R88</f>
        <v>3</v>
      </c>
      <c r="F88" s="197">
        <f>'Core Indicators'!Z88</f>
        <v>1</v>
      </c>
      <c r="G88" s="158">
        <f t="shared" si="33"/>
        <v>2.1</v>
      </c>
      <c r="H88" s="197">
        <f>'Core Indicators'!AH88</f>
        <v>1</v>
      </c>
      <c r="I88" s="197">
        <f>'Core Indicators'!AP88</f>
        <v>3</v>
      </c>
      <c r="J88" s="197">
        <f>'Core Indicators'!BN88</f>
        <v>2</v>
      </c>
      <c r="K88" s="197">
        <f t="shared" si="34"/>
        <v>2.5</v>
      </c>
      <c r="L88" s="249">
        <f t="shared" si="35"/>
        <v>1.8</v>
      </c>
      <c r="M88" s="272">
        <f t="shared" si="36"/>
        <v>3</v>
      </c>
      <c r="N88" s="198">
        <f>'Core Indicators'!DJ88</f>
        <v>3</v>
      </c>
      <c r="O88" s="198">
        <f>'Core Indicators'!DR88</f>
        <v>3</v>
      </c>
      <c r="P88" s="198">
        <f>'Core Indicators'!DZ88</f>
        <v>3</v>
      </c>
      <c r="Q88" s="198">
        <f>'Core Indicators'!EH88</f>
        <v>3</v>
      </c>
      <c r="R88" s="198">
        <f>'Core Indicators'!EP88</f>
        <v>3</v>
      </c>
      <c r="S88" s="158">
        <f t="shared" si="37"/>
        <v>1.6</v>
      </c>
      <c r="T88" s="158">
        <f t="shared" si="38"/>
        <v>1.1666666666666667</v>
      </c>
      <c r="U88" s="197">
        <v>1</v>
      </c>
      <c r="V88" s="197">
        <v>1</v>
      </c>
      <c r="W88" s="197">
        <f>'Core Indicators'!EX88</f>
        <v>2</v>
      </c>
      <c r="X88" s="158">
        <f t="shared" si="39"/>
        <v>1.5</v>
      </c>
      <c r="Y88" s="197">
        <v>1</v>
      </c>
      <c r="Z88" s="158">
        <f t="shared" si="40"/>
        <v>2</v>
      </c>
      <c r="AA88" s="197">
        <f>'Core Indicators'!FF88</f>
        <v>2</v>
      </c>
      <c r="AB88" s="197">
        <f t="shared" si="41"/>
        <v>2</v>
      </c>
      <c r="AC88" s="179">
        <f>'Core Indicators'!GD88</f>
        <v>2</v>
      </c>
      <c r="AD88" s="179">
        <f>'Core Indicators'!GL88</f>
        <v>2</v>
      </c>
      <c r="AE88" s="179">
        <f>'Core Indicators'!GT88</f>
        <v>2</v>
      </c>
      <c r="AF88" s="179">
        <f>'Core Indicators'!HB88</f>
        <v>2</v>
      </c>
      <c r="AG88" s="179">
        <f t="shared" si="42"/>
        <v>2</v>
      </c>
      <c r="AH88" s="179">
        <f>'Core Indicators'!HJ88</f>
        <v>2</v>
      </c>
      <c r="AI88" s="179">
        <f>'Core Indicators'!HR88</f>
        <v>2</v>
      </c>
      <c r="AJ88" s="179">
        <f t="shared" si="43"/>
        <v>2</v>
      </c>
      <c r="AK88" s="179">
        <f>'Core Indicators'!HZ88</f>
        <v>2</v>
      </c>
      <c r="AL88" s="179">
        <f>'Core Indicators'!IH88</f>
        <v>2</v>
      </c>
      <c r="AM88" s="179">
        <f>'Core Indicators'!IP88</f>
        <v>2</v>
      </c>
      <c r="AN88" s="179">
        <f t="shared" si="44"/>
        <v>2</v>
      </c>
    </row>
    <row r="89" spans="1:40" x14ac:dyDescent="0.35">
      <c r="A89" s="197" t="str">
        <f>Lists!C:C</f>
        <v>REG001</v>
      </c>
      <c r="B89" s="249">
        <f t="shared" si="30"/>
        <v>1.8</v>
      </c>
      <c r="C89" s="158">
        <f t="shared" si="31"/>
        <v>0</v>
      </c>
      <c r="D89" s="272">
        <f t="shared" si="32"/>
        <v>1.8</v>
      </c>
      <c r="E89" s="197">
        <f>'Core Indicators'!R89</f>
        <v>2</v>
      </c>
      <c r="F89" s="197">
        <f>'Core Indicators'!Z89</f>
        <v>1</v>
      </c>
      <c r="G89" s="158">
        <f t="shared" si="33"/>
        <v>1.5</v>
      </c>
      <c r="H89" s="197">
        <f>'Core Indicators'!AH89</f>
        <v>2</v>
      </c>
      <c r="I89" s="197">
        <f>'Core Indicators'!AP89</f>
        <v>2</v>
      </c>
      <c r="J89" s="197">
        <f>'Core Indicators'!BN89</f>
        <v>2</v>
      </c>
      <c r="K89" s="197">
        <f t="shared" si="34"/>
        <v>2</v>
      </c>
      <c r="L89" s="249">
        <f t="shared" si="35"/>
        <v>2</v>
      </c>
      <c r="M89" s="272">
        <f t="shared" si="36"/>
        <v>2</v>
      </c>
      <c r="N89" s="198">
        <f>'Core Indicators'!DJ89</f>
        <v>2</v>
      </c>
      <c r="O89" s="198">
        <f>'Core Indicators'!DR89</f>
        <v>2</v>
      </c>
      <c r="P89" s="198">
        <f>'Core Indicators'!DZ89</f>
        <v>2</v>
      </c>
      <c r="Q89" s="198">
        <f>'Core Indicators'!EH89</f>
        <v>2</v>
      </c>
      <c r="R89" s="198">
        <f>'Core Indicators'!EP89</f>
        <v>2</v>
      </c>
      <c r="S89" s="158">
        <f t="shared" si="37"/>
        <v>1.6</v>
      </c>
      <c r="T89" s="158">
        <f t="shared" si="38"/>
        <v>1.1666666666666667</v>
      </c>
      <c r="U89" s="197">
        <v>1</v>
      </c>
      <c r="V89" s="197">
        <v>1</v>
      </c>
      <c r="W89" s="197">
        <f>'Core Indicators'!EX89</f>
        <v>2</v>
      </c>
      <c r="X89" s="158">
        <f t="shared" si="39"/>
        <v>1.5</v>
      </c>
      <c r="Y89" s="197">
        <v>1</v>
      </c>
      <c r="Z89" s="158">
        <f t="shared" si="40"/>
        <v>2</v>
      </c>
      <c r="AA89" s="197">
        <f>'Core Indicators'!FF89</f>
        <v>2</v>
      </c>
      <c r="AB89" s="197">
        <f t="shared" si="41"/>
        <v>2</v>
      </c>
      <c r="AC89" s="179">
        <f>'Core Indicators'!GD89</f>
        <v>2</v>
      </c>
      <c r="AD89" s="179">
        <f>'Core Indicators'!GL89</f>
        <v>2</v>
      </c>
      <c r="AE89" s="179">
        <f>'Core Indicators'!GT89</f>
        <v>2</v>
      </c>
      <c r="AF89" s="179">
        <f>'Core Indicators'!HB89</f>
        <v>2</v>
      </c>
      <c r="AG89" s="179">
        <f t="shared" si="42"/>
        <v>2</v>
      </c>
      <c r="AH89" s="179">
        <f>'Core Indicators'!HJ89</f>
        <v>2</v>
      </c>
      <c r="AI89" s="179">
        <f>'Core Indicators'!HR89</f>
        <v>2</v>
      </c>
      <c r="AJ89" s="179">
        <f t="shared" si="43"/>
        <v>2</v>
      </c>
      <c r="AK89" s="179">
        <f>'Core Indicators'!HZ89</f>
        <v>2</v>
      </c>
      <c r="AL89" s="179">
        <f>'Core Indicators'!IH89</f>
        <v>2</v>
      </c>
      <c r="AM89" s="179">
        <f>'Core Indicators'!IP89</f>
        <v>2</v>
      </c>
      <c r="AN89" s="179">
        <f t="shared" si="44"/>
        <v>2</v>
      </c>
    </row>
    <row r="90" spans="1:40" x14ac:dyDescent="0.35">
      <c r="A90" s="197" t="str">
        <f>Lists!C:C</f>
        <v>REG002</v>
      </c>
      <c r="B90" s="249">
        <f t="shared" si="30"/>
        <v>2.2999999999999998</v>
      </c>
      <c r="C90" s="158">
        <f t="shared" si="31"/>
        <v>2</v>
      </c>
      <c r="D90" s="272">
        <f t="shared" si="32"/>
        <v>2</v>
      </c>
      <c r="E90" s="197">
        <f>'Core Indicators'!R90</f>
        <v>2</v>
      </c>
      <c r="F90" s="197">
        <f>'Core Indicators'!Z90</f>
        <v>2</v>
      </c>
      <c r="G90" s="158">
        <f t="shared" si="33"/>
        <v>2</v>
      </c>
      <c r="H90" s="197">
        <f>'Core Indicators'!AH90</f>
        <v>2</v>
      </c>
      <c r="I90" s="197">
        <f>'Core Indicators'!AP90</f>
        <v>2</v>
      </c>
      <c r="J90" s="197" t="str">
        <f>'Core Indicators'!BN90</f>
        <v>x</v>
      </c>
      <c r="K90" s="197">
        <f t="shared" si="34"/>
        <v>2</v>
      </c>
      <c r="L90" s="249">
        <f t="shared" si="35"/>
        <v>2</v>
      </c>
      <c r="M90" s="272">
        <f t="shared" si="36"/>
        <v>3</v>
      </c>
      <c r="N90" s="198">
        <f>'Core Indicators'!DJ90</f>
        <v>3</v>
      </c>
      <c r="O90" s="198">
        <f>'Core Indicators'!DR90</f>
        <v>3</v>
      </c>
      <c r="P90" s="198">
        <f>'Core Indicators'!DZ90</f>
        <v>3</v>
      </c>
      <c r="Q90" s="198">
        <f>'Core Indicators'!EH90</f>
        <v>3</v>
      </c>
      <c r="R90" s="198">
        <f>'Core Indicators'!EP90</f>
        <v>3</v>
      </c>
      <c r="S90" s="158">
        <f t="shared" si="37"/>
        <v>1.5</v>
      </c>
      <c r="T90" s="158">
        <f t="shared" si="38"/>
        <v>1</v>
      </c>
      <c r="U90" s="197">
        <v>1</v>
      </c>
      <c r="V90" s="197">
        <v>1</v>
      </c>
      <c r="W90" s="197" t="str">
        <f>'Core Indicators'!EX90</f>
        <v>x</v>
      </c>
      <c r="X90" s="158">
        <f t="shared" si="39"/>
        <v>1</v>
      </c>
      <c r="Y90" s="197">
        <v>1</v>
      </c>
      <c r="Z90" s="158">
        <f t="shared" si="40"/>
        <v>2</v>
      </c>
      <c r="AA90" s="197">
        <f>'Core Indicators'!FF90</f>
        <v>2</v>
      </c>
      <c r="AB90" s="197">
        <f t="shared" si="41"/>
        <v>2</v>
      </c>
      <c r="AC90" s="179">
        <f>'Core Indicators'!GD90</f>
        <v>2</v>
      </c>
      <c r="AD90" s="179">
        <f>'Core Indicators'!GL90</f>
        <v>2</v>
      </c>
      <c r="AE90" s="179">
        <f>'Core Indicators'!GT90</f>
        <v>2</v>
      </c>
      <c r="AF90" s="179">
        <f>'Core Indicators'!HB90</f>
        <v>2</v>
      </c>
      <c r="AG90" s="179">
        <f t="shared" si="42"/>
        <v>2</v>
      </c>
      <c r="AH90" s="179">
        <f>'Core Indicators'!HJ90</f>
        <v>2</v>
      </c>
      <c r="AI90" s="179">
        <f>'Core Indicators'!HR90</f>
        <v>2</v>
      </c>
      <c r="AJ90" s="179">
        <f t="shared" si="43"/>
        <v>2</v>
      </c>
      <c r="AK90" s="179">
        <f>'Core Indicators'!HZ90</f>
        <v>2</v>
      </c>
      <c r="AL90" s="179">
        <f>'Core Indicators'!IH90</f>
        <v>2</v>
      </c>
      <c r="AM90" s="179">
        <f>'Core Indicators'!IP90</f>
        <v>2</v>
      </c>
      <c r="AN90" s="179">
        <f t="shared" si="44"/>
        <v>2</v>
      </c>
    </row>
    <row r="91" spans="1:40" x14ac:dyDescent="0.35">
      <c r="A91" s="197" t="str">
        <f>Lists!C:C</f>
        <v>REG003</v>
      </c>
      <c r="B91" s="249" t="str">
        <f t="shared" si="30"/>
        <v>x</v>
      </c>
      <c r="C91" s="158">
        <f t="shared" si="31"/>
        <v>2</v>
      </c>
      <c r="D91" s="272">
        <f t="shared" si="32"/>
        <v>2</v>
      </c>
      <c r="E91" s="197">
        <f>'Core Indicators'!R91</f>
        <v>2</v>
      </c>
      <c r="F91" s="197">
        <f>'Core Indicators'!Z91</f>
        <v>2</v>
      </c>
      <c r="G91" s="158">
        <f t="shared" si="33"/>
        <v>2</v>
      </c>
      <c r="H91" s="197">
        <f>'Core Indicators'!AH91</f>
        <v>2</v>
      </c>
      <c r="I91" s="197" t="str">
        <f>'Core Indicators'!AP91</f>
        <v>x</v>
      </c>
      <c r="J91" s="197">
        <f>'Core Indicators'!BN91</f>
        <v>2</v>
      </c>
      <c r="K91" s="197">
        <f t="shared" si="34"/>
        <v>2</v>
      </c>
      <c r="L91" s="249">
        <f t="shared" si="35"/>
        <v>2</v>
      </c>
      <c r="M91" s="272" t="str">
        <f t="shared" si="36"/>
        <v>x</v>
      </c>
      <c r="N91" s="198" t="str">
        <f>'Core Indicators'!DJ91</f>
        <v>x</v>
      </c>
      <c r="O91" s="198">
        <f>'Core Indicators'!DR91</f>
        <v>3</v>
      </c>
      <c r="P91" s="198">
        <f>'Core Indicators'!DZ91</f>
        <v>3</v>
      </c>
      <c r="Q91" s="198">
        <f>'Core Indicators'!EH91</f>
        <v>3</v>
      </c>
      <c r="R91" s="198">
        <f>'Core Indicators'!EP91</f>
        <v>3</v>
      </c>
      <c r="S91" s="158">
        <f t="shared" si="37"/>
        <v>1.6</v>
      </c>
      <c r="T91" s="158">
        <f t="shared" si="38"/>
        <v>1.1666666666666667</v>
      </c>
      <c r="U91" s="197">
        <v>1</v>
      </c>
      <c r="V91" s="197">
        <v>1</v>
      </c>
      <c r="W91" s="197">
        <f>'Core Indicators'!EX91</f>
        <v>2</v>
      </c>
      <c r="X91" s="158">
        <f t="shared" si="39"/>
        <v>1.5</v>
      </c>
      <c r="Y91" s="197">
        <v>1</v>
      </c>
      <c r="Z91" s="158">
        <f t="shared" si="40"/>
        <v>2</v>
      </c>
      <c r="AA91" s="197">
        <f>'Core Indicators'!FF91</f>
        <v>2</v>
      </c>
      <c r="AB91" s="197">
        <f t="shared" si="41"/>
        <v>2</v>
      </c>
      <c r="AC91" s="179">
        <f>'Core Indicators'!GD91</f>
        <v>2</v>
      </c>
      <c r="AD91" s="179">
        <f>'Core Indicators'!GL91</f>
        <v>2</v>
      </c>
      <c r="AE91" s="179">
        <f>'Core Indicators'!GT91</f>
        <v>2</v>
      </c>
      <c r="AF91" s="179">
        <f>'Core Indicators'!HB91</f>
        <v>2</v>
      </c>
      <c r="AG91" s="179">
        <f t="shared" si="42"/>
        <v>2</v>
      </c>
      <c r="AH91" s="179">
        <f>'Core Indicators'!HJ91</f>
        <v>2</v>
      </c>
      <c r="AI91" s="179">
        <f>'Core Indicators'!HR91</f>
        <v>2</v>
      </c>
      <c r="AJ91" s="179">
        <f t="shared" si="43"/>
        <v>2</v>
      </c>
      <c r="AK91" s="179">
        <f>'Core Indicators'!HZ91</f>
        <v>2</v>
      </c>
      <c r="AL91" s="179">
        <f>'Core Indicators'!IH91</f>
        <v>2</v>
      </c>
      <c r="AM91" s="179">
        <f>'Core Indicators'!IP91</f>
        <v>2</v>
      </c>
      <c r="AN91" s="179">
        <f t="shared" si="44"/>
        <v>2</v>
      </c>
    </row>
    <row r="92" spans="1:40" x14ac:dyDescent="0.35">
      <c r="A92" s="197" t="str">
        <f>Lists!C:C</f>
        <v>REG004</v>
      </c>
      <c r="B92" s="249">
        <f t="shared" si="30"/>
        <v>2.6</v>
      </c>
      <c r="C92" s="158">
        <f t="shared" si="31"/>
        <v>0</v>
      </c>
      <c r="D92" s="272">
        <f t="shared" si="32"/>
        <v>2.8</v>
      </c>
      <c r="E92" s="197">
        <f>'Core Indicators'!R92</f>
        <v>2</v>
      </c>
      <c r="F92" s="197">
        <f>'Core Indicators'!Z92</f>
        <v>3</v>
      </c>
      <c r="G92" s="158">
        <f t="shared" si="33"/>
        <v>2.5</v>
      </c>
      <c r="H92" s="197">
        <f>'Core Indicators'!AH92</f>
        <v>3</v>
      </c>
      <c r="I92" s="197">
        <f>'Core Indicators'!AP92</f>
        <v>3</v>
      </c>
      <c r="J92" s="197">
        <f>'Core Indicators'!BN92</f>
        <v>3</v>
      </c>
      <c r="K92" s="197">
        <f t="shared" si="34"/>
        <v>3</v>
      </c>
      <c r="L92" s="249">
        <f t="shared" si="35"/>
        <v>3</v>
      </c>
      <c r="M92" s="272">
        <f t="shared" si="36"/>
        <v>3</v>
      </c>
      <c r="N92" s="198">
        <f>'Core Indicators'!DJ92</f>
        <v>3</v>
      </c>
      <c r="O92" s="198">
        <f>'Core Indicators'!DR92</f>
        <v>3</v>
      </c>
      <c r="P92" s="198">
        <f>'Core Indicators'!DZ92</f>
        <v>3</v>
      </c>
      <c r="Q92" s="198">
        <f>'Core Indicators'!EH92</f>
        <v>3</v>
      </c>
      <c r="R92" s="198">
        <f>'Core Indicators'!EP92</f>
        <v>3</v>
      </c>
      <c r="S92" s="158">
        <f t="shared" si="37"/>
        <v>1.7</v>
      </c>
      <c r="T92" s="158">
        <f t="shared" si="38"/>
        <v>1.3333333333333333</v>
      </c>
      <c r="U92" s="197">
        <v>1</v>
      </c>
      <c r="V92" s="197">
        <v>1</v>
      </c>
      <c r="W92" s="197">
        <f>'Core Indicators'!EX92</f>
        <v>3</v>
      </c>
      <c r="X92" s="158">
        <f t="shared" si="39"/>
        <v>2</v>
      </c>
      <c r="Y92" s="197">
        <v>1</v>
      </c>
      <c r="Z92" s="158">
        <f t="shared" si="40"/>
        <v>2</v>
      </c>
      <c r="AA92" s="197">
        <f>'Core Indicators'!FF92</f>
        <v>2</v>
      </c>
      <c r="AB92" s="197">
        <f t="shared" si="41"/>
        <v>2</v>
      </c>
      <c r="AC92" s="179">
        <f>'Core Indicators'!GD92</f>
        <v>2</v>
      </c>
      <c r="AD92" s="179">
        <f>'Core Indicators'!GL92</f>
        <v>2</v>
      </c>
      <c r="AE92" s="179">
        <f>'Core Indicators'!GT92</f>
        <v>2</v>
      </c>
      <c r="AF92" s="179">
        <f>'Core Indicators'!HB92</f>
        <v>2</v>
      </c>
      <c r="AG92" s="179">
        <f t="shared" si="42"/>
        <v>2</v>
      </c>
      <c r="AH92" s="179">
        <f>'Core Indicators'!HJ92</f>
        <v>2</v>
      </c>
      <c r="AI92" s="179">
        <f>'Core Indicators'!HR92</f>
        <v>2</v>
      </c>
      <c r="AJ92" s="179">
        <f t="shared" si="43"/>
        <v>2</v>
      </c>
      <c r="AK92" s="179">
        <f>'Core Indicators'!HZ92</f>
        <v>2</v>
      </c>
      <c r="AL92" s="179">
        <f>'Core Indicators'!IH92</f>
        <v>2</v>
      </c>
      <c r="AM92" s="179">
        <f>'Core Indicators'!IP92</f>
        <v>2</v>
      </c>
      <c r="AN92" s="179">
        <f t="shared" si="44"/>
        <v>2</v>
      </c>
    </row>
    <row r="93" spans="1:40" x14ac:dyDescent="0.35">
      <c r="A93" s="197" t="str">
        <f>Lists!C:C</f>
        <v>REG006</v>
      </c>
      <c r="B93" s="249">
        <f t="shared" si="30"/>
        <v>2.1</v>
      </c>
      <c r="C93" s="158">
        <f t="shared" si="31"/>
        <v>1</v>
      </c>
      <c r="D93" s="272">
        <f t="shared" si="32"/>
        <v>2.8</v>
      </c>
      <c r="E93" s="197">
        <f>'Core Indicators'!R93</f>
        <v>2</v>
      </c>
      <c r="F93" s="197">
        <f>'Core Indicators'!Z93</f>
        <v>3</v>
      </c>
      <c r="G93" s="158">
        <f t="shared" si="33"/>
        <v>2.5</v>
      </c>
      <c r="H93" s="197">
        <f>'Core Indicators'!AH93</f>
        <v>3</v>
      </c>
      <c r="I93" s="197">
        <f>'Core Indicators'!AP93</f>
        <v>3</v>
      </c>
      <c r="J93" s="197">
        <f>'Core Indicators'!BN93</f>
        <v>3</v>
      </c>
      <c r="K93" s="197">
        <f t="shared" si="34"/>
        <v>3</v>
      </c>
      <c r="L93" s="249">
        <f t="shared" si="35"/>
        <v>3</v>
      </c>
      <c r="M93" s="272">
        <f t="shared" si="36"/>
        <v>2</v>
      </c>
      <c r="N93" s="198">
        <f>'Core Indicators'!DJ93</f>
        <v>2</v>
      </c>
      <c r="O93" s="198">
        <f>'Core Indicators'!DR93</f>
        <v>2</v>
      </c>
      <c r="P93" s="198">
        <f>'Core Indicators'!DZ93</f>
        <v>2</v>
      </c>
      <c r="Q93" s="198">
        <f>'Core Indicators'!EH93</f>
        <v>2</v>
      </c>
      <c r="R93" s="198">
        <f>'Core Indicators'!EP93</f>
        <v>2</v>
      </c>
      <c r="S93" s="158">
        <f t="shared" si="37"/>
        <v>1.7</v>
      </c>
      <c r="T93" s="158">
        <f t="shared" si="38"/>
        <v>1.3333333333333333</v>
      </c>
      <c r="U93" s="197">
        <v>1</v>
      </c>
      <c r="V93" s="197">
        <v>1</v>
      </c>
      <c r="W93" s="197">
        <f>'Core Indicators'!EX93</f>
        <v>3</v>
      </c>
      <c r="X93" s="158">
        <f t="shared" si="39"/>
        <v>2</v>
      </c>
      <c r="Y93" s="197">
        <v>1</v>
      </c>
      <c r="Z93" s="158">
        <f t="shared" si="40"/>
        <v>2</v>
      </c>
      <c r="AA93" s="197" t="str">
        <f>'Core Indicators'!FF93</f>
        <v>x</v>
      </c>
      <c r="AB93" s="197">
        <f t="shared" si="41"/>
        <v>2</v>
      </c>
      <c r="AC93" s="179">
        <f>'Core Indicators'!GD93</f>
        <v>2</v>
      </c>
      <c r="AD93" s="179">
        <f>'Core Indicators'!GL93</f>
        <v>2</v>
      </c>
      <c r="AE93" s="179">
        <f>'Core Indicators'!GT93</f>
        <v>2</v>
      </c>
      <c r="AF93" s="179">
        <f>'Core Indicators'!HB93</f>
        <v>2</v>
      </c>
      <c r="AG93" s="179">
        <f t="shared" si="42"/>
        <v>2</v>
      </c>
      <c r="AH93" s="179">
        <f>'Core Indicators'!HJ93</f>
        <v>2</v>
      </c>
      <c r="AI93" s="179">
        <f>'Core Indicators'!HR93</f>
        <v>2</v>
      </c>
      <c r="AJ93" s="179">
        <f t="shared" si="43"/>
        <v>2</v>
      </c>
      <c r="AK93" s="179">
        <f>'Core Indicators'!HZ93</f>
        <v>2</v>
      </c>
      <c r="AL93" s="179">
        <f>'Core Indicators'!IH93</f>
        <v>2</v>
      </c>
      <c r="AM93" s="179">
        <f>'Core Indicators'!IP93</f>
        <v>2</v>
      </c>
      <c r="AN93" s="179">
        <f t="shared" si="44"/>
        <v>2</v>
      </c>
    </row>
    <row r="94" spans="1:40" x14ac:dyDescent="0.35">
      <c r="A94" s="197" t="str">
        <f>Lists!C:C</f>
        <v>REG007</v>
      </c>
      <c r="B94" s="249" t="str">
        <f t="shared" si="30"/>
        <v>x</v>
      </c>
      <c r="C94" s="158">
        <f t="shared" si="31"/>
        <v>5</v>
      </c>
      <c r="D94" s="272" t="str">
        <f t="shared" si="32"/>
        <v>x</v>
      </c>
      <c r="E94" s="197" t="str">
        <f>'Core Indicators'!R94</f>
        <v>x</v>
      </c>
      <c r="F94" s="197" t="str">
        <f>'Core Indicators'!Z94</f>
        <v>x</v>
      </c>
      <c r="G94" s="158" t="str">
        <f t="shared" si="33"/>
        <v>x</v>
      </c>
      <c r="H94" s="197" t="str">
        <f>'Core Indicators'!AH94</f>
        <v>x</v>
      </c>
      <c r="I94" s="197" t="str">
        <f>'Core Indicators'!AP94</f>
        <v>x</v>
      </c>
      <c r="J94" s="197">
        <f>'Core Indicators'!BN94</f>
        <v>2</v>
      </c>
      <c r="K94" s="197">
        <f t="shared" si="34"/>
        <v>2</v>
      </c>
      <c r="L94" s="249">
        <f t="shared" si="35"/>
        <v>2</v>
      </c>
      <c r="M94" s="272" t="str">
        <f t="shared" si="36"/>
        <v>x</v>
      </c>
      <c r="N94" s="198" t="str">
        <f>'Core Indicators'!DJ94</f>
        <v>x</v>
      </c>
      <c r="O94" s="198" t="str">
        <f>'Core Indicators'!DR94</f>
        <v>x</v>
      </c>
      <c r="P94" s="198" t="str">
        <f>'Core Indicators'!DZ94</f>
        <v>x</v>
      </c>
      <c r="Q94" s="198" t="str">
        <f>'Core Indicators'!EH94</f>
        <v>x</v>
      </c>
      <c r="R94" s="198" t="str">
        <f>'Core Indicators'!EP94</f>
        <v>x</v>
      </c>
      <c r="S94" s="158">
        <f t="shared" si="37"/>
        <v>1.3</v>
      </c>
      <c r="T94" s="158">
        <f t="shared" si="38"/>
        <v>1.1666666666666667</v>
      </c>
      <c r="U94" s="197">
        <v>1</v>
      </c>
      <c r="V94" s="197">
        <v>1</v>
      </c>
      <c r="W94" s="197">
        <f>'Core Indicators'!EX94</f>
        <v>2</v>
      </c>
      <c r="X94" s="158">
        <f t="shared" si="39"/>
        <v>1.5</v>
      </c>
      <c r="Y94" s="197">
        <v>1</v>
      </c>
      <c r="Z94" s="158">
        <f t="shared" si="40"/>
        <v>1.5</v>
      </c>
      <c r="AA94" s="197">
        <f>'Core Indicators'!FF94</f>
        <v>1</v>
      </c>
      <c r="AB94" s="197">
        <f t="shared" si="41"/>
        <v>2</v>
      </c>
      <c r="AC94" s="179">
        <f>'Core Indicators'!GD94</f>
        <v>2</v>
      </c>
      <c r="AD94" s="179">
        <f>'Core Indicators'!GL94</f>
        <v>2</v>
      </c>
      <c r="AE94" s="179">
        <f>'Core Indicators'!GT94</f>
        <v>2</v>
      </c>
      <c r="AF94" s="179">
        <f>'Core Indicators'!HB94</f>
        <v>2</v>
      </c>
      <c r="AG94" s="179">
        <f t="shared" si="42"/>
        <v>2</v>
      </c>
      <c r="AH94" s="179">
        <f>'Core Indicators'!HJ94</f>
        <v>2</v>
      </c>
      <c r="AI94" s="179">
        <f>'Core Indicators'!HR94</f>
        <v>2</v>
      </c>
      <c r="AJ94" s="179">
        <f t="shared" si="43"/>
        <v>2</v>
      </c>
      <c r="AK94" s="179">
        <f>'Core Indicators'!HZ94</f>
        <v>2</v>
      </c>
      <c r="AL94" s="179">
        <f>'Core Indicators'!IH94</f>
        <v>2</v>
      </c>
      <c r="AM94" s="179">
        <f>'Core Indicators'!IP94</f>
        <v>2</v>
      </c>
      <c r="AN94" s="179">
        <f t="shared" si="44"/>
        <v>2</v>
      </c>
    </row>
    <row r="95" spans="1:40" x14ac:dyDescent="0.35">
      <c r="A95" s="197" t="str">
        <f>Lists!C:C</f>
        <v>REG008</v>
      </c>
      <c r="B95" s="249" t="str">
        <f t="shared" si="30"/>
        <v>x</v>
      </c>
      <c r="C95" s="158">
        <f t="shared" si="31"/>
        <v>5</v>
      </c>
      <c r="D95" s="272" t="str">
        <f t="shared" si="32"/>
        <v>x</v>
      </c>
      <c r="E95" s="197" t="str">
        <f>'Core Indicators'!R95</f>
        <v>x</v>
      </c>
      <c r="F95" s="197" t="str">
        <f>'Core Indicators'!Z95</f>
        <v>x</v>
      </c>
      <c r="G95" s="158" t="str">
        <f t="shared" si="33"/>
        <v>x</v>
      </c>
      <c r="H95" s="197" t="str">
        <f>'Core Indicators'!AH95</f>
        <v>x</v>
      </c>
      <c r="I95" s="197" t="str">
        <f>'Core Indicators'!AP95</f>
        <v>x</v>
      </c>
      <c r="J95" s="197">
        <f>'Core Indicators'!BN95</f>
        <v>2</v>
      </c>
      <c r="K95" s="197">
        <f t="shared" si="34"/>
        <v>2</v>
      </c>
      <c r="L95" s="249">
        <f t="shared" si="35"/>
        <v>2</v>
      </c>
      <c r="M95" s="272" t="str">
        <f t="shared" si="36"/>
        <v>x</v>
      </c>
      <c r="N95" s="198" t="str">
        <f>'Core Indicators'!DJ95</f>
        <v>x</v>
      </c>
      <c r="O95" s="198" t="str">
        <f>'Core Indicators'!DR95</f>
        <v>x</v>
      </c>
      <c r="P95" s="198" t="str">
        <f>'Core Indicators'!DZ95</f>
        <v>x</v>
      </c>
      <c r="Q95" s="198" t="str">
        <f>'Core Indicators'!EH95</f>
        <v>x</v>
      </c>
      <c r="R95" s="198" t="str">
        <f>'Core Indicators'!EP95</f>
        <v>x</v>
      </c>
      <c r="S95" s="158">
        <f t="shared" si="37"/>
        <v>1.4</v>
      </c>
      <c r="T95" s="158">
        <f t="shared" si="38"/>
        <v>1.3333333333333333</v>
      </c>
      <c r="U95" s="197">
        <v>1</v>
      </c>
      <c r="V95" s="197">
        <v>1</v>
      </c>
      <c r="W95" s="197">
        <f>'Core Indicators'!EX95</f>
        <v>3</v>
      </c>
      <c r="X95" s="158">
        <f t="shared" si="39"/>
        <v>2</v>
      </c>
      <c r="Y95" s="197">
        <v>1</v>
      </c>
      <c r="Z95" s="158">
        <f t="shared" si="40"/>
        <v>1.5</v>
      </c>
      <c r="AA95" s="197">
        <f>'Core Indicators'!FF95</f>
        <v>1</v>
      </c>
      <c r="AB95" s="197">
        <f t="shared" si="41"/>
        <v>2</v>
      </c>
      <c r="AC95" s="179">
        <f>'Core Indicators'!GD95</f>
        <v>2</v>
      </c>
      <c r="AD95" s="179">
        <f>'Core Indicators'!GL95</f>
        <v>2</v>
      </c>
      <c r="AE95" s="179">
        <f>'Core Indicators'!GT95</f>
        <v>2</v>
      </c>
      <c r="AF95" s="179">
        <f>'Core Indicators'!HB95</f>
        <v>2</v>
      </c>
      <c r="AG95" s="179">
        <f t="shared" si="42"/>
        <v>2</v>
      </c>
      <c r="AH95" s="179">
        <f>'Core Indicators'!HJ95</f>
        <v>2</v>
      </c>
      <c r="AI95" s="179">
        <f>'Core Indicators'!HR95</f>
        <v>2</v>
      </c>
      <c r="AJ95" s="179">
        <f t="shared" si="43"/>
        <v>2</v>
      </c>
      <c r="AK95" s="179">
        <f>'Core Indicators'!HZ95</f>
        <v>2</v>
      </c>
      <c r="AL95" s="179">
        <f>'Core Indicators'!IH95</f>
        <v>2</v>
      </c>
      <c r="AM95" s="179">
        <f>'Core Indicators'!IP95</f>
        <v>2</v>
      </c>
      <c r="AN95" s="179">
        <f t="shared" si="44"/>
        <v>2</v>
      </c>
    </row>
    <row r="96" spans="1:40" x14ac:dyDescent="0.35">
      <c r="A96" s="197" t="str">
        <f>Lists!C:C</f>
        <v>REG011</v>
      </c>
      <c r="B96" s="249">
        <f t="shared" si="30"/>
        <v>1.9</v>
      </c>
      <c r="C96" s="158">
        <f t="shared" si="31"/>
        <v>0</v>
      </c>
      <c r="D96" s="272">
        <f t="shared" si="32"/>
        <v>2</v>
      </c>
      <c r="E96" s="197">
        <f>'Core Indicators'!R96</f>
        <v>2</v>
      </c>
      <c r="F96" s="197">
        <f>'Core Indicators'!Z96</f>
        <v>2</v>
      </c>
      <c r="G96" s="158">
        <f t="shared" si="33"/>
        <v>2</v>
      </c>
      <c r="H96" s="197">
        <f>'Core Indicators'!AH96</f>
        <v>2</v>
      </c>
      <c r="I96" s="197">
        <f>'Core Indicators'!AP96</f>
        <v>2</v>
      </c>
      <c r="J96" s="197">
        <f>'Core Indicators'!BN96</f>
        <v>2</v>
      </c>
      <c r="K96" s="197">
        <f t="shared" si="34"/>
        <v>2</v>
      </c>
      <c r="L96" s="249">
        <f t="shared" si="35"/>
        <v>2</v>
      </c>
      <c r="M96" s="272">
        <f t="shared" si="36"/>
        <v>2</v>
      </c>
      <c r="N96" s="198">
        <f>'Core Indicators'!DJ96</f>
        <v>2</v>
      </c>
      <c r="O96" s="198">
        <f>'Core Indicators'!DR96</f>
        <v>2</v>
      </c>
      <c r="P96" s="198">
        <f>'Core Indicators'!DZ96</f>
        <v>2</v>
      </c>
      <c r="Q96" s="198">
        <f>'Core Indicators'!EH96</f>
        <v>2</v>
      </c>
      <c r="R96" s="198">
        <f>'Core Indicators'!EP96</f>
        <v>2</v>
      </c>
      <c r="S96" s="158">
        <f t="shared" si="37"/>
        <v>1.6</v>
      </c>
      <c r="T96" s="158">
        <f t="shared" si="38"/>
        <v>1.1666666666666667</v>
      </c>
      <c r="U96" s="197">
        <v>1</v>
      </c>
      <c r="V96" s="197">
        <v>1</v>
      </c>
      <c r="W96" s="197">
        <f>'Core Indicators'!EX96</f>
        <v>2</v>
      </c>
      <c r="X96" s="158">
        <f t="shared" si="39"/>
        <v>1.5</v>
      </c>
      <c r="Y96" s="197">
        <v>1</v>
      </c>
      <c r="Z96" s="158">
        <f t="shared" si="40"/>
        <v>2</v>
      </c>
      <c r="AA96" s="197">
        <f>'Core Indicators'!FF96</f>
        <v>2</v>
      </c>
      <c r="AB96" s="197">
        <f t="shared" si="41"/>
        <v>2</v>
      </c>
      <c r="AC96" s="179">
        <f>'Core Indicators'!GD96</f>
        <v>2</v>
      </c>
      <c r="AD96" s="179">
        <f>'Core Indicators'!GL96</f>
        <v>2</v>
      </c>
      <c r="AE96" s="179">
        <f>'Core Indicators'!GT96</f>
        <v>2</v>
      </c>
      <c r="AF96" s="179">
        <f>'Core Indicators'!HB96</f>
        <v>2</v>
      </c>
      <c r="AG96" s="179">
        <f t="shared" si="42"/>
        <v>2</v>
      </c>
      <c r="AH96" s="179">
        <f>'Core Indicators'!HJ96</f>
        <v>2</v>
      </c>
      <c r="AI96" s="179">
        <f>'Core Indicators'!HR96</f>
        <v>2</v>
      </c>
      <c r="AJ96" s="179">
        <f t="shared" si="43"/>
        <v>2</v>
      </c>
      <c r="AK96" s="179">
        <f>'Core Indicators'!HZ96</f>
        <v>2</v>
      </c>
      <c r="AL96" s="179">
        <f>'Core Indicators'!IH96</f>
        <v>2</v>
      </c>
      <c r="AM96" s="179">
        <f>'Core Indicators'!IP96</f>
        <v>2</v>
      </c>
      <c r="AN96" s="179">
        <f t="shared" si="44"/>
        <v>2</v>
      </c>
    </row>
    <row r="97" spans="1:40" x14ac:dyDescent="0.35">
      <c r="A97" s="197" t="str">
        <f>Lists!C:C</f>
        <v>REG012</v>
      </c>
      <c r="B97" s="249">
        <f t="shared" si="30"/>
        <v>1.9</v>
      </c>
      <c r="C97" s="158">
        <f t="shared" si="31"/>
        <v>0</v>
      </c>
      <c r="D97" s="272">
        <f t="shared" si="32"/>
        <v>2</v>
      </c>
      <c r="E97" s="197">
        <f>'Core Indicators'!R97</f>
        <v>2</v>
      </c>
      <c r="F97" s="197">
        <f>'Core Indicators'!Z97</f>
        <v>2</v>
      </c>
      <c r="G97" s="158">
        <f t="shared" si="33"/>
        <v>2</v>
      </c>
      <c r="H97" s="197">
        <f>'Core Indicators'!AH97</f>
        <v>2</v>
      </c>
      <c r="I97" s="197">
        <f>'Core Indicators'!AP97</f>
        <v>2</v>
      </c>
      <c r="J97" s="197">
        <f>'Core Indicators'!BN97</f>
        <v>2</v>
      </c>
      <c r="K97" s="197">
        <f t="shared" si="34"/>
        <v>2</v>
      </c>
      <c r="L97" s="249">
        <f t="shared" si="35"/>
        <v>2</v>
      </c>
      <c r="M97" s="272">
        <f t="shared" si="36"/>
        <v>2</v>
      </c>
      <c r="N97" s="198">
        <f>'Core Indicators'!DJ97</f>
        <v>2</v>
      </c>
      <c r="O97" s="198">
        <f>'Core Indicators'!DR97</f>
        <v>2</v>
      </c>
      <c r="P97" s="198">
        <f>'Core Indicators'!DZ97</f>
        <v>2</v>
      </c>
      <c r="Q97" s="198">
        <f>'Core Indicators'!EH97</f>
        <v>2</v>
      </c>
      <c r="R97" s="198">
        <f>'Core Indicators'!EP97</f>
        <v>2</v>
      </c>
      <c r="S97" s="158">
        <f t="shared" si="37"/>
        <v>1.6</v>
      </c>
      <c r="T97" s="158">
        <f t="shared" si="38"/>
        <v>1.1666666666666667</v>
      </c>
      <c r="U97" s="197">
        <v>1</v>
      </c>
      <c r="V97" s="197">
        <v>1</v>
      </c>
      <c r="W97" s="197">
        <f>'Core Indicators'!EX97</f>
        <v>2</v>
      </c>
      <c r="X97" s="158">
        <f t="shared" si="39"/>
        <v>1.5</v>
      </c>
      <c r="Y97" s="197">
        <v>1</v>
      </c>
      <c r="Z97" s="158">
        <f t="shared" si="40"/>
        <v>2</v>
      </c>
      <c r="AA97" s="197">
        <f>'Core Indicators'!FF97</f>
        <v>2</v>
      </c>
      <c r="AB97" s="197">
        <f t="shared" si="41"/>
        <v>2</v>
      </c>
      <c r="AC97" s="179">
        <f>'Core Indicators'!GD97</f>
        <v>2</v>
      </c>
      <c r="AD97" s="179">
        <f>'Core Indicators'!GL97</f>
        <v>2</v>
      </c>
      <c r="AE97" s="179">
        <f>'Core Indicators'!GT97</f>
        <v>2</v>
      </c>
      <c r="AF97" s="179">
        <f>'Core Indicators'!HB97</f>
        <v>2</v>
      </c>
      <c r="AG97" s="179">
        <f t="shared" si="42"/>
        <v>2</v>
      </c>
      <c r="AH97" s="179">
        <f>'Core Indicators'!HJ97</f>
        <v>2</v>
      </c>
      <c r="AI97" s="179">
        <f>'Core Indicators'!HR97</f>
        <v>2</v>
      </c>
      <c r="AJ97" s="179">
        <f t="shared" si="43"/>
        <v>2</v>
      </c>
      <c r="AK97" s="179">
        <f>'Core Indicators'!HZ97</f>
        <v>2</v>
      </c>
      <c r="AL97" s="179">
        <f>'Core Indicators'!IH97</f>
        <v>2</v>
      </c>
      <c r="AM97" s="179">
        <f>'Core Indicators'!IP97</f>
        <v>2</v>
      </c>
      <c r="AN97" s="179">
        <f t="shared" si="44"/>
        <v>2</v>
      </c>
    </row>
    <row r="98" spans="1:40" x14ac:dyDescent="0.35">
      <c r="A98" s="197" t="str">
        <f>Lists!C:C</f>
        <v>REG013</v>
      </c>
      <c r="B98" s="249" t="str">
        <f t="shared" si="30"/>
        <v>x</v>
      </c>
      <c r="C98" s="158">
        <f t="shared" si="31"/>
        <v>2</v>
      </c>
      <c r="D98" s="272">
        <f t="shared" si="32"/>
        <v>2.4</v>
      </c>
      <c r="E98" s="197">
        <f>'Core Indicators'!R98</f>
        <v>1</v>
      </c>
      <c r="F98" s="197">
        <f>'Core Indicators'!Z98</f>
        <v>2</v>
      </c>
      <c r="G98" s="158">
        <f t="shared" si="33"/>
        <v>1.5</v>
      </c>
      <c r="H98" s="197">
        <f>'Core Indicators'!AH98</f>
        <v>3</v>
      </c>
      <c r="I98" s="197">
        <f>'Core Indicators'!AP98</f>
        <v>2</v>
      </c>
      <c r="J98" s="197">
        <f>'Core Indicators'!BN98</f>
        <v>3</v>
      </c>
      <c r="K98" s="197">
        <f t="shared" si="34"/>
        <v>2.5</v>
      </c>
      <c r="L98" s="249">
        <f t="shared" si="35"/>
        <v>2.8</v>
      </c>
      <c r="M98" s="272" t="str">
        <f t="shared" si="36"/>
        <v>x</v>
      </c>
      <c r="N98" s="198" t="str">
        <f>'Core Indicators'!DJ98</f>
        <v>x</v>
      </c>
      <c r="O98" s="198" t="str">
        <f>'Core Indicators'!DR98</f>
        <v>x</v>
      </c>
      <c r="P98" s="198" t="str">
        <f>'Core Indicators'!DZ98</f>
        <v>x</v>
      </c>
      <c r="Q98" s="198" t="str">
        <f>'Core Indicators'!EH98</f>
        <v>x</v>
      </c>
      <c r="R98" s="198" t="str">
        <f>'Core Indicators'!EP98</f>
        <v>x</v>
      </c>
      <c r="S98" s="158">
        <f t="shared" si="37"/>
        <v>1.7</v>
      </c>
      <c r="T98" s="158">
        <f t="shared" si="38"/>
        <v>1.3333333333333333</v>
      </c>
      <c r="U98" s="197">
        <v>1</v>
      </c>
      <c r="V98" s="197">
        <v>1</v>
      </c>
      <c r="W98" s="197">
        <f>'Core Indicators'!EX98</f>
        <v>3</v>
      </c>
      <c r="X98" s="158">
        <f t="shared" si="39"/>
        <v>2</v>
      </c>
      <c r="Y98" s="197">
        <v>1</v>
      </c>
      <c r="Z98" s="158">
        <f t="shared" si="40"/>
        <v>2</v>
      </c>
      <c r="AA98" s="197" t="str">
        <f>'Core Indicators'!FF98</f>
        <v>x</v>
      </c>
      <c r="AB98" s="197">
        <f t="shared" si="41"/>
        <v>2</v>
      </c>
      <c r="AC98" s="179">
        <f>'Core Indicators'!GD98</f>
        <v>2</v>
      </c>
      <c r="AD98" s="179">
        <f>'Core Indicators'!GL98</f>
        <v>2</v>
      </c>
      <c r="AE98" s="179">
        <f>'Core Indicators'!GT98</f>
        <v>2</v>
      </c>
      <c r="AF98" s="179">
        <f>'Core Indicators'!HB98</f>
        <v>2</v>
      </c>
      <c r="AG98" s="179">
        <f t="shared" si="42"/>
        <v>2</v>
      </c>
      <c r="AH98" s="179">
        <f>'Core Indicators'!HJ98</f>
        <v>2</v>
      </c>
      <c r="AI98" s="179">
        <f>'Core Indicators'!HR98</f>
        <v>2</v>
      </c>
      <c r="AJ98" s="179">
        <f t="shared" si="43"/>
        <v>2</v>
      </c>
      <c r="AK98" s="179">
        <f>'Core Indicators'!HZ98</f>
        <v>2</v>
      </c>
      <c r="AL98" s="179">
        <f>'Core Indicators'!IH98</f>
        <v>2</v>
      </c>
      <c r="AM98" s="179">
        <f>'Core Indicators'!IP98</f>
        <v>2</v>
      </c>
      <c r="AN98" s="179">
        <f t="shared" si="44"/>
        <v>2</v>
      </c>
    </row>
    <row r="99" spans="1:40" x14ac:dyDescent="0.35">
      <c r="A99" s="197" t="str">
        <f>Lists!C:C</f>
        <v>RWA002</v>
      </c>
      <c r="B99" s="249">
        <f t="shared" ref="B99:B133" si="45">IF(OR(M99="x",D99="x"),"x",ROUND((5-GEOMEAN(((5-D99)/5*4+1),((5-M99)/5*4+1),((5-M99)/5*4+1)))/4*3.5+S99*0.3,1))</f>
        <v>1.8</v>
      </c>
      <c r="C99" s="158">
        <f t="shared" ref="C99:C133" si="46">COUNTIF(E99:F99,"x")+COUNTIF(H99:I99,"x")+COUNTIF(J99:J99,"x")+COUNTIF(M99,"x")+COUNTIF(U99:W99,"x")+COUNTIF(Y99:AB99,"x")</f>
        <v>2</v>
      </c>
      <c r="D99" s="272">
        <f t="shared" ref="D99:D133" si="47">IF(OR(L99="x",G99="x"),"x",ROUND((5-GEOMEAN(((5-L99)/5*4+1),((5-L99)/5*4+1),((5-G99)/5*4+1)))/4*5,1))</f>
        <v>1.7</v>
      </c>
      <c r="E99" s="197">
        <f>'Core Indicators'!R99</f>
        <v>2</v>
      </c>
      <c r="F99" s="197">
        <f>'Core Indicators'!Z99</f>
        <v>2</v>
      </c>
      <c r="G99" s="158">
        <f t="shared" ref="G99:G130" si="48">IF(AND(F99="x",E99="x"),"x",IF(OR(F99="x",E99="x"),AVERAGE(E99,F99),ROUND((10-GEOMEAN(((10-E99)/10*9+1),((10-F99)/10*9+1)))/9*10,1)))</f>
        <v>2</v>
      </c>
      <c r="H99" s="197">
        <f>'Core Indicators'!AH99</f>
        <v>2</v>
      </c>
      <c r="I99" s="197">
        <f>'Core Indicators'!AP99</f>
        <v>1</v>
      </c>
      <c r="J99" s="197" t="str">
        <f>'Core Indicators'!BN99</f>
        <v>x</v>
      </c>
      <c r="K99" s="197">
        <f t="shared" ref="K99:K130" si="49">IF(AND(J99="x",I99="x"),"x",IF(OR(J99="x",I99="x"),AVERAGE(I99,J99),ROUND((10-GEOMEAN(((10-I99)/10*9+1),((10-J99)/10*9+1)))/9*10,1)))</f>
        <v>1</v>
      </c>
      <c r="L99" s="249">
        <f t="shared" ref="L99:L130" si="50">IF(AND(H99="x",K99="x"),"x",IF(OR(H99="x",K99="x"),AVERAGE(H99,K99),ROUND((10-GEOMEAN(((10-H99)/10*9+1),((10-K99)/10*9+1)))/9*10,1)))</f>
        <v>1.5</v>
      </c>
      <c r="M99" s="272">
        <f t="shared" ref="M99:M130" si="51">IF(N99="x","x",AVERAGE(N99:R99))</f>
        <v>2</v>
      </c>
      <c r="N99" s="198">
        <f>'Core Indicators'!DJ99</f>
        <v>2</v>
      </c>
      <c r="O99" s="198">
        <f>'Core Indicators'!DR99</f>
        <v>2</v>
      </c>
      <c r="P99" s="198">
        <f>'Core Indicators'!DZ99</f>
        <v>2</v>
      </c>
      <c r="Q99" s="198">
        <f>'Core Indicators'!EH99</f>
        <v>2</v>
      </c>
      <c r="R99" s="198">
        <f>'Core Indicators'!EP99</f>
        <v>2</v>
      </c>
      <c r="S99" s="158">
        <f t="shared" ref="S99:S130" si="52">IF(OR(Z99="x",T99="x"),T99,ROUND((10-GEOMEAN(((10-T99)/10*9+1),((10-Z99)/10*9+1)))/9*10,1))</f>
        <v>1.5</v>
      </c>
      <c r="T99" s="158">
        <f t="shared" ref="T99:T130" si="53">AVERAGE(U99,X99,Y99)</f>
        <v>1</v>
      </c>
      <c r="U99" s="197">
        <v>1</v>
      </c>
      <c r="V99" s="197">
        <v>1</v>
      </c>
      <c r="W99" s="197" t="str">
        <f>'Core Indicators'!EX99</f>
        <v>x</v>
      </c>
      <c r="X99" s="158">
        <f t="shared" ref="X99:X130" si="54">AVERAGE(V99:W99)</f>
        <v>1</v>
      </c>
      <c r="Y99" s="197">
        <v>1</v>
      </c>
      <c r="Z99" s="158">
        <f t="shared" ref="Z99:Z130" si="55">IF(AND(AA99="x",AB99="x"),"x",AVERAGE(AA99:AB99))</f>
        <v>2</v>
      </c>
      <c r="AA99" s="197">
        <f>'Core Indicators'!FF99</f>
        <v>2</v>
      </c>
      <c r="AB99" s="197">
        <f t="shared" ref="AB99:AB133" si="56">IF(AND(AJ99="x",AN99="x",AG99="x"),"x",(AVERAGE(AJ99,AN99,AG99)))</f>
        <v>2</v>
      </c>
      <c r="AC99" s="179">
        <f>'Core Indicators'!GD99</f>
        <v>2</v>
      </c>
      <c r="AD99" s="179">
        <f>'Core Indicators'!GL99</f>
        <v>2</v>
      </c>
      <c r="AE99" s="179">
        <f>'Core Indicators'!GT99</f>
        <v>2</v>
      </c>
      <c r="AF99" s="179">
        <f>'Core Indicators'!HB99</f>
        <v>2</v>
      </c>
      <c r="AG99" s="179">
        <f t="shared" ref="AG99:AG130" si="57">IF(AND(AC99="x",AD99="x",AE99="x",AF99="x"),"x",AVERAGE(AC99:AF99))</f>
        <v>2</v>
      </c>
      <c r="AH99" s="179">
        <f>'Core Indicators'!HJ99</f>
        <v>2</v>
      </c>
      <c r="AI99" s="179">
        <f>'Core Indicators'!HR99</f>
        <v>2</v>
      </c>
      <c r="AJ99" s="179">
        <f t="shared" ref="AJ99:AJ130" si="58">IF(AND(AH99="x",AI99="x"),"x",AVERAGE(AH99:AI99))</f>
        <v>2</v>
      </c>
      <c r="AK99" s="179">
        <f>'Core Indicators'!HZ99</f>
        <v>2</v>
      </c>
      <c r="AL99" s="179">
        <f>'Core Indicators'!IH99</f>
        <v>2</v>
      </c>
      <c r="AM99" s="179">
        <f>'Core Indicators'!IP99</f>
        <v>2</v>
      </c>
      <c r="AN99" s="179">
        <f t="shared" ref="AN99:AN130" si="59">IF(AND(AK99="x",AL99="x",AM99="x"),"x",AVERAGE(AK99:AM99))</f>
        <v>2</v>
      </c>
    </row>
    <row r="100" spans="1:40" x14ac:dyDescent="0.35">
      <c r="A100" s="197" t="str">
        <f>Lists!C:C</f>
        <v>SDN001</v>
      </c>
      <c r="B100" s="249">
        <f t="shared" si="45"/>
        <v>1.3</v>
      </c>
      <c r="C100" s="158">
        <f t="shared" si="46"/>
        <v>0</v>
      </c>
      <c r="D100" s="272">
        <f t="shared" si="47"/>
        <v>1.4</v>
      </c>
      <c r="E100" s="197">
        <f>'Core Indicators'!R100</f>
        <v>2</v>
      </c>
      <c r="F100" s="197">
        <f>'Core Indicators'!Z100</f>
        <v>1</v>
      </c>
      <c r="G100" s="158">
        <f t="shared" si="48"/>
        <v>1.5</v>
      </c>
      <c r="H100" s="197">
        <f>'Core Indicators'!AH100</f>
        <v>1</v>
      </c>
      <c r="I100" s="197">
        <f>'Core Indicators'!AP100</f>
        <v>1</v>
      </c>
      <c r="J100" s="197">
        <f>'Core Indicators'!BN100</f>
        <v>2</v>
      </c>
      <c r="K100" s="197">
        <f t="shared" si="49"/>
        <v>1.5</v>
      </c>
      <c r="L100" s="249">
        <f t="shared" si="50"/>
        <v>1.3</v>
      </c>
      <c r="M100" s="272">
        <f t="shared" si="51"/>
        <v>1</v>
      </c>
      <c r="N100" s="198">
        <f>'Core Indicators'!DJ100</f>
        <v>1</v>
      </c>
      <c r="O100" s="198">
        <f>'Core Indicators'!DR100</f>
        <v>1</v>
      </c>
      <c r="P100" s="198">
        <f>'Core Indicators'!DZ100</f>
        <v>1</v>
      </c>
      <c r="Q100" s="198">
        <f>'Core Indicators'!EH100</f>
        <v>1</v>
      </c>
      <c r="R100" s="198">
        <f>'Core Indicators'!EP100</f>
        <v>1</v>
      </c>
      <c r="S100" s="158">
        <f t="shared" si="52"/>
        <v>1.6</v>
      </c>
      <c r="T100" s="158">
        <f t="shared" si="53"/>
        <v>1.1666666666666667</v>
      </c>
      <c r="U100" s="197">
        <v>1</v>
      </c>
      <c r="V100" s="197">
        <v>1</v>
      </c>
      <c r="W100" s="197">
        <f>'Core Indicators'!EX100</f>
        <v>2</v>
      </c>
      <c r="X100" s="158">
        <f t="shared" si="54"/>
        <v>1.5</v>
      </c>
      <c r="Y100" s="197">
        <v>1</v>
      </c>
      <c r="Z100" s="158">
        <f t="shared" si="55"/>
        <v>2</v>
      </c>
      <c r="AA100" s="197">
        <f>'Core Indicators'!FF100</f>
        <v>2</v>
      </c>
      <c r="AB100" s="197">
        <f t="shared" si="56"/>
        <v>2</v>
      </c>
      <c r="AC100" s="179">
        <f>'Core Indicators'!GD100</f>
        <v>2</v>
      </c>
      <c r="AD100" s="179">
        <f>'Core Indicators'!GL100</f>
        <v>2</v>
      </c>
      <c r="AE100" s="179">
        <f>'Core Indicators'!GT100</f>
        <v>2</v>
      </c>
      <c r="AF100" s="179">
        <f>'Core Indicators'!HB100</f>
        <v>2</v>
      </c>
      <c r="AG100" s="179">
        <f t="shared" si="57"/>
        <v>2</v>
      </c>
      <c r="AH100" s="179">
        <f>'Core Indicators'!HJ100</f>
        <v>2</v>
      </c>
      <c r="AI100" s="179">
        <f>'Core Indicators'!HR100</f>
        <v>2</v>
      </c>
      <c r="AJ100" s="179">
        <f t="shared" si="58"/>
        <v>2</v>
      </c>
      <c r="AK100" s="179">
        <f>'Core Indicators'!HZ100</f>
        <v>2</v>
      </c>
      <c r="AL100" s="179">
        <f>'Core Indicators'!IH100</f>
        <v>2</v>
      </c>
      <c r="AM100" s="179">
        <f>'Core Indicators'!IP100</f>
        <v>2</v>
      </c>
      <c r="AN100" s="179">
        <f t="shared" si="59"/>
        <v>2</v>
      </c>
    </row>
    <row r="101" spans="1:40" x14ac:dyDescent="0.35">
      <c r="A101" s="197" t="str">
        <f>Lists!C:C</f>
        <v>SDN005</v>
      </c>
      <c r="B101" s="249">
        <f t="shared" si="45"/>
        <v>1.9</v>
      </c>
      <c r="C101" s="158">
        <f t="shared" si="46"/>
        <v>0</v>
      </c>
      <c r="D101" s="272">
        <f t="shared" si="47"/>
        <v>2</v>
      </c>
      <c r="E101" s="197">
        <f>'Core Indicators'!R101</f>
        <v>2</v>
      </c>
      <c r="F101" s="197">
        <f>'Core Indicators'!Z101</f>
        <v>2</v>
      </c>
      <c r="G101" s="158">
        <f t="shared" si="48"/>
        <v>2</v>
      </c>
      <c r="H101" s="197">
        <f>'Core Indicators'!AH101</f>
        <v>2</v>
      </c>
      <c r="I101" s="197">
        <f>'Core Indicators'!AP101</f>
        <v>2</v>
      </c>
      <c r="J101" s="197">
        <f>'Core Indicators'!BN101</f>
        <v>2</v>
      </c>
      <c r="K101" s="197">
        <f t="shared" si="49"/>
        <v>2</v>
      </c>
      <c r="L101" s="249">
        <f t="shared" si="50"/>
        <v>2</v>
      </c>
      <c r="M101" s="272">
        <f t="shared" si="51"/>
        <v>2</v>
      </c>
      <c r="N101" s="198">
        <f>'Core Indicators'!DJ101</f>
        <v>2</v>
      </c>
      <c r="O101" s="198">
        <f>'Core Indicators'!DR101</f>
        <v>2</v>
      </c>
      <c r="P101" s="198">
        <f>'Core Indicators'!DZ101</f>
        <v>2</v>
      </c>
      <c r="Q101" s="198">
        <f>'Core Indicators'!EH101</f>
        <v>2</v>
      </c>
      <c r="R101" s="198">
        <f>'Core Indicators'!EP101</f>
        <v>2</v>
      </c>
      <c r="S101" s="158">
        <f t="shared" si="52"/>
        <v>1.6</v>
      </c>
      <c r="T101" s="158">
        <f t="shared" si="53"/>
        <v>1.1666666666666667</v>
      </c>
      <c r="U101" s="197">
        <v>1</v>
      </c>
      <c r="V101" s="197">
        <v>1</v>
      </c>
      <c r="W101" s="197">
        <f>'Core Indicators'!EX101</f>
        <v>2</v>
      </c>
      <c r="X101" s="158">
        <f t="shared" si="54"/>
        <v>1.5</v>
      </c>
      <c r="Y101" s="197">
        <v>1</v>
      </c>
      <c r="Z101" s="158">
        <f t="shared" si="55"/>
        <v>2</v>
      </c>
      <c r="AA101" s="197">
        <f>'Core Indicators'!FF101</f>
        <v>2</v>
      </c>
      <c r="AB101" s="197">
        <f t="shared" si="56"/>
        <v>2</v>
      </c>
      <c r="AC101" s="179">
        <f>'Core Indicators'!GD101</f>
        <v>2</v>
      </c>
      <c r="AD101" s="179">
        <f>'Core Indicators'!GL101</f>
        <v>2</v>
      </c>
      <c r="AE101" s="179">
        <f>'Core Indicators'!GT101</f>
        <v>2</v>
      </c>
      <c r="AF101" s="179">
        <f>'Core Indicators'!HB101</f>
        <v>2</v>
      </c>
      <c r="AG101" s="179">
        <f t="shared" si="57"/>
        <v>2</v>
      </c>
      <c r="AH101" s="179">
        <f>'Core Indicators'!HJ101</f>
        <v>2</v>
      </c>
      <c r="AI101" s="179">
        <f>'Core Indicators'!HR101</f>
        <v>2</v>
      </c>
      <c r="AJ101" s="179">
        <f t="shared" si="58"/>
        <v>2</v>
      </c>
      <c r="AK101" s="179">
        <f>'Core Indicators'!HZ101</f>
        <v>2</v>
      </c>
      <c r="AL101" s="179">
        <f>'Core Indicators'!IH101</f>
        <v>2</v>
      </c>
      <c r="AM101" s="179">
        <f>'Core Indicators'!IP101</f>
        <v>2</v>
      </c>
      <c r="AN101" s="179">
        <f t="shared" si="59"/>
        <v>2</v>
      </c>
    </row>
    <row r="102" spans="1:40" x14ac:dyDescent="0.35">
      <c r="A102" s="197" t="str">
        <f>Lists!C:C</f>
        <v>SDN006</v>
      </c>
      <c r="B102" s="249">
        <f t="shared" si="45"/>
        <v>2.4</v>
      </c>
      <c r="C102" s="158">
        <f t="shared" si="46"/>
        <v>0</v>
      </c>
      <c r="D102" s="272">
        <f t="shared" si="47"/>
        <v>2</v>
      </c>
      <c r="E102" s="197">
        <f>'Core Indicators'!R102</f>
        <v>2</v>
      </c>
      <c r="F102" s="197">
        <f>'Core Indicators'!Z102</f>
        <v>1</v>
      </c>
      <c r="G102" s="158">
        <f t="shared" si="48"/>
        <v>1.5</v>
      </c>
      <c r="H102" s="197">
        <f>'Core Indicators'!AH102</f>
        <v>2</v>
      </c>
      <c r="I102" s="197">
        <f>'Core Indicators'!AP102</f>
        <v>3</v>
      </c>
      <c r="J102" s="197">
        <f>'Core Indicators'!BN102</f>
        <v>2</v>
      </c>
      <c r="K102" s="197">
        <f t="shared" si="49"/>
        <v>2.5</v>
      </c>
      <c r="L102" s="249">
        <f t="shared" si="50"/>
        <v>2.2999999999999998</v>
      </c>
      <c r="M102" s="272">
        <f t="shared" si="51"/>
        <v>3</v>
      </c>
      <c r="N102" s="198">
        <f>'Core Indicators'!DJ102</f>
        <v>3</v>
      </c>
      <c r="O102" s="198">
        <f>'Core Indicators'!DR102</f>
        <v>3</v>
      </c>
      <c r="P102" s="198">
        <f>'Core Indicators'!DZ102</f>
        <v>3</v>
      </c>
      <c r="Q102" s="198">
        <f>'Core Indicators'!EH102</f>
        <v>3</v>
      </c>
      <c r="R102" s="198">
        <f>'Core Indicators'!EP102</f>
        <v>3</v>
      </c>
      <c r="S102" s="158">
        <f t="shared" si="52"/>
        <v>1.6</v>
      </c>
      <c r="T102" s="158">
        <f t="shared" si="53"/>
        <v>1.1666666666666667</v>
      </c>
      <c r="U102" s="197">
        <v>1</v>
      </c>
      <c r="V102" s="197">
        <v>1</v>
      </c>
      <c r="W102" s="197">
        <f>'Core Indicators'!EX102</f>
        <v>2</v>
      </c>
      <c r="X102" s="158">
        <f t="shared" si="54"/>
        <v>1.5</v>
      </c>
      <c r="Y102" s="197">
        <v>1</v>
      </c>
      <c r="Z102" s="158">
        <f t="shared" si="55"/>
        <v>2</v>
      </c>
      <c r="AA102" s="197">
        <f>'Core Indicators'!FF102</f>
        <v>2</v>
      </c>
      <c r="AB102" s="197">
        <f t="shared" si="56"/>
        <v>2</v>
      </c>
      <c r="AC102" s="179">
        <f>'Core Indicators'!GD102</f>
        <v>2</v>
      </c>
      <c r="AD102" s="179">
        <f>'Core Indicators'!GL102</f>
        <v>2</v>
      </c>
      <c r="AE102" s="179">
        <f>'Core Indicators'!GT102</f>
        <v>2</v>
      </c>
      <c r="AF102" s="179">
        <f>'Core Indicators'!HB102</f>
        <v>2</v>
      </c>
      <c r="AG102" s="179">
        <f t="shared" si="57"/>
        <v>2</v>
      </c>
      <c r="AH102" s="179">
        <f>'Core Indicators'!HJ102</f>
        <v>2</v>
      </c>
      <c r="AI102" s="179">
        <f>'Core Indicators'!HR102</f>
        <v>2</v>
      </c>
      <c r="AJ102" s="179">
        <f t="shared" si="58"/>
        <v>2</v>
      </c>
      <c r="AK102" s="179">
        <f>'Core Indicators'!HZ102</f>
        <v>2</v>
      </c>
      <c r="AL102" s="179">
        <f>'Core Indicators'!IH102</f>
        <v>2</v>
      </c>
      <c r="AM102" s="179">
        <f>'Core Indicators'!IP102</f>
        <v>2</v>
      </c>
      <c r="AN102" s="179">
        <f t="shared" si="59"/>
        <v>2</v>
      </c>
    </row>
    <row r="103" spans="1:40" x14ac:dyDescent="0.35">
      <c r="A103" s="197" t="str">
        <f>Lists!C:C</f>
        <v>SDN007</v>
      </c>
      <c r="B103" s="249">
        <f t="shared" si="45"/>
        <v>1.9</v>
      </c>
      <c r="C103" s="158">
        <f t="shared" si="46"/>
        <v>0</v>
      </c>
      <c r="D103" s="272">
        <f t="shared" si="47"/>
        <v>1.9</v>
      </c>
      <c r="E103" s="197">
        <f>'Core Indicators'!R103</f>
        <v>2</v>
      </c>
      <c r="F103" s="197">
        <f>'Core Indicators'!Z103</f>
        <v>2</v>
      </c>
      <c r="G103" s="158">
        <f t="shared" si="48"/>
        <v>2</v>
      </c>
      <c r="H103" s="197">
        <f>'Core Indicators'!AH103</f>
        <v>2</v>
      </c>
      <c r="I103" s="197">
        <f>'Core Indicators'!AP103</f>
        <v>1</v>
      </c>
      <c r="J103" s="197">
        <f>'Core Indicators'!BN103</f>
        <v>2</v>
      </c>
      <c r="K103" s="197">
        <f t="shared" si="49"/>
        <v>1.5</v>
      </c>
      <c r="L103" s="249">
        <f t="shared" si="50"/>
        <v>1.8</v>
      </c>
      <c r="M103" s="272">
        <f t="shared" si="51"/>
        <v>2</v>
      </c>
      <c r="N103" s="198">
        <f>'Core Indicators'!DJ103</f>
        <v>2</v>
      </c>
      <c r="O103" s="198">
        <f>'Core Indicators'!DR103</f>
        <v>2</v>
      </c>
      <c r="P103" s="198">
        <f>'Core Indicators'!DZ103</f>
        <v>2</v>
      </c>
      <c r="Q103" s="198">
        <f>'Core Indicators'!EH103</f>
        <v>2</v>
      </c>
      <c r="R103" s="198">
        <f>'Core Indicators'!EP103</f>
        <v>2</v>
      </c>
      <c r="S103" s="158">
        <f t="shared" si="52"/>
        <v>1.6</v>
      </c>
      <c r="T103" s="158">
        <f t="shared" si="53"/>
        <v>1.1666666666666667</v>
      </c>
      <c r="U103" s="197">
        <v>1</v>
      </c>
      <c r="V103" s="197">
        <v>1</v>
      </c>
      <c r="W103" s="197">
        <f>'Core Indicators'!EX103</f>
        <v>2</v>
      </c>
      <c r="X103" s="158">
        <f t="shared" si="54"/>
        <v>1.5</v>
      </c>
      <c r="Y103" s="197">
        <v>1</v>
      </c>
      <c r="Z103" s="158">
        <f t="shared" si="55"/>
        <v>2</v>
      </c>
      <c r="AA103" s="197">
        <f>'Core Indicators'!FF103</f>
        <v>2</v>
      </c>
      <c r="AB103" s="197">
        <f t="shared" si="56"/>
        <v>2</v>
      </c>
      <c r="AC103" s="179">
        <f>'Core Indicators'!GD103</f>
        <v>2</v>
      </c>
      <c r="AD103" s="179">
        <f>'Core Indicators'!GL103</f>
        <v>2</v>
      </c>
      <c r="AE103" s="179">
        <f>'Core Indicators'!GT103</f>
        <v>2</v>
      </c>
      <c r="AF103" s="179">
        <f>'Core Indicators'!HB103</f>
        <v>2</v>
      </c>
      <c r="AG103" s="179">
        <f t="shared" si="57"/>
        <v>2</v>
      </c>
      <c r="AH103" s="179">
        <f>'Core Indicators'!HJ103</f>
        <v>2</v>
      </c>
      <c r="AI103" s="179">
        <f>'Core Indicators'!HR103</f>
        <v>2</v>
      </c>
      <c r="AJ103" s="179">
        <f t="shared" si="58"/>
        <v>2</v>
      </c>
      <c r="AK103" s="179">
        <f>'Core Indicators'!HZ103</f>
        <v>2</v>
      </c>
      <c r="AL103" s="179">
        <f>'Core Indicators'!IH103</f>
        <v>2</v>
      </c>
      <c r="AM103" s="179">
        <f>'Core Indicators'!IP103</f>
        <v>2</v>
      </c>
      <c r="AN103" s="179">
        <f t="shared" si="59"/>
        <v>2</v>
      </c>
    </row>
    <row r="104" spans="1:40" x14ac:dyDescent="0.35">
      <c r="A104" s="197" t="str">
        <f>Lists!C:C</f>
        <v>SDN008</v>
      </c>
      <c r="B104" s="249">
        <f t="shared" si="45"/>
        <v>1.8</v>
      </c>
      <c r="C104" s="158">
        <f t="shared" si="46"/>
        <v>0</v>
      </c>
      <c r="D104" s="272">
        <f t="shared" si="47"/>
        <v>1.7</v>
      </c>
      <c r="E104" s="197">
        <f>'Core Indicators'!R104</f>
        <v>1</v>
      </c>
      <c r="F104" s="197">
        <f>'Core Indicators'!Z104</f>
        <v>1</v>
      </c>
      <c r="G104" s="158">
        <f t="shared" si="48"/>
        <v>1</v>
      </c>
      <c r="H104" s="197">
        <f>'Core Indicators'!AH104</f>
        <v>2</v>
      </c>
      <c r="I104" s="197">
        <f>'Core Indicators'!AP104</f>
        <v>2</v>
      </c>
      <c r="J104" s="197">
        <f>'Core Indicators'!BN104</f>
        <v>2</v>
      </c>
      <c r="K104" s="197">
        <f t="shared" si="49"/>
        <v>2</v>
      </c>
      <c r="L104" s="249">
        <f t="shared" si="50"/>
        <v>2</v>
      </c>
      <c r="M104" s="272">
        <f t="shared" si="51"/>
        <v>2</v>
      </c>
      <c r="N104" s="198">
        <f>'Core Indicators'!DJ104</f>
        <v>2</v>
      </c>
      <c r="O104" s="198">
        <f>'Core Indicators'!DR104</f>
        <v>2</v>
      </c>
      <c r="P104" s="198">
        <f>'Core Indicators'!DZ104</f>
        <v>2</v>
      </c>
      <c r="Q104" s="198">
        <f>'Core Indicators'!EH104</f>
        <v>2</v>
      </c>
      <c r="R104" s="198">
        <f>'Core Indicators'!EP104</f>
        <v>2</v>
      </c>
      <c r="S104" s="158">
        <f t="shared" si="52"/>
        <v>1.6</v>
      </c>
      <c r="T104" s="158">
        <f t="shared" si="53"/>
        <v>1.1666666666666667</v>
      </c>
      <c r="U104" s="197">
        <v>1</v>
      </c>
      <c r="V104" s="197">
        <v>1</v>
      </c>
      <c r="W104" s="197">
        <f>'Core Indicators'!EX104</f>
        <v>2</v>
      </c>
      <c r="X104" s="158">
        <f t="shared" si="54"/>
        <v>1.5</v>
      </c>
      <c r="Y104" s="197">
        <v>1</v>
      </c>
      <c r="Z104" s="158">
        <f t="shared" si="55"/>
        <v>2</v>
      </c>
      <c r="AA104" s="197">
        <f>'Core Indicators'!FF104</f>
        <v>2</v>
      </c>
      <c r="AB104" s="197">
        <f t="shared" si="56"/>
        <v>2</v>
      </c>
      <c r="AC104" s="179">
        <f>'Core Indicators'!GD104</f>
        <v>2</v>
      </c>
      <c r="AD104" s="179">
        <f>'Core Indicators'!GL104</f>
        <v>2</v>
      </c>
      <c r="AE104" s="179">
        <f>'Core Indicators'!GT104</f>
        <v>2</v>
      </c>
      <c r="AF104" s="179">
        <f>'Core Indicators'!HB104</f>
        <v>2</v>
      </c>
      <c r="AG104" s="179">
        <f t="shared" si="57"/>
        <v>2</v>
      </c>
      <c r="AH104" s="179">
        <f>'Core Indicators'!HJ104</f>
        <v>2</v>
      </c>
      <c r="AI104" s="179">
        <f>'Core Indicators'!HR104</f>
        <v>2</v>
      </c>
      <c r="AJ104" s="179">
        <f t="shared" si="58"/>
        <v>2</v>
      </c>
      <c r="AK104" s="179">
        <f>'Core Indicators'!HZ104</f>
        <v>2</v>
      </c>
      <c r="AL104" s="179">
        <f>'Core Indicators'!IH104</f>
        <v>2</v>
      </c>
      <c r="AM104" s="179">
        <f>'Core Indicators'!IP104</f>
        <v>2</v>
      </c>
      <c r="AN104" s="179">
        <f t="shared" si="59"/>
        <v>2</v>
      </c>
    </row>
    <row r="105" spans="1:40" x14ac:dyDescent="0.35">
      <c r="A105" s="197" t="str">
        <f>Lists!C:C</f>
        <v>SEN002</v>
      </c>
      <c r="B105" s="249">
        <f t="shared" si="45"/>
        <v>1.7</v>
      </c>
      <c r="C105" s="158">
        <f t="shared" si="46"/>
        <v>1</v>
      </c>
      <c r="D105" s="272">
        <f t="shared" si="47"/>
        <v>1.8</v>
      </c>
      <c r="E105" s="197">
        <f>'Core Indicators'!R105</f>
        <v>1</v>
      </c>
      <c r="F105" s="197">
        <f>'Core Indicators'!Z105</f>
        <v>2</v>
      </c>
      <c r="G105" s="158">
        <f t="shared" si="48"/>
        <v>1.5</v>
      </c>
      <c r="H105" s="197">
        <f>'Core Indicators'!AH105</f>
        <v>2</v>
      </c>
      <c r="I105" s="197" t="str">
        <f>'Core Indicators'!AP105</f>
        <v>x</v>
      </c>
      <c r="J105" s="197">
        <f>'Core Indicators'!BN105</f>
        <v>2</v>
      </c>
      <c r="K105" s="197">
        <f t="shared" si="49"/>
        <v>2</v>
      </c>
      <c r="L105" s="249">
        <f t="shared" si="50"/>
        <v>2</v>
      </c>
      <c r="M105" s="272">
        <f t="shared" si="51"/>
        <v>2</v>
      </c>
      <c r="N105" s="198">
        <f>'Core Indicators'!DJ105</f>
        <v>2</v>
      </c>
      <c r="O105" s="198">
        <f>'Core Indicators'!DR105</f>
        <v>2</v>
      </c>
      <c r="P105" s="198">
        <f>'Core Indicators'!DZ105</f>
        <v>2</v>
      </c>
      <c r="Q105" s="198">
        <f>'Core Indicators'!EH105</f>
        <v>2</v>
      </c>
      <c r="R105" s="198">
        <f>'Core Indicators'!EP105</f>
        <v>2</v>
      </c>
      <c r="S105" s="158">
        <f t="shared" si="52"/>
        <v>1.3</v>
      </c>
      <c r="T105" s="158">
        <f t="shared" si="53"/>
        <v>1.1666666666666667</v>
      </c>
      <c r="U105" s="197">
        <v>1</v>
      </c>
      <c r="V105" s="197">
        <v>1</v>
      </c>
      <c r="W105" s="197">
        <f>'Core Indicators'!EX105</f>
        <v>2</v>
      </c>
      <c r="X105" s="158">
        <f t="shared" si="54"/>
        <v>1.5</v>
      </c>
      <c r="Y105" s="197">
        <v>1</v>
      </c>
      <c r="Z105" s="158">
        <f t="shared" si="55"/>
        <v>1.5</v>
      </c>
      <c r="AA105" s="197">
        <f>'Core Indicators'!FF105</f>
        <v>1</v>
      </c>
      <c r="AB105" s="197">
        <f t="shared" si="56"/>
        <v>2</v>
      </c>
      <c r="AC105" s="179">
        <f>'Core Indicators'!GD105</f>
        <v>2</v>
      </c>
      <c r="AD105" s="179">
        <f>'Core Indicators'!GL105</f>
        <v>2</v>
      </c>
      <c r="AE105" s="179">
        <f>'Core Indicators'!GT105</f>
        <v>2</v>
      </c>
      <c r="AF105" s="179">
        <f>'Core Indicators'!HB105</f>
        <v>2</v>
      </c>
      <c r="AG105" s="179">
        <f t="shared" si="57"/>
        <v>2</v>
      </c>
      <c r="AH105" s="179">
        <f>'Core Indicators'!HJ105</f>
        <v>2</v>
      </c>
      <c r="AI105" s="179">
        <f>'Core Indicators'!HR105</f>
        <v>2</v>
      </c>
      <c r="AJ105" s="179">
        <f t="shared" si="58"/>
        <v>2</v>
      </c>
      <c r="AK105" s="179">
        <f>'Core Indicators'!HZ105</f>
        <v>2</v>
      </c>
      <c r="AL105" s="179">
        <f>'Core Indicators'!IH105</f>
        <v>2</v>
      </c>
      <c r="AM105" s="179">
        <f>'Core Indicators'!IP105</f>
        <v>2</v>
      </c>
      <c r="AN105" s="179">
        <f t="shared" si="59"/>
        <v>2</v>
      </c>
    </row>
    <row r="106" spans="1:40" x14ac:dyDescent="0.35">
      <c r="A106" s="197" t="str">
        <f>Lists!C:C</f>
        <v>SLV001</v>
      </c>
      <c r="B106" s="249">
        <f t="shared" si="45"/>
        <v>1.9</v>
      </c>
      <c r="C106" s="158">
        <f t="shared" si="46"/>
        <v>0</v>
      </c>
      <c r="D106" s="272">
        <f t="shared" si="47"/>
        <v>1.9</v>
      </c>
      <c r="E106" s="197">
        <f>'Core Indicators'!R106</f>
        <v>1</v>
      </c>
      <c r="F106" s="197">
        <f>'Core Indicators'!Z106</f>
        <v>1</v>
      </c>
      <c r="G106" s="158">
        <f t="shared" si="48"/>
        <v>1</v>
      </c>
      <c r="H106" s="197">
        <f>'Core Indicators'!AH106</f>
        <v>2</v>
      </c>
      <c r="I106" s="197">
        <f>'Core Indicators'!AP106</f>
        <v>2</v>
      </c>
      <c r="J106" s="197">
        <f>'Core Indicators'!BN106</f>
        <v>3</v>
      </c>
      <c r="K106" s="197">
        <f t="shared" si="49"/>
        <v>2.5</v>
      </c>
      <c r="L106" s="249">
        <f t="shared" si="50"/>
        <v>2.2999999999999998</v>
      </c>
      <c r="M106" s="272">
        <f t="shared" si="51"/>
        <v>2</v>
      </c>
      <c r="N106" s="198">
        <f>'Core Indicators'!DJ106</f>
        <v>2</v>
      </c>
      <c r="O106" s="198">
        <f>'Core Indicators'!DR106</f>
        <v>2</v>
      </c>
      <c r="P106" s="198">
        <f>'Core Indicators'!DZ106</f>
        <v>2</v>
      </c>
      <c r="Q106" s="198">
        <f>'Core Indicators'!EH106</f>
        <v>2</v>
      </c>
      <c r="R106" s="198">
        <f>'Core Indicators'!EP106</f>
        <v>2</v>
      </c>
      <c r="S106" s="158">
        <f t="shared" si="52"/>
        <v>1.7</v>
      </c>
      <c r="T106" s="158">
        <f t="shared" si="53"/>
        <v>1.3333333333333333</v>
      </c>
      <c r="U106" s="197">
        <v>1</v>
      </c>
      <c r="V106" s="197">
        <v>1</v>
      </c>
      <c r="W106" s="197">
        <f>'Core Indicators'!EX106</f>
        <v>3</v>
      </c>
      <c r="X106" s="158">
        <f t="shared" si="54"/>
        <v>2</v>
      </c>
      <c r="Y106" s="197">
        <v>1</v>
      </c>
      <c r="Z106" s="158">
        <f t="shared" si="55"/>
        <v>2</v>
      </c>
      <c r="AA106" s="197">
        <f>'Core Indicators'!FF106</f>
        <v>2</v>
      </c>
      <c r="AB106" s="197">
        <f t="shared" si="56"/>
        <v>2</v>
      </c>
      <c r="AC106" s="179">
        <f>'Core Indicators'!GD106</f>
        <v>2</v>
      </c>
      <c r="AD106" s="179">
        <f>'Core Indicators'!GL106</f>
        <v>2</v>
      </c>
      <c r="AE106" s="179">
        <f>'Core Indicators'!GT106</f>
        <v>2</v>
      </c>
      <c r="AF106" s="179">
        <f>'Core Indicators'!HB106</f>
        <v>2</v>
      </c>
      <c r="AG106" s="179">
        <f t="shared" si="57"/>
        <v>2</v>
      </c>
      <c r="AH106" s="179">
        <f>'Core Indicators'!HJ106</f>
        <v>2</v>
      </c>
      <c r="AI106" s="179">
        <f>'Core Indicators'!HR106</f>
        <v>2</v>
      </c>
      <c r="AJ106" s="179">
        <f t="shared" si="58"/>
        <v>2</v>
      </c>
      <c r="AK106" s="179">
        <f>'Core Indicators'!HZ106</f>
        <v>2</v>
      </c>
      <c r="AL106" s="179">
        <f>'Core Indicators'!IH106</f>
        <v>2</v>
      </c>
      <c r="AM106" s="179">
        <f>'Core Indicators'!IP106</f>
        <v>2</v>
      </c>
      <c r="AN106" s="179">
        <f t="shared" si="59"/>
        <v>2</v>
      </c>
    </row>
    <row r="107" spans="1:40" x14ac:dyDescent="0.35">
      <c r="A107" s="197" t="str">
        <f>Lists!C:C</f>
        <v>SOM001</v>
      </c>
      <c r="B107" s="249">
        <f t="shared" si="45"/>
        <v>1.8</v>
      </c>
      <c r="C107" s="158">
        <f t="shared" si="46"/>
        <v>0</v>
      </c>
      <c r="D107" s="272">
        <f t="shared" si="47"/>
        <v>2.2000000000000002</v>
      </c>
      <c r="E107" s="197">
        <f>'Core Indicators'!R107</f>
        <v>1</v>
      </c>
      <c r="F107" s="197">
        <f>'Core Indicators'!Z107</f>
        <v>2</v>
      </c>
      <c r="G107" s="158">
        <f t="shared" si="48"/>
        <v>1.5</v>
      </c>
      <c r="H107" s="197">
        <f>'Core Indicators'!AH107</f>
        <v>2</v>
      </c>
      <c r="I107" s="197">
        <f>'Core Indicators'!AP107</f>
        <v>3</v>
      </c>
      <c r="J107" s="197">
        <f>'Core Indicators'!BN107</f>
        <v>3</v>
      </c>
      <c r="K107" s="197">
        <f t="shared" si="49"/>
        <v>3</v>
      </c>
      <c r="L107" s="249">
        <f t="shared" si="50"/>
        <v>2.5</v>
      </c>
      <c r="M107" s="272">
        <f t="shared" si="51"/>
        <v>2</v>
      </c>
      <c r="N107" s="198">
        <f>'Core Indicators'!DJ107</f>
        <v>2</v>
      </c>
      <c r="O107" s="198">
        <f>'Core Indicators'!DR107</f>
        <v>2</v>
      </c>
      <c r="P107" s="198">
        <f>'Core Indicators'!DZ107</f>
        <v>2</v>
      </c>
      <c r="Q107" s="198">
        <f>'Core Indicators'!EH107</f>
        <v>2</v>
      </c>
      <c r="R107" s="198">
        <f>'Core Indicators'!EP107</f>
        <v>2</v>
      </c>
      <c r="S107" s="158">
        <f t="shared" si="52"/>
        <v>1.3</v>
      </c>
      <c r="T107" s="158">
        <f t="shared" si="53"/>
        <v>1.1666666666666667</v>
      </c>
      <c r="U107" s="197">
        <v>1</v>
      </c>
      <c r="V107" s="197">
        <v>1</v>
      </c>
      <c r="W107" s="197">
        <f>'Core Indicators'!EX107</f>
        <v>2</v>
      </c>
      <c r="X107" s="158">
        <f t="shared" si="54"/>
        <v>1.5</v>
      </c>
      <c r="Y107" s="197">
        <v>1</v>
      </c>
      <c r="Z107" s="158">
        <f t="shared" si="55"/>
        <v>1.5</v>
      </c>
      <c r="AA107" s="197">
        <f>'Core Indicators'!FF107</f>
        <v>1</v>
      </c>
      <c r="AB107" s="197">
        <f t="shared" si="56"/>
        <v>2</v>
      </c>
      <c r="AC107" s="179">
        <f>'Core Indicators'!GD107</f>
        <v>2</v>
      </c>
      <c r="AD107" s="179">
        <f>'Core Indicators'!GL107</f>
        <v>2</v>
      </c>
      <c r="AE107" s="179">
        <f>'Core Indicators'!GT107</f>
        <v>2</v>
      </c>
      <c r="AF107" s="179">
        <f>'Core Indicators'!HB107</f>
        <v>2</v>
      </c>
      <c r="AG107" s="179">
        <f t="shared" si="57"/>
        <v>2</v>
      </c>
      <c r="AH107" s="179">
        <f>'Core Indicators'!HJ107</f>
        <v>2</v>
      </c>
      <c r="AI107" s="179">
        <f>'Core Indicators'!HR107</f>
        <v>2</v>
      </c>
      <c r="AJ107" s="179">
        <f t="shared" si="58"/>
        <v>2</v>
      </c>
      <c r="AK107" s="179">
        <f>'Core Indicators'!HZ107</f>
        <v>2</v>
      </c>
      <c r="AL107" s="179">
        <f>'Core Indicators'!IH107</f>
        <v>2</v>
      </c>
      <c r="AM107" s="179">
        <f>'Core Indicators'!IP107</f>
        <v>2</v>
      </c>
      <c r="AN107" s="179">
        <f t="shared" si="59"/>
        <v>2</v>
      </c>
    </row>
    <row r="108" spans="1:40" x14ac:dyDescent="0.35">
      <c r="A108" s="197" t="str">
        <f>Lists!C:C</f>
        <v>SOM002</v>
      </c>
      <c r="B108" s="249">
        <f t="shared" si="45"/>
        <v>1.8</v>
      </c>
      <c r="C108" s="158">
        <f t="shared" si="46"/>
        <v>0</v>
      </c>
      <c r="D108" s="272">
        <f t="shared" si="47"/>
        <v>1.7</v>
      </c>
      <c r="E108" s="197">
        <f>'Core Indicators'!R108</f>
        <v>2</v>
      </c>
      <c r="F108" s="197">
        <f>'Core Indicators'!Z108</f>
        <v>3</v>
      </c>
      <c r="G108" s="158">
        <f t="shared" si="48"/>
        <v>2.5</v>
      </c>
      <c r="H108" s="197">
        <f>'Core Indicators'!AH108</f>
        <v>1</v>
      </c>
      <c r="I108" s="197">
        <f>'Core Indicators'!AP108</f>
        <v>1</v>
      </c>
      <c r="J108" s="197">
        <f>'Core Indicators'!BN108</f>
        <v>2</v>
      </c>
      <c r="K108" s="197">
        <f t="shared" si="49"/>
        <v>1.5</v>
      </c>
      <c r="L108" s="249">
        <f t="shared" si="50"/>
        <v>1.3</v>
      </c>
      <c r="M108" s="272">
        <f t="shared" si="51"/>
        <v>2</v>
      </c>
      <c r="N108" s="198">
        <f>'Core Indicators'!DJ108</f>
        <v>2</v>
      </c>
      <c r="O108" s="198">
        <f>'Core Indicators'!DR108</f>
        <v>2</v>
      </c>
      <c r="P108" s="198">
        <f>'Core Indicators'!DZ108</f>
        <v>2</v>
      </c>
      <c r="Q108" s="198">
        <f>'Core Indicators'!EH108</f>
        <v>2</v>
      </c>
      <c r="R108" s="198" t="str">
        <f>'Core Indicators'!EP108</f>
        <v>x</v>
      </c>
      <c r="S108" s="158">
        <f t="shared" si="52"/>
        <v>1.6</v>
      </c>
      <c r="T108" s="158">
        <f t="shared" si="53"/>
        <v>1.1666666666666667</v>
      </c>
      <c r="U108" s="197">
        <v>1</v>
      </c>
      <c r="V108" s="197">
        <v>1</v>
      </c>
      <c r="W108" s="197">
        <f>'Core Indicators'!EX108</f>
        <v>2</v>
      </c>
      <c r="X108" s="158">
        <f t="shared" si="54"/>
        <v>1.5</v>
      </c>
      <c r="Y108" s="197">
        <v>1</v>
      </c>
      <c r="Z108" s="158">
        <f t="shared" si="55"/>
        <v>2</v>
      </c>
      <c r="AA108" s="197">
        <f>'Core Indicators'!FF108</f>
        <v>2</v>
      </c>
      <c r="AB108" s="197">
        <f t="shared" si="56"/>
        <v>2</v>
      </c>
      <c r="AC108" s="179">
        <f>'Core Indicators'!GD108</f>
        <v>2</v>
      </c>
      <c r="AD108" s="179">
        <f>'Core Indicators'!GL108</f>
        <v>2</v>
      </c>
      <c r="AE108" s="179">
        <f>'Core Indicators'!GT108</f>
        <v>2</v>
      </c>
      <c r="AF108" s="179">
        <f>'Core Indicators'!HB108</f>
        <v>2</v>
      </c>
      <c r="AG108" s="179">
        <f t="shared" si="57"/>
        <v>2</v>
      </c>
      <c r="AH108" s="179">
        <f>'Core Indicators'!HJ108</f>
        <v>2</v>
      </c>
      <c r="AI108" s="179">
        <f>'Core Indicators'!HR108</f>
        <v>2</v>
      </c>
      <c r="AJ108" s="179">
        <f t="shared" si="58"/>
        <v>2</v>
      </c>
      <c r="AK108" s="179">
        <f>'Core Indicators'!HZ108</f>
        <v>2</v>
      </c>
      <c r="AL108" s="179">
        <f>'Core Indicators'!IH108</f>
        <v>2</v>
      </c>
      <c r="AM108" s="179">
        <f>'Core Indicators'!IP108</f>
        <v>2</v>
      </c>
      <c r="AN108" s="179">
        <f t="shared" si="59"/>
        <v>2</v>
      </c>
    </row>
    <row r="109" spans="1:40" x14ac:dyDescent="0.35">
      <c r="A109" s="197" t="str">
        <f>Lists!C:C</f>
        <v>SSD001</v>
      </c>
      <c r="B109" s="249">
        <f t="shared" si="45"/>
        <v>1.7</v>
      </c>
      <c r="C109" s="158">
        <f t="shared" si="46"/>
        <v>0</v>
      </c>
      <c r="D109" s="272">
        <f t="shared" si="47"/>
        <v>1.8</v>
      </c>
      <c r="E109" s="197">
        <f>'Core Indicators'!R109</f>
        <v>1</v>
      </c>
      <c r="F109" s="197">
        <f>'Core Indicators'!Z109</f>
        <v>2</v>
      </c>
      <c r="G109" s="158">
        <f t="shared" si="48"/>
        <v>1.5</v>
      </c>
      <c r="H109" s="197">
        <f>'Core Indicators'!AH109</f>
        <v>2</v>
      </c>
      <c r="I109" s="197">
        <f>'Core Indicators'!AP109</f>
        <v>2</v>
      </c>
      <c r="J109" s="197">
        <f>'Core Indicators'!BN109</f>
        <v>2</v>
      </c>
      <c r="K109" s="197">
        <f t="shared" si="49"/>
        <v>2</v>
      </c>
      <c r="L109" s="249">
        <f t="shared" si="50"/>
        <v>2</v>
      </c>
      <c r="M109" s="272">
        <f t="shared" si="51"/>
        <v>2</v>
      </c>
      <c r="N109" s="198">
        <f>'Core Indicators'!DJ109</f>
        <v>2</v>
      </c>
      <c r="O109" s="198">
        <f>'Core Indicators'!DR109</f>
        <v>2</v>
      </c>
      <c r="P109" s="198">
        <f>'Core Indicators'!DZ109</f>
        <v>2</v>
      </c>
      <c r="Q109" s="198">
        <f>'Core Indicators'!EH109</f>
        <v>2</v>
      </c>
      <c r="R109" s="198">
        <f>'Core Indicators'!EP109</f>
        <v>2</v>
      </c>
      <c r="S109" s="158">
        <f t="shared" si="52"/>
        <v>1.3</v>
      </c>
      <c r="T109" s="158">
        <f t="shared" si="53"/>
        <v>1.1666666666666667</v>
      </c>
      <c r="U109" s="197">
        <v>1</v>
      </c>
      <c r="V109" s="197">
        <v>1</v>
      </c>
      <c r="W109" s="197">
        <f>'Core Indicators'!EX109</f>
        <v>2</v>
      </c>
      <c r="X109" s="158">
        <f t="shared" si="54"/>
        <v>1.5</v>
      </c>
      <c r="Y109" s="197">
        <v>1</v>
      </c>
      <c r="Z109" s="158">
        <f t="shared" si="55"/>
        <v>1.5</v>
      </c>
      <c r="AA109" s="197">
        <f>'Core Indicators'!FF109</f>
        <v>1</v>
      </c>
      <c r="AB109" s="197">
        <f t="shared" si="56"/>
        <v>2</v>
      </c>
      <c r="AC109" s="179">
        <f>'Core Indicators'!GD109</f>
        <v>2</v>
      </c>
      <c r="AD109" s="179">
        <f>'Core Indicators'!GL109</f>
        <v>2</v>
      </c>
      <c r="AE109" s="179">
        <f>'Core Indicators'!GT109</f>
        <v>2</v>
      </c>
      <c r="AF109" s="179">
        <f>'Core Indicators'!HB109</f>
        <v>2</v>
      </c>
      <c r="AG109" s="179">
        <f t="shared" si="57"/>
        <v>2</v>
      </c>
      <c r="AH109" s="179">
        <f>'Core Indicators'!HJ109</f>
        <v>2</v>
      </c>
      <c r="AI109" s="179">
        <f>'Core Indicators'!HR109</f>
        <v>2</v>
      </c>
      <c r="AJ109" s="179">
        <f t="shared" si="58"/>
        <v>2</v>
      </c>
      <c r="AK109" s="179">
        <f>'Core Indicators'!HZ109</f>
        <v>2</v>
      </c>
      <c r="AL109" s="179">
        <f>'Core Indicators'!IH109</f>
        <v>2</v>
      </c>
      <c r="AM109" s="179">
        <f>'Core Indicators'!IP109</f>
        <v>2</v>
      </c>
      <c r="AN109" s="179">
        <f t="shared" si="59"/>
        <v>2</v>
      </c>
    </row>
    <row r="110" spans="1:40" x14ac:dyDescent="0.35">
      <c r="A110" s="197" t="str">
        <f>Lists!C:C</f>
        <v>SWZ001</v>
      </c>
      <c r="B110" s="249">
        <f t="shared" si="45"/>
        <v>1.3</v>
      </c>
      <c r="C110" s="158">
        <f t="shared" si="46"/>
        <v>1</v>
      </c>
      <c r="D110" s="272">
        <f t="shared" si="47"/>
        <v>1.5</v>
      </c>
      <c r="E110" s="197">
        <f>'Core Indicators'!R110</f>
        <v>2</v>
      </c>
      <c r="F110" s="197">
        <f>'Core Indicators'!Z110</f>
        <v>1</v>
      </c>
      <c r="G110" s="158">
        <f t="shared" si="48"/>
        <v>1.5</v>
      </c>
      <c r="H110" s="197">
        <f>'Core Indicators'!AH110</f>
        <v>1</v>
      </c>
      <c r="I110" s="197" t="str">
        <f>'Core Indicators'!AP110</f>
        <v>x</v>
      </c>
      <c r="J110" s="197">
        <f>'Core Indicators'!BN110</f>
        <v>2</v>
      </c>
      <c r="K110" s="197">
        <f t="shared" si="49"/>
        <v>2</v>
      </c>
      <c r="L110" s="249">
        <f t="shared" si="50"/>
        <v>1.5</v>
      </c>
      <c r="M110" s="272">
        <f t="shared" si="51"/>
        <v>1</v>
      </c>
      <c r="N110" s="198">
        <f>'Core Indicators'!DJ110</f>
        <v>1</v>
      </c>
      <c r="O110" s="198">
        <f>'Core Indicators'!DR110</f>
        <v>1</v>
      </c>
      <c r="P110" s="198">
        <f>'Core Indicators'!DZ110</f>
        <v>1</v>
      </c>
      <c r="Q110" s="198">
        <f>'Core Indicators'!EH110</f>
        <v>1</v>
      </c>
      <c r="R110" s="198">
        <f>'Core Indicators'!EP110</f>
        <v>1</v>
      </c>
      <c r="S110" s="158">
        <f t="shared" si="52"/>
        <v>1.6</v>
      </c>
      <c r="T110" s="158">
        <f t="shared" si="53"/>
        <v>1.1666666666666667</v>
      </c>
      <c r="U110" s="197">
        <v>1</v>
      </c>
      <c r="V110" s="197">
        <v>1</v>
      </c>
      <c r="W110" s="197">
        <f>'Core Indicators'!EX110</f>
        <v>2</v>
      </c>
      <c r="X110" s="158">
        <f t="shared" si="54"/>
        <v>1.5</v>
      </c>
      <c r="Y110" s="197">
        <v>1</v>
      </c>
      <c r="Z110" s="158">
        <f t="shared" si="55"/>
        <v>2</v>
      </c>
      <c r="AA110" s="197">
        <f>'Core Indicators'!FF110</f>
        <v>2</v>
      </c>
      <c r="AB110" s="197">
        <f t="shared" si="56"/>
        <v>2</v>
      </c>
      <c r="AC110" s="179">
        <f>'Core Indicators'!GD110</f>
        <v>2</v>
      </c>
      <c r="AD110" s="179">
        <f>'Core Indicators'!GL110</f>
        <v>2</v>
      </c>
      <c r="AE110" s="179">
        <f>'Core Indicators'!GT110</f>
        <v>2</v>
      </c>
      <c r="AF110" s="179">
        <f>'Core Indicators'!HB110</f>
        <v>2</v>
      </c>
      <c r="AG110" s="179">
        <f t="shared" si="57"/>
        <v>2</v>
      </c>
      <c r="AH110" s="179">
        <f>'Core Indicators'!HJ110</f>
        <v>2</v>
      </c>
      <c r="AI110" s="179">
        <f>'Core Indicators'!HR110</f>
        <v>2</v>
      </c>
      <c r="AJ110" s="179">
        <f t="shared" si="58"/>
        <v>2</v>
      </c>
      <c r="AK110" s="179">
        <f>'Core Indicators'!HZ110</f>
        <v>2</v>
      </c>
      <c r="AL110" s="179">
        <f>'Core Indicators'!IH110</f>
        <v>2</v>
      </c>
      <c r="AM110" s="179">
        <f>'Core Indicators'!IP110</f>
        <v>2</v>
      </c>
      <c r="AN110" s="179">
        <f t="shared" si="59"/>
        <v>2</v>
      </c>
    </row>
    <row r="111" spans="1:40" x14ac:dyDescent="0.35">
      <c r="A111" s="197" t="str">
        <f>Lists!C:C</f>
        <v>SYR001</v>
      </c>
      <c r="B111" s="249">
        <f t="shared" si="45"/>
        <v>1.4</v>
      </c>
      <c r="C111" s="158">
        <f t="shared" si="46"/>
        <v>0</v>
      </c>
      <c r="D111" s="272">
        <f t="shared" si="47"/>
        <v>2.2000000000000002</v>
      </c>
      <c r="E111" s="197">
        <f>'Core Indicators'!R111</f>
        <v>1</v>
      </c>
      <c r="F111" s="197">
        <f>'Core Indicators'!Z111</f>
        <v>2</v>
      </c>
      <c r="G111" s="158">
        <f t="shared" si="48"/>
        <v>1.5</v>
      </c>
      <c r="H111" s="197">
        <f>'Core Indicators'!AH111</f>
        <v>2</v>
      </c>
      <c r="I111" s="197">
        <f>'Core Indicators'!AP111</f>
        <v>3</v>
      </c>
      <c r="J111" s="197">
        <f>'Core Indicators'!BN111</f>
        <v>3</v>
      </c>
      <c r="K111" s="197">
        <f t="shared" si="49"/>
        <v>3</v>
      </c>
      <c r="L111" s="249">
        <f t="shared" si="50"/>
        <v>2.5</v>
      </c>
      <c r="M111" s="272">
        <f t="shared" si="51"/>
        <v>1</v>
      </c>
      <c r="N111" s="198">
        <f>'Core Indicators'!DJ111</f>
        <v>1</v>
      </c>
      <c r="O111" s="198">
        <f>'Core Indicators'!DR111</f>
        <v>1</v>
      </c>
      <c r="P111" s="198">
        <f>'Core Indicators'!DZ111</f>
        <v>1</v>
      </c>
      <c r="Q111" s="198">
        <f>'Core Indicators'!EH111</f>
        <v>1</v>
      </c>
      <c r="R111" s="198">
        <f>'Core Indicators'!EP111</f>
        <v>1</v>
      </c>
      <c r="S111" s="158">
        <f t="shared" si="52"/>
        <v>1.4</v>
      </c>
      <c r="T111" s="158">
        <f t="shared" si="53"/>
        <v>1.3333333333333333</v>
      </c>
      <c r="U111" s="197">
        <v>1</v>
      </c>
      <c r="V111" s="197">
        <v>1</v>
      </c>
      <c r="W111" s="197">
        <f>'Core Indicators'!EX111</f>
        <v>3</v>
      </c>
      <c r="X111" s="158">
        <f t="shared" si="54"/>
        <v>2</v>
      </c>
      <c r="Y111" s="197">
        <v>1</v>
      </c>
      <c r="Z111" s="158">
        <f t="shared" si="55"/>
        <v>1.5</v>
      </c>
      <c r="AA111" s="197">
        <f>'Core Indicators'!FF111</f>
        <v>1</v>
      </c>
      <c r="AB111" s="197">
        <f t="shared" si="56"/>
        <v>2</v>
      </c>
      <c r="AC111" s="179">
        <f>'Core Indicators'!GD111</f>
        <v>2</v>
      </c>
      <c r="AD111" s="179">
        <f>'Core Indicators'!GL111</f>
        <v>2</v>
      </c>
      <c r="AE111" s="179">
        <f>'Core Indicators'!GT111</f>
        <v>2</v>
      </c>
      <c r="AF111" s="179">
        <f>'Core Indicators'!HB111</f>
        <v>2</v>
      </c>
      <c r="AG111" s="179">
        <f t="shared" si="57"/>
        <v>2</v>
      </c>
      <c r="AH111" s="179">
        <f>'Core Indicators'!HJ111</f>
        <v>2</v>
      </c>
      <c r="AI111" s="179">
        <f>'Core Indicators'!HR111</f>
        <v>2</v>
      </c>
      <c r="AJ111" s="179">
        <f t="shared" si="58"/>
        <v>2</v>
      </c>
      <c r="AK111" s="179">
        <f>'Core Indicators'!HZ111</f>
        <v>2</v>
      </c>
      <c r="AL111" s="179">
        <f>'Core Indicators'!IH111</f>
        <v>2</v>
      </c>
      <c r="AM111" s="179">
        <f>'Core Indicators'!IP111</f>
        <v>2</v>
      </c>
      <c r="AN111" s="179">
        <f t="shared" si="59"/>
        <v>2</v>
      </c>
    </row>
    <row r="112" spans="1:40" x14ac:dyDescent="0.35">
      <c r="A112" s="197" t="str">
        <f>Lists!C:C</f>
        <v>TCD001</v>
      </c>
      <c r="B112" s="249">
        <f t="shared" si="45"/>
        <v>2.4</v>
      </c>
      <c r="C112" s="158">
        <f t="shared" si="46"/>
        <v>0</v>
      </c>
      <c r="D112" s="272">
        <f t="shared" si="47"/>
        <v>2.4</v>
      </c>
      <c r="E112" s="197">
        <f>'Core Indicators'!R112</f>
        <v>1</v>
      </c>
      <c r="F112" s="197">
        <f>'Core Indicators'!Z112</f>
        <v>2</v>
      </c>
      <c r="G112" s="158">
        <f t="shared" si="48"/>
        <v>1.5</v>
      </c>
      <c r="H112" s="197">
        <f>'Core Indicators'!AH112</f>
        <v>3</v>
      </c>
      <c r="I112" s="197">
        <f>'Core Indicators'!AP112</f>
        <v>2</v>
      </c>
      <c r="J112" s="197">
        <f>'Core Indicators'!BN112</f>
        <v>3</v>
      </c>
      <c r="K112" s="197">
        <f t="shared" si="49"/>
        <v>2.5</v>
      </c>
      <c r="L112" s="249">
        <f t="shared" si="50"/>
        <v>2.8</v>
      </c>
      <c r="M112" s="272">
        <f t="shared" si="51"/>
        <v>3</v>
      </c>
      <c r="N112" s="198">
        <f>'Core Indicators'!DJ112</f>
        <v>3</v>
      </c>
      <c r="O112" s="198">
        <f>'Core Indicators'!DR112</f>
        <v>3</v>
      </c>
      <c r="P112" s="198">
        <f>'Core Indicators'!DZ112</f>
        <v>3</v>
      </c>
      <c r="Q112" s="198">
        <f>'Core Indicators'!EH112</f>
        <v>3</v>
      </c>
      <c r="R112" s="198">
        <f>'Core Indicators'!EP112</f>
        <v>3</v>
      </c>
      <c r="S112" s="158">
        <f t="shared" si="52"/>
        <v>1.4</v>
      </c>
      <c r="T112" s="158">
        <f t="shared" si="53"/>
        <v>1.3333333333333333</v>
      </c>
      <c r="U112" s="197">
        <v>1</v>
      </c>
      <c r="V112" s="197">
        <v>1</v>
      </c>
      <c r="W112" s="197">
        <f>'Core Indicators'!EX112</f>
        <v>3</v>
      </c>
      <c r="X112" s="158">
        <f t="shared" si="54"/>
        <v>2</v>
      </c>
      <c r="Y112" s="197">
        <v>1</v>
      </c>
      <c r="Z112" s="158">
        <f t="shared" si="55"/>
        <v>1.5</v>
      </c>
      <c r="AA112" s="197">
        <f>'Core Indicators'!FF112</f>
        <v>1</v>
      </c>
      <c r="AB112" s="197">
        <f t="shared" si="56"/>
        <v>2</v>
      </c>
      <c r="AC112" s="179">
        <f>'Core Indicators'!GD112</f>
        <v>2</v>
      </c>
      <c r="AD112" s="179">
        <f>'Core Indicators'!GL112</f>
        <v>2</v>
      </c>
      <c r="AE112" s="179">
        <f>'Core Indicators'!GT112</f>
        <v>2</v>
      </c>
      <c r="AF112" s="179">
        <f>'Core Indicators'!HB112</f>
        <v>2</v>
      </c>
      <c r="AG112" s="179">
        <f t="shared" si="57"/>
        <v>2</v>
      </c>
      <c r="AH112" s="179">
        <f>'Core Indicators'!HJ112</f>
        <v>2</v>
      </c>
      <c r="AI112" s="179">
        <f>'Core Indicators'!HR112</f>
        <v>2</v>
      </c>
      <c r="AJ112" s="179">
        <f t="shared" si="58"/>
        <v>2</v>
      </c>
      <c r="AK112" s="179">
        <f>'Core Indicators'!HZ112</f>
        <v>2</v>
      </c>
      <c r="AL112" s="179">
        <f>'Core Indicators'!IH112</f>
        <v>2</v>
      </c>
      <c r="AM112" s="179">
        <f>'Core Indicators'!IP112</f>
        <v>2</v>
      </c>
      <c r="AN112" s="179">
        <f t="shared" si="59"/>
        <v>2</v>
      </c>
    </row>
    <row r="113" spans="1:40" x14ac:dyDescent="0.35">
      <c r="A113" s="197" t="str">
        <f>Lists!C:C</f>
        <v>TCD003</v>
      </c>
      <c r="B113" s="249">
        <f t="shared" si="45"/>
        <v>2.6</v>
      </c>
      <c r="C113" s="158">
        <f t="shared" si="46"/>
        <v>0</v>
      </c>
      <c r="D113" s="272">
        <f t="shared" si="47"/>
        <v>2.8</v>
      </c>
      <c r="E113" s="197">
        <f>'Core Indicators'!R113</f>
        <v>2</v>
      </c>
      <c r="F113" s="197">
        <f>'Core Indicators'!Z113</f>
        <v>3</v>
      </c>
      <c r="G113" s="158">
        <f t="shared" si="48"/>
        <v>2.5</v>
      </c>
      <c r="H113" s="197">
        <f>'Core Indicators'!AH113</f>
        <v>3</v>
      </c>
      <c r="I113" s="197">
        <f>'Core Indicators'!AP113</f>
        <v>3</v>
      </c>
      <c r="J113" s="197">
        <f>'Core Indicators'!BN113</f>
        <v>3</v>
      </c>
      <c r="K113" s="197">
        <f t="shared" si="49"/>
        <v>3</v>
      </c>
      <c r="L113" s="249">
        <f t="shared" si="50"/>
        <v>3</v>
      </c>
      <c r="M113" s="272">
        <f t="shared" si="51"/>
        <v>3</v>
      </c>
      <c r="N113" s="198">
        <f>'Core Indicators'!DJ113</f>
        <v>3</v>
      </c>
      <c r="O113" s="198">
        <f>'Core Indicators'!DR113</f>
        <v>3</v>
      </c>
      <c r="P113" s="198">
        <f>'Core Indicators'!DZ113</f>
        <v>3</v>
      </c>
      <c r="Q113" s="198">
        <f>'Core Indicators'!EH113</f>
        <v>3</v>
      </c>
      <c r="R113" s="198">
        <f>'Core Indicators'!EP113</f>
        <v>3</v>
      </c>
      <c r="S113" s="158">
        <f t="shared" si="52"/>
        <v>1.7</v>
      </c>
      <c r="T113" s="158">
        <f t="shared" si="53"/>
        <v>1.3333333333333333</v>
      </c>
      <c r="U113" s="197">
        <v>1</v>
      </c>
      <c r="V113" s="197">
        <v>1</v>
      </c>
      <c r="W113" s="197">
        <f>'Core Indicators'!EX113</f>
        <v>3</v>
      </c>
      <c r="X113" s="158">
        <f t="shared" si="54"/>
        <v>2</v>
      </c>
      <c r="Y113" s="197">
        <v>1</v>
      </c>
      <c r="Z113" s="158">
        <f t="shared" si="55"/>
        <v>2</v>
      </c>
      <c r="AA113" s="197">
        <f>'Core Indicators'!FF113</f>
        <v>2</v>
      </c>
      <c r="AB113" s="197">
        <f t="shared" si="56"/>
        <v>2</v>
      </c>
      <c r="AC113" s="179">
        <f>'Core Indicators'!GD113</f>
        <v>2</v>
      </c>
      <c r="AD113" s="179">
        <f>'Core Indicators'!GL113</f>
        <v>2</v>
      </c>
      <c r="AE113" s="179">
        <f>'Core Indicators'!GT113</f>
        <v>2</v>
      </c>
      <c r="AF113" s="179">
        <f>'Core Indicators'!HB113</f>
        <v>2</v>
      </c>
      <c r="AG113" s="179">
        <f t="shared" si="57"/>
        <v>2</v>
      </c>
      <c r="AH113" s="179">
        <f>'Core Indicators'!HJ113</f>
        <v>2</v>
      </c>
      <c r="AI113" s="179">
        <f>'Core Indicators'!HR113</f>
        <v>2</v>
      </c>
      <c r="AJ113" s="179">
        <f t="shared" si="58"/>
        <v>2</v>
      </c>
      <c r="AK113" s="179">
        <f>'Core Indicators'!HZ113</f>
        <v>2</v>
      </c>
      <c r="AL113" s="179">
        <f>'Core Indicators'!IH113</f>
        <v>2</v>
      </c>
      <c r="AM113" s="179">
        <f>'Core Indicators'!IP113</f>
        <v>2</v>
      </c>
      <c r="AN113" s="179">
        <f t="shared" si="59"/>
        <v>2</v>
      </c>
    </row>
    <row r="114" spans="1:40" x14ac:dyDescent="0.35">
      <c r="A114" s="197" t="str">
        <f>Lists!C:C</f>
        <v>TCD004</v>
      </c>
      <c r="B114" s="249">
        <f t="shared" si="45"/>
        <v>1.9</v>
      </c>
      <c r="C114" s="158">
        <f t="shared" si="46"/>
        <v>0</v>
      </c>
      <c r="D114" s="272">
        <f t="shared" si="47"/>
        <v>2</v>
      </c>
      <c r="E114" s="197">
        <f>'Core Indicators'!R114</f>
        <v>2</v>
      </c>
      <c r="F114" s="197">
        <f>'Core Indicators'!Z114</f>
        <v>2</v>
      </c>
      <c r="G114" s="158">
        <f t="shared" si="48"/>
        <v>2</v>
      </c>
      <c r="H114" s="197">
        <f>'Core Indicators'!AH114</f>
        <v>2</v>
      </c>
      <c r="I114" s="197">
        <f>'Core Indicators'!AP114</f>
        <v>2</v>
      </c>
      <c r="J114" s="197">
        <f>'Core Indicators'!BN114</f>
        <v>2</v>
      </c>
      <c r="K114" s="197">
        <f t="shared" si="49"/>
        <v>2</v>
      </c>
      <c r="L114" s="249">
        <f t="shared" si="50"/>
        <v>2</v>
      </c>
      <c r="M114" s="272">
        <f t="shared" si="51"/>
        <v>2</v>
      </c>
      <c r="N114" s="198">
        <f>'Core Indicators'!DJ114</f>
        <v>2</v>
      </c>
      <c r="O114" s="198">
        <f>'Core Indicators'!DR114</f>
        <v>2</v>
      </c>
      <c r="P114" s="198">
        <f>'Core Indicators'!DZ114</f>
        <v>2</v>
      </c>
      <c r="Q114" s="198">
        <f>'Core Indicators'!EH114</f>
        <v>2</v>
      </c>
      <c r="R114" s="198">
        <f>'Core Indicators'!EP114</f>
        <v>2</v>
      </c>
      <c r="S114" s="158">
        <f t="shared" si="52"/>
        <v>1.7</v>
      </c>
      <c r="T114" s="158">
        <f t="shared" si="53"/>
        <v>1.3333333333333333</v>
      </c>
      <c r="U114" s="197">
        <v>1</v>
      </c>
      <c r="V114" s="197">
        <v>1</v>
      </c>
      <c r="W114" s="197">
        <f>'Core Indicators'!EX114</f>
        <v>3</v>
      </c>
      <c r="X114" s="158">
        <f t="shared" si="54"/>
        <v>2</v>
      </c>
      <c r="Y114" s="197">
        <v>1</v>
      </c>
      <c r="Z114" s="158">
        <f t="shared" si="55"/>
        <v>2</v>
      </c>
      <c r="AA114" s="197">
        <f>'Core Indicators'!FF114</f>
        <v>2</v>
      </c>
      <c r="AB114" s="197">
        <f t="shared" si="56"/>
        <v>2</v>
      </c>
      <c r="AC114" s="179">
        <f>'Core Indicators'!GD114</f>
        <v>2</v>
      </c>
      <c r="AD114" s="179">
        <f>'Core Indicators'!GL114</f>
        <v>2</v>
      </c>
      <c r="AE114" s="179">
        <f>'Core Indicators'!GT114</f>
        <v>2</v>
      </c>
      <c r="AF114" s="179">
        <f>'Core Indicators'!HB114</f>
        <v>2</v>
      </c>
      <c r="AG114" s="179">
        <f t="shared" si="57"/>
        <v>2</v>
      </c>
      <c r="AH114" s="179">
        <f>'Core Indicators'!HJ114</f>
        <v>2</v>
      </c>
      <c r="AI114" s="179">
        <f>'Core Indicators'!HR114</f>
        <v>2</v>
      </c>
      <c r="AJ114" s="179">
        <f t="shared" si="58"/>
        <v>2</v>
      </c>
      <c r="AK114" s="179">
        <f>'Core Indicators'!HZ114</f>
        <v>2</v>
      </c>
      <c r="AL114" s="179">
        <f>'Core Indicators'!IH114</f>
        <v>2</v>
      </c>
      <c r="AM114" s="179">
        <f>'Core Indicators'!IP114</f>
        <v>2</v>
      </c>
      <c r="AN114" s="179">
        <f t="shared" si="59"/>
        <v>2</v>
      </c>
    </row>
    <row r="115" spans="1:40" x14ac:dyDescent="0.35">
      <c r="A115" s="197" t="str">
        <f>Lists!C:C</f>
        <v>TCD005</v>
      </c>
      <c r="B115" s="249">
        <f t="shared" si="45"/>
        <v>2</v>
      </c>
      <c r="C115" s="158">
        <f t="shared" si="46"/>
        <v>0</v>
      </c>
      <c r="D115" s="272">
        <f t="shared" si="47"/>
        <v>2.2000000000000002</v>
      </c>
      <c r="E115" s="197">
        <f>'Core Indicators'!R115</f>
        <v>2</v>
      </c>
      <c r="F115" s="197">
        <f>'Core Indicators'!Z115</f>
        <v>2</v>
      </c>
      <c r="G115" s="158">
        <f t="shared" si="48"/>
        <v>2</v>
      </c>
      <c r="H115" s="197">
        <f>'Core Indicators'!AH115</f>
        <v>2</v>
      </c>
      <c r="I115" s="197">
        <f>'Core Indicators'!AP115</f>
        <v>2</v>
      </c>
      <c r="J115" s="197">
        <f>'Core Indicators'!BN115</f>
        <v>3</v>
      </c>
      <c r="K115" s="197">
        <f t="shared" si="49"/>
        <v>2.5</v>
      </c>
      <c r="L115" s="249">
        <f t="shared" si="50"/>
        <v>2.2999999999999998</v>
      </c>
      <c r="M115" s="272">
        <f t="shared" si="51"/>
        <v>2</v>
      </c>
      <c r="N115" s="198">
        <f>'Core Indicators'!DJ115</f>
        <v>2</v>
      </c>
      <c r="O115" s="198">
        <f>'Core Indicators'!DR115</f>
        <v>2</v>
      </c>
      <c r="P115" s="198">
        <f>'Core Indicators'!DZ115</f>
        <v>2</v>
      </c>
      <c r="Q115" s="198">
        <f>'Core Indicators'!EH115</f>
        <v>2</v>
      </c>
      <c r="R115" s="198">
        <f>'Core Indicators'!EP115</f>
        <v>2</v>
      </c>
      <c r="S115" s="158">
        <f t="shared" si="52"/>
        <v>1.7</v>
      </c>
      <c r="T115" s="158">
        <f t="shared" si="53"/>
        <v>1.3333333333333333</v>
      </c>
      <c r="U115" s="197">
        <v>1</v>
      </c>
      <c r="V115" s="197">
        <v>1</v>
      </c>
      <c r="W115" s="197">
        <f>'Core Indicators'!EX115</f>
        <v>3</v>
      </c>
      <c r="X115" s="158">
        <f t="shared" si="54"/>
        <v>2</v>
      </c>
      <c r="Y115" s="197">
        <v>1</v>
      </c>
      <c r="Z115" s="158">
        <f t="shared" si="55"/>
        <v>2</v>
      </c>
      <c r="AA115" s="197">
        <f>'Core Indicators'!FF115</f>
        <v>2</v>
      </c>
      <c r="AB115" s="197">
        <f t="shared" si="56"/>
        <v>2</v>
      </c>
      <c r="AC115" s="179">
        <f>'Core Indicators'!GD115</f>
        <v>2</v>
      </c>
      <c r="AD115" s="179">
        <f>'Core Indicators'!GL115</f>
        <v>2</v>
      </c>
      <c r="AE115" s="179">
        <f>'Core Indicators'!GT115</f>
        <v>2</v>
      </c>
      <c r="AF115" s="179">
        <f>'Core Indicators'!HB115</f>
        <v>2</v>
      </c>
      <c r="AG115" s="179">
        <f t="shared" si="57"/>
        <v>2</v>
      </c>
      <c r="AH115" s="179">
        <f>'Core Indicators'!HJ115</f>
        <v>2</v>
      </c>
      <c r="AI115" s="179">
        <f>'Core Indicators'!HR115</f>
        <v>2</v>
      </c>
      <c r="AJ115" s="179">
        <f t="shared" si="58"/>
        <v>2</v>
      </c>
      <c r="AK115" s="179">
        <f>'Core Indicators'!HZ115</f>
        <v>2</v>
      </c>
      <c r="AL115" s="179">
        <f>'Core Indicators'!IH115</f>
        <v>2</v>
      </c>
      <c r="AM115" s="179">
        <f>'Core Indicators'!IP115</f>
        <v>2</v>
      </c>
      <c r="AN115" s="179">
        <f t="shared" si="59"/>
        <v>2</v>
      </c>
    </row>
    <row r="116" spans="1:40" x14ac:dyDescent="0.35">
      <c r="A116" s="197" t="str">
        <f>Lists!C:C</f>
        <v>TCD006</v>
      </c>
      <c r="B116" s="249">
        <f t="shared" si="45"/>
        <v>2.5</v>
      </c>
      <c r="C116" s="158">
        <f t="shared" si="46"/>
        <v>0</v>
      </c>
      <c r="D116" s="272">
        <f t="shared" si="47"/>
        <v>2.7</v>
      </c>
      <c r="E116" s="197">
        <f>'Core Indicators'!R116</f>
        <v>2</v>
      </c>
      <c r="F116" s="197">
        <f>'Core Indicators'!Z116</f>
        <v>3</v>
      </c>
      <c r="G116" s="158">
        <f t="shared" si="48"/>
        <v>2.5</v>
      </c>
      <c r="H116" s="197">
        <f>'Core Indicators'!AH116</f>
        <v>3</v>
      </c>
      <c r="I116" s="197">
        <f>'Core Indicators'!AP116</f>
        <v>2</v>
      </c>
      <c r="J116" s="197">
        <f>'Core Indicators'!BN116</f>
        <v>3</v>
      </c>
      <c r="K116" s="197">
        <f t="shared" si="49"/>
        <v>2.5</v>
      </c>
      <c r="L116" s="249">
        <f t="shared" si="50"/>
        <v>2.8</v>
      </c>
      <c r="M116" s="272">
        <f t="shared" si="51"/>
        <v>3</v>
      </c>
      <c r="N116" s="198">
        <f>'Core Indicators'!DJ116</f>
        <v>3</v>
      </c>
      <c r="O116" s="198">
        <f>'Core Indicators'!DR116</f>
        <v>3</v>
      </c>
      <c r="P116" s="198">
        <f>'Core Indicators'!DZ116</f>
        <v>3</v>
      </c>
      <c r="Q116" s="198">
        <f>'Core Indicators'!EH116</f>
        <v>3</v>
      </c>
      <c r="R116" s="198">
        <f>'Core Indicators'!EP116</f>
        <v>3</v>
      </c>
      <c r="S116" s="158">
        <f t="shared" si="52"/>
        <v>1.4</v>
      </c>
      <c r="T116" s="158">
        <f t="shared" si="53"/>
        <v>1.3333333333333333</v>
      </c>
      <c r="U116" s="197">
        <v>1</v>
      </c>
      <c r="V116" s="197">
        <v>1</v>
      </c>
      <c r="W116" s="197">
        <f>'Core Indicators'!EX116</f>
        <v>3</v>
      </c>
      <c r="X116" s="158">
        <f t="shared" si="54"/>
        <v>2</v>
      </c>
      <c r="Y116" s="197">
        <v>1</v>
      </c>
      <c r="Z116" s="158">
        <f t="shared" si="55"/>
        <v>1.5</v>
      </c>
      <c r="AA116" s="197">
        <f>'Core Indicators'!FF116</f>
        <v>1</v>
      </c>
      <c r="AB116" s="197">
        <f t="shared" si="56"/>
        <v>2</v>
      </c>
      <c r="AC116" s="179">
        <f>'Core Indicators'!GD116</f>
        <v>2</v>
      </c>
      <c r="AD116" s="179">
        <f>'Core Indicators'!GL116</f>
        <v>2</v>
      </c>
      <c r="AE116" s="179">
        <f>'Core Indicators'!GT116</f>
        <v>2</v>
      </c>
      <c r="AF116" s="179">
        <f>'Core Indicators'!HB116</f>
        <v>2</v>
      </c>
      <c r="AG116" s="179">
        <f t="shared" si="57"/>
        <v>2</v>
      </c>
      <c r="AH116" s="179">
        <f>'Core Indicators'!HJ116</f>
        <v>2</v>
      </c>
      <c r="AI116" s="179">
        <f>'Core Indicators'!HR116</f>
        <v>2</v>
      </c>
      <c r="AJ116" s="179">
        <f t="shared" si="58"/>
        <v>2</v>
      </c>
      <c r="AK116" s="179">
        <f>'Core Indicators'!HZ116</f>
        <v>2</v>
      </c>
      <c r="AL116" s="179">
        <f>'Core Indicators'!IH116</f>
        <v>2</v>
      </c>
      <c r="AM116" s="179">
        <f>'Core Indicators'!IP116</f>
        <v>2</v>
      </c>
      <c r="AN116" s="179">
        <f t="shared" si="59"/>
        <v>2</v>
      </c>
    </row>
    <row r="117" spans="1:40" x14ac:dyDescent="0.35">
      <c r="A117" s="197" t="str">
        <f>Lists!C:C</f>
        <v>THA001</v>
      </c>
      <c r="B117" s="249">
        <f t="shared" si="45"/>
        <v>1.9</v>
      </c>
      <c r="C117" s="158">
        <f t="shared" si="46"/>
        <v>0</v>
      </c>
      <c r="D117" s="272">
        <f t="shared" si="47"/>
        <v>2</v>
      </c>
      <c r="E117" s="197">
        <f>'Core Indicators'!R117</f>
        <v>2</v>
      </c>
      <c r="F117" s="197">
        <f>'Core Indicators'!Z117</f>
        <v>2</v>
      </c>
      <c r="G117" s="158">
        <f t="shared" si="48"/>
        <v>2</v>
      </c>
      <c r="H117" s="197">
        <f>'Core Indicators'!AH117</f>
        <v>2</v>
      </c>
      <c r="I117" s="197">
        <f>'Core Indicators'!AP117</f>
        <v>2</v>
      </c>
      <c r="J117" s="197">
        <f>'Core Indicators'!BN117</f>
        <v>2</v>
      </c>
      <c r="K117" s="197">
        <f t="shared" si="49"/>
        <v>2</v>
      </c>
      <c r="L117" s="249">
        <f t="shared" si="50"/>
        <v>2</v>
      </c>
      <c r="M117" s="272">
        <f t="shared" si="51"/>
        <v>2</v>
      </c>
      <c r="N117" s="198">
        <f>'Core Indicators'!DJ117</f>
        <v>2</v>
      </c>
      <c r="O117" s="198">
        <f>'Core Indicators'!DR117</f>
        <v>2</v>
      </c>
      <c r="P117" s="198">
        <f>'Core Indicators'!DZ117</f>
        <v>2</v>
      </c>
      <c r="Q117" s="198">
        <f>'Core Indicators'!EH117</f>
        <v>2</v>
      </c>
      <c r="R117" s="198">
        <f>'Core Indicators'!EP117</f>
        <v>2</v>
      </c>
      <c r="S117" s="158">
        <f t="shared" si="52"/>
        <v>1.6</v>
      </c>
      <c r="T117" s="158">
        <f t="shared" si="53"/>
        <v>1.1666666666666667</v>
      </c>
      <c r="U117" s="197">
        <v>1</v>
      </c>
      <c r="V117" s="197">
        <v>1</v>
      </c>
      <c r="W117" s="197">
        <f>'Core Indicators'!EX117</f>
        <v>2</v>
      </c>
      <c r="X117" s="158">
        <f t="shared" si="54"/>
        <v>1.5</v>
      </c>
      <c r="Y117" s="197">
        <v>1</v>
      </c>
      <c r="Z117" s="158">
        <f t="shared" si="55"/>
        <v>2</v>
      </c>
      <c r="AA117" s="197">
        <f>'Core Indicators'!FF117</f>
        <v>2</v>
      </c>
      <c r="AB117" s="197">
        <f t="shared" si="56"/>
        <v>2</v>
      </c>
      <c r="AC117" s="179">
        <f>'Core Indicators'!GD117</f>
        <v>2</v>
      </c>
      <c r="AD117" s="179">
        <f>'Core Indicators'!GL117</f>
        <v>2</v>
      </c>
      <c r="AE117" s="179">
        <f>'Core Indicators'!GT117</f>
        <v>2</v>
      </c>
      <c r="AF117" s="179">
        <f>'Core Indicators'!HB117</f>
        <v>2</v>
      </c>
      <c r="AG117" s="179">
        <f t="shared" si="57"/>
        <v>2</v>
      </c>
      <c r="AH117" s="179">
        <f>'Core Indicators'!HJ117</f>
        <v>2</v>
      </c>
      <c r="AI117" s="179">
        <f>'Core Indicators'!HR117</f>
        <v>2</v>
      </c>
      <c r="AJ117" s="179">
        <f t="shared" si="58"/>
        <v>2</v>
      </c>
      <c r="AK117" s="179">
        <f>'Core Indicators'!HZ117</f>
        <v>2</v>
      </c>
      <c r="AL117" s="179">
        <f>'Core Indicators'!IH117</f>
        <v>2</v>
      </c>
      <c r="AM117" s="179">
        <f>'Core Indicators'!IP117</f>
        <v>2</v>
      </c>
      <c r="AN117" s="179">
        <f t="shared" si="59"/>
        <v>2</v>
      </c>
    </row>
    <row r="118" spans="1:40" x14ac:dyDescent="0.35">
      <c r="A118" s="197" t="str">
        <f>Lists!C:C</f>
        <v>THA002</v>
      </c>
      <c r="B118" s="249" t="str">
        <f t="shared" si="45"/>
        <v>x</v>
      </c>
      <c r="C118" s="158">
        <f t="shared" si="46"/>
        <v>2</v>
      </c>
      <c r="D118" s="272">
        <f t="shared" si="47"/>
        <v>2</v>
      </c>
      <c r="E118" s="197">
        <f>'Core Indicators'!R118</f>
        <v>2</v>
      </c>
      <c r="F118" s="197">
        <f>'Core Indicators'!Z118</f>
        <v>2</v>
      </c>
      <c r="G118" s="158">
        <f t="shared" si="48"/>
        <v>2</v>
      </c>
      <c r="H118" s="197">
        <f>'Core Indicators'!AH118</f>
        <v>2</v>
      </c>
      <c r="I118" s="197" t="str">
        <f>'Core Indicators'!AP118</f>
        <v>x</v>
      </c>
      <c r="J118" s="197">
        <f>'Core Indicators'!BN118</f>
        <v>2</v>
      </c>
      <c r="K118" s="197">
        <f t="shared" si="49"/>
        <v>2</v>
      </c>
      <c r="L118" s="249">
        <f t="shared" si="50"/>
        <v>2</v>
      </c>
      <c r="M118" s="272" t="str">
        <f t="shared" si="51"/>
        <v>x</v>
      </c>
      <c r="N118" s="198" t="str">
        <f>'Core Indicators'!DJ118</f>
        <v>x</v>
      </c>
      <c r="O118" s="198" t="str">
        <f>'Core Indicators'!DR118</f>
        <v>x</v>
      </c>
      <c r="P118" s="198" t="str">
        <f>'Core Indicators'!DZ118</f>
        <v>x</v>
      </c>
      <c r="Q118" s="198" t="str">
        <f>'Core Indicators'!EH118</f>
        <v>x</v>
      </c>
      <c r="R118" s="198" t="str">
        <f>'Core Indicators'!EP118</f>
        <v>x</v>
      </c>
      <c r="S118" s="158">
        <f t="shared" si="52"/>
        <v>1.6</v>
      </c>
      <c r="T118" s="158">
        <f t="shared" si="53"/>
        <v>1.1666666666666667</v>
      </c>
      <c r="U118" s="197">
        <v>1</v>
      </c>
      <c r="V118" s="197">
        <v>1</v>
      </c>
      <c r="W118" s="197">
        <f>'Core Indicators'!EX118</f>
        <v>2</v>
      </c>
      <c r="X118" s="158">
        <f t="shared" si="54"/>
        <v>1.5</v>
      </c>
      <c r="Y118" s="197">
        <v>1</v>
      </c>
      <c r="Z118" s="158">
        <f t="shared" si="55"/>
        <v>2</v>
      </c>
      <c r="AA118" s="197">
        <f>'Core Indicators'!FF118</f>
        <v>2</v>
      </c>
      <c r="AB118" s="197">
        <f t="shared" si="56"/>
        <v>2</v>
      </c>
      <c r="AC118" s="179">
        <f>'Core Indicators'!GD118</f>
        <v>2</v>
      </c>
      <c r="AD118" s="179">
        <f>'Core Indicators'!GL118</f>
        <v>2</v>
      </c>
      <c r="AE118" s="179">
        <f>'Core Indicators'!GT118</f>
        <v>2</v>
      </c>
      <c r="AF118" s="179">
        <f>'Core Indicators'!HB118</f>
        <v>2</v>
      </c>
      <c r="AG118" s="179">
        <f t="shared" si="57"/>
        <v>2</v>
      </c>
      <c r="AH118" s="179">
        <f>'Core Indicators'!HJ118</f>
        <v>2</v>
      </c>
      <c r="AI118" s="179">
        <f>'Core Indicators'!HR118</f>
        <v>2</v>
      </c>
      <c r="AJ118" s="179">
        <f t="shared" si="58"/>
        <v>2</v>
      </c>
      <c r="AK118" s="179">
        <f>'Core Indicators'!HZ118</f>
        <v>2</v>
      </c>
      <c r="AL118" s="179">
        <f>'Core Indicators'!IH118</f>
        <v>2</v>
      </c>
      <c r="AM118" s="179">
        <f>'Core Indicators'!IP118</f>
        <v>2</v>
      </c>
      <c r="AN118" s="179">
        <f t="shared" si="59"/>
        <v>2</v>
      </c>
    </row>
    <row r="119" spans="1:40" x14ac:dyDescent="0.35">
      <c r="A119" s="197" t="str">
        <f>Lists!C:C</f>
        <v>THA003</v>
      </c>
      <c r="B119" s="249">
        <f t="shared" si="45"/>
        <v>1.9</v>
      </c>
      <c r="C119" s="158">
        <f t="shared" si="46"/>
        <v>1</v>
      </c>
      <c r="D119" s="272">
        <f t="shared" si="47"/>
        <v>2</v>
      </c>
      <c r="E119" s="197">
        <f>'Core Indicators'!R119</f>
        <v>2</v>
      </c>
      <c r="F119" s="197">
        <f>'Core Indicators'!Z119</f>
        <v>2</v>
      </c>
      <c r="G119" s="158">
        <f t="shared" si="48"/>
        <v>2</v>
      </c>
      <c r="H119" s="197">
        <f>'Core Indicators'!AH119</f>
        <v>2</v>
      </c>
      <c r="I119" s="197">
        <f>'Core Indicators'!AP119</f>
        <v>2</v>
      </c>
      <c r="J119" s="197" t="str">
        <f>'Core Indicators'!BN119</f>
        <v>x</v>
      </c>
      <c r="K119" s="197">
        <f t="shared" si="49"/>
        <v>2</v>
      </c>
      <c r="L119" s="249">
        <f t="shared" si="50"/>
        <v>2</v>
      </c>
      <c r="M119" s="272">
        <f t="shared" si="51"/>
        <v>2</v>
      </c>
      <c r="N119" s="198">
        <f>'Core Indicators'!DJ119</f>
        <v>2</v>
      </c>
      <c r="O119" s="198">
        <f>'Core Indicators'!DR119</f>
        <v>2</v>
      </c>
      <c r="P119" s="198">
        <f>'Core Indicators'!DZ119</f>
        <v>2</v>
      </c>
      <c r="Q119" s="198">
        <f>'Core Indicators'!EH119</f>
        <v>2</v>
      </c>
      <c r="R119" s="198">
        <f>'Core Indicators'!EP119</f>
        <v>2</v>
      </c>
      <c r="S119" s="158">
        <f t="shared" si="52"/>
        <v>1.6</v>
      </c>
      <c r="T119" s="158">
        <f t="shared" si="53"/>
        <v>1.1666666666666667</v>
      </c>
      <c r="U119" s="197">
        <v>1</v>
      </c>
      <c r="V119" s="197">
        <v>1</v>
      </c>
      <c r="W119" s="197">
        <f>'Core Indicators'!EX119</f>
        <v>2</v>
      </c>
      <c r="X119" s="158">
        <f t="shared" si="54"/>
        <v>1.5</v>
      </c>
      <c r="Y119" s="197">
        <v>1</v>
      </c>
      <c r="Z119" s="158">
        <f t="shared" si="55"/>
        <v>2</v>
      </c>
      <c r="AA119" s="197">
        <f>'Core Indicators'!FF119</f>
        <v>2</v>
      </c>
      <c r="AB119" s="197">
        <f t="shared" si="56"/>
        <v>2</v>
      </c>
      <c r="AC119" s="179">
        <f>'Core Indicators'!GD119</f>
        <v>2</v>
      </c>
      <c r="AD119" s="179">
        <f>'Core Indicators'!GL119</f>
        <v>2</v>
      </c>
      <c r="AE119" s="179">
        <f>'Core Indicators'!GT119</f>
        <v>2</v>
      </c>
      <c r="AF119" s="179">
        <f>'Core Indicators'!HB119</f>
        <v>2</v>
      </c>
      <c r="AG119" s="179">
        <f t="shared" si="57"/>
        <v>2</v>
      </c>
      <c r="AH119" s="179">
        <f>'Core Indicators'!HJ119</f>
        <v>2</v>
      </c>
      <c r="AI119" s="179">
        <f>'Core Indicators'!HR119</f>
        <v>2</v>
      </c>
      <c r="AJ119" s="179">
        <f t="shared" si="58"/>
        <v>2</v>
      </c>
      <c r="AK119" s="179">
        <f>'Core Indicators'!HZ119</f>
        <v>2</v>
      </c>
      <c r="AL119" s="179">
        <f>'Core Indicators'!IH119</f>
        <v>2</v>
      </c>
      <c r="AM119" s="179">
        <f>'Core Indicators'!IP119</f>
        <v>2</v>
      </c>
      <c r="AN119" s="179">
        <f t="shared" si="59"/>
        <v>2</v>
      </c>
    </row>
    <row r="120" spans="1:40" x14ac:dyDescent="0.35">
      <c r="A120" s="197" t="str">
        <f>Lists!C:C</f>
        <v>TTO002</v>
      </c>
      <c r="B120" s="249">
        <f t="shared" si="45"/>
        <v>2.2999999999999998</v>
      </c>
      <c r="C120" s="158">
        <f t="shared" si="46"/>
        <v>0</v>
      </c>
      <c r="D120" s="272">
        <f t="shared" si="47"/>
        <v>2</v>
      </c>
      <c r="E120" s="197">
        <f>'Core Indicators'!R120</f>
        <v>2</v>
      </c>
      <c r="F120" s="197">
        <f>'Core Indicators'!Z120</f>
        <v>2</v>
      </c>
      <c r="G120" s="158">
        <f t="shared" si="48"/>
        <v>2</v>
      </c>
      <c r="H120" s="197">
        <f>'Core Indicators'!AH120</f>
        <v>2</v>
      </c>
      <c r="I120" s="197">
        <f>'Core Indicators'!AP120</f>
        <v>2</v>
      </c>
      <c r="J120" s="197">
        <f>'Core Indicators'!BN120</f>
        <v>2</v>
      </c>
      <c r="K120" s="197">
        <f t="shared" si="49"/>
        <v>2</v>
      </c>
      <c r="L120" s="249">
        <f t="shared" si="50"/>
        <v>2</v>
      </c>
      <c r="M120" s="272">
        <f t="shared" si="51"/>
        <v>2.8</v>
      </c>
      <c r="N120" s="198">
        <f>'Core Indicators'!DJ120</f>
        <v>2</v>
      </c>
      <c r="O120" s="198">
        <f>'Core Indicators'!DR120</f>
        <v>3</v>
      </c>
      <c r="P120" s="198">
        <f>'Core Indicators'!DZ120</f>
        <v>3</v>
      </c>
      <c r="Q120" s="198">
        <f>'Core Indicators'!EH120</f>
        <v>3</v>
      </c>
      <c r="R120" s="198">
        <f>'Core Indicators'!EP120</f>
        <v>3</v>
      </c>
      <c r="S120" s="158">
        <f t="shared" si="52"/>
        <v>1.6</v>
      </c>
      <c r="T120" s="158">
        <f t="shared" si="53"/>
        <v>1.1666666666666667</v>
      </c>
      <c r="U120" s="197">
        <v>1</v>
      </c>
      <c r="V120" s="197">
        <v>1</v>
      </c>
      <c r="W120" s="197">
        <f>'Core Indicators'!EX120</f>
        <v>2</v>
      </c>
      <c r="X120" s="158">
        <f t="shared" si="54"/>
        <v>1.5</v>
      </c>
      <c r="Y120" s="197">
        <v>1</v>
      </c>
      <c r="Z120" s="158">
        <f t="shared" si="55"/>
        <v>2</v>
      </c>
      <c r="AA120" s="197">
        <f>'Core Indicators'!FF120</f>
        <v>2</v>
      </c>
      <c r="AB120" s="197">
        <f t="shared" si="56"/>
        <v>2</v>
      </c>
      <c r="AC120" s="179">
        <f>'Core Indicators'!GD120</f>
        <v>2</v>
      </c>
      <c r="AD120" s="179">
        <f>'Core Indicators'!GL120</f>
        <v>2</v>
      </c>
      <c r="AE120" s="179">
        <f>'Core Indicators'!GT120</f>
        <v>2</v>
      </c>
      <c r="AF120" s="179">
        <f>'Core Indicators'!HB120</f>
        <v>2</v>
      </c>
      <c r="AG120" s="179">
        <f t="shared" si="57"/>
        <v>2</v>
      </c>
      <c r="AH120" s="179">
        <f>'Core Indicators'!HJ120</f>
        <v>2</v>
      </c>
      <c r="AI120" s="179">
        <f>'Core Indicators'!HR120</f>
        <v>2</v>
      </c>
      <c r="AJ120" s="179">
        <f t="shared" si="58"/>
        <v>2</v>
      </c>
      <c r="AK120" s="179">
        <f>'Core Indicators'!HZ120</f>
        <v>2</v>
      </c>
      <c r="AL120" s="179">
        <f>'Core Indicators'!IH120</f>
        <v>2</v>
      </c>
      <c r="AM120" s="179">
        <f>'Core Indicators'!IP120</f>
        <v>2</v>
      </c>
      <c r="AN120" s="179">
        <f t="shared" si="59"/>
        <v>2</v>
      </c>
    </row>
    <row r="121" spans="1:40" x14ac:dyDescent="0.35">
      <c r="A121" s="197" t="str">
        <f>Lists!C:C</f>
        <v>TUN002</v>
      </c>
      <c r="B121" s="249">
        <f t="shared" si="45"/>
        <v>1.8</v>
      </c>
      <c r="C121" s="158">
        <f t="shared" si="46"/>
        <v>2</v>
      </c>
      <c r="D121" s="272">
        <f t="shared" si="47"/>
        <v>1.8</v>
      </c>
      <c r="E121" s="197">
        <f>'Core Indicators'!R121</f>
        <v>1</v>
      </c>
      <c r="F121" s="197">
        <f>'Core Indicators'!Z121</f>
        <v>2</v>
      </c>
      <c r="G121" s="158">
        <f t="shared" si="48"/>
        <v>1.5</v>
      </c>
      <c r="H121" s="197" t="str">
        <f>'Core Indicators'!AH121</f>
        <v>x</v>
      </c>
      <c r="I121" s="197" t="str">
        <f>'Core Indicators'!AP121</f>
        <v>x</v>
      </c>
      <c r="J121" s="197">
        <f>'Core Indicators'!BN121</f>
        <v>2</v>
      </c>
      <c r="K121" s="197">
        <f t="shared" si="49"/>
        <v>2</v>
      </c>
      <c r="L121" s="249">
        <f t="shared" si="50"/>
        <v>2</v>
      </c>
      <c r="M121" s="272">
        <f t="shared" si="51"/>
        <v>2</v>
      </c>
      <c r="N121" s="198">
        <f>'Core Indicators'!DJ121</f>
        <v>2</v>
      </c>
      <c r="O121" s="198">
        <f>'Core Indicators'!DR121</f>
        <v>2</v>
      </c>
      <c r="P121" s="198">
        <f>'Core Indicators'!DZ121</f>
        <v>2</v>
      </c>
      <c r="Q121" s="198">
        <f>'Core Indicators'!EH121</f>
        <v>2</v>
      </c>
      <c r="R121" s="198">
        <f>'Core Indicators'!EP121</f>
        <v>2</v>
      </c>
      <c r="S121" s="158">
        <f t="shared" si="52"/>
        <v>1.6</v>
      </c>
      <c r="T121" s="158">
        <f t="shared" si="53"/>
        <v>1.1666666666666667</v>
      </c>
      <c r="U121" s="197">
        <v>1</v>
      </c>
      <c r="V121" s="197">
        <v>1</v>
      </c>
      <c r="W121" s="197">
        <f>'Core Indicators'!EX121</f>
        <v>2</v>
      </c>
      <c r="X121" s="158">
        <f t="shared" si="54"/>
        <v>1.5</v>
      </c>
      <c r="Y121" s="197">
        <v>1</v>
      </c>
      <c r="Z121" s="158">
        <f t="shared" si="55"/>
        <v>2</v>
      </c>
      <c r="AA121" s="197">
        <f>'Core Indicators'!FF121</f>
        <v>2</v>
      </c>
      <c r="AB121" s="197">
        <f t="shared" si="56"/>
        <v>2</v>
      </c>
      <c r="AC121" s="179">
        <f>'Core Indicators'!GD121</f>
        <v>2</v>
      </c>
      <c r="AD121" s="179">
        <f>'Core Indicators'!GL121</f>
        <v>2</v>
      </c>
      <c r="AE121" s="179">
        <f>'Core Indicators'!GT121</f>
        <v>2</v>
      </c>
      <c r="AF121" s="179">
        <f>'Core Indicators'!HB121</f>
        <v>2</v>
      </c>
      <c r="AG121" s="179">
        <f t="shared" si="57"/>
        <v>2</v>
      </c>
      <c r="AH121" s="179">
        <f>'Core Indicators'!HJ121</f>
        <v>2</v>
      </c>
      <c r="AI121" s="179">
        <f>'Core Indicators'!HR121</f>
        <v>2</v>
      </c>
      <c r="AJ121" s="179">
        <f t="shared" si="58"/>
        <v>2</v>
      </c>
      <c r="AK121" s="179">
        <f>'Core Indicators'!HZ121</f>
        <v>2</v>
      </c>
      <c r="AL121" s="179">
        <f>'Core Indicators'!IH121</f>
        <v>2</v>
      </c>
      <c r="AM121" s="179">
        <f>'Core Indicators'!IP121</f>
        <v>2</v>
      </c>
      <c r="AN121" s="179">
        <f t="shared" si="59"/>
        <v>2</v>
      </c>
    </row>
    <row r="122" spans="1:40" x14ac:dyDescent="0.35">
      <c r="A122" s="197" t="str">
        <f>Lists!C:C</f>
        <v>TUR001</v>
      </c>
      <c r="B122" s="249">
        <f t="shared" si="45"/>
        <v>2</v>
      </c>
      <c r="C122" s="158">
        <f t="shared" si="46"/>
        <v>0</v>
      </c>
      <c r="D122" s="272">
        <f t="shared" si="47"/>
        <v>2.2000000000000002</v>
      </c>
      <c r="E122" s="197">
        <f>'Core Indicators'!R122</f>
        <v>2</v>
      </c>
      <c r="F122" s="197">
        <f>'Core Indicators'!Z122</f>
        <v>2</v>
      </c>
      <c r="G122" s="158">
        <f t="shared" si="48"/>
        <v>2</v>
      </c>
      <c r="H122" s="197">
        <f>'Core Indicators'!AH122</f>
        <v>2</v>
      </c>
      <c r="I122" s="197">
        <f>'Core Indicators'!AP122</f>
        <v>2</v>
      </c>
      <c r="J122" s="197">
        <f>'Core Indicators'!BN122</f>
        <v>3</v>
      </c>
      <c r="K122" s="197">
        <f t="shared" si="49"/>
        <v>2.5</v>
      </c>
      <c r="L122" s="249">
        <f t="shared" si="50"/>
        <v>2.2999999999999998</v>
      </c>
      <c r="M122" s="272">
        <f t="shared" si="51"/>
        <v>2</v>
      </c>
      <c r="N122" s="198">
        <f>'Core Indicators'!DJ122</f>
        <v>2</v>
      </c>
      <c r="O122" s="198">
        <f>'Core Indicators'!DR122</f>
        <v>2</v>
      </c>
      <c r="P122" s="198">
        <f>'Core Indicators'!DZ122</f>
        <v>2</v>
      </c>
      <c r="Q122" s="198">
        <f>'Core Indicators'!EH122</f>
        <v>2</v>
      </c>
      <c r="R122" s="198">
        <f>'Core Indicators'!EP122</f>
        <v>2</v>
      </c>
      <c r="S122" s="158">
        <f t="shared" si="52"/>
        <v>1.7</v>
      </c>
      <c r="T122" s="158">
        <f t="shared" si="53"/>
        <v>1.3333333333333333</v>
      </c>
      <c r="U122" s="197">
        <v>1</v>
      </c>
      <c r="V122" s="197">
        <v>1</v>
      </c>
      <c r="W122" s="197">
        <f>'Core Indicators'!EX122</f>
        <v>3</v>
      </c>
      <c r="X122" s="158">
        <f t="shared" si="54"/>
        <v>2</v>
      </c>
      <c r="Y122" s="197">
        <v>1</v>
      </c>
      <c r="Z122" s="158">
        <f t="shared" si="55"/>
        <v>2</v>
      </c>
      <c r="AA122" s="197">
        <f>'Core Indicators'!FF122</f>
        <v>2</v>
      </c>
      <c r="AB122" s="197">
        <f t="shared" si="56"/>
        <v>2</v>
      </c>
      <c r="AC122" s="179">
        <f>'Core Indicators'!GD122</f>
        <v>2</v>
      </c>
      <c r="AD122" s="179">
        <f>'Core Indicators'!GL122</f>
        <v>2</v>
      </c>
      <c r="AE122" s="179">
        <f>'Core Indicators'!GT122</f>
        <v>2</v>
      </c>
      <c r="AF122" s="179">
        <f>'Core Indicators'!HB122</f>
        <v>2</v>
      </c>
      <c r="AG122" s="179">
        <f t="shared" si="57"/>
        <v>2</v>
      </c>
      <c r="AH122" s="179">
        <f>'Core Indicators'!HJ122</f>
        <v>2</v>
      </c>
      <c r="AI122" s="179">
        <f>'Core Indicators'!HR122</f>
        <v>2</v>
      </c>
      <c r="AJ122" s="179">
        <f t="shared" si="58"/>
        <v>2</v>
      </c>
      <c r="AK122" s="179">
        <f>'Core Indicators'!HZ122</f>
        <v>2</v>
      </c>
      <c r="AL122" s="179">
        <f>'Core Indicators'!IH122</f>
        <v>2</v>
      </c>
      <c r="AM122" s="179">
        <f>'Core Indicators'!IP122</f>
        <v>2</v>
      </c>
      <c r="AN122" s="179">
        <f t="shared" si="59"/>
        <v>2</v>
      </c>
    </row>
    <row r="123" spans="1:40" x14ac:dyDescent="0.35">
      <c r="A123" s="197" t="str">
        <f>Lists!C:C</f>
        <v>TUR002</v>
      </c>
      <c r="B123" s="249">
        <f t="shared" si="45"/>
        <v>1.9</v>
      </c>
      <c r="C123" s="158">
        <f t="shared" si="46"/>
        <v>0</v>
      </c>
      <c r="D123" s="272">
        <f t="shared" si="47"/>
        <v>2</v>
      </c>
      <c r="E123" s="197">
        <f>'Core Indicators'!R123</f>
        <v>2</v>
      </c>
      <c r="F123" s="197">
        <f>'Core Indicators'!Z123</f>
        <v>2</v>
      </c>
      <c r="G123" s="158">
        <f t="shared" si="48"/>
        <v>2</v>
      </c>
      <c r="H123" s="197">
        <f>'Core Indicators'!AH123</f>
        <v>2</v>
      </c>
      <c r="I123" s="197">
        <f>'Core Indicators'!AP123</f>
        <v>2</v>
      </c>
      <c r="J123" s="197">
        <f>'Core Indicators'!BN123</f>
        <v>2</v>
      </c>
      <c r="K123" s="197">
        <f t="shared" si="49"/>
        <v>2</v>
      </c>
      <c r="L123" s="249">
        <f t="shared" si="50"/>
        <v>2</v>
      </c>
      <c r="M123" s="272">
        <f t="shared" si="51"/>
        <v>2</v>
      </c>
      <c r="N123" s="198">
        <f>'Core Indicators'!DJ123</f>
        <v>2</v>
      </c>
      <c r="O123" s="198">
        <f>'Core Indicators'!DR123</f>
        <v>2</v>
      </c>
      <c r="P123" s="198">
        <f>'Core Indicators'!DZ123</f>
        <v>2</v>
      </c>
      <c r="Q123" s="198">
        <f>'Core Indicators'!EH123</f>
        <v>2</v>
      </c>
      <c r="R123" s="198">
        <f>'Core Indicators'!EP123</f>
        <v>2</v>
      </c>
      <c r="S123" s="158">
        <f t="shared" si="52"/>
        <v>1.7</v>
      </c>
      <c r="T123" s="158">
        <f t="shared" si="53"/>
        <v>1.3333333333333333</v>
      </c>
      <c r="U123" s="197">
        <v>1</v>
      </c>
      <c r="V123" s="197">
        <v>1</v>
      </c>
      <c r="W123" s="197">
        <f>'Core Indicators'!EX123</f>
        <v>3</v>
      </c>
      <c r="X123" s="158">
        <f t="shared" si="54"/>
        <v>2</v>
      </c>
      <c r="Y123" s="197">
        <v>1</v>
      </c>
      <c r="Z123" s="158">
        <f t="shared" si="55"/>
        <v>2</v>
      </c>
      <c r="AA123" s="197">
        <f>'Core Indicators'!FF123</f>
        <v>2</v>
      </c>
      <c r="AB123" s="197">
        <f t="shared" si="56"/>
        <v>2</v>
      </c>
      <c r="AC123" s="179">
        <f>'Core Indicators'!GD123</f>
        <v>2</v>
      </c>
      <c r="AD123" s="179">
        <f>'Core Indicators'!GL123</f>
        <v>2</v>
      </c>
      <c r="AE123" s="179">
        <f>'Core Indicators'!GT123</f>
        <v>2</v>
      </c>
      <c r="AF123" s="179">
        <f>'Core Indicators'!HB123</f>
        <v>2</v>
      </c>
      <c r="AG123" s="179">
        <f t="shared" si="57"/>
        <v>2</v>
      </c>
      <c r="AH123" s="179">
        <f>'Core Indicators'!HJ123</f>
        <v>2</v>
      </c>
      <c r="AI123" s="179">
        <f>'Core Indicators'!HR123</f>
        <v>2</v>
      </c>
      <c r="AJ123" s="179">
        <f t="shared" si="58"/>
        <v>2</v>
      </c>
      <c r="AK123" s="179">
        <f>'Core Indicators'!HZ123</f>
        <v>2</v>
      </c>
      <c r="AL123" s="179">
        <f>'Core Indicators'!IH123</f>
        <v>2</v>
      </c>
      <c r="AM123" s="179">
        <f>'Core Indicators'!IP123</f>
        <v>2</v>
      </c>
      <c r="AN123" s="179">
        <f t="shared" si="59"/>
        <v>2</v>
      </c>
    </row>
    <row r="124" spans="1:40" x14ac:dyDescent="0.35">
      <c r="A124" s="197" t="str">
        <f>Lists!C:C</f>
        <v>TUR003</v>
      </c>
      <c r="B124" s="249">
        <f t="shared" si="45"/>
        <v>2</v>
      </c>
      <c r="C124" s="158">
        <f t="shared" si="46"/>
        <v>0</v>
      </c>
      <c r="D124" s="272">
        <f t="shared" si="47"/>
        <v>2.2000000000000002</v>
      </c>
      <c r="E124" s="197">
        <f>'Core Indicators'!R124</f>
        <v>2</v>
      </c>
      <c r="F124" s="197">
        <f>'Core Indicators'!Z124</f>
        <v>2</v>
      </c>
      <c r="G124" s="158">
        <f t="shared" si="48"/>
        <v>2</v>
      </c>
      <c r="H124" s="197">
        <f>'Core Indicators'!AH124</f>
        <v>2</v>
      </c>
      <c r="I124" s="197">
        <f>'Core Indicators'!AP124</f>
        <v>2</v>
      </c>
      <c r="J124" s="197">
        <f>'Core Indicators'!BN124</f>
        <v>3</v>
      </c>
      <c r="K124" s="197">
        <f t="shared" si="49"/>
        <v>2.5</v>
      </c>
      <c r="L124" s="249">
        <f t="shared" si="50"/>
        <v>2.2999999999999998</v>
      </c>
      <c r="M124" s="272">
        <f t="shared" si="51"/>
        <v>2</v>
      </c>
      <c r="N124" s="198">
        <f>'Core Indicators'!DJ124</f>
        <v>2</v>
      </c>
      <c r="O124" s="198">
        <f>'Core Indicators'!DR124</f>
        <v>2</v>
      </c>
      <c r="P124" s="198">
        <f>'Core Indicators'!DZ124</f>
        <v>2</v>
      </c>
      <c r="Q124" s="198">
        <f>'Core Indicators'!EH124</f>
        <v>2</v>
      </c>
      <c r="R124" s="198">
        <f>'Core Indicators'!EP124</f>
        <v>2</v>
      </c>
      <c r="S124" s="158">
        <f t="shared" si="52"/>
        <v>1.7</v>
      </c>
      <c r="T124" s="158">
        <f t="shared" si="53"/>
        <v>1.3333333333333333</v>
      </c>
      <c r="U124" s="197">
        <v>1</v>
      </c>
      <c r="V124" s="197">
        <v>1</v>
      </c>
      <c r="W124" s="197">
        <f>'Core Indicators'!EX124</f>
        <v>3</v>
      </c>
      <c r="X124" s="158">
        <f t="shared" si="54"/>
        <v>2</v>
      </c>
      <c r="Y124" s="197">
        <v>1</v>
      </c>
      <c r="Z124" s="158">
        <f t="shared" si="55"/>
        <v>2</v>
      </c>
      <c r="AA124" s="197">
        <f>'Core Indicators'!FF124</f>
        <v>2</v>
      </c>
      <c r="AB124" s="197">
        <f t="shared" si="56"/>
        <v>2</v>
      </c>
      <c r="AC124" s="179">
        <f>'Core Indicators'!GD124</f>
        <v>2</v>
      </c>
      <c r="AD124" s="179">
        <f>'Core Indicators'!GL124</f>
        <v>2</v>
      </c>
      <c r="AE124" s="179">
        <f>'Core Indicators'!GT124</f>
        <v>2</v>
      </c>
      <c r="AF124" s="179">
        <f>'Core Indicators'!HB124</f>
        <v>2</v>
      </c>
      <c r="AG124" s="179">
        <f t="shared" si="57"/>
        <v>2</v>
      </c>
      <c r="AH124" s="179">
        <f>'Core Indicators'!HJ124</f>
        <v>2</v>
      </c>
      <c r="AI124" s="179">
        <f>'Core Indicators'!HR124</f>
        <v>2</v>
      </c>
      <c r="AJ124" s="179">
        <f t="shared" si="58"/>
        <v>2</v>
      </c>
      <c r="AK124" s="179">
        <f>'Core Indicators'!HZ124</f>
        <v>2</v>
      </c>
      <c r="AL124" s="179">
        <f>'Core Indicators'!IH124</f>
        <v>2</v>
      </c>
      <c r="AM124" s="179">
        <f>'Core Indicators'!IP124</f>
        <v>2</v>
      </c>
      <c r="AN124" s="179">
        <f t="shared" si="59"/>
        <v>2</v>
      </c>
    </row>
    <row r="125" spans="1:40" x14ac:dyDescent="0.35">
      <c r="A125" s="197" t="str">
        <f>Lists!C:C</f>
        <v>TUR004</v>
      </c>
      <c r="B125" s="249">
        <f t="shared" si="45"/>
        <v>2</v>
      </c>
      <c r="C125" s="158">
        <f t="shared" si="46"/>
        <v>0</v>
      </c>
      <c r="D125" s="272">
        <f t="shared" si="47"/>
        <v>2.2000000000000002</v>
      </c>
      <c r="E125" s="197">
        <f>'Core Indicators'!R125</f>
        <v>2</v>
      </c>
      <c r="F125" s="197">
        <f>'Core Indicators'!Z125</f>
        <v>2</v>
      </c>
      <c r="G125" s="158">
        <f t="shared" si="48"/>
        <v>2</v>
      </c>
      <c r="H125" s="197">
        <f>'Core Indicators'!AH125</f>
        <v>2</v>
      </c>
      <c r="I125" s="197">
        <f>'Core Indicators'!AP125</f>
        <v>2</v>
      </c>
      <c r="J125" s="197">
        <f>'Core Indicators'!BN125</f>
        <v>3</v>
      </c>
      <c r="K125" s="197">
        <f t="shared" si="49"/>
        <v>2.5</v>
      </c>
      <c r="L125" s="249">
        <f t="shared" si="50"/>
        <v>2.2999999999999998</v>
      </c>
      <c r="M125" s="272">
        <f t="shared" si="51"/>
        <v>2</v>
      </c>
      <c r="N125" s="198">
        <f>'Core Indicators'!DJ125</f>
        <v>2</v>
      </c>
      <c r="O125" s="198">
        <f>'Core Indicators'!DR125</f>
        <v>2</v>
      </c>
      <c r="P125" s="198">
        <f>'Core Indicators'!DZ125</f>
        <v>2</v>
      </c>
      <c r="Q125" s="198">
        <f>'Core Indicators'!EH125</f>
        <v>2</v>
      </c>
      <c r="R125" s="198">
        <f>'Core Indicators'!EP125</f>
        <v>2</v>
      </c>
      <c r="S125" s="158">
        <f t="shared" si="52"/>
        <v>1.7</v>
      </c>
      <c r="T125" s="158">
        <f t="shared" si="53"/>
        <v>1.3333333333333333</v>
      </c>
      <c r="U125" s="197">
        <v>1</v>
      </c>
      <c r="V125" s="197">
        <v>1</v>
      </c>
      <c r="W125" s="197">
        <f>'Core Indicators'!EX125</f>
        <v>3</v>
      </c>
      <c r="X125" s="158">
        <f t="shared" si="54"/>
        <v>2</v>
      </c>
      <c r="Y125" s="197">
        <v>1</v>
      </c>
      <c r="Z125" s="158">
        <f t="shared" si="55"/>
        <v>2</v>
      </c>
      <c r="AA125" s="197">
        <f>'Core Indicators'!FF125</f>
        <v>2</v>
      </c>
      <c r="AB125" s="197">
        <f t="shared" si="56"/>
        <v>2</v>
      </c>
      <c r="AC125" s="179">
        <f>'Core Indicators'!GD125</f>
        <v>2</v>
      </c>
      <c r="AD125" s="179">
        <f>'Core Indicators'!GL125</f>
        <v>2</v>
      </c>
      <c r="AE125" s="179">
        <f>'Core Indicators'!GT125</f>
        <v>2</v>
      </c>
      <c r="AF125" s="179">
        <f>'Core Indicators'!HB125</f>
        <v>2</v>
      </c>
      <c r="AG125" s="179">
        <f t="shared" si="57"/>
        <v>2</v>
      </c>
      <c r="AH125" s="179">
        <f>'Core Indicators'!HJ125</f>
        <v>2</v>
      </c>
      <c r="AI125" s="179">
        <f>'Core Indicators'!HR125</f>
        <v>2</v>
      </c>
      <c r="AJ125" s="179">
        <f t="shared" si="58"/>
        <v>2</v>
      </c>
      <c r="AK125" s="179">
        <f>'Core Indicators'!HZ125</f>
        <v>2</v>
      </c>
      <c r="AL125" s="179">
        <f>'Core Indicators'!IH125</f>
        <v>2</v>
      </c>
      <c r="AM125" s="179">
        <f>'Core Indicators'!IP125</f>
        <v>2</v>
      </c>
      <c r="AN125" s="179">
        <f t="shared" si="59"/>
        <v>2</v>
      </c>
    </row>
    <row r="126" spans="1:40" x14ac:dyDescent="0.35">
      <c r="A126" s="197" t="str">
        <f>Lists!C:C</f>
        <v>TZA002</v>
      </c>
      <c r="B126" s="249">
        <f t="shared" si="45"/>
        <v>1.4</v>
      </c>
      <c r="C126" s="158">
        <f t="shared" si="46"/>
        <v>0</v>
      </c>
      <c r="D126" s="272">
        <f t="shared" si="47"/>
        <v>1.2</v>
      </c>
      <c r="E126" s="197">
        <f>'Core Indicators'!R126</f>
        <v>1</v>
      </c>
      <c r="F126" s="197">
        <f>'Core Indicators'!Z126</f>
        <v>1</v>
      </c>
      <c r="G126" s="158">
        <f t="shared" si="48"/>
        <v>1</v>
      </c>
      <c r="H126" s="197">
        <f>'Core Indicators'!AH126</f>
        <v>1</v>
      </c>
      <c r="I126" s="197">
        <f>'Core Indicators'!AP126</f>
        <v>1</v>
      </c>
      <c r="J126" s="197">
        <f>'Core Indicators'!BN126</f>
        <v>2</v>
      </c>
      <c r="K126" s="197">
        <f t="shared" si="49"/>
        <v>1.5</v>
      </c>
      <c r="L126" s="249">
        <f t="shared" si="50"/>
        <v>1.3</v>
      </c>
      <c r="M126" s="272">
        <f t="shared" si="51"/>
        <v>1.4</v>
      </c>
      <c r="N126" s="198">
        <f>'Core Indicators'!DJ126</f>
        <v>1</v>
      </c>
      <c r="O126" s="198">
        <f>'Core Indicators'!DR126</f>
        <v>1</v>
      </c>
      <c r="P126" s="198">
        <f>'Core Indicators'!DZ126</f>
        <v>1</v>
      </c>
      <c r="Q126" s="198">
        <f>'Core Indicators'!EH126</f>
        <v>2</v>
      </c>
      <c r="R126" s="198">
        <f>'Core Indicators'!EP126</f>
        <v>2</v>
      </c>
      <c r="S126" s="158">
        <f t="shared" si="52"/>
        <v>1.6</v>
      </c>
      <c r="T126" s="158">
        <f t="shared" si="53"/>
        <v>1.1666666666666667</v>
      </c>
      <c r="U126" s="197">
        <v>1</v>
      </c>
      <c r="V126" s="197">
        <v>1</v>
      </c>
      <c r="W126" s="197">
        <f>'Core Indicators'!EX126</f>
        <v>2</v>
      </c>
      <c r="X126" s="158">
        <f t="shared" si="54"/>
        <v>1.5</v>
      </c>
      <c r="Y126" s="197">
        <v>1</v>
      </c>
      <c r="Z126" s="158">
        <f t="shared" si="55"/>
        <v>2</v>
      </c>
      <c r="AA126" s="197">
        <f>'Core Indicators'!FF126</f>
        <v>2</v>
      </c>
      <c r="AB126" s="197">
        <f t="shared" si="56"/>
        <v>2</v>
      </c>
      <c r="AC126" s="179">
        <f>'Core Indicators'!GD126</f>
        <v>2</v>
      </c>
      <c r="AD126" s="179">
        <f>'Core Indicators'!GL126</f>
        <v>2</v>
      </c>
      <c r="AE126" s="179">
        <f>'Core Indicators'!GT126</f>
        <v>2</v>
      </c>
      <c r="AF126" s="179">
        <f>'Core Indicators'!HB126</f>
        <v>2</v>
      </c>
      <c r="AG126" s="179">
        <f t="shared" si="57"/>
        <v>2</v>
      </c>
      <c r="AH126" s="179">
        <f>'Core Indicators'!HJ126</f>
        <v>2</v>
      </c>
      <c r="AI126" s="179">
        <f>'Core Indicators'!HR126</f>
        <v>2</v>
      </c>
      <c r="AJ126" s="179">
        <f t="shared" si="58"/>
        <v>2</v>
      </c>
      <c r="AK126" s="179">
        <f>'Core Indicators'!HZ126</f>
        <v>2</v>
      </c>
      <c r="AL126" s="179">
        <f>'Core Indicators'!IH126</f>
        <v>2</v>
      </c>
      <c r="AM126" s="179">
        <f>'Core Indicators'!IP126</f>
        <v>2</v>
      </c>
      <c r="AN126" s="179">
        <f t="shared" si="59"/>
        <v>2</v>
      </c>
    </row>
    <row r="127" spans="1:40" x14ac:dyDescent="0.35">
      <c r="A127" s="197" t="str">
        <f>Lists!C:C</f>
        <v>UGA005</v>
      </c>
      <c r="B127" s="249">
        <f t="shared" si="45"/>
        <v>2.1</v>
      </c>
      <c r="C127" s="158">
        <f t="shared" si="46"/>
        <v>1</v>
      </c>
      <c r="D127" s="272">
        <f t="shared" si="47"/>
        <v>2.2000000000000002</v>
      </c>
      <c r="E127" s="197">
        <f>'Core Indicators'!R127</f>
        <v>3</v>
      </c>
      <c r="F127" s="197">
        <f>'Core Indicators'!Z127</f>
        <v>2</v>
      </c>
      <c r="G127" s="158">
        <f t="shared" si="48"/>
        <v>2.5</v>
      </c>
      <c r="H127" s="197">
        <f>'Core Indicators'!AH127</f>
        <v>2</v>
      </c>
      <c r="I127" s="197">
        <f>'Core Indicators'!AP127</f>
        <v>2</v>
      </c>
      <c r="J127" s="197" t="str">
        <f>'Core Indicators'!BN127</f>
        <v>x</v>
      </c>
      <c r="K127" s="197">
        <f t="shared" si="49"/>
        <v>2</v>
      </c>
      <c r="L127" s="249">
        <f t="shared" si="50"/>
        <v>2</v>
      </c>
      <c r="M127" s="272">
        <f t="shared" si="51"/>
        <v>2.4</v>
      </c>
      <c r="N127" s="198">
        <f>'Core Indicators'!DJ127</f>
        <v>2</v>
      </c>
      <c r="O127" s="198">
        <f>'Core Indicators'!DR127</f>
        <v>2</v>
      </c>
      <c r="P127" s="198">
        <f>'Core Indicators'!DZ127</f>
        <v>2</v>
      </c>
      <c r="Q127" s="198">
        <f>'Core Indicators'!EH127</f>
        <v>3</v>
      </c>
      <c r="R127" s="198">
        <f>'Core Indicators'!EP127</f>
        <v>3</v>
      </c>
      <c r="S127" s="158">
        <f t="shared" si="52"/>
        <v>1.6</v>
      </c>
      <c r="T127" s="158">
        <f t="shared" si="53"/>
        <v>1.1666666666666667</v>
      </c>
      <c r="U127" s="197">
        <v>1</v>
      </c>
      <c r="V127" s="197">
        <v>1</v>
      </c>
      <c r="W127" s="197">
        <f>'Core Indicators'!EX127</f>
        <v>2</v>
      </c>
      <c r="X127" s="158">
        <f t="shared" si="54"/>
        <v>1.5</v>
      </c>
      <c r="Y127" s="197">
        <v>1</v>
      </c>
      <c r="Z127" s="158">
        <f t="shared" si="55"/>
        <v>2</v>
      </c>
      <c r="AA127" s="197">
        <f>'Core Indicators'!FF127</f>
        <v>2</v>
      </c>
      <c r="AB127" s="197">
        <f t="shared" si="56"/>
        <v>2</v>
      </c>
      <c r="AC127" s="179">
        <f>'Core Indicators'!GD127</f>
        <v>2</v>
      </c>
      <c r="AD127" s="179">
        <f>'Core Indicators'!GL127</f>
        <v>2</v>
      </c>
      <c r="AE127" s="179">
        <f>'Core Indicators'!GT127</f>
        <v>2</v>
      </c>
      <c r="AF127" s="179">
        <f>'Core Indicators'!HB127</f>
        <v>2</v>
      </c>
      <c r="AG127" s="179">
        <f t="shared" si="57"/>
        <v>2</v>
      </c>
      <c r="AH127" s="179">
        <f>'Core Indicators'!HJ127</f>
        <v>2</v>
      </c>
      <c r="AI127" s="179">
        <f>'Core Indicators'!HR127</f>
        <v>2</v>
      </c>
      <c r="AJ127" s="179">
        <f t="shared" si="58"/>
        <v>2</v>
      </c>
      <c r="AK127" s="179">
        <f>'Core Indicators'!HZ127</f>
        <v>2</v>
      </c>
      <c r="AL127" s="179">
        <f>'Core Indicators'!IH127</f>
        <v>2</v>
      </c>
      <c r="AM127" s="179">
        <f>'Core Indicators'!IP127</f>
        <v>2</v>
      </c>
      <c r="AN127" s="179">
        <f t="shared" si="59"/>
        <v>2</v>
      </c>
    </row>
    <row r="128" spans="1:40" x14ac:dyDescent="0.35">
      <c r="A128" s="197" t="str">
        <f>Lists!C:C</f>
        <v>UKR002</v>
      </c>
      <c r="B128" s="249">
        <f t="shared" si="45"/>
        <v>1.7</v>
      </c>
      <c r="C128" s="158">
        <f t="shared" si="46"/>
        <v>0</v>
      </c>
      <c r="D128" s="272">
        <f t="shared" si="47"/>
        <v>1.5</v>
      </c>
      <c r="E128" s="197">
        <f>'Core Indicators'!R128</f>
        <v>2</v>
      </c>
      <c r="F128" s="197">
        <f>'Core Indicators'!Z128</f>
        <v>1</v>
      </c>
      <c r="G128" s="158">
        <f t="shared" si="48"/>
        <v>1.5</v>
      </c>
      <c r="H128" s="197">
        <f>'Core Indicators'!AH128</f>
        <v>1</v>
      </c>
      <c r="I128" s="197">
        <f>'Core Indicators'!AP128</f>
        <v>2</v>
      </c>
      <c r="J128" s="197">
        <f>'Core Indicators'!BN128</f>
        <v>2</v>
      </c>
      <c r="K128" s="197">
        <f t="shared" si="49"/>
        <v>2</v>
      </c>
      <c r="L128" s="249">
        <f t="shared" si="50"/>
        <v>1.5</v>
      </c>
      <c r="M128" s="272">
        <f t="shared" si="51"/>
        <v>2</v>
      </c>
      <c r="N128" s="198">
        <f>'Core Indicators'!DJ128</f>
        <v>2</v>
      </c>
      <c r="O128" s="198">
        <f>'Core Indicators'!DR128</f>
        <v>2</v>
      </c>
      <c r="P128" s="198">
        <f>'Core Indicators'!DZ128</f>
        <v>2</v>
      </c>
      <c r="Q128" s="198">
        <f>'Core Indicators'!EH128</f>
        <v>2</v>
      </c>
      <c r="R128" s="198">
        <f>'Core Indicators'!EP128</f>
        <v>2</v>
      </c>
      <c r="S128" s="158">
        <f t="shared" si="52"/>
        <v>1.3</v>
      </c>
      <c r="T128" s="158">
        <f t="shared" si="53"/>
        <v>1.1666666666666667</v>
      </c>
      <c r="U128" s="197">
        <v>1</v>
      </c>
      <c r="V128" s="197">
        <v>1</v>
      </c>
      <c r="W128" s="197">
        <f>'Core Indicators'!EX128</f>
        <v>2</v>
      </c>
      <c r="X128" s="158">
        <f t="shared" si="54"/>
        <v>1.5</v>
      </c>
      <c r="Y128" s="197">
        <v>1</v>
      </c>
      <c r="Z128" s="158">
        <f t="shared" si="55"/>
        <v>1.5</v>
      </c>
      <c r="AA128" s="197">
        <f>'Core Indicators'!FF128</f>
        <v>1</v>
      </c>
      <c r="AB128" s="197">
        <f t="shared" si="56"/>
        <v>2</v>
      </c>
      <c r="AC128" s="179">
        <f>'Core Indicators'!GD128</f>
        <v>2</v>
      </c>
      <c r="AD128" s="179">
        <f>'Core Indicators'!GL128</f>
        <v>2</v>
      </c>
      <c r="AE128" s="179">
        <f>'Core Indicators'!GT128</f>
        <v>2</v>
      </c>
      <c r="AF128" s="179">
        <f>'Core Indicators'!HB128</f>
        <v>2</v>
      </c>
      <c r="AG128" s="179">
        <f t="shared" si="57"/>
        <v>2</v>
      </c>
      <c r="AH128" s="179">
        <f>'Core Indicators'!HJ128</f>
        <v>2</v>
      </c>
      <c r="AI128" s="179">
        <f>'Core Indicators'!HR128</f>
        <v>2</v>
      </c>
      <c r="AJ128" s="179">
        <f t="shared" si="58"/>
        <v>2</v>
      </c>
      <c r="AK128" s="179">
        <f>'Core Indicators'!HZ128</f>
        <v>2</v>
      </c>
      <c r="AL128" s="179">
        <f>'Core Indicators'!IH128</f>
        <v>2</v>
      </c>
      <c r="AM128" s="179">
        <f>'Core Indicators'!IP128</f>
        <v>2</v>
      </c>
      <c r="AN128" s="179">
        <f t="shared" si="59"/>
        <v>2</v>
      </c>
    </row>
    <row r="129" spans="1:40" x14ac:dyDescent="0.35">
      <c r="A129" s="197" t="str">
        <f>Lists!C:C</f>
        <v>VEN001</v>
      </c>
      <c r="B129" s="249">
        <f t="shared" si="45"/>
        <v>2.2999999999999998</v>
      </c>
      <c r="C129" s="158">
        <f t="shared" si="46"/>
        <v>0</v>
      </c>
      <c r="D129" s="272">
        <f t="shared" si="47"/>
        <v>2</v>
      </c>
      <c r="E129" s="197">
        <f>'Core Indicators'!R129</f>
        <v>1</v>
      </c>
      <c r="F129" s="197">
        <f>'Core Indicators'!Z129</f>
        <v>2</v>
      </c>
      <c r="G129" s="158">
        <f t="shared" si="48"/>
        <v>1.5</v>
      </c>
      <c r="H129" s="197">
        <f>'Core Indicators'!AH129</f>
        <v>2</v>
      </c>
      <c r="I129" s="197">
        <f>'Core Indicators'!AP129</f>
        <v>2</v>
      </c>
      <c r="J129" s="197">
        <f>'Core Indicators'!BN129</f>
        <v>3</v>
      </c>
      <c r="K129" s="197">
        <f t="shared" si="49"/>
        <v>2.5</v>
      </c>
      <c r="L129" s="249">
        <f t="shared" si="50"/>
        <v>2.2999999999999998</v>
      </c>
      <c r="M129" s="272">
        <f t="shared" si="51"/>
        <v>2.6</v>
      </c>
      <c r="N129" s="198">
        <f>'Core Indicators'!DJ129</f>
        <v>3</v>
      </c>
      <c r="O129" s="198">
        <f>'Core Indicators'!DR129</f>
        <v>3</v>
      </c>
      <c r="P129" s="198">
        <f>'Core Indicators'!DZ129</f>
        <v>3</v>
      </c>
      <c r="Q129" s="198">
        <f>'Core Indicators'!EH129</f>
        <v>2</v>
      </c>
      <c r="R129" s="198">
        <f>'Core Indicators'!EP129</f>
        <v>2</v>
      </c>
      <c r="S129" s="158">
        <f t="shared" si="52"/>
        <v>1.9</v>
      </c>
      <c r="T129" s="158">
        <f t="shared" si="53"/>
        <v>1.3333333333333333</v>
      </c>
      <c r="U129" s="197">
        <v>1</v>
      </c>
      <c r="V129" s="197">
        <v>1</v>
      </c>
      <c r="W129" s="197">
        <f>'Core Indicators'!EX129</f>
        <v>3</v>
      </c>
      <c r="X129" s="158">
        <f t="shared" si="54"/>
        <v>2</v>
      </c>
      <c r="Y129" s="197">
        <v>1</v>
      </c>
      <c r="Z129" s="158">
        <f t="shared" si="55"/>
        <v>2.5</v>
      </c>
      <c r="AA129" s="197">
        <f>'Core Indicators'!FF129</f>
        <v>3</v>
      </c>
      <c r="AB129" s="197">
        <f t="shared" si="56"/>
        <v>2</v>
      </c>
      <c r="AC129" s="179">
        <f>'Core Indicators'!GD129</f>
        <v>2</v>
      </c>
      <c r="AD129" s="179">
        <f>'Core Indicators'!GL129</f>
        <v>2</v>
      </c>
      <c r="AE129" s="179">
        <f>'Core Indicators'!GT129</f>
        <v>2</v>
      </c>
      <c r="AF129" s="179">
        <f>'Core Indicators'!HB129</f>
        <v>2</v>
      </c>
      <c r="AG129" s="179">
        <f t="shared" si="57"/>
        <v>2</v>
      </c>
      <c r="AH129" s="179">
        <f>'Core Indicators'!HJ129</f>
        <v>2</v>
      </c>
      <c r="AI129" s="179">
        <f>'Core Indicators'!HR129</f>
        <v>2</v>
      </c>
      <c r="AJ129" s="179">
        <f t="shared" si="58"/>
        <v>2</v>
      </c>
      <c r="AK129" s="179">
        <f>'Core Indicators'!HZ129</f>
        <v>2</v>
      </c>
      <c r="AL129" s="179">
        <f>'Core Indicators'!IH129</f>
        <v>2</v>
      </c>
      <c r="AM129" s="179">
        <f>'Core Indicators'!IP129</f>
        <v>2</v>
      </c>
      <c r="AN129" s="179">
        <f t="shared" si="59"/>
        <v>2</v>
      </c>
    </row>
    <row r="130" spans="1:40" x14ac:dyDescent="0.35">
      <c r="A130" s="197" t="str">
        <f>Lists!C:C</f>
        <v>YEM001</v>
      </c>
      <c r="B130" s="249">
        <f t="shared" si="45"/>
        <v>1.8</v>
      </c>
      <c r="C130" s="158">
        <f t="shared" si="46"/>
        <v>0</v>
      </c>
      <c r="D130" s="272">
        <f t="shared" si="47"/>
        <v>2</v>
      </c>
      <c r="E130" s="197">
        <f>'Core Indicators'!R130</f>
        <v>2</v>
      </c>
      <c r="F130" s="197">
        <f>'Core Indicators'!Z130</f>
        <v>2</v>
      </c>
      <c r="G130" s="158">
        <f t="shared" si="48"/>
        <v>2</v>
      </c>
      <c r="H130" s="197">
        <f>'Core Indicators'!AH130</f>
        <v>2</v>
      </c>
      <c r="I130" s="197">
        <f>'Core Indicators'!AP130</f>
        <v>2</v>
      </c>
      <c r="J130" s="197">
        <f>'Core Indicators'!BN130</f>
        <v>2</v>
      </c>
      <c r="K130" s="197">
        <f t="shared" si="49"/>
        <v>2</v>
      </c>
      <c r="L130" s="249">
        <f t="shared" si="50"/>
        <v>2</v>
      </c>
      <c r="M130" s="272">
        <f t="shared" si="51"/>
        <v>2</v>
      </c>
      <c r="N130" s="198">
        <f>'Core Indicators'!DJ130</f>
        <v>2</v>
      </c>
      <c r="O130" s="198">
        <f>'Core Indicators'!DR130</f>
        <v>2</v>
      </c>
      <c r="P130" s="198">
        <f>'Core Indicators'!DZ130</f>
        <v>2</v>
      </c>
      <c r="Q130" s="198">
        <f>'Core Indicators'!EH130</f>
        <v>2</v>
      </c>
      <c r="R130" s="198">
        <f>'Core Indicators'!EP130</f>
        <v>2</v>
      </c>
      <c r="S130" s="158">
        <f t="shared" si="52"/>
        <v>1.3</v>
      </c>
      <c r="T130" s="158">
        <f t="shared" si="53"/>
        <v>1.1666666666666667</v>
      </c>
      <c r="U130" s="197">
        <v>1</v>
      </c>
      <c r="V130" s="197">
        <v>1</v>
      </c>
      <c r="W130" s="197">
        <f>'Core Indicators'!EX130</f>
        <v>2</v>
      </c>
      <c r="X130" s="158">
        <f t="shared" si="54"/>
        <v>1.5</v>
      </c>
      <c r="Y130" s="197">
        <v>1</v>
      </c>
      <c r="Z130" s="158">
        <f t="shared" si="55"/>
        <v>1.5</v>
      </c>
      <c r="AA130" s="197">
        <f>'Core Indicators'!FF130</f>
        <v>1</v>
      </c>
      <c r="AB130" s="197">
        <f t="shared" si="56"/>
        <v>2</v>
      </c>
      <c r="AC130" s="179">
        <f>'Core Indicators'!GD130</f>
        <v>2</v>
      </c>
      <c r="AD130" s="179">
        <f>'Core Indicators'!GL130</f>
        <v>2</v>
      </c>
      <c r="AE130" s="179">
        <f>'Core Indicators'!GT130</f>
        <v>2</v>
      </c>
      <c r="AF130" s="179">
        <f>'Core Indicators'!HB130</f>
        <v>2</v>
      </c>
      <c r="AG130" s="179">
        <f t="shared" si="57"/>
        <v>2</v>
      </c>
      <c r="AH130" s="179">
        <f>'Core Indicators'!HJ130</f>
        <v>2</v>
      </c>
      <c r="AI130" s="179">
        <f>'Core Indicators'!HR130</f>
        <v>2</v>
      </c>
      <c r="AJ130" s="179">
        <f t="shared" si="58"/>
        <v>2</v>
      </c>
      <c r="AK130" s="179">
        <f>'Core Indicators'!HZ130</f>
        <v>2</v>
      </c>
      <c r="AL130" s="179">
        <f>'Core Indicators'!IH130</f>
        <v>2</v>
      </c>
      <c r="AM130" s="179">
        <f>'Core Indicators'!IP130</f>
        <v>2</v>
      </c>
      <c r="AN130" s="179">
        <f t="shared" si="59"/>
        <v>2</v>
      </c>
    </row>
    <row r="131" spans="1:40" x14ac:dyDescent="0.35">
      <c r="A131" s="197" t="str">
        <f>Lists!C:C</f>
        <v>YEM002</v>
      </c>
      <c r="B131" s="249">
        <f t="shared" si="45"/>
        <v>1.9</v>
      </c>
      <c r="C131" s="158">
        <f t="shared" si="46"/>
        <v>0</v>
      </c>
      <c r="D131" s="272">
        <f t="shared" si="47"/>
        <v>2</v>
      </c>
      <c r="E131" s="197">
        <f>'Core Indicators'!R131</f>
        <v>2</v>
      </c>
      <c r="F131" s="197">
        <f>'Core Indicators'!Z131</f>
        <v>2</v>
      </c>
      <c r="G131" s="158">
        <f t="shared" ref="G131:G133" si="60">IF(AND(F131="x",E131="x"),"x",IF(OR(F131="x",E131="x"),AVERAGE(E131,F131),ROUND((10-GEOMEAN(((10-E131)/10*9+1),((10-F131)/10*9+1)))/9*10,1)))</f>
        <v>2</v>
      </c>
      <c r="H131" s="197">
        <f>'Core Indicators'!AH131</f>
        <v>2</v>
      </c>
      <c r="I131" s="197">
        <f>'Core Indicators'!AP131</f>
        <v>2</v>
      </c>
      <c r="J131" s="197">
        <f>'Core Indicators'!BN131</f>
        <v>2</v>
      </c>
      <c r="K131" s="197">
        <f t="shared" ref="K131:K133" si="61">IF(AND(J131="x",I131="x"),"x",IF(OR(J131="x",I131="x"),AVERAGE(I131,J131),ROUND((10-GEOMEAN(((10-I131)/10*9+1),((10-J131)/10*9+1)))/9*10,1)))</f>
        <v>2</v>
      </c>
      <c r="L131" s="249">
        <f t="shared" ref="L131:L133" si="62">IF(AND(H131="x",K131="x"),"x",IF(OR(H131="x",K131="x"),AVERAGE(H131,K131),ROUND((10-GEOMEAN(((10-H131)/10*9+1),((10-K131)/10*9+1)))/9*10,1)))</f>
        <v>2</v>
      </c>
      <c r="M131" s="272">
        <f t="shared" ref="M131:M133" si="63">IF(N131="x","x",AVERAGE(N131:R131))</f>
        <v>2</v>
      </c>
      <c r="N131" s="198">
        <f>'Core Indicators'!DJ131</f>
        <v>2</v>
      </c>
      <c r="O131" s="198">
        <f>'Core Indicators'!DR131</f>
        <v>2</v>
      </c>
      <c r="P131" s="198">
        <f>'Core Indicators'!DZ131</f>
        <v>2</v>
      </c>
      <c r="Q131" s="198">
        <f>'Core Indicators'!EH131</f>
        <v>2</v>
      </c>
      <c r="R131" s="198">
        <f>'Core Indicators'!EP131</f>
        <v>2</v>
      </c>
      <c r="S131" s="158">
        <f t="shared" ref="S131:S133" si="64">IF(OR(Z131="x",T131="x"),T131,ROUND((10-GEOMEAN(((10-T131)/10*9+1),((10-Z131)/10*9+1)))/9*10,1))</f>
        <v>1.6</v>
      </c>
      <c r="T131" s="158">
        <f t="shared" ref="T131:T133" si="65">AVERAGE(U131,X131,Y131)</f>
        <v>1.1666666666666667</v>
      </c>
      <c r="U131" s="197">
        <v>1</v>
      </c>
      <c r="V131" s="197">
        <v>1</v>
      </c>
      <c r="W131" s="197">
        <f>'Core Indicators'!EX131</f>
        <v>2</v>
      </c>
      <c r="X131" s="158">
        <f t="shared" ref="X131:X133" si="66">AVERAGE(V131:W131)</f>
        <v>1.5</v>
      </c>
      <c r="Y131" s="197">
        <v>1</v>
      </c>
      <c r="Z131" s="158">
        <f t="shared" ref="Z131:Z133" si="67">IF(AND(AA131="x",AB131="x"),"x",AVERAGE(AA131:AB131))</f>
        <v>2</v>
      </c>
      <c r="AA131" s="197">
        <f>'Core Indicators'!FF131</f>
        <v>2</v>
      </c>
      <c r="AB131" s="197">
        <f t="shared" si="56"/>
        <v>2</v>
      </c>
      <c r="AC131" s="179">
        <f>'Core Indicators'!GD131</f>
        <v>2</v>
      </c>
      <c r="AD131" s="179">
        <f>'Core Indicators'!GL131</f>
        <v>2</v>
      </c>
      <c r="AE131" s="179">
        <f>'Core Indicators'!GT131</f>
        <v>2</v>
      </c>
      <c r="AF131" s="179">
        <f>'Core Indicators'!HB131</f>
        <v>2</v>
      </c>
      <c r="AG131" s="179">
        <f t="shared" ref="AG131:AG133" si="68">IF(AND(AC131="x",AD131="x",AE131="x",AF131="x"),"x",AVERAGE(AC131:AF131))</f>
        <v>2</v>
      </c>
      <c r="AH131" s="179">
        <f>'Core Indicators'!HJ131</f>
        <v>2</v>
      </c>
      <c r="AI131" s="179">
        <f>'Core Indicators'!HR131</f>
        <v>2</v>
      </c>
      <c r="AJ131" s="179">
        <f t="shared" ref="AJ131:AJ133" si="69">IF(AND(AH131="x",AI131="x"),"x",AVERAGE(AH131:AI131))</f>
        <v>2</v>
      </c>
      <c r="AK131" s="179">
        <f>'Core Indicators'!HZ131</f>
        <v>2</v>
      </c>
      <c r="AL131" s="179">
        <f>'Core Indicators'!IH131</f>
        <v>2</v>
      </c>
      <c r="AM131" s="179">
        <f>'Core Indicators'!IP131</f>
        <v>2</v>
      </c>
      <c r="AN131" s="179">
        <f t="shared" ref="AN131:AN133" si="70">IF(AND(AK131="x",AL131="x",AM131="x"),"x",AVERAGE(AK131:AM131))</f>
        <v>2</v>
      </c>
    </row>
    <row r="132" spans="1:40" x14ac:dyDescent="0.35">
      <c r="A132" s="197" t="str">
        <f>Lists!C:C</f>
        <v>ZMB002</v>
      </c>
      <c r="B132" s="249">
        <f t="shared" si="45"/>
        <v>1.2</v>
      </c>
      <c r="C132" s="158">
        <f t="shared" si="46"/>
        <v>0</v>
      </c>
      <c r="D132" s="272">
        <f t="shared" si="47"/>
        <v>1.5</v>
      </c>
      <c r="E132" s="197">
        <f>'Core Indicators'!R132</f>
        <v>2</v>
      </c>
      <c r="F132" s="197">
        <f>'Core Indicators'!Z132</f>
        <v>1</v>
      </c>
      <c r="G132" s="158">
        <f t="shared" si="60"/>
        <v>1.5</v>
      </c>
      <c r="H132" s="197">
        <f>'Core Indicators'!AH132</f>
        <v>1</v>
      </c>
      <c r="I132" s="197">
        <f>'Core Indicators'!AP132</f>
        <v>2</v>
      </c>
      <c r="J132" s="197">
        <f>'Core Indicators'!BN132</f>
        <v>2</v>
      </c>
      <c r="K132" s="197">
        <f t="shared" si="61"/>
        <v>2</v>
      </c>
      <c r="L132" s="249">
        <f t="shared" si="62"/>
        <v>1.5</v>
      </c>
      <c r="M132" s="272">
        <f t="shared" si="63"/>
        <v>1</v>
      </c>
      <c r="N132" s="198">
        <f>'Core Indicators'!DJ132</f>
        <v>1</v>
      </c>
      <c r="O132" s="198">
        <f>'Core Indicators'!DR132</f>
        <v>1</v>
      </c>
      <c r="P132" s="198">
        <f>'Core Indicators'!DZ132</f>
        <v>1</v>
      </c>
      <c r="Q132" s="198">
        <f>'Core Indicators'!EH132</f>
        <v>1</v>
      </c>
      <c r="R132" s="198">
        <f>'Core Indicators'!EP132</f>
        <v>1</v>
      </c>
      <c r="S132" s="158">
        <f t="shared" si="64"/>
        <v>1.3</v>
      </c>
      <c r="T132" s="158">
        <f t="shared" si="65"/>
        <v>1.1666666666666667</v>
      </c>
      <c r="U132" s="197">
        <v>1</v>
      </c>
      <c r="V132" s="197">
        <v>1</v>
      </c>
      <c r="W132" s="197">
        <f>'Core Indicators'!EX132</f>
        <v>2</v>
      </c>
      <c r="X132" s="158">
        <f t="shared" si="66"/>
        <v>1.5</v>
      </c>
      <c r="Y132" s="197">
        <v>1</v>
      </c>
      <c r="Z132" s="158">
        <f t="shared" si="67"/>
        <v>1.5</v>
      </c>
      <c r="AA132" s="197">
        <f>'Core Indicators'!FF132</f>
        <v>1</v>
      </c>
      <c r="AB132" s="197">
        <f t="shared" si="56"/>
        <v>2</v>
      </c>
      <c r="AC132" s="179">
        <f>'Core Indicators'!GD132</f>
        <v>2</v>
      </c>
      <c r="AD132" s="179">
        <f>'Core Indicators'!GL132</f>
        <v>2</v>
      </c>
      <c r="AE132" s="179">
        <f>'Core Indicators'!GT132</f>
        <v>2</v>
      </c>
      <c r="AF132" s="179">
        <f>'Core Indicators'!HB132</f>
        <v>2</v>
      </c>
      <c r="AG132" s="179">
        <f t="shared" si="68"/>
        <v>2</v>
      </c>
      <c r="AH132" s="179">
        <f>'Core Indicators'!HJ132</f>
        <v>2</v>
      </c>
      <c r="AI132" s="179">
        <f>'Core Indicators'!HR132</f>
        <v>2</v>
      </c>
      <c r="AJ132" s="179">
        <f t="shared" si="69"/>
        <v>2</v>
      </c>
      <c r="AK132" s="179">
        <f>'Core Indicators'!HZ132</f>
        <v>2</v>
      </c>
      <c r="AL132" s="179">
        <f>'Core Indicators'!IH132</f>
        <v>2</v>
      </c>
      <c r="AM132" s="179">
        <f>'Core Indicators'!IP132</f>
        <v>2</v>
      </c>
      <c r="AN132" s="179">
        <f t="shared" si="70"/>
        <v>2</v>
      </c>
    </row>
    <row r="133" spans="1:40" x14ac:dyDescent="0.35">
      <c r="A133" s="197" t="str">
        <f>Lists!C:C</f>
        <v>ZWE001</v>
      </c>
      <c r="B133" s="249">
        <f t="shared" si="45"/>
        <v>2</v>
      </c>
      <c r="C133" s="158">
        <f t="shared" si="46"/>
        <v>0</v>
      </c>
      <c r="D133" s="272">
        <f t="shared" si="47"/>
        <v>2.2000000000000002</v>
      </c>
      <c r="E133" s="197">
        <f>'Core Indicators'!R133</f>
        <v>2</v>
      </c>
      <c r="F133" s="197">
        <f>'Core Indicators'!Z133</f>
        <v>2</v>
      </c>
      <c r="G133" s="158">
        <f t="shared" si="60"/>
        <v>2</v>
      </c>
      <c r="H133" s="197">
        <f>'Core Indicators'!AH133</f>
        <v>2</v>
      </c>
      <c r="I133" s="197">
        <f>'Core Indicators'!AP133</f>
        <v>2</v>
      </c>
      <c r="J133" s="197">
        <f>'Core Indicators'!BN133</f>
        <v>3</v>
      </c>
      <c r="K133" s="197">
        <f t="shared" si="61"/>
        <v>2.5</v>
      </c>
      <c r="L133" s="249">
        <f t="shared" si="62"/>
        <v>2.2999999999999998</v>
      </c>
      <c r="M133" s="272">
        <f t="shared" si="63"/>
        <v>2</v>
      </c>
      <c r="N133" s="198">
        <f>'Core Indicators'!DJ133</f>
        <v>2</v>
      </c>
      <c r="O133" s="198">
        <f>'Core Indicators'!DR133</f>
        <v>2</v>
      </c>
      <c r="P133" s="198">
        <f>'Core Indicators'!DZ133</f>
        <v>2</v>
      </c>
      <c r="Q133" s="198">
        <f>'Core Indicators'!EH133</f>
        <v>2</v>
      </c>
      <c r="R133" s="198">
        <f>'Core Indicators'!EP133</f>
        <v>2</v>
      </c>
      <c r="S133" s="158">
        <f t="shared" si="64"/>
        <v>1.7</v>
      </c>
      <c r="T133" s="158">
        <f t="shared" si="65"/>
        <v>1.3333333333333333</v>
      </c>
      <c r="U133" s="197">
        <v>1</v>
      </c>
      <c r="V133" s="197">
        <v>1</v>
      </c>
      <c r="W133" s="197">
        <f>'Core Indicators'!EX133</f>
        <v>3</v>
      </c>
      <c r="X133" s="158">
        <f t="shared" si="66"/>
        <v>2</v>
      </c>
      <c r="Y133" s="197">
        <v>1</v>
      </c>
      <c r="Z133" s="158">
        <f t="shared" si="67"/>
        <v>2</v>
      </c>
      <c r="AA133" s="197">
        <f>'Core Indicators'!FF133</f>
        <v>2</v>
      </c>
      <c r="AB133" s="197">
        <f t="shared" si="56"/>
        <v>2</v>
      </c>
      <c r="AC133" s="179">
        <f>'Core Indicators'!GD133</f>
        <v>2</v>
      </c>
      <c r="AD133" s="179">
        <f>'Core Indicators'!GL133</f>
        <v>2</v>
      </c>
      <c r="AE133" s="179">
        <f>'Core Indicators'!GT133</f>
        <v>2</v>
      </c>
      <c r="AF133" s="179">
        <f>'Core Indicators'!HB133</f>
        <v>2</v>
      </c>
      <c r="AG133" s="179">
        <f t="shared" si="68"/>
        <v>2</v>
      </c>
      <c r="AH133" s="179">
        <f>'Core Indicators'!HJ133</f>
        <v>2</v>
      </c>
      <c r="AI133" s="179">
        <f>'Core Indicators'!HR133</f>
        <v>2</v>
      </c>
      <c r="AJ133" s="179">
        <f t="shared" si="69"/>
        <v>2</v>
      </c>
      <c r="AK133" s="179">
        <f>'Core Indicators'!HZ133</f>
        <v>2</v>
      </c>
      <c r="AL133" s="179">
        <f>'Core Indicators'!IH133</f>
        <v>2</v>
      </c>
      <c r="AM133" s="179">
        <f>'Core Indicators'!IP133</f>
        <v>2</v>
      </c>
      <c r="AN133" s="179">
        <f t="shared" si="70"/>
        <v>2</v>
      </c>
    </row>
    <row r="134" spans="1:40" x14ac:dyDescent="0.35">
      <c r="A134" s="197">
        <f>Lists!C:C</f>
        <v>0</v>
      </c>
      <c r="B134" s="249" t="e">
        <f t="shared" ref="B134:B165" si="71">IF(OR(M158="x",D158="x"),"x",ROUND((5-GEOMEAN(((5-D158)/5*4+1),((5-M158)/5*4+1),((5-M158)/5*4+1)))/4*3.5+S158*0.3,1))</f>
        <v>#DIV/0!</v>
      </c>
      <c r="C134" s="158">
        <f t="shared" ref="C134:C165" si="72">COUNTIF(E158:F158,"x")+COUNTIF(H158:I158,"x")+COUNTIF(J158:J158,"x")+COUNTIF(M158,"x")+COUNTIF(U158:W158,"x")+COUNTIF(Y158:AB158,"x")</f>
        <v>0</v>
      </c>
      <c r="D134" s="272">
        <f t="shared" ref="D134:D165" si="73">IF(OR(L158="x",G158="x"),"x",ROUND((5-GEOMEAN(((5-L158)/5*4+1),((5-L158)/5*4+1),((5-G158)/5*4+1)))/4*5,1))</f>
        <v>0</v>
      </c>
      <c r="E134" s="197">
        <f>'Core Indicators'!R158</f>
        <v>0</v>
      </c>
      <c r="F134" s="197">
        <f>'Core Indicators'!Z158</f>
        <v>0</v>
      </c>
      <c r="G134" s="158">
        <f t="shared" ref="G134:G165" si="74">IF(AND(F158="x",E158="x"),"x",IF(OR(F158="x",E158="x"),AVERAGE(E158,F158),ROUND((10-GEOMEAN(((10-E158)/10*9+1),((10-F158)/10*9+1)))/9*10,1)))</f>
        <v>0</v>
      </c>
      <c r="H134" s="197">
        <f>'Core Indicators'!AH158</f>
        <v>0</v>
      </c>
      <c r="I134" s="197">
        <f>'Core Indicators'!AP158</f>
        <v>0</v>
      </c>
      <c r="J134" s="197">
        <f>'Core Indicators'!BN158</f>
        <v>0</v>
      </c>
      <c r="K134" s="197">
        <f t="shared" ref="K134:K165" si="75">IF(AND(J158="x",I158="x"),"x",IF(OR(J158="x",I158="x"),AVERAGE(I158,J158),ROUND((10-GEOMEAN(((10-I158)/10*9+1),((10-J158)/10*9+1)))/9*10,1)))</f>
        <v>0</v>
      </c>
      <c r="L134" s="249">
        <f t="shared" ref="L134:L165" si="76">IF(AND(H158="x",K158="x"),"x",IF(OR(H158="x",K158="x"),AVERAGE(H158,K158),ROUND((10-GEOMEAN(((10-H158)/10*9+1),((10-K158)/10*9+1)))/9*10,1)))</f>
        <v>0</v>
      </c>
      <c r="M134" s="272">
        <f t="shared" ref="M134:M165" si="77">IF(N158="x","x",AVERAGE(N158:R158))</f>
        <v>0</v>
      </c>
      <c r="N134" s="198">
        <f>'Core Indicators'!DJ158</f>
        <v>0</v>
      </c>
      <c r="O134" s="198">
        <f>'Core Indicators'!DR158</f>
        <v>0</v>
      </c>
      <c r="P134" s="198">
        <f>'Core Indicators'!DZ158</f>
        <v>0</v>
      </c>
      <c r="Q134" s="198">
        <f>'Core Indicators'!EH158</f>
        <v>0</v>
      </c>
      <c r="R134" s="198">
        <f>'Core Indicators'!EP158</f>
        <v>0</v>
      </c>
      <c r="S134" s="158" t="e">
        <f t="shared" ref="S134:S165" si="78">IF(OR(Z158="x",T158="x"),T158,ROUND((10-GEOMEAN(((10-T158)/10*9+1),((10-Z158)/10*9+1)))/9*10,1))</f>
        <v>#DIV/0!</v>
      </c>
      <c r="T134" s="158">
        <f t="shared" ref="T134:T165" si="79">AVERAGE(U158,X158,Y158)</f>
        <v>0.83333333333333337</v>
      </c>
      <c r="U134" s="197">
        <v>1</v>
      </c>
      <c r="V134" s="197">
        <v>1</v>
      </c>
      <c r="W134" s="197">
        <f>'Core Indicators'!EX158</f>
        <v>0</v>
      </c>
      <c r="X134" s="158">
        <f t="shared" ref="X134:X165" si="80">AVERAGE(V158:W158)</f>
        <v>0.5</v>
      </c>
      <c r="Y134" s="197">
        <v>1</v>
      </c>
      <c r="Z134" s="158" t="e">
        <f t="shared" ref="Z134:Z165" si="81">IF(AND(AA158="x",AB158="x"),"x",AVERAGE(AA158:AB158))</f>
        <v>#DIV/0!</v>
      </c>
      <c r="AA134" s="197">
        <f>'Core Indicators'!FF158</f>
        <v>0</v>
      </c>
      <c r="AB134" s="197">
        <f t="shared" ref="AB134:AB165" si="82">IF(AND(AJ158="x",AN158="x",AG158="x"),"x",(AVERAGE(AJ158,AN158,AG158)))</f>
        <v>0</v>
      </c>
      <c r="AC134" s="179">
        <f>'Core Indicators'!GD158</f>
        <v>0</v>
      </c>
      <c r="AD134" s="179">
        <f>'Core Indicators'!GL158</f>
        <v>0</v>
      </c>
      <c r="AE134" s="179">
        <f>'Core Indicators'!GT158</f>
        <v>0</v>
      </c>
      <c r="AF134" s="179">
        <f>'Core Indicators'!HB158</f>
        <v>0</v>
      </c>
      <c r="AG134" s="179">
        <f t="shared" ref="AG134:AG165" si="83">IF(AND(AC158="x",AD158="x",AE158="x",AF158="x"),"x",AVERAGE(AC158:AF158))</f>
        <v>0</v>
      </c>
      <c r="AH134" s="179">
        <f>'Core Indicators'!HJ158</f>
        <v>0</v>
      </c>
      <c r="AI134" s="179">
        <f>'Core Indicators'!HR158</f>
        <v>0</v>
      </c>
      <c r="AJ134" s="179">
        <f t="shared" ref="AJ134:AJ165" si="84">IF(AND(AH158="x",AI158="x"),"x",AVERAGE(AH158:AI158))</f>
        <v>0</v>
      </c>
      <c r="AK134" s="179">
        <f>'Core Indicators'!HZ158</f>
        <v>0</v>
      </c>
      <c r="AL134" s="179">
        <f>'Core Indicators'!IH158</f>
        <v>0</v>
      </c>
      <c r="AM134" s="179">
        <f>'Core Indicators'!IP158</f>
        <v>0</v>
      </c>
      <c r="AN134" s="179">
        <f t="shared" ref="AN134:AN165" si="85">IF(AND(AK158="x",AL158="x",AM158="x"),"x",AVERAGE(AK158:AM158))</f>
        <v>0</v>
      </c>
    </row>
    <row r="135" spans="1:40" x14ac:dyDescent="0.35">
      <c r="A135" s="197">
        <f>Lists!C:C</f>
        <v>0</v>
      </c>
      <c r="B135" s="249" t="e">
        <f t="shared" si="71"/>
        <v>#DIV/0!</v>
      </c>
      <c r="C135" s="158">
        <f t="shared" si="72"/>
        <v>0</v>
      </c>
      <c r="D135" s="272">
        <f t="shared" si="73"/>
        <v>0</v>
      </c>
      <c r="E135" s="197">
        <f>'Core Indicators'!R159</f>
        <v>0</v>
      </c>
      <c r="F135" s="197">
        <f>'Core Indicators'!Z159</f>
        <v>0</v>
      </c>
      <c r="G135" s="158">
        <f t="shared" si="74"/>
        <v>0</v>
      </c>
      <c r="H135" s="197">
        <f>'Core Indicators'!AH159</f>
        <v>0</v>
      </c>
      <c r="I135" s="197">
        <f>'Core Indicators'!AP159</f>
        <v>0</v>
      </c>
      <c r="J135" s="197">
        <f>'Core Indicators'!BN159</f>
        <v>0</v>
      </c>
      <c r="K135" s="197">
        <f t="shared" si="75"/>
        <v>0</v>
      </c>
      <c r="L135" s="249">
        <f t="shared" si="76"/>
        <v>0</v>
      </c>
      <c r="M135" s="272">
        <f t="shared" si="77"/>
        <v>0</v>
      </c>
      <c r="N135" s="198">
        <f>'Core Indicators'!DJ159</f>
        <v>0</v>
      </c>
      <c r="O135" s="198">
        <f>'Core Indicators'!DR159</f>
        <v>0</v>
      </c>
      <c r="P135" s="198">
        <f>'Core Indicators'!DZ159</f>
        <v>0</v>
      </c>
      <c r="Q135" s="198">
        <f>'Core Indicators'!EH159</f>
        <v>0</v>
      </c>
      <c r="R135" s="198">
        <f>'Core Indicators'!EP159</f>
        <v>0</v>
      </c>
      <c r="S135" s="158" t="e">
        <f t="shared" si="78"/>
        <v>#DIV/0!</v>
      </c>
      <c r="T135" s="158">
        <f t="shared" si="79"/>
        <v>0.83333333333333337</v>
      </c>
      <c r="U135" s="197">
        <v>1</v>
      </c>
      <c r="V135" s="197">
        <v>1</v>
      </c>
      <c r="W135" s="197">
        <f>'Core Indicators'!EX159</f>
        <v>0</v>
      </c>
      <c r="X135" s="158">
        <f t="shared" si="80"/>
        <v>0.5</v>
      </c>
      <c r="Y135" s="197">
        <v>1</v>
      </c>
      <c r="Z135" s="158" t="e">
        <f t="shared" si="81"/>
        <v>#DIV/0!</v>
      </c>
      <c r="AA135" s="197">
        <f>'Core Indicators'!FF159</f>
        <v>0</v>
      </c>
      <c r="AB135" s="197">
        <f t="shared" si="82"/>
        <v>0</v>
      </c>
      <c r="AC135" s="179">
        <f>'Core Indicators'!GD159</f>
        <v>0</v>
      </c>
      <c r="AD135" s="179">
        <f>'Core Indicators'!GL159</f>
        <v>0</v>
      </c>
      <c r="AE135" s="179">
        <f>'Core Indicators'!GT159</f>
        <v>0</v>
      </c>
      <c r="AF135" s="179">
        <f>'Core Indicators'!HB159</f>
        <v>0</v>
      </c>
      <c r="AG135" s="179">
        <f t="shared" si="83"/>
        <v>0</v>
      </c>
      <c r="AH135" s="179">
        <f>'Core Indicators'!HJ159</f>
        <v>0</v>
      </c>
      <c r="AI135" s="179">
        <f>'Core Indicators'!HR159</f>
        <v>0</v>
      </c>
      <c r="AJ135" s="179">
        <f t="shared" si="84"/>
        <v>0</v>
      </c>
      <c r="AK135" s="179">
        <f>'Core Indicators'!HZ159</f>
        <v>0</v>
      </c>
      <c r="AL135" s="179">
        <f>'Core Indicators'!IH159</f>
        <v>0</v>
      </c>
      <c r="AM135" s="179">
        <f>'Core Indicators'!IP159</f>
        <v>0</v>
      </c>
      <c r="AN135" s="179">
        <f t="shared" si="85"/>
        <v>0</v>
      </c>
    </row>
    <row r="136" spans="1:40" x14ac:dyDescent="0.35">
      <c r="A136" s="197">
        <f>Lists!C:C</f>
        <v>0</v>
      </c>
      <c r="B136" s="249" t="e">
        <f t="shared" si="71"/>
        <v>#DIV/0!</v>
      </c>
      <c r="C136" s="158">
        <f t="shared" si="72"/>
        <v>0</v>
      </c>
      <c r="D136" s="272">
        <f t="shared" si="73"/>
        <v>0</v>
      </c>
      <c r="E136" s="197">
        <f>'Core Indicators'!R160</f>
        <v>0</v>
      </c>
      <c r="F136" s="197">
        <f>'Core Indicators'!Z160</f>
        <v>0</v>
      </c>
      <c r="G136" s="158">
        <f t="shared" si="74"/>
        <v>0</v>
      </c>
      <c r="H136" s="197">
        <f>'Core Indicators'!AH160</f>
        <v>0</v>
      </c>
      <c r="I136" s="197">
        <f>'Core Indicators'!AP160</f>
        <v>0</v>
      </c>
      <c r="J136" s="197">
        <f>'Core Indicators'!BN160</f>
        <v>0</v>
      </c>
      <c r="K136" s="197">
        <f t="shared" si="75"/>
        <v>0</v>
      </c>
      <c r="L136" s="249">
        <f t="shared" si="76"/>
        <v>0</v>
      </c>
      <c r="M136" s="272">
        <f t="shared" si="77"/>
        <v>0</v>
      </c>
      <c r="N136" s="198">
        <f>'Core Indicators'!DJ160</f>
        <v>0</v>
      </c>
      <c r="O136" s="198">
        <f>'Core Indicators'!DR160</f>
        <v>0</v>
      </c>
      <c r="P136" s="198">
        <f>'Core Indicators'!DZ160</f>
        <v>0</v>
      </c>
      <c r="Q136" s="198">
        <f>'Core Indicators'!EH160</f>
        <v>0</v>
      </c>
      <c r="R136" s="198">
        <f>'Core Indicators'!EP160</f>
        <v>0</v>
      </c>
      <c r="S136" s="158" t="e">
        <f t="shared" si="78"/>
        <v>#DIV/0!</v>
      </c>
      <c r="T136" s="158">
        <f t="shared" si="79"/>
        <v>0.83333333333333337</v>
      </c>
      <c r="U136" s="197">
        <v>1</v>
      </c>
      <c r="V136" s="197">
        <v>1</v>
      </c>
      <c r="W136" s="197">
        <f>'Core Indicators'!EX160</f>
        <v>0</v>
      </c>
      <c r="X136" s="158">
        <f t="shared" si="80"/>
        <v>0.5</v>
      </c>
      <c r="Y136" s="197">
        <v>1</v>
      </c>
      <c r="Z136" s="158" t="e">
        <f t="shared" si="81"/>
        <v>#DIV/0!</v>
      </c>
      <c r="AA136" s="197">
        <f>'Core Indicators'!FF160</f>
        <v>0</v>
      </c>
      <c r="AB136" s="197">
        <f t="shared" si="82"/>
        <v>0</v>
      </c>
      <c r="AC136" s="179">
        <f>'Core Indicators'!GD160</f>
        <v>0</v>
      </c>
      <c r="AD136" s="179">
        <f>'Core Indicators'!GL160</f>
        <v>0</v>
      </c>
      <c r="AE136" s="179">
        <f>'Core Indicators'!GT160</f>
        <v>0</v>
      </c>
      <c r="AF136" s="179">
        <f>'Core Indicators'!HB160</f>
        <v>0</v>
      </c>
      <c r="AG136" s="179">
        <f t="shared" si="83"/>
        <v>0</v>
      </c>
      <c r="AH136" s="179">
        <f>'Core Indicators'!HJ160</f>
        <v>0</v>
      </c>
      <c r="AI136" s="179">
        <f>'Core Indicators'!HR160</f>
        <v>0</v>
      </c>
      <c r="AJ136" s="179">
        <f t="shared" si="84"/>
        <v>0</v>
      </c>
      <c r="AK136" s="179">
        <f>'Core Indicators'!HZ160</f>
        <v>0</v>
      </c>
      <c r="AL136" s="179">
        <f>'Core Indicators'!IH160</f>
        <v>0</v>
      </c>
      <c r="AM136" s="179">
        <f>'Core Indicators'!IP160</f>
        <v>0</v>
      </c>
      <c r="AN136" s="179">
        <f t="shared" si="85"/>
        <v>0</v>
      </c>
    </row>
    <row r="137" spans="1:40" x14ac:dyDescent="0.35">
      <c r="A137" s="197">
        <f>Lists!C:C</f>
        <v>0</v>
      </c>
      <c r="B137" s="249" t="e">
        <f t="shared" si="71"/>
        <v>#DIV/0!</v>
      </c>
      <c r="C137" s="158">
        <f t="shared" si="72"/>
        <v>0</v>
      </c>
      <c r="D137" s="272">
        <f t="shared" si="73"/>
        <v>0</v>
      </c>
      <c r="E137" s="197">
        <f>'Core Indicators'!R161</f>
        <v>0</v>
      </c>
      <c r="F137" s="197">
        <f>'Core Indicators'!Z161</f>
        <v>0</v>
      </c>
      <c r="G137" s="158">
        <f t="shared" si="74"/>
        <v>0</v>
      </c>
      <c r="H137" s="197">
        <f>'Core Indicators'!AH161</f>
        <v>0</v>
      </c>
      <c r="I137" s="197">
        <f>'Core Indicators'!AP161</f>
        <v>0</v>
      </c>
      <c r="J137" s="197">
        <f>'Core Indicators'!BN161</f>
        <v>0</v>
      </c>
      <c r="K137" s="197">
        <f t="shared" si="75"/>
        <v>0</v>
      </c>
      <c r="L137" s="249">
        <f t="shared" si="76"/>
        <v>0</v>
      </c>
      <c r="M137" s="272">
        <f t="shared" si="77"/>
        <v>0</v>
      </c>
      <c r="N137" s="198">
        <f>'Core Indicators'!DJ161</f>
        <v>0</v>
      </c>
      <c r="O137" s="198">
        <f>'Core Indicators'!DR161</f>
        <v>0</v>
      </c>
      <c r="P137" s="198">
        <f>'Core Indicators'!DZ161</f>
        <v>0</v>
      </c>
      <c r="Q137" s="198">
        <f>'Core Indicators'!EH161</f>
        <v>0</v>
      </c>
      <c r="R137" s="198">
        <f>'Core Indicators'!EP161</f>
        <v>0</v>
      </c>
      <c r="S137" s="158" t="e">
        <f t="shared" si="78"/>
        <v>#DIV/0!</v>
      </c>
      <c r="T137" s="158">
        <f t="shared" si="79"/>
        <v>0.83333333333333337</v>
      </c>
      <c r="U137" s="197">
        <v>1</v>
      </c>
      <c r="V137" s="197">
        <v>1</v>
      </c>
      <c r="W137" s="197">
        <f>'Core Indicators'!EX161</f>
        <v>0</v>
      </c>
      <c r="X137" s="158">
        <f t="shared" si="80"/>
        <v>0.5</v>
      </c>
      <c r="Y137" s="197">
        <v>1</v>
      </c>
      <c r="Z137" s="158" t="e">
        <f t="shared" si="81"/>
        <v>#DIV/0!</v>
      </c>
      <c r="AA137" s="197">
        <f>'Core Indicators'!FF161</f>
        <v>0</v>
      </c>
      <c r="AB137" s="197">
        <f t="shared" si="82"/>
        <v>0</v>
      </c>
      <c r="AC137" s="179">
        <f>'Core Indicators'!GD161</f>
        <v>0</v>
      </c>
      <c r="AD137" s="179">
        <f>'Core Indicators'!GL161</f>
        <v>0</v>
      </c>
      <c r="AE137" s="179">
        <f>'Core Indicators'!GT161</f>
        <v>0</v>
      </c>
      <c r="AF137" s="179">
        <f>'Core Indicators'!HB161</f>
        <v>0</v>
      </c>
      <c r="AG137" s="179">
        <f t="shared" si="83"/>
        <v>0</v>
      </c>
      <c r="AH137" s="179">
        <f>'Core Indicators'!HJ161</f>
        <v>0</v>
      </c>
      <c r="AI137" s="179">
        <f>'Core Indicators'!HR161</f>
        <v>0</v>
      </c>
      <c r="AJ137" s="179">
        <f t="shared" si="84"/>
        <v>0</v>
      </c>
      <c r="AK137" s="179">
        <f>'Core Indicators'!HZ161</f>
        <v>0</v>
      </c>
      <c r="AL137" s="179">
        <f>'Core Indicators'!IH161</f>
        <v>0</v>
      </c>
      <c r="AM137" s="179">
        <f>'Core Indicators'!IP161</f>
        <v>0</v>
      </c>
      <c r="AN137" s="179">
        <f t="shared" si="85"/>
        <v>0</v>
      </c>
    </row>
    <row r="138" spans="1:40" x14ac:dyDescent="0.35">
      <c r="A138" s="197">
        <f>Lists!C:C</f>
        <v>0</v>
      </c>
      <c r="B138" s="249" t="e">
        <f t="shared" si="71"/>
        <v>#DIV/0!</v>
      </c>
      <c r="C138" s="158">
        <f t="shared" si="72"/>
        <v>0</v>
      </c>
      <c r="D138" s="272">
        <f t="shared" si="73"/>
        <v>0</v>
      </c>
      <c r="E138" s="197">
        <f>'Core Indicators'!R162</f>
        <v>0</v>
      </c>
      <c r="F138" s="197">
        <f>'Core Indicators'!Z162</f>
        <v>0</v>
      </c>
      <c r="G138" s="158">
        <f t="shared" si="74"/>
        <v>0</v>
      </c>
      <c r="H138" s="197">
        <f>'Core Indicators'!AH162</f>
        <v>0</v>
      </c>
      <c r="I138" s="197">
        <f>'Core Indicators'!AP162</f>
        <v>0</v>
      </c>
      <c r="J138" s="197">
        <f>'Core Indicators'!BN162</f>
        <v>0</v>
      </c>
      <c r="K138" s="197">
        <f t="shared" si="75"/>
        <v>0</v>
      </c>
      <c r="L138" s="249">
        <f t="shared" si="76"/>
        <v>0</v>
      </c>
      <c r="M138" s="272">
        <f t="shared" si="77"/>
        <v>0</v>
      </c>
      <c r="N138" s="198">
        <f>'Core Indicators'!DJ162</f>
        <v>0</v>
      </c>
      <c r="O138" s="198">
        <f>'Core Indicators'!DR162</f>
        <v>0</v>
      </c>
      <c r="P138" s="198">
        <f>'Core Indicators'!DZ162</f>
        <v>0</v>
      </c>
      <c r="Q138" s="198">
        <f>'Core Indicators'!EH162</f>
        <v>0</v>
      </c>
      <c r="R138" s="198">
        <f>'Core Indicators'!EP162</f>
        <v>0</v>
      </c>
      <c r="S138" s="158" t="e">
        <f t="shared" si="78"/>
        <v>#DIV/0!</v>
      </c>
      <c r="T138" s="158">
        <f t="shared" si="79"/>
        <v>0.83333333333333337</v>
      </c>
      <c r="U138" s="197">
        <v>1</v>
      </c>
      <c r="V138" s="197">
        <v>1</v>
      </c>
      <c r="W138" s="197">
        <f>'Core Indicators'!EX162</f>
        <v>0</v>
      </c>
      <c r="X138" s="158">
        <f t="shared" si="80"/>
        <v>0.5</v>
      </c>
      <c r="Y138" s="197">
        <v>1</v>
      </c>
      <c r="Z138" s="158" t="e">
        <f t="shared" si="81"/>
        <v>#DIV/0!</v>
      </c>
      <c r="AA138" s="197">
        <f>'Core Indicators'!FF162</f>
        <v>0</v>
      </c>
      <c r="AB138" s="197">
        <f t="shared" si="82"/>
        <v>0</v>
      </c>
      <c r="AC138" s="179">
        <f>'Core Indicators'!GD162</f>
        <v>0</v>
      </c>
      <c r="AD138" s="179">
        <f>'Core Indicators'!GL162</f>
        <v>0</v>
      </c>
      <c r="AE138" s="179">
        <f>'Core Indicators'!GT162</f>
        <v>0</v>
      </c>
      <c r="AF138" s="179">
        <f>'Core Indicators'!HB162</f>
        <v>0</v>
      </c>
      <c r="AG138" s="179">
        <f t="shared" si="83"/>
        <v>0</v>
      </c>
      <c r="AH138" s="179">
        <f>'Core Indicators'!HJ162</f>
        <v>0</v>
      </c>
      <c r="AI138" s="179">
        <f>'Core Indicators'!HR162</f>
        <v>0</v>
      </c>
      <c r="AJ138" s="179">
        <f t="shared" si="84"/>
        <v>0</v>
      </c>
      <c r="AK138" s="179">
        <f>'Core Indicators'!HZ162</f>
        <v>0</v>
      </c>
      <c r="AL138" s="179">
        <f>'Core Indicators'!IH162</f>
        <v>0</v>
      </c>
      <c r="AM138" s="179">
        <f>'Core Indicators'!IP162</f>
        <v>0</v>
      </c>
      <c r="AN138" s="179">
        <f t="shared" si="85"/>
        <v>0</v>
      </c>
    </row>
    <row r="139" spans="1:40" x14ac:dyDescent="0.35">
      <c r="A139" s="197">
        <f>Lists!C:C</f>
        <v>0</v>
      </c>
      <c r="B139" s="249" t="e">
        <f t="shared" si="71"/>
        <v>#DIV/0!</v>
      </c>
      <c r="C139" s="158">
        <f t="shared" si="72"/>
        <v>0</v>
      </c>
      <c r="D139" s="272">
        <f t="shared" si="73"/>
        <v>0</v>
      </c>
      <c r="E139" s="197">
        <f>'Core Indicators'!R163</f>
        <v>0</v>
      </c>
      <c r="F139" s="197">
        <f>'Core Indicators'!Z163</f>
        <v>0</v>
      </c>
      <c r="G139" s="158">
        <f t="shared" si="74"/>
        <v>0</v>
      </c>
      <c r="H139" s="197">
        <f>'Core Indicators'!AH163</f>
        <v>0</v>
      </c>
      <c r="I139" s="197">
        <f>'Core Indicators'!AP163</f>
        <v>0</v>
      </c>
      <c r="J139" s="197">
        <f>'Core Indicators'!BN163</f>
        <v>0</v>
      </c>
      <c r="K139" s="197">
        <f t="shared" si="75"/>
        <v>0</v>
      </c>
      <c r="L139" s="249">
        <f t="shared" si="76"/>
        <v>0</v>
      </c>
      <c r="M139" s="272">
        <f t="shared" si="77"/>
        <v>0</v>
      </c>
      <c r="N139" s="198">
        <f>'Core Indicators'!DJ163</f>
        <v>0</v>
      </c>
      <c r="O139" s="198">
        <f>'Core Indicators'!DR163</f>
        <v>0</v>
      </c>
      <c r="P139" s="198">
        <f>'Core Indicators'!DZ163</f>
        <v>0</v>
      </c>
      <c r="Q139" s="198">
        <f>'Core Indicators'!EH163</f>
        <v>0</v>
      </c>
      <c r="R139" s="198">
        <f>'Core Indicators'!EP163</f>
        <v>0</v>
      </c>
      <c r="S139" s="158" t="e">
        <f t="shared" si="78"/>
        <v>#DIV/0!</v>
      </c>
      <c r="T139" s="158">
        <f t="shared" si="79"/>
        <v>0.83333333333333337</v>
      </c>
      <c r="U139" s="197">
        <v>1</v>
      </c>
      <c r="V139" s="197">
        <v>1</v>
      </c>
      <c r="W139" s="197">
        <f>'Core Indicators'!EX163</f>
        <v>0</v>
      </c>
      <c r="X139" s="158">
        <f t="shared" si="80"/>
        <v>0.5</v>
      </c>
      <c r="Y139" s="197">
        <v>1</v>
      </c>
      <c r="Z139" s="158" t="e">
        <f t="shared" si="81"/>
        <v>#DIV/0!</v>
      </c>
      <c r="AA139" s="197">
        <f>'Core Indicators'!FF163</f>
        <v>0</v>
      </c>
      <c r="AB139" s="197">
        <f t="shared" si="82"/>
        <v>0</v>
      </c>
      <c r="AC139" s="179">
        <f>'Core Indicators'!GD163</f>
        <v>0</v>
      </c>
      <c r="AD139" s="179">
        <f>'Core Indicators'!GL163</f>
        <v>0</v>
      </c>
      <c r="AE139" s="179">
        <f>'Core Indicators'!GT163</f>
        <v>0</v>
      </c>
      <c r="AF139" s="179">
        <f>'Core Indicators'!HB163</f>
        <v>0</v>
      </c>
      <c r="AG139" s="179">
        <f t="shared" si="83"/>
        <v>0</v>
      </c>
      <c r="AH139" s="179">
        <f>'Core Indicators'!HJ163</f>
        <v>0</v>
      </c>
      <c r="AI139" s="179">
        <f>'Core Indicators'!HR163</f>
        <v>0</v>
      </c>
      <c r="AJ139" s="179">
        <f t="shared" si="84"/>
        <v>0</v>
      </c>
      <c r="AK139" s="179">
        <f>'Core Indicators'!HZ163</f>
        <v>0</v>
      </c>
      <c r="AL139" s="179">
        <f>'Core Indicators'!IH163</f>
        <v>0</v>
      </c>
      <c r="AM139" s="179">
        <f>'Core Indicators'!IP163</f>
        <v>0</v>
      </c>
      <c r="AN139" s="179">
        <f t="shared" si="85"/>
        <v>0</v>
      </c>
    </row>
    <row r="140" spans="1:40" x14ac:dyDescent="0.35">
      <c r="A140" s="197">
        <f>Lists!C:C</f>
        <v>0</v>
      </c>
      <c r="B140" s="249" t="e">
        <f t="shared" si="71"/>
        <v>#DIV/0!</v>
      </c>
      <c r="C140" s="158">
        <f t="shared" si="72"/>
        <v>0</v>
      </c>
      <c r="D140" s="272">
        <f t="shared" si="73"/>
        <v>0</v>
      </c>
      <c r="E140" s="197">
        <f>'Core Indicators'!R164</f>
        <v>0</v>
      </c>
      <c r="F140" s="197">
        <f>'Core Indicators'!Z164</f>
        <v>0</v>
      </c>
      <c r="G140" s="158">
        <f t="shared" si="74"/>
        <v>0</v>
      </c>
      <c r="H140" s="197">
        <f>'Core Indicators'!AH164</f>
        <v>0</v>
      </c>
      <c r="I140" s="197">
        <f>'Core Indicators'!AP164</f>
        <v>0</v>
      </c>
      <c r="J140" s="197">
        <f>'Core Indicators'!BN164</f>
        <v>0</v>
      </c>
      <c r="K140" s="197">
        <f t="shared" si="75"/>
        <v>0</v>
      </c>
      <c r="L140" s="249">
        <f t="shared" si="76"/>
        <v>0</v>
      </c>
      <c r="M140" s="272">
        <f t="shared" si="77"/>
        <v>0</v>
      </c>
      <c r="N140" s="198">
        <f>'Core Indicators'!DJ164</f>
        <v>0</v>
      </c>
      <c r="O140" s="198">
        <f>'Core Indicators'!DR164</f>
        <v>0</v>
      </c>
      <c r="P140" s="198">
        <f>'Core Indicators'!DZ164</f>
        <v>0</v>
      </c>
      <c r="Q140" s="198">
        <f>'Core Indicators'!EH164</f>
        <v>0</v>
      </c>
      <c r="R140" s="198">
        <f>'Core Indicators'!EP164</f>
        <v>0</v>
      </c>
      <c r="S140" s="158" t="e">
        <f t="shared" si="78"/>
        <v>#DIV/0!</v>
      </c>
      <c r="T140" s="158">
        <f t="shared" si="79"/>
        <v>0.83333333333333337</v>
      </c>
      <c r="U140" s="197">
        <v>1</v>
      </c>
      <c r="V140" s="197">
        <v>1</v>
      </c>
      <c r="W140" s="197">
        <f>'Core Indicators'!EX164</f>
        <v>0</v>
      </c>
      <c r="X140" s="158">
        <f t="shared" si="80"/>
        <v>0.5</v>
      </c>
      <c r="Y140" s="197">
        <v>1</v>
      </c>
      <c r="Z140" s="158" t="e">
        <f t="shared" si="81"/>
        <v>#DIV/0!</v>
      </c>
      <c r="AA140" s="197">
        <f>'Core Indicators'!FF164</f>
        <v>0</v>
      </c>
      <c r="AB140" s="197">
        <f t="shared" si="82"/>
        <v>0</v>
      </c>
      <c r="AC140" s="179">
        <f>'Core Indicators'!GD164</f>
        <v>0</v>
      </c>
      <c r="AD140" s="179">
        <f>'Core Indicators'!GL164</f>
        <v>0</v>
      </c>
      <c r="AE140" s="179">
        <f>'Core Indicators'!GT164</f>
        <v>0</v>
      </c>
      <c r="AF140" s="179">
        <f>'Core Indicators'!HB164</f>
        <v>0</v>
      </c>
      <c r="AG140" s="179">
        <f t="shared" si="83"/>
        <v>0</v>
      </c>
      <c r="AH140" s="179">
        <f>'Core Indicators'!HJ164</f>
        <v>0</v>
      </c>
      <c r="AI140" s="179">
        <f>'Core Indicators'!HR164</f>
        <v>0</v>
      </c>
      <c r="AJ140" s="179">
        <f t="shared" si="84"/>
        <v>0</v>
      </c>
      <c r="AK140" s="179">
        <f>'Core Indicators'!HZ164</f>
        <v>0</v>
      </c>
      <c r="AL140" s="179">
        <f>'Core Indicators'!IH164</f>
        <v>0</v>
      </c>
      <c r="AM140" s="179">
        <f>'Core Indicators'!IP164</f>
        <v>0</v>
      </c>
      <c r="AN140" s="179">
        <f t="shared" si="85"/>
        <v>0</v>
      </c>
    </row>
    <row r="141" spans="1:40" x14ac:dyDescent="0.35">
      <c r="A141" s="197">
        <f>Lists!C:C</f>
        <v>0</v>
      </c>
      <c r="B141" s="249" t="e">
        <f t="shared" si="71"/>
        <v>#DIV/0!</v>
      </c>
      <c r="C141" s="158">
        <f t="shared" si="72"/>
        <v>0</v>
      </c>
      <c r="D141" s="272">
        <f t="shared" si="73"/>
        <v>0</v>
      </c>
      <c r="E141" s="197">
        <f>'Core Indicators'!R165</f>
        <v>0</v>
      </c>
      <c r="F141" s="197">
        <f>'Core Indicators'!Z165</f>
        <v>0</v>
      </c>
      <c r="G141" s="158">
        <f t="shared" si="74"/>
        <v>0</v>
      </c>
      <c r="H141" s="197">
        <f>'Core Indicators'!AH165</f>
        <v>0</v>
      </c>
      <c r="I141" s="197">
        <f>'Core Indicators'!AP165</f>
        <v>0</v>
      </c>
      <c r="J141" s="197">
        <f>'Core Indicators'!BN165</f>
        <v>0</v>
      </c>
      <c r="K141" s="197">
        <f t="shared" si="75"/>
        <v>0</v>
      </c>
      <c r="L141" s="249">
        <f t="shared" si="76"/>
        <v>0</v>
      </c>
      <c r="M141" s="272">
        <f t="shared" si="77"/>
        <v>0</v>
      </c>
      <c r="N141" s="198">
        <f>'Core Indicators'!DJ165</f>
        <v>0</v>
      </c>
      <c r="O141" s="198">
        <f>'Core Indicators'!DR165</f>
        <v>0</v>
      </c>
      <c r="P141" s="198">
        <f>'Core Indicators'!DZ165</f>
        <v>0</v>
      </c>
      <c r="Q141" s="198">
        <f>'Core Indicators'!EH165</f>
        <v>0</v>
      </c>
      <c r="R141" s="198">
        <f>'Core Indicators'!EP165</f>
        <v>0</v>
      </c>
      <c r="S141" s="158" t="e">
        <f t="shared" si="78"/>
        <v>#DIV/0!</v>
      </c>
      <c r="T141" s="158">
        <f t="shared" si="79"/>
        <v>0.83333333333333337</v>
      </c>
      <c r="U141" s="197">
        <v>1</v>
      </c>
      <c r="V141" s="197">
        <v>1</v>
      </c>
      <c r="W141" s="197">
        <f>'Core Indicators'!EX165</f>
        <v>0</v>
      </c>
      <c r="X141" s="158">
        <f t="shared" si="80"/>
        <v>0.5</v>
      </c>
      <c r="Y141" s="197">
        <v>1</v>
      </c>
      <c r="Z141" s="158" t="e">
        <f t="shared" si="81"/>
        <v>#DIV/0!</v>
      </c>
      <c r="AA141" s="197">
        <f>'Core Indicators'!FF165</f>
        <v>0</v>
      </c>
      <c r="AB141" s="197">
        <f t="shared" si="82"/>
        <v>0</v>
      </c>
      <c r="AC141" s="179">
        <f>'Core Indicators'!GD165</f>
        <v>0</v>
      </c>
      <c r="AD141" s="179">
        <f>'Core Indicators'!GL165</f>
        <v>0</v>
      </c>
      <c r="AE141" s="179">
        <f>'Core Indicators'!GT165</f>
        <v>0</v>
      </c>
      <c r="AF141" s="179">
        <f>'Core Indicators'!HB165</f>
        <v>0</v>
      </c>
      <c r="AG141" s="179">
        <f t="shared" si="83"/>
        <v>0</v>
      </c>
      <c r="AH141" s="179">
        <f>'Core Indicators'!HJ165</f>
        <v>0</v>
      </c>
      <c r="AI141" s="179">
        <f>'Core Indicators'!HR165</f>
        <v>0</v>
      </c>
      <c r="AJ141" s="179">
        <f t="shared" si="84"/>
        <v>0</v>
      </c>
      <c r="AK141" s="179">
        <f>'Core Indicators'!HZ165</f>
        <v>0</v>
      </c>
      <c r="AL141" s="179">
        <f>'Core Indicators'!IH165</f>
        <v>0</v>
      </c>
      <c r="AM141" s="179">
        <f>'Core Indicators'!IP165</f>
        <v>0</v>
      </c>
      <c r="AN141" s="179">
        <f t="shared" si="85"/>
        <v>0</v>
      </c>
    </row>
    <row r="142" spans="1:40" x14ac:dyDescent="0.35">
      <c r="A142" s="197">
        <f>Lists!C:C</f>
        <v>0</v>
      </c>
      <c r="B142" s="249" t="e">
        <f t="shared" si="71"/>
        <v>#DIV/0!</v>
      </c>
      <c r="C142" s="158">
        <f t="shared" si="72"/>
        <v>0</v>
      </c>
      <c r="D142" s="272">
        <f t="shared" si="73"/>
        <v>0</v>
      </c>
      <c r="E142" s="197">
        <f>'Core Indicators'!R166</f>
        <v>0</v>
      </c>
      <c r="F142" s="197">
        <f>'Core Indicators'!Z166</f>
        <v>0</v>
      </c>
      <c r="G142" s="158">
        <f t="shared" si="74"/>
        <v>0</v>
      </c>
      <c r="H142" s="197">
        <f>'Core Indicators'!AH166</f>
        <v>0</v>
      </c>
      <c r="I142" s="197">
        <f>'Core Indicators'!AP166</f>
        <v>0</v>
      </c>
      <c r="J142" s="197">
        <f>'Core Indicators'!BN166</f>
        <v>0</v>
      </c>
      <c r="K142" s="197">
        <f t="shared" si="75"/>
        <v>0</v>
      </c>
      <c r="L142" s="249">
        <f t="shared" si="76"/>
        <v>0</v>
      </c>
      <c r="M142" s="272">
        <f t="shared" si="77"/>
        <v>0</v>
      </c>
      <c r="N142" s="198">
        <f>'Core Indicators'!DJ166</f>
        <v>0</v>
      </c>
      <c r="O142" s="198">
        <f>'Core Indicators'!DR166</f>
        <v>0</v>
      </c>
      <c r="P142" s="198">
        <f>'Core Indicators'!DZ166</f>
        <v>0</v>
      </c>
      <c r="Q142" s="198">
        <f>'Core Indicators'!EH166</f>
        <v>0</v>
      </c>
      <c r="R142" s="198">
        <f>'Core Indicators'!EP166</f>
        <v>0</v>
      </c>
      <c r="S142" s="158" t="e">
        <f t="shared" si="78"/>
        <v>#DIV/0!</v>
      </c>
      <c r="T142" s="158">
        <f t="shared" si="79"/>
        <v>0.83333333333333337</v>
      </c>
      <c r="U142" s="197">
        <v>1</v>
      </c>
      <c r="V142" s="197">
        <v>1</v>
      </c>
      <c r="W142" s="197">
        <f>'Core Indicators'!EX166</f>
        <v>0</v>
      </c>
      <c r="X142" s="158">
        <f t="shared" si="80"/>
        <v>0.5</v>
      </c>
      <c r="Y142" s="197">
        <v>1</v>
      </c>
      <c r="Z142" s="158" t="e">
        <f t="shared" si="81"/>
        <v>#DIV/0!</v>
      </c>
      <c r="AA142" s="197">
        <f>'Core Indicators'!FF166</f>
        <v>0</v>
      </c>
      <c r="AB142" s="197">
        <f t="shared" si="82"/>
        <v>0</v>
      </c>
      <c r="AC142" s="179">
        <f>'Core Indicators'!GD166</f>
        <v>0</v>
      </c>
      <c r="AD142" s="179">
        <f>'Core Indicators'!GL166</f>
        <v>0</v>
      </c>
      <c r="AE142" s="179">
        <f>'Core Indicators'!GT166</f>
        <v>0</v>
      </c>
      <c r="AF142" s="179">
        <f>'Core Indicators'!HB166</f>
        <v>0</v>
      </c>
      <c r="AG142" s="179">
        <f t="shared" si="83"/>
        <v>0</v>
      </c>
      <c r="AH142" s="179">
        <f>'Core Indicators'!HJ166</f>
        <v>0</v>
      </c>
      <c r="AI142" s="179">
        <f>'Core Indicators'!HR166</f>
        <v>0</v>
      </c>
      <c r="AJ142" s="179">
        <f t="shared" si="84"/>
        <v>0</v>
      </c>
      <c r="AK142" s="179">
        <f>'Core Indicators'!HZ166</f>
        <v>0</v>
      </c>
      <c r="AL142" s="179">
        <f>'Core Indicators'!IH166</f>
        <v>0</v>
      </c>
      <c r="AM142" s="179">
        <f>'Core Indicators'!IP166</f>
        <v>0</v>
      </c>
      <c r="AN142" s="179">
        <f t="shared" si="85"/>
        <v>0</v>
      </c>
    </row>
    <row r="143" spans="1:40" x14ac:dyDescent="0.35">
      <c r="A143" s="197">
        <f>Lists!C:C</f>
        <v>0</v>
      </c>
      <c r="B143" s="249" t="e">
        <f t="shared" si="71"/>
        <v>#DIV/0!</v>
      </c>
      <c r="C143" s="158">
        <f t="shared" si="72"/>
        <v>0</v>
      </c>
      <c r="D143" s="272">
        <f t="shared" si="73"/>
        <v>0</v>
      </c>
      <c r="E143" s="197">
        <f>'Core Indicators'!R167</f>
        <v>0</v>
      </c>
      <c r="F143" s="197">
        <f>'Core Indicators'!Z167</f>
        <v>0</v>
      </c>
      <c r="G143" s="158">
        <f t="shared" si="74"/>
        <v>0</v>
      </c>
      <c r="H143" s="197">
        <f>'Core Indicators'!AH167</f>
        <v>0</v>
      </c>
      <c r="I143" s="197">
        <f>'Core Indicators'!AP167</f>
        <v>0</v>
      </c>
      <c r="J143" s="197">
        <f>'Core Indicators'!BN167</f>
        <v>0</v>
      </c>
      <c r="K143" s="197">
        <f t="shared" si="75"/>
        <v>0</v>
      </c>
      <c r="L143" s="249">
        <f t="shared" si="76"/>
        <v>0</v>
      </c>
      <c r="M143" s="272">
        <f t="shared" si="77"/>
        <v>0</v>
      </c>
      <c r="N143" s="198">
        <f>'Core Indicators'!DJ167</f>
        <v>0</v>
      </c>
      <c r="O143" s="198">
        <f>'Core Indicators'!DR167</f>
        <v>0</v>
      </c>
      <c r="P143" s="198">
        <f>'Core Indicators'!DZ167</f>
        <v>0</v>
      </c>
      <c r="Q143" s="198">
        <f>'Core Indicators'!EH167</f>
        <v>0</v>
      </c>
      <c r="R143" s="198">
        <f>'Core Indicators'!EP167</f>
        <v>0</v>
      </c>
      <c r="S143" s="158" t="e">
        <f t="shared" si="78"/>
        <v>#DIV/0!</v>
      </c>
      <c r="T143" s="158">
        <f t="shared" si="79"/>
        <v>0.83333333333333337</v>
      </c>
      <c r="U143" s="197">
        <v>1</v>
      </c>
      <c r="V143" s="197">
        <v>1</v>
      </c>
      <c r="W143" s="197">
        <f>'Core Indicators'!EX167</f>
        <v>0</v>
      </c>
      <c r="X143" s="158">
        <f t="shared" si="80"/>
        <v>0.5</v>
      </c>
      <c r="Y143" s="197">
        <v>1</v>
      </c>
      <c r="Z143" s="158" t="e">
        <f t="shared" si="81"/>
        <v>#DIV/0!</v>
      </c>
      <c r="AA143" s="197">
        <f>'Core Indicators'!FF167</f>
        <v>0</v>
      </c>
      <c r="AB143" s="197">
        <f t="shared" si="82"/>
        <v>0</v>
      </c>
      <c r="AC143" s="179">
        <f>'Core Indicators'!GD167</f>
        <v>0</v>
      </c>
      <c r="AD143" s="179">
        <f>'Core Indicators'!GL167</f>
        <v>0</v>
      </c>
      <c r="AE143" s="179">
        <f>'Core Indicators'!GT167</f>
        <v>0</v>
      </c>
      <c r="AF143" s="179">
        <f>'Core Indicators'!HB167</f>
        <v>0</v>
      </c>
      <c r="AG143" s="179">
        <f t="shared" si="83"/>
        <v>0</v>
      </c>
      <c r="AH143" s="179">
        <f>'Core Indicators'!HJ167</f>
        <v>0</v>
      </c>
      <c r="AI143" s="179">
        <f>'Core Indicators'!HR167</f>
        <v>0</v>
      </c>
      <c r="AJ143" s="179">
        <f t="shared" si="84"/>
        <v>0</v>
      </c>
      <c r="AK143" s="179">
        <f>'Core Indicators'!HZ167</f>
        <v>0</v>
      </c>
      <c r="AL143" s="179">
        <f>'Core Indicators'!IH167</f>
        <v>0</v>
      </c>
      <c r="AM143" s="179">
        <f>'Core Indicators'!IP167</f>
        <v>0</v>
      </c>
      <c r="AN143" s="179">
        <f t="shared" si="85"/>
        <v>0</v>
      </c>
    </row>
    <row r="144" spans="1:40" x14ac:dyDescent="0.35">
      <c r="A144" s="197">
        <f>Lists!C:C</f>
        <v>0</v>
      </c>
      <c r="B144" s="249" t="e">
        <f t="shared" si="71"/>
        <v>#DIV/0!</v>
      </c>
      <c r="C144" s="158">
        <f t="shared" si="72"/>
        <v>0</v>
      </c>
      <c r="D144" s="272">
        <f t="shared" si="73"/>
        <v>0</v>
      </c>
      <c r="E144" s="197">
        <f>'Core Indicators'!R168</f>
        <v>0</v>
      </c>
      <c r="F144" s="197">
        <f>'Core Indicators'!Z168</f>
        <v>0</v>
      </c>
      <c r="G144" s="158">
        <f t="shared" si="74"/>
        <v>0</v>
      </c>
      <c r="H144" s="197">
        <f>'Core Indicators'!AH168</f>
        <v>0</v>
      </c>
      <c r="I144" s="197">
        <f>'Core Indicators'!AP168</f>
        <v>0</v>
      </c>
      <c r="J144" s="197">
        <f>'Core Indicators'!BN168</f>
        <v>0</v>
      </c>
      <c r="K144" s="197">
        <f t="shared" si="75"/>
        <v>0</v>
      </c>
      <c r="L144" s="249">
        <f t="shared" si="76"/>
        <v>0</v>
      </c>
      <c r="M144" s="272">
        <f t="shared" si="77"/>
        <v>0</v>
      </c>
      <c r="N144" s="198">
        <f>'Core Indicators'!DJ168</f>
        <v>0</v>
      </c>
      <c r="O144" s="198">
        <f>'Core Indicators'!DR168</f>
        <v>0</v>
      </c>
      <c r="P144" s="198">
        <f>'Core Indicators'!DZ168</f>
        <v>0</v>
      </c>
      <c r="Q144" s="198">
        <f>'Core Indicators'!EH168</f>
        <v>0</v>
      </c>
      <c r="R144" s="198">
        <f>'Core Indicators'!EP168</f>
        <v>0</v>
      </c>
      <c r="S144" s="158" t="e">
        <f t="shared" si="78"/>
        <v>#DIV/0!</v>
      </c>
      <c r="T144" s="158">
        <f t="shared" si="79"/>
        <v>0.83333333333333337</v>
      </c>
      <c r="U144" s="197">
        <v>1</v>
      </c>
      <c r="V144" s="197">
        <v>1</v>
      </c>
      <c r="W144" s="197">
        <f>'Core Indicators'!EX168</f>
        <v>0</v>
      </c>
      <c r="X144" s="158">
        <f t="shared" si="80"/>
        <v>0.5</v>
      </c>
      <c r="Y144" s="197">
        <v>1</v>
      </c>
      <c r="Z144" s="158" t="e">
        <f t="shared" si="81"/>
        <v>#DIV/0!</v>
      </c>
      <c r="AA144" s="197">
        <f>'Core Indicators'!FF168</f>
        <v>0</v>
      </c>
      <c r="AB144" s="197">
        <f t="shared" si="82"/>
        <v>0</v>
      </c>
      <c r="AC144" s="179">
        <f>'Core Indicators'!GD168</f>
        <v>0</v>
      </c>
      <c r="AD144" s="179">
        <f>'Core Indicators'!GL168</f>
        <v>0</v>
      </c>
      <c r="AE144" s="179">
        <f>'Core Indicators'!GT168</f>
        <v>0</v>
      </c>
      <c r="AF144" s="179">
        <f>'Core Indicators'!HB168</f>
        <v>0</v>
      </c>
      <c r="AG144" s="179">
        <f t="shared" si="83"/>
        <v>0</v>
      </c>
      <c r="AH144" s="179">
        <f>'Core Indicators'!HJ168</f>
        <v>0</v>
      </c>
      <c r="AI144" s="179">
        <f>'Core Indicators'!HR168</f>
        <v>0</v>
      </c>
      <c r="AJ144" s="179">
        <f t="shared" si="84"/>
        <v>0</v>
      </c>
      <c r="AK144" s="179">
        <f>'Core Indicators'!HZ168</f>
        <v>0</v>
      </c>
      <c r="AL144" s="179">
        <f>'Core Indicators'!IH168</f>
        <v>0</v>
      </c>
      <c r="AM144" s="179">
        <f>'Core Indicators'!IP168</f>
        <v>0</v>
      </c>
      <c r="AN144" s="179">
        <f t="shared" si="85"/>
        <v>0</v>
      </c>
    </row>
    <row r="145" spans="1:40" x14ac:dyDescent="0.35">
      <c r="A145" s="197">
        <f>Lists!C:C</f>
        <v>0</v>
      </c>
      <c r="B145" s="249" t="e">
        <f t="shared" si="71"/>
        <v>#DIV/0!</v>
      </c>
      <c r="C145" s="158">
        <f t="shared" si="72"/>
        <v>0</v>
      </c>
      <c r="D145" s="272">
        <f t="shared" si="73"/>
        <v>0</v>
      </c>
      <c r="E145" s="197">
        <f>'Core Indicators'!R169</f>
        <v>0</v>
      </c>
      <c r="F145" s="197">
        <f>'Core Indicators'!Z169</f>
        <v>0</v>
      </c>
      <c r="G145" s="158">
        <f t="shared" si="74"/>
        <v>0</v>
      </c>
      <c r="H145" s="197">
        <f>'Core Indicators'!AH169</f>
        <v>0</v>
      </c>
      <c r="I145" s="197">
        <f>'Core Indicators'!AP169</f>
        <v>0</v>
      </c>
      <c r="J145" s="197">
        <f>'Core Indicators'!BN169</f>
        <v>0</v>
      </c>
      <c r="K145" s="197">
        <f t="shared" si="75"/>
        <v>0</v>
      </c>
      <c r="L145" s="249">
        <f t="shared" si="76"/>
        <v>0</v>
      </c>
      <c r="M145" s="272">
        <f t="shared" si="77"/>
        <v>0</v>
      </c>
      <c r="N145" s="198">
        <f>'Core Indicators'!DJ169</f>
        <v>0</v>
      </c>
      <c r="O145" s="198">
        <f>'Core Indicators'!DR169</f>
        <v>0</v>
      </c>
      <c r="P145" s="198">
        <f>'Core Indicators'!DZ169</f>
        <v>0</v>
      </c>
      <c r="Q145" s="198">
        <f>'Core Indicators'!EH169</f>
        <v>0</v>
      </c>
      <c r="R145" s="198">
        <f>'Core Indicators'!EP169</f>
        <v>0</v>
      </c>
      <c r="S145" s="158" t="e">
        <f t="shared" si="78"/>
        <v>#DIV/0!</v>
      </c>
      <c r="T145" s="158">
        <f t="shared" si="79"/>
        <v>0.83333333333333337</v>
      </c>
      <c r="U145" s="197">
        <v>1</v>
      </c>
      <c r="V145" s="197">
        <v>1</v>
      </c>
      <c r="W145" s="197">
        <f>'Core Indicators'!EX169</f>
        <v>0</v>
      </c>
      <c r="X145" s="158">
        <f t="shared" si="80"/>
        <v>0.5</v>
      </c>
      <c r="Y145" s="197">
        <v>1</v>
      </c>
      <c r="Z145" s="158" t="e">
        <f t="shared" si="81"/>
        <v>#DIV/0!</v>
      </c>
      <c r="AA145" s="197">
        <f>'Core Indicators'!FF169</f>
        <v>0</v>
      </c>
      <c r="AB145" s="197">
        <f t="shared" si="82"/>
        <v>0</v>
      </c>
      <c r="AC145" s="179">
        <f>'Core Indicators'!GD169</f>
        <v>0</v>
      </c>
      <c r="AD145" s="179">
        <f>'Core Indicators'!GL169</f>
        <v>0</v>
      </c>
      <c r="AE145" s="179">
        <f>'Core Indicators'!GT169</f>
        <v>0</v>
      </c>
      <c r="AF145" s="179">
        <f>'Core Indicators'!HB169</f>
        <v>0</v>
      </c>
      <c r="AG145" s="179">
        <f t="shared" si="83"/>
        <v>0</v>
      </c>
      <c r="AH145" s="179">
        <f>'Core Indicators'!HJ169</f>
        <v>0</v>
      </c>
      <c r="AI145" s="179">
        <f>'Core Indicators'!HR169</f>
        <v>0</v>
      </c>
      <c r="AJ145" s="179">
        <f t="shared" si="84"/>
        <v>0</v>
      </c>
      <c r="AK145" s="179">
        <f>'Core Indicators'!HZ169</f>
        <v>0</v>
      </c>
      <c r="AL145" s="179">
        <f>'Core Indicators'!IH169</f>
        <v>0</v>
      </c>
      <c r="AM145" s="179">
        <f>'Core Indicators'!IP169</f>
        <v>0</v>
      </c>
      <c r="AN145" s="179">
        <f t="shared" si="85"/>
        <v>0</v>
      </c>
    </row>
    <row r="146" spans="1:40" x14ac:dyDescent="0.35">
      <c r="A146" s="197">
        <f>Lists!C:C</f>
        <v>0</v>
      </c>
      <c r="B146" s="249" t="e">
        <f t="shared" si="71"/>
        <v>#DIV/0!</v>
      </c>
      <c r="C146" s="158">
        <f t="shared" si="72"/>
        <v>0</v>
      </c>
      <c r="D146" s="272">
        <f t="shared" si="73"/>
        <v>0</v>
      </c>
      <c r="E146" s="197">
        <f>'Core Indicators'!R170</f>
        <v>0</v>
      </c>
      <c r="F146" s="197">
        <f>'Core Indicators'!Z170</f>
        <v>0</v>
      </c>
      <c r="G146" s="158">
        <f t="shared" si="74"/>
        <v>0</v>
      </c>
      <c r="H146" s="197">
        <f>'Core Indicators'!AH170</f>
        <v>0</v>
      </c>
      <c r="I146" s="197">
        <f>'Core Indicators'!AP170</f>
        <v>0</v>
      </c>
      <c r="J146" s="197">
        <f>'Core Indicators'!BN170</f>
        <v>0</v>
      </c>
      <c r="K146" s="197">
        <f t="shared" si="75"/>
        <v>0</v>
      </c>
      <c r="L146" s="249">
        <f t="shared" si="76"/>
        <v>0</v>
      </c>
      <c r="M146" s="272">
        <f t="shared" si="77"/>
        <v>0</v>
      </c>
      <c r="N146" s="198">
        <f>'Core Indicators'!DJ170</f>
        <v>0</v>
      </c>
      <c r="O146" s="198">
        <f>'Core Indicators'!DR170</f>
        <v>0</v>
      </c>
      <c r="P146" s="198">
        <f>'Core Indicators'!DZ170</f>
        <v>0</v>
      </c>
      <c r="Q146" s="198">
        <f>'Core Indicators'!EH170</f>
        <v>0</v>
      </c>
      <c r="R146" s="198">
        <f>'Core Indicators'!EP170</f>
        <v>0</v>
      </c>
      <c r="S146" s="158" t="e">
        <f t="shared" si="78"/>
        <v>#DIV/0!</v>
      </c>
      <c r="T146" s="158">
        <f t="shared" si="79"/>
        <v>0.83333333333333337</v>
      </c>
      <c r="U146" s="197">
        <v>1</v>
      </c>
      <c r="V146" s="197">
        <v>1</v>
      </c>
      <c r="W146" s="197">
        <f>'Core Indicators'!EX170</f>
        <v>0</v>
      </c>
      <c r="X146" s="158">
        <f t="shared" si="80"/>
        <v>0.5</v>
      </c>
      <c r="Y146" s="197">
        <v>1</v>
      </c>
      <c r="Z146" s="158" t="e">
        <f t="shared" si="81"/>
        <v>#DIV/0!</v>
      </c>
      <c r="AA146" s="197">
        <f>'Core Indicators'!FF170</f>
        <v>0</v>
      </c>
      <c r="AB146" s="197">
        <f t="shared" si="82"/>
        <v>0</v>
      </c>
      <c r="AC146" s="179">
        <f>'Core Indicators'!GD170</f>
        <v>0</v>
      </c>
      <c r="AD146" s="179">
        <f>'Core Indicators'!GL170</f>
        <v>0</v>
      </c>
      <c r="AE146" s="179">
        <f>'Core Indicators'!GT170</f>
        <v>0</v>
      </c>
      <c r="AF146" s="179">
        <f>'Core Indicators'!HB170</f>
        <v>0</v>
      </c>
      <c r="AG146" s="179">
        <f t="shared" si="83"/>
        <v>0</v>
      </c>
      <c r="AH146" s="179">
        <f>'Core Indicators'!HJ170</f>
        <v>0</v>
      </c>
      <c r="AI146" s="179">
        <f>'Core Indicators'!HR170</f>
        <v>0</v>
      </c>
      <c r="AJ146" s="179">
        <f t="shared" si="84"/>
        <v>0</v>
      </c>
      <c r="AK146" s="179">
        <f>'Core Indicators'!HZ170</f>
        <v>0</v>
      </c>
      <c r="AL146" s="179">
        <f>'Core Indicators'!IH170</f>
        <v>0</v>
      </c>
      <c r="AM146" s="179">
        <f>'Core Indicators'!IP170</f>
        <v>0</v>
      </c>
      <c r="AN146" s="179">
        <f t="shared" si="85"/>
        <v>0</v>
      </c>
    </row>
    <row r="147" spans="1:40" x14ac:dyDescent="0.35">
      <c r="A147" s="197">
        <f>Lists!C:C</f>
        <v>0</v>
      </c>
      <c r="B147" s="249" t="e">
        <f t="shared" si="71"/>
        <v>#DIV/0!</v>
      </c>
      <c r="C147" s="158">
        <f t="shared" si="72"/>
        <v>0</v>
      </c>
      <c r="D147" s="272">
        <f t="shared" si="73"/>
        <v>0</v>
      </c>
      <c r="E147" s="197">
        <f>'Core Indicators'!R171</f>
        <v>0</v>
      </c>
      <c r="F147" s="197">
        <f>'Core Indicators'!Z171</f>
        <v>0</v>
      </c>
      <c r="G147" s="158">
        <f t="shared" si="74"/>
        <v>0</v>
      </c>
      <c r="H147" s="197">
        <f>'Core Indicators'!AH171</f>
        <v>0</v>
      </c>
      <c r="I147" s="197">
        <f>'Core Indicators'!AP171</f>
        <v>0</v>
      </c>
      <c r="J147" s="197">
        <f>'Core Indicators'!BN171</f>
        <v>0</v>
      </c>
      <c r="K147" s="197">
        <f t="shared" si="75"/>
        <v>0</v>
      </c>
      <c r="L147" s="249">
        <f t="shared" si="76"/>
        <v>0</v>
      </c>
      <c r="M147" s="272">
        <f t="shared" si="77"/>
        <v>0</v>
      </c>
      <c r="N147" s="198">
        <f>'Core Indicators'!DJ171</f>
        <v>0</v>
      </c>
      <c r="O147" s="198">
        <f>'Core Indicators'!DR171</f>
        <v>0</v>
      </c>
      <c r="P147" s="198">
        <f>'Core Indicators'!DZ171</f>
        <v>0</v>
      </c>
      <c r="Q147" s="198">
        <f>'Core Indicators'!EH171</f>
        <v>0</v>
      </c>
      <c r="R147" s="198">
        <f>'Core Indicators'!EP171</f>
        <v>0</v>
      </c>
      <c r="S147" s="158" t="e">
        <f t="shared" si="78"/>
        <v>#DIV/0!</v>
      </c>
      <c r="T147" s="158">
        <f t="shared" si="79"/>
        <v>0.83333333333333337</v>
      </c>
      <c r="U147" s="197">
        <v>1</v>
      </c>
      <c r="V147" s="197">
        <v>1</v>
      </c>
      <c r="W147" s="197">
        <f>'Core Indicators'!EX171</f>
        <v>0</v>
      </c>
      <c r="X147" s="158">
        <f t="shared" si="80"/>
        <v>0.5</v>
      </c>
      <c r="Y147" s="197">
        <v>1</v>
      </c>
      <c r="Z147" s="158" t="e">
        <f t="shared" si="81"/>
        <v>#DIV/0!</v>
      </c>
      <c r="AA147" s="197">
        <f>'Core Indicators'!FF171</f>
        <v>0</v>
      </c>
      <c r="AB147" s="197">
        <f t="shared" si="82"/>
        <v>0</v>
      </c>
      <c r="AC147" s="179">
        <f>'Core Indicators'!GD171</f>
        <v>0</v>
      </c>
      <c r="AD147" s="179">
        <f>'Core Indicators'!GL171</f>
        <v>0</v>
      </c>
      <c r="AE147" s="179">
        <f>'Core Indicators'!GT171</f>
        <v>0</v>
      </c>
      <c r="AF147" s="179">
        <f>'Core Indicators'!HB171</f>
        <v>0</v>
      </c>
      <c r="AG147" s="179">
        <f t="shared" si="83"/>
        <v>0</v>
      </c>
      <c r="AH147" s="179">
        <f>'Core Indicators'!HJ171</f>
        <v>0</v>
      </c>
      <c r="AI147" s="179">
        <f>'Core Indicators'!HR171</f>
        <v>0</v>
      </c>
      <c r="AJ147" s="179">
        <f t="shared" si="84"/>
        <v>0</v>
      </c>
      <c r="AK147" s="179">
        <f>'Core Indicators'!HZ171</f>
        <v>0</v>
      </c>
      <c r="AL147" s="179">
        <f>'Core Indicators'!IH171</f>
        <v>0</v>
      </c>
      <c r="AM147" s="179">
        <f>'Core Indicators'!IP171</f>
        <v>0</v>
      </c>
      <c r="AN147" s="179">
        <f t="shared" si="85"/>
        <v>0</v>
      </c>
    </row>
    <row r="148" spans="1:40" x14ac:dyDescent="0.35">
      <c r="A148" s="197">
        <f>Lists!C:C</f>
        <v>0</v>
      </c>
      <c r="B148" s="249" t="e">
        <f t="shared" si="71"/>
        <v>#DIV/0!</v>
      </c>
      <c r="C148" s="158">
        <f t="shared" si="72"/>
        <v>0</v>
      </c>
      <c r="D148" s="272">
        <f t="shared" si="73"/>
        <v>0</v>
      </c>
      <c r="E148" s="197">
        <f>'Core Indicators'!R172</f>
        <v>0</v>
      </c>
      <c r="F148" s="197">
        <f>'Core Indicators'!Z172</f>
        <v>0</v>
      </c>
      <c r="G148" s="158">
        <f t="shared" si="74"/>
        <v>0</v>
      </c>
      <c r="H148" s="197">
        <f>'Core Indicators'!AH172</f>
        <v>0</v>
      </c>
      <c r="I148" s="197">
        <f>'Core Indicators'!AP172</f>
        <v>0</v>
      </c>
      <c r="J148" s="197">
        <f>'Core Indicators'!BN172</f>
        <v>0</v>
      </c>
      <c r="K148" s="197">
        <f t="shared" si="75"/>
        <v>0</v>
      </c>
      <c r="L148" s="249">
        <f t="shared" si="76"/>
        <v>0</v>
      </c>
      <c r="M148" s="272">
        <f t="shared" si="77"/>
        <v>0</v>
      </c>
      <c r="N148" s="198">
        <f>'Core Indicators'!DJ172</f>
        <v>0</v>
      </c>
      <c r="O148" s="198">
        <f>'Core Indicators'!DR172</f>
        <v>0</v>
      </c>
      <c r="P148" s="198">
        <f>'Core Indicators'!DZ172</f>
        <v>0</v>
      </c>
      <c r="Q148" s="198">
        <f>'Core Indicators'!EH172</f>
        <v>0</v>
      </c>
      <c r="R148" s="198">
        <f>'Core Indicators'!EP172</f>
        <v>0</v>
      </c>
      <c r="S148" s="158" t="e">
        <f t="shared" si="78"/>
        <v>#DIV/0!</v>
      </c>
      <c r="T148" s="158">
        <f t="shared" si="79"/>
        <v>0.83333333333333337</v>
      </c>
      <c r="U148" s="197">
        <v>1</v>
      </c>
      <c r="V148" s="197">
        <v>1</v>
      </c>
      <c r="W148" s="197">
        <f>'Core Indicators'!EX172</f>
        <v>0</v>
      </c>
      <c r="X148" s="158">
        <f t="shared" si="80"/>
        <v>0.5</v>
      </c>
      <c r="Y148" s="197">
        <v>1</v>
      </c>
      <c r="Z148" s="158" t="e">
        <f t="shared" si="81"/>
        <v>#DIV/0!</v>
      </c>
      <c r="AA148" s="197">
        <f>'Core Indicators'!FF172</f>
        <v>0</v>
      </c>
      <c r="AB148" s="197">
        <f t="shared" si="82"/>
        <v>0</v>
      </c>
      <c r="AC148" s="179">
        <f>'Core Indicators'!GD172</f>
        <v>0</v>
      </c>
      <c r="AD148" s="179">
        <f>'Core Indicators'!GL172</f>
        <v>0</v>
      </c>
      <c r="AE148" s="179">
        <f>'Core Indicators'!GT172</f>
        <v>0</v>
      </c>
      <c r="AF148" s="179">
        <f>'Core Indicators'!HB172</f>
        <v>0</v>
      </c>
      <c r="AG148" s="179">
        <f t="shared" si="83"/>
        <v>0</v>
      </c>
      <c r="AH148" s="179">
        <f>'Core Indicators'!HJ172</f>
        <v>0</v>
      </c>
      <c r="AI148" s="179">
        <f>'Core Indicators'!HR172</f>
        <v>0</v>
      </c>
      <c r="AJ148" s="179">
        <f t="shared" si="84"/>
        <v>0</v>
      </c>
      <c r="AK148" s="179">
        <f>'Core Indicators'!HZ172</f>
        <v>0</v>
      </c>
      <c r="AL148" s="179">
        <f>'Core Indicators'!IH172</f>
        <v>0</v>
      </c>
      <c r="AM148" s="179">
        <f>'Core Indicators'!IP172</f>
        <v>0</v>
      </c>
      <c r="AN148" s="179">
        <f t="shared" si="85"/>
        <v>0</v>
      </c>
    </row>
    <row r="149" spans="1:40" x14ac:dyDescent="0.35">
      <c r="A149" s="197">
        <f>Lists!C:C</f>
        <v>0</v>
      </c>
      <c r="B149" s="249" t="e">
        <f t="shared" si="71"/>
        <v>#DIV/0!</v>
      </c>
      <c r="C149" s="158">
        <f t="shared" si="72"/>
        <v>0</v>
      </c>
      <c r="D149" s="272">
        <f t="shared" si="73"/>
        <v>0</v>
      </c>
      <c r="E149" s="197">
        <f>'Core Indicators'!R173</f>
        <v>0</v>
      </c>
      <c r="F149" s="197">
        <f>'Core Indicators'!Z173</f>
        <v>0</v>
      </c>
      <c r="G149" s="158">
        <f t="shared" si="74"/>
        <v>0</v>
      </c>
      <c r="H149" s="197">
        <f>'Core Indicators'!AH173</f>
        <v>0</v>
      </c>
      <c r="I149" s="197">
        <f>'Core Indicators'!AP173</f>
        <v>0</v>
      </c>
      <c r="J149" s="197">
        <f>'Core Indicators'!BN173</f>
        <v>0</v>
      </c>
      <c r="K149" s="197">
        <f t="shared" si="75"/>
        <v>0</v>
      </c>
      <c r="L149" s="249">
        <f t="shared" si="76"/>
        <v>0</v>
      </c>
      <c r="M149" s="272">
        <f t="shared" si="77"/>
        <v>0</v>
      </c>
      <c r="N149" s="198">
        <f>'Core Indicators'!DJ173</f>
        <v>0</v>
      </c>
      <c r="O149" s="198">
        <f>'Core Indicators'!DR173</f>
        <v>0</v>
      </c>
      <c r="P149" s="198">
        <f>'Core Indicators'!DZ173</f>
        <v>0</v>
      </c>
      <c r="Q149" s="198">
        <f>'Core Indicators'!EH173</f>
        <v>0</v>
      </c>
      <c r="R149" s="198">
        <f>'Core Indicators'!EP173</f>
        <v>0</v>
      </c>
      <c r="S149" s="158" t="e">
        <f t="shared" si="78"/>
        <v>#DIV/0!</v>
      </c>
      <c r="T149" s="158">
        <f t="shared" si="79"/>
        <v>0.83333333333333337</v>
      </c>
      <c r="U149" s="197">
        <v>1</v>
      </c>
      <c r="V149" s="197">
        <v>1</v>
      </c>
      <c r="W149" s="197">
        <f>'Core Indicators'!EX173</f>
        <v>0</v>
      </c>
      <c r="X149" s="158">
        <f t="shared" si="80"/>
        <v>0.5</v>
      </c>
      <c r="Y149" s="197">
        <v>1</v>
      </c>
      <c r="Z149" s="158" t="e">
        <f t="shared" si="81"/>
        <v>#DIV/0!</v>
      </c>
      <c r="AA149" s="197">
        <f>'Core Indicators'!FF173</f>
        <v>0</v>
      </c>
      <c r="AB149" s="197">
        <f t="shared" si="82"/>
        <v>0</v>
      </c>
      <c r="AC149" s="179">
        <f>'Core Indicators'!GD173</f>
        <v>0</v>
      </c>
      <c r="AD149" s="179">
        <f>'Core Indicators'!GL173</f>
        <v>0</v>
      </c>
      <c r="AE149" s="179">
        <f>'Core Indicators'!GT173</f>
        <v>0</v>
      </c>
      <c r="AF149" s="179">
        <f>'Core Indicators'!HB173</f>
        <v>0</v>
      </c>
      <c r="AG149" s="179">
        <f t="shared" si="83"/>
        <v>0</v>
      </c>
      <c r="AH149" s="179">
        <f>'Core Indicators'!HJ173</f>
        <v>0</v>
      </c>
      <c r="AI149" s="179">
        <f>'Core Indicators'!HR173</f>
        <v>0</v>
      </c>
      <c r="AJ149" s="179">
        <f t="shared" si="84"/>
        <v>0</v>
      </c>
      <c r="AK149" s="179">
        <f>'Core Indicators'!HZ173</f>
        <v>0</v>
      </c>
      <c r="AL149" s="179">
        <f>'Core Indicators'!IH173</f>
        <v>0</v>
      </c>
      <c r="AM149" s="179">
        <f>'Core Indicators'!IP173</f>
        <v>0</v>
      </c>
      <c r="AN149" s="179">
        <f t="shared" si="85"/>
        <v>0</v>
      </c>
    </row>
    <row r="150" spans="1:40" x14ac:dyDescent="0.35">
      <c r="A150" s="197">
        <f>Lists!C:C</f>
        <v>0</v>
      </c>
      <c r="B150" s="249" t="e">
        <f t="shared" si="71"/>
        <v>#DIV/0!</v>
      </c>
      <c r="C150" s="158">
        <f t="shared" si="72"/>
        <v>0</v>
      </c>
      <c r="D150" s="272">
        <f t="shared" si="73"/>
        <v>0</v>
      </c>
      <c r="E150" s="197">
        <f>'Core Indicators'!R174</f>
        <v>0</v>
      </c>
      <c r="F150" s="197">
        <f>'Core Indicators'!Z174</f>
        <v>0</v>
      </c>
      <c r="G150" s="158">
        <f t="shared" si="74"/>
        <v>0</v>
      </c>
      <c r="H150" s="197">
        <f>'Core Indicators'!AH174</f>
        <v>0</v>
      </c>
      <c r="I150" s="197">
        <f>'Core Indicators'!AP174</f>
        <v>0</v>
      </c>
      <c r="J150" s="197">
        <f>'Core Indicators'!BN174</f>
        <v>0</v>
      </c>
      <c r="K150" s="197">
        <f t="shared" si="75"/>
        <v>0</v>
      </c>
      <c r="L150" s="249">
        <f t="shared" si="76"/>
        <v>0</v>
      </c>
      <c r="M150" s="272">
        <f t="shared" si="77"/>
        <v>0</v>
      </c>
      <c r="N150" s="198">
        <f>'Core Indicators'!DJ174</f>
        <v>0</v>
      </c>
      <c r="O150" s="198">
        <f>'Core Indicators'!DR174</f>
        <v>0</v>
      </c>
      <c r="P150" s="198">
        <f>'Core Indicators'!DZ174</f>
        <v>0</v>
      </c>
      <c r="Q150" s="198">
        <f>'Core Indicators'!EH174</f>
        <v>0</v>
      </c>
      <c r="R150" s="198">
        <f>'Core Indicators'!EP174</f>
        <v>0</v>
      </c>
      <c r="S150" s="158" t="e">
        <f t="shared" si="78"/>
        <v>#DIV/0!</v>
      </c>
      <c r="T150" s="158">
        <f t="shared" si="79"/>
        <v>0.83333333333333337</v>
      </c>
      <c r="U150" s="197">
        <v>1</v>
      </c>
      <c r="V150" s="197">
        <v>1</v>
      </c>
      <c r="W150" s="197">
        <f>'Core Indicators'!EX174</f>
        <v>0</v>
      </c>
      <c r="X150" s="158">
        <f t="shared" si="80"/>
        <v>0.5</v>
      </c>
      <c r="Y150" s="197">
        <v>1</v>
      </c>
      <c r="Z150" s="158" t="e">
        <f t="shared" si="81"/>
        <v>#DIV/0!</v>
      </c>
      <c r="AA150" s="197">
        <f>'Core Indicators'!FF174</f>
        <v>0</v>
      </c>
      <c r="AB150" s="197">
        <f t="shared" si="82"/>
        <v>0</v>
      </c>
      <c r="AC150" s="179">
        <f>'Core Indicators'!GD174</f>
        <v>0</v>
      </c>
      <c r="AD150" s="179">
        <f>'Core Indicators'!GL174</f>
        <v>0</v>
      </c>
      <c r="AE150" s="179">
        <f>'Core Indicators'!GT174</f>
        <v>0</v>
      </c>
      <c r="AF150" s="179">
        <f>'Core Indicators'!HB174</f>
        <v>0</v>
      </c>
      <c r="AG150" s="179">
        <f t="shared" si="83"/>
        <v>0</v>
      </c>
      <c r="AH150" s="179">
        <f>'Core Indicators'!HJ174</f>
        <v>0</v>
      </c>
      <c r="AI150" s="179">
        <f>'Core Indicators'!HR174</f>
        <v>0</v>
      </c>
      <c r="AJ150" s="179">
        <f t="shared" si="84"/>
        <v>0</v>
      </c>
      <c r="AK150" s="179">
        <f>'Core Indicators'!HZ174</f>
        <v>0</v>
      </c>
      <c r="AL150" s="179">
        <f>'Core Indicators'!IH174</f>
        <v>0</v>
      </c>
      <c r="AM150" s="179">
        <f>'Core Indicators'!IP174</f>
        <v>0</v>
      </c>
      <c r="AN150" s="179">
        <f t="shared" si="85"/>
        <v>0</v>
      </c>
    </row>
    <row r="151" spans="1:40" x14ac:dyDescent="0.35">
      <c r="A151" s="197">
        <f>Lists!C:C</f>
        <v>0</v>
      </c>
      <c r="B151" s="249" t="e">
        <f t="shared" si="71"/>
        <v>#DIV/0!</v>
      </c>
      <c r="C151" s="158">
        <f t="shared" si="72"/>
        <v>0</v>
      </c>
      <c r="D151" s="272">
        <f t="shared" si="73"/>
        <v>0</v>
      </c>
      <c r="E151" s="197">
        <f>'Core Indicators'!R175</f>
        <v>0</v>
      </c>
      <c r="F151" s="197">
        <f>'Core Indicators'!Z175</f>
        <v>0</v>
      </c>
      <c r="G151" s="158">
        <f t="shared" si="74"/>
        <v>0</v>
      </c>
      <c r="H151" s="197">
        <f>'Core Indicators'!AH175</f>
        <v>0</v>
      </c>
      <c r="I151" s="197">
        <f>'Core Indicators'!AP175</f>
        <v>0</v>
      </c>
      <c r="J151" s="197">
        <f>'Core Indicators'!BN175</f>
        <v>0</v>
      </c>
      <c r="K151" s="197">
        <f t="shared" si="75"/>
        <v>0</v>
      </c>
      <c r="L151" s="249">
        <f t="shared" si="76"/>
        <v>0</v>
      </c>
      <c r="M151" s="272">
        <f t="shared" si="77"/>
        <v>0</v>
      </c>
      <c r="N151" s="198">
        <f>'Core Indicators'!DJ175</f>
        <v>0</v>
      </c>
      <c r="O151" s="198">
        <f>'Core Indicators'!DR175</f>
        <v>0</v>
      </c>
      <c r="P151" s="198">
        <f>'Core Indicators'!DZ175</f>
        <v>0</v>
      </c>
      <c r="Q151" s="198">
        <f>'Core Indicators'!EH175</f>
        <v>0</v>
      </c>
      <c r="R151" s="198">
        <f>'Core Indicators'!EP175</f>
        <v>0</v>
      </c>
      <c r="S151" s="158" t="e">
        <f t="shared" si="78"/>
        <v>#DIV/0!</v>
      </c>
      <c r="T151" s="158">
        <f t="shared" si="79"/>
        <v>0.83333333333333337</v>
      </c>
      <c r="U151" s="197">
        <v>1</v>
      </c>
      <c r="V151" s="197">
        <v>1</v>
      </c>
      <c r="W151" s="197">
        <f>'Core Indicators'!EX175</f>
        <v>0</v>
      </c>
      <c r="X151" s="158">
        <f t="shared" si="80"/>
        <v>0.5</v>
      </c>
      <c r="Y151" s="197">
        <v>1</v>
      </c>
      <c r="Z151" s="158" t="e">
        <f t="shared" si="81"/>
        <v>#DIV/0!</v>
      </c>
      <c r="AA151" s="197">
        <f>'Core Indicators'!FF175</f>
        <v>0</v>
      </c>
      <c r="AB151" s="197">
        <f t="shared" si="82"/>
        <v>0</v>
      </c>
      <c r="AC151" s="179">
        <f>'Core Indicators'!GD175</f>
        <v>0</v>
      </c>
      <c r="AD151" s="179">
        <f>'Core Indicators'!GL175</f>
        <v>0</v>
      </c>
      <c r="AE151" s="179">
        <f>'Core Indicators'!GT175</f>
        <v>0</v>
      </c>
      <c r="AF151" s="179">
        <f>'Core Indicators'!HB175</f>
        <v>0</v>
      </c>
      <c r="AG151" s="179">
        <f t="shared" si="83"/>
        <v>0</v>
      </c>
      <c r="AH151" s="179">
        <f>'Core Indicators'!HJ175</f>
        <v>0</v>
      </c>
      <c r="AI151" s="179">
        <f>'Core Indicators'!HR175</f>
        <v>0</v>
      </c>
      <c r="AJ151" s="179">
        <f t="shared" si="84"/>
        <v>0</v>
      </c>
      <c r="AK151" s="179">
        <f>'Core Indicators'!HZ175</f>
        <v>0</v>
      </c>
      <c r="AL151" s="179">
        <f>'Core Indicators'!IH175</f>
        <v>0</v>
      </c>
      <c r="AM151" s="179">
        <f>'Core Indicators'!IP175</f>
        <v>0</v>
      </c>
      <c r="AN151" s="179">
        <f t="shared" si="85"/>
        <v>0</v>
      </c>
    </row>
    <row r="152" spans="1:40" x14ac:dyDescent="0.35">
      <c r="A152" s="197">
        <f>Lists!C:C</f>
        <v>0</v>
      </c>
      <c r="B152" s="249" t="e">
        <f t="shared" si="71"/>
        <v>#DIV/0!</v>
      </c>
      <c r="C152" s="158">
        <f t="shared" si="72"/>
        <v>0</v>
      </c>
      <c r="D152" s="272">
        <f t="shared" si="73"/>
        <v>0</v>
      </c>
      <c r="E152" s="197">
        <f>'Core Indicators'!R176</f>
        <v>0</v>
      </c>
      <c r="F152" s="197">
        <f>'Core Indicators'!Z176</f>
        <v>0</v>
      </c>
      <c r="G152" s="158">
        <f t="shared" si="74"/>
        <v>0</v>
      </c>
      <c r="H152" s="197">
        <f>'Core Indicators'!AH176</f>
        <v>0</v>
      </c>
      <c r="I152" s="197">
        <f>'Core Indicators'!AP176</f>
        <v>0</v>
      </c>
      <c r="J152" s="197">
        <f>'Core Indicators'!BN176</f>
        <v>0</v>
      </c>
      <c r="K152" s="197">
        <f t="shared" si="75"/>
        <v>0</v>
      </c>
      <c r="L152" s="249">
        <f t="shared" si="76"/>
        <v>0</v>
      </c>
      <c r="M152" s="272">
        <f t="shared" si="77"/>
        <v>0</v>
      </c>
      <c r="N152" s="198">
        <f>'Core Indicators'!DJ176</f>
        <v>0</v>
      </c>
      <c r="O152" s="198">
        <f>'Core Indicators'!DR176</f>
        <v>0</v>
      </c>
      <c r="P152" s="198">
        <f>'Core Indicators'!DZ176</f>
        <v>0</v>
      </c>
      <c r="Q152" s="198">
        <f>'Core Indicators'!EH176</f>
        <v>0</v>
      </c>
      <c r="R152" s="198">
        <f>'Core Indicators'!EP176</f>
        <v>0</v>
      </c>
      <c r="S152" s="158" t="e">
        <f t="shared" si="78"/>
        <v>#DIV/0!</v>
      </c>
      <c r="T152" s="158">
        <f t="shared" si="79"/>
        <v>0.83333333333333337</v>
      </c>
      <c r="U152" s="197">
        <v>1</v>
      </c>
      <c r="V152" s="197">
        <v>1</v>
      </c>
      <c r="W152" s="197">
        <f>'Core Indicators'!EX176</f>
        <v>0</v>
      </c>
      <c r="X152" s="158">
        <f t="shared" si="80"/>
        <v>0.5</v>
      </c>
      <c r="Y152" s="197">
        <v>1</v>
      </c>
      <c r="Z152" s="158" t="e">
        <f t="shared" si="81"/>
        <v>#DIV/0!</v>
      </c>
      <c r="AA152" s="197">
        <f>'Core Indicators'!FF176</f>
        <v>0</v>
      </c>
      <c r="AB152" s="197">
        <f t="shared" si="82"/>
        <v>0</v>
      </c>
      <c r="AC152" s="179">
        <f>'Core Indicators'!GD176</f>
        <v>0</v>
      </c>
      <c r="AD152" s="179">
        <f>'Core Indicators'!GL176</f>
        <v>0</v>
      </c>
      <c r="AE152" s="179">
        <f>'Core Indicators'!GT176</f>
        <v>0</v>
      </c>
      <c r="AF152" s="179">
        <f>'Core Indicators'!HB176</f>
        <v>0</v>
      </c>
      <c r="AG152" s="179">
        <f t="shared" si="83"/>
        <v>0</v>
      </c>
      <c r="AH152" s="179">
        <f>'Core Indicators'!HJ176</f>
        <v>0</v>
      </c>
      <c r="AI152" s="179">
        <f>'Core Indicators'!HR176</f>
        <v>0</v>
      </c>
      <c r="AJ152" s="179">
        <f t="shared" si="84"/>
        <v>0</v>
      </c>
      <c r="AK152" s="179">
        <f>'Core Indicators'!HZ176</f>
        <v>0</v>
      </c>
      <c r="AL152" s="179">
        <f>'Core Indicators'!IH176</f>
        <v>0</v>
      </c>
      <c r="AM152" s="179">
        <f>'Core Indicators'!IP176</f>
        <v>0</v>
      </c>
      <c r="AN152" s="179">
        <f t="shared" si="85"/>
        <v>0</v>
      </c>
    </row>
    <row r="153" spans="1:40" x14ac:dyDescent="0.35">
      <c r="A153" s="197">
        <f>Lists!C:C</f>
        <v>0</v>
      </c>
      <c r="B153" s="249" t="e">
        <f t="shared" si="71"/>
        <v>#DIV/0!</v>
      </c>
      <c r="C153" s="158">
        <f t="shared" si="72"/>
        <v>0</v>
      </c>
      <c r="D153" s="272">
        <f t="shared" si="73"/>
        <v>0</v>
      </c>
      <c r="E153" s="197">
        <f>'Core Indicators'!R177</f>
        <v>0</v>
      </c>
      <c r="F153" s="197">
        <f>'Core Indicators'!Z177</f>
        <v>0</v>
      </c>
      <c r="G153" s="158">
        <f t="shared" si="74"/>
        <v>0</v>
      </c>
      <c r="H153" s="197">
        <f>'Core Indicators'!AH177</f>
        <v>0</v>
      </c>
      <c r="I153" s="197">
        <f>'Core Indicators'!AP177</f>
        <v>0</v>
      </c>
      <c r="J153" s="197">
        <f>'Core Indicators'!BN177</f>
        <v>0</v>
      </c>
      <c r="K153" s="197">
        <f t="shared" si="75"/>
        <v>0</v>
      </c>
      <c r="L153" s="249">
        <f t="shared" si="76"/>
        <v>0</v>
      </c>
      <c r="M153" s="272">
        <f t="shared" si="77"/>
        <v>0</v>
      </c>
      <c r="N153" s="198">
        <f>'Core Indicators'!DJ177</f>
        <v>0</v>
      </c>
      <c r="O153" s="198">
        <f>'Core Indicators'!DR177</f>
        <v>0</v>
      </c>
      <c r="P153" s="198">
        <f>'Core Indicators'!DZ177</f>
        <v>0</v>
      </c>
      <c r="Q153" s="198">
        <f>'Core Indicators'!EH177</f>
        <v>0</v>
      </c>
      <c r="R153" s="198">
        <f>'Core Indicators'!EP177</f>
        <v>0</v>
      </c>
      <c r="S153" s="158" t="e">
        <f t="shared" si="78"/>
        <v>#DIV/0!</v>
      </c>
      <c r="T153" s="158">
        <f t="shared" si="79"/>
        <v>0.83333333333333337</v>
      </c>
      <c r="U153" s="197">
        <v>1</v>
      </c>
      <c r="V153" s="197">
        <v>1</v>
      </c>
      <c r="W153" s="197">
        <f>'Core Indicators'!EX177</f>
        <v>0</v>
      </c>
      <c r="X153" s="158">
        <f t="shared" si="80"/>
        <v>0.5</v>
      </c>
      <c r="Y153" s="197">
        <v>1</v>
      </c>
      <c r="Z153" s="158" t="e">
        <f t="shared" si="81"/>
        <v>#DIV/0!</v>
      </c>
      <c r="AA153" s="197">
        <f>'Core Indicators'!FF177</f>
        <v>0</v>
      </c>
      <c r="AB153" s="197">
        <f t="shared" si="82"/>
        <v>0</v>
      </c>
      <c r="AC153" s="179">
        <f>'Core Indicators'!GD177</f>
        <v>0</v>
      </c>
      <c r="AD153" s="179">
        <f>'Core Indicators'!GL177</f>
        <v>0</v>
      </c>
      <c r="AE153" s="179">
        <f>'Core Indicators'!GT177</f>
        <v>0</v>
      </c>
      <c r="AF153" s="179">
        <f>'Core Indicators'!HB177</f>
        <v>0</v>
      </c>
      <c r="AG153" s="179">
        <f t="shared" si="83"/>
        <v>0</v>
      </c>
      <c r="AH153" s="179">
        <f>'Core Indicators'!HJ177</f>
        <v>0</v>
      </c>
      <c r="AI153" s="179">
        <f>'Core Indicators'!HR177</f>
        <v>0</v>
      </c>
      <c r="AJ153" s="179">
        <f t="shared" si="84"/>
        <v>0</v>
      </c>
      <c r="AK153" s="179">
        <f>'Core Indicators'!HZ177</f>
        <v>0</v>
      </c>
      <c r="AL153" s="179">
        <f>'Core Indicators'!IH177</f>
        <v>0</v>
      </c>
      <c r="AM153" s="179">
        <f>'Core Indicators'!IP177</f>
        <v>0</v>
      </c>
      <c r="AN153" s="179">
        <f t="shared" si="85"/>
        <v>0</v>
      </c>
    </row>
    <row r="154" spans="1:40" x14ac:dyDescent="0.35">
      <c r="A154" s="197">
        <f>Lists!C:C</f>
        <v>0</v>
      </c>
      <c r="B154" s="249" t="e">
        <f t="shared" si="71"/>
        <v>#DIV/0!</v>
      </c>
      <c r="C154" s="158">
        <f t="shared" si="72"/>
        <v>0</v>
      </c>
      <c r="D154" s="272">
        <f t="shared" si="73"/>
        <v>0</v>
      </c>
      <c r="E154" s="197">
        <f>'Core Indicators'!R178</f>
        <v>0</v>
      </c>
      <c r="F154" s="197">
        <f>'Core Indicators'!Z178</f>
        <v>0</v>
      </c>
      <c r="G154" s="158">
        <f t="shared" si="74"/>
        <v>0</v>
      </c>
      <c r="H154" s="197">
        <f>'Core Indicators'!AH178</f>
        <v>0</v>
      </c>
      <c r="I154" s="197">
        <f>'Core Indicators'!AP178</f>
        <v>0</v>
      </c>
      <c r="J154" s="197">
        <f>'Core Indicators'!BN178</f>
        <v>0</v>
      </c>
      <c r="K154" s="197">
        <f t="shared" si="75"/>
        <v>0</v>
      </c>
      <c r="L154" s="249">
        <f t="shared" si="76"/>
        <v>0</v>
      </c>
      <c r="M154" s="272">
        <f t="shared" si="77"/>
        <v>0</v>
      </c>
      <c r="N154" s="198">
        <f>'Core Indicators'!DJ178</f>
        <v>0</v>
      </c>
      <c r="O154" s="198">
        <f>'Core Indicators'!DR178</f>
        <v>0</v>
      </c>
      <c r="P154" s="198">
        <f>'Core Indicators'!DZ178</f>
        <v>0</v>
      </c>
      <c r="Q154" s="198">
        <f>'Core Indicators'!EH178</f>
        <v>0</v>
      </c>
      <c r="R154" s="198">
        <f>'Core Indicators'!EP178</f>
        <v>0</v>
      </c>
      <c r="S154" s="158" t="e">
        <f t="shared" si="78"/>
        <v>#DIV/0!</v>
      </c>
      <c r="T154" s="158">
        <f t="shared" si="79"/>
        <v>0.83333333333333337</v>
      </c>
      <c r="U154" s="197">
        <v>1</v>
      </c>
      <c r="V154" s="197">
        <v>1</v>
      </c>
      <c r="W154" s="197">
        <f>'Core Indicators'!EX178</f>
        <v>0</v>
      </c>
      <c r="X154" s="158">
        <f t="shared" si="80"/>
        <v>0.5</v>
      </c>
      <c r="Y154" s="197">
        <v>1</v>
      </c>
      <c r="Z154" s="158" t="e">
        <f t="shared" si="81"/>
        <v>#DIV/0!</v>
      </c>
      <c r="AA154" s="197">
        <f>'Core Indicators'!FF178</f>
        <v>0</v>
      </c>
      <c r="AB154" s="197">
        <f t="shared" si="82"/>
        <v>0</v>
      </c>
      <c r="AC154" s="179">
        <f>'Core Indicators'!GD178</f>
        <v>0</v>
      </c>
      <c r="AD154" s="179">
        <f>'Core Indicators'!GL178</f>
        <v>0</v>
      </c>
      <c r="AE154" s="179">
        <f>'Core Indicators'!GT178</f>
        <v>0</v>
      </c>
      <c r="AF154" s="179">
        <f>'Core Indicators'!HB178</f>
        <v>0</v>
      </c>
      <c r="AG154" s="179">
        <f t="shared" si="83"/>
        <v>0</v>
      </c>
      <c r="AH154" s="179">
        <f>'Core Indicators'!HJ178</f>
        <v>0</v>
      </c>
      <c r="AI154" s="179">
        <f>'Core Indicators'!HR178</f>
        <v>0</v>
      </c>
      <c r="AJ154" s="179">
        <f t="shared" si="84"/>
        <v>0</v>
      </c>
      <c r="AK154" s="179">
        <f>'Core Indicators'!HZ178</f>
        <v>0</v>
      </c>
      <c r="AL154" s="179">
        <f>'Core Indicators'!IH178</f>
        <v>0</v>
      </c>
      <c r="AM154" s="179">
        <f>'Core Indicators'!IP178</f>
        <v>0</v>
      </c>
      <c r="AN154" s="179">
        <f t="shared" si="85"/>
        <v>0</v>
      </c>
    </row>
    <row r="155" spans="1:40" x14ac:dyDescent="0.35">
      <c r="A155" s="197">
        <f>Lists!C:C</f>
        <v>0</v>
      </c>
      <c r="B155" s="249" t="e">
        <f t="shared" si="71"/>
        <v>#DIV/0!</v>
      </c>
      <c r="C155" s="158">
        <f t="shared" si="72"/>
        <v>0</v>
      </c>
      <c r="D155" s="272">
        <f t="shared" si="73"/>
        <v>0</v>
      </c>
      <c r="E155" s="197">
        <f>'Core Indicators'!R179</f>
        <v>0</v>
      </c>
      <c r="F155" s="197">
        <f>'Core Indicators'!Z179</f>
        <v>0</v>
      </c>
      <c r="G155" s="158">
        <f t="shared" si="74"/>
        <v>0</v>
      </c>
      <c r="H155" s="197">
        <f>'Core Indicators'!AH179</f>
        <v>0</v>
      </c>
      <c r="I155" s="197">
        <f>'Core Indicators'!AP179</f>
        <v>0</v>
      </c>
      <c r="J155" s="197">
        <f>'Core Indicators'!BN179</f>
        <v>0</v>
      </c>
      <c r="K155" s="197">
        <f t="shared" si="75"/>
        <v>0</v>
      </c>
      <c r="L155" s="249">
        <f t="shared" si="76"/>
        <v>0</v>
      </c>
      <c r="M155" s="272">
        <f t="shared" si="77"/>
        <v>0</v>
      </c>
      <c r="N155" s="198">
        <f>'Core Indicators'!DJ179</f>
        <v>0</v>
      </c>
      <c r="O155" s="198">
        <f>'Core Indicators'!DR179</f>
        <v>0</v>
      </c>
      <c r="P155" s="198">
        <f>'Core Indicators'!DZ179</f>
        <v>0</v>
      </c>
      <c r="Q155" s="198">
        <f>'Core Indicators'!EH179</f>
        <v>0</v>
      </c>
      <c r="R155" s="198">
        <f>'Core Indicators'!EP179</f>
        <v>0</v>
      </c>
      <c r="S155" s="158" t="e">
        <f t="shared" si="78"/>
        <v>#DIV/0!</v>
      </c>
      <c r="T155" s="158">
        <f t="shared" si="79"/>
        <v>0.83333333333333337</v>
      </c>
      <c r="U155" s="197">
        <v>1</v>
      </c>
      <c r="V155" s="197">
        <v>1</v>
      </c>
      <c r="W155" s="197">
        <f>'Core Indicators'!EX179</f>
        <v>0</v>
      </c>
      <c r="X155" s="158">
        <f t="shared" si="80"/>
        <v>0.5</v>
      </c>
      <c r="Y155" s="197">
        <v>1</v>
      </c>
      <c r="Z155" s="158" t="e">
        <f t="shared" si="81"/>
        <v>#DIV/0!</v>
      </c>
      <c r="AA155" s="197">
        <f>'Core Indicators'!FF179</f>
        <v>0</v>
      </c>
      <c r="AB155" s="197">
        <f t="shared" si="82"/>
        <v>0</v>
      </c>
      <c r="AC155" s="179">
        <f>'Core Indicators'!GD179</f>
        <v>0</v>
      </c>
      <c r="AD155" s="179">
        <f>'Core Indicators'!GL179</f>
        <v>0</v>
      </c>
      <c r="AE155" s="179">
        <f>'Core Indicators'!GT179</f>
        <v>0</v>
      </c>
      <c r="AF155" s="179">
        <f>'Core Indicators'!HB179</f>
        <v>0</v>
      </c>
      <c r="AG155" s="179">
        <f t="shared" si="83"/>
        <v>0</v>
      </c>
      <c r="AH155" s="179">
        <f>'Core Indicators'!HJ179</f>
        <v>0</v>
      </c>
      <c r="AI155" s="179">
        <f>'Core Indicators'!HR179</f>
        <v>0</v>
      </c>
      <c r="AJ155" s="179">
        <f t="shared" si="84"/>
        <v>0</v>
      </c>
      <c r="AK155" s="179">
        <f>'Core Indicators'!HZ179</f>
        <v>0</v>
      </c>
      <c r="AL155" s="179">
        <f>'Core Indicators'!IH179</f>
        <v>0</v>
      </c>
      <c r="AM155" s="179">
        <f>'Core Indicators'!IP179</f>
        <v>0</v>
      </c>
      <c r="AN155" s="179">
        <f t="shared" si="85"/>
        <v>0</v>
      </c>
    </row>
    <row r="156" spans="1:40" x14ac:dyDescent="0.35">
      <c r="A156" s="197">
        <f>Lists!C:C</f>
        <v>0</v>
      </c>
      <c r="B156" s="249" t="e">
        <f t="shared" si="71"/>
        <v>#DIV/0!</v>
      </c>
      <c r="C156" s="158">
        <f t="shared" si="72"/>
        <v>0</v>
      </c>
      <c r="D156" s="272">
        <f t="shared" si="73"/>
        <v>0</v>
      </c>
      <c r="E156" s="197">
        <f>'Core Indicators'!R180</f>
        <v>0</v>
      </c>
      <c r="F156" s="197">
        <f>'Core Indicators'!Z180</f>
        <v>0</v>
      </c>
      <c r="G156" s="158">
        <f t="shared" si="74"/>
        <v>0</v>
      </c>
      <c r="H156" s="197">
        <f>'Core Indicators'!AH180</f>
        <v>0</v>
      </c>
      <c r="I156" s="197">
        <f>'Core Indicators'!AP180</f>
        <v>0</v>
      </c>
      <c r="J156" s="197">
        <f>'Core Indicators'!BN180</f>
        <v>0</v>
      </c>
      <c r="K156" s="197">
        <f t="shared" si="75"/>
        <v>0</v>
      </c>
      <c r="L156" s="249">
        <f t="shared" si="76"/>
        <v>0</v>
      </c>
      <c r="M156" s="272">
        <f t="shared" si="77"/>
        <v>0</v>
      </c>
      <c r="N156" s="198">
        <f>'Core Indicators'!DJ180</f>
        <v>0</v>
      </c>
      <c r="O156" s="198">
        <f>'Core Indicators'!DR180</f>
        <v>0</v>
      </c>
      <c r="P156" s="198">
        <f>'Core Indicators'!DZ180</f>
        <v>0</v>
      </c>
      <c r="Q156" s="198">
        <f>'Core Indicators'!EH180</f>
        <v>0</v>
      </c>
      <c r="R156" s="198">
        <f>'Core Indicators'!EP180</f>
        <v>0</v>
      </c>
      <c r="S156" s="158" t="e">
        <f t="shared" si="78"/>
        <v>#DIV/0!</v>
      </c>
      <c r="T156" s="158">
        <f t="shared" si="79"/>
        <v>0.83333333333333337</v>
      </c>
      <c r="U156" s="197">
        <v>1</v>
      </c>
      <c r="V156" s="197">
        <v>1</v>
      </c>
      <c r="W156" s="197">
        <f>'Core Indicators'!EX180</f>
        <v>0</v>
      </c>
      <c r="X156" s="158">
        <f t="shared" si="80"/>
        <v>0.5</v>
      </c>
      <c r="Y156" s="197">
        <v>1</v>
      </c>
      <c r="Z156" s="158" t="e">
        <f t="shared" si="81"/>
        <v>#DIV/0!</v>
      </c>
      <c r="AA156" s="197">
        <f>'Core Indicators'!FF180</f>
        <v>0</v>
      </c>
      <c r="AB156" s="197">
        <f t="shared" si="82"/>
        <v>0</v>
      </c>
      <c r="AC156" s="179">
        <f>'Core Indicators'!GD180</f>
        <v>0</v>
      </c>
      <c r="AD156" s="179">
        <f>'Core Indicators'!GL180</f>
        <v>0</v>
      </c>
      <c r="AE156" s="179">
        <f>'Core Indicators'!GT180</f>
        <v>0</v>
      </c>
      <c r="AF156" s="179">
        <f>'Core Indicators'!HB180</f>
        <v>0</v>
      </c>
      <c r="AG156" s="179">
        <f t="shared" si="83"/>
        <v>0</v>
      </c>
      <c r="AH156" s="179">
        <f>'Core Indicators'!HJ180</f>
        <v>0</v>
      </c>
      <c r="AI156" s="179">
        <f>'Core Indicators'!HR180</f>
        <v>0</v>
      </c>
      <c r="AJ156" s="179">
        <f t="shared" si="84"/>
        <v>0</v>
      </c>
      <c r="AK156" s="179">
        <f>'Core Indicators'!HZ180</f>
        <v>0</v>
      </c>
      <c r="AL156" s="179">
        <f>'Core Indicators'!IH180</f>
        <v>0</v>
      </c>
      <c r="AM156" s="179">
        <f>'Core Indicators'!IP180</f>
        <v>0</v>
      </c>
      <c r="AN156" s="179">
        <f t="shared" si="85"/>
        <v>0</v>
      </c>
    </row>
    <row r="157" spans="1:40" x14ac:dyDescent="0.35">
      <c r="A157" s="197">
        <f>Lists!C:C</f>
        <v>0</v>
      </c>
      <c r="B157" s="249" t="e">
        <f t="shared" si="71"/>
        <v>#DIV/0!</v>
      </c>
      <c r="C157" s="158">
        <f t="shared" si="72"/>
        <v>0</v>
      </c>
      <c r="D157" s="272">
        <f t="shared" si="73"/>
        <v>0</v>
      </c>
      <c r="E157" s="197">
        <f>'Core Indicators'!R181</f>
        <v>0</v>
      </c>
      <c r="F157" s="197">
        <f>'Core Indicators'!Z181</f>
        <v>0</v>
      </c>
      <c r="G157" s="158">
        <f t="shared" si="74"/>
        <v>0</v>
      </c>
      <c r="H157" s="197">
        <f>'Core Indicators'!AH181</f>
        <v>0</v>
      </c>
      <c r="I157" s="197">
        <f>'Core Indicators'!AP181</f>
        <v>0</v>
      </c>
      <c r="J157" s="197">
        <f>'Core Indicators'!BN181</f>
        <v>0</v>
      </c>
      <c r="K157" s="197">
        <f t="shared" si="75"/>
        <v>0</v>
      </c>
      <c r="L157" s="249">
        <f t="shared" si="76"/>
        <v>0</v>
      </c>
      <c r="M157" s="272">
        <f t="shared" si="77"/>
        <v>0</v>
      </c>
      <c r="N157" s="198">
        <f>'Core Indicators'!DJ181</f>
        <v>0</v>
      </c>
      <c r="O157" s="198">
        <f>'Core Indicators'!DR181</f>
        <v>0</v>
      </c>
      <c r="P157" s="198">
        <f>'Core Indicators'!DZ181</f>
        <v>0</v>
      </c>
      <c r="Q157" s="198">
        <f>'Core Indicators'!EH181</f>
        <v>0</v>
      </c>
      <c r="R157" s="198">
        <f>'Core Indicators'!EP181</f>
        <v>0</v>
      </c>
      <c r="S157" s="158" t="e">
        <f t="shared" si="78"/>
        <v>#DIV/0!</v>
      </c>
      <c r="T157" s="158" t="e">
        <f t="shared" si="79"/>
        <v>#DIV/0!</v>
      </c>
      <c r="U157" s="197">
        <v>1</v>
      </c>
      <c r="V157" s="197">
        <v>1</v>
      </c>
      <c r="W157" s="197">
        <f>'Core Indicators'!EX181</f>
        <v>0</v>
      </c>
      <c r="X157" s="158">
        <f t="shared" si="80"/>
        <v>0.5</v>
      </c>
      <c r="Y157" s="197">
        <v>1</v>
      </c>
      <c r="Z157" s="158" t="e">
        <f t="shared" si="81"/>
        <v>#DIV/0!</v>
      </c>
      <c r="AA157" s="197">
        <f>'Core Indicators'!FF181</f>
        <v>0</v>
      </c>
      <c r="AB157" s="197" t="e">
        <f t="shared" si="82"/>
        <v>#DIV/0!</v>
      </c>
      <c r="AC157" s="179">
        <f>'Core Indicators'!GD181</f>
        <v>0</v>
      </c>
      <c r="AD157" s="179">
        <f>'Core Indicators'!GL181</f>
        <v>0</v>
      </c>
      <c r="AE157" s="179">
        <f>'Core Indicators'!GT181</f>
        <v>0</v>
      </c>
      <c r="AF157" s="179">
        <f>'Core Indicators'!HB181</f>
        <v>0</v>
      </c>
      <c r="AG157" s="179">
        <f t="shared" si="83"/>
        <v>0</v>
      </c>
      <c r="AH157" s="179">
        <f>'Core Indicators'!HJ181</f>
        <v>0</v>
      </c>
      <c r="AI157" s="179">
        <f>'Core Indicators'!HR181</f>
        <v>0</v>
      </c>
      <c r="AJ157" s="179">
        <f t="shared" si="84"/>
        <v>0</v>
      </c>
      <c r="AK157" s="179">
        <f>'Core Indicators'!HZ181</f>
        <v>0</v>
      </c>
      <c r="AL157" s="179">
        <f>'Core Indicators'!IH181</f>
        <v>0</v>
      </c>
      <c r="AM157" s="179">
        <f>'Core Indicators'!IP181</f>
        <v>0</v>
      </c>
      <c r="AN157" s="179">
        <f t="shared" si="85"/>
        <v>0</v>
      </c>
    </row>
    <row r="158" spans="1:40" x14ac:dyDescent="0.35">
      <c r="A158" s="197">
        <f>Lists!C:C</f>
        <v>0</v>
      </c>
      <c r="B158" s="249" t="e">
        <f t="shared" si="71"/>
        <v>#DIV/0!</v>
      </c>
      <c r="C158" s="158">
        <f t="shared" si="72"/>
        <v>0</v>
      </c>
      <c r="D158" s="272">
        <f t="shared" si="73"/>
        <v>0</v>
      </c>
      <c r="E158" s="197">
        <f>'Core Indicators'!R182</f>
        <v>0</v>
      </c>
      <c r="F158" s="197">
        <f>'Core Indicators'!Z182</f>
        <v>0</v>
      </c>
      <c r="G158" s="158">
        <f t="shared" si="74"/>
        <v>0</v>
      </c>
      <c r="H158" s="197">
        <f>'Core Indicators'!AH182</f>
        <v>0</v>
      </c>
      <c r="I158" s="197">
        <f>'Core Indicators'!AP182</f>
        <v>0</v>
      </c>
      <c r="J158" s="197">
        <f>'Core Indicators'!BN182</f>
        <v>0</v>
      </c>
      <c r="K158" s="197">
        <f t="shared" si="75"/>
        <v>0</v>
      </c>
      <c r="L158" s="249">
        <f t="shared" si="76"/>
        <v>0</v>
      </c>
      <c r="M158" s="272">
        <f t="shared" si="77"/>
        <v>0</v>
      </c>
      <c r="N158" s="198">
        <f>'Core Indicators'!DJ182</f>
        <v>0</v>
      </c>
      <c r="O158" s="198">
        <f>'Core Indicators'!DR182</f>
        <v>0</v>
      </c>
      <c r="P158" s="198">
        <f>'Core Indicators'!DZ182</f>
        <v>0</v>
      </c>
      <c r="Q158" s="198">
        <f>'Core Indicators'!EH182</f>
        <v>0</v>
      </c>
      <c r="R158" s="198">
        <f>'Core Indicators'!EP182</f>
        <v>0</v>
      </c>
      <c r="S158" s="158" t="e">
        <f t="shared" si="78"/>
        <v>#DIV/0!</v>
      </c>
      <c r="T158" s="158" t="e">
        <f t="shared" si="79"/>
        <v>#DIV/0!</v>
      </c>
      <c r="U158" s="197">
        <v>1</v>
      </c>
      <c r="V158" s="197">
        <v>1</v>
      </c>
      <c r="W158" s="197">
        <f>'Core Indicators'!EX182</f>
        <v>0</v>
      </c>
      <c r="X158" s="158">
        <f t="shared" si="80"/>
        <v>0.5</v>
      </c>
      <c r="Y158" s="197">
        <v>1</v>
      </c>
      <c r="Z158" s="158" t="e">
        <f t="shared" si="81"/>
        <v>#DIV/0!</v>
      </c>
      <c r="AA158" s="197">
        <f>'Core Indicators'!FF182</f>
        <v>0</v>
      </c>
      <c r="AB158" s="197" t="e">
        <f t="shared" si="82"/>
        <v>#DIV/0!</v>
      </c>
      <c r="AC158" s="179">
        <f>'Core Indicators'!GD182</f>
        <v>0</v>
      </c>
      <c r="AD158" s="179">
        <f>'Core Indicators'!GL182</f>
        <v>0</v>
      </c>
      <c r="AE158" s="179">
        <f>'Core Indicators'!GT182</f>
        <v>0</v>
      </c>
      <c r="AF158" s="179">
        <f>'Core Indicators'!HB182</f>
        <v>0</v>
      </c>
      <c r="AG158" s="179">
        <f t="shared" si="83"/>
        <v>0</v>
      </c>
      <c r="AH158" s="179">
        <f>'Core Indicators'!HJ182</f>
        <v>0</v>
      </c>
      <c r="AI158" s="179">
        <f>'Core Indicators'!HR182</f>
        <v>0</v>
      </c>
      <c r="AJ158" s="179">
        <f t="shared" si="84"/>
        <v>0</v>
      </c>
      <c r="AK158" s="179">
        <f>'Core Indicators'!HZ182</f>
        <v>0</v>
      </c>
      <c r="AL158" s="179">
        <f>'Core Indicators'!IH182</f>
        <v>0</v>
      </c>
      <c r="AM158" s="179">
        <f>'Core Indicators'!IP182</f>
        <v>0</v>
      </c>
      <c r="AN158" s="179">
        <f t="shared" si="85"/>
        <v>0</v>
      </c>
    </row>
    <row r="159" spans="1:40" x14ac:dyDescent="0.35">
      <c r="A159" s="197">
        <f>Lists!C:C</f>
        <v>0</v>
      </c>
      <c r="B159" s="249" t="e">
        <f t="shared" si="71"/>
        <v>#DIV/0!</v>
      </c>
      <c r="C159" s="158">
        <f t="shared" si="72"/>
        <v>0</v>
      </c>
      <c r="D159" s="272">
        <f t="shared" si="73"/>
        <v>0</v>
      </c>
      <c r="E159" s="197">
        <f>'Core Indicators'!R183</f>
        <v>0</v>
      </c>
      <c r="F159" s="197">
        <f>'Core Indicators'!Z183</f>
        <v>0</v>
      </c>
      <c r="G159" s="158">
        <f t="shared" si="74"/>
        <v>0</v>
      </c>
      <c r="H159" s="197">
        <f>'Core Indicators'!AH183</f>
        <v>0</v>
      </c>
      <c r="I159" s="197">
        <f>'Core Indicators'!AP183</f>
        <v>0</v>
      </c>
      <c r="J159" s="197">
        <f>'Core Indicators'!BN183</f>
        <v>0</v>
      </c>
      <c r="K159" s="197">
        <f t="shared" si="75"/>
        <v>0</v>
      </c>
      <c r="L159" s="249">
        <f t="shared" si="76"/>
        <v>0</v>
      </c>
      <c r="M159" s="272">
        <f t="shared" si="77"/>
        <v>0</v>
      </c>
      <c r="N159" s="198">
        <f>'Core Indicators'!DJ183</f>
        <v>0</v>
      </c>
      <c r="O159" s="198">
        <f>'Core Indicators'!DR183</f>
        <v>0</v>
      </c>
      <c r="P159" s="198">
        <f>'Core Indicators'!DZ183</f>
        <v>0</v>
      </c>
      <c r="Q159" s="198">
        <f>'Core Indicators'!EH183</f>
        <v>0</v>
      </c>
      <c r="R159" s="198">
        <f>'Core Indicators'!EP183</f>
        <v>0</v>
      </c>
      <c r="S159" s="158" t="e">
        <f t="shared" si="78"/>
        <v>#DIV/0!</v>
      </c>
      <c r="T159" s="158" t="e">
        <f t="shared" si="79"/>
        <v>#DIV/0!</v>
      </c>
      <c r="U159" s="197">
        <v>1</v>
      </c>
      <c r="V159" s="197">
        <v>1</v>
      </c>
      <c r="W159" s="197">
        <f>'Core Indicators'!EX183</f>
        <v>0</v>
      </c>
      <c r="X159" s="158">
        <f t="shared" si="80"/>
        <v>0.5</v>
      </c>
      <c r="Y159" s="197">
        <v>1</v>
      </c>
      <c r="Z159" s="158" t="e">
        <f t="shared" si="81"/>
        <v>#DIV/0!</v>
      </c>
      <c r="AA159" s="197">
        <f>'Core Indicators'!FF183</f>
        <v>0</v>
      </c>
      <c r="AB159" s="197" t="e">
        <f t="shared" si="82"/>
        <v>#DIV/0!</v>
      </c>
      <c r="AC159" s="179">
        <f>'Core Indicators'!GD183</f>
        <v>0</v>
      </c>
      <c r="AD159" s="179">
        <f>'Core Indicators'!GL183</f>
        <v>0</v>
      </c>
      <c r="AE159" s="179">
        <f>'Core Indicators'!GT183</f>
        <v>0</v>
      </c>
      <c r="AF159" s="179">
        <f>'Core Indicators'!HB183</f>
        <v>0</v>
      </c>
      <c r="AG159" s="179">
        <f t="shared" si="83"/>
        <v>0</v>
      </c>
      <c r="AH159" s="179">
        <f>'Core Indicators'!HJ183</f>
        <v>0</v>
      </c>
      <c r="AI159" s="179">
        <f>'Core Indicators'!HR183</f>
        <v>0</v>
      </c>
      <c r="AJ159" s="179">
        <f t="shared" si="84"/>
        <v>0</v>
      </c>
      <c r="AK159" s="179">
        <f>'Core Indicators'!HZ183</f>
        <v>0</v>
      </c>
      <c r="AL159" s="179">
        <f>'Core Indicators'!IH183</f>
        <v>0</v>
      </c>
      <c r="AM159" s="179">
        <f>'Core Indicators'!IP183</f>
        <v>0</v>
      </c>
      <c r="AN159" s="179">
        <f t="shared" si="85"/>
        <v>0</v>
      </c>
    </row>
    <row r="160" spans="1:40" x14ac:dyDescent="0.35">
      <c r="A160" s="197">
        <f>Lists!C:C</f>
        <v>0</v>
      </c>
      <c r="B160" s="249" t="e">
        <f t="shared" si="71"/>
        <v>#DIV/0!</v>
      </c>
      <c r="C160" s="158">
        <f t="shared" si="72"/>
        <v>0</v>
      </c>
      <c r="D160" s="272">
        <f t="shared" si="73"/>
        <v>0</v>
      </c>
      <c r="E160" s="197">
        <f>'Core Indicators'!R184</f>
        <v>0</v>
      </c>
      <c r="F160" s="197">
        <f>'Core Indicators'!Z184</f>
        <v>0</v>
      </c>
      <c r="G160" s="158">
        <f t="shared" si="74"/>
        <v>0</v>
      </c>
      <c r="H160" s="197">
        <f>'Core Indicators'!AH184</f>
        <v>0</v>
      </c>
      <c r="I160" s="197">
        <f>'Core Indicators'!AP184</f>
        <v>0</v>
      </c>
      <c r="J160" s="197">
        <f>'Core Indicators'!BN184</f>
        <v>0</v>
      </c>
      <c r="K160" s="197">
        <f t="shared" si="75"/>
        <v>0</v>
      </c>
      <c r="L160" s="249">
        <f t="shared" si="76"/>
        <v>0</v>
      </c>
      <c r="M160" s="272">
        <f t="shared" si="77"/>
        <v>0</v>
      </c>
      <c r="N160" s="198">
        <f>'Core Indicators'!DJ184</f>
        <v>0</v>
      </c>
      <c r="O160" s="198">
        <f>'Core Indicators'!DR184</f>
        <v>0</v>
      </c>
      <c r="P160" s="198">
        <f>'Core Indicators'!DZ184</f>
        <v>0</v>
      </c>
      <c r="Q160" s="198">
        <f>'Core Indicators'!EH184</f>
        <v>0</v>
      </c>
      <c r="R160" s="198">
        <f>'Core Indicators'!EP184</f>
        <v>0</v>
      </c>
      <c r="S160" s="158" t="e">
        <f t="shared" si="78"/>
        <v>#DIV/0!</v>
      </c>
      <c r="T160" s="158" t="e">
        <f t="shared" si="79"/>
        <v>#DIV/0!</v>
      </c>
      <c r="U160" s="197">
        <v>1</v>
      </c>
      <c r="V160" s="197">
        <v>1</v>
      </c>
      <c r="W160" s="197">
        <f>'Core Indicators'!EX184</f>
        <v>0</v>
      </c>
      <c r="X160" s="158">
        <f t="shared" si="80"/>
        <v>0.5</v>
      </c>
      <c r="Y160" s="197">
        <v>1</v>
      </c>
      <c r="Z160" s="158" t="e">
        <f t="shared" si="81"/>
        <v>#DIV/0!</v>
      </c>
      <c r="AA160" s="197">
        <f>'Core Indicators'!FF184</f>
        <v>0</v>
      </c>
      <c r="AB160" s="197" t="e">
        <f t="shared" si="82"/>
        <v>#DIV/0!</v>
      </c>
      <c r="AC160" s="179">
        <f>'Core Indicators'!GD184</f>
        <v>0</v>
      </c>
      <c r="AD160" s="179">
        <f>'Core Indicators'!GL184</f>
        <v>0</v>
      </c>
      <c r="AE160" s="179">
        <f>'Core Indicators'!GT184</f>
        <v>0</v>
      </c>
      <c r="AF160" s="179">
        <f>'Core Indicators'!HB184</f>
        <v>0</v>
      </c>
      <c r="AG160" s="179">
        <f t="shared" si="83"/>
        <v>0</v>
      </c>
      <c r="AH160" s="179">
        <f>'Core Indicators'!HJ184</f>
        <v>0</v>
      </c>
      <c r="AI160" s="179">
        <f>'Core Indicators'!HR184</f>
        <v>0</v>
      </c>
      <c r="AJ160" s="179">
        <f t="shared" si="84"/>
        <v>0</v>
      </c>
      <c r="AK160" s="179">
        <f>'Core Indicators'!HZ184</f>
        <v>0</v>
      </c>
      <c r="AL160" s="179">
        <f>'Core Indicators'!IH184</f>
        <v>0</v>
      </c>
      <c r="AM160" s="179">
        <f>'Core Indicators'!IP184</f>
        <v>0</v>
      </c>
      <c r="AN160" s="179">
        <f t="shared" si="85"/>
        <v>0</v>
      </c>
    </row>
    <row r="161" spans="1:40" x14ac:dyDescent="0.35">
      <c r="A161" s="197">
        <f>Lists!C:C</f>
        <v>0</v>
      </c>
      <c r="B161" s="249" t="e">
        <f t="shared" si="71"/>
        <v>#DIV/0!</v>
      </c>
      <c r="C161" s="158">
        <f t="shared" si="72"/>
        <v>0</v>
      </c>
      <c r="D161" s="272">
        <f t="shared" si="73"/>
        <v>0</v>
      </c>
      <c r="E161" s="197">
        <f>'Core Indicators'!R185</f>
        <v>0</v>
      </c>
      <c r="F161" s="197">
        <f>'Core Indicators'!Z185</f>
        <v>0</v>
      </c>
      <c r="G161" s="158">
        <f t="shared" si="74"/>
        <v>0</v>
      </c>
      <c r="H161" s="197">
        <f>'Core Indicators'!AH185</f>
        <v>0</v>
      </c>
      <c r="I161" s="197">
        <f>'Core Indicators'!AP185</f>
        <v>0</v>
      </c>
      <c r="J161" s="197">
        <f>'Core Indicators'!BN185</f>
        <v>0</v>
      </c>
      <c r="K161" s="197">
        <f t="shared" si="75"/>
        <v>0</v>
      </c>
      <c r="L161" s="249">
        <f t="shared" si="76"/>
        <v>0</v>
      </c>
      <c r="M161" s="272">
        <f t="shared" si="77"/>
        <v>0</v>
      </c>
      <c r="N161" s="198">
        <f>'Core Indicators'!DJ185</f>
        <v>0</v>
      </c>
      <c r="O161" s="198">
        <f>'Core Indicators'!DR185</f>
        <v>0</v>
      </c>
      <c r="P161" s="198">
        <f>'Core Indicators'!DZ185</f>
        <v>0</v>
      </c>
      <c r="Q161" s="198">
        <f>'Core Indicators'!EH185</f>
        <v>0</v>
      </c>
      <c r="R161" s="198">
        <f>'Core Indicators'!EP185</f>
        <v>0</v>
      </c>
      <c r="S161" s="158" t="e">
        <f t="shared" si="78"/>
        <v>#DIV/0!</v>
      </c>
      <c r="T161" s="158" t="e">
        <f t="shared" si="79"/>
        <v>#DIV/0!</v>
      </c>
      <c r="U161" s="197">
        <v>1</v>
      </c>
      <c r="V161" s="197">
        <v>1</v>
      </c>
      <c r="W161" s="197">
        <f>'Core Indicators'!EX185</f>
        <v>0</v>
      </c>
      <c r="X161" s="158">
        <f t="shared" si="80"/>
        <v>0.5</v>
      </c>
      <c r="Y161" s="197">
        <v>1</v>
      </c>
      <c r="Z161" s="158" t="e">
        <f t="shared" si="81"/>
        <v>#DIV/0!</v>
      </c>
      <c r="AA161" s="197">
        <f>'Core Indicators'!FF185</f>
        <v>0</v>
      </c>
      <c r="AB161" s="197" t="e">
        <f t="shared" si="82"/>
        <v>#DIV/0!</v>
      </c>
      <c r="AC161" s="179">
        <f>'Core Indicators'!GD185</f>
        <v>0</v>
      </c>
      <c r="AD161" s="179">
        <f>'Core Indicators'!GL185</f>
        <v>0</v>
      </c>
      <c r="AE161" s="179">
        <f>'Core Indicators'!GT185</f>
        <v>0</v>
      </c>
      <c r="AF161" s="179">
        <f>'Core Indicators'!HB185</f>
        <v>0</v>
      </c>
      <c r="AG161" s="179">
        <f t="shared" si="83"/>
        <v>0</v>
      </c>
      <c r="AH161" s="179">
        <f>'Core Indicators'!HJ185</f>
        <v>0</v>
      </c>
      <c r="AI161" s="179">
        <f>'Core Indicators'!HR185</f>
        <v>0</v>
      </c>
      <c r="AJ161" s="179">
        <f t="shared" si="84"/>
        <v>0</v>
      </c>
      <c r="AK161" s="179">
        <f>'Core Indicators'!HZ185</f>
        <v>0</v>
      </c>
      <c r="AL161" s="179">
        <f>'Core Indicators'!IH185</f>
        <v>0</v>
      </c>
      <c r="AM161" s="179">
        <f>'Core Indicators'!IP185</f>
        <v>0</v>
      </c>
      <c r="AN161" s="179">
        <f t="shared" si="85"/>
        <v>0</v>
      </c>
    </row>
    <row r="162" spans="1:40" x14ac:dyDescent="0.35">
      <c r="A162" s="197">
        <f>Lists!C:C</f>
        <v>0</v>
      </c>
      <c r="B162" s="249" t="e">
        <f t="shared" si="71"/>
        <v>#DIV/0!</v>
      </c>
      <c r="C162" s="158">
        <f t="shared" si="72"/>
        <v>0</v>
      </c>
      <c r="D162" s="272">
        <f t="shared" si="73"/>
        <v>0</v>
      </c>
      <c r="E162" s="197">
        <f>'Core Indicators'!R186</f>
        <v>0</v>
      </c>
      <c r="F162" s="197">
        <f>'Core Indicators'!Z186</f>
        <v>0</v>
      </c>
      <c r="G162" s="158">
        <f t="shared" si="74"/>
        <v>0</v>
      </c>
      <c r="H162" s="197">
        <f>'Core Indicators'!AH186</f>
        <v>0</v>
      </c>
      <c r="I162" s="197">
        <f>'Core Indicators'!AP186</f>
        <v>0</v>
      </c>
      <c r="J162" s="197">
        <f>'Core Indicators'!BN186</f>
        <v>0</v>
      </c>
      <c r="K162" s="197">
        <f t="shared" si="75"/>
        <v>0</v>
      </c>
      <c r="L162" s="249">
        <f t="shared" si="76"/>
        <v>0</v>
      </c>
      <c r="M162" s="272">
        <f t="shared" si="77"/>
        <v>0</v>
      </c>
      <c r="N162" s="198">
        <f>'Core Indicators'!DJ186</f>
        <v>0</v>
      </c>
      <c r="O162" s="198">
        <f>'Core Indicators'!DR186</f>
        <v>0</v>
      </c>
      <c r="P162" s="198">
        <f>'Core Indicators'!DZ186</f>
        <v>0</v>
      </c>
      <c r="Q162" s="198">
        <f>'Core Indicators'!EH186</f>
        <v>0</v>
      </c>
      <c r="R162" s="198">
        <f>'Core Indicators'!EP186</f>
        <v>0</v>
      </c>
      <c r="S162" s="158" t="e">
        <f t="shared" si="78"/>
        <v>#DIV/0!</v>
      </c>
      <c r="T162" s="158" t="e">
        <f t="shared" si="79"/>
        <v>#DIV/0!</v>
      </c>
      <c r="U162" s="197">
        <v>1</v>
      </c>
      <c r="V162" s="197">
        <v>1</v>
      </c>
      <c r="W162" s="197">
        <f>'Core Indicators'!EX186</f>
        <v>0</v>
      </c>
      <c r="X162" s="158">
        <f t="shared" si="80"/>
        <v>0.5</v>
      </c>
      <c r="Y162" s="197">
        <v>1</v>
      </c>
      <c r="Z162" s="158" t="e">
        <f t="shared" si="81"/>
        <v>#DIV/0!</v>
      </c>
      <c r="AA162" s="197">
        <f>'Core Indicators'!FF186</f>
        <v>0</v>
      </c>
      <c r="AB162" s="197" t="e">
        <f t="shared" si="82"/>
        <v>#DIV/0!</v>
      </c>
      <c r="AC162" s="179">
        <f>'Core Indicators'!GD186</f>
        <v>0</v>
      </c>
      <c r="AD162" s="179">
        <f>'Core Indicators'!GL186</f>
        <v>0</v>
      </c>
      <c r="AE162" s="179">
        <f>'Core Indicators'!GT186</f>
        <v>0</v>
      </c>
      <c r="AF162" s="179">
        <f>'Core Indicators'!HB186</f>
        <v>0</v>
      </c>
      <c r="AG162" s="179">
        <f t="shared" si="83"/>
        <v>0</v>
      </c>
      <c r="AH162" s="179">
        <f>'Core Indicators'!HJ186</f>
        <v>0</v>
      </c>
      <c r="AI162" s="179">
        <f>'Core Indicators'!HR186</f>
        <v>0</v>
      </c>
      <c r="AJ162" s="179">
        <f t="shared" si="84"/>
        <v>0</v>
      </c>
      <c r="AK162" s="179">
        <f>'Core Indicators'!HZ186</f>
        <v>0</v>
      </c>
      <c r="AL162" s="179">
        <f>'Core Indicators'!IH186</f>
        <v>0</v>
      </c>
      <c r="AM162" s="179">
        <f>'Core Indicators'!IP186</f>
        <v>0</v>
      </c>
      <c r="AN162" s="179">
        <f t="shared" si="85"/>
        <v>0</v>
      </c>
    </row>
    <row r="163" spans="1:40" x14ac:dyDescent="0.35">
      <c r="A163" s="197">
        <f>Lists!C:C</f>
        <v>0</v>
      </c>
      <c r="B163" s="249" t="e">
        <f t="shared" si="71"/>
        <v>#DIV/0!</v>
      </c>
      <c r="C163" s="158">
        <f t="shared" si="72"/>
        <v>0</v>
      </c>
      <c r="D163" s="272">
        <f t="shared" si="73"/>
        <v>0</v>
      </c>
      <c r="E163" s="197">
        <f>'Core Indicators'!R187</f>
        <v>0</v>
      </c>
      <c r="F163" s="197">
        <f>'Core Indicators'!Z187</f>
        <v>0</v>
      </c>
      <c r="G163" s="158">
        <f t="shared" si="74"/>
        <v>0</v>
      </c>
      <c r="H163" s="197">
        <f>'Core Indicators'!AH187</f>
        <v>0</v>
      </c>
      <c r="I163" s="197">
        <f>'Core Indicators'!AP187</f>
        <v>0</v>
      </c>
      <c r="J163" s="197">
        <f>'Core Indicators'!BN187</f>
        <v>0</v>
      </c>
      <c r="K163" s="197">
        <f t="shared" si="75"/>
        <v>0</v>
      </c>
      <c r="L163" s="249">
        <f t="shared" si="76"/>
        <v>0</v>
      </c>
      <c r="M163" s="272">
        <f t="shared" si="77"/>
        <v>0</v>
      </c>
      <c r="N163" s="198">
        <f>'Core Indicators'!DJ187</f>
        <v>0</v>
      </c>
      <c r="O163" s="198">
        <f>'Core Indicators'!DR187</f>
        <v>0</v>
      </c>
      <c r="P163" s="198">
        <f>'Core Indicators'!DZ187</f>
        <v>0</v>
      </c>
      <c r="Q163" s="198">
        <f>'Core Indicators'!EH187</f>
        <v>0</v>
      </c>
      <c r="R163" s="198">
        <f>'Core Indicators'!EP187</f>
        <v>0</v>
      </c>
      <c r="S163" s="158" t="e">
        <f t="shared" si="78"/>
        <v>#DIV/0!</v>
      </c>
      <c r="T163" s="158" t="e">
        <f t="shared" si="79"/>
        <v>#DIV/0!</v>
      </c>
      <c r="U163" s="197">
        <v>1</v>
      </c>
      <c r="V163" s="197">
        <v>1</v>
      </c>
      <c r="W163" s="197">
        <f>'Core Indicators'!EX187</f>
        <v>0</v>
      </c>
      <c r="X163" s="158">
        <f t="shared" si="80"/>
        <v>0.5</v>
      </c>
      <c r="Y163" s="197">
        <v>1</v>
      </c>
      <c r="Z163" s="158" t="e">
        <f t="shared" si="81"/>
        <v>#DIV/0!</v>
      </c>
      <c r="AA163" s="197">
        <f>'Core Indicators'!FF187</f>
        <v>0</v>
      </c>
      <c r="AB163" s="197" t="e">
        <f t="shared" si="82"/>
        <v>#DIV/0!</v>
      </c>
      <c r="AC163" s="179">
        <f>'Core Indicators'!GD187</f>
        <v>0</v>
      </c>
      <c r="AD163" s="179">
        <f>'Core Indicators'!GL187</f>
        <v>0</v>
      </c>
      <c r="AE163" s="179">
        <f>'Core Indicators'!GT187</f>
        <v>0</v>
      </c>
      <c r="AF163" s="179">
        <f>'Core Indicators'!HB187</f>
        <v>0</v>
      </c>
      <c r="AG163" s="179">
        <f t="shared" si="83"/>
        <v>0</v>
      </c>
      <c r="AH163" s="179">
        <f>'Core Indicators'!HJ187</f>
        <v>0</v>
      </c>
      <c r="AI163" s="179">
        <f>'Core Indicators'!HR187</f>
        <v>0</v>
      </c>
      <c r="AJ163" s="179">
        <f t="shared" si="84"/>
        <v>0</v>
      </c>
      <c r="AK163" s="179">
        <f>'Core Indicators'!HZ187</f>
        <v>0</v>
      </c>
      <c r="AL163" s="179">
        <f>'Core Indicators'!IH187</f>
        <v>0</v>
      </c>
      <c r="AM163" s="179">
        <f>'Core Indicators'!IP187</f>
        <v>0</v>
      </c>
      <c r="AN163" s="179">
        <f t="shared" si="85"/>
        <v>0</v>
      </c>
    </row>
    <row r="164" spans="1:40" x14ac:dyDescent="0.35">
      <c r="A164" s="197">
        <f>Lists!C:C</f>
        <v>0</v>
      </c>
      <c r="B164" s="249" t="e">
        <f t="shared" si="71"/>
        <v>#DIV/0!</v>
      </c>
      <c r="C164" s="158">
        <f t="shared" si="72"/>
        <v>0</v>
      </c>
      <c r="D164" s="272">
        <f t="shared" si="73"/>
        <v>0</v>
      </c>
      <c r="E164" s="197">
        <f>'Core Indicators'!R188</f>
        <v>0</v>
      </c>
      <c r="F164" s="197">
        <f>'Core Indicators'!Z188</f>
        <v>0</v>
      </c>
      <c r="G164" s="158">
        <f t="shared" si="74"/>
        <v>0</v>
      </c>
      <c r="H164" s="197">
        <f>'Core Indicators'!AH188</f>
        <v>0</v>
      </c>
      <c r="I164" s="197">
        <f>'Core Indicators'!AP188</f>
        <v>0</v>
      </c>
      <c r="J164" s="197">
        <f>'Core Indicators'!BN188</f>
        <v>0</v>
      </c>
      <c r="K164" s="197">
        <f t="shared" si="75"/>
        <v>0</v>
      </c>
      <c r="L164" s="249">
        <f t="shared" si="76"/>
        <v>0</v>
      </c>
      <c r="M164" s="272">
        <f t="shared" si="77"/>
        <v>0</v>
      </c>
      <c r="N164" s="198">
        <f>'Core Indicators'!DJ188</f>
        <v>0</v>
      </c>
      <c r="O164" s="198">
        <f>'Core Indicators'!DR188</f>
        <v>0</v>
      </c>
      <c r="P164" s="198">
        <f>'Core Indicators'!DZ188</f>
        <v>0</v>
      </c>
      <c r="Q164" s="198">
        <f>'Core Indicators'!EH188</f>
        <v>0</v>
      </c>
      <c r="R164" s="198">
        <f>'Core Indicators'!EP188</f>
        <v>0</v>
      </c>
      <c r="S164" s="158" t="e">
        <f t="shared" si="78"/>
        <v>#DIV/0!</v>
      </c>
      <c r="T164" s="158" t="e">
        <f t="shared" si="79"/>
        <v>#DIV/0!</v>
      </c>
      <c r="U164" s="197">
        <v>1</v>
      </c>
      <c r="V164" s="197">
        <v>1</v>
      </c>
      <c r="W164" s="197">
        <f>'Core Indicators'!EX188</f>
        <v>0</v>
      </c>
      <c r="X164" s="158">
        <f t="shared" si="80"/>
        <v>0.5</v>
      </c>
      <c r="Y164" s="197">
        <v>1</v>
      </c>
      <c r="Z164" s="158" t="e">
        <f t="shared" si="81"/>
        <v>#DIV/0!</v>
      </c>
      <c r="AA164" s="197">
        <f>'Core Indicators'!FF188</f>
        <v>0</v>
      </c>
      <c r="AB164" s="197" t="e">
        <f t="shared" si="82"/>
        <v>#DIV/0!</v>
      </c>
      <c r="AC164" s="179">
        <f>'Core Indicators'!GD188</f>
        <v>0</v>
      </c>
      <c r="AD164" s="179">
        <f>'Core Indicators'!GL188</f>
        <v>0</v>
      </c>
      <c r="AE164" s="179">
        <f>'Core Indicators'!GT188</f>
        <v>0</v>
      </c>
      <c r="AF164" s="179">
        <f>'Core Indicators'!HB188</f>
        <v>0</v>
      </c>
      <c r="AG164" s="179">
        <f t="shared" si="83"/>
        <v>0</v>
      </c>
      <c r="AH164" s="179">
        <f>'Core Indicators'!HJ188</f>
        <v>0</v>
      </c>
      <c r="AI164" s="179">
        <f>'Core Indicators'!HR188</f>
        <v>0</v>
      </c>
      <c r="AJ164" s="179">
        <f t="shared" si="84"/>
        <v>0</v>
      </c>
      <c r="AK164" s="179">
        <f>'Core Indicators'!HZ188</f>
        <v>0</v>
      </c>
      <c r="AL164" s="179">
        <f>'Core Indicators'!IH188</f>
        <v>0</v>
      </c>
      <c r="AM164" s="179">
        <f>'Core Indicators'!IP188</f>
        <v>0</v>
      </c>
      <c r="AN164" s="179">
        <f t="shared" si="85"/>
        <v>0</v>
      </c>
    </row>
    <row r="165" spans="1:40" x14ac:dyDescent="0.35">
      <c r="A165" s="197">
        <f>Lists!C:C</f>
        <v>0</v>
      </c>
      <c r="B165" s="249" t="e">
        <f t="shared" si="71"/>
        <v>#DIV/0!</v>
      </c>
      <c r="C165" s="158">
        <f t="shared" si="72"/>
        <v>0</v>
      </c>
      <c r="D165" s="272">
        <f t="shared" si="73"/>
        <v>0</v>
      </c>
      <c r="E165" s="197">
        <f>'Core Indicators'!R189</f>
        <v>0</v>
      </c>
      <c r="F165" s="197">
        <f>'Core Indicators'!Z189</f>
        <v>0</v>
      </c>
      <c r="G165" s="158">
        <f t="shared" si="74"/>
        <v>0</v>
      </c>
      <c r="H165" s="197">
        <f>'Core Indicators'!AH189</f>
        <v>0</v>
      </c>
      <c r="I165" s="197">
        <f>'Core Indicators'!AP189</f>
        <v>0</v>
      </c>
      <c r="J165" s="197">
        <f>'Core Indicators'!BN189</f>
        <v>0</v>
      </c>
      <c r="K165" s="197">
        <f t="shared" si="75"/>
        <v>0</v>
      </c>
      <c r="L165" s="249">
        <f t="shared" si="76"/>
        <v>0</v>
      </c>
      <c r="M165" s="272">
        <f t="shared" si="77"/>
        <v>0</v>
      </c>
      <c r="N165" s="198">
        <f>'Core Indicators'!DJ189</f>
        <v>0</v>
      </c>
      <c r="O165" s="198">
        <f>'Core Indicators'!DR189</f>
        <v>0</v>
      </c>
      <c r="P165" s="198">
        <f>'Core Indicators'!DZ189</f>
        <v>0</v>
      </c>
      <c r="Q165" s="198">
        <f>'Core Indicators'!EH189</f>
        <v>0</v>
      </c>
      <c r="R165" s="198">
        <f>'Core Indicators'!EP189</f>
        <v>0</v>
      </c>
      <c r="S165" s="158" t="e">
        <f t="shared" si="78"/>
        <v>#DIV/0!</v>
      </c>
      <c r="T165" s="158" t="e">
        <f t="shared" si="79"/>
        <v>#DIV/0!</v>
      </c>
      <c r="U165" s="197">
        <v>1</v>
      </c>
      <c r="V165" s="197">
        <v>1</v>
      </c>
      <c r="W165" s="197">
        <f>'Core Indicators'!EX189</f>
        <v>0</v>
      </c>
      <c r="X165" s="158">
        <f t="shared" si="80"/>
        <v>0.5</v>
      </c>
      <c r="Y165" s="197">
        <v>1</v>
      </c>
      <c r="Z165" s="158" t="e">
        <f t="shared" si="81"/>
        <v>#DIV/0!</v>
      </c>
      <c r="AA165" s="197">
        <f>'Core Indicators'!FF189</f>
        <v>0</v>
      </c>
      <c r="AB165" s="197" t="e">
        <f t="shared" si="82"/>
        <v>#DIV/0!</v>
      </c>
      <c r="AC165" s="179">
        <f>'Core Indicators'!GD189</f>
        <v>0</v>
      </c>
      <c r="AD165" s="179">
        <f>'Core Indicators'!GL189</f>
        <v>0</v>
      </c>
      <c r="AE165" s="179">
        <f>'Core Indicators'!GT189</f>
        <v>0</v>
      </c>
      <c r="AF165" s="179">
        <f>'Core Indicators'!HB189</f>
        <v>0</v>
      </c>
      <c r="AG165" s="179">
        <f t="shared" si="83"/>
        <v>0</v>
      </c>
      <c r="AH165" s="179">
        <f>'Core Indicators'!HJ189</f>
        <v>0</v>
      </c>
      <c r="AI165" s="179">
        <f>'Core Indicators'!HR189</f>
        <v>0</v>
      </c>
      <c r="AJ165" s="179">
        <f t="shared" si="84"/>
        <v>0</v>
      </c>
      <c r="AK165" s="179">
        <f>'Core Indicators'!HZ189</f>
        <v>0</v>
      </c>
      <c r="AL165" s="179">
        <f>'Core Indicators'!IH189</f>
        <v>0</v>
      </c>
      <c r="AM165" s="179">
        <f>'Core Indicators'!IP189</f>
        <v>0</v>
      </c>
      <c r="AN165" s="179">
        <f t="shared" si="85"/>
        <v>0</v>
      </c>
    </row>
    <row r="166" spans="1:40" x14ac:dyDescent="0.35">
      <c r="A166" s="197">
        <f>Lists!C:C</f>
        <v>0</v>
      </c>
      <c r="B166" s="249" t="e">
        <f t="shared" ref="B166:B197" si="86">IF(OR(M190="x",D190="x"),"x",ROUND((5-GEOMEAN(((5-D190)/5*4+1),((5-M190)/5*4+1),((5-M190)/5*4+1)))/4*3.5+S190*0.3,1))</f>
        <v>#DIV/0!</v>
      </c>
      <c r="C166" s="158">
        <f t="shared" ref="C166:C197" si="87">COUNTIF(E190:F190,"x")+COUNTIF(H190:I190,"x")+COUNTIF(J190:J190,"x")+COUNTIF(M190,"x")+COUNTIF(U190:W190,"x")+COUNTIF(Y190:AB190,"x")</f>
        <v>0</v>
      </c>
      <c r="D166" s="272">
        <f t="shared" ref="D166:D197" si="88">IF(OR(L190="x",G190="x"),"x",ROUND((5-GEOMEAN(((5-L190)/5*4+1),((5-L190)/5*4+1),((5-G190)/5*4+1)))/4*5,1))</f>
        <v>0</v>
      </c>
      <c r="E166" s="197">
        <f>'Core Indicators'!R190</f>
        <v>0</v>
      </c>
      <c r="F166" s="197">
        <f>'Core Indicators'!Z190</f>
        <v>0</v>
      </c>
      <c r="G166" s="158">
        <f t="shared" ref="G166:G197" si="89">IF(AND(F190="x",E190="x"),"x",IF(OR(F190="x",E190="x"),AVERAGE(E190,F190),ROUND((10-GEOMEAN(((10-E190)/10*9+1),((10-F190)/10*9+1)))/9*10,1)))</f>
        <v>0</v>
      </c>
      <c r="H166" s="197">
        <f>'Core Indicators'!AH190</f>
        <v>0</v>
      </c>
      <c r="I166" s="197">
        <f>'Core Indicators'!AP190</f>
        <v>0</v>
      </c>
      <c r="J166" s="197">
        <f>'Core Indicators'!BN190</f>
        <v>0</v>
      </c>
      <c r="K166" s="197">
        <f t="shared" ref="K166:K197" si="90">IF(AND(J190="x",I190="x"),"x",IF(OR(J190="x",I190="x"),AVERAGE(I190,J190),ROUND((10-GEOMEAN(((10-I190)/10*9+1),((10-J190)/10*9+1)))/9*10,1)))</f>
        <v>0</v>
      </c>
      <c r="L166" s="249">
        <f t="shared" ref="L166:L197" si="91">IF(AND(H190="x",K190="x"),"x",IF(OR(H190="x",K190="x"),AVERAGE(H190,K190),ROUND((10-GEOMEAN(((10-H190)/10*9+1),((10-K190)/10*9+1)))/9*10,1)))</f>
        <v>0</v>
      </c>
      <c r="M166" s="272">
        <f t="shared" ref="M166:M197" si="92">IF(N190="x","x",AVERAGE(N190:R190))</f>
        <v>0</v>
      </c>
      <c r="N166" s="198">
        <f>'Core Indicators'!DJ190</f>
        <v>0</v>
      </c>
      <c r="O166" s="198">
        <f>'Core Indicators'!DR190</f>
        <v>0</v>
      </c>
      <c r="P166" s="198">
        <f>'Core Indicators'!DZ190</f>
        <v>0</v>
      </c>
      <c r="Q166" s="198">
        <f>'Core Indicators'!EH190</f>
        <v>0</v>
      </c>
      <c r="R166" s="198">
        <f>'Core Indicators'!EP190</f>
        <v>0</v>
      </c>
      <c r="S166" s="158" t="e">
        <f t="shared" ref="S166:S197" si="93">IF(OR(Z190="x",T190="x"),T190,ROUND((10-GEOMEAN(((10-T190)/10*9+1),((10-Z190)/10*9+1)))/9*10,1))</f>
        <v>#DIV/0!</v>
      </c>
      <c r="T166" s="158" t="e">
        <f t="shared" ref="T166:T197" si="94">AVERAGE(U190,X190,Y190)</f>
        <v>#DIV/0!</v>
      </c>
      <c r="U166" s="197">
        <v>1</v>
      </c>
      <c r="V166" s="197">
        <v>1</v>
      </c>
      <c r="W166" s="197">
        <f>'Core Indicators'!EX190</f>
        <v>0</v>
      </c>
      <c r="X166" s="158">
        <f t="shared" ref="X166:X197" si="95">AVERAGE(V190:W190)</f>
        <v>0.5</v>
      </c>
      <c r="Y166" s="197">
        <v>1</v>
      </c>
      <c r="Z166" s="158" t="e">
        <f t="shared" ref="Z166:Z197" si="96">IF(AND(AA190="x",AB190="x"),"x",AVERAGE(AA190:AB190))</f>
        <v>#DIV/0!</v>
      </c>
      <c r="AA166" s="197">
        <f>'Core Indicators'!FF190</f>
        <v>0</v>
      </c>
      <c r="AB166" s="197" t="e">
        <f t="shared" ref="AB166:AB197" si="97">IF(AND(AJ190="x",AN190="x",AG190="x"),"x",(AVERAGE(AJ190,AN190,AG190)))</f>
        <v>#DIV/0!</v>
      </c>
      <c r="AC166" s="179">
        <f>'Core Indicators'!GD190</f>
        <v>0</v>
      </c>
      <c r="AD166" s="179">
        <f>'Core Indicators'!GL190</f>
        <v>0</v>
      </c>
      <c r="AE166" s="179">
        <f>'Core Indicators'!GT190</f>
        <v>0</v>
      </c>
      <c r="AF166" s="179">
        <f>'Core Indicators'!HB190</f>
        <v>0</v>
      </c>
      <c r="AG166" s="179">
        <f t="shared" ref="AG166:AG197" si="98">IF(AND(AC190="x",AD190="x",AE190="x",AF190="x"),"x",AVERAGE(AC190:AF190))</f>
        <v>0</v>
      </c>
      <c r="AH166" s="179">
        <f>'Core Indicators'!HJ190</f>
        <v>0</v>
      </c>
      <c r="AI166" s="179">
        <f>'Core Indicators'!HR190</f>
        <v>0</v>
      </c>
      <c r="AJ166" s="179">
        <f t="shared" ref="AJ166:AJ197" si="99">IF(AND(AH190="x",AI190="x"),"x",AVERAGE(AH190:AI190))</f>
        <v>0</v>
      </c>
      <c r="AK166" s="179">
        <f>'Core Indicators'!HZ190</f>
        <v>0</v>
      </c>
      <c r="AL166" s="179">
        <f>'Core Indicators'!IH190</f>
        <v>0</v>
      </c>
      <c r="AM166" s="179">
        <f>'Core Indicators'!IP190</f>
        <v>0</v>
      </c>
      <c r="AN166" s="179">
        <f t="shared" ref="AN166:AN197" si="100">IF(AND(AK190="x",AL190="x",AM190="x"),"x",AVERAGE(AK190:AM190))</f>
        <v>0</v>
      </c>
    </row>
    <row r="167" spans="1:40" x14ac:dyDescent="0.35">
      <c r="A167" s="197">
        <f>Lists!C:C</f>
        <v>0</v>
      </c>
      <c r="B167" s="249" t="e">
        <f t="shared" si="86"/>
        <v>#DIV/0!</v>
      </c>
      <c r="C167" s="158">
        <f t="shared" si="87"/>
        <v>0</v>
      </c>
      <c r="D167" s="272">
        <f t="shared" si="88"/>
        <v>0</v>
      </c>
      <c r="E167" s="197">
        <f>'Core Indicators'!R191</f>
        <v>0</v>
      </c>
      <c r="F167" s="197">
        <f>'Core Indicators'!Z191</f>
        <v>0</v>
      </c>
      <c r="G167" s="158">
        <f t="shared" si="89"/>
        <v>0</v>
      </c>
      <c r="H167" s="197">
        <f>'Core Indicators'!AH191</f>
        <v>0</v>
      </c>
      <c r="I167" s="197">
        <f>'Core Indicators'!AP191</f>
        <v>0</v>
      </c>
      <c r="J167" s="197">
        <f>'Core Indicators'!BN191</f>
        <v>0</v>
      </c>
      <c r="K167" s="197">
        <f t="shared" si="90"/>
        <v>0</v>
      </c>
      <c r="L167" s="249">
        <f t="shared" si="91"/>
        <v>0</v>
      </c>
      <c r="M167" s="272">
        <f t="shared" si="92"/>
        <v>0</v>
      </c>
      <c r="N167" s="198">
        <f>'Core Indicators'!DJ191</f>
        <v>0</v>
      </c>
      <c r="O167" s="198">
        <f>'Core Indicators'!DR191</f>
        <v>0</v>
      </c>
      <c r="P167" s="198">
        <f>'Core Indicators'!DZ191</f>
        <v>0</v>
      </c>
      <c r="Q167" s="198">
        <f>'Core Indicators'!EH191</f>
        <v>0</v>
      </c>
      <c r="R167" s="198">
        <f>'Core Indicators'!EP191</f>
        <v>0</v>
      </c>
      <c r="S167" s="158" t="e">
        <f t="shared" si="93"/>
        <v>#DIV/0!</v>
      </c>
      <c r="T167" s="158" t="e">
        <f t="shared" si="94"/>
        <v>#DIV/0!</v>
      </c>
      <c r="U167" s="197">
        <v>1</v>
      </c>
      <c r="V167" s="197">
        <v>1</v>
      </c>
      <c r="W167" s="197">
        <f>'Core Indicators'!EX191</f>
        <v>0</v>
      </c>
      <c r="X167" s="158">
        <f t="shared" si="95"/>
        <v>0.5</v>
      </c>
      <c r="Y167" s="197">
        <v>1</v>
      </c>
      <c r="Z167" s="158" t="e">
        <f t="shared" si="96"/>
        <v>#DIV/0!</v>
      </c>
      <c r="AA167" s="197">
        <f>'Core Indicators'!FF191</f>
        <v>0</v>
      </c>
      <c r="AB167" s="197" t="e">
        <f t="shared" si="97"/>
        <v>#DIV/0!</v>
      </c>
      <c r="AC167" s="179">
        <f>'Core Indicators'!GD191</f>
        <v>0</v>
      </c>
      <c r="AD167" s="179">
        <f>'Core Indicators'!GL191</f>
        <v>0</v>
      </c>
      <c r="AE167" s="179">
        <f>'Core Indicators'!GT191</f>
        <v>0</v>
      </c>
      <c r="AF167" s="179">
        <f>'Core Indicators'!HB191</f>
        <v>0</v>
      </c>
      <c r="AG167" s="179">
        <f t="shared" si="98"/>
        <v>0</v>
      </c>
      <c r="AH167" s="179">
        <f>'Core Indicators'!HJ191</f>
        <v>0</v>
      </c>
      <c r="AI167" s="179">
        <f>'Core Indicators'!HR191</f>
        <v>0</v>
      </c>
      <c r="AJ167" s="179">
        <f t="shared" si="99"/>
        <v>0</v>
      </c>
      <c r="AK167" s="179">
        <f>'Core Indicators'!HZ191</f>
        <v>0</v>
      </c>
      <c r="AL167" s="179">
        <f>'Core Indicators'!IH191</f>
        <v>0</v>
      </c>
      <c r="AM167" s="179">
        <f>'Core Indicators'!IP191</f>
        <v>0</v>
      </c>
      <c r="AN167" s="179">
        <f t="shared" si="100"/>
        <v>0</v>
      </c>
    </row>
    <row r="168" spans="1:40" x14ac:dyDescent="0.35">
      <c r="A168" s="197">
        <f>Lists!C:C</f>
        <v>0</v>
      </c>
      <c r="B168" s="249" t="e">
        <f t="shared" si="86"/>
        <v>#DIV/0!</v>
      </c>
      <c r="C168" s="158">
        <f t="shared" si="87"/>
        <v>0</v>
      </c>
      <c r="D168" s="272">
        <f t="shared" si="88"/>
        <v>0</v>
      </c>
      <c r="E168" s="197">
        <f>'Core Indicators'!R192</f>
        <v>0</v>
      </c>
      <c r="F168" s="197">
        <f>'Core Indicators'!Z192</f>
        <v>0</v>
      </c>
      <c r="G168" s="158">
        <f t="shared" si="89"/>
        <v>0</v>
      </c>
      <c r="H168" s="197">
        <f>'Core Indicators'!AH192</f>
        <v>0</v>
      </c>
      <c r="I168" s="197">
        <f>'Core Indicators'!AP192</f>
        <v>0</v>
      </c>
      <c r="J168" s="197">
        <f>'Core Indicators'!BN192</f>
        <v>0</v>
      </c>
      <c r="K168" s="197">
        <f t="shared" si="90"/>
        <v>0</v>
      </c>
      <c r="L168" s="249">
        <f t="shared" si="91"/>
        <v>0</v>
      </c>
      <c r="M168" s="272">
        <f t="shared" si="92"/>
        <v>0</v>
      </c>
      <c r="N168" s="198">
        <f>'Core Indicators'!DJ192</f>
        <v>0</v>
      </c>
      <c r="O168" s="198">
        <f>'Core Indicators'!DR192</f>
        <v>0</v>
      </c>
      <c r="P168" s="198">
        <f>'Core Indicators'!DZ192</f>
        <v>0</v>
      </c>
      <c r="Q168" s="198">
        <f>'Core Indicators'!EH192</f>
        <v>0</v>
      </c>
      <c r="R168" s="198">
        <f>'Core Indicators'!EP192</f>
        <v>0</v>
      </c>
      <c r="S168" s="158" t="e">
        <f t="shared" si="93"/>
        <v>#DIV/0!</v>
      </c>
      <c r="T168" s="158" t="e">
        <f t="shared" si="94"/>
        <v>#DIV/0!</v>
      </c>
      <c r="U168" s="197">
        <v>1</v>
      </c>
      <c r="V168" s="197">
        <v>1</v>
      </c>
      <c r="W168" s="197">
        <f>'Core Indicators'!EX192</f>
        <v>0</v>
      </c>
      <c r="X168" s="158">
        <f t="shared" si="95"/>
        <v>0.5</v>
      </c>
      <c r="Y168" s="197">
        <v>1</v>
      </c>
      <c r="Z168" s="158" t="e">
        <f t="shared" si="96"/>
        <v>#DIV/0!</v>
      </c>
      <c r="AA168" s="197">
        <f>'Core Indicators'!FF192</f>
        <v>0</v>
      </c>
      <c r="AB168" s="197" t="e">
        <f t="shared" si="97"/>
        <v>#DIV/0!</v>
      </c>
      <c r="AC168" s="179">
        <f>'Core Indicators'!GD192</f>
        <v>0</v>
      </c>
      <c r="AD168" s="179">
        <f>'Core Indicators'!GL192</f>
        <v>0</v>
      </c>
      <c r="AE168" s="179">
        <f>'Core Indicators'!GT192</f>
        <v>0</v>
      </c>
      <c r="AF168" s="179">
        <f>'Core Indicators'!HB192</f>
        <v>0</v>
      </c>
      <c r="AG168" s="179">
        <f t="shared" si="98"/>
        <v>0</v>
      </c>
      <c r="AH168" s="179">
        <f>'Core Indicators'!HJ192</f>
        <v>0</v>
      </c>
      <c r="AI168" s="179">
        <f>'Core Indicators'!HR192</f>
        <v>0</v>
      </c>
      <c r="AJ168" s="179">
        <f t="shared" si="99"/>
        <v>0</v>
      </c>
      <c r="AK168" s="179">
        <f>'Core Indicators'!HZ192</f>
        <v>0</v>
      </c>
      <c r="AL168" s="179">
        <f>'Core Indicators'!IH192</f>
        <v>0</v>
      </c>
      <c r="AM168" s="179">
        <f>'Core Indicators'!IP192</f>
        <v>0</v>
      </c>
      <c r="AN168" s="179">
        <f t="shared" si="100"/>
        <v>0</v>
      </c>
    </row>
    <row r="169" spans="1:40" x14ac:dyDescent="0.35">
      <c r="A169" s="197">
        <f>Lists!C:C</f>
        <v>0</v>
      </c>
      <c r="B169" s="249" t="e">
        <f t="shared" si="86"/>
        <v>#DIV/0!</v>
      </c>
      <c r="C169" s="158">
        <f t="shared" si="87"/>
        <v>0</v>
      </c>
      <c r="D169" s="272">
        <f t="shared" si="88"/>
        <v>0</v>
      </c>
      <c r="E169" s="197">
        <f>'Core Indicators'!R193</f>
        <v>0</v>
      </c>
      <c r="F169" s="197">
        <f>'Core Indicators'!Z193</f>
        <v>0</v>
      </c>
      <c r="G169" s="158">
        <f t="shared" si="89"/>
        <v>0</v>
      </c>
      <c r="H169" s="197">
        <f>'Core Indicators'!AH193</f>
        <v>0</v>
      </c>
      <c r="I169" s="197">
        <f>'Core Indicators'!AP193</f>
        <v>0</v>
      </c>
      <c r="J169" s="197">
        <f>'Core Indicators'!BN193</f>
        <v>0</v>
      </c>
      <c r="K169" s="197">
        <f t="shared" si="90"/>
        <v>0</v>
      </c>
      <c r="L169" s="249">
        <f t="shared" si="91"/>
        <v>0</v>
      </c>
      <c r="M169" s="272">
        <f t="shared" si="92"/>
        <v>0</v>
      </c>
      <c r="N169" s="198">
        <f>'Core Indicators'!DJ193</f>
        <v>0</v>
      </c>
      <c r="O169" s="198">
        <f>'Core Indicators'!DR193</f>
        <v>0</v>
      </c>
      <c r="P169" s="198">
        <f>'Core Indicators'!DZ193</f>
        <v>0</v>
      </c>
      <c r="Q169" s="198">
        <f>'Core Indicators'!EH193</f>
        <v>0</v>
      </c>
      <c r="R169" s="198">
        <f>'Core Indicators'!EP193</f>
        <v>0</v>
      </c>
      <c r="S169" s="158" t="e">
        <f t="shared" si="93"/>
        <v>#DIV/0!</v>
      </c>
      <c r="T169" s="158" t="e">
        <f t="shared" si="94"/>
        <v>#DIV/0!</v>
      </c>
      <c r="U169" s="197">
        <v>1</v>
      </c>
      <c r="V169" s="197">
        <v>1</v>
      </c>
      <c r="W169" s="197">
        <f>'Core Indicators'!EX193</f>
        <v>0</v>
      </c>
      <c r="X169" s="158">
        <f t="shared" si="95"/>
        <v>0.5</v>
      </c>
      <c r="Y169" s="197">
        <v>1</v>
      </c>
      <c r="Z169" s="158" t="e">
        <f t="shared" si="96"/>
        <v>#DIV/0!</v>
      </c>
      <c r="AA169" s="197">
        <f>'Core Indicators'!FF193</f>
        <v>0</v>
      </c>
      <c r="AB169" s="197" t="e">
        <f t="shared" si="97"/>
        <v>#DIV/0!</v>
      </c>
      <c r="AC169" s="179">
        <f>'Core Indicators'!GD193</f>
        <v>0</v>
      </c>
      <c r="AD169" s="179">
        <f>'Core Indicators'!GL193</f>
        <v>0</v>
      </c>
      <c r="AE169" s="179">
        <f>'Core Indicators'!GT193</f>
        <v>0</v>
      </c>
      <c r="AF169" s="179">
        <f>'Core Indicators'!HB193</f>
        <v>0</v>
      </c>
      <c r="AG169" s="179">
        <f t="shared" si="98"/>
        <v>0</v>
      </c>
      <c r="AH169" s="179">
        <f>'Core Indicators'!HJ193</f>
        <v>0</v>
      </c>
      <c r="AI169" s="179">
        <f>'Core Indicators'!HR193</f>
        <v>0</v>
      </c>
      <c r="AJ169" s="179">
        <f t="shared" si="99"/>
        <v>0</v>
      </c>
      <c r="AK169" s="179">
        <f>'Core Indicators'!HZ193</f>
        <v>0</v>
      </c>
      <c r="AL169" s="179">
        <f>'Core Indicators'!IH193</f>
        <v>0</v>
      </c>
      <c r="AM169" s="179">
        <f>'Core Indicators'!IP193</f>
        <v>0</v>
      </c>
      <c r="AN169" s="179">
        <f t="shared" si="100"/>
        <v>0</v>
      </c>
    </row>
    <row r="170" spans="1:40" x14ac:dyDescent="0.35">
      <c r="A170" s="197">
        <f>Lists!C:C</f>
        <v>0</v>
      </c>
      <c r="B170" s="249" t="e">
        <f t="shared" si="86"/>
        <v>#DIV/0!</v>
      </c>
      <c r="C170" s="158">
        <f t="shared" si="87"/>
        <v>0</v>
      </c>
      <c r="D170" s="272">
        <f t="shared" si="88"/>
        <v>0</v>
      </c>
      <c r="E170" s="197">
        <f>'Core Indicators'!R194</f>
        <v>0</v>
      </c>
      <c r="F170" s="197">
        <f>'Core Indicators'!Z194</f>
        <v>0</v>
      </c>
      <c r="G170" s="158">
        <f t="shared" si="89"/>
        <v>0</v>
      </c>
      <c r="H170" s="197">
        <f>'Core Indicators'!AH194</f>
        <v>0</v>
      </c>
      <c r="I170" s="197">
        <f>'Core Indicators'!AP194</f>
        <v>0</v>
      </c>
      <c r="J170" s="197">
        <f>'Core Indicators'!BN194</f>
        <v>0</v>
      </c>
      <c r="K170" s="197">
        <f t="shared" si="90"/>
        <v>0</v>
      </c>
      <c r="L170" s="249">
        <f t="shared" si="91"/>
        <v>0</v>
      </c>
      <c r="M170" s="272">
        <f t="shared" si="92"/>
        <v>0</v>
      </c>
      <c r="N170" s="198">
        <f>'Core Indicators'!DJ194</f>
        <v>0</v>
      </c>
      <c r="O170" s="198">
        <f>'Core Indicators'!DR194</f>
        <v>0</v>
      </c>
      <c r="P170" s="198">
        <f>'Core Indicators'!DZ194</f>
        <v>0</v>
      </c>
      <c r="Q170" s="198">
        <f>'Core Indicators'!EH194</f>
        <v>0</v>
      </c>
      <c r="R170" s="198">
        <f>'Core Indicators'!EP194</f>
        <v>0</v>
      </c>
      <c r="S170" s="158" t="e">
        <f t="shared" si="93"/>
        <v>#DIV/0!</v>
      </c>
      <c r="T170" s="158" t="e">
        <f t="shared" si="94"/>
        <v>#DIV/0!</v>
      </c>
      <c r="U170" s="197">
        <v>1</v>
      </c>
      <c r="V170" s="197">
        <v>1</v>
      </c>
      <c r="W170" s="197">
        <f>'Core Indicators'!EX194</f>
        <v>0</v>
      </c>
      <c r="X170" s="158">
        <f t="shared" si="95"/>
        <v>0.5</v>
      </c>
      <c r="Y170" s="197">
        <v>1</v>
      </c>
      <c r="Z170" s="158" t="e">
        <f t="shared" si="96"/>
        <v>#DIV/0!</v>
      </c>
      <c r="AA170" s="197">
        <f>'Core Indicators'!FF194</f>
        <v>0</v>
      </c>
      <c r="AB170" s="197" t="e">
        <f t="shared" si="97"/>
        <v>#DIV/0!</v>
      </c>
      <c r="AC170" s="179">
        <f>'Core Indicators'!GD194</f>
        <v>0</v>
      </c>
      <c r="AD170" s="179">
        <f>'Core Indicators'!GL194</f>
        <v>0</v>
      </c>
      <c r="AE170" s="179">
        <f>'Core Indicators'!GT194</f>
        <v>0</v>
      </c>
      <c r="AF170" s="179">
        <f>'Core Indicators'!HB194</f>
        <v>0</v>
      </c>
      <c r="AG170" s="179">
        <f t="shared" si="98"/>
        <v>0</v>
      </c>
      <c r="AH170" s="179">
        <f>'Core Indicators'!HJ194</f>
        <v>0</v>
      </c>
      <c r="AI170" s="179">
        <f>'Core Indicators'!HR194</f>
        <v>0</v>
      </c>
      <c r="AJ170" s="179">
        <f t="shared" si="99"/>
        <v>0</v>
      </c>
      <c r="AK170" s="179">
        <f>'Core Indicators'!HZ194</f>
        <v>0</v>
      </c>
      <c r="AL170" s="179">
        <f>'Core Indicators'!IH194</f>
        <v>0</v>
      </c>
      <c r="AM170" s="179">
        <f>'Core Indicators'!IP194</f>
        <v>0</v>
      </c>
      <c r="AN170" s="179">
        <f t="shared" si="100"/>
        <v>0</v>
      </c>
    </row>
    <row r="171" spans="1:40" x14ac:dyDescent="0.35">
      <c r="A171" s="197">
        <f>Lists!C:C</f>
        <v>0</v>
      </c>
      <c r="B171" s="249" t="e">
        <f t="shared" si="86"/>
        <v>#DIV/0!</v>
      </c>
      <c r="C171" s="158">
        <f t="shared" si="87"/>
        <v>0</v>
      </c>
      <c r="D171" s="272">
        <f t="shared" si="88"/>
        <v>0</v>
      </c>
      <c r="E171" s="197">
        <f>'Core Indicators'!R195</f>
        <v>0</v>
      </c>
      <c r="F171" s="197">
        <f>'Core Indicators'!Z195</f>
        <v>0</v>
      </c>
      <c r="G171" s="158">
        <f t="shared" si="89"/>
        <v>0</v>
      </c>
      <c r="H171" s="197">
        <f>'Core Indicators'!AH195</f>
        <v>0</v>
      </c>
      <c r="I171" s="197">
        <f>'Core Indicators'!AP195</f>
        <v>0</v>
      </c>
      <c r="J171" s="197">
        <f>'Core Indicators'!BN195</f>
        <v>0</v>
      </c>
      <c r="K171" s="197">
        <f t="shared" si="90"/>
        <v>0</v>
      </c>
      <c r="L171" s="249">
        <f t="shared" si="91"/>
        <v>0</v>
      </c>
      <c r="M171" s="272">
        <f t="shared" si="92"/>
        <v>0</v>
      </c>
      <c r="N171" s="198">
        <f>'Core Indicators'!DJ195</f>
        <v>0</v>
      </c>
      <c r="O171" s="198">
        <f>'Core Indicators'!DR195</f>
        <v>0</v>
      </c>
      <c r="P171" s="198">
        <f>'Core Indicators'!DZ195</f>
        <v>0</v>
      </c>
      <c r="Q171" s="198">
        <f>'Core Indicators'!EH195</f>
        <v>0</v>
      </c>
      <c r="R171" s="198">
        <f>'Core Indicators'!EP195</f>
        <v>0</v>
      </c>
      <c r="S171" s="158" t="e">
        <f t="shared" si="93"/>
        <v>#DIV/0!</v>
      </c>
      <c r="T171" s="158" t="e">
        <f t="shared" si="94"/>
        <v>#DIV/0!</v>
      </c>
      <c r="U171" s="197">
        <v>1</v>
      </c>
      <c r="V171" s="197">
        <v>1</v>
      </c>
      <c r="W171" s="197">
        <f>'Core Indicators'!EX195</f>
        <v>0</v>
      </c>
      <c r="X171" s="158">
        <f t="shared" si="95"/>
        <v>0.5</v>
      </c>
      <c r="Y171" s="197">
        <v>1</v>
      </c>
      <c r="Z171" s="158" t="e">
        <f t="shared" si="96"/>
        <v>#DIV/0!</v>
      </c>
      <c r="AA171" s="197">
        <f>'Core Indicators'!FF195</f>
        <v>0</v>
      </c>
      <c r="AB171" s="197" t="e">
        <f t="shared" si="97"/>
        <v>#DIV/0!</v>
      </c>
      <c r="AC171" s="179">
        <f>'Core Indicators'!GD195</f>
        <v>0</v>
      </c>
      <c r="AD171" s="179">
        <f>'Core Indicators'!GL195</f>
        <v>0</v>
      </c>
      <c r="AE171" s="179">
        <f>'Core Indicators'!GT195</f>
        <v>0</v>
      </c>
      <c r="AF171" s="179">
        <f>'Core Indicators'!HB195</f>
        <v>0</v>
      </c>
      <c r="AG171" s="179">
        <f t="shared" si="98"/>
        <v>0</v>
      </c>
      <c r="AH171" s="179">
        <f>'Core Indicators'!HJ195</f>
        <v>0</v>
      </c>
      <c r="AI171" s="179">
        <f>'Core Indicators'!HR195</f>
        <v>0</v>
      </c>
      <c r="AJ171" s="179">
        <f t="shared" si="99"/>
        <v>0</v>
      </c>
      <c r="AK171" s="179">
        <f>'Core Indicators'!HZ195</f>
        <v>0</v>
      </c>
      <c r="AL171" s="179">
        <f>'Core Indicators'!IH195</f>
        <v>0</v>
      </c>
      <c r="AM171" s="179">
        <f>'Core Indicators'!IP195</f>
        <v>0</v>
      </c>
      <c r="AN171" s="179">
        <f t="shared" si="100"/>
        <v>0</v>
      </c>
    </row>
    <row r="172" spans="1:40" x14ac:dyDescent="0.35">
      <c r="A172" s="197">
        <f>Lists!C:C</f>
        <v>0</v>
      </c>
      <c r="B172" s="249" t="e">
        <f t="shared" si="86"/>
        <v>#DIV/0!</v>
      </c>
      <c r="C172" s="158">
        <f t="shared" si="87"/>
        <v>0</v>
      </c>
      <c r="D172" s="272">
        <f t="shared" si="88"/>
        <v>0</v>
      </c>
      <c r="E172" s="197">
        <f>'Core Indicators'!R196</f>
        <v>0</v>
      </c>
      <c r="F172" s="197">
        <f>'Core Indicators'!Z196</f>
        <v>0</v>
      </c>
      <c r="G172" s="158">
        <f t="shared" si="89"/>
        <v>0</v>
      </c>
      <c r="H172" s="197">
        <f>'Core Indicators'!AH196</f>
        <v>0</v>
      </c>
      <c r="I172" s="197">
        <f>'Core Indicators'!AP196</f>
        <v>0</v>
      </c>
      <c r="J172" s="197">
        <f>'Core Indicators'!BN196</f>
        <v>0</v>
      </c>
      <c r="K172" s="197">
        <f t="shared" si="90"/>
        <v>0</v>
      </c>
      <c r="L172" s="249">
        <f t="shared" si="91"/>
        <v>0</v>
      </c>
      <c r="M172" s="272">
        <f t="shared" si="92"/>
        <v>0</v>
      </c>
      <c r="N172" s="198">
        <f>'Core Indicators'!DJ196</f>
        <v>0</v>
      </c>
      <c r="O172" s="198">
        <f>'Core Indicators'!DR196</f>
        <v>0</v>
      </c>
      <c r="P172" s="198">
        <f>'Core Indicators'!DZ196</f>
        <v>0</v>
      </c>
      <c r="Q172" s="198">
        <f>'Core Indicators'!EH196</f>
        <v>0</v>
      </c>
      <c r="R172" s="198">
        <f>'Core Indicators'!EP196</f>
        <v>0</v>
      </c>
      <c r="S172" s="158" t="e">
        <f t="shared" si="93"/>
        <v>#DIV/0!</v>
      </c>
      <c r="T172" s="158" t="e">
        <f t="shared" si="94"/>
        <v>#DIV/0!</v>
      </c>
      <c r="U172" s="197">
        <v>1</v>
      </c>
      <c r="V172" s="197">
        <v>1</v>
      </c>
      <c r="W172" s="197">
        <f>'Core Indicators'!EX196</f>
        <v>0</v>
      </c>
      <c r="X172" s="158">
        <f t="shared" si="95"/>
        <v>0.5</v>
      </c>
      <c r="Y172" s="197">
        <v>1</v>
      </c>
      <c r="Z172" s="158" t="e">
        <f t="shared" si="96"/>
        <v>#DIV/0!</v>
      </c>
      <c r="AA172" s="197">
        <f>'Core Indicators'!FF196</f>
        <v>0</v>
      </c>
      <c r="AB172" s="197" t="e">
        <f t="shared" si="97"/>
        <v>#DIV/0!</v>
      </c>
      <c r="AC172" s="179">
        <f>'Core Indicators'!GD196</f>
        <v>0</v>
      </c>
      <c r="AD172" s="179">
        <f>'Core Indicators'!GL196</f>
        <v>0</v>
      </c>
      <c r="AE172" s="179">
        <f>'Core Indicators'!GT196</f>
        <v>0</v>
      </c>
      <c r="AF172" s="179">
        <f>'Core Indicators'!HB196</f>
        <v>0</v>
      </c>
      <c r="AG172" s="179">
        <f t="shared" si="98"/>
        <v>0</v>
      </c>
      <c r="AH172" s="179">
        <f>'Core Indicators'!HJ196</f>
        <v>0</v>
      </c>
      <c r="AI172" s="179">
        <f>'Core Indicators'!HR196</f>
        <v>0</v>
      </c>
      <c r="AJ172" s="179">
        <f t="shared" si="99"/>
        <v>0</v>
      </c>
      <c r="AK172" s="179">
        <f>'Core Indicators'!HZ196</f>
        <v>0</v>
      </c>
      <c r="AL172" s="179">
        <f>'Core Indicators'!IH196</f>
        <v>0</v>
      </c>
      <c r="AM172" s="179">
        <f>'Core Indicators'!IP196</f>
        <v>0</v>
      </c>
      <c r="AN172" s="179">
        <f t="shared" si="100"/>
        <v>0</v>
      </c>
    </row>
    <row r="173" spans="1:40" x14ac:dyDescent="0.35">
      <c r="A173" s="197">
        <f>Lists!C:C</f>
        <v>0</v>
      </c>
      <c r="B173" s="249" t="e">
        <f t="shared" si="86"/>
        <v>#DIV/0!</v>
      </c>
      <c r="C173" s="158">
        <f t="shared" si="87"/>
        <v>0</v>
      </c>
      <c r="D173" s="272">
        <f t="shared" si="88"/>
        <v>0</v>
      </c>
      <c r="E173" s="197">
        <f>'Core Indicators'!R197</f>
        <v>0</v>
      </c>
      <c r="F173" s="197">
        <f>'Core Indicators'!Z197</f>
        <v>0</v>
      </c>
      <c r="G173" s="158">
        <f t="shared" si="89"/>
        <v>0</v>
      </c>
      <c r="H173" s="197">
        <f>'Core Indicators'!AH197</f>
        <v>0</v>
      </c>
      <c r="I173" s="197">
        <f>'Core Indicators'!AP197</f>
        <v>0</v>
      </c>
      <c r="J173" s="197">
        <f>'Core Indicators'!BN197</f>
        <v>0</v>
      </c>
      <c r="K173" s="197">
        <f t="shared" si="90"/>
        <v>0</v>
      </c>
      <c r="L173" s="249">
        <f t="shared" si="91"/>
        <v>0</v>
      </c>
      <c r="M173" s="272">
        <f t="shared" si="92"/>
        <v>0</v>
      </c>
      <c r="N173" s="198">
        <f>'Core Indicators'!DJ197</f>
        <v>0</v>
      </c>
      <c r="O173" s="198">
        <f>'Core Indicators'!DR197</f>
        <v>0</v>
      </c>
      <c r="P173" s="198">
        <f>'Core Indicators'!DZ197</f>
        <v>0</v>
      </c>
      <c r="Q173" s="198">
        <f>'Core Indicators'!EH197</f>
        <v>0</v>
      </c>
      <c r="R173" s="198">
        <f>'Core Indicators'!EP197</f>
        <v>0</v>
      </c>
      <c r="S173" s="158" t="e">
        <f t="shared" si="93"/>
        <v>#DIV/0!</v>
      </c>
      <c r="T173" s="158" t="e">
        <f t="shared" si="94"/>
        <v>#DIV/0!</v>
      </c>
      <c r="U173" s="197">
        <v>1</v>
      </c>
      <c r="V173" s="197">
        <v>1</v>
      </c>
      <c r="W173" s="197">
        <f>'Core Indicators'!EX197</f>
        <v>0</v>
      </c>
      <c r="X173" s="158">
        <f t="shared" si="95"/>
        <v>0.5</v>
      </c>
      <c r="Y173" s="197">
        <v>1</v>
      </c>
      <c r="Z173" s="158" t="e">
        <f t="shared" si="96"/>
        <v>#DIV/0!</v>
      </c>
      <c r="AA173" s="197">
        <f>'Core Indicators'!FF197</f>
        <v>0</v>
      </c>
      <c r="AB173" s="197" t="e">
        <f t="shared" si="97"/>
        <v>#DIV/0!</v>
      </c>
      <c r="AC173" s="179">
        <f>'Core Indicators'!GD197</f>
        <v>0</v>
      </c>
      <c r="AD173" s="179">
        <f>'Core Indicators'!GL197</f>
        <v>0</v>
      </c>
      <c r="AE173" s="179">
        <f>'Core Indicators'!GT197</f>
        <v>0</v>
      </c>
      <c r="AF173" s="179">
        <f>'Core Indicators'!HB197</f>
        <v>0</v>
      </c>
      <c r="AG173" s="179">
        <f t="shared" si="98"/>
        <v>0</v>
      </c>
      <c r="AH173" s="179">
        <f>'Core Indicators'!HJ197</f>
        <v>0</v>
      </c>
      <c r="AI173" s="179">
        <f>'Core Indicators'!HR197</f>
        <v>0</v>
      </c>
      <c r="AJ173" s="179">
        <f t="shared" si="99"/>
        <v>0</v>
      </c>
      <c r="AK173" s="179">
        <f>'Core Indicators'!HZ197</f>
        <v>0</v>
      </c>
      <c r="AL173" s="179">
        <f>'Core Indicators'!IH197</f>
        <v>0</v>
      </c>
      <c r="AM173" s="179">
        <f>'Core Indicators'!IP197</f>
        <v>0</v>
      </c>
      <c r="AN173" s="179">
        <f t="shared" si="100"/>
        <v>0</v>
      </c>
    </row>
    <row r="174" spans="1:40" x14ac:dyDescent="0.35">
      <c r="A174" s="197">
        <f>Lists!C:C</f>
        <v>0</v>
      </c>
      <c r="B174" s="249" t="e">
        <f t="shared" si="86"/>
        <v>#DIV/0!</v>
      </c>
      <c r="C174" s="158">
        <f t="shared" si="87"/>
        <v>0</v>
      </c>
      <c r="D174" s="272">
        <f t="shared" si="88"/>
        <v>0</v>
      </c>
      <c r="E174" s="197">
        <f>'Core Indicators'!R198</f>
        <v>0</v>
      </c>
      <c r="F174" s="197">
        <f>'Core Indicators'!Z198</f>
        <v>0</v>
      </c>
      <c r="G174" s="158">
        <f t="shared" si="89"/>
        <v>0</v>
      </c>
      <c r="H174" s="197">
        <f>'Core Indicators'!AH198</f>
        <v>0</v>
      </c>
      <c r="I174" s="197">
        <f>'Core Indicators'!AP198</f>
        <v>0</v>
      </c>
      <c r="J174" s="197">
        <f>'Core Indicators'!BN198</f>
        <v>0</v>
      </c>
      <c r="K174" s="197">
        <f t="shared" si="90"/>
        <v>0</v>
      </c>
      <c r="L174" s="249">
        <f t="shared" si="91"/>
        <v>0</v>
      </c>
      <c r="M174" s="272">
        <f t="shared" si="92"/>
        <v>0</v>
      </c>
      <c r="N174" s="198">
        <f>'Core Indicators'!DJ198</f>
        <v>0</v>
      </c>
      <c r="O174" s="198">
        <f>'Core Indicators'!DR198</f>
        <v>0</v>
      </c>
      <c r="P174" s="198">
        <f>'Core Indicators'!DZ198</f>
        <v>0</v>
      </c>
      <c r="Q174" s="198">
        <f>'Core Indicators'!EH198</f>
        <v>0</v>
      </c>
      <c r="R174" s="198">
        <f>'Core Indicators'!EP198</f>
        <v>0</v>
      </c>
      <c r="S174" s="158" t="e">
        <f t="shared" si="93"/>
        <v>#DIV/0!</v>
      </c>
      <c r="T174" s="158" t="e">
        <f t="shared" si="94"/>
        <v>#DIV/0!</v>
      </c>
      <c r="U174" s="197">
        <v>1</v>
      </c>
      <c r="V174" s="197">
        <v>1</v>
      </c>
      <c r="W174" s="197">
        <f>'Core Indicators'!EX198</f>
        <v>0</v>
      </c>
      <c r="X174" s="158">
        <f t="shared" si="95"/>
        <v>0.5</v>
      </c>
      <c r="Y174" s="197">
        <v>1</v>
      </c>
      <c r="Z174" s="158" t="e">
        <f t="shared" si="96"/>
        <v>#DIV/0!</v>
      </c>
      <c r="AA174" s="197">
        <f>'Core Indicators'!FF198</f>
        <v>0</v>
      </c>
      <c r="AB174" s="197" t="e">
        <f t="shared" si="97"/>
        <v>#DIV/0!</v>
      </c>
      <c r="AC174" s="179">
        <f>'Core Indicators'!GD198</f>
        <v>0</v>
      </c>
      <c r="AD174" s="179">
        <f>'Core Indicators'!GL198</f>
        <v>0</v>
      </c>
      <c r="AE174" s="179">
        <f>'Core Indicators'!GT198</f>
        <v>0</v>
      </c>
      <c r="AF174" s="179">
        <f>'Core Indicators'!HB198</f>
        <v>0</v>
      </c>
      <c r="AG174" s="179">
        <f t="shared" si="98"/>
        <v>0</v>
      </c>
      <c r="AH174" s="179">
        <f>'Core Indicators'!HJ198</f>
        <v>0</v>
      </c>
      <c r="AI174" s="179">
        <f>'Core Indicators'!HR198</f>
        <v>0</v>
      </c>
      <c r="AJ174" s="179">
        <f t="shared" si="99"/>
        <v>0</v>
      </c>
      <c r="AK174" s="179">
        <f>'Core Indicators'!HZ198</f>
        <v>0</v>
      </c>
      <c r="AL174" s="179">
        <f>'Core Indicators'!IH198</f>
        <v>0</v>
      </c>
      <c r="AM174" s="179">
        <f>'Core Indicators'!IP198</f>
        <v>0</v>
      </c>
      <c r="AN174" s="179">
        <f t="shared" si="100"/>
        <v>0</v>
      </c>
    </row>
    <row r="175" spans="1:40" x14ac:dyDescent="0.35">
      <c r="A175" s="197">
        <f>Lists!C:C</f>
        <v>0</v>
      </c>
      <c r="B175" s="249" t="e">
        <f t="shared" si="86"/>
        <v>#DIV/0!</v>
      </c>
      <c r="C175" s="158">
        <f t="shared" si="87"/>
        <v>0</v>
      </c>
      <c r="D175" s="272">
        <f t="shared" si="88"/>
        <v>0</v>
      </c>
      <c r="E175" s="197">
        <f>'Core Indicators'!R199</f>
        <v>0</v>
      </c>
      <c r="F175" s="197">
        <f>'Core Indicators'!Z199</f>
        <v>0</v>
      </c>
      <c r="G175" s="158">
        <f t="shared" si="89"/>
        <v>0</v>
      </c>
      <c r="H175" s="197">
        <f>'Core Indicators'!AH199</f>
        <v>0</v>
      </c>
      <c r="I175" s="197">
        <f>'Core Indicators'!AP199</f>
        <v>0</v>
      </c>
      <c r="J175" s="197">
        <f>'Core Indicators'!BN199</f>
        <v>0</v>
      </c>
      <c r="K175" s="197">
        <f t="shared" si="90"/>
        <v>0</v>
      </c>
      <c r="L175" s="249">
        <f t="shared" si="91"/>
        <v>0</v>
      </c>
      <c r="M175" s="272">
        <f t="shared" si="92"/>
        <v>0</v>
      </c>
      <c r="N175" s="198">
        <f>'Core Indicators'!DJ199</f>
        <v>0</v>
      </c>
      <c r="O175" s="198">
        <f>'Core Indicators'!DR199</f>
        <v>0</v>
      </c>
      <c r="P175" s="198">
        <f>'Core Indicators'!DZ199</f>
        <v>0</v>
      </c>
      <c r="Q175" s="198">
        <f>'Core Indicators'!EH199</f>
        <v>0</v>
      </c>
      <c r="R175" s="198">
        <f>'Core Indicators'!EP199</f>
        <v>0</v>
      </c>
      <c r="S175" s="158" t="e">
        <f t="shared" si="93"/>
        <v>#DIV/0!</v>
      </c>
      <c r="T175" s="158" t="e">
        <f t="shared" si="94"/>
        <v>#DIV/0!</v>
      </c>
      <c r="U175" s="197">
        <v>1</v>
      </c>
      <c r="V175" s="197">
        <v>1</v>
      </c>
      <c r="W175" s="197">
        <f>'Core Indicators'!EX199</f>
        <v>0</v>
      </c>
      <c r="X175" s="158">
        <f t="shared" si="95"/>
        <v>0.5</v>
      </c>
      <c r="Y175" s="197">
        <v>1</v>
      </c>
      <c r="Z175" s="158" t="e">
        <f t="shared" si="96"/>
        <v>#DIV/0!</v>
      </c>
      <c r="AA175" s="197">
        <f>'Core Indicators'!FF199</f>
        <v>0</v>
      </c>
      <c r="AB175" s="197" t="e">
        <f t="shared" si="97"/>
        <v>#DIV/0!</v>
      </c>
      <c r="AC175" s="179">
        <f>'Core Indicators'!GD199</f>
        <v>0</v>
      </c>
      <c r="AD175" s="179">
        <f>'Core Indicators'!GL199</f>
        <v>0</v>
      </c>
      <c r="AE175" s="179">
        <f>'Core Indicators'!GT199</f>
        <v>0</v>
      </c>
      <c r="AF175" s="179">
        <f>'Core Indicators'!HB199</f>
        <v>0</v>
      </c>
      <c r="AG175" s="179">
        <f t="shared" si="98"/>
        <v>0</v>
      </c>
      <c r="AH175" s="179">
        <f>'Core Indicators'!HJ199</f>
        <v>0</v>
      </c>
      <c r="AI175" s="179">
        <f>'Core Indicators'!HR199</f>
        <v>0</v>
      </c>
      <c r="AJ175" s="179">
        <f t="shared" si="99"/>
        <v>0</v>
      </c>
      <c r="AK175" s="179">
        <f>'Core Indicators'!HZ199</f>
        <v>0</v>
      </c>
      <c r="AL175" s="179">
        <f>'Core Indicators'!IH199</f>
        <v>0</v>
      </c>
      <c r="AM175" s="179">
        <f>'Core Indicators'!IP199</f>
        <v>0</v>
      </c>
      <c r="AN175" s="179">
        <f t="shared" si="100"/>
        <v>0</v>
      </c>
    </row>
    <row r="176" spans="1:40" x14ac:dyDescent="0.35">
      <c r="A176" s="197">
        <f>Lists!C:C</f>
        <v>0</v>
      </c>
      <c r="B176" s="249" t="e">
        <f t="shared" si="86"/>
        <v>#DIV/0!</v>
      </c>
      <c r="C176" s="158">
        <f t="shared" si="87"/>
        <v>0</v>
      </c>
      <c r="D176" s="272">
        <f t="shared" si="88"/>
        <v>0</v>
      </c>
      <c r="E176" s="197">
        <f>'Core Indicators'!R200</f>
        <v>0</v>
      </c>
      <c r="F176" s="197">
        <f>'Core Indicators'!Z200</f>
        <v>0</v>
      </c>
      <c r="G176" s="158">
        <f t="shared" si="89"/>
        <v>0</v>
      </c>
      <c r="H176" s="197">
        <f>'Core Indicators'!AH200</f>
        <v>0</v>
      </c>
      <c r="I176" s="197">
        <f>'Core Indicators'!AP200</f>
        <v>0</v>
      </c>
      <c r="J176" s="197">
        <f>'Core Indicators'!BN200</f>
        <v>0</v>
      </c>
      <c r="K176" s="197">
        <f t="shared" si="90"/>
        <v>0</v>
      </c>
      <c r="L176" s="249">
        <f t="shared" si="91"/>
        <v>0</v>
      </c>
      <c r="M176" s="272">
        <f t="shared" si="92"/>
        <v>0</v>
      </c>
      <c r="N176" s="198">
        <f>'Core Indicators'!DJ200</f>
        <v>0</v>
      </c>
      <c r="O176" s="198">
        <f>'Core Indicators'!DR200</f>
        <v>0</v>
      </c>
      <c r="P176" s="198">
        <f>'Core Indicators'!DZ200</f>
        <v>0</v>
      </c>
      <c r="Q176" s="198">
        <f>'Core Indicators'!EH200</f>
        <v>0</v>
      </c>
      <c r="R176" s="198">
        <f>'Core Indicators'!EP200</f>
        <v>0</v>
      </c>
      <c r="S176" s="158" t="e">
        <f t="shared" si="93"/>
        <v>#DIV/0!</v>
      </c>
      <c r="T176" s="158" t="e">
        <f t="shared" si="94"/>
        <v>#DIV/0!</v>
      </c>
      <c r="U176" s="197">
        <v>1</v>
      </c>
      <c r="V176" s="197">
        <v>1</v>
      </c>
      <c r="W176" s="197">
        <f>'Core Indicators'!EX200</f>
        <v>0</v>
      </c>
      <c r="X176" s="158">
        <f t="shared" si="95"/>
        <v>0.5</v>
      </c>
      <c r="Y176" s="197">
        <v>1</v>
      </c>
      <c r="Z176" s="158" t="e">
        <f t="shared" si="96"/>
        <v>#DIV/0!</v>
      </c>
      <c r="AA176" s="197">
        <f>'Core Indicators'!FF200</f>
        <v>0</v>
      </c>
      <c r="AB176" s="197" t="e">
        <f t="shared" si="97"/>
        <v>#DIV/0!</v>
      </c>
      <c r="AC176" s="179">
        <f>'Core Indicators'!GD200</f>
        <v>0</v>
      </c>
      <c r="AD176" s="179">
        <f>'Core Indicators'!GL200</f>
        <v>0</v>
      </c>
      <c r="AE176" s="179">
        <f>'Core Indicators'!GT200</f>
        <v>0</v>
      </c>
      <c r="AF176" s="179">
        <f>'Core Indicators'!HB200</f>
        <v>0</v>
      </c>
      <c r="AG176" s="179">
        <f t="shared" si="98"/>
        <v>0</v>
      </c>
      <c r="AH176" s="179">
        <f>'Core Indicators'!HJ200</f>
        <v>0</v>
      </c>
      <c r="AI176" s="179">
        <f>'Core Indicators'!HR200</f>
        <v>0</v>
      </c>
      <c r="AJ176" s="179">
        <f t="shared" si="99"/>
        <v>0</v>
      </c>
      <c r="AK176" s="179">
        <f>'Core Indicators'!HZ200</f>
        <v>0</v>
      </c>
      <c r="AL176" s="179">
        <f>'Core Indicators'!IH200</f>
        <v>0</v>
      </c>
      <c r="AM176" s="179">
        <f>'Core Indicators'!IP200</f>
        <v>0</v>
      </c>
      <c r="AN176" s="179">
        <f t="shared" si="100"/>
        <v>0</v>
      </c>
    </row>
    <row r="177" spans="1:40" x14ac:dyDescent="0.35">
      <c r="A177" s="197">
        <f>Lists!C:C</f>
        <v>0</v>
      </c>
      <c r="B177" s="249" t="e">
        <f t="shared" si="86"/>
        <v>#DIV/0!</v>
      </c>
      <c r="C177" s="158">
        <f t="shared" si="87"/>
        <v>0</v>
      </c>
      <c r="D177" s="272">
        <f t="shared" si="88"/>
        <v>0</v>
      </c>
      <c r="E177" s="197">
        <f>'Core Indicators'!R201</f>
        <v>0</v>
      </c>
      <c r="F177" s="197">
        <f>'Core Indicators'!Z201</f>
        <v>0</v>
      </c>
      <c r="G177" s="158">
        <f t="shared" si="89"/>
        <v>0</v>
      </c>
      <c r="H177" s="197">
        <f>'Core Indicators'!AH201</f>
        <v>0</v>
      </c>
      <c r="I177" s="197">
        <f>'Core Indicators'!AP201</f>
        <v>0</v>
      </c>
      <c r="J177" s="197">
        <f>'Core Indicators'!BN201</f>
        <v>0</v>
      </c>
      <c r="K177" s="197">
        <f t="shared" si="90"/>
        <v>0</v>
      </c>
      <c r="L177" s="249">
        <f t="shared" si="91"/>
        <v>0</v>
      </c>
      <c r="M177" s="272">
        <f t="shared" si="92"/>
        <v>0</v>
      </c>
      <c r="N177" s="198">
        <f>'Core Indicators'!DJ201</f>
        <v>0</v>
      </c>
      <c r="O177" s="198">
        <f>'Core Indicators'!DR201</f>
        <v>0</v>
      </c>
      <c r="P177" s="198">
        <f>'Core Indicators'!DZ201</f>
        <v>0</v>
      </c>
      <c r="Q177" s="198">
        <f>'Core Indicators'!EH201</f>
        <v>0</v>
      </c>
      <c r="R177" s="198">
        <f>'Core Indicators'!EP201</f>
        <v>0</v>
      </c>
      <c r="S177" s="158" t="e">
        <f t="shared" si="93"/>
        <v>#DIV/0!</v>
      </c>
      <c r="T177" s="158" t="e">
        <f t="shared" si="94"/>
        <v>#DIV/0!</v>
      </c>
      <c r="U177" s="197">
        <v>1</v>
      </c>
      <c r="V177" s="197">
        <v>1</v>
      </c>
      <c r="W177" s="197">
        <f>'Core Indicators'!EX201</f>
        <v>0</v>
      </c>
      <c r="X177" s="158">
        <f t="shared" si="95"/>
        <v>0.5</v>
      </c>
      <c r="Y177" s="197">
        <v>1</v>
      </c>
      <c r="Z177" s="158" t="e">
        <f t="shared" si="96"/>
        <v>#DIV/0!</v>
      </c>
      <c r="AA177" s="197">
        <f>'Core Indicators'!FF201</f>
        <v>0</v>
      </c>
      <c r="AB177" s="197" t="e">
        <f t="shared" si="97"/>
        <v>#DIV/0!</v>
      </c>
      <c r="AC177" s="179">
        <f>'Core Indicators'!GD201</f>
        <v>0</v>
      </c>
      <c r="AD177" s="179">
        <f>'Core Indicators'!GL201</f>
        <v>0</v>
      </c>
      <c r="AE177" s="179">
        <f>'Core Indicators'!GT201</f>
        <v>0</v>
      </c>
      <c r="AF177" s="179">
        <f>'Core Indicators'!HB201</f>
        <v>0</v>
      </c>
      <c r="AG177" s="179">
        <f t="shared" si="98"/>
        <v>0</v>
      </c>
      <c r="AH177" s="179">
        <f>'Core Indicators'!HJ201</f>
        <v>0</v>
      </c>
      <c r="AI177" s="179">
        <f>'Core Indicators'!HR201</f>
        <v>0</v>
      </c>
      <c r="AJ177" s="179">
        <f t="shared" si="99"/>
        <v>0</v>
      </c>
      <c r="AK177" s="179">
        <f>'Core Indicators'!HZ201</f>
        <v>0</v>
      </c>
      <c r="AL177" s="179">
        <f>'Core Indicators'!IH201</f>
        <v>0</v>
      </c>
      <c r="AM177" s="179">
        <f>'Core Indicators'!IP201</f>
        <v>0</v>
      </c>
      <c r="AN177" s="179">
        <f t="shared" si="100"/>
        <v>0</v>
      </c>
    </row>
    <row r="178" spans="1:40" x14ac:dyDescent="0.35">
      <c r="A178" s="197">
        <f>Lists!C:C</f>
        <v>0</v>
      </c>
      <c r="B178" s="249" t="e">
        <f t="shared" si="86"/>
        <v>#DIV/0!</v>
      </c>
      <c r="C178" s="158">
        <f t="shared" si="87"/>
        <v>0</v>
      </c>
      <c r="D178" s="272">
        <f t="shared" si="88"/>
        <v>0</v>
      </c>
      <c r="E178" s="197">
        <f>'Core Indicators'!R202</f>
        <v>0</v>
      </c>
      <c r="F178" s="197">
        <f>'Core Indicators'!Z202</f>
        <v>0</v>
      </c>
      <c r="G178" s="158">
        <f t="shared" si="89"/>
        <v>0</v>
      </c>
      <c r="H178" s="197">
        <f>'Core Indicators'!AH202</f>
        <v>0</v>
      </c>
      <c r="I178" s="197">
        <f>'Core Indicators'!AP202</f>
        <v>0</v>
      </c>
      <c r="J178" s="197">
        <f>'Core Indicators'!BN202</f>
        <v>0</v>
      </c>
      <c r="K178" s="197">
        <f t="shared" si="90"/>
        <v>0</v>
      </c>
      <c r="L178" s="249">
        <f t="shared" si="91"/>
        <v>0</v>
      </c>
      <c r="M178" s="272">
        <f t="shared" si="92"/>
        <v>0</v>
      </c>
      <c r="N178" s="198">
        <f>'Core Indicators'!DJ202</f>
        <v>0</v>
      </c>
      <c r="O178" s="198">
        <f>'Core Indicators'!DR202</f>
        <v>0</v>
      </c>
      <c r="P178" s="198">
        <f>'Core Indicators'!DZ202</f>
        <v>0</v>
      </c>
      <c r="Q178" s="198">
        <f>'Core Indicators'!EH202</f>
        <v>0</v>
      </c>
      <c r="R178" s="198">
        <f>'Core Indicators'!EP202</f>
        <v>0</v>
      </c>
      <c r="S178" s="158" t="e">
        <f t="shared" si="93"/>
        <v>#DIV/0!</v>
      </c>
      <c r="T178" s="158" t="e">
        <f t="shared" si="94"/>
        <v>#DIV/0!</v>
      </c>
      <c r="U178" s="197">
        <v>1</v>
      </c>
      <c r="V178" s="197">
        <v>1</v>
      </c>
      <c r="W178" s="197">
        <f>'Core Indicators'!EX202</f>
        <v>0</v>
      </c>
      <c r="X178" s="158">
        <f t="shared" si="95"/>
        <v>0.5</v>
      </c>
      <c r="Y178" s="197">
        <v>1</v>
      </c>
      <c r="Z178" s="158" t="e">
        <f t="shared" si="96"/>
        <v>#DIV/0!</v>
      </c>
      <c r="AA178" s="197">
        <f>'Core Indicators'!FF202</f>
        <v>0</v>
      </c>
      <c r="AB178" s="197" t="e">
        <f t="shared" si="97"/>
        <v>#DIV/0!</v>
      </c>
      <c r="AC178" s="179">
        <f>'Core Indicators'!GD202</f>
        <v>0</v>
      </c>
      <c r="AD178" s="179">
        <f>'Core Indicators'!GL202</f>
        <v>0</v>
      </c>
      <c r="AE178" s="179">
        <f>'Core Indicators'!GT202</f>
        <v>0</v>
      </c>
      <c r="AF178" s="179">
        <f>'Core Indicators'!HB202</f>
        <v>0</v>
      </c>
      <c r="AG178" s="179">
        <f t="shared" si="98"/>
        <v>0</v>
      </c>
      <c r="AH178" s="179">
        <f>'Core Indicators'!HJ202</f>
        <v>0</v>
      </c>
      <c r="AI178" s="179">
        <f>'Core Indicators'!HR202</f>
        <v>0</v>
      </c>
      <c r="AJ178" s="179">
        <f t="shared" si="99"/>
        <v>0</v>
      </c>
      <c r="AK178" s="179">
        <f>'Core Indicators'!HZ202</f>
        <v>0</v>
      </c>
      <c r="AL178" s="179">
        <f>'Core Indicators'!IH202</f>
        <v>0</v>
      </c>
      <c r="AM178" s="179">
        <f>'Core Indicators'!IP202</f>
        <v>0</v>
      </c>
      <c r="AN178" s="179">
        <f t="shared" si="100"/>
        <v>0</v>
      </c>
    </row>
    <row r="179" spans="1:40" x14ac:dyDescent="0.35">
      <c r="A179" s="197">
        <f>Lists!C:C</f>
        <v>0</v>
      </c>
      <c r="B179" s="249" t="e">
        <f t="shared" si="86"/>
        <v>#DIV/0!</v>
      </c>
      <c r="C179" s="158">
        <f t="shared" si="87"/>
        <v>0</v>
      </c>
      <c r="D179" s="272">
        <f t="shared" si="88"/>
        <v>0</v>
      </c>
      <c r="E179" s="197">
        <f>'Core Indicators'!R203</f>
        <v>0</v>
      </c>
      <c r="F179" s="197">
        <f>'Core Indicators'!Z203</f>
        <v>0</v>
      </c>
      <c r="G179" s="158">
        <f t="shared" si="89"/>
        <v>0</v>
      </c>
      <c r="H179" s="197">
        <f>'Core Indicators'!AH203</f>
        <v>0</v>
      </c>
      <c r="I179" s="197">
        <f>'Core Indicators'!AP203</f>
        <v>0</v>
      </c>
      <c r="J179" s="197">
        <f>'Core Indicators'!BN203</f>
        <v>0</v>
      </c>
      <c r="K179" s="197">
        <f t="shared" si="90"/>
        <v>0</v>
      </c>
      <c r="L179" s="249">
        <f t="shared" si="91"/>
        <v>0</v>
      </c>
      <c r="M179" s="272">
        <f t="shared" si="92"/>
        <v>0</v>
      </c>
      <c r="N179" s="198">
        <f>'Core Indicators'!DJ203</f>
        <v>0</v>
      </c>
      <c r="O179" s="198">
        <f>'Core Indicators'!DR203</f>
        <v>0</v>
      </c>
      <c r="P179" s="198">
        <f>'Core Indicators'!DZ203</f>
        <v>0</v>
      </c>
      <c r="Q179" s="198">
        <f>'Core Indicators'!EH203</f>
        <v>0</v>
      </c>
      <c r="R179" s="198">
        <f>'Core Indicators'!EP203</f>
        <v>0</v>
      </c>
      <c r="S179" s="158" t="e">
        <f t="shared" si="93"/>
        <v>#DIV/0!</v>
      </c>
      <c r="T179" s="158" t="e">
        <f t="shared" si="94"/>
        <v>#DIV/0!</v>
      </c>
      <c r="U179" s="197">
        <v>1</v>
      </c>
      <c r="V179" s="197">
        <v>1</v>
      </c>
      <c r="W179" s="197">
        <f>'Core Indicators'!EX203</f>
        <v>0</v>
      </c>
      <c r="X179" s="158">
        <f t="shared" si="95"/>
        <v>0.5</v>
      </c>
      <c r="Y179" s="197">
        <v>1</v>
      </c>
      <c r="Z179" s="158" t="e">
        <f t="shared" si="96"/>
        <v>#DIV/0!</v>
      </c>
      <c r="AA179" s="197">
        <f>'Core Indicators'!FF203</f>
        <v>0</v>
      </c>
      <c r="AB179" s="197" t="e">
        <f t="shared" si="97"/>
        <v>#DIV/0!</v>
      </c>
      <c r="AC179" s="179">
        <f>'Core Indicators'!GD203</f>
        <v>0</v>
      </c>
      <c r="AD179" s="179">
        <f>'Core Indicators'!GL203</f>
        <v>0</v>
      </c>
      <c r="AE179" s="179">
        <f>'Core Indicators'!GT203</f>
        <v>0</v>
      </c>
      <c r="AF179" s="179">
        <f>'Core Indicators'!HB203</f>
        <v>0</v>
      </c>
      <c r="AG179" s="179">
        <f t="shared" si="98"/>
        <v>0</v>
      </c>
      <c r="AH179" s="179">
        <f>'Core Indicators'!HJ203</f>
        <v>0</v>
      </c>
      <c r="AI179" s="179">
        <f>'Core Indicators'!HR203</f>
        <v>0</v>
      </c>
      <c r="AJ179" s="179">
        <f t="shared" si="99"/>
        <v>0</v>
      </c>
      <c r="AK179" s="179">
        <f>'Core Indicators'!HZ203</f>
        <v>0</v>
      </c>
      <c r="AL179" s="179">
        <f>'Core Indicators'!IH203</f>
        <v>0</v>
      </c>
      <c r="AM179" s="179">
        <f>'Core Indicators'!IP203</f>
        <v>0</v>
      </c>
      <c r="AN179" s="179">
        <f t="shared" si="100"/>
        <v>0</v>
      </c>
    </row>
    <row r="180" spans="1:40" x14ac:dyDescent="0.35">
      <c r="A180" s="197">
        <f>Lists!C:C</f>
        <v>0</v>
      </c>
      <c r="B180" s="249" t="e">
        <f t="shared" si="86"/>
        <v>#DIV/0!</v>
      </c>
      <c r="C180" s="158">
        <f t="shared" si="87"/>
        <v>0</v>
      </c>
      <c r="D180" s="272">
        <f t="shared" si="88"/>
        <v>0</v>
      </c>
      <c r="E180" s="197">
        <f>'Core Indicators'!R204</f>
        <v>0</v>
      </c>
      <c r="F180" s="197">
        <f>'Core Indicators'!Z204</f>
        <v>0</v>
      </c>
      <c r="G180" s="158">
        <f t="shared" si="89"/>
        <v>0</v>
      </c>
      <c r="H180" s="197">
        <f>'Core Indicators'!AH204</f>
        <v>0</v>
      </c>
      <c r="I180" s="197">
        <f>'Core Indicators'!AP204</f>
        <v>0</v>
      </c>
      <c r="J180" s="197">
        <f>'Core Indicators'!BN204</f>
        <v>0</v>
      </c>
      <c r="K180" s="197">
        <f t="shared" si="90"/>
        <v>0</v>
      </c>
      <c r="L180" s="249">
        <f t="shared" si="91"/>
        <v>0</v>
      </c>
      <c r="M180" s="272">
        <f t="shared" si="92"/>
        <v>0</v>
      </c>
      <c r="N180" s="198">
        <f>'Core Indicators'!DJ204</f>
        <v>0</v>
      </c>
      <c r="O180" s="198">
        <f>'Core Indicators'!DR204</f>
        <v>0</v>
      </c>
      <c r="P180" s="198">
        <f>'Core Indicators'!DZ204</f>
        <v>0</v>
      </c>
      <c r="Q180" s="198">
        <f>'Core Indicators'!EH204</f>
        <v>0</v>
      </c>
      <c r="R180" s="198">
        <f>'Core Indicators'!EP204</f>
        <v>0</v>
      </c>
      <c r="S180" s="158" t="e">
        <f t="shared" si="93"/>
        <v>#DIV/0!</v>
      </c>
      <c r="T180" s="158" t="e">
        <f t="shared" si="94"/>
        <v>#DIV/0!</v>
      </c>
      <c r="U180" s="197">
        <v>1</v>
      </c>
      <c r="V180" s="197">
        <v>1</v>
      </c>
      <c r="W180" s="197">
        <f>'Core Indicators'!EX204</f>
        <v>0</v>
      </c>
      <c r="X180" s="158">
        <f t="shared" si="95"/>
        <v>0.5</v>
      </c>
      <c r="Y180" s="197">
        <v>1</v>
      </c>
      <c r="Z180" s="158" t="e">
        <f t="shared" si="96"/>
        <v>#DIV/0!</v>
      </c>
      <c r="AA180" s="197">
        <f>'Core Indicators'!FF204</f>
        <v>0</v>
      </c>
      <c r="AB180" s="197" t="e">
        <f t="shared" si="97"/>
        <v>#DIV/0!</v>
      </c>
      <c r="AC180" s="179">
        <f>'Core Indicators'!GD204</f>
        <v>0</v>
      </c>
      <c r="AD180" s="179">
        <f>'Core Indicators'!GL204</f>
        <v>0</v>
      </c>
      <c r="AE180" s="179">
        <f>'Core Indicators'!GT204</f>
        <v>0</v>
      </c>
      <c r="AF180" s="179">
        <f>'Core Indicators'!HB204</f>
        <v>0</v>
      </c>
      <c r="AG180" s="179">
        <f t="shared" si="98"/>
        <v>0</v>
      </c>
      <c r="AH180" s="179">
        <f>'Core Indicators'!HJ204</f>
        <v>0</v>
      </c>
      <c r="AI180" s="179">
        <f>'Core Indicators'!HR204</f>
        <v>0</v>
      </c>
      <c r="AJ180" s="179">
        <f t="shared" si="99"/>
        <v>0</v>
      </c>
      <c r="AK180" s="179">
        <f>'Core Indicators'!HZ204</f>
        <v>0</v>
      </c>
      <c r="AL180" s="179">
        <f>'Core Indicators'!IH204</f>
        <v>0</v>
      </c>
      <c r="AM180" s="179">
        <f>'Core Indicators'!IP204</f>
        <v>0</v>
      </c>
      <c r="AN180" s="179">
        <f t="shared" si="100"/>
        <v>0</v>
      </c>
    </row>
    <row r="181" spans="1:40" x14ac:dyDescent="0.35">
      <c r="A181" s="197">
        <f>Lists!C:C</f>
        <v>0</v>
      </c>
      <c r="B181" s="249">
        <f t="shared" si="86"/>
        <v>0</v>
      </c>
      <c r="C181" s="158">
        <f t="shared" si="87"/>
        <v>0</v>
      </c>
      <c r="D181" s="272">
        <f t="shared" si="88"/>
        <v>0</v>
      </c>
      <c r="E181" s="197">
        <f>'Core Indicators'!R205</f>
        <v>0</v>
      </c>
      <c r="F181" s="197">
        <f>'Core Indicators'!Z205</f>
        <v>0</v>
      </c>
      <c r="G181" s="158">
        <f t="shared" si="89"/>
        <v>0</v>
      </c>
      <c r="H181" s="197">
        <f>'Core Indicators'!AH205</f>
        <v>0</v>
      </c>
      <c r="I181" s="197">
        <f>'Core Indicators'!AP205</f>
        <v>0</v>
      </c>
      <c r="J181" s="197">
        <f>'Core Indicators'!BN205</f>
        <v>0</v>
      </c>
      <c r="K181" s="197">
        <f t="shared" si="90"/>
        <v>0</v>
      </c>
      <c r="L181" s="249">
        <f t="shared" si="91"/>
        <v>0</v>
      </c>
      <c r="M181" s="272" t="e">
        <f t="shared" si="92"/>
        <v>#DIV/0!</v>
      </c>
      <c r="N181" s="198">
        <f>'Core Indicators'!DJ205</f>
        <v>0</v>
      </c>
      <c r="O181" s="198">
        <f>'Core Indicators'!DR205</f>
        <v>0</v>
      </c>
      <c r="P181" s="198">
        <f>'Core Indicators'!DZ205</f>
        <v>0</v>
      </c>
      <c r="Q181" s="198">
        <f>'Core Indicators'!EH205</f>
        <v>0</v>
      </c>
      <c r="R181" s="198">
        <f>'Core Indicators'!EP205</f>
        <v>0</v>
      </c>
      <c r="S181" s="158">
        <f t="shared" si="93"/>
        <v>0</v>
      </c>
      <c r="T181" s="158" t="e">
        <f t="shared" si="94"/>
        <v>#DIV/0!</v>
      </c>
      <c r="U181" s="197">
        <v>1</v>
      </c>
      <c r="V181" s="197">
        <v>1</v>
      </c>
      <c r="W181" s="197">
        <f>'Core Indicators'!EX205</f>
        <v>0</v>
      </c>
      <c r="X181" s="158" t="e">
        <f t="shared" si="95"/>
        <v>#DIV/0!</v>
      </c>
      <c r="Y181" s="197">
        <v>1</v>
      </c>
      <c r="Z181" s="158" t="e">
        <f t="shared" si="96"/>
        <v>#DIV/0!</v>
      </c>
      <c r="AA181" s="197">
        <f>'Core Indicators'!FF205</f>
        <v>0</v>
      </c>
      <c r="AB181" s="197" t="e">
        <f t="shared" si="97"/>
        <v>#DIV/0!</v>
      </c>
      <c r="AC181" s="179">
        <f>'Core Indicators'!GD205</f>
        <v>0</v>
      </c>
      <c r="AD181" s="179">
        <f>'Core Indicators'!GL205</f>
        <v>0</v>
      </c>
      <c r="AE181" s="179">
        <f>'Core Indicators'!GT205</f>
        <v>0</v>
      </c>
      <c r="AF181" s="179">
        <f>'Core Indicators'!HB205</f>
        <v>0</v>
      </c>
      <c r="AG181" s="179" t="e">
        <f t="shared" si="98"/>
        <v>#DIV/0!</v>
      </c>
      <c r="AH181" s="179">
        <f>'Core Indicators'!HJ205</f>
        <v>0</v>
      </c>
      <c r="AI181" s="179">
        <f>'Core Indicators'!HR205</f>
        <v>0</v>
      </c>
      <c r="AJ181" s="179" t="e">
        <f t="shared" si="99"/>
        <v>#DIV/0!</v>
      </c>
      <c r="AK181" s="179">
        <f>'Core Indicators'!HZ205</f>
        <v>0</v>
      </c>
      <c r="AL181" s="179">
        <f>'Core Indicators'!IH205</f>
        <v>0</v>
      </c>
      <c r="AM181" s="179">
        <f>'Core Indicators'!IP205</f>
        <v>0</v>
      </c>
      <c r="AN181" s="179" t="e">
        <f t="shared" si="100"/>
        <v>#DIV/0!</v>
      </c>
    </row>
    <row r="182" spans="1:40" x14ac:dyDescent="0.35">
      <c r="A182" s="197">
        <f>Lists!C:C</f>
        <v>0</v>
      </c>
      <c r="B182" s="249">
        <f t="shared" si="86"/>
        <v>0</v>
      </c>
      <c r="C182" s="158">
        <f t="shared" si="87"/>
        <v>0</v>
      </c>
      <c r="D182" s="272">
        <f t="shared" si="88"/>
        <v>0</v>
      </c>
      <c r="E182" s="197">
        <f>'Core Indicators'!R206</f>
        <v>0</v>
      </c>
      <c r="F182" s="197">
        <f>'Core Indicators'!Z206</f>
        <v>0</v>
      </c>
      <c r="G182" s="158">
        <f t="shared" si="89"/>
        <v>0</v>
      </c>
      <c r="H182" s="197">
        <f>'Core Indicators'!AH206</f>
        <v>0</v>
      </c>
      <c r="I182" s="197">
        <f>'Core Indicators'!AP206</f>
        <v>0</v>
      </c>
      <c r="J182" s="197">
        <f>'Core Indicators'!BN206</f>
        <v>0</v>
      </c>
      <c r="K182" s="197">
        <f t="shared" si="90"/>
        <v>0</v>
      </c>
      <c r="L182" s="249">
        <f t="shared" si="91"/>
        <v>0</v>
      </c>
      <c r="M182" s="272" t="e">
        <f t="shared" si="92"/>
        <v>#DIV/0!</v>
      </c>
      <c r="N182" s="198">
        <f>'Core Indicators'!DJ206</f>
        <v>0</v>
      </c>
      <c r="O182" s="198">
        <f>'Core Indicators'!DR206</f>
        <v>0</v>
      </c>
      <c r="P182" s="198">
        <f>'Core Indicators'!DZ206</f>
        <v>0</v>
      </c>
      <c r="Q182" s="198">
        <f>'Core Indicators'!EH206</f>
        <v>0</v>
      </c>
      <c r="R182" s="198">
        <f>'Core Indicators'!EP206</f>
        <v>0</v>
      </c>
      <c r="S182" s="158">
        <f t="shared" si="93"/>
        <v>0</v>
      </c>
      <c r="T182" s="158" t="e">
        <f t="shared" si="94"/>
        <v>#DIV/0!</v>
      </c>
      <c r="U182" s="197">
        <v>1</v>
      </c>
      <c r="V182" s="197">
        <v>1</v>
      </c>
      <c r="W182" s="197">
        <f>'Core Indicators'!EX206</f>
        <v>0</v>
      </c>
      <c r="X182" s="158" t="e">
        <f t="shared" si="95"/>
        <v>#DIV/0!</v>
      </c>
      <c r="Y182" s="197">
        <v>1</v>
      </c>
      <c r="Z182" s="158" t="e">
        <f t="shared" si="96"/>
        <v>#DIV/0!</v>
      </c>
      <c r="AA182" s="197">
        <f>'Core Indicators'!FF206</f>
        <v>0</v>
      </c>
      <c r="AB182" s="197" t="e">
        <f t="shared" si="97"/>
        <v>#DIV/0!</v>
      </c>
      <c r="AC182" s="179">
        <f>'Core Indicators'!GD206</f>
        <v>0</v>
      </c>
      <c r="AD182" s="179">
        <f>'Core Indicators'!GL206</f>
        <v>0</v>
      </c>
      <c r="AE182" s="179">
        <f>'Core Indicators'!GT206</f>
        <v>0</v>
      </c>
      <c r="AF182" s="179">
        <f>'Core Indicators'!HB206</f>
        <v>0</v>
      </c>
      <c r="AG182" s="179" t="e">
        <f t="shared" si="98"/>
        <v>#DIV/0!</v>
      </c>
      <c r="AH182" s="179">
        <f>'Core Indicators'!HJ206</f>
        <v>0</v>
      </c>
      <c r="AI182" s="179">
        <f>'Core Indicators'!HR206</f>
        <v>0</v>
      </c>
      <c r="AJ182" s="179" t="e">
        <f t="shared" si="99"/>
        <v>#DIV/0!</v>
      </c>
      <c r="AK182" s="179">
        <f>'Core Indicators'!HZ206</f>
        <v>0</v>
      </c>
      <c r="AL182" s="179">
        <f>'Core Indicators'!IH206</f>
        <v>0</v>
      </c>
      <c r="AM182" s="179">
        <f>'Core Indicators'!IP206</f>
        <v>0</v>
      </c>
      <c r="AN182" s="179" t="e">
        <f t="shared" si="100"/>
        <v>#DIV/0!</v>
      </c>
    </row>
    <row r="183" spans="1:40" x14ac:dyDescent="0.35">
      <c r="A183" s="197">
        <f>Lists!C:C</f>
        <v>0</v>
      </c>
      <c r="B183" s="249">
        <f t="shared" si="86"/>
        <v>0</v>
      </c>
      <c r="C183" s="158">
        <f t="shared" si="87"/>
        <v>0</v>
      </c>
      <c r="D183" s="272">
        <f t="shared" si="88"/>
        <v>0</v>
      </c>
      <c r="E183" s="197">
        <f>'Core Indicators'!R207</f>
        <v>0</v>
      </c>
      <c r="F183" s="197">
        <f>'Core Indicators'!Z207</f>
        <v>0</v>
      </c>
      <c r="G183" s="158">
        <f t="shared" si="89"/>
        <v>0</v>
      </c>
      <c r="H183" s="197">
        <f>'Core Indicators'!AH207</f>
        <v>0</v>
      </c>
      <c r="I183" s="197">
        <f>'Core Indicators'!AP207</f>
        <v>0</v>
      </c>
      <c r="J183" s="197">
        <f>'Core Indicators'!BN207</f>
        <v>0</v>
      </c>
      <c r="K183" s="197">
        <f t="shared" si="90"/>
        <v>0</v>
      </c>
      <c r="L183" s="249">
        <f t="shared" si="91"/>
        <v>0</v>
      </c>
      <c r="M183" s="272" t="e">
        <f t="shared" si="92"/>
        <v>#DIV/0!</v>
      </c>
      <c r="N183" s="198">
        <f>'Core Indicators'!DJ207</f>
        <v>0</v>
      </c>
      <c r="O183" s="198">
        <f>'Core Indicators'!DR207</f>
        <v>0</v>
      </c>
      <c r="P183" s="198">
        <f>'Core Indicators'!DZ207</f>
        <v>0</v>
      </c>
      <c r="Q183" s="198">
        <f>'Core Indicators'!EH207</f>
        <v>0</v>
      </c>
      <c r="R183" s="198">
        <f>'Core Indicators'!EP207</f>
        <v>0</v>
      </c>
      <c r="S183" s="158">
        <f t="shared" si="93"/>
        <v>0</v>
      </c>
      <c r="T183" s="158" t="e">
        <f t="shared" si="94"/>
        <v>#DIV/0!</v>
      </c>
      <c r="U183" s="197">
        <v>1</v>
      </c>
      <c r="V183" s="197">
        <v>1</v>
      </c>
      <c r="W183" s="197">
        <f>'Core Indicators'!EX207</f>
        <v>0</v>
      </c>
      <c r="X183" s="158" t="e">
        <f t="shared" si="95"/>
        <v>#DIV/0!</v>
      </c>
      <c r="Y183" s="197">
        <v>1</v>
      </c>
      <c r="Z183" s="158" t="e">
        <f t="shared" si="96"/>
        <v>#DIV/0!</v>
      </c>
      <c r="AA183" s="197">
        <f>'Core Indicators'!FF207</f>
        <v>0</v>
      </c>
      <c r="AB183" s="197" t="e">
        <f t="shared" si="97"/>
        <v>#DIV/0!</v>
      </c>
      <c r="AC183" s="179">
        <f>'Core Indicators'!GD207</f>
        <v>0</v>
      </c>
      <c r="AD183" s="179">
        <f>'Core Indicators'!GL207</f>
        <v>0</v>
      </c>
      <c r="AE183" s="179">
        <f>'Core Indicators'!GT207</f>
        <v>0</v>
      </c>
      <c r="AF183" s="179">
        <f>'Core Indicators'!HB207</f>
        <v>0</v>
      </c>
      <c r="AG183" s="179" t="e">
        <f t="shared" si="98"/>
        <v>#DIV/0!</v>
      </c>
      <c r="AH183" s="179">
        <f>'Core Indicators'!HJ207</f>
        <v>0</v>
      </c>
      <c r="AI183" s="179">
        <f>'Core Indicators'!HR207</f>
        <v>0</v>
      </c>
      <c r="AJ183" s="179" t="e">
        <f t="shared" si="99"/>
        <v>#DIV/0!</v>
      </c>
      <c r="AK183" s="179">
        <f>'Core Indicators'!HZ207</f>
        <v>0</v>
      </c>
      <c r="AL183" s="179">
        <f>'Core Indicators'!IH207</f>
        <v>0</v>
      </c>
      <c r="AM183" s="179">
        <f>'Core Indicators'!IP207</f>
        <v>0</v>
      </c>
      <c r="AN183" s="179" t="e">
        <f t="shared" si="100"/>
        <v>#DIV/0!</v>
      </c>
    </row>
    <row r="184" spans="1:40" x14ac:dyDescent="0.35">
      <c r="A184" s="197">
        <f>Lists!C:C</f>
        <v>0</v>
      </c>
      <c r="B184" s="249">
        <f t="shared" si="86"/>
        <v>0</v>
      </c>
      <c r="C184" s="158">
        <f t="shared" si="87"/>
        <v>0</v>
      </c>
      <c r="D184" s="272">
        <f t="shared" si="88"/>
        <v>0</v>
      </c>
      <c r="E184" s="197">
        <f>'Core Indicators'!R208</f>
        <v>0</v>
      </c>
      <c r="F184" s="197">
        <f>'Core Indicators'!Z208</f>
        <v>0</v>
      </c>
      <c r="G184" s="158">
        <f t="shared" si="89"/>
        <v>0</v>
      </c>
      <c r="H184" s="197">
        <f>'Core Indicators'!AH208</f>
        <v>0</v>
      </c>
      <c r="I184" s="197">
        <f>'Core Indicators'!AP208</f>
        <v>0</v>
      </c>
      <c r="J184" s="197">
        <f>'Core Indicators'!BN208</f>
        <v>0</v>
      </c>
      <c r="K184" s="197">
        <f t="shared" si="90"/>
        <v>0</v>
      </c>
      <c r="L184" s="249">
        <f t="shared" si="91"/>
        <v>0</v>
      </c>
      <c r="M184" s="272" t="e">
        <f t="shared" si="92"/>
        <v>#DIV/0!</v>
      </c>
      <c r="N184" s="198">
        <f>'Core Indicators'!DJ208</f>
        <v>0</v>
      </c>
      <c r="O184" s="198">
        <f>'Core Indicators'!DR208</f>
        <v>0</v>
      </c>
      <c r="P184" s="198">
        <f>'Core Indicators'!DZ208</f>
        <v>0</v>
      </c>
      <c r="Q184" s="198">
        <f>'Core Indicators'!EH208</f>
        <v>0</v>
      </c>
      <c r="R184" s="198">
        <f>'Core Indicators'!EP208</f>
        <v>0</v>
      </c>
      <c r="S184" s="158">
        <f t="shared" si="93"/>
        <v>0</v>
      </c>
      <c r="T184" s="158" t="e">
        <f t="shared" si="94"/>
        <v>#DIV/0!</v>
      </c>
      <c r="U184" s="197">
        <v>1</v>
      </c>
      <c r="V184" s="197">
        <v>1</v>
      </c>
      <c r="W184" s="197">
        <f>'Core Indicators'!EX208</f>
        <v>0</v>
      </c>
      <c r="X184" s="158" t="e">
        <f t="shared" si="95"/>
        <v>#DIV/0!</v>
      </c>
      <c r="Y184" s="197">
        <v>1</v>
      </c>
      <c r="Z184" s="158" t="e">
        <f t="shared" si="96"/>
        <v>#DIV/0!</v>
      </c>
      <c r="AA184" s="197">
        <f>'Core Indicators'!FF208</f>
        <v>0</v>
      </c>
      <c r="AB184" s="197" t="e">
        <f t="shared" si="97"/>
        <v>#DIV/0!</v>
      </c>
      <c r="AC184" s="179">
        <f>'Core Indicators'!GD208</f>
        <v>0</v>
      </c>
      <c r="AD184" s="179">
        <f>'Core Indicators'!GL208</f>
        <v>0</v>
      </c>
      <c r="AE184" s="179">
        <f>'Core Indicators'!GT208</f>
        <v>0</v>
      </c>
      <c r="AF184" s="179">
        <f>'Core Indicators'!HB208</f>
        <v>0</v>
      </c>
      <c r="AG184" s="179" t="e">
        <f t="shared" si="98"/>
        <v>#DIV/0!</v>
      </c>
      <c r="AH184" s="179">
        <f>'Core Indicators'!HJ208</f>
        <v>0</v>
      </c>
      <c r="AI184" s="179">
        <f>'Core Indicators'!HR208</f>
        <v>0</v>
      </c>
      <c r="AJ184" s="179" t="e">
        <f t="shared" si="99"/>
        <v>#DIV/0!</v>
      </c>
      <c r="AK184" s="179">
        <f>'Core Indicators'!HZ208</f>
        <v>0</v>
      </c>
      <c r="AL184" s="179">
        <f>'Core Indicators'!IH208</f>
        <v>0</v>
      </c>
      <c r="AM184" s="179">
        <f>'Core Indicators'!IP208</f>
        <v>0</v>
      </c>
      <c r="AN184" s="179" t="e">
        <f t="shared" si="100"/>
        <v>#DIV/0!</v>
      </c>
    </row>
    <row r="185" spans="1:40" x14ac:dyDescent="0.35">
      <c r="A185" s="197">
        <f>Lists!C:C</f>
        <v>0</v>
      </c>
      <c r="B185" s="249">
        <f t="shared" si="86"/>
        <v>0</v>
      </c>
      <c r="C185" s="158">
        <f t="shared" si="87"/>
        <v>0</v>
      </c>
      <c r="D185" s="272">
        <f t="shared" si="88"/>
        <v>0</v>
      </c>
      <c r="E185" s="197">
        <f>'Core Indicators'!R209</f>
        <v>0</v>
      </c>
      <c r="F185" s="197">
        <f>'Core Indicators'!Z209</f>
        <v>0</v>
      </c>
      <c r="G185" s="158">
        <f t="shared" si="89"/>
        <v>0</v>
      </c>
      <c r="H185" s="197">
        <f>'Core Indicators'!AH209</f>
        <v>0</v>
      </c>
      <c r="I185" s="197">
        <f>'Core Indicators'!AP209</f>
        <v>0</v>
      </c>
      <c r="J185" s="197">
        <f>'Core Indicators'!BN209</f>
        <v>0</v>
      </c>
      <c r="K185" s="197">
        <f t="shared" si="90"/>
        <v>0</v>
      </c>
      <c r="L185" s="249">
        <f t="shared" si="91"/>
        <v>0</v>
      </c>
      <c r="M185" s="272" t="e">
        <f t="shared" si="92"/>
        <v>#DIV/0!</v>
      </c>
      <c r="N185" s="198">
        <f>'Core Indicators'!DJ209</f>
        <v>0</v>
      </c>
      <c r="O185" s="198">
        <f>'Core Indicators'!DR209</f>
        <v>0</v>
      </c>
      <c r="P185" s="198">
        <f>'Core Indicators'!DZ209</f>
        <v>0</v>
      </c>
      <c r="Q185" s="198">
        <f>'Core Indicators'!EH209</f>
        <v>0</v>
      </c>
      <c r="R185" s="198">
        <f>'Core Indicators'!EP209</f>
        <v>0</v>
      </c>
      <c r="S185" s="158">
        <f t="shared" si="93"/>
        <v>0</v>
      </c>
      <c r="T185" s="158" t="e">
        <f t="shared" si="94"/>
        <v>#DIV/0!</v>
      </c>
      <c r="U185" s="197">
        <v>1</v>
      </c>
      <c r="V185" s="197">
        <v>1</v>
      </c>
      <c r="W185" s="197">
        <f>'Core Indicators'!EX209</f>
        <v>0</v>
      </c>
      <c r="X185" s="158" t="e">
        <f t="shared" si="95"/>
        <v>#DIV/0!</v>
      </c>
      <c r="Y185" s="197">
        <v>1</v>
      </c>
      <c r="Z185" s="158" t="e">
        <f t="shared" si="96"/>
        <v>#DIV/0!</v>
      </c>
      <c r="AA185" s="197">
        <f>'Core Indicators'!FF209</f>
        <v>0</v>
      </c>
      <c r="AB185" s="197" t="e">
        <f t="shared" si="97"/>
        <v>#DIV/0!</v>
      </c>
      <c r="AC185" s="179">
        <f>'Core Indicators'!GD209</f>
        <v>0</v>
      </c>
      <c r="AD185" s="179">
        <f>'Core Indicators'!GL209</f>
        <v>0</v>
      </c>
      <c r="AE185" s="179">
        <f>'Core Indicators'!GT209</f>
        <v>0</v>
      </c>
      <c r="AF185" s="179">
        <f>'Core Indicators'!HB209</f>
        <v>0</v>
      </c>
      <c r="AG185" s="179" t="e">
        <f t="shared" si="98"/>
        <v>#DIV/0!</v>
      </c>
      <c r="AH185" s="179">
        <f>'Core Indicators'!HJ209</f>
        <v>0</v>
      </c>
      <c r="AI185" s="179">
        <f>'Core Indicators'!HR209</f>
        <v>0</v>
      </c>
      <c r="AJ185" s="179" t="e">
        <f t="shared" si="99"/>
        <v>#DIV/0!</v>
      </c>
      <c r="AK185" s="179">
        <f>'Core Indicators'!HZ209</f>
        <v>0</v>
      </c>
      <c r="AL185" s="179">
        <f>'Core Indicators'!IH209</f>
        <v>0</v>
      </c>
      <c r="AM185" s="179">
        <f>'Core Indicators'!IP209</f>
        <v>0</v>
      </c>
      <c r="AN185" s="179" t="e">
        <f t="shared" si="100"/>
        <v>#DIV/0!</v>
      </c>
    </row>
    <row r="186" spans="1:40" x14ac:dyDescent="0.35">
      <c r="A186" s="197">
        <f>Lists!C:C</f>
        <v>0</v>
      </c>
      <c r="B186" s="249">
        <f t="shared" si="86"/>
        <v>0</v>
      </c>
      <c r="C186" s="158">
        <f t="shared" si="87"/>
        <v>0</v>
      </c>
      <c r="D186" s="272">
        <f t="shared" si="88"/>
        <v>0</v>
      </c>
      <c r="E186" s="197">
        <f>'Core Indicators'!R210</f>
        <v>0</v>
      </c>
      <c r="F186" s="197">
        <f>'Core Indicators'!Z210</f>
        <v>0</v>
      </c>
      <c r="G186" s="158">
        <f t="shared" si="89"/>
        <v>0</v>
      </c>
      <c r="H186" s="197">
        <f>'Core Indicators'!AH210</f>
        <v>0</v>
      </c>
      <c r="I186" s="197">
        <f>'Core Indicators'!AP210</f>
        <v>0</v>
      </c>
      <c r="J186" s="197">
        <f>'Core Indicators'!BN210</f>
        <v>0</v>
      </c>
      <c r="K186" s="197">
        <f t="shared" si="90"/>
        <v>0</v>
      </c>
      <c r="L186" s="249">
        <f t="shared" si="91"/>
        <v>0</v>
      </c>
      <c r="M186" s="272" t="e">
        <f t="shared" si="92"/>
        <v>#DIV/0!</v>
      </c>
      <c r="N186" s="198">
        <f>'Core Indicators'!DJ210</f>
        <v>0</v>
      </c>
      <c r="O186" s="198">
        <f>'Core Indicators'!DR210</f>
        <v>0</v>
      </c>
      <c r="P186" s="198">
        <f>'Core Indicators'!DZ210</f>
        <v>0</v>
      </c>
      <c r="Q186" s="198">
        <f>'Core Indicators'!EH210</f>
        <v>0</v>
      </c>
      <c r="R186" s="198">
        <f>'Core Indicators'!EP210</f>
        <v>0</v>
      </c>
      <c r="S186" s="158">
        <f t="shared" si="93"/>
        <v>0</v>
      </c>
      <c r="T186" s="158" t="e">
        <f t="shared" si="94"/>
        <v>#DIV/0!</v>
      </c>
      <c r="U186" s="197">
        <v>1</v>
      </c>
      <c r="V186" s="197">
        <v>1</v>
      </c>
      <c r="W186" s="197">
        <f>'Core Indicators'!EX210</f>
        <v>0</v>
      </c>
      <c r="X186" s="158" t="e">
        <f t="shared" si="95"/>
        <v>#DIV/0!</v>
      </c>
      <c r="Y186" s="197">
        <v>1</v>
      </c>
      <c r="Z186" s="158" t="e">
        <f t="shared" si="96"/>
        <v>#DIV/0!</v>
      </c>
      <c r="AA186" s="197">
        <f>'Core Indicators'!FF210</f>
        <v>0</v>
      </c>
      <c r="AB186" s="197" t="e">
        <f t="shared" si="97"/>
        <v>#DIV/0!</v>
      </c>
      <c r="AC186" s="179">
        <f>'Core Indicators'!GD210</f>
        <v>0</v>
      </c>
      <c r="AD186" s="179">
        <f>'Core Indicators'!GL210</f>
        <v>0</v>
      </c>
      <c r="AE186" s="179">
        <f>'Core Indicators'!GT210</f>
        <v>0</v>
      </c>
      <c r="AF186" s="179">
        <f>'Core Indicators'!HB210</f>
        <v>0</v>
      </c>
      <c r="AG186" s="179" t="e">
        <f t="shared" si="98"/>
        <v>#DIV/0!</v>
      </c>
      <c r="AH186" s="179">
        <f>'Core Indicators'!HJ210</f>
        <v>0</v>
      </c>
      <c r="AI186" s="179">
        <f>'Core Indicators'!HR210</f>
        <v>0</v>
      </c>
      <c r="AJ186" s="179" t="e">
        <f t="shared" si="99"/>
        <v>#DIV/0!</v>
      </c>
      <c r="AK186" s="179">
        <f>'Core Indicators'!HZ210</f>
        <v>0</v>
      </c>
      <c r="AL186" s="179">
        <f>'Core Indicators'!IH210</f>
        <v>0</v>
      </c>
      <c r="AM186" s="179">
        <f>'Core Indicators'!IP210</f>
        <v>0</v>
      </c>
      <c r="AN186" s="179" t="e">
        <f t="shared" si="100"/>
        <v>#DIV/0!</v>
      </c>
    </row>
    <row r="187" spans="1:40" x14ac:dyDescent="0.35">
      <c r="A187" s="197">
        <f>Lists!C:C</f>
        <v>0</v>
      </c>
      <c r="B187" s="249">
        <f t="shared" si="86"/>
        <v>0</v>
      </c>
      <c r="C187" s="158">
        <f t="shared" si="87"/>
        <v>0</v>
      </c>
      <c r="D187" s="272">
        <f t="shared" si="88"/>
        <v>0</v>
      </c>
      <c r="E187" s="197">
        <f>'Core Indicators'!R211</f>
        <v>0</v>
      </c>
      <c r="F187" s="197">
        <f>'Core Indicators'!Z211</f>
        <v>0</v>
      </c>
      <c r="G187" s="158">
        <f t="shared" si="89"/>
        <v>0</v>
      </c>
      <c r="H187" s="197">
        <f>'Core Indicators'!AH211</f>
        <v>0</v>
      </c>
      <c r="I187" s="197">
        <f>'Core Indicators'!AP211</f>
        <v>0</v>
      </c>
      <c r="J187" s="197">
        <f>'Core Indicators'!BN211</f>
        <v>0</v>
      </c>
      <c r="K187" s="197">
        <f t="shared" si="90"/>
        <v>0</v>
      </c>
      <c r="L187" s="249">
        <f t="shared" si="91"/>
        <v>0</v>
      </c>
      <c r="M187" s="272" t="e">
        <f t="shared" si="92"/>
        <v>#DIV/0!</v>
      </c>
      <c r="N187" s="198">
        <f>'Core Indicators'!DJ211</f>
        <v>0</v>
      </c>
      <c r="O187" s="198">
        <f>'Core Indicators'!DR211</f>
        <v>0</v>
      </c>
      <c r="P187" s="198">
        <f>'Core Indicators'!DZ211</f>
        <v>0</v>
      </c>
      <c r="Q187" s="198">
        <f>'Core Indicators'!EH211</f>
        <v>0</v>
      </c>
      <c r="R187" s="198">
        <f>'Core Indicators'!EP211</f>
        <v>0</v>
      </c>
      <c r="S187" s="158">
        <f t="shared" si="93"/>
        <v>0</v>
      </c>
      <c r="T187" s="158" t="e">
        <f t="shared" si="94"/>
        <v>#DIV/0!</v>
      </c>
      <c r="U187" s="197">
        <v>1</v>
      </c>
      <c r="V187" s="197">
        <v>1</v>
      </c>
      <c r="W187" s="197">
        <f>'Core Indicators'!EX211</f>
        <v>0</v>
      </c>
      <c r="X187" s="158" t="e">
        <f t="shared" si="95"/>
        <v>#DIV/0!</v>
      </c>
      <c r="Y187" s="197">
        <v>1</v>
      </c>
      <c r="Z187" s="158" t="e">
        <f t="shared" si="96"/>
        <v>#DIV/0!</v>
      </c>
      <c r="AA187" s="197">
        <f>'Core Indicators'!FF211</f>
        <v>0</v>
      </c>
      <c r="AB187" s="197" t="e">
        <f t="shared" si="97"/>
        <v>#DIV/0!</v>
      </c>
      <c r="AC187" s="179">
        <f>'Core Indicators'!GD211</f>
        <v>0</v>
      </c>
      <c r="AD187" s="179">
        <f>'Core Indicators'!GL211</f>
        <v>0</v>
      </c>
      <c r="AE187" s="179">
        <f>'Core Indicators'!GT211</f>
        <v>0</v>
      </c>
      <c r="AF187" s="179">
        <f>'Core Indicators'!HB211</f>
        <v>0</v>
      </c>
      <c r="AG187" s="179" t="e">
        <f t="shared" si="98"/>
        <v>#DIV/0!</v>
      </c>
      <c r="AH187" s="179">
        <f>'Core Indicators'!HJ211</f>
        <v>0</v>
      </c>
      <c r="AI187" s="179">
        <f>'Core Indicators'!HR211</f>
        <v>0</v>
      </c>
      <c r="AJ187" s="179" t="e">
        <f t="shared" si="99"/>
        <v>#DIV/0!</v>
      </c>
      <c r="AK187" s="179">
        <f>'Core Indicators'!HZ211</f>
        <v>0</v>
      </c>
      <c r="AL187" s="179">
        <f>'Core Indicators'!IH211</f>
        <v>0</v>
      </c>
      <c r="AM187" s="179">
        <f>'Core Indicators'!IP211</f>
        <v>0</v>
      </c>
      <c r="AN187" s="179" t="e">
        <f t="shared" si="100"/>
        <v>#DIV/0!</v>
      </c>
    </row>
    <row r="188" spans="1:40" x14ac:dyDescent="0.35">
      <c r="A188" s="197">
        <f>Lists!C:C</f>
        <v>0</v>
      </c>
      <c r="B188" s="249">
        <f t="shared" si="86"/>
        <v>0</v>
      </c>
      <c r="C188" s="158">
        <f t="shared" si="87"/>
        <v>0</v>
      </c>
      <c r="D188" s="272">
        <f t="shared" si="88"/>
        <v>0</v>
      </c>
      <c r="E188" s="197">
        <f>'Core Indicators'!R212</f>
        <v>0</v>
      </c>
      <c r="F188" s="197">
        <f>'Core Indicators'!Z212</f>
        <v>0</v>
      </c>
      <c r="G188" s="158">
        <f t="shared" si="89"/>
        <v>0</v>
      </c>
      <c r="H188" s="197">
        <f>'Core Indicators'!AH212</f>
        <v>0</v>
      </c>
      <c r="I188" s="197">
        <f>'Core Indicators'!AP212</f>
        <v>0</v>
      </c>
      <c r="J188" s="197">
        <f>'Core Indicators'!BN212</f>
        <v>0</v>
      </c>
      <c r="K188" s="197">
        <f t="shared" si="90"/>
        <v>0</v>
      </c>
      <c r="L188" s="249">
        <f t="shared" si="91"/>
        <v>0</v>
      </c>
      <c r="M188" s="272" t="e">
        <f t="shared" si="92"/>
        <v>#DIV/0!</v>
      </c>
      <c r="N188" s="198">
        <f>'Core Indicators'!DJ212</f>
        <v>0</v>
      </c>
      <c r="O188" s="198">
        <f>'Core Indicators'!DR212</f>
        <v>0</v>
      </c>
      <c r="P188" s="198">
        <f>'Core Indicators'!DZ212</f>
        <v>0</v>
      </c>
      <c r="Q188" s="198">
        <f>'Core Indicators'!EH212</f>
        <v>0</v>
      </c>
      <c r="R188" s="198">
        <f>'Core Indicators'!EP212</f>
        <v>0</v>
      </c>
      <c r="S188" s="158">
        <f t="shared" si="93"/>
        <v>0</v>
      </c>
      <c r="T188" s="158" t="e">
        <f t="shared" si="94"/>
        <v>#DIV/0!</v>
      </c>
      <c r="U188" s="197">
        <v>1</v>
      </c>
      <c r="V188" s="197">
        <v>1</v>
      </c>
      <c r="W188" s="197">
        <f>'Core Indicators'!EX212</f>
        <v>0</v>
      </c>
      <c r="X188" s="158" t="e">
        <f t="shared" si="95"/>
        <v>#DIV/0!</v>
      </c>
      <c r="Y188" s="197">
        <v>1</v>
      </c>
      <c r="Z188" s="158" t="e">
        <f t="shared" si="96"/>
        <v>#DIV/0!</v>
      </c>
      <c r="AA188" s="197">
        <f>'Core Indicators'!FF212</f>
        <v>0</v>
      </c>
      <c r="AB188" s="197" t="e">
        <f t="shared" si="97"/>
        <v>#DIV/0!</v>
      </c>
      <c r="AC188" s="179">
        <f>'Core Indicators'!GD212</f>
        <v>0</v>
      </c>
      <c r="AD188" s="179">
        <f>'Core Indicators'!GL212</f>
        <v>0</v>
      </c>
      <c r="AE188" s="179">
        <f>'Core Indicators'!GT212</f>
        <v>0</v>
      </c>
      <c r="AF188" s="179">
        <f>'Core Indicators'!HB212</f>
        <v>0</v>
      </c>
      <c r="AG188" s="179" t="e">
        <f t="shared" si="98"/>
        <v>#DIV/0!</v>
      </c>
      <c r="AH188" s="179">
        <f>'Core Indicators'!HJ212</f>
        <v>0</v>
      </c>
      <c r="AI188" s="179">
        <f>'Core Indicators'!HR212</f>
        <v>0</v>
      </c>
      <c r="AJ188" s="179" t="e">
        <f t="shared" si="99"/>
        <v>#DIV/0!</v>
      </c>
      <c r="AK188" s="179">
        <f>'Core Indicators'!HZ212</f>
        <v>0</v>
      </c>
      <c r="AL188" s="179">
        <f>'Core Indicators'!IH212</f>
        <v>0</v>
      </c>
      <c r="AM188" s="179">
        <f>'Core Indicators'!IP212</f>
        <v>0</v>
      </c>
      <c r="AN188" s="179" t="e">
        <f t="shared" si="100"/>
        <v>#DIV/0!</v>
      </c>
    </row>
    <row r="189" spans="1:40" x14ac:dyDescent="0.35">
      <c r="A189" s="197">
        <f>Lists!C:C</f>
        <v>0</v>
      </c>
      <c r="B189" s="249">
        <f t="shared" si="86"/>
        <v>0</v>
      </c>
      <c r="C189" s="158">
        <f t="shared" si="87"/>
        <v>0</v>
      </c>
      <c r="D189" s="272">
        <f t="shared" si="88"/>
        <v>0</v>
      </c>
      <c r="E189" s="197">
        <f>'Core Indicators'!R213</f>
        <v>0</v>
      </c>
      <c r="F189" s="197">
        <f>'Core Indicators'!Z213</f>
        <v>0</v>
      </c>
      <c r="G189" s="158">
        <f t="shared" si="89"/>
        <v>0</v>
      </c>
      <c r="H189" s="197">
        <f>'Core Indicators'!AH213</f>
        <v>0</v>
      </c>
      <c r="I189" s="197">
        <f>'Core Indicators'!AP213</f>
        <v>0</v>
      </c>
      <c r="J189" s="197">
        <f>'Core Indicators'!BN213</f>
        <v>0</v>
      </c>
      <c r="K189" s="197">
        <f t="shared" si="90"/>
        <v>0</v>
      </c>
      <c r="L189" s="249">
        <f t="shared" si="91"/>
        <v>0</v>
      </c>
      <c r="M189" s="272" t="e">
        <f t="shared" si="92"/>
        <v>#DIV/0!</v>
      </c>
      <c r="N189" s="198">
        <f>'Core Indicators'!DJ213</f>
        <v>0</v>
      </c>
      <c r="O189" s="198">
        <f>'Core Indicators'!DR213</f>
        <v>0</v>
      </c>
      <c r="P189" s="198">
        <f>'Core Indicators'!DZ213</f>
        <v>0</v>
      </c>
      <c r="Q189" s="198">
        <f>'Core Indicators'!EH213</f>
        <v>0</v>
      </c>
      <c r="R189" s="198">
        <f>'Core Indicators'!EP213</f>
        <v>0</v>
      </c>
      <c r="S189" s="158">
        <f t="shared" si="93"/>
        <v>0</v>
      </c>
      <c r="T189" s="158" t="e">
        <f t="shared" si="94"/>
        <v>#DIV/0!</v>
      </c>
      <c r="U189" s="197">
        <v>1</v>
      </c>
      <c r="V189" s="197">
        <v>1</v>
      </c>
      <c r="W189" s="197">
        <f>'Core Indicators'!EX213</f>
        <v>0</v>
      </c>
      <c r="X189" s="158" t="e">
        <f t="shared" si="95"/>
        <v>#DIV/0!</v>
      </c>
      <c r="Y189" s="197">
        <v>1</v>
      </c>
      <c r="Z189" s="158" t="e">
        <f t="shared" si="96"/>
        <v>#DIV/0!</v>
      </c>
      <c r="AA189" s="197">
        <f>'Core Indicators'!FF213</f>
        <v>0</v>
      </c>
      <c r="AB189" s="197" t="e">
        <f t="shared" si="97"/>
        <v>#DIV/0!</v>
      </c>
      <c r="AC189" s="179">
        <f>'Core Indicators'!GD213</f>
        <v>0</v>
      </c>
      <c r="AD189" s="179">
        <f>'Core Indicators'!GL213</f>
        <v>0</v>
      </c>
      <c r="AE189" s="179">
        <f>'Core Indicators'!GT213</f>
        <v>0</v>
      </c>
      <c r="AF189" s="179">
        <f>'Core Indicators'!HB213</f>
        <v>0</v>
      </c>
      <c r="AG189" s="179" t="e">
        <f t="shared" si="98"/>
        <v>#DIV/0!</v>
      </c>
      <c r="AH189" s="179">
        <f>'Core Indicators'!HJ213</f>
        <v>0</v>
      </c>
      <c r="AI189" s="179">
        <f>'Core Indicators'!HR213</f>
        <v>0</v>
      </c>
      <c r="AJ189" s="179" t="e">
        <f t="shared" si="99"/>
        <v>#DIV/0!</v>
      </c>
      <c r="AK189" s="179">
        <f>'Core Indicators'!HZ213</f>
        <v>0</v>
      </c>
      <c r="AL189" s="179">
        <f>'Core Indicators'!IH213</f>
        <v>0</v>
      </c>
      <c r="AM189" s="179">
        <f>'Core Indicators'!IP213</f>
        <v>0</v>
      </c>
      <c r="AN189" s="179" t="e">
        <f t="shared" si="100"/>
        <v>#DIV/0!</v>
      </c>
    </row>
    <row r="190" spans="1:40" x14ac:dyDescent="0.35">
      <c r="A190" s="197">
        <f>Lists!C:C</f>
        <v>0</v>
      </c>
      <c r="B190" s="249">
        <f t="shared" si="86"/>
        <v>0</v>
      </c>
      <c r="C190" s="158">
        <f t="shared" si="87"/>
        <v>0</v>
      </c>
      <c r="D190" s="272">
        <f t="shared" si="88"/>
        <v>0</v>
      </c>
      <c r="E190" s="197">
        <f>'Core Indicators'!R214</f>
        <v>0</v>
      </c>
      <c r="F190" s="197">
        <f>'Core Indicators'!Z214</f>
        <v>0</v>
      </c>
      <c r="G190" s="158">
        <f t="shared" si="89"/>
        <v>0</v>
      </c>
      <c r="H190" s="197">
        <f>'Core Indicators'!AH214</f>
        <v>0</v>
      </c>
      <c r="I190" s="197">
        <f>'Core Indicators'!AP214</f>
        <v>0</v>
      </c>
      <c r="J190" s="197">
        <f>'Core Indicators'!BN214</f>
        <v>0</v>
      </c>
      <c r="K190" s="197">
        <f t="shared" si="90"/>
        <v>0</v>
      </c>
      <c r="L190" s="249">
        <f t="shared" si="91"/>
        <v>0</v>
      </c>
      <c r="M190" s="272" t="e">
        <f t="shared" si="92"/>
        <v>#DIV/0!</v>
      </c>
      <c r="N190" s="198">
        <f>'Core Indicators'!DJ214</f>
        <v>0</v>
      </c>
      <c r="O190" s="198">
        <f>'Core Indicators'!DR214</f>
        <v>0</v>
      </c>
      <c r="P190" s="198">
        <f>'Core Indicators'!DZ214</f>
        <v>0</v>
      </c>
      <c r="Q190" s="198">
        <f>'Core Indicators'!EH214</f>
        <v>0</v>
      </c>
      <c r="R190" s="198">
        <f>'Core Indicators'!EP214</f>
        <v>0</v>
      </c>
      <c r="S190" s="158">
        <f t="shared" si="93"/>
        <v>0</v>
      </c>
      <c r="T190" s="158" t="e">
        <f t="shared" si="94"/>
        <v>#DIV/0!</v>
      </c>
      <c r="U190" s="197">
        <v>1</v>
      </c>
      <c r="V190" s="197">
        <v>1</v>
      </c>
      <c r="W190" s="197">
        <f>'Core Indicators'!EX214</f>
        <v>0</v>
      </c>
      <c r="X190" s="158" t="e">
        <f t="shared" si="95"/>
        <v>#DIV/0!</v>
      </c>
      <c r="Y190" s="197">
        <v>1</v>
      </c>
      <c r="Z190" s="158" t="e">
        <f t="shared" si="96"/>
        <v>#DIV/0!</v>
      </c>
      <c r="AA190" s="197">
        <f>'Core Indicators'!FF214</f>
        <v>0</v>
      </c>
      <c r="AB190" s="197" t="e">
        <f t="shared" si="97"/>
        <v>#DIV/0!</v>
      </c>
      <c r="AC190" s="179">
        <f>'Core Indicators'!GD214</f>
        <v>0</v>
      </c>
      <c r="AD190" s="179">
        <f>'Core Indicators'!GL214</f>
        <v>0</v>
      </c>
      <c r="AE190" s="179">
        <f>'Core Indicators'!GT214</f>
        <v>0</v>
      </c>
      <c r="AF190" s="179">
        <f>'Core Indicators'!HB214</f>
        <v>0</v>
      </c>
      <c r="AG190" s="179" t="e">
        <f t="shared" si="98"/>
        <v>#DIV/0!</v>
      </c>
      <c r="AH190" s="179">
        <f>'Core Indicators'!HJ214</f>
        <v>0</v>
      </c>
      <c r="AI190" s="179">
        <f>'Core Indicators'!HR214</f>
        <v>0</v>
      </c>
      <c r="AJ190" s="179" t="e">
        <f t="shared" si="99"/>
        <v>#DIV/0!</v>
      </c>
      <c r="AK190" s="179">
        <f>'Core Indicators'!HZ214</f>
        <v>0</v>
      </c>
      <c r="AL190" s="179">
        <f>'Core Indicators'!IH214</f>
        <v>0</v>
      </c>
      <c r="AM190" s="179">
        <f>'Core Indicators'!IP214</f>
        <v>0</v>
      </c>
      <c r="AN190" s="179" t="e">
        <f t="shared" si="100"/>
        <v>#DIV/0!</v>
      </c>
    </row>
    <row r="191" spans="1:40" x14ac:dyDescent="0.35">
      <c r="A191" s="197">
        <f>Lists!C:C</f>
        <v>0</v>
      </c>
      <c r="B191" s="249">
        <f t="shared" si="86"/>
        <v>0</v>
      </c>
      <c r="C191" s="158">
        <f t="shared" si="87"/>
        <v>0</v>
      </c>
      <c r="D191" s="272">
        <f t="shared" si="88"/>
        <v>0</v>
      </c>
      <c r="E191" s="197">
        <f>'Core Indicators'!R215</f>
        <v>0</v>
      </c>
      <c r="F191" s="197">
        <f>'Core Indicators'!Z215</f>
        <v>0</v>
      </c>
      <c r="G191" s="158">
        <f t="shared" si="89"/>
        <v>0</v>
      </c>
      <c r="H191" s="197">
        <f>'Core Indicators'!AH215</f>
        <v>0</v>
      </c>
      <c r="I191" s="197">
        <f>'Core Indicators'!AP215</f>
        <v>0</v>
      </c>
      <c r="J191" s="197">
        <f>'Core Indicators'!BN215</f>
        <v>0</v>
      </c>
      <c r="K191" s="197">
        <f t="shared" si="90"/>
        <v>0</v>
      </c>
      <c r="L191" s="249">
        <f t="shared" si="91"/>
        <v>0</v>
      </c>
      <c r="M191" s="272" t="e">
        <f t="shared" si="92"/>
        <v>#DIV/0!</v>
      </c>
      <c r="N191" s="198">
        <f>'Core Indicators'!DJ215</f>
        <v>0</v>
      </c>
      <c r="O191" s="198">
        <f>'Core Indicators'!DR215</f>
        <v>0</v>
      </c>
      <c r="P191" s="198">
        <f>'Core Indicators'!DZ215</f>
        <v>0</v>
      </c>
      <c r="Q191" s="198">
        <f>'Core Indicators'!EH215</f>
        <v>0</v>
      </c>
      <c r="R191" s="198">
        <f>'Core Indicators'!EP215</f>
        <v>0</v>
      </c>
      <c r="S191" s="158">
        <f t="shared" si="93"/>
        <v>0</v>
      </c>
      <c r="T191" s="158" t="e">
        <f t="shared" si="94"/>
        <v>#DIV/0!</v>
      </c>
      <c r="U191" s="197">
        <v>1</v>
      </c>
      <c r="V191" s="197">
        <v>1</v>
      </c>
      <c r="W191" s="197">
        <f>'Core Indicators'!EX215</f>
        <v>0</v>
      </c>
      <c r="X191" s="158" t="e">
        <f t="shared" si="95"/>
        <v>#DIV/0!</v>
      </c>
      <c r="Y191" s="197">
        <v>1</v>
      </c>
      <c r="Z191" s="158" t="e">
        <f t="shared" si="96"/>
        <v>#DIV/0!</v>
      </c>
      <c r="AA191" s="197">
        <f>'Core Indicators'!FF215</f>
        <v>0</v>
      </c>
      <c r="AB191" s="197" t="e">
        <f t="shared" si="97"/>
        <v>#DIV/0!</v>
      </c>
      <c r="AC191" s="179">
        <f>'Core Indicators'!GD215</f>
        <v>0</v>
      </c>
      <c r="AD191" s="179">
        <f>'Core Indicators'!GL215</f>
        <v>0</v>
      </c>
      <c r="AE191" s="179">
        <f>'Core Indicators'!GT215</f>
        <v>0</v>
      </c>
      <c r="AF191" s="179">
        <f>'Core Indicators'!HB215</f>
        <v>0</v>
      </c>
      <c r="AG191" s="179" t="e">
        <f t="shared" si="98"/>
        <v>#DIV/0!</v>
      </c>
      <c r="AH191" s="179">
        <f>'Core Indicators'!HJ215</f>
        <v>0</v>
      </c>
      <c r="AI191" s="179">
        <f>'Core Indicators'!HR215</f>
        <v>0</v>
      </c>
      <c r="AJ191" s="179" t="e">
        <f t="shared" si="99"/>
        <v>#DIV/0!</v>
      </c>
      <c r="AK191" s="179">
        <f>'Core Indicators'!HZ215</f>
        <v>0</v>
      </c>
      <c r="AL191" s="179">
        <f>'Core Indicators'!IH215</f>
        <v>0</v>
      </c>
      <c r="AM191" s="179">
        <f>'Core Indicators'!IP215</f>
        <v>0</v>
      </c>
      <c r="AN191" s="179" t="e">
        <f t="shared" si="100"/>
        <v>#DIV/0!</v>
      </c>
    </row>
    <row r="192" spans="1:40" x14ac:dyDescent="0.35">
      <c r="A192" s="197">
        <f>Lists!C:C</f>
        <v>0</v>
      </c>
      <c r="B192" s="249">
        <f t="shared" si="86"/>
        <v>0</v>
      </c>
      <c r="C192" s="158">
        <f t="shared" si="87"/>
        <v>0</v>
      </c>
      <c r="D192" s="272">
        <f t="shared" si="88"/>
        <v>0</v>
      </c>
      <c r="E192" s="197">
        <f>'Core Indicators'!R216</f>
        <v>0</v>
      </c>
      <c r="F192" s="197">
        <f>'Core Indicators'!Z216</f>
        <v>0</v>
      </c>
      <c r="G192" s="158">
        <f t="shared" si="89"/>
        <v>0</v>
      </c>
      <c r="H192" s="197">
        <f>'Core Indicators'!AH216</f>
        <v>0</v>
      </c>
      <c r="I192" s="197">
        <f>'Core Indicators'!AP216</f>
        <v>0</v>
      </c>
      <c r="J192" s="197">
        <f>'Core Indicators'!BN216</f>
        <v>0</v>
      </c>
      <c r="K192" s="197">
        <f t="shared" si="90"/>
        <v>0</v>
      </c>
      <c r="L192" s="249">
        <f t="shared" si="91"/>
        <v>0</v>
      </c>
      <c r="M192" s="272" t="e">
        <f t="shared" si="92"/>
        <v>#DIV/0!</v>
      </c>
      <c r="N192" s="198">
        <f>'Core Indicators'!DJ216</f>
        <v>0</v>
      </c>
      <c r="O192" s="198">
        <f>'Core Indicators'!DR216</f>
        <v>0</v>
      </c>
      <c r="P192" s="198">
        <f>'Core Indicators'!DZ216</f>
        <v>0</v>
      </c>
      <c r="Q192" s="198">
        <f>'Core Indicators'!EH216</f>
        <v>0</v>
      </c>
      <c r="R192" s="198">
        <f>'Core Indicators'!EP216</f>
        <v>0</v>
      </c>
      <c r="S192" s="158">
        <f t="shared" si="93"/>
        <v>0</v>
      </c>
      <c r="T192" s="158" t="e">
        <f t="shared" si="94"/>
        <v>#DIV/0!</v>
      </c>
      <c r="U192" s="197">
        <v>1</v>
      </c>
      <c r="V192" s="197">
        <v>1</v>
      </c>
      <c r="W192" s="197">
        <f>'Core Indicators'!EX216</f>
        <v>0</v>
      </c>
      <c r="X192" s="158" t="e">
        <f t="shared" si="95"/>
        <v>#DIV/0!</v>
      </c>
      <c r="Y192" s="197">
        <v>1</v>
      </c>
      <c r="Z192" s="158" t="e">
        <f t="shared" si="96"/>
        <v>#DIV/0!</v>
      </c>
      <c r="AA192" s="197">
        <f>'Core Indicators'!FF216</f>
        <v>0</v>
      </c>
      <c r="AB192" s="197" t="e">
        <f t="shared" si="97"/>
        <v>#DIV/0!</v>
      </c>
      <c r="AC192" s="179">
        <f>'Core Indicators'!GD216</f>
        <v>0</v>
      </c>
      <c r="AD192" s="179">
        <f>'Core Indicators'!GL216</f>
        <v>0</v>
      </c>
      <c r="AE192" s="179">
        <f>'Core Indicators'!GT216</f>
        <v>0</v>
      </c>
      <c r="AF192" s="179">
        <f>'Core Indicators'!HB216</f>
        <v>0</v>
      </c>
      <c r="AG192" s="179" t="e">
        <f t="shared" si="98"/>
        <v>#DIV/0!</v>
      </c>
      <c r="AH192" s="179">
        <f>'Core Indicators'!HJ216</f>
        <v>0</v>
      </c>
      <c r="AI192" s="179">
        <f>'Core Indicators'!HR216</f>
        <v>0</v>
      </c>
      <c r="AJ192" s="179" t="e">
        <f t="shared" si="99"/>
        <v>#DIV/0!</v>
      </c>
      <c r="AK192" s="179">
        <f>'Core Indicators'!HZ216</f>
        <v>0</v>
      </c>
      <c r="AL192" s="179">
        <f>'Core Indicators'!IH216</f>
        <v>0</v>
      </c>
      <c r="AM192" s="179">
        <f>'Core Indicators'!IP216</f>
        <v>0</v>
      </c>
      <c r="AN192" s="179" t="e">
        <f t="shared" si="100"/>
        <v>#DIV/0!</v>
      </c>
    </row>
    <row r="193" spans="1:40" x14ac:dyDescent="0.35">
      <c r="A193" s="197">
        <f>Lists!C:C</f>
        <v>0</v>
      </c>
      <c r="B193" s="249">
        <f t="shared" si="86"/>
        <v>0</v>
      </c>
      <c r="C193" s="158">
        <f t="shared" si="87"/>
        <v>0</v>
      </c>
      <c r="D193" s="272">
        <f t="shared" si="88"/>
        <v>0</v>
      </c>
      <c r="E193" s="197">
        <f>'Core Indicators'!R217</f>
        <v>0</v>
      </c>
      <c r="F193" s="197">
        <f>'Core Indicators'!Z217</f>
        <v>0</v>
      </c>
      <c r="G193" s="158">
        <f t="shared" si="89"/>
        <v>0</v>
      </c>
      <c r="H193" s="197">
        <f>'Core Indicators'!AH217</f>
        <v>0</v>
      </c>
      <c r="I193" s="197">
        <f>'Core Indicators'!AP217</f>
        <v>0</v>
      </c>
      <c r="J193" s="197">
        <f>'Core Indicators'!BN217</f>
        <v>0</v>
      </c>
      <c r="K193" s="197">
        <f t="shared" si="90"/>
        <v>0</v>
      </c>
      <c r="L193" s="249">
        <f t="shared" si="91"/>
        <v>0</v>
      </c>
      <c r="M193" s="272" t="e">
        <f t="shared" si="92"/>
        <v>#DIV/0!</v>
      </c>
      <c r="N193" s="198">
        <f>'Core Indicators'!DJ217</f>
        <v>0</v>
      </c>
      <c r="O193" s="198">
        <f>'Core Indicators'!DR217</f>
        <v>0</v>
      </c>
      <c r="P193" s="198">
        <f>'Core Indicators'!DZ217</f>
        <v>0</v>
      </c>
      <c r="Q193" s="198">
        <f>'Core Indicators'!EH217</f>
        <v>0</v>
      </c>
      <c r="R193" s="198">
        <f>'Core Indicators'!EP217</f>
        <v>0</v>
      </c>
      <c r="S193" s="158">
        <f t="shared" si="93"/>
        <v>0</v>
      </c>
      <c r="T193" s="158" t="e">
        <f t="shared" si="94"/>
        <v>#DIV/0!</v>
      </c>
      <c r="U193" s="197">
        <v>1</v>
      </c>
      <c r="V193" s="197">
        <v>1</v>
      </c>
      <c r="W193" s="197">
        <f>'Core Indicators'!EX217</f>
        <v>0</v>
      </c>
      <c r="X193" s="158" t="e">
        <f t="shared" si="95"/>
        <v>#DIV/0!</v>
      </c>
      <c r="Y193" s="197">
        <v>1</v>
      </c>
      <c r="Z193" s="158" t="e">
        <f t="shared" si="96"/>
        <v>#DIV/0!</v>
      </c>
      <c r="AA193" s="197">
        <f>'Core Indicators'!FF217</f>
        <v>0</v>
      </c>
      <c r="AB193" s="197" t="e">
        <f t="shared" si="97"/>
        <v>#DIV/0!</v>
      </c>
      <c r="AC193" s="179">
        <f>'Core Indicators'!GD217</f>
        <v>0</v>
      </c>
      <c r="AD193" s="179">
        <f>'Core Indicators'!GL217</f>
        <v>0</v>
      </c>
      <c r="AE193" s="179">
        <f>'Core Indicators'!GT217</f>
        <v>0</v>
      </c>
      <c r="AF193" s="179">
        <f>'Core Indicators'!HB217</f>
        <v>0</v>
      </c>
      <c r="AG193" s="179" t="e">
        <f t="shared" si="98"/>
        <v>#DIV/0!</v>
      </c>
      <c r="AH193" s="179">
        <f>'Core Indicators'!HJ217</f>
        <v>0</v>
      </c>
      <c r="AI193" s="179">
        <f>'Core Indicators'!HR217</f>
        <v>0</v>
      </c>
      <c r="AJ193" s="179" t="e">
        <f t="shared" si="99"/>
        <v>#DIV/0!</v>
      </c>
      <c r="AK193" s="179">
        <f>'Core Indicators'!HZ217</f>
        <v>0</v>
      </c>
      <c r="AL193" s="179">
        <f>'Core Indicators'!IH217</f>
        <v>0</v>
      </c>
      <c r="AM193" s="179">
        <f>'Core Indicators'!IP217</f>
        <v>0</v>
      </c>
      <c r="AN193" s="179" t="e">
        <f t="shared" si="100"/>
        <v>#DIV/0!</v>
      </c>
    </row>
    <row r="194" spans="1:40" x14ac:dyDescent="0.35">
      <c r="A194" s="197">
        <f>Lists!C:C</f>
        <v>0</v>
      </c>
      <c r="B194" s="249">
        <f t="shared" si="86"/>
        <v>0</v>
      </c>
      <c r="C194" s="158">
        <f t="shared" si="87"/>
        <v>0</v>
      </c>
      <c r="D194" s="272">
        <f t="shared" si="88"/>
        <v>0</v>
      </c>
      <c r="E194" s="197">
        <f>'Core Indicators'!R218</f>
        <v>0</v>
      </c>
      <c r="F194" s="197">
        <f>'Core Indicators'!Z218</f>
        <v>0</v>
      </c>
      <c r="G194" s="158">
        <f t="shared" si="89"/>
        <v>0</v>
      </c>
      <c r="H194" s="197">
        <f>'Core Indicators'!AH218</f>
        <v>0</v>
      </c>
      <c r="I194" s="197">
        <f>'Core Indicators'!AP218</f>
        <v>0</v>
      </c>
      <c r="J194" s="197">
        <f>'Core Indicators'!BN218</f>
        <v>0</v>
      </c>
      <c r="K194" s="197">
        <f t="shared" si="90"/>
        <v>0</v>
      </c>
      <c r="L194" s="249">
        <f t="shared" si="91"/>
        <v>0</v>
      </c>
      <c r="M194" s="272" t="e">
        <f t="shared" si="92"/>
        <v>#DIV/0!</v>
      </c>
      <c r="N194" s="198">
        <f>'Core Indicators'!DJ218</f>
        <v>0</v>
      </c>
      <c r="O194" s="198">
        <f>'Core Indicators'!DR218</f>
        <v>0</v>
      </c>
      <c r="P194" s="198">
        <f>'Core Indicators'!DZ218</f>
        <v>0</v>
      </c>
      <c r="Q194" s="198">
        <f>'Core Indicators'!EH218</f>
        <v>0</v>
      </c>
      <c r="R194" s="198">
        <f>'Core Indicators'!EP218</f>
        <v>0</v>
      </c>
      <c r="S194" s="158">
        <f t="shared" si="93"/>
        <v>0</v>
      </c>
      <c r="T194" s="158" t="e">
        <f t="shared" si="94"/>
        <v>#DIV/0!</v>
      </c>
      <c r="U194" s="197">
        <v>1</v>
      </c>
      <c r="V194" s="197">
        <v>1</v>
      </c>
      <c r="W194" s="197">
        <f>'Core Indicators'!EX218</f>
        <v>0</v>
      </c>
      <c r="X194" s="158" t="e">
        <f t="shared" si="95"/>
        <v>#DIV/0!</v>
      </c>
      <c r="Y194" s="197">
        <v>1</v>
      </c>
      <c r="Z194" s="158" t="e">
        <f t="shared" si="96"/>
        <v>#DIV/0!</v>
      </c>
      <c r="AA194" s="197">
        <f>'Core Indicators'!FF218</f>
        <v>0</v>
      </c>
      <c r="AB194" s="197" t="e">
        <f t="shared" si="97"/>
        <v>#DIV/0!</v>
      </c>
      <c r="AC194" s="179">
        <f>'Core Indicators'!GD218</f>
        <v>0</v>
      </c>
      <c r="AD194" s="179">
        <f>'Core Indicators'!GL218</f>
        <v>0</v>
      </c>
      <c r="AE194" s="179">
        <f>'Core Indicators'!GT218</f>
        <v>0</v>
      </c>
      <c r="AF194" s="179">
        <f>'Core Indicators'!HB218</f>
        <v>0</v>
      </c>
      <c r="AG194" s="179" t="e">
        <f t="shared" si="98"/>
        <v>#DIV/0!</v>
      </c>
      <c r="AH194" s="179">
        <f>'Core Indicators'!HJ218</f>
        <v>0</v>
      </c>
      <c r="AI194" s="179">
        <f>'Core Indicators'!HR218</f>
        <v>0</v>
      </c>
      <c r="AJ194" s="179" t="e">
        <f t="shared" si="99"/>
        <v>#DIV/0!</v>
      </c>
      <c r="AK194" s="179">
        <f>'Core Indicators'!HZ218</f>
        <v>0</v>
      </c>
      <c r="AL194" s="179">
        <f>'Core Indicators'!IH218</f>
        <v>0</v>
      </c>
      <c r="AM194" s="179">
        <f>'Core Indicators'!IP218</f>
        <v>0</v>
      </c>
      <c r="AN194" s="179" t="e">
        <f t="shared" si="100"/>
        <v>#DIV/0!</v>
      </c>
    </row>
    <row r="195" spans="1:40" x14ac:dyDescent="0.35">
      <c r="A195" s="197">
        <f>Lists!C:C</f>
        <v>0</v>
      </c>
      <c r="B195" s="249">
        <f t="shared" si="86"/>
        <v>0</v>
      </c>
      <c r="C195" s="158">
        <f t="shared" si="87"/>
        <v>0</v>
      </c>
      <c r="D195" s="272">
        <f t="shared" si="88"/>
        <v>0</v>
      </c>
      <c r="E195" s="197">
        <f>'Core Indicators'!R219</f>
        <v>0</v>
      </c>
      <c r="F195" s="197">
        <f>'Core Indicators'!Z219</f>
        <v>0</v>
      </c>
      <c r="G195" s="158">
        <f t="shared" si="89"/>
        <v>0</v>
      </c>
      <c r="H195" s="197">
        <f>'Core Indicators'!AH219</f>
        <v>0</v>
      </c>
      <c r="I195" s="197">
        <f>'Core Indicators'!AP219</f>
        <v>0</v>
      </c>
      <c r="J195" s="197">
        <f>'Core Indicators'!BN219</f>
        <v>0</v>
      </c>
      <c r="K195" s="197">
        <f t="shared" si="90"/>
        <v>0</v>
      </c>
      <c r="L195" s="249">
        <f t="shared" si="91"/>
        <v>0</v>
      </c>
      <c r="M195" s="272" t="e">
        <f t="shared" si="92"/>
        <v>#DIV/0!</v>
      </c>
      <c r="N195" s="198">
        <f>'Core Indicators'!DJ219</f>
        <v>0</v>
      </c>
      <c r="O195" s="198">
        <f>'Core Indicators'!DR219</f>
        <v>0</v>
      </c>
      <c r="P195" s="198">
        <f>'Core Indicators'!DZ219</f>
        <v>0</v>
      </c>
      <c r="Q195" s="198">
        <f>'Core Indicators'!EH219</f>
        <v>0</v>
      </c>
      <c r="R195" s="198">
        <f>'Core Indicators'!EP219</f>
        <v>0</v>
      </c>
      <c r="S195" s="158">
        <f t="shared" si="93"/>
        <v>0</v>
      </c>
      <c r="T195" s="158" t="e">
        <f t="shared" si="94"/>
        <v>#DIV/0!</v>
      </c>
      <c r="U195" s="197">
        <v>1</v>
      </c>
      <c r="V195" s="197">
        <v>1</v>
      </c>
      <c r="W195" s="197">
        <f>'Core Indicators'!EX219</f>
        <v>0</v>
      </c>
      <c r="X195" s="158" t="e">
        <f t="shared" si="95"/>
        <v>#DIV/0!</v>
      </c>
      <c r="Y195" s="197">
        <v>1</v>
      </c>
      <c r="Z195" s="158" t="e">
        <f t="shared" si="96"/>
        <v>#DIV/0!</v>
      </c>
      <c r="AA195" s="197">
        <f>'Core Indicators'!FF219</f>
        <v>0</v>
      </c>
      <c r="AB195" s="197" t="e">
        <f t="shared" si="97"/>
        <v>#DIV/0!</v>
      </c>
      <c r="AC195" s="179">
        <f>'Core Indicators'!GD219</f>
        <v>0</v>
      </c>
      <c r="AD195" s="179">
        <f>'Core Indicators'!GL219</f>
        <v>0</v>
      </c>
      <c r="AE195" s="179">
        <f>'Core Indicators'!GT219</f>
        <v>0</v>
      </c>
      <c r="AF195" s="179">
        <f>'Core Indicators'!HB219</f>
        <v>0</v>
      </c>
      <c r="AG195" s="179" t="e">
        <f t="shared" si="98"/>
        <v>#DIV/0!</v>
      </c>
      <c r="AH195" s="179">
        <f>'Core Indicators'!HJ219</f>
        <v>0</v>
      </c>
      <c r="AI195" s="179">
        <f>'Core Indicators'!HR219</f>
        <v>0</v>
      </c>
      <c r="AJ195" s="179" t="e">
        <f t="shared" si="99"/>
        <v>#DIV/0!</v>
      </c>
      <c r="AK195" s="179">
        <f>'Core Indicators'!HZ219</f>
        <v>0</v>
      </c>
      <c r="AL195" s="179">
        <f>'Core Indicators'!IH219</f>
        <v>0</v>
      </c>
      <c r="AM195" s="179">
        <f>'Core Indicators'!IP219</f>
        <v>0</v>
      </c>
      <c r="AN195" s="179" t="e">
        <f t="shared" si="100"/>
        <v>#DIV/0!</v>
      </c>
    </row>
    <row r="196" spans="1:40" x14ac:dyDescent="0.35">
      <c r="A196" s="197">
        <f>Lists!C:C</f>
        <v>0</v>
      </c>
      <c r="B196" s="249">
        <f t="shared" si="86"/>
        <v>0</v>
      </c>
      <c r="C196" s="158">
        <f t="shared" si="87"/>
        <v>0</v>
      </c>
      <c r="D196" s="272">
        <f t="shared" si="88"/>
        <v>0</v>
      </c>
      <c r="E196" s="197">
        <f>'Core Indicators'!R220</f>
        <v>0</v>
      </c>
      <c r="F196" s="197">
        <f>'Core Indicators'!Z220</f>
        <v>0</v>
      </c>
      <c r="G196" s="158">
        <f t="shared" si="89"/>
        <v>0</v>
      </c>
      <c r="H196" s="197">
        <f>'Core Indicators'!AH220</f>
        <v>0</v>
      </c>
      <c r="I196" s="197">
        <f>'Core Indicators'!AP220</f>
        <v>0</v>
      </c>
      <c r="J196" s="197">
        <f>'Core Indicators'!BN220</f>
        <v>0</v>
      </c>
      <c r="K196" s="197">
        <f t="shared" si="90"/>
        <v>0</v>
      </c>
      <c r="L196" s="249">
        <f t="shared" si="91"/>
        <v>0</v>
      </c>
      <c r="M196" s="272" t="e">
        <f t="shared" si="92"/>
        <v>#DIV/0!</v>
      </c>
      <c r="N196" s="198">
        <f>'Core Indicators'!DJ220</f>
        <v>0</v>
      </c>
      <c r="O196" s="198">
        <f>'Core Indicators'!DR220</f>
        <v>0</v>
      </c>
      <c r="P196" s="198">
        <f>'Core Indicators'!DZ220</f>
        <v>0</v>
      </c>
      <c r="Q196" s="198">
        <f>'Core Indicators'!EH220</f>
        <v>0</v>
      </c>
      <c r="R196" s="198">
        <f>'Core Indicators'!EP220</f>
        <v>0</v>
      </c>
      <c r="S196" s="158">
        <f t="shared" si="93"/>
        <v>0</v>
      </c>
      <c r="T196" s="158" t="e">
        <f t="shared" si="94"/>
        <v>#DIV/0!</v>
      </c>
      <c r="U196" s="197">
        <v>1</v>
      </c>
      <c r="V196" s="197">
        <v>1</v>
      </c>
      <c r="W196" s="197">
        <f>'Core Indicators'!EX220</f>
        <v>0</v>
      </c>
      <c r="X196" s="158" t="e">
        <f t="shared" si="95"/>
        <v>#DIV/0!</v>
      </c>
      <c r="Y196" s="197">
        <v>1</v>
      </c>
      <c r="Z196" s="158" t="e">
        <f t="shared" si="96"/>
        <v>#DIV/0!</v>
      </c>
      <c r="AA196" s="197">
        <f>'Core Indicators'!FF220</f>
        <v>0</v>
      </c>
      <c r="AB196" s="197" t="e">
        <f t="shared" si="97"/>
        <v>#DIV/0!</v>
      </c>
      <c r="AC196" s="179">
        <f>'Core Indicators'!GD220</f>
        <v>0</v>
      </c>
      <c r="AD196" s="179">
        <f>'Core Indicators'!GL220</f>
        <v>0</v>
      </c>
      <c r="AE196" s="179">
        <f>'Core Indicators'!GT220</f>
        <v>0</v>
      </c>
      <c r="AF196" s="179">
        <f>'Core Indicators'!HB220</f>
        <v>0</v>
      </c>
      <c r="AG196" s="179" t="e">
        <f t="shared" si="98"/>
        <v>#DIV/0!</v>
      </c>
      <c r="AH196" s="179">
        <f>'Core Indicators'!HJ220</f>
        <v>0</v>
      </c>
      <c r="AI196" s="179">
        <f>'Core Indicators'!HR220</f>
        <v>0</v>
      </c>
      <c r="AJ196" s="179" t="e">
        <f t="shared" si="99"/>
        <v>#DIV/0!</v>
      </c>
      <c r="AK196" s="179">
        <f>'Core Indicators'!HZ220</f>
        <v>0</v>
      </c>
      <c r="AL196" s="179">
        <f>'Core Indicators'!IH220</f>
        <v>0</v>
      </c>
      <c r="AM196" s="179">
        <f>'Core Indicators'!IP220</f>
        <v>0</v>
      </c>
      <c r="AN196" s="179" t="e">
        <f t="shared" si="100"/>
        <v>#DIV/0!</v>
      </c>
    </row>
    <row r="197" spans="1:40" x14ac:dyDescent="0.35">
      <c r="A197" s="197">
        <f>Lists!C:C</f>
        <v>0</v>
      </c>
      <c r="B197" s="249">
        <f t="shared" si="86"/>
        <v>0</v>
      </c>
      <c r="C197" s="158">
        <f t="shared" si="87"/>
        <v>0</v>
      </c>
      <c r="D197" s="272">
        <f t="shared" si="88"/>
        <v>0</v>
      </c>
      <c r="E197" s="197">
        <f>'Core Indicators'!R221</f>
        <v>0</v>
      </c>
      <c r="F197" s="197">
        <f>'Core Indicators'!Z221</f>
        <v>0</v>
      </c>
      <c r="G197" s="158">
        <f t="shared" si="89"/>
        <v>0</v>
      </c>
      <c r="H197" s="197">
        <f>'Core Indicators'!AH221</f>
        <v>0</v>
      </c>
      <c r="I197" s="197">
        <f>'Core Indicators'!AP221</f>
        <v>0</v>
      </c>
      <c r="J197" s="197">
        <f>'Core Indicators'!BN221</f>
        <v>0</v>
      </c>
      <c r="K197" s="197">
        <f t="shared" si="90"/>
        <v>0</v>
      </c>
      <c r="L197" s="249">
        <f t="shared" si="91"/>
        <v>0</v>
      </c>
      <c r="M197" s="272" t="e">
        <f t="shared" si="92"/>
        <v>#DIV/0!</v>
      </c>
      <c r="N197" s="198">
        <f>'Core Indicators'!DJ221</f>
        <v>0</v>
      </c>
      <c r="O197" s="198">
        <f>'Core Indicators'!DR221</f>
        <v>0</v>
      </c>
      <c r="P197" s="198">
        <f>'Core Indicators'!DZ221</f>
        <v>0</v>
      </c>
      <c r="Q197" s="198">
        <f>'Core Indicators'!EH221</f>
        <v>0</v>
      </c>
      <c r="R197" s="198">
        <f>'Core Indicators'!EP221</f>
        <v>0</v>
      </c>
      <c r="S197" s="158">
        <f t="shared" si="93"/>
        <v>0</v>
      </c>
      <c r="T197" s="158" t="e">
        <f t="shared" si="94"/>
        <v>#DIV/0!</v>
      </c>
      <c r="U197" s="197">
        <v>1</v>
      </c>
      <c r="V197" s="197">
        <v>1</v>
      </c>
      <c r="W197" s="197">
        <f>'Core Indicators'!EX221</f>
        <v>0</v>
      </c>
      <c r="X197" s="158" t="e">
        <f t="shared" si="95"/>
        <v>#DIV/0!</v>
      </c>
      <c r="Y197" s="197">
        <v>1</v>
      </c>
      <c r="Z197" s="158" t="e">
        <f t="shared" si="96"/>
        <v>#DIV/0!</v>
      </c>
      <c r="AA197" s="197">
        <f>'Core Indicators'!FF221</f>
        <v>0</v>
      </c>
      <c r="AB197" s="197" t="e">
        <f t="shared" si="97"/>
        <v>#DIV/0!</v>
      </c>
      <c r="AC197" s="179">
        <f>'Core Indicators'!GD221</f>
        <v>0</v>
      </c>
      <c r="AD197" s="179">
        <f>'Core Indicators'!GL221</f>
        <v>0</v>
      </c>
      <c r="AE197" s="179">
        <f>'Core Indicators'!GT221</f>
        <v>0</v>
      </c>
      <c r="AF197" s="179">
        <f>'Core Indicators'!HB221</f>
        <v>0</v>
      </c>
      <c r="AG197" s="179" t="e">
        <f t="shared" si="98"/>
        <v>#DIV/0!</v>
      </c>
      <c r="AH197" s="179">
        <f>'Core Indicators'!HJ221</f>
        <v>0</v>
      </c>
      <c r="AI197" s="179">
        <f>'Core Indicators'!HR221</f>
        <v>0</v>
      </c>
      <c r="AJ197" s="179" t="e">
        <f t="shared" si="99"/>
        <v>#DIV/0!</v>
      </c>
      <c r="AK197" s="179">
        <f>'Core Indicators'!HZ221</f>
        <v>0</v>
      </c>
      <c r="AL197" s="179">
        <f>'Core Indicators'!IH221</f>
        <v>0</v>
      </c>
      <c r="AM197" s="179">
        <f>'Core Indicators'!IP221</f>
        <v>0</v>
      </c>
      <c r="AN197" s="179" t="e">
        <f t="shared" si="100"/>
        <v>#DIV/0!</v>
      </c>
    </row>
    <row r="198" spans="1:40" x14ac:dyDescent="0.35">
      <c r="A198" s="197">
        <f>Lists!C:C</f>
        <v>0</v>
      </c>
      <c r="B198" s="249">
        <f t="shared" ref="B198:B204" si="101">IF(OR(M222="x",D222="x"),"x",ROUND((5-GEOMEAN(((5-D222)/5*4+1),((5-M222)/5*4+1),((5-M222)/5*4+1)))/4*3.5+S222*0.3,1))</f>
        <v>0</v>
      </c>
      <c r="C198" s="158">
        <f t="shared" ref="C198:C204" si="102">COUNTIF(E222:F222,"x")+COUNTIF(H222:I222,"x")+COUNTIF(J222:J222,"x")+COUNTIF(M222,"x")+COUNTIF(U222:W222,"x")+COUNTIF(Y222:AB222,"x")</f>
        <v>0</v>
      </c>
      <c r="D198" s="272">
        <f t="shared" ref="D198:D204" si="103">IF(OR(L222="x",G222="x"),"x",ROUND((5-GEOMEAN(((5-L222)/5*4+1),((5-L222)/5*4+1),((5-G222)/5*4+1)))/4*5,1))</f>
        <v>0</v>
      </c>
      <c r="E198" s="197">
        <f>'Core Indicators'!R222</f>
        <v>0</v>
      </c>
      <c r="F198" s="197">
        <f>'Core Indicators'!Z222</f>
        <v>0</v>
      </c>
      <c r="G198" s="158">
        <f t="shared" ref="G198:G204" si="104">IF(AND(F222="x",E222="x"),"x",IF(OR(F222="x",E222="x"),AVERAGE(E222,F222),ROUND((10-GEOMEAN(((10-E222)/10*9+1),((10-F222)/10*9+1)))/9*10,1)))</f>
        <v>0</v>
      </c>
      <c r="H198" s="197">
        <f>'Core Indicators'!AH222</f>
        <v>0</v>
      </c>
      <c r="I198" s="197">
        <f>'Core Indicators'!AP222</f>
        <v>0</v>
      </c>
      <c r="J198" s="197">
        <f>'Core Indicators'!BN222</f>
        <v>0</v>
      </c>
      <c r="K198" s="197">
        <f t="shared" ref="K198:K204" si="105">IF(AND(J222="x",I222="x"),"x",IF(OR(J222="x",I222="x"),AVERAGE(I222,J222),ROUND((10-GEOMEAN(((10-I222)/10*9+1),((10-J222)/10*9+1)))/9*10,1)))</f>
        <v>0</v>
      </c>
      <c r="L198" s="249">
        <f t="shared" ref="L198:L204" si="106">IF(AND(H222="x",K222="x"),"x",IF(OR(H222="x",K222="x"),AVERAGE(H222,K222),ROUND((10-GEOMEAN(((10-H222)/10*9+1),((10-K222)/10*9+1)))/9*10,1)))</f>
        <v>0</v>
      </c>
      <c r="M198" s="272" t="e">
        <f t="shared" ref="M198:M204" si="107">IF(N222="x","x",AVERAGE(N222:R222))</f>
        <v>#DIV/0!</v>
      </c>
      <c r="N198" s="198">
        <f>'Core Indicators'!DJ222</f>
        <v>0</v>
      </c>
      <c r="O198" s="198">
        <f>'Core Indicators'!DR222</f>
        <v>0</v>
      </c>
      <c r="P198" s="198">
        <f>'Core Indicators'!DZ222</f>
        <v>0</v>
      </c>
      <c r="Q198" s="198">
        <f>'Core Indicators'!EH222</f>
        <v>0</v>
      </c>
      <c r="R198" s="198">
        <f>'Core Indicators'!EP222</f>
        <v>0</v>
      </c>
      <c r="S198" s="158">
        <f t="shared" ref="S198:S204" si="108">IF(OR(Z222="x",T222="x"),T222,ROUND((10-GEOMEAN(((10-T222)/10*9+1),((10-Z222)/10*9+1)))/9*10,1))</f>
        <v>0</v>
      </c>
      <c r="T198" s="158" t="e">
        <f t="shared" ref="T198:T204" si="109">AVERAGE(U222,X222,Y222)</f>
        <v>#DIV/0!</v>
      </c>
      <c r="U198" s="197">
        <v>1</v>
      </c>
      <c r="V198" s="197">
        <v>1</v>
      </c>
      <c r="W198" s="197">
        <f>'Core Indicators'!EX222</f>
        <v>0</v>
      </c>
      <c r="X198" s="158" t="e">
        <f t="shared" ref="X198:X204" si="110">AVERAGE(V222:W222)</f>
        <v>#DIV/0!</v>
      </c>
      <c r="Y198" s="197">
        <v>1</v>
      </c>
      <c r="Z198" s="158" t="e">
        <f t="shared" ref="Z198:Z204" si="111">IF(AND(AA222="x",AB222="x"),"x",AVERAGE(AA222:AB222))</f>
        <v>#DIV/0!</v>
      </c>
      <c r="AA198" s="197">
        <f>'Core Indicators'!FF222</f>
        <v>0</v>
      </c>
      <c r="AB198" s="197" t="e">
        <f t="shared" ref="AB198:AB204" si="112">IF(AND(AJ222="x",AN222="x",AG222="x"),"x",(AVERAGE(AJ222,AN222,AG222)))</f>
        <v>#DIV/0!</v>
      </c>
      <c r="AC198" s="179">
        <f>'Core Indicators'!GD222</f>
        <v>0</v>
      </c>
      <c r="AD198" s="179">
        <f>'Core Indicators'!GL222</f>
        <v>0</v>
      </c>
      <c r="AE198" s="179">
        <f>'Core Indicators'!GT222</f>
        <v>0</v>
      </c>
      <c r="AF198" s="179">
        <f>'Core Indicators'!HB222</f>
        <v>0</v>
      </c>
      <c r="AG198" s="179" t="e">
        <f t="shared" ref="AG198:AG204" si="113">IF(AND(AC222="x",AD222="x",AE222="x",AF222="x"),"x",AVERAGE(AC222:AF222))</f>
        <v>#DIV/0!</v>
      </c>
      <c r="AH198" s="179">
        <f>'Core Indicators'!HJ222</f>
        <v>0</v>
      </c>
      <c r="AI198" s="179">
        <f>'Core Indicators'!HR222</f>
        <v>0</v>
      </c>
      <c r="AJ198" s="179" t="e">
        <f t="shared" ref="AJ198:AJ204" si="114">IF(AND(AH222="x",AI222="x"),"x",AVERAGE(AH222:AI222))</f>
        <v>#DIV/0!</v>
      </c>
      <c r="AK198" s="179">
        <f>'Core Indicators'!HZ222</f>
        <v>0</v>
      </c>
      <c r="AL198" s="179">
        <f>'Core Indicators'!IH222</f>
        <v>0</v>
      </c>
      <c r="AM198" s="179">
        <f>'Core Indicators'!IP222</f>
        <v>0</v>
      </c>
      <c r="AN198" s="179" t="e">
        <f t="shared" ref="AN198:AN204" si="115">IF(AND(AK222="x",AL222="x",AM222="x"),"x",AVERAGE(AK222:AM222))</f>
        <v>#DIV/0!</v>
      </c>
    </row>
    <row r="199" spans="1:40" x14ac:dyDescent="0.35">
      <c r="A199" s="197">
        <f>Lists!C:C</f>
        <v>0</v>
      </c>
      <c r="B199" s="249">
        <f t="shared" si="101"/>
        <v>0</v>
      </c>
      <c r="C199" s="158">
        <f t="shared" si="102"/>
        <v>0</v>
      </c>
      <c r="D199" s="272">
        <f t="shared" si="103"/>
        <v>0</v>
      </c>
      <c r="E199" s="197">
        <f>'Core Indicators'!R223</f>
        <v>0</v>
      </c>
      <c r="F199" s="197">
        <f>'Core Indicators'!Z223</f>
        <v>0</v>
      </c>
      <c r="G199" s="158">
        <f t="shared" si="104"/>
        <v>0</v>
      </c>
      <c r="H199" s="197">
        <f>'Core Indicators'!AH223</f>
        <v>0</v>
      </c>
      <c r="I199" s="197">
        <f>'Core Indicators'!AP223</f>
        <v>0</v>
      </c>
      <c r="J199" s="197">
        <f>'Core Indicators'!BN223</f>
        <v>0</v>
      </c>
      <c r="K199" s="197">
        <f t="shared" si="105"/>
        <v>0</v>
      </c>
      <c r="L199" s="249">
        <f t="shared" si="106"/>
        <v>0</v>
      </c>
      <c r="M199" s="272" t="e">
        <f t="shared" si="107"/>
        <v>#DIV/0!</v>
      </c>
      <c r="N199" s="198">
        <f>'Core Indicators'!DJ223</f>
        <v>0</v>
      </c>
      <c r="O199" s="198">
        <f>'Core Indicators'!DR223</f>
        <v>0</v>
      </c>
      <c r="P199" s="198">
        <f>'Core Indicators'!DZ223</f>
        <v>0</v>
      </c>
      <c r="Q199" s="198">
        <f>'Core Indicators'!EH223</f>
        <v>0</v>
      </c>
      <c r="R199" s="198">
        <f>'Core Indicators'!EP223</f>
        <v>0</v>
      </c>
      <c r="S199" s="158">
        <f t="shared" si="108"/>
        <v>0</v>
      </c>
      <c r="T199" s="158" t="e">
        <f t="shared" si="109"/>
        <v>#DIV/0!</v>
      </c>
      <c r="U199" s="197">
        <v>1</v>
      </c>
      <c r="V199" s="197">
        <v>1</v>
      </c>
      <c r="W199" s="197">
        <f>'Core Indicators'!EX223</f>
        <v>0</v>
      </c>
      <c r="X199" s="158" t="e">
        <f t="shared" si="110"/>
        <v>#DIV/0!</v>
      </c>
      <c r="Y199" s="197">
        <v>1</v>
      </c>
      <c r="Z199" s="158" t="e">
        <f t="shared" si="111"/>
        <v>#DIV/0!</v>
      </c>
      <c r="AA199" s="197">
        <f>'Core Indicators'!FF223</f>
        <v>0</v>
      </c>
      <c r="AB199" s="197" t="e">
        <f t="shared" si="112"/>
        <v>#DIV/0!</v>
      </c>
      <c r="AC199" s="179">
        <f>'Core Indicators'!GD223</f>
        <v>0</v>
      </c>
      <c r="AD199" s="179">
        <f>'Core Indicators'!GL223</f>
        <v>0</v>
      </c>
      <c r="AE199" s="179">
        <f>'Core Indicators'!GT223</f>
        <v>0</v>
      </c>
      <c r="AF199" s="179">
        <f>'Core Indicators'!HB223</f>
        <v>0</v>
      </c>
      <c r="AG199" s="179" t="e">
        <f t="shared" si="113"/>
        <v>#DIV/0!</v>
      </c>
      <c r="AH199" s="179">
        <f>'Core Indicators'!HJ223</f>
        <v>0</v>
      </c>
      <c r="AI199" s="179">
        <f>'Core Indicators'!HR223</f>
        <v>0</v>
      </c>
      <c r="AJ199" s="179" t="e">
        <f t="shared" si="114"/>
        <v>#DIV/0!</v>
      </c>
      <c r="AK199" s="179">
        <f>'Core Indicators'!HZ223</f>
        <v>0</v>
      </c>
      <c r="AL199" s="179">
        <f>'Core Indicators'!IH223</f>
        <v>0</v>
      </c>
      <c r="AM199" s="179">
        <f>'Core Indicators'!IP223</f>
        <v>0</v>
      </c>
      <c r="AN199" s="179" t="e">
        <f t="shared" si="115"/>
        <v>#DIV/0!</v>
      </c>
    </row>
    <row r="200" spans="1:40" x14ac:dyDescent="0.35">
      <c r="A200" s="197">
        <f>Lists!C:C</f>
        <v>0</v>
      </c>
      <c r="B200" s="249">
        <f t="shared" si="101"/>
        <v>0</v>
      </c>
      <c r="C200" s="158">
        <f t="shared" si="102"/>
        <v>0</v>
      </c>
      <c r="D200" s="272">
        <f t="shared" si="103"/>
        <v>0</v>
      </c>
      <c r="E200" s="197">
        <f>'Core Indicators'!R224</f>
        <v>0</v>
      </c>
      <c r="F200" s="197">
        <f>'Core Indicators'!Z224</f>
        <v>0</v>
      </c>
      <c r="G200" s="158">
        <f t="shared" si="104"/>
        <v>0</v>
      </c>
      <c r="H200" s="197">
        <f>'Core Indicators'!AH224</f>
        <v>0</v>
      </c>
      <c r="I200" s="197">
        <f>'Core Indicators'!AP224</f>
        <v>0</v>
      </c>
      <c r="J200" s="197">
        <f>'Core Indicators'!BN224</f>
        <v>0</v>
      </c>
      <c r="K200" s="197">
        <f t="shared" si="105"/>
        <v>0</v>
      </c>
      <c r="L200" s="249">
        <f t="shared" si="106"/>
        <v>0</v>
      </c>
      <c r="M200" s="272" t="e">
        <f t="shared" si="107"/>
        <v>#DIV/0!</v>
      </c>
      <c r="N200" s="198">
        <f>'Core Indicators'!DJ224</f>
        <v>0</v>
      </c>
      <c r="O200" s="198">
        <f>'Core Indicators'!DR224</f>
        <v>0</v>
      </c>
      <c r="P200" s="198">
        <f>'Core Indicators'!DZ224</f>
        <v>0</v>
      </c>
      <c r="Q200" s="198">
        <f>'Core Indicators'!EH224</f>
        <v>0</v>
      </c>
      <c r="R200" s="198">
        <f>'Core Indicators'!EP224</f>
        <v>0</v>
      </c>
      <c r="S200" s="158">
        <f t="shared" si="108"/>
        <v>0</v>
      </c>
      <c r="T200" s="158" t="e">
        <f t="shared" si="109"/>
        <v>#DIV/0!</v>
      </c>
      <c r="U200" s="197">
        <v>1</v>
      </c>
      <c r="V200" s="197">
        <v>1</v>
      </c>
      <c r="W200" s="197">
        <f>'Core Indicators'!EX224</f>
        <v>0</v>
      </c>
      <c r="X200" s="158" t="e">
        <f t="shared" si="110"/>
        <v>#DIV/0!</v>
      </c>
      <c r="Y200" s="197">
        <v>1</v>
      </c>
      <c r="Z200" s="158" t="e">
        <f t="shared" si="111"/>
        <v>#DIV/0!</v>
      </c>
      <c r="AA200" s="197">
        <f>'Core Indicators'!FF224</f>
        <v>0</v>
      </c>
      <c r="AB200" s="197" t="e">
        <f t="shared" si="112"/>
        <v>#DIV/0!</v>
      </c>
      <c r="AC200" s="179">
        <f>'Core Indicators'!GD224</f>
        <v>0</v>
      </c>
      <c r="AD200" s="179">
        <f>'Core Indicators'!GL224</f>
        <v>0</v>
      </c>
      <c r="AE200" s="179">
        <f>'Core Indicators'!GT224</f>
        <v>0</v>
      </c>
      <c r="AF200" s="179">
        <f>'Core Indicators'!HB224</f>
        <v>0</v>
      </c>
      <c r="AG200" s="179" t="e">
        <f t="shared" si="113"/>
        <v>#DIV/0!</v>
      </c>
      <c r="AH200" s="179">
        <f>'Core Indicators'!HJ224</f>
        <v>0</v>
      </c>
      <c r="AI200" s="179">
        <f>'Core Indicators'!HR224</f>
        <v>0</v>
      </c>
      <c r="AJ200" s="179" t="e">
        <f t="shared" si="114"/>
        <v>#DIV/0!</v>
      </c>
      <c r="AK200" s="179">
        <f>'Core Indicators'!HZ224</f>
        <v>0</v>
      </c>
      <c r="AL200" s="179">
        <f>'Core Indicators'!IH224</f>
        <v>0</v>
      </c>
      <c r="AM200" s="179">
        <f>'Core Indicators'!IP224</f>
        <v>0</v>
      </c>
      <c r="AN200" s="179" t="e">
        <f t="shared" si="115"/>
        <v>#DIV/0!</v>
      </c>
    </row>
    <row r="201" spans="1:40" x14ac:dyDescent="0.35">
      <c r="A201" s="197">
        <f>Lists!C:C</f>
        <v>0</v>
      </c>
      <c r="B201" s="249">
        <f t="shared" si="101"/>
        <v>0</v>
      </c>
      <c r="C201" s="158">
        <f t="shared" si="102"/>
        <v>0</v>
      </c>
      <c r="D201" s="272">
        <f t="shared" si="103"/>
        <v>0</v>
      </c>
      <c r="E201" s="197">
        <f>'Core Indicators'!R225</f>
        <v>0</v>
      </c>
      <c r="F201" s="197">
        <f>'Core Indicators'!Z225</f>
        <v>0</v>
      </c>
      <c r="G201" s="158">
        <f t="shared" si="104"/>
        <v>0</v>
      </c>
      <c r="H201" s="197">
        <f>'Core Indicators'!AH225</f>
        <v>0</v>
      </c>
      <c r="I201" s="197">
        <f>'Core Indicators'!AP225</f>
        <v>0</v>
      </c>
      <c r="J201" s="197">
        <f>'Core Indicators'!BN225</f>
        <v>0</v>
      </c>
      <c r="K201" s="197">
        <f t="shared" si="105"/>
        <v>0</v>
      </c>
      <c r="L201" s="249">
        <f t="shared" si="106"/>
        <v>0</v>
      </c>
      <c r="M201" s="272" t="e">
        <f t="shared" si="107"/>
        <v>#DIV/0!</v>
      </c>
      <c r="N201" s="198">
        <f>'Core Indicators'!DJ225</f>
        <v>0</v>
      </c>
      <c r="O201" s="198">
        <f>'Core Indicators'!DR225</f>
        <v>0</v>
      </c>
      <c r="P201" s="198">
        <f>'Core Indicators'!DZ225</f>
        <v>0</v>
      </c>
      <c r="Q201" s="198">
        <f>'Core Indicators'!EH225</f>
        <v>0</v>
      </c>
      <c r="R201" s="198">
        <f>'Core Indicators'!EP225</f>
        <v>0</v>
      </c>
      <c r="S201" s="158">
        <f t="shared" si="108"/>
        <v>0</v>
      </c>
      <c r="T201" s="158" t="e">
        <f t="shared" si="109"/>
        <v>#DIV/0!</v>
      </c>
      <c r="U201" s="197">
        <v>1</v>
      </c>
      <c r="V201" s="197">
        <v>1</v>
      </c>
      <c r="W201" s="197">
        <f>'Core Indicators'!EX225</f>
        <v>0</v>
      </c>
      <c r="X201" s="158" t="e">
        <f t="shared" si="110"/>
        <v>#DIV/0!</v>
      </c>
      <c r="Y201" s="197">
        <v>1</v>
      </c>
      <c r="Z201" s="158" t="e">
        <f t="shared" si="111"/>
        <v>#DIV/0!</v>
      </c>
      <c r="AA201" s="197">
        <f>'Core Indicators'!FF225</f>
        <v>0</v>
      </c>
      <c r="AB201" s="197" t="e">
        <f t="shared" si="112"/>
        <v>#DIV/0!</v>
      </c>
      <c r="AC201" s="179">
        <f>'Core Indicators'!GD225</f>
        <v>0</v>
      </c>
      <c r="AD201" s="179">
        <f>'Core Indicators'!GL225</f>
        <v>0</v>
      </c>
      <c r="AE201" s="179">
        <f>'Core Indicators'!GT225</f>
        <v>0</v>
      </c>
      <c r="AF201" s="179">
        <f>'Core Indicators'!HB225</f>
        <v>0</v>
      </c>
      <c r="AG201" s="179" t="e">
        <f t="shared" si="113"/>
        <v>#DIV/0!</v>
      </c>
      <c r="AH201" s="179">
        <f>'Core Indicators'!HJ225</f>
        <v>0</v>
      </c>
      <c r="AI201" s="179">
        <f>'Core Indicators'!HR225</f>
        <v>0</v>
      </c>
      <c r="AJ201" s="179" t="e">
        <f t="shared" si="114"/>
        <v>#DIV/0!</v>
      </c>
      <c r="AK201" s="179">
        <f>'Core Indicators'!HZ225</f>
        <v>0</v>
      </c>
      <c r="AL201" s="179">
        <f>'Core Indicators'!IH225</f>
        <v>0</v>
      </c>
      <c r="AM201" s="179">
        <f>'Core Indicators'!IP225</f>
        <v>0</v>
      </c>
      <c r="AN201" s="179" t="e">
        <f t="shared" si="115"/>
        <v>#DIV/0!</v>
      </c>
    </row>
    <row r="202" spans="1:40" x14ac:dyDescent="0.35">
      <c r="A202" s="197">
        <f>Lists!C:C</f>
        <v>0</v>
      </c>
      <c r="B202" s="249">
        <f t="shared" si="101"/>
        <v>0</v>
      </c>
      <c r="C202" s="158">
        <f t="shared" si="102"/>
        <v>0</v>
      </c>
      <c r="D202" s="272">
        <f t="shared" si="103"/>
        <v>0</v>
      </c>
      <c r="E202" s="197">
        <f>'Core Indicators'!R226</f>
        <v>0</v>
      </c>
      <c r="F202" s="197">
        <f>'Core Indicators'!Z226</f>
        <v>0</v>
      </c>
      <c r="G202" s="158">
        <f t="shared" si="104"/>
        <v>0</v>
      </c>
      <c r="H202" s="197">
        <f>'Core Indicators'!AH226</f>
        <v>0</v>
      </c>
      <c r="I202" s="197">
        <f>'Core Indicators'!AP226</f>
        <v>0</v>
      </c>
      <c r="J202" s="197">
        <f>'Core Indicators'!BN226</f>
        <v>0</v>
      </c>
      <c r="K202" s="197">
        <f t="shared" si="105"/>
        <v>0</v>
      </c>
      <c r="L202" s="249">
        <f t="shared" si="106"/>
        <v>0</v>
      </c>
      <c r="M202" s="272" t="e">
        <f t="shared" si="107"/>
        <v>#DIV/0!</v>
      </c>
      <c r="N202" s="198">
        <f>'Core Indicators'!DJ226</f>
        <v>0</v>
      </c>
      <c r="O202" s="198">
        <f>'Core Indicators'!DR226</f>
        <v>0</v>
      </c>
      <c r="P202" s="198">
        <f>'Core Indicators'!DZ226</f>
        <v>0</v>
      </c>
      <c r="Q202" s="198">
        <f>'Core Indicators'!EH226</f>
        <v>0</v>
      </c>
      <c r="R202" s="198">
        <f>'Core Indicators'!EP226</f>
        <v>0</v>
      </c>
      <c r="S202" s="158">
        <f t="shared" si="108"/>
        <v>0</v>
      </c>
      <c r="T202" s="158" t="e">
        <f t="shared" si="109"/>
        <v>#DIV/0!</v>
      </c>
      <c r="U202" s="197">
        <v>1</v>
      </c>
      <c r="V202" s="197">
        <v>1</v>
      </c>
      <c r="W202" s="197">
        <f>'Core Indicators'!EX226</f>
        <v>0</v>
      </c>
      <c r="X202" s="158" t="e">
        <f t="shared" si="110"/>
        <v>#DIV/0!</v>
      </c>
      <c r="Y202" s="197">
        <v>1</v>
      </c>
      <c r="Z202" s="158" t="e">
        <f t="shared" si="111"/>
        <v>#DIV/0!</v>
      </c>
      <c r="AA202" s="197">
        <f>'Core Indicators'!FF226</f>
        <v>0</v>
      </c>
      <c r="AB202" s="197" t="e">
        <f t="shared" si="112"/>
        <v>#DIV/0!</v>
      </c>
      <c r="AC202" s="179">
        <f>'Core Indicators'!GD226</f>
        <v>0</v>
      </c>
      <c r="AD202" s="179">
        <f>'Core Indicators'!GL226</f>
        <v>0</v>
      </c>
      <c r="AE202" s="179">
        <f>'Core Indicators'!GT226</f>
        <v>0</v>
      </c>
      <c r="AF202" s="179">
        <f>'Core Indicators'!HB226</f>
        <v>0</v>
      </c>
      <c r="AG202" s="179" t="e">
        <f t="shared" si="113"/>
        <v>#DIV/0!</v>
      </c>
      <c r="AH202" s="179">
        <f>'Core Indicators'!HJ226</f>
        <v>0</v>
      </c>
      <c r="AI202" s="179">
        <f>'Core Indicators'!HR226</f>
        <v>0</v>
      </c>
      <c r="AJ202" s="179" t="e">
        <f t="shared" si="114"/>
        <v>#DIV/0!</v>
      </c>
      <c r="AK202" s="179">
        <f>'Core Indicators'!HZ226</f>
        <v>0</v>
      </c>
      <c r="AL202" s="179">
        <f>'Core Indicators'!IH226</f>
        <v>0</v>
      </c>
      <c r="AM202" s="179">
        <f>'Core Indicators'!IP226</f>
        <v>0</v>
      </c>
      <c r="AN202" s="179" t="e">
        <f t="shared" si="115"/>
        <v>#DIV/0!</v>
      </c>
    </row>
    <row r="203" spans="1:40" x14ac:dyDescent="0.35">
      <c r="A203" s="197">
        <f>Lists!C:C</f>
        <v>0</v>
      </c>
      <c r="B203" s="249">
        <f t="shared" si="101"/>
        <v>0</v>
      </c>
      <c r="C203" s="158">
        <f t="shared" si="102"/>
        <v>0</v>
      </c>
      <c r="D203" s="272">
        <f t="shared" si="103"/>
        <v>0</v>
      </c>
      <c r="E203" s="197">
        <f>'Core Indicators'!R227</f>
        <v>0</v>
      </c>
      <c r="F203" s="197">
        <f>'Core Indicators'!Z227</f>
        <v>0</v>
      </c>
      <c r="G203" s="158">
        <f t="shared" si="104"/>
        <v>0</v>
      </c>
      <c r="H203" s="197">
        <f>'Core Indicators'!AH227</f>
        <v>0</v>
      </c>
      <c r="I203" s="197">
        <f>'Core Indicators'!AP227</f>
        <v>0</v>
      </c>
      <c r="J203" s="197">
        <f>'Core Indicators'!BN227</f>
        <v>0</v>
      </c>
      <c r="K203" s="197">
        <f t="shared" si="105"/>
        <v>0</v>
      </c>
      <c r="L203" s="249">
        <f t="shared" si="106"/>
        <v>0</v>
      </c>
      <c r="M203" s="272" t="e">
        <f t="shared" si="107"/>
        <v>#DIV/0!</v>
      </c>
      <c r="N203" s="198">
        <f>'Core Indicators'!DJ227</f>
        <v>0</v>
      </c>
      <c r="O203" s="198">
        <f>'Core Indicators'!DR227</f>
        <v>0</v>
      </c>
      <c r="P203" s="198">
        <f>'Core Indicators'!DZ227</f>
        <v>0</v>
      </c>
      <c r="Q203" s="198">
        <f>'Core Indicators'!EH227</f>
        <v>0</v>
      </c>
      <c r="R203" s="198">
        <f>'Core Indicators'!EP227</f>
        <v>0</v>
      </c>
      <c r="S203" s="158">
        <f t="shared" si="108"/>
        <v>0</v>
      </c>
      <c r="T203" s="158" t="e">
        <f t="shared" si="109"/>
        <v>#DIV/0!</v>
      </c>
      <c r="U203" s="197">
        <v>1</v>
      </c>
      <c r="V203" s="197">
        <v>1</v>
      </c>
      <c r="W203" s="197">
        <f>'Core Indicators'!EX227</f>
        <v>0</v>
      </c>
      <c r="X203" s="158" t="e">
        <f t="shared" si="110"/>
        <v>#DIV/0!</v>
      </c>
      <c r="Y203" s="197">
        <v>1</v>
      </c>
      <c r="Z203" s="158" t="e">
        <f t="shared" si="111"/>
        <v>#DIV/0!</v>
      </c>
      <c r="AA203" s="197">
        <f>'Core Indicators'!FF227</f>
        <v>0</v>
      </c>
      <c r="AB203" s="197" t="e">
        <f t="shared" si="112"/>
        <v>#DIV/0!</v>
      </c>
      <c r="AC203" s="179">
        <f>'Core Indicators'!GD227</f>
        <v>0</v>
      </c>
      <c r="AD203" s="179">
        <f>'Core Indicators'!GL227</f>
        <v>0</v>
      </c>
      <c r="AE203" s="179">
        <f>'Core Indicators'!GT227</f>
        <v>0</v>
      </c>
      <c r="AF203" s="179">
        <f>'Core Indicators'!HB227</f>
        <v>0</v>
      </c>
      <c r="AG203" s="179" t="e">
        <f t="shared" si="113"/>
        <v>#DIV/0!</v>
      </c>
      <c r="AH203" s="179">
        <f>'Core Indicators'!HJ227</f>
        <v>0</v>
      </c>
      <c r="AI203" s="179">
        <f>'Core Indicators'!HR227</f>
        <v>0</v>
      </c>
      <c r="AJ203" s="179" t="e">
        <f t="shared" si="114"/>
        <v>#DIV/0!</v>
      </c>
      <c r="AK203" s="179">
        <f>'Core Indicators'!HZ227</f>
        <v>0</v>
      </c>
      <c r="AL203" s="179">
        <f>'Core Indicators'!IH227</f>
        <v>0</v>
      </c>
      <c r="AM203" s="179">
        <f>'Core Indicators'!IP227</f>
        <v>0</v>
      </c>
      <c r="AN203" s="179" t="e">
        <f t="shared" si="115"/>
        <v>#DIV/0!</v>
      </c>
    </row>
    <row r="204" spans="1:40" x14ac:dyDescent="0.35">
      <c r="A204" s="197">
        <f>Lists!C:C</f>
        <v>0</v>
      </c>
      <c r="B204" s="249">
        <f t="shared" si="101"/>
        <v>0</v>
      </c>
      <c r="C204" s="158">
        <f t="shared" si="102"/>
        <v>0</v>
      </c>
      <c r="D204" s="272">
        <f t="shared" si="103"/>
        <v>0</v>
      </c>
      <c r="E204" s="197">
        <f>'Core Indicators'!R228</f>
        <v>0</v>
      </c>
      <c r="F204" s="197">
        <f>'Core Indicators'!Z228</f>
        <v>0</v>
      </c>
      <c r="G204" s="158">
        <f t="shared" si="104"/>
        <v>0</v>
      </c>
      <c r="H204" s="197">
        <f>'Core Indicators'!AH228</f>
        <v>0</v>
      </c>
      <c r="I204" s="197">
        <f>'Core Indicators'!AP228</f>
        <v>0</v>
      </c>
      <c r="J204" s="197">
        <f>'Core Indicators'!BN228</f>
        <v>0</v>
      </c>
      <c r="K204" s="197">
        <f t="shared" si="105"/>
        <v>0</v>
      </c>
      <c r="L204" s="249">
        <f t="shared" si="106"/>
        <v>0</v>
      </c>
      <c r="M204" s="272" t="e">
        <f t="shared" si="107"/>
        <v>#DIV/0!</v>
      </c>
      <c r="N204" s="198">
        <f>'Core Indicators'!DJ228</f>
        <v>0</v>
      </c>
      <c r="O204" s="198">
        <f>'Core Indicators'!DR228</f>
        <v>0</v>
      </c>
      <c r="P204" s="198">
        <f>'Core Indicators'!DZ228</f>
        <v>0</v>
      </c>
      <c r="Q204" s="198">
        <f>'Core Indicators'!EH228</f>
        <v>0</v>
      </c>
      <c r="R204" s="198">
        <f>'Core Indicators'!EP228</f>
        <v>0</v>
      </c>
      <c r="S204" s="158">
        <f t="shared" si="108"/>
        <v>0</v>
      </c>
      <c r="T204" s="158" t="e">
        <f t="shared" si="109"/>
        <v>#DIV/0!</v>
      </c>
      <c r="U204" s="197">
        <v>1</v>
      </c>
      <c r="V204" s="197">
        <v>1</v>
      </c>
      <c r="W204" s="197">
        <f>'Core Indicators'!EX228</f>
        <v>0</v>
      </c>
      <c r="X204" s="158" t="e">
        <f t="shared" si="110"/>
        <v>#DIV/0!</v>
      </c>
      <c r="Y204" s="197">
        <v>1</v>
      </c>
      <c r="Z204" s="158" t="e">
        <f t="shared" si="111"/>
        <v>#DIV/0!</v>
      </c>
      <c r="AA204" s="197">
        <f>'Core Indicators'!FF228</f>
        <v>0</v>
      </c>
      <c r="AB204" s="197" t="e">
        <f t="shared" si="112"/>
        <v>#DIV/0!</v>
      </c>
      <c r="AC204" s="179">
        <f>'Core Indicators'!GD228</f>
        <v>0</v>
      </c>
      <c r="AD204" s="179">
        <f>'Core Indicators'!GL228</f>
        <v>0</v>
      </c>
      <c r="AE204" s="179">
        <f>'Core Indicators'!GT228</f>
        <v>0</v>
      </c>
      <c r="AF204" s="179">
        <f>'Core Indicators'!HB228</f>
        <v>0</v>
      </c>
      <c r="AG204" s="179" t="e">
        <f t="shared" si="113"/>
        <v>#DIV/0!</v>
      </c>
      <c r="AH204" s="179">
        <f>'Core Indicators'!HJ228</f>
        <v>0</v>
      </c>
      <c r="AI204" s="179">
        <f>'Core Indicators'!HR228</f>
        <v>0</v>
      </c>
      <c r="AJ204" s="179" t="e">
        <f t="shared" si="114"/>
        <v>#DIV/0!</v>
      </c>
      <c r="AK204" s="179">
        <f>'Core Indicators'!HZ228</f>
        <v>0</v>
      </c>
      <c r="AL204" s="179">
        <f>'Core Indicators'!IH228</f>
        <v>0</v>
      </c>
      <c r="AM204" s="179">
        <f>'Core Indicators'!IP228</f>
        <v>0</v>
      </c>
      <c r="AN204" s="179" t="e">
        <f t="shared" si="115"/>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33"/>
  <sheetViews>
    <sheetView workbookViewId="0">
      <selection activeCell="B9" sqref="B9"/>
    </sheetView>
  </sheetViews>
  <sheetFormatPr defaultRowHeight="14.5" x14ac:dyDescent="0.35"/>
  <cols>
    <col min="2" max="2" width="10.54296875" style="208" bestFit="1" customWidth="1"/>
    <col min="3" max="3" width="9.54296875" style="208" customWidth="1"/>
  </cols>
  <sheetData>
    <row r="1" spans="1:22" x14ac:dyDescent="0.35">
      <c r="A1" s="306"/>
      <c r="B1" s="285"/>
      <c r="C1" s="285"/>
      <c r="D1" s="285"/>
      <c r="E1" s="285"/>
      <c r="F1" s="285"/>
      <c r="G1" s="285"/>
      <c r="H1" s="285"/>
      <c r="I1" s="285"/>
      <c r="J1" s="285"/>
      <c r="K1" s="285"/>
      <c r="L1" s="285"/>
      <c r="M1" s="285"/>
      <c r="N1" s="285"/>
      <c r="O1" s="285"/>
      <c r="P1" s="285"/>
      <c r="Q1" s="285"/>
      <c r="R1" s="285"/>
      <c r="S1" s="285"/>
      <c r="T1" s="285"/>
      <c r="U1" s="285"/>
      <c r="V1" s="285"/>
    </row>
    <row r="2" spans="1:22" x14ac:dyDescent="0.35">
      <c r="A2" s="199" t="s">
        <v>1</v>
      </c>
      <c r="B2" s="200" t="s">
        <v>7235</v>
      </c>
      <c r="C2" s="200" t="s">
        <v>6848</v>
      </c>
      <c r="D2" s="200" t="s">
        <v>6849</v>
      </c>
      <c r="E2" s="200" t="s">
        <v>6850</v>
      </c>
      <c r="F2" s="200" t="s">
        <v>6853</v>
      </c>
      <c r="G2" s="200" t="s">
        <v>6858</v>
      </c>
      <c r="H2" s="200" t="s">
        <v>6859</v>
      </c>
      <c r="I2" s="200" t="s">
        <v>6860</v>
      </c>
      <c r="J2" s="200" t="s">
        <v>6861</v>
      </c>
      <c r="K2" s="200" t="s">
        <v>6862</v>
      </c>
      <c r="L2" s="200" t="s">
        <v>6803</v>
      </c>
      <c r="M2" s="200" t="s">
        <v>3611</v>
      </c>
      <c r="N2" s="200" t="s">
        <v>3621</v>
      </c>
      <c r="O2" s="200" t="s">
        <v>3613</v>
      </c>
      <c r="P2" s="200" t="s">
        <v>3623</v>
      </c>
      <c r="Q2" s="200" t="s">
        <v>3570</v>
      </c>
      <c r="R2" s="200" t="s">
        <v>3573</v>
      </c>
      <c r="S2" s="200" t="s">
        <v>3615</v>
      </c>
      <c r="T2" s="200" t="s">
        <v>6807</v>
      </c>
      <c r="U2" s="200" t="s">
        <v>3617</v>
      </c>
      <c r="V2" s="200" t="s">
        <v>7236</v>
      </c>
    </row>
    <row r="3" spans="1:22" x14ac:dyDescent="0.35">
      <c r="A3" s="200" t="str">
        <f>Lists!C:C</f>
        <v>AFG001</v>
      </c>
      <c r="B3" s="201">
        <f>_xlfn.DAYS(About!$A$3,'Core Indicators'!U3)</f>
        <v>974</v>
      </c>
      <c r="C3" s="201">
        <f>_xlfn.DAYS(About!$A$3,'Core Indicators'!AC3)</f>
        <v>246</v>
      </c>
      <c r="D3" s="201">
        <f>_xlfn.DAYS(About!$A$3,'Core Indicators'!AK3)</f>
        <v>246</v>
      </c>
      <c r="E3" s="201">
        <f>_xlfn.DAYS(About!$A$3,'Core Indicators'!AS3)</f>
        <v>15</v>
      </c>
      <c r="F3" s="201">
        <f>_xlfn.DAYS(About!$A$3,'Core Indicators'!BQ3)</f>
        <v>15</v>
      </c>
      <c r="G3" s="201">
        <f>_xlfn.DAYS(About!$A$3,'Core Indicators'!DM3)</f>
        <v>15</v>
      </c>
      <c r="H3" s="201">
        <f>_xlfn.DAYS(About!$A$3,'Core Indicators'!DU3)</f>
        <v>15</v>
      </c>
      <c r="I3" s="201">
        <f>_xlfn.DAYS(About!$A$3,'Core Indicators'!EC3)</f>
        <v>15</v>
      </c>
      <c r="J3" s="201">
        <f>_xlfn.DAYS(About!$A$3,'Core Indicators'!EK3)</f>
        <v>15</v>
      </c>
      <c r="K3" s="201">
        <f>_xlfn.DAYS(About!$A$3,'Core Indicators'!ES3)</f>
        <v>15</v>
      </c>
      <c r="L3" s="201">
        <f>_xlfn.DAYS(About!$A$3,'Core Indicators'!FI3)</f>
        <v>246</v>
      </c>
      <c r="M3" s="201">
        <f>_xlfn.DAYS(About!$A$3,'Core Indicators'!GG3)</f>
        <v>109</v>
      </c>
      <c r="N3" s="201">
        <f>_xlfn.DAYS(About!$A$3,'Core Indicators'!GO3)</f>
        <v>109</v>
      </c>
      <c r="O3" s="201">
        <f>_xlfn.DAYS(About!$A$3,'Core Indicators'!GW3)</f>
        <v>109</v>
      </c>
      <c r="P3" s="201">
        <f>_xlfn.DAYS(About!$A$3,'Core Indicators'!HE3)</f>
        <v>109</v>
      </c>
      <c r="Q3" s="201">
        <f>_xlfn.DAYS(About!$A$3,'Core Indicators'!HM3)</f>
        <v>109</v>
      </c>
      <c r="R3" s="201">
        <f>_xlfn.DAYS(About!$A$3,'Core Indicators'!HU3)</f>
        <v>109</v>
      </c>
      <c r="S3" s="201">
        <f>_xlfn.DAYS(About!$A$3,'Core Indicators'!IC3)</f>
        <v>109</v>
      </c>
      <c r="T3" s="201">
        <f>_xlfn.DAYS(About!$A$3,'Core Indicators'!IK3)</f>
        <v>109</v>
      </c>
      <c r="U3" s="201">
        <f>_xlfn.DAYS(About!$A$3,'Core Indicators'!IS3)</f>
        <v>109</v>
      </c>
      <c r="V3" s="201">
        <f t="shared" ref="V3:V34" si="0">AVERAGE(D3:M3)</f>
        <v>70.599999999999994</v>
      </c>
    </row>
    <row r="4" spans="1:22" x14ac:dyDescent="0.35">
      <c r="A4" s="200" t="str">
        <f>Lists!C:C</f>
        <v>ARM002</v>
      </c>
      <c r="B4" s="201">
        <f>_xlfn.DAYS(About!$A$3,'Core Indicators'!U4)</f>
        <v>309</v>
      </c>
      <c r="C4" s="201">
        <f>_xlfn.DAYS(About!$A$3,'Core Indicators'!AC4)</f>
        <v>157</v>
      </c>
      <c r="D4" s="201">
        <f>_xlfn.DAYS(About!$A$3,'Core Indicators'!AK4)</f>
        <v>157</v>
      </c>
      <c r="E4" s="201">
        <f>_xlfn.DAYS(About!$A$3,'Core Indicators'!AS4)</f>
        <v>157</v>
      </c>
      <c r="F4" s="201">
        <f>_xlfn.DAYS(About!$A$3,'Core Indicators'!BQ4)</f>
        <v>56</v>
      </c>
      <c r="G4" s="201">
        <f>_xlfn.DAYS(About!$A$3,'Core Indicators'!DM4)</f>
        <v>157</v>
      </c>
      <c r="H4" s="201">
        <f>_xlfn.DAYS(About!$A$3,'Core Indicators'!DU4)</f>
        <v>157</v>
      </c>
      <c r="I4" s="201">
        <f>_xlfn.DAYS(About!$A$3,'Core Indicators'!EC4)</f>
        <v>157</v>
      </c>
      <c r="J4" s="201">
        <f>_xlfn.DAYS(About!$A$3,'Core Indicators'!EK4)</f>
        <v>246</v>
      </c>
      <c r="K4" s="201">
        <f>_xlfn.DAYS(About!$A$3,'Core Indicators'!ES4)</f>
        <v>246</v>
      </c>
      <c r="L4" s="201">
        <f>_xlfn.DAYS(About!$A$3,'Core Indicators'!FI4)</f>
        <v>246</v>
      </c>
      <c r="M4" s="201">
        <f>_xlfn.DAYS(About!$A$3,'Core Indicators'!GG4)</f>
        <v>121</v>
      </c>
      <c r="N4" s="201">
        <f>_xlfn.DAYS(About!$A$3,'Core Indicators'!GO4)</f>
        <v>121</v>
      </c>
      <c r="O4" s="201">
        <f>_xlfn.DAYS(About!$A$3,'Core Indicators'!GW4)</f>
        <v>121</v>
      </c>
      <c r="P4" s="201">
        <f>_xlfn.DAYS(About!$A$3,'Core Indicators'!HE4)</f>
        <v>121</v>
      </c>
      <c r="Q4" s="201">
        <f>_xlfn.DAYS(About!$A$3,'Core Indicators'!HM4)</f>
        <v>121</v>
      </c>
      <c r="R4" s="201">
        <f>_xlfn.DAYS(About!$A$3,'Core Indicators'!HU4)</f>
        <v>121</v>
      </c>
      <c r="S4" s="201">
        <f>_xlfn.DAYS(About!$A$3,'Core Indicators'!IC4)</f>
        <v>121</v>
      </c>
      <c r="T4" s="201">
        <f>_xlfn.DAYS(About!$A$3,'Core Indicators'!IK4)</f>
        <v>121</v>
      </c>
      <c r="U4" s="201">
        <f>_xlfn.DAYS(About!$A$3,'Core Indicators'!IS4)</f>
        <v>121</v>
      </c>
      <c r="V4" s="201">
        <f t="shared" si="0"/>
        <v>170</v>
      </c>
    </row>
    <row r="5" spans="1:22" x14ac:dyDescent="0.35">
      <c r="A5" s="200" t="str">
        <f>Lists!C:C</f>
        <v>AZE002</v>
      </c>
      <c r="B5" s="201">
        <f>_xlfn.DAYS(About!$A$3,'Core Indicators'!U5)</f>
        <v>330</v>
      </c>
      <c r="C5" s="201">
        <f>_xlfn.DAYS(About!$A$3,'Core Indicators'!AC5)</f>
        <v>287</v>
      </c>
      <c r="D5" s="201">
        <f>_xlfn.DAYS(About!$A$3,'Core Indicators'!AK5)</f>
        <v>287</v>
      </c>
      <c r="E5" s="201">
        <f>_xlfn.DAYS(About!$A$3,'Core Indicators'!AS5)</f>
        <v>200</v>
      </c>
      <c r="F5" s="201">
        <f>_xlfn.DAYS(About!$A$3,'Core Indicators'!BQ5)</f>
        <v>309</v>
      </c>
      <c r="G5" s="201">
        <f>_xlfn.DAYS(About!$A$3,'Core Indicators'!DM5)</f>
        <v>330</v>
      </c>
      <c r="H5" s="201">
        <f>_xlfn.DAYS(About!$A$3,'Core Indicators'!DU5)</f>
        <v>330</v>
      </c>
      <c r="I5" s="201">
        <f>_xlfn.DAYS(About!$A$3,'Core Indicators'!EC5)</f>
        <v>330</v>
      </c>
      <c r="J5" s="201">
        <f>_xlfn.DAYS(About!$A$3,'Core Indicators'!EK5)</f>
        <v>330</v>
      </c>
      <c r="K5" s="201">
        <f>_xlfn.DAYS(About!$A$3,'Core Indicators'!ES5)</f>
        <v>330</v>
      </c>
      <c r="L5" s="201">
        <f>_xlfn.DAYS(About!$A$3,'Core Indicators'!FI5)</f>
        <v>330</v>
      </c>
      <c r="M5" s="201">
        <f>_xlfn.DAYS(About!$A$3,'Core Indicators'!GG5)</f>
        <v>120</v>
      </c>
      <c r="N5" s="201">
        <f>_xlfn.DAYS(About!$A$3,'Core Indicators'!GO5)</f>
        <v>120</v>
      </c>
      <c r="O5" s="201">
        <f>_xlfn.DAYS(About!$A$3,'Core Indicators'!GW5)</f>
        <v>120</v>
      </c>
      <c r="P5" s="201">
        <f>_xlfn.DAYS(About!$A$3,'Core Indicators'!HE5)</f>
        <v>120</v>
      </c>
      <c r="Q5" s="201">
        <f>_xlfn.DAYS(About!$A$3,'Core Indicators'!HM5)</f>
        <v>120</v>
      </c>
      <c r="R5" s="201">
        <f>_xlfn.DAYS(About!$A$3,'Core Indicators'!HU5)</f>
        <v>120</v>
      </c>
      <c r="S5" s="201">
        <f>_xlfn.DAYS(About!$A$3,'Core Indicators'!IC5)</f>
        <v>120</v>
      </c>
      <c r="T5" s="201">
        <f>_xlfn.DAYS(About!$A$3,'Core Indicators'!IK5)</f>
        <v>120</v>
      </c>
      <c r="U5" s="201">
        <f>_xlfn.DAYS(About!$A$3,'Core Indicators'!IS5)</f>
        <v>120</v>
      </c>
      <c r="V5" s="201">
        <f t="shared" si="0"/>
        <v>289.60000000000002</v>
      </c>
    </row>
    <row r="6" spans="1:22" x14ac:dyDescent="0.35">
      <c r="A6" s="200" t="str">
        <f>Lists!C:C</f>
        <v>BDI001</v>
      </c>
      <c r="B6" s="201">
        <f>_xlfn.DAYS(About!$A$3,'Core Indicators'!U6)</f>
        <v>359</v>
      </c>
      <c r="C6" s="201">
        <f>_xlfn.DAYS(About!$A$3,'Core Indicators'!AC6)</f>
        <v>190</v>
      </c>
      <c r="D6" s="201">
        <f>_xlfn.DAYS(About!$A$3,'Core Indicators'!AK6)</f>
        <v>190</v>
      </c>
      <c r="E6" s="201">
        <f>_xlfn.DAYS(About!$A$3,'Core Indicators'!AS6)</f>
        <v>190</v>
      </c>
      <c r="F6" s="201">
        <f>_xlfn.DAYS(About!$A$3,'Core Indicators'!BQ6)</f>
        <v>190</v>
      </c>
      <c r="G6" s="201">
        <f>_xlfn.DAYS(About!$A$3,'Core Indicators'!DM6)</f>
        <v>190</v>
      </c>
      <c r="H6" s="201">
        <f>_xlfn.DAYS(About!$A$3,'Core Indicators'!DU6)</f>
        <v>190</v>
      </c>
      <c r="I6" s="201">
        <f>_xlfn.DAYS(About!$A$3,'Core Indicators'!EC6)</f>
        <v>190</v>
      </c>
      <c r="J6" s="201">
        <f>_xlfn.DAYS(About!$A$3,'Core Indicators'!EK6)</f>
        <v>190</v>
      </c>
      <c r="K6" s="201">
        <f>_xlfn.DAYS(About!$A$3,'Core Indicators'!ES6)</f>
        <v>190</v>
      </c>
      <c r="L6" s="201">
        <f>_xlfn.DAYS(About!$A$3,'Core Indicators'!FI6)</f>
        <v>946</v>
      </c>
      <c r="M6" s="201">
        <f>_xlfn.DAYS(About!$A$3,'Core Indicators'!GG6)</f>
        <v>113</v>
      </c>
      <c r="N6" s="201">
        <f>_xlfn.DAYS(About!$A$3,'Core Indicators'!GO6)</f>
        <v>113</v>
      </c>
      <c r="O6" s="201">
        <f>_xlfn.DAYS(About!$A$3,'Core Indicators'!GW6)</f>
        <v>113</v>
      </c>
      <c r="P6" s="201">
        <f>_xlfn.DAYS(About!$A$3,'Core Indicators'!HE6)</f>
        <v>113</v>
      </c>
      <c r="Q6" s="201">
        <f>_xlfn.DAYS(About!$A$3,'Core Indicators'!HM6)</f>
        <v>113</v>
      </c>
      <c r="R6" s="201">
        <f>_xlfn.DAYS(About!$A$3,'Core Indicators'!HU6)</f>
        <v>113</v>
      </c>
      <c r="S6" s="201">
        <f>_xlfn.DAYS(About!$A$3,'Core Indicators'!IC6)</f>
        <v>113</v>
      </c>
      <c r="T6" s="201">
        <f>_xlfn.DAYS(About!$A$3,'Core Indicators'!IK6)</f>
        <v>113</v>
      </c>
      <c r="U6" s="201">
        <f>_xlfn.DAYS(About!$A$3,'Core Indicators'!IS6)</f>
        <v>113</v>
      </c>
      <c r="V6" s="201">
        <f t="shared" si="0"/>
        <v>257.89999999999998</v>
      </c>
    </row>
    <row r="7" spans="1:22" x14ac:dyDescent="0.35">
      <c r="A7" s="200" t="str">
        <f>Lists!C:C</f>
        <v>BFA002</v>
      </c>
      <c r="B7" s="201">
        <f>_xlfn.DAYS(About!$A$3,'Core Indicators'!U7)</f>
        <v>92</v>
      </c>
      <c r="C7" s="201">
        <f>_xlfn.DAYS(About!$A$3,'Core Indicators'!AC7)</f>
        <v>92</v>
      </c>
      <c r="D7" s="201">
        <f>_xlfn.DAYS(About!$A$3,'Core Indicators'!AK7)</f>
        <v>92</v>
      </c>
      <c r="E7" s="201">
        <f>_xlfn.DAYS(About!$A$3,'Core Indicators'!AS7)</f>
        <v>92</v>
      </c>
      <c r="F7" s="201">
        <f>_xlfn.DAYS(About!$A$3,'Core Indicators'!BQ7)</f>
        <v>92</v>
      </c>
      <c r="G7" s="201">
        <f>_xlfn.DAYS(About!$A$3,'Core Indicators'!DM7)</f>
        <v>92</v>
      </c>
      <c r="H7" s="201">
        <f>_xlfn.DAYS(About!$A$3,'Core Indicators'!DU7)</f>
        <v>92</v>
      </c>
      <c r="I7" s="201">
        <f>_xlfn.DAYS(About!$A$3,'Core Indicators'!EC7)</f>
        <v>92</v>
      </c>
      <c r="J7" s="201">
        <f>_xlfn.DAYS(About!$A$3,'Core Indicators'!EK7)</f>
        <v>92</v>
      </c>
      <c r="K7" s="201">
        <f>_xlfn.DAYS(About!$A$3,'Core Indicators'!ES7)</f>
        <v>92</v>
      </c>
      <c r="L7" s="201">
        <f>_xlfn.DAYS(About!$A$3,'Core Indicators'!FI7)</f>
        <v>958</v>
      </c>
      <c r="M7" s="201">
        <f>_xlfn.DAYS(About!$A$3,'Core Indicators'!GG7)</f>
        <v>114</v>
      </c>
      <c r="N7" s="201">
        <f>_xlfn.DAYS(About!$A$3,'Core Indicators'!GO7)</f>
        <v>114</v>
      </c>
      <c r="O7" s="201">
        <f>_xlfn.DAYS(About!$A$3,'Core Indicators'!GW7)</f>
        <v>114</v>
      </c>
      <c r="P7" s="201">
        <f>_xlfn.DAYS(About!$A$3,'Core Indicators'!HE7)</f>
        <v>114</v>
      </c>
      <c r="Q7" s="201">
        <f>_xlfn.DAYS(About!$A$3,'Core Indicators'!HM7)</f>
        <v>114</v>
      </c>
      <c r="R7" s="201">
        <f>_xlfn.DAYS(About!$A$3,'Core Indicators'!HU7)</f>
        <v>114</v>
      </c>
      <c r="S7" s="201">
        <f>_xlfn.DAYS(About!$A$3,'Core Indicators'!IC7)</f>
        <v>114</v>
      </c>
      <c r="T7" s="201">
        <f>_xlfn.DAYS(About!$A$3,'Core Indicators'!IK7)</f>
        <v>114</v>
      </c>
      <c r="U7" s="201">
        <f>_xlfn.DAYS(About!$A$3,'Core Indicators'!IS7)</f>
        <v>114</v>
      </c>
      <c r="V7" s="201">
        <f t="shared" si="0"/>
        <v>180.8</v>
      </c>
    </row>
    <row r="8" spans="1:22" x14ac:dyDescent="0.35">
      <c r="A8" s="200" t="str">
        <f>Lists!C:C</f>
        <v>BGD002</v>
      </c>
      <c r="B8" s="201">
        <f>_xlfn.DAYS(About!$A$3,'Core Indicators'!U8)</f>
        <v>246</v>
      </c>
      <c r="C8" s="201">
        <f>_xlfn.DAYS(About!$A$3,'Core Indicators'!AC8)</f>
        <v>135</v>
      </c>
      <c r="D8" s="201">
        <f>_xlfn.DAYS(About!$A$3,'Core Indicators'!AK8)</f>
        <v>135</v>
      </c>
      <c r="E8" s="201">
        <f>_xlfn.DAYS(About!$A$3,'Core Indicators'!AS8)</f>
        <v>135</v>
      </c>
      <c r="F8" s="201">
        <f>_xlfn.DAYS(About!$A$3,'Core Indicators'!BQ8)</f>
        <v>11</v>
      </c>
      <c r="G8" s="201">
        <f>_xlfn.DAYS(About!$A$3,'Core Indicators'!DM8)</f>
        <v>3</v>
      </c>
      <c r="H8" s="201">
        <f>_xlfn.DAYS(About!$A$3,'Core Indicators'!DU8)</f>
        <v>3</v>
      </c>
      <c r="I8" s="201">
        <f>_xlfn.DAYS(About!$A$3,'Core Indicators'!EC8)</f>
        <v>10</v>
      </c>
      <c r="J8" s="201">
        <f>_xlfn.DAYS(About!$A$3,'Core Indicators'!EK8)</f>
        <v>3</v>
      </c>
      <c r="K8" s="201">
        <f>_xlfn.DAYS(About!$A$3,'Core Indicators'!ES8)</f>
        <v>3</v>
      </c>
      <c r="L8" s="201">
        <f>_xlfn.DAYS(About!$A$3,'Core Indicators'!FI8)</f>
        <v>549</v>
      </c>
      <c r="M8" s="201">
        <f>_xlfn.DAYS(About!$A$3,'Core Indicators'!GG8)</f>
        <v>112</v>
      </c>
      <c r="N8" s="201">
        <f>_xlfn.DAYS(About!$A$3,'Core Indicators'!GO8)</f>
        <v>114</v>
      </c>
      <c r="O8" s="201">
        <f>_xlfn.DAYS(About!$A$3,'Core Indicators'!GW8)</f>
        <v>114</v>
      </c>
      <c r="P8" s="201">
        <f>_xlfn.DAYS(About!$A$3,'Core Indicators'!HE8)</f>
        <v>114</v>
      </c>
      <c r="Q8" s="201">
        <f>_xlfn.DAYS(About!$A$3,'Core Indicators'!HM8)</f>
        <v>114</v>
      </c>
      <c r="R8" s="201">
        <f>_xlfn.DAYS(About!$A$3,'Core Indicators'!HU8)</f>
        <v>114</v>
      </c>
      <c r="S8" s="201">
        <f>_xlfn.DAYS(About!$A$3,'Core Indicators'!IC8)</f>
        <v>114</v>
      </c>
      <c r="T8" s="201">
        <f>_xlfn.DAYS(About!$A$3,'Core Indicators'!IK8)</f>
        <v>114</v>
      </c>
      <c r="U8" s="201">
        <f>_xlfn.DAYS(About!$A$3,'Core Indicators'!IS8)</f>
        <v>112</v>
      </c>
      <c r="V8" s="201">
        <f t="shared" si="0"/>
        <v>96.4</v>
      </c>
    </row>
    <row r="9" spans="1:22" x14ac:dyDescent="0.35">
      <c r="A9" s="200" t="str">
        <f>Lists!C:C</f>
        <v>BRA002</v>
      </c>
      <c r="B9" s="201">
        <f>_xlfn.DAYS(About!$A$3,'Core Indicators'!U9)</f>
        <v>671</v>
      </c>
      <c r="C9" s="201">
        <f>_xlfn.DAYS(About!$A$3,'Core Indicators'!AC9)</f>
        <v>244</v>
      </c>
      <c r="D9" s="201">
        <f>_xlfn.DAYS(About!$A$3,'Core Indicators'!AK9)</f>
        <v>244</v>
      </c>
      <c r="E9" s="201">
        <f>_xlfn.DAYS(About!$A$3,'Core Indicators'!AS9)</f>
        <v>244</v>
      </c>
      <c r="F9" s="201">
        <f>_xlfn.DAYS(About!$A$3,'Core Indicators'!BQ9)</f>
        <v>359</v>
      </c>
      <c r="G9" s="201">
        <f>_xlfn.DAYS(About!$A$3,'Core Indicators'!DM9)</f>
        <v>244</v>
      </c>
      <c r="H9" s="201">
        <f>_xlfn.DAYS(About!$A$3,'Core Indicators'!DU9)</f>
        <v>244</v>
      </c>
      <c r="I9" s="201">
        <f>_xlfn.DAYS(About!$A$3,'Core Indicators'!EC9)</f>
        <v>244</v>
      </c>
      <c r="J9" s="201">
        <f>_xlfn.DAYS(About!$A$3,'Core Indicators'!EK9)</f>
        <v>244</v>
      </c>
      <c r="K9" s="201">
        <f>_xlfn.DAYS(About!$A$3,'Core Indicators'!ES9)</f>
        <v>244</v>
      </c>
      <c r="L9" s="201">
        <f>_xlfn.DAYS(About!$A$3,'Core Indicators'!FI9)</f>
        <v>958</v>
      </c>
      <c r="M9" s="201">
        <f>_xlfn.DAYS(About!$A$3,'Core Indicators'!GG9)</f>
        <v>111</v>
      </c>
      <c r="N9" s="201">
        <f>_xlfn.DAYS(About!$A$3,'Core Indicators'!GO9)</f>
        <v>111</v>
      </c>
      <c r="O9" s="201">
        <f>_xlfn.DAYS(About!$A$3,'Core Indicators'!GW9)</f>
        <v>111</v>
      </c>
      <c r="P9" s="201">
        <f>_xlfn.DAYS(About!$A$3,'Core Indicators'!HE9)</f>
        <v>111</v>
      </c>
      <c r="Q9" s="201">
        <f>_xlfn.DAYS(About!$A$3,'Core Indicators'!HM9)</f>
        <v>111</v>
      </c>
      <c r="R9" s="201">
        <f>_xlfn.DAYS(About!$A$3,'Core Indicators'!HU9)</f>
        <v>111</v>
      </c>
      <c r="S9" s="201">
        <f>_xlfn.DAYS(About!$A$3,'Core Indicators'!IC9)</f>
        <v>111</v>
      </c>
      <c r="T9" s="201">
        <f>_xlfn.DAYS(About!$A$3,'Core Indicators'!IK9)</f>
        <v>111</v>
      </c>
      <c r="U9" s="201">
        <f>_xlfn.DAYS(About!$A$3,'Core Indicators'!IS9)</f>
        <v>111</v>
      </c>
      <c r="V9" s="201">
        <f t="shared" si="0"/>
        <v>313.60000000000002</v>
      </c>
    </row>
    <row r="10" spans="1:22" x14ac:dyDescent="0.35">
      <c r="A10" s="200" t="str">
        <f>Lists!C:C</f>
        <v>CAF001</v>
      </c>
      <c r="B10" s="201">
        <f>_xlfn.DAYS(About!$A$3,'Core Indicators'!U10)</f>
        <v>961</v>
      </c>
      <c r="C10" s="201">
        <f>_xlfn.DAYS(About!$A$3,'Core Indicators'!AC10)</f>
        <v>282</v>
      </c>
      <c r="D10" s="201">
        <f>_xlfn.DAYS(About!$A$3,'Core Indicators'!AK10)</f>
        <v>282</v>
      </c>
      <c r="E10" s="201">
        <f>_xlfn.DAYS(About!$A$3,'Core Indicators'!AS10)</f>
        <v>2</v>
      </c>
      <c r="F10" s="201">
        <f>_xlfn.DAYS(About!$A$3,'Core Indicators'!BQ10)</f>
        <v>2</v>
      </c>
      <c r="G10" s="201">
        <f>_xlfn.DAYS(About!$A$3,'Core Indicators'!DM10)</f>
        <v>338</v>
      </c>
      <c r="H10" s="201">
        <f>_xlfn.DAYS(About!$A$3,'Core Indicators'!DU10)</f>
        <v>338</v>
      </c>
      <c r="I10" s="201">
        <f>_xlfn.DAYS(About!$A$3,'Core Indicators'!EC10)</f>
        <v>338</v>
      </c>
      <c r="J10" s="201">
        <f>_xlfn.DAYS(About!$A$3,'Core Indicators'!EK10)</f>
        <v>338</v>
      </c>
      <c r="K10" s="201">
        <f>_xlfn.DAYS(About!$A$3,'Core Indicators'!ES10)</f>
        <v>338</v>
      </c>
      <c r="L10" s="201">
        <f>_xlfn.DAYS(About!$A$3,'Core Indicators'!FI10)</f>
        <v>549</v>
      </c>
      <c r="M10" s="201">
        <f>_xlfn.DAYS(About!$A$3,'Core Indicators'!GG10)</f>
        <v>114</v>
      </c>
      <c r="N10" s="201">
        <f>_xlfn.DAYS(About!$A$3,'Core Indicators'!GO10)</f>
        <v>114</v>
      </c>
      <c r="O10" s="201">
        <f>_xlfn.DAYS(About!$A$3,'Core Indicators'!GW10)</f>
        <v>114</v>
      </c>
      <c r="P10" s="201">
        <f>_xlfn.DAYS(About!$A$3,'Core Indicators'!HE10)</f>
        <v>114</v>
      </c>
      <c r="Q10" s="201">
        <f>_xlfn.DAYS(About!$A$3,'Core Indicators'!HM10)</f>
        <v>114</v>
      </c>
      <c r="R10" s="201">
        <f>_xlfn.DAYS(About!$A$3,'Core Indicators'!HU10)</f>
        <v>114</v>
      </c>
      <c r="S10" s="201">
        <f>_xlfn.DAYS(About!$A$3,'Core Indicators'!IC10)</f>
        <v>114</v>
      </c>
      <c r="T10" s="201">
        <f>_xlfn.DAYS(About!$A$3,'Core Indicators'!IK10)</f>
        <v>114</v>
      </c>
      <c r="U10" s="201">
        <f>_xlfn.DAYS(About!$A$3,'Core Indicators'!IS10)</f>
        <v>114</v>
      </c>
      <c r="V10" s="201">
        <f t="shared" si="0"/>
        <v>263.89999999999998</v>
      </c>
    </row>
    <row r="11" spans="1:22" x14ac:dyDescent="0.35">
      <c r="A11" s="200" t="str">
        <f>Lists!C:C</f>
        <v>CMR001</v>
      </c>
      <c r="B11" s="201">
        <f>_xlfn.DAYS(About!$A$3,'Core Indicators'!U11)</f>
        <v>123</v>
      </c>
      <c r="C11" s="201">
        <f>_xlfn.DAYS(About!$A$3,'Core Indicators'!AC11)</f>
        <v>123</v>
      </c>
      <c r="D11" s="201">
        <f>_xlfn.DAYS(About!$A$3,'Core Indicators'!AK11)</f>
        <v>123</v>
      </c>
      <c r="E11" s="201">
        <f>_xlfn.DAYS(About!$A$3,'Core Indicators'!AS11)</f>
        <v>123</v>
      </c>
      <c r="F11" s="201">
        <f>_xlfn.DAYS(About!$A$3,'Core Indicators'!BQ11)</f>
        <v>122</v>
      </c>
      <c r="G11" s="201">
        <f>_xlfn.DAYS(About!$A$3,'Core Indicators'!DM11)</f>
        <v>122</v>
      </c>
      <c r="H11" s="201">
        <f>_xlfn.DAYS(About!$A$3,'Core Indicators'!DU11)</f>
        <v>122</v>
      </c>
      <c r="I11" s="201">
        <f>_xlfn.DAYS(About!$A$3,'Core Indicators'!EC11)</f>
        <v>122</v>
      </c>
      <c r="J11" s="201">
        <f>_xlfn.DAYS(About!$A$3,'Core Indicators'!EK11)</f>
        <v>122</v>
      </c>
      <c r="K11" s="201">
        <f>_xlfn.DAYS(About!$A$3,'Core Indicators'!ES11)</f>
        <v>122</v>
      </c>
      <c r="L11" s="201">
        <f>_xlfn.DAYS(About!$A$3,'Core Indicators'!FI11)</f>
        <v>960</v>
      </c>
      <c r="M11" s="201">
        <f>_xlfn.DAYS(About!$A$3,'Core Indicators'!GG11)</f>
        <v>118</v>
      </c>
      <c r="N11" s="201">
        <f>_xlfn.DAYS(About!$A$3,'Core Indicators'!GO11)</f>
        <v>118</v>
      </c>
      <c r="O11" s="201">
        <f>_xlfn.DAYS(About!$A$3,'Core Indicators'!GW11)</f>
        <v>118</v>
      </c>
      <c r="P11" s="201">
        <f>_xlfn.DAYS(About!$A$3,'Core Indicators'!HE11)</f>
        <v>115</v>
      </c>
      <c r="Q11" s="201">
        <f>_xlfn.DAYS(About!$A$3,'Core Indicators'!HM11)</f>
        <v>118</v>
      </c>
      <c r="R11" s="201">
        <f>_xlfn.DAYS(About!$A$3,'Core Indicators'!HU11)</f>
        <v>118</v>
      </c>
      <c r="S11" s="201">
        <f>_xlfn.DAYS(About!$A$3,'Core Indicators'!IC11)</f>
        <v>115</v>
      </c>
      <c r="T11" s="201">
        <f>_xlfn.DAYS(About!$A$3,'Core Indicators'!IK11)</f>
        <v>115</v>
      </c>
      <c r="U11" s="201">
        <f>_xlfn.DAYS(About!$A$3,'Core Indicators'!IS11)</f>
        <v>115</v>
      </c>
      <c r="V11" s="201">
        <f t="shared" si="0"/>
        <v>205.6</v>
      </c>
    </row>
    <row r="12" spans="1:22" x14ac:dyDescent="0.35">
      <c r="A12" s="200" t="str">
        <f>Lists!C:C</f>
        <v>CMR002</v>
      </c>
      <c r="B12" s="201">
        <f>_xlfn.DAYS(About!$A$3,'Core Indicators'!U12)</f>
        <v>772</v>
      </c>
      <c r="C12" s="201">
        <f>_xlfn.DAYS(About!$A$3,'Core Indicators'!AC12)</f>
        <v>217</v>
      </c>
      <c r="D12" s="201">
        <f>_xlfn.DAYS(About!$A$3,'Core Indicators'!AK12)</f>
        <v>217</v>
      </c>
      <c r="E12" s="201">
        <f>_xlfn.DAYS(About!$A$3,'Core Indicators'!AS12)</f>
        <v>188</v>
      </c>
      <c r="F12" s="201">
        <f>_xlfn.DAYS(About!$A$3,'Core Indicators'!BQ12)</f>
        <v>188</v>
      </c>
      <c r="G12" s="201">
        <f>_xlfn.DAYS(About!$A$3,'Core Indicators'!DM12)</f>
        <v>217</v>
      </c>
      <c r="H12" s="201">
        <f>_xlfn.DAYS(About!$A$3,'Core Indicators'!DU12)</f>
        <v>217</v>
      </c>
      <c r="I12" s="201">
        <f>_xlfn.DAYS(About!$A$3,'Core Indicators'!EC12)</f>
        <v>217</v>
      </c>
      <c r="J12" s="201">
        <f>_xlfn.DAYS(About!$A$3,'Core Indicators'!EK12)</f>
        <v>217</v>
      </c>
      <c r="K12" s="201">
        <f>_xlfn.DAYS(About!$A$3,'Core Indicators'!ES12)</f>
        <v>217</v>
      </c>
      <c r="L12" s="201">
        <f>_xlfn.DAYS(About!$A$3,'Core Indicators'!FI12)</f>
        <v>885</v>
      </c>
      <c r="M12" s="201">
        <f>_xlfn.DAYS(About!$A$3,'Core Indicators'!GG12)</f>
        <v>118</v>
      </c>
      <c r="N12" s="201">
        <f>_xlfn.DAYS(About!$A$3,'Core Indicators'!GO12)</f>
        <v>118</v>
      </c>
      <c r="O12" s="201">
        <f>_xlfn.DAYS(About!$A$3,'Core Indicators'!GW12)</f>
        <v>118</v>
      </c>
      <c r="P12" s="201">
        <f>_xlfn.DAYS(About!$A$3,'Core Indicators'!HE12)</f>
        <v>118</v>
      </c>
      <c r="Q12" s="201">
        <f>_xlfn.DAYS(About!$A$3,'Core Indicators'!HM12)</f>
        <v>118</v>
      </c>
      <c r="R12" s="201">
        <f>_xlfn.DAYS(About!$A$3,'Core Indicators'!HU12)</f>
        <v>118</v>
      </c>
      <c r="S12" s="201">
        <f>_xlfn.DAYS(About!$A$3,'Core Indicators'!IC12)</f>
        <v>118</v>
      </c>
      <c r="T12" s="201">
        <f>_xlfn.DAYS(About!$A$3,'Core Indicators'!IK12)</f>
        <v>118</v>
      </c>
      <c r="U12" s="201">
        <f>_xlfn.DAYS(About!$A$3,'Core Indicators'!IS12)</f>
        <v>118</v>
      </c>
      <c r="V12" s="201">
        <f t="shared" si="0"/>
        <v>268.10000000000002</v>
      </c>
    </row>
    <row r="13" spans="1:22" x14ac:dyDescent="0.35">
      <c r="A13" s="200" t="str">
        <f>Lists!C:C</f>
        <v>CMR003</v>
      </c>
      <c r="B13" s="201">
        <f>_xlfn.DAYS(About!$A$3,'Core Indicators'!U13)</f>
        <v>960</v>
      </c>
      <c r="C13" s="201">
        <f>_xlfn.DAYS(About!$A$3,'Core Indicators'!AC13)</f>
        <v>217</v>
      </c>
      <c r="D13" s="201">
        <f>_xlfn.DAYS(About!$A$3,'Core Indicators'!AK13)</f>
        <v>217</v>
      </c>
      <c r="E13" s="201">
        <f>_xlfn.DAYS(About!$A$3,'Core Indicators'!AS13)</f>
        <v>188</v>
      </c>
      <c r="F13" s="201">
        <f>_xlfn.DAYS(About!$A$3,'Core Indicators'!BQ13)</f>
        <v>188</v>
      </c>
      <c r="G13" s="201">
        <f>_xlfn.DAYS(About!$A$3,'Core Indicators'!DM13)</f>
        <v>217</v>
      </c>
      <c r="H13" s="201">
        <f>_xlfn.DAYS(About!$A$3,'Core Indicators'!DU13)</f>
        <v>217</v>
      </c>
      <c r="I13" s="201">
        <f>_xlfn.DAYS(About!$A$3,'Core Indicators'!EC13)</f>
        <v>217</v>
      </c>
      <c r="J13" s="201">
        <f>_xlfn.DAYS(About!$A$3,'Core Indicators'!EK13)</f>
        <v>217</v>
      </c>
      <c r="K13" s="201">
        <f>_xlfn.DAYS(About!$A$3,'Core Indicators'!ES13)</f>
        <v>217</v>
      </c>
      <c r="L13" s="201">
        <f>_xlfn.DAYS(About!$A$3,'Core Indicators'!FI13)</f>
        <v>772</v>
      </c>
      <c r="M13" s="201">
        <f>_xlfn.DAYS(About!$A$3,'Core Indicators'!GG13)</f>
        <v>119</v>
      </c>
      <c r="N13" s="201">
        <f>_xlfn.DAYS(About!$A$3,'Core Indicators'!GO13)</f>
        <v>119</v>
      </c>
      <c r="O13" s="201">
        <f>_xlfn.DAYS(About!$A$3,'Core Indicators'!GW13)</f>
        <v>119</v>
      </c>
      <c r="P13" s="201">
        <f>_xlfn.DAYS(About!$A$3,'Core Indicators'!HE13)</f>
        <v>119</v>
      </c>
      <c r="Q13" s="201">
        <f>_xlfn.DAYS(About!$A$3,'Core Indicators'!HM13)</f>
        <v>119</v>
      </c>
      <c r="R13" s="201">
        <f>_xlfn.DAYS(About!$A$3,'Core Indicators'!HU13)</f>
        <v>119</v>
      </c>
      <c r="S13" s="201">
        <f>_xlfn.DAYS(About!$A$3,'Core Indicators'!IC13)</f>
        <v>119</v>
      </c>
      <c r="T13" s="201">
        <f>_xlfn.DAYS(About!$A$3,'Core Indicators'!IK13)</f>
        <v>119</v>
      </c>
      <c r="U13" s="201">
        <f>_xlfn.DAYS(About!$A$3,'Core Indicators'!IS13)</f>
        <v>119</v>
      </c>
      <c r="V13" s="201">
        <f t="shared" si="0"/>
        <v>256.89999999999998</v>
      </c>
    </row>
    <row r="14" spans="1:22" x14ac:dyDescent="0.35">
      <c r="A14" s="200" t="str">
        <f>Lists!C:C</f>
        <v>CMR004</v>
      </c>
      <c r="B14" s="201">
        <f>_xlfn.DAYS(About!$A$3,'Core Indicators'!U14)</f>
        <v>960</v>
      </c>
      <c r="C14" s="201">
        <f>_xlfn.DAYS(About!$A$3,'Core Indicators'!AC14)</f>
        <v>244</v>
      </c>
      <c r="D14" s="201">
        <f>_xlfn.DAYS(About!$A$3,'Core Indicators'!AK14)</f>
        <v>244</v>
      </c>
      <c r="E14" s="201">
        <f>_xlfn.DAYS(About!$A$3,'Core Indicators'!AS14)</f>
        <v>188</v>
      </c>
      <c r="F14" s="201">
        <f>_xlfn.DAYS(About!$A$3,'Core Indicators'!BQ14)</f>
        <v>244</v>
      </c>
      <c r="G14" s="201">
        <f>_xlfn.DAYS(About!$A$3,'Core Indicators'!DM14)</f>
        <v>244</v>
      </c>
      <c r="H14" s="201">
        <f>_xlfn.DAYS(About!$A$3,'Core Indicators'!DU14)</f>
        <v>244</v>
      </c>
      <c r="I14" s="201">
        <f>_xlfn.DAYS(About!$A$3,'Core Indicators'!EC14)</f>
        <v>244</v>
      </c>
      <c r="J14" s="201">
        <f>_xlfn.DAYS(About!$A$3,'Core Indicators'!EK14)</f>
        <v>244</v>
      </c>
      <c r="K14" s="201">
        <f>_xlfn.DAYS(About!$A$3,'Core Indicators'!ES14)</f>
        <v>244</v>
      </c>
      <c r="L14" s="201">
        <f>_xlfn.DAYS(About!$A$3,'Core Indicators'!FI14)</f>
        <v>960</v>
      </c>
      <c r="M14" s="201">
        <f>_xlfn.DAYS(About!$A$3,'Core Indicators'!GG14)</f>
        <v>119</v>
      </c>
      <c r="N14" s="201">
        <f>_xlfn.DAYS(About!$A$3,'Core Indicators'!GO14)</f>
        <v>119</v>
      </c>
      <c r="O14" s="201">
        <f>_xlfn.DAYS(About!$A$3,'Core Indicators'!GW14)</f>
        <v>119</v>
      </c>
      <c r="P14" s="201">
        <f>_xlfn.DAYS(About!$A$3,'Core Indicators'!HE14)</f>
        <v>119</v>
      </c>
      <c r="Q14" s="201">
        <f>_xlfn.DAYS(About!$A$3,'Core Indicators'!HM14)</f>
        <v>119</v>
      </c>
      <c r="R14" s="201">
        <f>_xlfn.DAYS(About!$A$3,'Core Indicators'!HU14)</f>
        <v>119</v>
      </c>
      <c r="S14" s="201">
        <f>_xlfn.DAYS(About!$A$3,'Core Indicators'!IC14)</f>
        <v>119</v>
      </c>
      <c r="T14" s="201">
        <f>_xlfn.DAYS(About!$A$3,'Core Indicators'!IK14)</f>
        <v>119</v>
      </c>
      <c r="U14" s="201">
        <f>_xlfn.DAYS(About!$A$3,'Core Indicators'!IS14)</f>
        <v>119</v>
      </c>
      <c r="V14" s="201">
        <f t="shared" si="0"/>
        <v>297.5</v>
      </c>
    </row>
    <row r="15" spans="1:22" x14ac:dyDescent="0.35">
      <c r="A15" s="200" t="str">
        <f>Lists!C:C</f>
        <v>COD001</v>
      </c>
      <c r="B15" s="201">
        <f>_xlfn.DAYS(About!$A$3,'Core Indicators'!U15)</f>
        <v>360</v>
      </c>
      <c r="C15" s="201">
        <f>_xlfn.DAYS(About!$A$3,'Core Indicators'!AC15)</f>
        <v>188</v>
      </c>
      <c r="D15" s="201">
        <f>_xlfn.DAYS(About!$A$3,'Core Indicators'!AK15)</f>
        <v>265</v>
      </c>
      <c r="E15" s="201">
        <f>_xlfn.DAYS(About!$A$3,'Core Indicators'!AS15)</f>
        <v>73</v>
      </c>
      <c r="F15" s="201">
        <f>_xlfn.DAYS(About!$A$3,'Core Indicators'!BQ15)</f>
        <v>73</v>
      </c>
      <c r="G15" s="201">
        <f>_xlfn.DAYS(About!$A$3,'Core Indicators'!DM15)</f>
        <v>265</v>
      </c>
      <c r="H15" s="201">
        <f>_xlfn.DAYS(About!$A$3,'Core Indicators'!DU15)</f>
        <v>265</v>
      </c>
      <c r="I15" s="201">
        <f>_xlfn.DAYS(About!$A$3,'Core Indicators'!EC15)</f>
        <v>265</v>
      </c>
      <c r="J15" s="201">
        <f>_xlfn.DAYS(About!$A$3,'Core Indicators'!EK15)</f>
        <v>265</v>
      </c>
      <c r="K15" s="201">
        <f>_xlfn.DAYS(About!$A$3,'Core Indicators'!ES15)</f>
        <v>265</v>
      </c>
      <c r="L15" s="201">
        <f>_xlfn.DAYS(About!$A$3,'Core Indicators'!FI15)</f>
        <v>960</v>
      </c>
      <c r="M15" s="201">
        <f>_xlfn.DAYS(About!$A$3,'Core Indicators'!GG15)</f>
        <v>115</v>
      </c>
      <c r="N15" s="201">
        <f>_xlfn.DAYS(About!$A$3,'Core Indicators'!GO15)</f>
        <v>115</v>
      </c>
      <c r="O15" s="201">
        <f>_xlfn.DAYS(About!$A$3,'Core Indicators'!GW15)</f>
        <v>115</v>
      </c>
      <c r="P15" s="201">
        <f>_xlfn.DAYS(About!$A$3,'Core Indicators'!HE15)</f>
        <v>115</v>
      </c>
      <c r="Q15" s="201">
        <f>_xlfn.DAYS(About!$A$3,'Core Indicators'!HM15)</f>
        <v>115</v>
      </c>
      <c r="R15" s="201">
        <f>_xlfn.DAYS(About!$A$3,'Core Indicators'!HU15)</f>
        <v>115</v>
      </c>
      <c r="S15" s="201">
        <f>_xlfn.DAYS(About!$A$3,'Core Indicators'!IC15)</f>
        <v>115</v>
      </c>
      <c r="T15" s="201">
        <f>_xlfn.DAYS(About!$A$3,'Core Indicators'!IK15)</f>
        <v>115</v>
      </c>
      <c r="U15" s="201">
        <f>_xlfn.DAYS(About!$A$3,'Core Indicators'!IS15)</f>
        <v>115</v>
      </c>
      <c r="V15" s="201">
        <f t="shared" si="0"/>
        <v>281.10000000000002</v>
      </c>
    </row>
    <row r="16" spans="1:22" x14ac:dyDescent="0.35">
      <c r="A16" s="200" t="str">
        <f>Lists!C:C</f>
        <v>COG001</v>
      </c>
      <c r="B16" s="201">
        <f>_xlfn.DAYS(About!$A$3,'Core Indicators'!U16)</f>
        <v>266</v>
      </c>
      <c r="C16" s="201">
        <f>_xlfn.DAYS(About!$A$3,'Core Indicators'!AC16)</f>
        <v>266</v>
      </c>
      <c r="D16" s="201">
        <f>_xlfn.DAYS(About!$A$3,'Core Indicators'!AK16)</f>
        <v>266</v>
      </c>
      <c r="E16" s="201">
        <f>_xlfn.DAYS(About!$A$3,'Core Indicators'!AS16)</f>
        <v>266</v>
      </c>
      <c r="F16" s="201">
        <f>_xlfn.DAYS(About!$A$3,'Core Indicators'!BQ16)</f>
        <v>266</v>
      </c>
      <c r="G16" s="201">
        <f>_xlfn.DAYS(About!$A$3,'Core Indicators'!DM16)</f>
        <v>266</v>
      </c>
      <c r="H16" s="201">
        <f>_xlfn.DAYS(About!$A$3,'Core Indicators'!DU16)</f>
        <v>266</v>
      </c>
      <c r="I16" s="201">
        <f>_xlfn.DAYS(About!$A$3,'Core Indicators'!EC16)</f>
        <v>266</v>
      </c>
      <c r="J16" s="201">
        <f>_xlfn.DAYS(About!$A$3,'Core Indicators'!EK16)</f>
        <v>266</v>
      </c>
      <c r="K16" s="201">
        <f>_xlfn.DAYS(About!$A$3,'Core Indicators'!ES16)</f>
        <v>266</v>
      </c>
      <c r="L16" s="201">
        <f>_xlfn.DAYS(About!$A$3,'Core Indicators'!FI16)</f>
        <v>266</v>
      </c>
      <c r="M16" s="201">
        <f>_xlfn.DAYS(About!$A$3,'Core Indicators'!GG16)</f>
        <v>113</v>
      </c>
      <c r="N16" s="201">
        <f>_xlfn.DAYS(About!$A$3,'Core Indicators'!GO16)</f>
        <v>113</v>
      </c>
      <c r="O16" s="201">
        <f>_xlfn.DAYS(About!$A$3,'Core Indicators'!GW16)</f>
        <v>113</v>
      </c>
      <c r="P16" s="201">
        <f>_xlfn.DAYS(About!$A$3,'Core Indicators'!HE16)</f>
        <v>113</v>
      </c>
      <c r="Q16" s="201">
        <f>_xlfn.DAYS(About!$A$3,'Core Indicators'!HM16)</f>
        <v>113</v>
      </c>
      <c r="R16" s="201">
        <f>_xlfn.DAYS(About!$A$3,'Core Indicators'!HU16)</f>
        <v>113</v>
      </c>
      <c r="S16" s="201">
        <f>_xlfn.DAYS(About!$A$3,'Core Indicators'!IC16)</f>
        <v>113</v>
      </c>
      <c r="T16" s="201">
        <f>_xlfn.DAYS(About!$A$3,'Core Indicators'!IK16)</f>
        <v>113</v>
      </c>
      <c r="U16" s="201">
        <f>_xlfn.DAYS(About!$A$3,'Core Indicators'!IS16)</f>
        <v>113</v>
      </c>
      <c r="V16" s="201">
        <f t="shared" si="0"/>
        <v>250.7</v>
      </c>
    </row>
    <row r="17" spans="1:22" x14ac:dyDescent="0.35">
      <c r="A17" s="200" t="str">
        <f>Lists!C:C</f>
        <v>COL001</v>
      </c>
      <c r="B17" s="201">
        <f>_xlfn.DAYS(About!$A$3,'Core Indicators'!U17)</f>
        <v>358</v>
      </c>
      <c r="C17" s="201">
        <f>_xlfn.DAYS(About!$A$3,'Core Indicators'!AC17)</f>
        <v>13</v>
      </c>
      <c r="D17" s="201">
        <f>_xlfn.DAYS(About!$A$3,'Core Indicators'!AK17)</f>
        <v>13</v>
      </c>
      <c r="E17" s="201">
        <f>_xlfn.DAYS(About!$A$3,'Core Indicators'!AS17)</f>
        <v>13</v>
      </c>
      <c r="F17" s="201">
        <f>_xlfn.DAYS(About!$A$3,'Core Indicators'!BQ17)</f>
        <v>245</v>
      </c>
      <c r="G17" s="201">
        <f>_xlfn.DAYS(About!$A$3,'Core Indicators'!DM17)</f>
        <v>13</v>
      </c>
      <c r="H17" s="201">
        <f>_xlfn.DAYS(About!$A$3,'Core Indicators'!DU17)</f>
        <v>13</v>
      </c>
      <c r="I17" s="201">
        <f>_xlfn.DAYS(About!$A$3,'Core Indicators'!EC17)</f>
        <v>13</v>
      </c>
      <c r="J17" s="201">
        <f>_xlfn.DAYS(About!$A$3,'Core Indicators'!EK17)</f>
        <v>13</v>
      </c>
      <c r="K17" s="201">
        <f>_xlfn.DAYS(About!$A$3,'Core Indicators'!ES17)</f>
        <v>13</v>
      </c>
      <c r="L17" s="201">
        <f>_xlfn.DAYS(About!$A$3,'Core Indicators'!FI17)</f>
        <v>959</v>
      </c>
      <c r="M17" s="201">
        <f>_xlfn.DAYS(About!$A$3,'Core Indicators'!GG17)</f>
        <v>114</v>
      </c>
      <c r="N17" s="201">
        <f>_xlfn.DAYS(About!$A$3,'Core Indicators'!GO17)</f>
        <v>114</v>
      </c>
      <c r="O17" s="201">
        <f>_xlfn.DAYS(About!$A$3,'Core Indicators'!GW17)</f>
        <v>114</v>
      </c>
      <c r="P17" s="201">
        <f>_xlfn.DAYS(About!$A$3,'Core Indicators'!HE17)</f>
        <v>114</v>
      </c>
      <c r="Q17" s="201">
        <f>_xlfn.DAYS(About!$A$3,'Core Indicators'!HM17)</f>
        <v>114</v>
      </c>
      <c r="R17" s="201">
        <f>_xlfn.DAYS(About!$A$3,'Core Indicators'!HU17)</f>
        <v>114</v>
      </c>
      <c r="S17" s="201">
        <f>_xlfn.DAYS(About!$A$3,'Core Indicators'!IC17)</f>
        <v>114</v>
      </c>
      <c r="T17" s="201">
        <f>_xlfn.DAYS(About!$A$3,'Core Indicators'!IK17)</f>
        <v>114</v>
      </c>
      <c r="U17" s="201">
        <f>_xlfn.DAYS(About!$A$3,'Core Indicators'!IS17)</f>
        <v>114</v>
      </c>
      <c r="V17" s="201">
        <f t="shared" si="0"/>
        <v>140.9</v>
      </c>
    </row>
    <row r="18" spans="1:22" x14ac:dyDescent="0.35">
      <c r="A18" s="200" t="str">
        <f>Lists!C:C</f>
        <v>COL002</v>
      </c>
      <c r="B18" s="201">
        <f>_xlfn.DAYS(About!$A$3,'Core Indicators'!U18)</f>
        <v>245</v>
      </c>
      <c r="C18" s="201">
        <f>_xlfn.DAYS(About!$A$3,'Core Indicators'!AC18)</f>
        <v>13</v>
      </c>
      <c r="D18" s="201">
        <f>_xlfn.DAYS(About!$A$3,'Core Indicators'!AK18)</f>
        <v>13</v>
      </c>
      <c r="E18" s="201">
        <f>_xlfn.DAYS(About!$A$3,'Core Indicators'!AS18)</f>
        <v>13</v>
      </c>
      <c r="F18" s="201">
        <f>_xlfn.DAYS(About!$A$3,'Core Indicators'!BQ18)</f>
        <v>602</v>
      </c>
      <c r="G18" s="201">
        <f>_xlfn.DAYS(About!$A$3,'Core Indicators'!DM18)</f>
        <v>13</v>
      </c>
      <c r="H18" s="201">
        <f>_xlfn.DAYS(About!$A$3,'Core Indicators'!DU18)</f>
        <v>13</v>
      </c>
      <c r="I18" s="201">
        <f>_xlfn.DAYS(About!$A$3,'Core Indicators'!EC18)</f>
        <v>13</v>
      </c>
      <c r="J18" s="201">
        <f>_xlfn.DAYS(About!$A$3,'Core Indicators'!EK18)</f>
        <v>13</v>
      </c>
      <c r="K18" s="201">
        <f>_xlfn.DAYS(About!$A$3,'Core Indicators'!ES18)</f>
        <v>13</v>
      </c>
      <c r="L18" s="201">
        <f>_xlfn.DAYS(About!$A$3,'Core Indicators'!FI18)</f>
        <v>959</v>
      </c>
      <c r="M18" s="201">
        <f>_xlfn.DAYS(About!$A$3,'Core Indicators'!GG18)</f>
        <v>107</v>
      </c>
      <c r="N18" s="201">
        <f>_xlfn.DAYS(About!$A$3,'Core Indicators'!GO18)</f>
        <v>107</v>
      </c>
      <c r="O18" s="201">
        <f>_xlfn.DAYS(About!$A$3,'Core Indicators'!GW18)</f>
        <v>107</v>
      </c>
      <c r="P18" s="201">
        <f>_xlfn.DAYS(About!$A$3,'Core Indicators'!HE18)</f>
        <v>107</v>
      </c>
      <c r="Q18" s="201">
        <f>_xlfn.DAYS(About!$A$3,'Core Indicators'!HM18)</f>
        <v>107</v>
      </c>
      <c r="R18" s="201">
        <f>_xlfn.DAYS(About!$A$3,'Core Indicators'!HU18)</f>
        <v>107</v>
      </c>
      <c r="S18" s="201">
        <f>_xlfn.DAYS(About!$A$3,'Core Indicators'!IC18)</f>
        <v>107</v>
      </c>
      <c r="T18" s="201">
        <f>_xlfn.DAYS(About!$A$3,'Core Indicators'!IK18)</f>
        <v>107</v>
      </c>
      <c r="U18" s="201">
        <f>_xlfn.DAYS(About!$A$3,'Core Indicators'!IS18)</f>
        <v>107</v>
      </c>
      <c r="V18" s="201">
        <f t="shared" si="0"/>
        <v>175.9</v>
      </c>
    </row>
    <row r="19" spans="1:22" x14ac:dyDescent="0.35">
      <c r="A19" s="200" t="str">
        <f>Lists!C:C</f>
        <v>CRI002</v>
      </c>
      <c r="B19" s="201">
        <f>_xlfn.DAYS(About!$A$3,'Core Indicators'!U19)</f>
        <v>602</v>
      </c>
      <c r="C19" s="201">
        <f>_xlfn.DAYS(About!$A$3,'Core Indicators'!AC19)</f>
        <v>359</v>
      </c>
      <c r="D19" s="201">
        <f>_xlfn.DAYS(About!$A$3,'Core Indicators'!AK19)</f>
        <v>245</v>
      </c>
      <c r="E19" s="201">
        <f>_xlfn.DAYS(About!$A$3,'Core Indicators'!AS19)</f>
        <v>245</v>
      </c>
      <c r="F19" s="201">
        <f>_xlfn.DAYS(About!$A$3,'Core Indicators'!BQ19)</f>
        <v>457</v>
      </c>
      <c r="G19" s="201">
        <f>_xlfn.DAYS(About!$A$3,'Core Indicators'!DM19)</f>
        <v>245</v>
      </c>
      <c r="H19" s="201">
        <f>_xlfn.DAYS(About!$A$3,'Core Indicators'!DU19)</f>
        <v>245</v>
      </c>
      <c r="I19" s="201">
        <f>_xlfn.DAYS(About!$A$3,'Core Indicators'!EC19)</f>
        <v>245</v>
      </c>
      <c r="J19" s="201">
        <f>_xlfn.DAYS(About!$A$3,'Core Indicators'!EK19)</f>
        <v>359</v>
      </c>
      <c r="K19" s="201">
        <f>_xlfn.DAYS(About!$A$3,'Core Indicators'!ES19)</f>
        <v>359</v>
      </c>
      <c r="L19" s="201">
        <f>_xlfn.DAYS(About!$A$3,'Core Indicators'!FI19)</f>
        <v>903</v>
      </c>
      <c r="M19" s="201">
        <f>_xlfn.DAYS(About!$A$3,'Core Indicators'!GG19)</f>
        <v>118</v>
      </c>
      <c r="N19" s="201">
        <f>_xlfn.DAYS(About!$A$3,'Core Indicators'!GO19)</f>
        <v>118</v>
      </c>
      <c r="O19" s="201">
        <f>_xlfn.DAYS(About!$A$3,'Core Indicators'!GW19)</f>
        <v>118</v>
      </c>
      <c r="P19" s="201">
        <f>_xlfn.DAYS(About!$A$3,'Core Indicators'!HE19)</f>
        <v>118</v>
      </c>
      <c r="Q19" s="201">
        <f>_xlfn.DAYS(About!$A$3,'Core Indicators'!HM19)</f>
        <v>118</v>
      </c>
      <c r="R19" s="201">
        <f>_xlfn.DAYS(About!$A$3,'Core Indicators'!HU19)</f>
        <v>118</v>
      </c>
      <c r="S19" s="201">
        <f>_xlfn.DAYS(About!$A$3,'Core Indicators'!IC19)</f>
        <v>118</v>
      </c>
      <c r="T19" s="201">
        <f>_xlfn.DAYS(About!$A$3,'Core Indicators'!IK19)</f>
        <v>118</v>
      </c>
      <c r="U19" s="201">
        <f>_xlfn.DAYS(About!$A$3,'Core Indicators'!IS19)</f>
        <v>118</v>
      </c>
      <c r="V19" s="201">
        <f t="shared" si="0"/>
        <v>342.1</v>
      </c>
    </row>
    <row r="20" spans="1:22" x14ac:dyDescent="0.35">
      <c r="A20" s="200" t="str">
        <f>Lists!C:C</f>
        <v>DJI001</v>
      </c>
      <c r="B20" s="201">
        <f>_xlfn.DAYS(About!$A$3,'Core Indicators'!U20)</f>
        <v>18</v>
      </c>
      <c r="C20" s="201">
        <f>_xlfn.DAYS(About!$A$3,'Core Indicators'!AC20)</f>
        <v>18</v>
      </c>
      <c r="D20" s="201">
        <f>_xlfn.DAYS(About!$A$3,'Core Indicators'!AK20)</f>
        <v>18</v>
      </c>
      <c r="E20" s="201">
        <f>_xlfn.DAYS(About!$A$3,'Core Indicators'!AS20)</f>
        <v>18</v>
      </c>
      <c r="F20" s="201">
        <f>_xlfn.DAYS(About!$A$3,'Core Indicators'!BQ20)</f>
        <v>18</v>
      </c>
      <c r="G20" s="201">
        <f>_xlfn.DAYS(About!$A$3,'Core Indicators'!DM20)</f>
        <v>18</v>
      </c>
      <c r="H20" s="201">
        <f>_xlfn.DAYS(About!$A$3,'Core Indicators'!DU20)</f>
        <v>18</v>
      </c>
      <c r="I20" s="201">
        <f>_xlfn.DAYS(About!$A$3,'Core Indicators'!EC20)</f>
        <v>18</v>
      </c>
      <c r="J20" s="201">
        <f>_xlfn.DAYS(About!$A$3,'Core Indicators'!EK20)</f>
        <v>18</v>
      </c>
      <c r="K20" s="201">
        <f>_xlfn.DAYS(About!$A$3,'Core Indicators'!ES20)</f>
        <v>18</v>
      </c>
      <c r="L20" s="201">
        <f>_xlfn.DAYS(About!$A$3,'Core Indicators'!FI20)</f>
        <v>18</v>
      </c>
      <c r="M20" s="201">
        <f>_xlfn.DAYS(About!$A$3,'Core Indicators'!GG20)</f>
        <v>109</v>
      </c>
      <c r="N20" s="201">
        <f>_xlfn.DAYS(About!$A$3,'Core Indicators'!GO20)</f>
        <v>109</v>
      </c>
      <c r="O20" s="201">
        <f>_xlfn.DAYS(About!$A$3,'Core Indicators'!GW20)</f>
        <v>109</v>
      </c>
      <c r="P20" s="201">
        <f>_xlfn.DAYS(About!$A$3,'Core Indicators'!HE20)</f>
        <v>109</v>
      </c>
      <c r="Q20" s="201">
        <f>_xlfn.DAYS(About!$A$3,'Core Indicators'!HM20)</f>
        <v>109</v>
      </c>
      <c r="R20" s="201">
        <f>_xlfn.DAYS(About!$A$3,'Core Indicators'!HU20)</f>
        <v>109</v>
      </c>
      <c r="S20" s="201">
        <f>_xlfn.DAYS(About!$A$3,'Core Indicators'!IC20)</f>
        <v>109</v>
      </c>
      <c r="T20" s="201">
        <f>_xlfn.DAYS(About!$A$3,'Core Indicators'!IK20)</f>
        <v>109</v>
      </c>
      <c r="U20" s="201">
        <f>_xlfn.DAYS(About!$A$3,'Core Indicators'!IS20)</f>
        <v>109</v>
      </c>
      <c r="V20" s="201">
        <f t="shared" si="0"/>
        <v>27.1</v>
      </c>
    </row>
    <row r="21" spans="1:22" x14ac:dyDescent="0.35">
      <c r="A21" s="200" t="str">
        <f>Lists!C:C</f>
        <v>DJI002</v>
      </c>
      <c r="B21" s="201">
        <f>_xlfn.DAYS(About!$A$3,'Core Indicators'!U21)</f>
        <v>18</v>
      </c>
      <c r="C21" s="201">
        <f>_xlfn.DAYS(About!$A$3,'Core Indicators'!AC21)</f>
        <v>18</v>
      </c>
      <c r="D21" s="201">
        <f>_xlfn.DAYS(About!$A$3,'Core Indicators'!AK21)</f>
        <v>18</v>
      </c>
      <c r="E21" s="201">
        <f>_xlfn.DAYS(About!$A$3,'Core Indicators'!AS21)</f>
        <v>18</v>
      </c>
      <c r="F21" s="201">
        <f>_xlfn.DAYS(About!$A$3,'Core Indicators'!BQ21)</f>
        <v>18</v>
      </c>
      <c r="G21" s="201">
        <f>_xlfn.DAYS(About!$A$3,'Core Indicators'!DM21)</f>
        <v>18</v>
      </c>
      <c r="H21" s="201">
        <f>_xlfn.DAYS(About!$A$3,'Core Indicators'!DU21)</f>
        <v>18</v>
      </c>
      <c r="I21" s="201">
        <f>_xlfn.DAYS(About!$A$3,'Core Indicators'!EC21)</f>
        <v>18</v>
      </c>
      <c r="J21" s="201">
        <f>_xlfn.DAYS(About!$A$3,'Core Indicators'!EK21)</f>
        <v>18</v>
      </c>
      <c r="K21" s="201">
        <f>_xlfn.DAYS(About!$A$3,'Core Indicators'!ES21)</f>
        <v>18</v>
      </c>
      <c r="L21" s="201">
        <f>_xlfn.DAYS(About!$A$3,'Core Indicators'!FI21)</f>
        <v>85</v>
      </c>
      <c r="M21" s="201">
        <f>_xlfn.DAYS(About!$A$3,'Core Indicators'!GG21)</f>
        <v>109</v>
      </c>
      <c r="N21" s="201">
        <f>_xlfn.DAYS(About!$A$3,'Core Indicators'!GO21)</f>
        <v>109</v>
      </c>
      <c r="O21" s="201">
        <f>_xlfn.DAYS(About!$A$3,'Core Indicators'!GW21)</f>
        <v>109</v>
      </c>
      <c r="P21" s="201">
        <f>_xlfn.DAYS(About!$A$3,'Core Indicators'!HE21)</f>
        <v>109</v>
      </c>
      <c r="Q21" s="201">
        <f>_xlfn.DAYS(About!$A$3,'Core Indicators'!HM21)</f>
        <v>109</v>
      </c>
      <c r="R21" s="201">
        <f>_xlfn.DAYS(About!$A$3,'Core Indicators'!HU21)</f>
        <v>109</v>
      </c>
      <c r="S21" s="201">
        <f>_xlfn.DAYS(About!$A$3,'Core Indicators'!IC21)</f>
        <v>109</v>
      </c>
      <c r="T21" s="201">
        <f>_xlfn.DAYS(About!$A$3,'Core Indicators'!IK21)</f>
        <v>109</v>
      </c>
      <c r="U21" s="201">
        <f>_xlfn.DAYS(About!$A$3,'Core Indicators'!IS21)</f>
        <v>109</v>
      </c>
      <c r="V21" s="201">
        <f t="shared" si="0"/>
        <v>33.799999999999997</v>
      </c>
    </row>
    <row r="22" spans="1:22" x14ac:dyDescent="0.35">
      <c r="A22" s="200" t="str">
        <f>Lists!C:C</f>
        <v>DJI003</v>
      </c>
      <c r="B22" s="201">
        <f>_xlfn.DAYS(About!$A$3,'Core Indicators'!U22)</f>
        <v>18</v>
      </c>
      <c r="C22" s="201">
        <f>_xlfn.DAYS(About!$A$3,'Core Indicators'!AC22)</f>
        <v>18</v>
      </c>
      <c r="D22" s="201">
        <f>_xlfn.DAYS(About!$A$3,'Core Indicators'!AK22)</f>
        <v>18</v>
      </c>
      <c r="E22" s="201">
        <f>_xlfn.DAYS(About!$A$3,'Core Indicators'!AS22)</f>
        <v>18</v>
      </c>
      <c r="F22" s="201">
        <f>_xlfn.DAYS(About!$A$3,'Core Indicators'!BQ22)</f>
        <v>18</v>
      </c>
      <c r="G22" s="201">
        <f>_xlfn.DAYS(About!$A$3,'Core Indicators'!DM22)</f>
        <v>18</v>
      </c>
      <c r="H22" s="201">
        <f>_xlfn.DAYS(About!$A$3,'Core Indicators'!DU22)</f>
        <v>18</v>
      </c>
      <c r="I22" s="201">
        <f>_xlfn.DAYS(About!$A$3,'Core Indicators'!EC22)</f>
        <v>18</v>
      </c>
      <c r="J22" s="201">
        <f>_xlfn.DAYS(About!$A$3,'Core Indicators'!EK22)</f>
        <v>18</v>
      </c>
      <c r="K22" s="201">
        <f>_xlfn.DAYS(About!$A$3,'Core Indicators'!ES22)</f>
        <v>18</v>
      </c>
      <c r="L22" s="201">
        <f>_xlfn.DAYS(About!$A$3,'Core Indicators'!FI22)</f>
        <v>18</v>
      </c>
      <c r="M22" s="201">
        <f>_xlfn.DAYS(About!$A$3,'Core Indicators'!GG22)</f>
        <v>109</v>
      </c>
      <c r="N22" s="201">
        <f>_xlfn.DAYS(About!$A$3,'Core Indicators'!GO22)</f>
        <v>109</v>
      </c>
      <c r="O22" s="201">
        <f>_xlfn.DAYS(About!$A$3,'Core Indicators'!GW22)</f>
        <v>109</v>
      </c>
      <c r="P22" s="201">
        <f>_xlfn.DAYS(About!$A$3,'Core Indicators'!HE22)</f>
        <v>109</v>
      </c>
      <c r="Q22" s="201">
        <f>_xlfn.DAYS(About!$A$3,'Core Indicators'!HM22)</f>
        <v>109</v>
      </c>
      <c r="R22" s="201">
        <f>_xlfn.DAYS(About!$A$3,'Core Indicators'!HU22)</f>
        <v>109</v>
      </c>
      <c r="S22" s="201">
        <f>_xlfn.DAYS(About!$A$3,'Core Indicators'!IC22)</f>
        <v>109</v>
      </c>
      <c r="T22" s="201">
        <f>_xlfn.DAYS(About!$A$3,'Core Indicators'!IK22)</f>
        <v>109</v>
      </c>
      <c r="U22" s="201">
        <f>_xlfn.DAYS(About!$A$3,'Core Indicators'!IS22)</f>
        <v>109</v>
      </c>
      <c r="V22" s="201">
        <f t="shared" si="0"/>
        <v>27.1</v>
      </c>
    </row>
    <row r="23" spans="1:22" x14ac:dyDescent="0.35">
      <c r="A23" s="200" t="str">
        <f>Lists!C:C</f>
        <v>DZA002</v>
      </c>
      <c r="B23" s="201">
        <f>_xlfn.DAYS(About!$A$3,'Core Indicators'!U23)</f>
        <v>671</v>
      </c>
      <c r="C23" s="201">
        <f>_xlfn.DAYS(About!$A$3,'Core Indicators'!AC23)</f>
        <v>602</v>
      </c>
      <c r="D23" s="201">
        <f>_xlfn.DAYS(About!$A$3,'Core Indicators'!AK23)</f>
        <v>477</v>
      </c>
      <c r="E23" s="201">
        <f>_xlfn.DAYS(About!$A$3,'Core Indicators'!AS23)</f>
        <v>477</v>
      </c>
      <c r="F23" s="201">
        <f>_xlfn.DAYS(About!$A$3,'Core Indicators'!BQ23)</f>
        <v>58</v>
      </c>
      <c r="G23" s="201">
        <f>_xlfn.DAYS(About!$A$3,'Core Indicators'!DM23)</f>
        <v>671</v>
      </c>
      <c r="H23" s="201">
        <f>_xlfn.DAYS(About!$A$3,'Core Indicators'!DU23)</f>
        <v>671</v>
      </c>
      <c r="I23" s="201">
        <f>_xlfn.DAYS(About!$A$3,'Core Indicators'!EC23)</f>
        <v>671</v>
      </c>
      <c r="J23" s="201">
        <f>_xlfn.DAYS(About!$A$3,'Core Indicators'!EK23)</f>
        <v>671</v>
      </c>
      <c r="K23" s="201">
        <f>_xlfn.DAYS(About!$A$3,'Core Indicators'!ES23)</f>
        <v>671</v>
      </c>
      <c r="L23" s="201">
        <f>_xlfn.DAYS(About!$A$3,'Core Indicators'!FI23)</f>
        <v>477</v>
      </c>
      <c r="M23" s="201">
        <f>_xlfn.DAYS(About!$A$3,'Core Indicators'!GG23)</f>
        <v>112</v>
      </c>
      <c r="N23" s="201">
        <f>_xlfn.DAYS(About!$A$3,'Core Indicators'!GO23)</f>
        <v>112</v>
      </c>
      <c r="O23" s="201">
        <f>_xlfn.DAYS(About!$A$3,'Core Indicators'!GW23)</f>
        <v>112</v>
      </c>
      <c r="P23" s="201">
        <f>_xlfn.DAYS(About!$A$3,'Core Indicators'!HE23)</f>
        <v>112</v>
      </c>
      <c r="Q23" s="201">
        <f>_xlfn.DAYS(About!$A$3,'Core Indicators'!HM23)</f>
        <v>112</v>
      </c>
      <c r="R23" s="201">
        <f>_xlfn.DAYS(About!$A$3,'Core Indicators'!HU23)</f>
        <v>112</v>
      </c>
      <c r="S23" s="201">
        <f>_xlfn.DAYS(About!$A$3,'Core Indicators'!IC23)</f>
        <v>112</v>
      </c>
      <c r="T23" s="201">
        <f>_xlfn.DAYS(About!$A$3,'Core Indicators'!IK23)</f>
        <v>112</v>
      </c>
      <c r="U23" s="201">
        <f>_xlfn.DAYS(About!$A$3,'Core Indicators'!IS23)</f>
        <v>112</v>
      </c>
      <c r="V23" s="201">
        <f t="shared" si="0"/>
        <v>495.6</v>
      </c>
    </row>
    <row r="24" spans="1:22" x14ac:dyDescent="0.35">
      <c r="A24" s="200" t="str">
        <f>Lists!C:C</f>
        <v>DZA003</v>
      </c>
      <c r="B24" s="201">
        <f>_xlfn.DAYS(About!$A$3,'Core Indicators'!U24)</f>
        <v>602</v>
      </c>
      <c r="C24" s="201">
        <f>_xlfn.DAYS(About!$A$3,'Core Indicators'!AC24)</f>
        <v>958</v>
      </c>
      <c r="D24" s="201">
        <f>_xlfn.DAYS(About!$A$3,'Core Indicators'!AK24)</f>
        <v>671</v>
      </c>
      <c r="E24" s="201">
        <f>_xlfn.DAYS(About!$A$3,'Core Indicators'!AS24)</f>
        <v>671</v>
      </c>
      <c r="F24" s="201">
        <f>_xlfn.DAYS(About!$A$3,'Core Indicators'!BQ24)</f>
        <v>58</v>
      </c>
      <c r="G24" s="201">
        <f>_xlfn.DAYS(About!$A$3,'Core Indicators'!DM24)</f>
        <v>671</v>
      </c>
      <c r="H24" s="201">
        <f>_xlfn.DAYS(About!$A$3,'Core Indicators'!DU24)</f>
        <v>671</v>
      </c>
      <c r="I24" s="201">
        <f>_xlfn.DAYS(About!$A$3,'Core Indicators'!EC24)</f>
        <v>671</v>
      </c>
      <c r="J24" s="201">
        <f>_xlfn.DAYS(About!$A$3,'Core Indicators'!EK24)</f>
        <v>671</v>
      </c>
      <c r="K24" s="201">
        <f>_xlfn.DAYS(About!$A$3,'Core Indicators'!ES24)</f>
        <v>671</v>
      </c>
      <c r="L24" s="201">
        <f>_xlfn.DAYS(About!$A$3,'Core Indicators'!FI24)</f>
        <v>958</v>
      </c>
      <c r="M24" s="201">
        <f>_xlfn.DAYS(About!$A$3,'Core Indicators'!GG24)</f>
        <v>112</v>
      </c>
      <c r="N24" s="201">
        <f>_xlfn.DAYS(About!$A$3,'Core Indicators'!GO24)</f>
        <v>112</v>
      </c>
      <c r="O24" s="201">
        <f>_xlfn.DAYS(About!$A$3,'Core Indicators'!GW24)</f>
        <v>112</v>
      </c>
      <c r="P24" s="201">
        <f>_xlfn.DAYS(About!$A$3,'Core Indicators'!HE24)</f>
        <v>112</v>
      </c>
      <c r="Q24" s="201">
        <f>_xlfn.DAYS(About!$A$3,'Core Indicators'!HM24)</f>
        <v>112</v>
      </c>
      <c r="R24" s="201">
        <f>_xlfn.DAYS(About!$A$3,'Core Indicators'!HU24)</f>
        <v>112</v>
      </c>
      <c r="S24" s="201">
        <f>_xlfn.DAYS(About!$A$3,'Core Indicators'!IC24)</f>
        <v>112</v>
      </c>
      <c r="T24" s="201">
        <f>_xlfn.DAYS(About!$A$3,'Core Indicators'!IK24)</f>
        <v>112</v>
      </c>
      <c r="U24" s="201">
        <f>_xlfn.DAYS(About!$A$3,'Core Indicators'!IS24)</f>
        <v>112</v>
      </c>
      <c r="V24" s="201">
        <f t="shared" si="0"/>
        <v>582.5</v>
      </c>
    </row>
    <row r="25" spans="1:22" x14ac:dyDescent="0.35">
      <c r="A25" s="200" t="str">
        <f>Lists!C:C</f>
        <v>DZA004</v>
      </c>
      <c r="B25" s="201">
        <f>_xlfn.DAYS(About!$A$3,'Core Indicators'!U25)</f>
        <v>464</v>
      </c>
      <c r="C25" s="201">
        <f>_xlfn.DAYS(About!$A$3,'Core Indicators'!AC25)</f>
        <v>464</v>
      </c>
      <c r="D25" s="201">
        <f>_xlfn.DAYS(About!$A$3,'Core Indicators'!AK25)</f>
        <v>464</v>
      </c>
      <c r="E25" s="201">
        <f>_xlfn.DAYS(About!$A$3,'Core Indicators'!AS25)</f>
        <v>464</v>
      </c>
      <c r="F25" s="201">
        <f>_xlfn.DAYS(About!$A$3,'Core Indicators'!BQ25)</f>
        <v>310</v>
      </c>
      <c r="G25" s="201">
        <f>_xlfn.DAYS(About!$A$3,'Core Indicators'!DM25)</f>
        <v>464</v>
      </c>
      <c r="H25" s="201">
        <f>_xlfn.DAYS(About!$A$3,'Core Indicators'!DU25)</f>
        <v>464</v>
      </c>
      <c r="I25" s="201">
        <f>_xlfn.DAYS(About!$A$3,'Core Indicators'!EC25)</f>
        <v>464</v>
      </c>
      <c r="J25" s="201">
        <f>_xlfn.DAYS(About!$A$3,'Core Indicators'!EK25)</f>
        <v>464</v>
      </c>
      <c r="K25" s="201">
        <f>_xlfn.DAYS(About!$A$3,'Core Indicators'!ES25)</f>
        <v>464</v>
      </c>
      <c r="L25" s="201">
        <f>_xlfn.DAYS(About!$A$3,'Core Indicators'!FI25)</f>
        <v>464</v>
      </c>
      <c r="M25" s="201">
        <f>_xlfn.DAYS(About!$A$3,'Core Indicators'!GG25)</f>
        <v>112</v>
      </c>
      <c r="N25" s="201">
        <f>_xlfn.DAYS(About!$A$3,'Core Indicators'!GO25)</f>
        <v>112</v>
      </c>
      <c r="O25" s="201">
        <f>_xlfn.DAYS(About!$A$3,'Core Indicators'!GW25)</f>
        <v>112</v>
      </c>
      <c r="P25" s="201">
        <f>_xlfn.DAYS(About!$A$3,'Core Indicators'!HE25)</f>
        <v>112</v>
      </c>
      <c r="Q25" s="201">
        <f>_xlfn.DAYS(About!$A$3,'Core Indicators'!HM25)</f>
        <v>112</v>
      </c>
      <c r="R25" s="201">
        <f>_xlfn.DAYS(About!$A$3,'Core Indicators'!HU25)</f>
        <v>112</v>
      </c>
      <c r="S25" s="201">
        <f>_xlfn.DAYS(About!$A$3,'Core Indicators'!IC25)</f>
        <v>112</v>
      </c>
      <c r="T25" s="201">
        <f>_xlfn.DAYS(About!$A$3,'Core Indicators'!IK25)</f>
        <v>112</v>
      </c>
      <c r="U25" s="201">
        <f>_xlfn.DAYS(About!$A$3,'Core Indicators'!IS25)</f>
        <v>112</v>
      </c>
      <c r="V25" s="201">
        <f t="shared" si="0"/>
        <v>413.4</v>
      </c>
    </row>
    <row r="26" spans="1:22" x14ac:dyDescent="0.35">
      <c r="A26" s="200" t="str">
        <f>Lists!C:C</f>
        <v>ECU002</v>
      </c>
      <c r="B26" s="201">
        <f>_xlfn.DAYS(About!$A$3,'Core Indicators'!U26)</f>
        <v>602</v>
      </c>
      <c r="C26" s="201">
        <f>_xlfn.DAYS(About!$A$3,'Core Indicators'!AC26)</f>
        <v>244</v>
      </c>
      <c r="D26" s="201">
        <f>_xlfn.DAYS(About!$A$3,'Core Indicators'!AK26)</f>
        <v>244</v>
      </c>
      <c r="E26" s="201">
        <f>_xlfn.DAYS(About!$A$3,'Core Indicators'!AS26)</f>
        <v>244</v>
      </c>
      <c r="F26" s="201">
        <f>_xlfn.DAYS(About!$A$3,'Core Indicators'!BQ26)</f>
        <v>457</v>
      </c>
      <c r="G26" s="201">
        <f>_xlfn.DAYS(About!$A$3,'Core Indicators'!DM26)</f>
        <v>244</v>
      </c>
      <c r="H26" s="201">
        <f>_xlfn.DAYS(About!$A$3,'Core Indicators'!DU26)</f>
        <v>244</v>
      </c>
      <c r="I26" s="201">
        <f>_xlfn.DAYS(About!$A$3,'Core Indicators'!EC26)</f>
        <v>244</v>
      </c>
      <c r="J26" s="201">
        <f>_xlfn.DAYS(About!$A$3,'Core Indicators'!EK26)</f>
        <v>244</v>
      </c>
      <c r="K26" s="201">
        <f>_xlfn.DAYS(About!$A$3,'Core Indicators'!ES26)</f>
        <v>244</v>
      </c>
      <c r="L26" s="201">
        <f>_xlfn.DAYS(About!$A$3,'Core Indicators'!FI26)</f>
        <v>959</v>
      </c>
      <c r="M26" s="201">
        <f>_xlfn.DAYS(About!$A$3,'Core Indicators'!GG26)</f>
        <v>121</v>
      </c>
      <c r="N26" s="201">
        <f>_xlfn.DAYS(About!$A$3,'Core Indicators'!GO26)</f>
        <v>121</v>
      </c>
      <c r="O26" s="201">
        <f>_xlfn.DAYS(About!$A$3,'Core Indicators'!GW26)</f>
        <v>121</v>
      </c>
      <c r="P26" s="201">
        <f>_xlfn.DAYS(About!$A$3,'Core Indicators'!HE26)</f>
        <v>121</v>
      </c>
      <c r="Q26" s="201">
        <f>_xlfn.DAYS(About!$A$3,'Core Indicators'!HM26)</f>
        <v>121</v>
      </c>
      <c r="R26" s="201">
        <f>_xlfn.DAYS(About!$A$3,'Core Indicators'!HU26)</f>
        <v>121</v>
      </c>
      <c r="S26" s="201">
        <f>_xlfn.DAYS(About!$A$3,'Core Indicators'!IC26)</f>
        <v>121</v>
      </c>
      <c r="T26" s="201">
        <f>_xlfn.DAYS(About!$A$3,'Core Indicators'!IK26)</f>
        <v>121</v>
      </c>
      <c r="U26" s="201">
        <f>_xlfn.DAYS(About!$A$3,'Core Indicators'!IS26)</f>
        <v>121</v>
      </c>
      <c r="V26" s="201">
        <f t="shared" si="0"/>
        <v>324.5</v>
      </c>
    </row>
    <row r="27" spans="1:22" x14ac:dyDescent="0.35">
      <c r="A27" s="200" t="str">
        <f>Lists!C:C</f>
        <v>EGY002</v>
      </c>
      <c r="B27" s="201">
        <f>_xlfn.DAYS(About!$A$3,'Core Indicators'!U27)</f>
        <v>519</v>
      </c>
      <c r="C27" s="201">
        <f>_xlfn.DAYS(About!$A$3,'Core Indicators'!AC27)</f>
        <v>184</v>
      </c>
      <c r="D27" s="201">
        <f>_xlfn.DAYS(About!$A$3,'Core Indicators'!AK27)</f>
        <v>58</v>
      </c>
      <c r="E27" s="201">
        <f>_xlfn.DAYS(About!$A$3,'Core Indicators'!AS27)</f>
        <v>94</v>
      </c>
      <c r="F27" s="201">
        <f>_xlfn.DAYS(About!$A$3,'Core Indicators'!BQ27)</f>
        <v>58</v>
      </c>
      <c r="G27" s="201">
        <f>_xlfn.DAYS(About!$A$3,'Core Indicators'!DM27)</f>
        <v>58</v>
      </c>
      <c r="H27" s="201">
        <f>_xlfn.DAYS(About!$A$3,'Core Indicators'!DU27)</f>
        <v>58</v>
      </c>
      <c r="I27" s="201">
        <f>_xlfn.DAYS(About!$A$3,'Core Indicators'!EC27)</f>
        <v>94</v>
      </c>
      <c r="J27" s="201">
        <f>_xlfn.DAYS(About!$A$3,'Core Indicators'!EK27)</f>
        <v>94</v>
      </c>
      <c r="K27" s="201">
        <f>_xlfn.DAYS(About!$A$3,'Core Indicators'!ES27)</f>
        <v>94</v>
      </c>
      <c r="L27" s="201">
        <f>_xlfn.DAYS(About!$A$3,'Core Indicators'!FI27)</f>
        <v>962</v>
      </c>
      <c r="M27" s="201">
        <f>_xlfn.DAYS(About!$A$3,'Core Indicators'!GG27)</f>
        <v>122</v>
      </c>
      <c r="N27" s="201">
        <f>_xlfn.DAYS(About!$A$3,'Core Indicators'!GO27)</f>
        <v>122</v>
      </c>
      <c r="O27" s="201">
        <f>_xlfn.DAYS(About!$A$3,'Core Indicators'!GW27)</f>
        <v>122</v>
      </c>
      <c r="P27" s="201">
        <f>_xlfn.DAYS(About!$A$3,'Core Indicators'!HE27)</f>
        <v>122</v>
      </c>
      <c r="Q27" s="201">
        <f>_xlfn.DAYS(About!$A$3,'Core Indicators'!HM27)</f>
        <v>122</v>
      </c>
      <c r="R27" s="201">
        <f>_xlfn.DAYS(About!$A$3,'Core Indicators'!HU27)</f>
        <v>122</v>
      </c>
      <c r="S27" s="201">
        <f>_xlfn.DAYS(About!$A$3,'Core Indicators'!IC27)</f>
        <v>122</v>
      </c>
      <c r="T27" s="201">
        <f>_xlfn.DAYS(About!$A$3,'Core Indicators'!IK27)</f>
        <v>122</v>
      </c>
      <c r="U27" s="201">
        <f>_xlfn.DAYS(About!$A$3,'Core Indicators'!IS27)</f>
        <v>122</v>
      </c>
      <c r="V27" s="201">
        <f t="shared" si="0"/>
        <v>169.2</v>
      </c>
    </row>
    <row r="28" spans="1:22" x14ac:dyDescent="0.35">
      <c r="A28" s="200" t="str">
        <f>Lists!C:C</f>
        <v>ERI001</v>
      </c>
      <c r="B28" s="201">
        <f>_xlfn.DAYS(About!$A$3,'Core Indicators'!U28)</f>
        <v>358</v>
      </c>
      <c r="C28" s="201">
        <f>_xlfn.DAYS(About!$A$3,'Core Indicators'!AC28)</f>
        <v>679</v>
      </c>
      <c r="D28" s="201">
        <f>_xlfn.DAYS(About!$A$3,'Core Indicators'!AK28)</f>
        <v>244</v>
      </c>
      <c r="E28" s="201">
        <f>_xlfn.DAYS(About!$A$3,'Core Indicators'!AS28)</f>
        <v>244</v>
      </c>
      <c r="F28" s="201">
        <f>_xlfn.DAYS(About!$A$3,'Core Indicators'!BQ28)</f>
        <v>244</v>
      </c>
      <c r="G28" s="201">
        <f>_xlfn.DAYS(About!$A$3,'Core Indicators'!DM28)</f>
        <v>305</v>
      </c>
      <c r="H28" s="201">
        <f>_xlfn.DAYS(About!$A$3,'Core Indicators'!DU28)</f>
        <v>305</v>
      </c>
      <c r="I28" s="201">
        <f>_xlfn.DAYS(About!$A$3,'Core Indicators'!EC28)</f>
        <v>305</v>
      </c>
      <c r="J28" s="201">
        <f>_xlfn.DAYS(About!$A$3,'Core Indicators'!EK28)</f>
        <v>305</v>
      </c>
      <c r="K28" s="201">
        <f>_xlfn.DAYS(About!$A$3,'Core Indicators'!ES28)</f>
        <v>305</v>
      </c>
      <c r="L28" s="201">
        <f>_xlfn.DAYS(About!$A$3,'Core Indicators'!FI28)</f>
        <v>960</v>
      </c>
      <c r="M28" s="201">
        <f>_xlfn.DAYS(About!$A$3,'Core Indicators'!GG28)</f>
        <v>119</v>
      </c>
      <c r="N28" s="201">
        <f>_xlfn.DAYS(About!$A$3,'Core Indicators'!GO28)</f>
        <v>119</v>
      </c>
      <c r="O28" s="201">
        <f>_xlfn.DAYS(About!$A$3,'Core Indicators'!GW28)</f>
        <v>119</v>
      </c>
      <c r="P28" s="201">
        <f>_xlfn.DAYS(About!$A$3,'Core Indicators'!HE28)</f>
        <v>119</v>
      </c>
      <c r="Q28" s="201">
        <f>_xlfn.DAYS(About!$A$3,'Core Indicators'!HM28)</f>
        <v>119</v>
      </c>
      <c r="R28" s="201">
        <f>_xlfn.DAYS(About!$A$3,'Core Indicators'!HU28)</f>
        <v>119</v>
      </c>
      <c r="S28" s="201">
        <f>_xlfn.DAYS(About!$A$3,'Core Indicators'!IC28)</f>
        <v>119</v>
      </c>
      <c r="T28" s="201">
        <f>_xlfn.DAYS(About!$A$3,'Core Indicators'!IK28)</f>
        <v>119</v>
      </c>
      <c r="U28" s="201">
        <f>_xlfn.DAYS(About!$A$3,'Core Indicators'!IS28)</f>
        <v>119</v>
      </c>
      <c r="V28" s="201">
        <f t="shared" si="0"/>
        <v>333.6</v>
      </c>
    </row>
    <row r="29" spans="1:22" x14ac:dyDescent="0.35">
      <c r="A29" s="200" t="str">
        <f>Lists!C:C</f>
        <v>ESP002</v>
      </c>
      <c r="B29" s="201">
        <f>_xlfn.DAYS(About!$A$3,'Core Indicators'!U29)</f>
        <v>245</v>
      </c>
      <c r="C29" s="201">
        <f>_xlfn.DAYS(About!$A$3,'Core Indicators'!AC29)</f>
        <v>245</v>
      </c>
      <c r="D29" s="201">
        <f>_xlfn.DAYS(About!$A$3,'Core Indicators'!AK29)</f>
        <v>93</v>
      </c>
      <c r="E29" s="201">
        <f>_xlfn.DAYS(About!$A$3,'Core Indicators'!AS29)</f>
        <v>93</v>
      </c>
      <c r="F29" s="201">
        <f>_xlfn.DAYS(About!$A$3,'Core Indicators'!BQ29)</f>
        <v>93</v>
      </c>
      <c r="G29" s="201">
        <f>_xlfn.DAYS(About!$A$3,'Core Indicators'!DM29)</f>
        <v>93</v>
      </c>
      <c r="H29" s="201">
        <f>_xlfn.DAYS(About!$A$3,'Core Indicators'!DU29)</f>
        <v>93</v>
      </c>
      <c r="I29" s="201">
        <f>_xlfn.DAYS(About!$A$3,'Core Indicators'!EC29)</f>
        <v>93</v>
      </c>
      <c r="J29" s="201">
        <f>_xlfn.DAYS(About!$A$3,'Core Indicators'!EK29)</f>
        <v>93</v>
      </c>
      <c r="K29" s="201">
        <f>_xlfn.DAYS(About!$A$3,'Core Indicators'!ES29)</f>
        <v>93</v>
      </c>
      <c r="L29" s="201">
        <f>_xlfn.DAYS(About!$A$3,'Core Indicators'!FI29)</f>
        <v>959</v>
      </c>
      <c r="M29" s="201">
        <f>_xlfn.DAYS(About!$A$3,'Core Indicators'!GG29)</f>
        <v>123</v>
      </c>
      <c r="N29" s="201">
        <f>_xlfn.DAYS(About!$A$3,'Core Indicators'!GO29)</f>
        <v>123</v>
      </c>
      <c r="O29" s="201">
        <f>_xlfn.DAYS(About!$A$3,'Core Indicators'!GW29)</f>
        <v>123</v>
      </c>
      <c r="P29" s="201">
        <f>_xlfn.DAYS(About!$A$3,'Core Indicators'!HE29)</f>
        <v>123</v>
      </c>
      <c r="Q29" s="201">
        <f>_xlfn.DAYS(About!$A$3,'Core Indicators'!HM29)</f>
        <v>123</v>
      </c>
      <c r="R29" s="201">
        <f>_xlfn.DAYS(About!$A$3,'Core Indicators'!HU29)</f>
        <v>123</v>
      </c>
      <c r="S29" s="201">
        <f>_xlfn.DAYS(About!$A$3,'Core Indicators'!IC29)</f>
        <v>123</v>
      </c>
      <c r="T29" s="201">
        <f>_xlfn.DAYS(About!$A$3,'Core Indicators'!IK29)</f>
        <v>123</v>
      </c>
      <c r="U29" s="201">
        <f>_xlfn.DAYS(About!$A$3,'Core Indicators'!IS29)</f>
        <v>123</v>
      </c>
      <c r="V29" s="201">
        <f t="shared" si="0"/>
        <v>182.6</v>
      </c>
    </row>
    <row r="30" spans="1:22" x14ac:dyDescent="0.35">
      <c r="A30" s="200" t="str">
        <f>Lists!C:C</f>
        <v>ETH001</v>
      </c>
      <c r="B30" s="201">
        <f>_xlfn.DAYS(About!$A$3,'Core Indicators'!U30)</f>
        <v>106</v>
      </c>
      <c r="C30" s="201">
        <f>_xlfn.DAYS(About!$A$3,'Core Indicators'!AC30)</f>
        <v>106</v>
      </c>
      <c r="D30" s="201">
        <f>_xlfn.DAYS(About!$A$3,'Core Indicators'!AK30)</f>
        <v>106</v>
      </c>
      <c r="E30" s="201">
        <f>_xlfn.DAYS(About!$A$3,'Core Indicators'!AS30)</f>
        <v>14</v>
      </c>
      <c r="F30" s="201">
        <f>_xlfn.DAYS(About!$A$3,'Core Indicators'!BQ30)</f>
        <v>14</v>
      </c>
      <c r="G30" s="201">
        <f>_xlfn.DAYS(About!$A$3,'Core Indicators'!DM30)</f>
        <v>106</v>
      </c>
      <c r="H30" s="201">
        <f>_xlfn.DAYS(About!$A$3,'Core Indicators'!DU30)</f>
        <v>106</v>
      </c>
      <c r="I30" s="201">
        <f>_xlfn.DAYS(About!$A$3,'Core Indicators'!EC30)</f>
        <v>106</v>
      </c>
      <c r="J30" s="201">
        <f>_xlfn.DAYS(About!$A$3,'Core Indicators'!EK30)</f>
        <v>106</v>
      </c>
      <c r="K30" s="201">
        <f>_xlfn.DAYS(About!$A$3,'Core Indicators'!ES30)</f>
        <v>106</v>
      </c>
      <c r="L30" s="201">
        <f>_xlfn.DAYS(About!$A$3,'Core Indicators'!FI30)</f>
        <v>106</v>
      </c>
      <c r="M30" s="201">
        <f>_xlfn.DAYS(About!$A$3,'Core Indicators'!GG30)</f>
        <v>109</v>
      </c>
      <c r="N30" s="201">
        <f>_xlfn.DAYS(About!$A$3,'Core Indicators'!GO30)</f>
        <v>109</v>
      </c>
      <c r="O30" s="201">
        <f>_xlfn.DAYS(About!$A$3,'Core Indicators'!GW30)</f>
        <v>109</v>
      </c>
      <c r="P30" s="201">
        <f>_xlfn.DAYS(About!$A$3,'Core Indicators'!HE30)</f>
        <v>109</v>
      </c>
      <c r="Q30" s="201">
        <f>_xlfn.DAYS(About!$A$3,'Core Indicators'!HM30)</f>
        <v>109</v>
      </c>
      <c r="R30" s="201">
        <f>_xlfn.DAYS(About!$A$3,'Core Indicators'!HU30)</f>
        <v>109</v>
      </c>
      <c r="S30" s="201">
        <f>_xlfn.DAYS(About!$A$3,'Core Indicators'!IC30)</f>
        <v>109</v>
      </c>
      <c r="T30" s="201">
        <f>_xlfn.DAYS(About!$A$3,'Core Indicators'!IK30)</f>
        <v>109</v>
      </c>
      <c r="U30" s="201">
        <f>_xlfn.DAYS(About!$A$3,'Core Indicators'!IS30)</f>
        <v>109</v>
      </c>
      <c r="V30" s="201">
        <f t="shared" si="0"/>
        <v>87.9</v>
      </c>
    </row>
    <row r="31" spans="1:22" x14ac:dyDescent="0.35">
      <c r="A31" s="200" t="str">
        <f>Lists!C:C</f>
        <v>ETH002</v>
      </c>
      <c r="B31" s="201">
        <f>_xlfn.DAYS(About!$A$3,'Core Indicators'!U31)</f>
        <v>106</v>
      </c>
      <c r="C31" s="201">
        <f>_xlfn.DAYS(About!$A$3,'Core Indicators'!AC31)</f>
        <v>14</v>
      </c>
      <c r="D31" s="201">
        <f>_xlfn.DAYS(About!$A$3,'Core Indicators'!AK31)</f>
        <v>14</v>
      </c>
      <c r="E31" s="201">
        <f>_xlfn.DAYS(About!$A$3,'Core Indicators'!AS31)</f>
        <v>14</v>
      </c>
      <c r="F31" s="201">
        <f>_xlfn.DAYS(About!$A$3,'Core Indicators'!BQ31)</f>
        <v>14</v>
      </c>
      <c r="G31" s="201">
        <f>_xlfn.DAYS(About!$A$3,'Core Indicators'!DM31)</f>
        <v>14</v>
      </c>
      <c r="H31" s="201">
        <f>_xlfn.DAYS(About!$A$3,'Core Indicators'!DU31)</f>
        <v>14</v>
      </c>
      <c r="I31" s="201">
        <f>_xlfn.DAYS(About!$A$3,'Core Indicators'!EC31)</f>
        <v>14</v>
      </c>
      <c r="J31" s="201">
        <f>_xlfn.DAYS(About!$A$3,'Core Indicators'!EK31)</f>
        <v>14</v>
      </c>
      <c r="K31" s="201">
        <f>_xlfn.DAYS(About!$A$3,'Core Indicators'!ES31)</f>
        <v>14</v>
      </c>
      <c r="L31" s="201">
        <f>_xlfn.DAYS(About!$A$3,'Core Indicators'!FI31)</f>
        <v>106</v>
      </c>
      <c r="M31" s="201">
        <f>_xlfn.DAYS(About!$A$3,'Core Indicators'!GG31)</f>
        <v>109</v>
      </c>
      <c r="N31" s="201">
        <f>_xlfn.DAYS(About!$A$3,'Core Indicators'!GO31)</f>
        <v>109</v>
      </c>
      <c r="O31" s="201">
        <f>_xlfn.DAYS(About!$A$3,'Core Indicators'!GW31)</f>
        <v>109</v>
      </c>
      <c r="P31" s="201">
        <f>_xlfn.DAYS(About!$A$3,'Core Indicators'!HE31)</f>
        <v>109</v>
      </c>
      <c r="Q31" s="201">
        <f>_xlfn.DAYS(About!$A$3,'Core Indicators'!HM31)</f>
        <v>109</v>
      </c>
      <c r="R31" s="201">
        <f>_xlfn.DAYS(About!$A$3,'Core Indicators'!HU31)</f>
        <v>109</v>
      </c>
      <c r="S31" s="201">
        <f>_xlfn.DAYS(About!$A$3,'Core Indicators'!IC31)</f>
        <v>109</v>
      </c>
      <c r="T31" s="201">
        <f>_xlfn.DAYS(About!$A$3,'Core Indicators'!IK31)</f>
        <v>109</v>
      </c>
      <c r="U31" s="201">
        <f>_xlfn.DAYS(About!$A$3,'Core Indicators'!IS31)</f>
        <v>109</v>
      </c>
      <c r="V31" s="201">
        <f t="shared" si="0"/>
        <v>32.700000000000003</v>
      </c>
    </row>
    <row r="32" spans="1:22" x14ac:dyDescent="0.35">
      <c r="A32" s="200" t="str">
        <f>Lists!C:C</f>
        <v>ETH003</v>
      </c>
      <c r="B32" s="201">
        <f>_xlfn.DAYS(About!$A$3,'Core Indicators'!U32)</f>
        <v>106</v>
      </c>
      <c r="C32" s="201">
        <f>_xlfn.DAYS(About!$A$3,'Core Indicators'!AC32)</f>
        <v>106</v>
      </c>
      <c r="D32" s="201">
        <f>_xlfn.DAYS(About!$A$3,'Core Indicators'!AK32)</f>
        <v>106</v>
      </c>
      <c r="E32" s="201">
        <f>_xlfn.DAYS(About!$A$3,'Core Indicators'!AS32)</f>
        <v>14</v>
      </c>
      <c r="F32" s="201">
        <f>_xlfn.DAYS(About!$A$3,'Core Indicators'!BQ32)</f>
        <v>14</v>
      </c>
      <c r="G32" s="201">
        <f>_xlfn.DAYS(About!$A$3,'Core Indicators'!DM32)</f>
        <v>14</v>
      </c>
      <c r="H32" s="201">
        <f>_xlfn.DAYS(About!$A$3,'Core Indicators'!DU32)</f>
        <v>14</v>
      </c>
      <c r="I32" s="201">
        <f>_xlfn.DAYS(About!$A$3,'Core Indicators'!EC32)</f>
        <v>14</v>
      </c>
      <c r="J32" s="201">
        <f>_xlfn.DAYS(About!$A$3,'Core Indicators'!EK32)</f>
        <v>14</v>
      </c>
      <c r="K32" s="201">
        <f>_xlfn.DAYS(About!$A$3,'Core Indicators'!ES32)</f>
        <v>14</v>
      </c>
      <c r="L32" s="201">
        <f>_xlfn.DAYS(About!$A$3,'Core Indicators'!FI32)</f>
        <v>106</v>
      </c>
      <c r="M32" s="201">
        <f>_xlfn.DAYS(About!$A$3,'Core Indicators'!GG32)</f>
        <v>109</v>
      </c>
      <c r="N32" s="201">
        <f>_xlfn.DAYS(About!$A$3,'Core Indicators'!GO32)</f>
        <v>109</v>
      </c>
      <c r="O32" s="201">
        <f>_xlfn.DAYS(About!$A$3,'Core Indicators'!GW32)</f>
        <v>109</v>
      </c>
      <c r="P32" s="201">
        <f>_xlfn.DAYS(About!$A$3,'Core Indicators'!HE32)</f>
        <v>109</v>
      </c>
      <c r="Q32" s="201">
        <f>_xlfn.DAYS(About!$A$3,'Core Indicators'!HM32)</f>
        <v>109</v>
      </c>
      <c r="R32" s="201">
        <f>_xlfn.DAYS(About!$A$3,'Core Indicators'!HU32)</f>
        <v>109</v>
      </c>
      <c r="S32" s="201">
        <f>_xlfn.DAYS(About!$A$3,'Core Indicators'!IC32)</f>
        <v>109</v>
      </c>
      <c r="T32" s="201">
        <f>_xlfn.DAYS(About!$A$3,'Core Indicators'!IK32)</f>
        <v>109</v>
      </c>
      <c r="U32" s="201">
        <f>_xlfn.DAYS(About!$A$3,'Core Indicators'!IS32)</f>
        <v>109</v>
      </c>
      <c r="V32" s="201">
        <f t="shared" si="0"/>
        <v>41.9</v>
      </c>
    </row>
    <row r="33" spans="1:22" x14ac:dyDescent="0.35">
      <c r="A33" s="200" t="str">
        <f>Lists!C:C</f>
        <v>ETH004</v>
      </c>
      <c r="B33" s="201">
        <f>_xlfn.DAYS(About!$A$3,'Core Indicators'!U33)</f>
        <v>106</v>
      </c>
      <c r="C33" s="201">
        <f>_xlfn.DAYS(About!$A$3,'Core Indicators'!AC33)</f>
        <v>106</v>
      </c>
      <c r="D33" s="201">
        <f>_xlfn.DAYS(About!$A$3,'Core Indicators'!AK33)</f>
        <v>14</v>
      </c>
      <c r="E33" s="201">
        <f>_xlfn.DAYS(About!$A$3,'Core Indicators'!AS33)</f>
        <v>14</v>
      </c>
      <c r="F33" s="201">
        <f>_xlfn.DAYS(About!$A$3,'Core Indicators'!BQ33)</f>
        <v>14</v>
      </c>
      <c r="G33" s="201">
        <f>_xlfn.DAYS(About!$A$3,'Core Indicators'!DM33)</f>
        <v>14</v>
      </c>
      <c r="H33" s="201">
        <f>_xlfn.DAYS(About!$A$3,'Core Indicators'!DU33)</f>
        <v>14</v>
      </c>
      <c r="I33" s="201">
        <f>_xlfn.DAYS(About!$A$3,'Core Indicators'!EC33)</f>
        <v>14</v>
      </c>
      <c r="J33" s="201">
        <f>_xlfn.DAYS(About!$A$3,'Core Indicators'!EK33)</f>
        <v>14</v>
      </c>
      <c r="K33" s="201">
        <f>_xlfn.DAYS(About!$A$3,'Core Indicators'!ES33)</f>
        <v>14</v>
      </c>
      <c r="L33" s="201">
        <f>_xlfn.DAYS(About!$A$3,'Core Indicators'!FI33)</f>
        <v>106</v>
      </c>
      <c r="M33" s="201">
        <f>_xlfn.DAYS(About!$A$3,'Core Indicators'!GG33)</f>
        <v>109</v>
      </c>
      <c r="N33" s="201">
        <f>_xlfn.DAYS(About!$A$3,'Core Indicators'!GO33)</f>
        <v>109</v>
      </c>
      <c r="O33" s="201">
        <f>_xlfn.DAYS(About!$A$3,'Core Indicators'!GW33)</f>
        <v>109</v>
      </c>
      <c r="P33" s="201">
        <f>_xlfn.DAYS(About!$A$3,'Core Indicators'!HE33)</f>
        <v>109</v>
      </c>
      <c r="Q33" s="201">
        <f>_xlfn.DAYS(About!$A$3,'Core Indicators'!HM33)</f>
        <v>109</v>
      </c>
      <c r="R33" s="201">
        <f>_xlfn.DAYS(About!$A$3,'Core Indicators'!HU33)</f>
        <v>109</v>
      </c>
      <c r="S33" s="201">
        <f>_xlfn.DAYS(About!$A$3,'Core Indicators'!IC33)</f>
        <v>109</v>
      </c>
      <c r="T33" s="201">
        <f>_xlfn.DAYS(About!$A$3,'Core Indicators'!IK33)</f>
        <v>109</v>
      </c>
      <c r="U33" s="201">
        <f>_xlfn.DAYS(About!$A$3,'Core Indicators'!IS33)</f>
        <v>109</v>
      </c>
      <c r="V33" s="201">
        <f t="shared" si="0"/>
        <v>32.700000000000003</v>
      </c>
    </row>
    <row r="34" spans="1:22" x14ac:dyDescent="0.35">
      <c r="A34" s="200" t="str">
        <f>Lists!C:C</f>
        <v>GRC002</v>
      </c>
      <c r="B34" s="201">
        <f>_xlfn.DAYS(About!$A$3,'Core Indicators'!U34)</f>
        <v>884</v>
      </c>
      <c r="C34" s="201">
        <f>_xlfn.DAYS(About!$A$3,'Core Indicators'!AC34)</f>
        <v>15</v>
      </c>
      <c r="D34" s="201">
        <f>_xlfn.DAYS(About!$A$3,'Core Indicators'!AK34)</f>
        <v>15</v>
      </c>
      <c r="E34" s="201">
        <f>_xlfn.DAYS(About!$A$3,'Core Indicators'!AS34)</f>
        <v>15</v>
      </c>
      <c r="F34" s="201">
        <f>_xlfn.DAYS(About!$A$3,'Core Indicators'!BQ34)</f>
        <v>15</v>
      </c>
      <c r="G34" s="201">
        <f>_xlfn.DAYS(About!$A$3,'Core Indicators'!DM34)</f>
        <v>15</v>
      </c>
      <c r="H34" s="201">
        <f>_xlfn.DAYS(About!$A$3,'Core Indicators'!DU34)</f>
        <v>15</v>
      </c>
      <c r="I34" s="201">
        <f>_xlfn.DAYS(About!$A$3,'Core Indicators'!EC34)</f>
        <v>15</v>
      </c>
      <c r="J34" s="201">
        <f>_xlfn.DAYS(About!$A$3,'Core Indicators'!EK34)</f>
        <v>15</v>
      </c>
      <c r="K34" s="201">
        <f>_xlfn.DAYS(About!$A$3,'Core Indicators'!ES34)</f>
        <v>15</v>
      </c>
      <c r="L34" s="201">
        <f>_xlfn.DAYS(About!$A$3,'Core Indicators'!FI34)</f>
        <v>968</v>
      </c>
      <c r="M34" s="201">
        <f>_xlfn.DAYS(About!$A$3,'Core Indicators'!GG34)</f>
        <v>114</v>
      </c>
      <c r="N34" s="201">
        <f>_xlfn.DAYS(About!$A$3,'Core Indicators'!GO34)</f>
        <v>114</v>
      </c>
      <c r="O34" s="201">
        <f>_xlfn.DAYS(About!$A$3,'Core Indicators'!GW34)</f>
        <v>114</v>
      </c>
      <c r="P34" s="201">
        <f>_xlfn.DAYS(About!$A$3,'Core Indicators'!HE34)</f>
        <v>114</v>
      </c>
      <c r="Q34" s="201">
        <f>_xlfn.DAYS(About!$A$3,'Core Indicators'!HM34)</f>
        <v>114</v>
      </c>
      <c r="R34" s="201">
        <f>_xlfn.DAYS(About!$A$3,'Core Indicators'!HU34)</f>
        <v>114</v>
      </c>
      <c r="S34" s="201">
        <f>_xlfn.DAYS(About!$A$3,'Core Indicators'!IC34)</f>
        <v>114</v>
      </c>
      <c r="T34" s="201">
        <f>_xlfn.DAYS(About!$A$3,'Core Indicators'!IK34)</f>
        <v>114</v>
      </c>
      <c r="U34" s="201">
        <f>_xlfn.DAYS(About!$A$3,'Core Indicators'!IS34)</f>
        <v>114</v>
      </c>
      <c r="V34" s="201">
        <f t="shared" si="0"/>
        <v>120.2</v>
      </c>
    </row>
    <row r="35" spans="1:22" x14ac:dyDescent="0.35">
      <c r="A35" s="200" t="str">
        <f>Lists!C:C</f>
        <v>GTM001</v>
      </c>
      <c r="B35" s="201">
        <f>_xlfn.DAYS(About!$A$3,'Core Indicators'!U35)</f>
        <v>358</v>
      </c>
      <c r="C35" s="201">
        <f>_xlfn.DAYS(About!$A$3,'Core Indicators'!AC35)</f>
        <v>359</v>
      </c>
      <c r="D35" s="201">
        <f>_xlfn.DAYS(About!$A$3,'Core Indicators'!AK35)</f>
        <v>359</v>
      </c>
      <c r="E35" s="201">
        <f>_xlfn.DAYS(About!$A$3,'Core Indicators'!AS35)</f>
        <v>359</v>
      </c>
      <c r="F35" s="201">
        <f>_xlfn.DAYS(About!$A$3,'Core Indicators'!BQ35)</f>
        <v>245</v>
      </c>
      <c r="G35" s="201">
        <f>_xlfn.DAYS(About!$A$3,'Core Indicators'!DM35)</f>
        <v>245</v>
      </c>
      <c r="H35" s="201">
        <f>_xlfn.DAYS(About!$A$3,'Core Indicators'!DU35)</f>
        <v>245</v>
      </c>
      <c r="I35" s="201">
        <f>_xlfn.DAYS(About!$A$3,'Core Indicators'!EC35)</f>
        <v>245</v>
      </c>
      <c r="J35" s="201">
        <f>_xlfn.DAYS(About!$A$3,'Core Indicators'!EK35)</f>
        <v>245</v>
      </c>
      <c r="K35" s="201">
        <f>_xlfn.DAYS(About!$A$3,'Core Indicators'!ES35)</f>
        <v>359</v>
      </c>
      <c r="L35" s="201">
        <f>_xlfn.DAYS(About!$A$3,'Core Indicators'!FI35)</f>
        <v>825</v>
      </c>
      <c r="M35" s="201">
        <f>_xlfn.DAYS(About!$A$3,'Core Indicators'!GG35)</f>
        <v>119</v>
      </c>
      <c r="N35" s="201">
        <f>_xlfn.DAYS(About!$A$3,'Core Indicators'!GO35)</f>
        <v>119</v>
      </c>
      <c r="O35" s="201">
        <f>_xlfn.DAYS(About!$A$3,'Core Indicators'!GW35)</f>
        <v>118</v>
      </c>
      <c r="P35" s="201">
        <f>_xlfn.DAYS(About!$A$3,'Core Indicators'!HE35)</f>
        <v>118</v>
      </c>
      <c r="Q35" s="201">
        <f>_xlfn.DAYS(About!$A$3,'Core Indicators'!HM35)</f>
        <v>119</v>
      </c>
      <c r="R35" s="201">
        <f>_xlfn.DAYS(About!$A$3,'Core Indicators'!HU35)</f>
        <v>119</v>
      </c>
      <c r="S35" s="201">
        <f>_xlfn.DAYS(About!$A$3,'Core Indicators'!IC35)</f>
        <v>118</v>
      </c>
      <c r="T35" s="201">
        <f>_xlfn.DAYS(About!$A$3,'Core Indicators'!IK35)</f>
        <v>118</v>
      </c>
      <c r="U35" s="201">
        <f>_xlfn.DAYS(About!$A$3,'Core Indicators'!IS35)</f>
        <v>118</v>
      </c>
      <c r="V35" s="201">
        <f t="shared" ref="V35:V66" si="1">AVERAGE(D35:M35)</f>
        <v>324.60000000000002</v>
      </c>
    </row>
    <row r="36" spans="1:22" x14ac:dyDescent="0.35">
      <c r="A36" s="200" t="str">
        <f>Lists!C:C</f>
        <v>HND001</v>
      </c>
      <c r="B36" s="201">
        <f>_xlfn.DAYS(About!$A$3,'Core Indicators'!U36)</f>
        <v>358</v>
      </c>
      <c r="C36" s="201">
        <f>_xlfn.DAYS(About!$A$3,'Core Indicators'!AC36)</f>
        <v>359</v>
      </c>
      <c r="D36" s="201">
        <f>_xlfn.DAYS(About!$A$3,'Core Indicators'!AK36)</f>
        <v>359</v>
      </c>
      <c r="E36" s="201">
        <f>_xlfn.DAYS(About!$A$3,'Core Indicators'!AS36)</f>
        <v>359</v>
      </c>
      <c r="F36" s="201">
        <f>_xlfn.DAYS(About!$A$3,'Core Indicators'!BQ36)</f>
        <v>245</v>
      </c>
      <c r="G36" s="201">
        <f>_xlfn.DAYS(About!$A$3,'Core Indicators'!DM36)</f>
        <v>286</v>
      </c>
      <c r="H36" s="201">
        <f>_xlfn.DAYS(About!$A$3,'Core Indicators'!DU36)</f>
        <v>286</v>
      </c>
      <c r="I36" s="201">
        <f>_xlfn.DAYS(About!$A$3,'Core Indicators'!EC36)</f>
        <v>286</v>
      </c>
      <c r="J36" s="201">
        <f>_xlfn.DAYS(About!$A$3,'Core Indicators'!EK36)</f>
        <v>286</v>
      </c>
      <c r="K36" s="201">
        <f>_xlfn.DAYS(About!$A$3,'Core Indicators'!ES36)</f>
        <v>359</v>
      </c>
      <c r="L36" s="201">
        <f>_xlfn.DAYS(About!$A$3,'Core Indicators'!FI36)</f>
        <v>960</v>
      </c>
      <c r="M36" s="201">
        <f>_xlfn.DAYS(About!$A$3,'Core Indicators'!GG36)</f>
        <v>116</v>
      </c>
      <c r="N36" s="201">
        <f>_xlfn.DAYS(About!$A$3,'Core Indicators'!GO36)</f>
        <v>116</v>
      </c>
      <c r="O36" s="201">
        <f>_xlfn.DAYS(About!$A$3,'Core Indicators'!GW36)</f>
        <v>116</v>
      </c>
      <c r="P36" s="201">
        <f>_xlfn.DAYS(About!$A$3,'Core Indicators'!HE36)</f>
        <v>116</v>
      </c>
      <c r="Q36" s="201">
        <f>_xlfn.DAYS(About!$A$3,'Core Indicators'!HM36)</f>
        <v>118</v>
      </c>
      <c r="R36" s="201">
        <f>_xlfn.DAYS(About!$A$3,'Core Indicators'!HU36)</f>
        <v>118</v>
      </c>
      <c r="S36" s="201">
        <f>_xlfn.DAYS(About!$A$3,'Core Indicators'!IC36)</f>
        <v>116</v>
      </c>
      <c r="T36" s="201">
        <f>_xlfn.DAYS(About!$A$3,'Core Indicators'!IK36)</f>
        <v>116</v>
      </c>
      <c r="U36" s="201">
        <f>_xlfn.DAYS(About!$A$3,'Core Indicators'!IS36)</f>
        <v>116</v>
      </c>
      <c r="V36" s="201">
        <f t="shared" si="1"/>
        <v>354.2</v>
      </c>
    </row>
    <row r="37" spans="1:22" x14ac:dyDescent="0.35">
      <c r="A37" s="200" t="str">
        <f>Lists!C:C</f>
        <v>HND002</v>
      </c>
      <c r="B37" s="201">
        <f>_xlfn.DAYS(About!$A$3,'Core Indicators'!U37)</f>
        <v>304</v>
      </c>
      <c r="C37" s="201">
        <f>_xlfn.DAYS(About!$A$3,'Core Indicators'!AC37)</f>
        <v>245</v>
      </c>
      <c r="D37" s="201">
        <f>_xlfn.DAYS(About!$A$3,'Core Indicators'!AK37)</f>
        <v>245</v>
      </c>
      <c r="E37" s="201">
        <f>_xlfn.DAYS(About!$A$3,'Core Indicators'!AS37)</f>
        <v>245</v>
      </c>
      <c r="F37" s="201">
        <f>_xlfn.DAYS(About!$A$3,'Core Indicators'!BQ37)</f>
        <v>304</v>
      </c>
      <c r="G37" s="201">
        <f>_xlfn.DAYS(About!$A$3,'Core Indicators'!DM37)</f>
        <v>245</v>
      </c>
      <c r="H37" s="201">
        <f>_xlfn.DAYS(About!$A$3,'Core Indicators'!DU37)</f>
        <v>245</v>
      </c>
      <c r="I37" s="201">
        <f>_xlfn.DAYS(About!$A$3,'Core Indicators'!EC37)</f>
        <v>245</v>
      </c>
      <c r="J37" s="201">
        <f>_xlfn.DAYS(About!$A$3,'Core Indicators'!EK37)</f>
        <v>304</v>
      </c>
      <c r="K37" s="201">
        <f>_xlfn.DAYS(About!$A$3,'Core Indicators'!ES37)</f>
        <v>304</v>
      </c>
      <c r="L37" s="201">
        <f>_xlfn.DAYS(About!$A$3,'Core Indicators'!FI37)</f>
        <v>304</v>
      </c>
      <c r="M37" s="201">
        <f>_xlfn.DAYS(About!$A$3,'Core Indicators'!GG37)</f>
        <v>108</v>
      </c>
      <c r="N37" s="201">
        <f>_xlfn.DAYS(About!$A$3,'Core Indicators'!GO37)</f>
        <v>108</v>
      </c>
      <c r="O37" s="201">
        <f>_xlfn.DAYS(About!$A$3,'Core Indicators'!GW37)</f>
        <v>108</v>
      </c>
      <c r="P37" s="201">
        <f>_xlfn.DAYS(About!$A$3,'Core Indicators'!HE37)</f>
        <v>108</v>
      </c>
      <c r="Q37" s="201">
        <f>_xlfn.DAYS(About!$A$3,'Core Indicators'!HM37)</f>
        <v>108</v>
      </c>
      <c r="R37" s="201">
        <f>_xlfn.DAYS(About!$A$3,'Core Indicators'!HU37)</f>
        <v>108</v>
      </c>
      <c r="S37" s="201">
        <f>_xlfn.DAYS(About!$A$3,'Core Indicators'!IC37)</f>
        <v>108</v>
      </c>
      <c r="T37" s="201">
        <f>_xlfn.DAYS(About!$A$3,'Core Indicators'!IK37)</f>
        <v>108</v>
      </c>
      <c r="U37" s="201">
        <f>_xlfn.DAYS(About!$A$3,'Core Indicators'!IS37)</f>
        <v>108</v>
      </c>
      <c r="V37" s="201">
        <f t="shared" si="1"/>
        <v>254.9</v>
      </c>
    </row>
    <row r="38" spans="1:22" x14ac:dyDescent="0.35">
      <c r="A38" s="200" t="str">
        <f>Lists!C:C</f>
        <v>HTI001</v>
      </c>
      <c r="B38" s="201">
        <f>_xlfn.DAYS(About!$A$3,'Core Indicators'!U38)</f>
        <v>976</v>
      </c>
      <c r="C38" s="201">
        <f>_xlfn.DAYS(About!$A$3,'Core Indicators'!AC38)</f>
        <v>43</v>
      </c>
      <c r="D38" s="201">
        <f>_xlfn.DAYS(About!$A$3,'Core Indicators'!AK38)</f>
        <v>43</v>
      </c>
      <c r="E38" s="201">
        <f>_xlfn.DAYS(About!$A$3,'Core Indicators'!AS38)</f>
        <v>43</v>
      </c>
      <c r="F38" s="201">
        <f>_xlfn.DAYS(About!$A$3,'Core Indicators'!BQ38)</f>
        <v>43</v>
      </c>
      <c r="G38" s="201">
        <f>_xlfn.DAYS(About!$A$3,'Core Indicators'!DM38)</f>
        <v>30</v>
      </c>
      <c r="H38" s="201">
        <f>_xlfn.DAYS(About!$A$3,'Core Indicators'!DU38)</f>
        <v>30</v>
      </c>
      <c r="I38" s="201">
        <f>_xlfn.DAYS(About!$A$3,'Core Indicators'!EC38)</f>
        <v>30</v>
      </c>
      <c r="J38" s="201">
        <f>_xlfn.DAYS(About!$A$3,'Core Indicators'!EK38)</f>
        <v>30</v>
      </c>
      <c r="K38" s="201">
        <f>_xlfn.DAYS(About!$A$3,'Core Indicators'!ES38)</f>
        <v>30</v>
      </c>
      <c r="L38" s="201">
        <f>_xlfn.DAYS(About!$A$3,'Core Indicators'!FI38)</f>
        <v>43</v>
      </c>
      <c r="M38" s="201">
        <f>_xlfn.DAYS(About!$A$3,'Core Indicators'!GG38)</f>
        <v>112</v>
      </c>
      <c r="N38" s="201">
        <f>_xlfn.DAYS(About!$A$3,'Core Indicators'!GO38)</f>
        <v>112</v>
      </c>
      <c r="O38" s="201">
        <f>_xlfn.DAYS(About!$A$3,'Core Indicators'!GW38)</f>
        <v>112</v>
      </c>
      <c r="P38" s="201">
        <f>_xlfn.DAYS(About!$A$3,'Core Indicators'!HE38)</f>
        <v>112</v>
      </c>
      <c r="Q38" s="201">
        <f>_xlfn.DAYS(About!$A$3,'Core Indicators'!HM38)</f>
        <v>112</v>
      </c>
      <c r="R38" s="201">
        <f>_xlfn.DAYS(About!$A$3,'Core Indicators'!HU38)</f>
        <v>112</v>
      </c>
      <c r="S38" s="201">
        <f>_xlfn.DAYS(About!$A$3,'Core Indicators'!IC38)</f>
        <v>112</v>
      </c>
      <c r="T38" s="201">
        <f>_xlfn.DAYS(About!$A$3,'Core Indicators'!IK38)</f>
        <v>112</v>
      </c>
      <c r="U38" s="201">
        <f>_xlfn.DAYS(About!$A$3,'Core Indicators'!IS38)</f>
        <v>112</v>
      </c>
      <c r="V38" s="201">
        <f t="shared" si="1"/>
        <v>43.4</v>
      </c>
    </row>
    <row r="39" spans="1:22" x14ac:dyDescent="0.35">
      <c r="A39" s="200" t="str">
        <f>Lists!C:C</f>
        <v>HTI002</v>
      </c>
      <c r="B39" s="201">
        <f>_xlfn.DAYS(About!$A$3,'Core Indicators'!U39)</f>
        <v>43</v>
      </c>
      <c r="C39" s="201">
        <f>_xlfn.DAYS(About!$A$3,'Core Indicators'!AC39)</f>
        <v>43</v>
      </c>
      <c r="D39" s="201">
        <f>_xlfn.DAYS(About!$A$3,'Core Indicators'!AK39)</f>
        <v>30</v>
      </c>
      <c r="E39" s="201">
        <f>_xlfn.DAYS(About!$A$3,'Core Indicators'!AS39)</f>
        <v>43</v>
      </c>
      <c r="F39" s="201">
        <f>_xlfn.DAYS(About!$A$3,'Core Indicators'!BQ39)</f>
        <v>41</v>
      </c>
      <c r="G39" s="201">
        <f>_xlfn.DAYS(About!$A$3,'Core Indicators'!DM39)</f>
        <v>41</v>
      </c>
      <c r="H39" s="201">
        <f>_xlfn.DAYS(About!$A$3,'Core Indicators'!DU39)</f>
        <v>41</v>
      </c>
      <c r="I39" s="201">
        <f>_xlfn.DAYS(About!$A$3,'Core Indicators'!EC39)</f>
        <v>41</v>
      </c>
      <c r="J39" s="201">
        <f>_xlfn.DAYS(About!$A$3,'Core Indicators'!EK39)</f>
        <v>41</v>
      </c>
      <c r="K39" s="201">
        <f>_xlfn.DAYS(About!$A$3,'Core Indicators'!ES39)</f>
        <v>41</v>
      </c>
      <c r="L39" s="201">
        <f>_xlfn.DAYS(About!$A$3,'Core Indicators'!FI39)</f>
        <v>43</v>
      </c>
      <c r="M39" s="201">
        <f>_xlfn.DAYS(About!$A$3,'Core Indicators'!GG39)</f>
        <v>43</v>
      </c>
      <c r="N39" s="201">
        <f>_xlfn.DAYS(About!$A$3,'Core Indicators'!GO39)</f>
        <v>43</v>
      </c>
      <c r="O39" s="201">
        <f>_xlfn.DAYS(About!$A$3,'Core Indicators'!GW39)</f>
        <v>43</v>
      </c>
      <c r="P39" s="201">
        <f>_xlfn.DAYS(About!$A$3,'Core Indicators'!HE39)</f>
        <v>43</v>
      </c>
      <c r="Q39" s="201">
        <f>_xlfn.DAYS(About!$A$3,'Core Indicators'!HM39)</f>
        <v>43</v>
      </c>
      <c r="R39" s="201">
        <f>_xlfn.DAYS(About!$A$3,'Core Indicators'!HU39)</f>
        <v>43</v>
      </c>
      <c r="S39" s="201">
        <f>_xlfn.DAYS(About!$A$3,'Core Indicators'!IC39)</f>
        <v>43</v>
      </c>
      <c r="T39" s="201">
        <f>_xlfn.DAYS(About!$A$3,'Core Indicators'!IK39)</f>
        <v>43</v>
      </c>
      <c r="U39" s="201">
        <f>_xlfn.DAYS(About!$A$3,'Core Indicators'!IS39)</f>
        <v>43</v>
      </c>
      <c r="V39" s="201">
        <f t="shared" si="1"/>
        <v>40.5</v>
      </c>
    </row>
    <row r="40" spans="1:22" x14ac:dyDescent="0.35">
      <c r="A40" s="200" t="str">
        <f>Lists!C:C</f>
        <v>IDN002</v>
      </c>
      <c r="B40" s="201">
        <f>_xlfn.DAYS(About!$A$3,'Core Indicators'!U40)</f>
        <v>610</v>
      </c>
      <c r="C40" s="201">
        <f>_xlfn.DAYS(About!$A$3,'Core Indicators'!AC40)</f>
        <v>610</v>
      </c>
      <c r="D40" s="201">
        <f>_xlfn.DAYS(About!$A$3,'Core Indicators'!AK40)</f>
        <v>610</v>
      </c>
      <c r="E40" s="201">
        <f>_xlfn.DAYS(About!$A$3,'Core Indicators'!AS40)</f>
        <v>63</v>
      </c>
      <c r="F40" s="201">
        <f>_xlfn.DAYS(About!$A$3,'Core Indicators'!BQ40)</f>
        <v>106</v>
      </c>
      <c r="G40" s="201">
        <f>_xlfn.DAYS(About!$A$3,'Core Indicators'!DM40)</f>
        <v>610</v>
      </c>
      <c r="H40" s="201">
        <f>_xlfn.DAYS(About!$A$3,'Core Indicators'!DU40)</f>
        <v>610</v>
      </c>
      <c r="I40" s="201">
        <f>_xlfn.DAYS(About!$A$3,'Core Indicators'!EC40)</f>
        <v>610</v>
      </c>
      <c r="J40" s="201">
        <f>_xlfn.DAYS(About!$A$3,'Core Indicators'!EK40)</f>
        <v>610</v>
      </c>
      <c r="K40" s="201">
        <f>_xlfn.DAYS(About!$A$3,'Core Indicators'!ES40)</f>
        <v>610</v>
      </c>
      <c r="L40" s="201">
        <f>_xlfn.DAYS(About!$A$3,'Core Indicators'!FI40)</f>
        <v>793</v>
      </c>
      <c r="M40" s="201">
        <f>_xlfn.DAYS(About!$A$3,'Core Indicators'!GG40)</f>
        <v>127</v>
      </c>
      <c r="N40" s="201">
        <f>_xlfn.DAYS(About!$A$3,'Core Indicators'!GO40)</f>
        <v>127</v>
      </c>
      <c r="O40" s="201">
        <f>_xlfn.DAYS(About!$A$3,'Core Indicators'!GW40)</f>
        <v>127</v>
      </c>
      <c r="P40" s="201">
        <f>_xlfn.DAYS(About!$A$3,'Core Indicators'!HE40)</f>
        <v>127</v>
      </c>
      <c r="Q40" s="201">
        <f>_xlfn.DAYS(About!$A$3,'Core Indicators'!HM40)</f>
        <v>127</v>
      </c>
      <c r="R40" s="201">
        <f>_xlfn.DAYS(About!$A$3,'Core Indicators'!HU40)</f>
        <v>127</v>
      </c>
      <c r="S40" s="201">
        <f>_xlfn.DAYS(About!$A$3,'Core Indicators'!IC40)</f>
        <v>127</v>
      </c>
      <c r="T40" s="201">
        <f>_xlfn.DAYS(About!$A$3,'Core Indicators'!IK40)</f>
        <v>127</v>
      </c>
      <c r="U40" s="201">
        <f>_xlfn.DAYS(About!$A$3,'Core Indicators'!IS40)</f>
        <v>127</v>
      </c>
      <c r="V40" s="201">
        <f t="shared" si="1"/>
        <v>474.9</v>
      </c>
    </row>
    <row r="41" spans="1:22" x14ac:dyDescent="0.35">
      <c r="A41" s="200" t="str">
        <f>Lists!C:C</f>
        <v>IND002</v>
      </c>
      <c r="B41" s="201">
        <f>_xlfn.DAYS(About!$A$3,'Core Indicators'!U41)</f>
        <v>246</v>
      </c>
      <c r="C41" s="201">
        <f>_xlfn.DAYS(About!$A$3,'Core Indicators'!AC41)</f>
        <v>246</v>
      </c>
      <c r="D41" s="201">
        <f>_xlfn.DAYS(About!$A$3,'Core Indicators'!AK41)</f>
        <v>246</v>
      </c>
      <c r="E41" s="201">
        <f>_xlfn.DAYS(About!$A$3,'Core Indicators'!AS41)</f>
        <v>246</v>
      </c>
      <c r="F41" s="201">
        <f>_xlfn.DAYS(About!$A$3,'Core Indicators'!BQ41)</f>
        <v>106</v>
      </c>
      <c r="G41" s="201">
        <f>_xlfn.DAYS(About!$A$3,'Core Indicators'!DM41)</f>
        <v>246</v>
      </c>
      <c r="H41" s="201">
        <f>_xlfn.DAYS(About!$A$3,'Core Indicators'!DU41)</f>
        <v>246</v>
      </c>
      <c r="I41" s="201">
        <f>_xlfn.DAYS(About!$A$3,'Core Indicators'!EC41)</f>
        <v>246</v>
      </c>
      <c r="J41" s="201">
        <f>_xlfn.DAYS(About!$A$3,'Core Indicators'!EK41)</f>
        <v>246</v>
      </c>
      <c r="K41" s="201">
        <f>_xlfn.DAYS(About!$A$3,'Core Indicators'!ES41)</f>
        <v>246</v>
      </c>
      <c r="L41" s="201">
        <f>_xlfn.DAYS(About!$A$3,'Core Indicators'!FI41)</f>
        <v>673</v>
      </c>
      <c r="M41" s="201">
        <f>_xlfn.DAYS(About!$A$3,'Core Indicators'!GG41)</f>
        <v>129</v>
      </c>
      <c r="N41" s="201">
        <f>_xlfn.DAYS(About!$A$3,'Core Indicators'!GO41)</f>
        <v>129</v>
      </c>
      <c r="O41" s="201">
        <f>_xlfn.DAYS(About!$A$3,'Core Indicators'!GW41)</f>
        <v>129</v>
      </c>
      <c r="P41" s="201">
        <f>_xlfn.DAYS(About!$A$3,'Core Indicators'!HE41)</f>
        <v>129</v>
      </c>
      <c r="Q41" s="201">
        <f>_xlfn.DAYS(About!$A$3,'Core Indicators'!HM41)</f>
        <v>134</v>
      </c>
      <c r="R41" s="201">
        <f>_xlfn.DAYS(About!$A$3,'Core Indicators'!HU41)</f>
        <v>134</v>
      </c>
      <c r="S41" s="201">
        <f>_xlfn.DAYS(About!$A$3,'Core Indicators'!IC41)</f>
        <v>129</v>
      </c>
      <c r="T41" s="201">
        <f>_xlfn.DAYS(About!$A$3,'Core Indicators'!IK41)</f>
        <v>129</v>
      </c>
      <c r="U41" s="201">
        <f>_xlfn.DAYS(About!$A$3,'Core Indicators'!IS41)</f>
        <v>129</v>
      </c>
      <c r="V41" s="201">
        <f t="shared" si="1"/>
        <v>263</v>
      </c>
    </row>
    <row r="42" spans="1:22" x14ac:dyDescent="0.35">
      <c r="A42" s="200" t="str">
        <f>Lists!C:C</f>
        <v>IRN004</v>
      </c>
      <c r="B42" s="201">
        <f>_xlfn.DAYS(About!$A$3,'Core Indicators'!U42)</f>
        <v>199</v>
      </c>
      <c r="C42" s="201">
        <f>_xlfn.DAYS(About!$A$3,'Core Indicators'!AC42)</f>
        <v>199</v>
      </c>
      <c r="D42" s="201">
        <f>_xlfn.DAYS(About!$A$3,'Core Indicators'!AK42)</f>
        <v>15</v>
      </c>
      <c r="E42" s="201">
        <f>_xlfn.DAYS(About!$A$3,'Core Indicators'!AS42)</f>
        <v>15</v>
      </c>
      <c r="F42" s="201">
        <f>_xlfn.DAYS(About!$A$3,'Core Indicators'!BQ42)</f>
        <v>549</v>
      </c>
      <c r="G42" s="201">
        <f>_xlfn.DAYS(About!$A$3,'Core Indicators'!DM42)</f>
        <v>15</v>
      </c>
      <c r="H42" s="201">
        <f>_xlfn.DAYS(About!$A$3,'Core Indicators'!DU42)</f>
        <v>15</v>
      </c>
      <c r="I42" s="201">
        <f>_xlfn.DAYS(About!$A$3,'Core Indicators'!EC42)</f>
        <v>15</v>
      </c>
      <c r="J42" s="201">
        <f>_xlfn.DAYS(About!$A$3,'Core Indicators'!EK42)</f>
        <v>15</v>
      </c>
      <c r="K42" s="201">
        <f>_xlfn.DAYS(About!$A$3,'Core Indicators'!ES42)</f>
        <v>15</v>
      </c>
      <c r="L42" s="201">
        <f>_xlfn.DAYS(About!$A$3,'Core Indicators'!FI42)</f>
        <v>199</v>
      </c>
      <c r="M42" s="201">
        <f>_xlfn.DAYS(About!$A$3,'Core Indicators'!GG42)</f>
        <v>112</v>
      </c>
      <c r="N42" s="201">
        <f>_xlfn.DAYS(About!$A$3,'Core Indicators'!GO42)</f>
        <v>112</v>
      </c>
      <c r="O42" s="201">
        <f>_xlfn.DAYS(About!$A$3,'Core Indicators'!GW42)</f>
        <v>112</v>
      </c>
      <c r="P42" s="201">
        <f>_xlfn.DAYS(About!$A$3,'Core Indicators'!HE42)</f>
        <v>112</v>
      </c>
      <c r="Q42" s="201">
        <f>_xlfn.DAYS(About!$A$3,'Core Indicators'!HM42)</f>
        <v>112</v>
      </c>
      <c r="R42" s="201">
        <f>_xlfn.DAYS(About!$A$3,'Core Indicators'!HU42)</f>
        <v>112</v>
      </c>
      <c r="S42" s="201">
        <f>_xlfn.DAYS(About!$A$3,'Core Indicators'!IC42)</f>
        <v>112</v>
      </c>
      <c r="T42" s="201">
        <f>_xlfn.DAYS(About!$A$3,'Core Indicators'!IK42)</f>
        <v>112</v>
      </c>
      <c r="U42" s="201">
        <f>_xlfn.DAYS(About!$A$3,'Core Indicators'!IS42)</f>
        <v>112</v>
      </c>
      <c r="V42" s="201">
        <f t="shared" si="1"/>
        <v>96.5</v>
      </c>
    </row>
    <row r="43" spans="1:22" x14ac:dyDescent="0.35">
      <c r="A43" s="200" t="str">
        <f>Lists!C:C</f>
        <v>IRQ001</v>
      </c>
      <c r="B43" s="201">
        <f>_xlfn.DAYS(About!$A$3,'Core Indicators'!U43)</f>
        <v>245</v>
      </c>
      <c r="C43" s="201">
        <f>_xlfn.DAYS(About!$A$3,'Core Indicators'!AC43)</f>
        <v>245</v>
      </c>
      <c r="D43" s="201">
        <f>_xlfn.DAYS(About!$A$3,'Core Indicators'!AK43)</f>
        <v>245</v>
      </c>
      <c r="E43" s="201">
        <f>_xlfn.DAYS(About!$A$3,'Core Indicators'!AS43)</f>
        <v>15</v>
      </c>
      <c r="F43" s="201">
        <f>_xlfn.DAYS(About!$A$3,'Core Indicators'!BQ43)</f>
        <v>15</v>
      </c>
      <c r="G43" s="201">
        <f>_xlfn.DAYS(About!$A$3,'Core Indicators'!DM43)</f>
        <v>15</v>
      </c>
      <c r="H43" s="201">
        <f>_xlfn.DAYS(About!$A$3,'Core Indicators'!DU43)</f>
        <v>15</v>
      </c>
      <c r="I43" s="201">
        <f>_xlfn.DAYS(About!$A$3,'Core Indicators'!EC43)</f>
        <v>15</v>
      </c>
      <c r="J43" s="201">
        <f>_xlfn.DAYS(About!$A$3,'Core Indicators'!EK43)</f>
        <v>15</v>
      </c>
      <c r="K43" s="201">
        <f>_xlfn.DAYS(About!$A$3,'Core Indicators'!ES43)</f>
        <v>15</v>
      </c>
      <c r="L43" s="201">
        <f>_xlfn.DAYS(About!$A$3,'Core Indicators'!FI43)</f>
        <v>519</v>
      </c>
      <c r="M43" s="201">
        <f>_xlfn.DAYS(About!$A$3,'Core Indicators'!GG43)</f>
        <v>116</v>
      </c>
      <c r="N43" s="201">
        <f>_xlfn.DAYS(About!$A$3,'Core Indicators'!GO43)</f>
        <v>116</v>
      </c>
      <c r="O43" s="201">
        <f>_xlfn.DAYS(About!$A$3,'Core Indicators'!GW43)</f>
        <v>116</v>
      </c>
      <c r="P43" s="201">
        <f>_xlfn.DAYS(About!$A$3,'Core Indicators'!HE43)</f>
        <v>116</v>
      </c>
      <c r="Q43" s="201">
        <f>_xlfn.DAYS(About!$A$3,'Core Indicators'!HM43)</f>
        <v>116</v>
      </c>
      <c r="R43" s="201">
        <f>_xlfn.DAYS(About!$A$3,'Core Indicators'!HU43)</f>
        <v>116</v>
      </c>
      <c r="S43" s="201">
        <f>_xlfn.DAYS(About!$A$3,'Core Indicators'!IC43)</f>
        <v>116</v>
      </c>
      <c r="T43" s="201">
        <f>_xlfn.DAYS(About!$A$3,'Core Indicators'!IK43)</f>
        <v>116</v>
      </c>
      <c r="U43" s="201">
        <f>_xlfn.DAYS(About!$A$3,'Core Indicators'!IS43)</f>
        <v>116</v>
      </c>
      <c r="V43" s="201">
        <f t="shared" si="1"/>
        <v>98.5</v>
      </c>
    </row>
    <row r="44" spans="1:22" x14ac:dyDescent="0.35">
      <c r="A44" s="200" t="str">
        <f>Lists!C:C</f>
        <v>IRQ002</v>
      </c>
      <c r="B44" s="201">
        <f>_xlfn.DAYS(About!$A$3,'Core Indicators'!U44)</f>
        <v>245</v>
      </c>
      <c r="C44" s="201">
        <f>_xlfn.DAYS(About!$A$3,'Core Indicators'!AC44)</f>
        <v>215</v>
      </c>
      <c r="D44" s="201">
        <f>_xlfn.DAYS(About!$A$3,'Core Indicators'!AK44)</f>
        <v>186</v>
      </c>
      <c r="E44" s="201">
        <f>_xlfn.DAYS(About!$A$3,'Core Indicators'!AS44)</f>
        <v>15</v>
      </c>
      <c r="F44" s="201">
        <f>_xlfn.DAYS(About!$A$3,'Core Indicators'!BQ44)</f>
        <v>15</v>
      </c>
      <c r="G44" s="201">
        <f>_xlfn.DAYS(About!$A$3,'Core Indicators'!DM44)</f>
        <v>186</v>
      </c>
      <c r="H44" s="201">
        <f>_xlfn.DAYS(About!$A$3,'Core Indicators'!DU44)</f>
        <v>186</v>
      </c>
      <c r="I44" s="201">
        <f>_xlfn.DAYS(About!$A$3,'Core Indicators'!EC44)</f>
        <v>186</v>
      </c>
      <c r="J44" s="201">
        <f>_xlfn.DAYS(About!$A$3,'Core Indicators'!EK44)</f>
        <v>186</v>
      </c>
      <c r="K44" s="201">
        <f>_xlfn.DAYS(About!$A$3,'Core Indicators'!ES44)</f>
        <v>186</v>
      </c>
      <c r="L44" s="201">
        <f>_xlfn.DAYS(About!$A$3,'Core Indicators'!FI44)</f>
        <v>602</v>
      </c>
      <c r="M44" s="201">
        <f>_xlfn.DAYS(About!$A$3,'Core Indicators'!GG44)</f>
        <v>116</v>
      </c>
      <c r="N44" s="201">
        <f>_xlfn.DAYS(About!$A$3,'Core Indicators'!GO44)</f>
        <v>116</v>
      </c>
      <c r="O44" s="201">
        <f>_xlfn.DAYS(About!$A$3,'Core Indicators'!GW44)</f>
        <v>116</v>
      </c>
      <c r="P44" s="201">
        <f>_xlfn.DAYS(About!$A$3,'Core Indicators'!HE44)</f>
        <v>116</v>
      </c>
      <c r="Q44" s="201">
        <f>_xlfn.DAYS(About!$A$3,'Core Indicators'!HM44)</f>
        <v>116</v>
      </c>
      <c r="R44" s="201">
        <f>_xlfn.DAYS(About!$A$3,'Core Indicators'!HU44)</f>
        <v>116</v>
      </c>
      <c r="S44" s="201">
        <f>_xlfn.DAYS(About!$A$3,'Core Indicators'!IC44)</f>
        <v>116</v>
      </c>
      <c r="T44" s="201">
        <f>_xlfn.DAYS(About!$A$3,'Core Indicators'!IK44)</f>
        <v>116</v>
      </c>
      <c r="U44" s="201">
        <f>_xlfn.DAYS(About!$A$3,'Core Indicators'!IS44)</f>
        <v>116</v>
      </c>
      <c r="V44" s="201">
        <f t="shared" si="1"/>
        <v>186.4</v>
      </c>
    </row>
    <row r="45" spans="1:22" x14ac:dyDescent="0.35">
      <c r="A45" s="200" t="str">
        <f>Lists!C:C</f>
        <v>IRQ003</v>
      </c>
      <c r="B45" s="201">
        <f>_xlfn.DAYS(About!$A$3,'Core Indicators'!U45)</f>
        <v>245</v>
      </c>
      <c r="C45" s="201">
        <f>_xlfn.DAYS(About!$A$3,'Core Indicators'!AC45)</f>
        <v>15</v>
      </c>
      <c r="D45" s="201">
        <f>_xlfn.DAYS(About!$A$3,'Core Indicators'!AK45)</f>
        <v>15</v>
      </c>
      <c r="E45" s="201">
        <f>_xlfn.DAYS(About!$A$3,'Core Indicators'!AS45)</f>
        <v>15</v>
      </c>
      <c r="F45" s="201">
        <f>_xlfn.DAYS(About!$A$3,'Core Indicators'!BQ45)</f>
        <v>308</v>
      </c>
      <c r="G45" s="201">
        <f>_xlfn.DAYS(About!$A$3,'Core Indicators'!DM45)</f>
        <v>15</v>
      </c>
      <c r="H45" s="201">
        <f>_xlfn.DAYS(About!$A$3,'Core Indicators'!DU45)</f>
        <v>15</v>
      </c>
      <c r="I45" s="201">
        <f>_xlfn.DAYS(About!$A$3,'Core Indicators'!EC45)</f>
        <v>15</v>
      </c>
      <c r="J45" s="201">
        <f>_xlfn.DAYS(About!$A$3,'Core Indicators'!EK45)</f>
        <v>15</v>
      </c>
      <c r="K45" s="201">
        <f>_xlfn.DAYS(About!$A$3,'Core Indicators'!ES45)</f>
        <v>15</v>
      </c>
      <c r="L45" s="201">
        <f>_xlfn.DAYS(About!$A$3,'Core Indicators'!FI45)</f>
        <v>958</v>
      </c>
      <c r="M45" s="201">
        <f>_xlfn.DAYS(About!$A$3,'Core Indicators'!GG45)</f>
        <v>116</v>
      </c>
      <c r="N45" s="201">
        <f>_xlfn.DAYS(About!$A$3,'Core Indicators'!GO45)</f>
        <v>116</v>
      </c>
      <c r="O45" s="201">
        <f>_xlfn.DAYS(About!$A$3,'Core Indicators'!GW45)</f>
        <v>116</v>
      </c>
      <c r="P45" s="201">
        <f>_xlfn.DAYS(About!$A$3,'Core Indicators'!HE45)</f>
        <v>116</v>
      </c>
      <c r="Q45" s="201">
        <f>_xlfn.DAYS(About!$A$3,'Core Indicators'!HM45)</f>
        <v>116</v>
      </c>
      <c r="R45" s="201">
        <f>_xlfn.DAYS(About!$A$3,'Core Indicators'!HU45)</f>
        <v>116</v>
      </c>
      <c r="S45" s="201">
        <f>_xlfn.DAYS(About!$A$3,'Core Indicators'!IC45)</f>
        <v>116</v>
      </c>
      <c r="T45" s="201">
        <f>_xlfn.DAYS(About!$A$3,'Core Indicators'!IK45)</f>
        <v>116</v>
      </c>
      <c r="U45" s="201">
        <f>_xlfn.DAYS(About!$A$3,'Core Indicators'!IS45)</f>
        <v>116</v>
      </c>
      <c r="V45" s="201">
        <f t="shared" si="1"/>
        <v>148.69999999999999</v>
      </c>
    </row>
    <row r="46" spans="1:22" x14ac:dyDescent="0.35">
      <c r="A46" s="200" t="str">
        <f>Lists!C:C</f>
        <v>ITA002</v>
      </c>
      <c r="B46" s="201">
        <f>_xlfn.DAYS(About!$A$3,'Core Indicators'!U46)</f>
        <v>958</v>
      </c>
      <c r="C46" s="201">
        <f>_xlfn.DAYS(About!$A$3,'Core Indicators'!AC46)</f>
        <v>93</v>
      </c>
      <c r="D46" s="201">
        <f>_xlfn.DAYS(About!$A$3,'Core Indicators'!AK46)</f>
        <v>93</v>
      </c>
      <c r="E46" s="201">
        <f>_xlfn.DAYS(About!$A$3,'Core Indicators'!AS46)</f>
        <v>93</v>
      </c>
      <c r="F46" s="201">
        <f>_xlfn.DAYS(About!$A$3,'Core Indicators'!BQ46)</f>
        <v>93</v>
      </c>
      <c r="G46" s="201">
        <f>_xlfn.DAYS(About!$A$3,'Core Indicators'!DM46)</f>
        <v>93</v>
      </c>
      <c r="H46" s="201">
        <f>_xlfn.DAYS(About!$A$3,'Core Indicators'!DU46)</f>
        <v>93</v>
      </c>
      <c r="I46" s="201">
        <f>_xlfn.DAYS(About!$A$3,'Core Indicators'!EC46)</f>
        <v>93</v>
      </c>
      <c r="J46" s="201">
        <f>_xlfn.DAYS(About!$A$3,'Core Indicators'!EK46)</f>
        <v>93</v>
      </c>
      <c r="K46" s="201">
        <f>_xlfn.DAYS(About!$A$3,'Core Indicators'!ES46)</f>
        <v>93</v>
      </c>
      <c r="L46" s="201">
        <f>_xlfn.DAYS(About!$A$3,'Core Indicators'!FI46)</f>
        <v>958</v>
      </c>
      <c r="M46" s="201">
        <f>_xlfn.DAYS(About!$A$3,'Core Indicators'!GG46)</f>
        <v>121</v>
      </c>
      <c r="N46" s="201">
        <f>_xlfn.DAYS(About!$A$3,'Core Indicators'!GO46)</f>
        <v>121</v>
      </c>
      <c r="O46" s="201">
        <f>_xlfn.DAYS(About!$A$3,'Core Indicators'!GW46)</f>
        <v>121</v>
      </c>
      <c r="P46" s="201">
        <f>_xlfn.DAYS(About!$A$3,'Core Indicators'!HE46)</f>
        <v>121</v>
      </c>
      <c r="Q46" s="201">
        <f>_xlfn.DAYS(About!$A$3,'Core Indicators'!HM46)</f>
        <v>121</v>
      </c>
      <c r="R46" s="201">
        <f>_xlfn.DAYS(About!$A$3,'Core Indicators'!HU46)</f>
        <v>121</v>
      </c>
      <c r="S46" s="201">
        <f>_xlfn.DAYS(About!$A$3,'Core Indicators'!IC46)</f>
        <v>121</v>
      </c>
      <c r="T46" s="201">
        <f>_xlfn.DAYS(About!$A$3,'Core Indicators'!IK46)</f>
        <v>121</v>
      </c>
      <c r="U46" s="201">
        <f>_xlfn.DAYS(About!$A$3,'Core Indicators'!IS46)</f>
        <v>121</v>
      </c>
      <c r="V46" s="201">
        <f t="shared" si="1"/>
        <v>182.3</v>
      </c>
    </row>
    <row r="47" spans="1:22" x14ac:dyDescent="0.35">
      <c r="A47" s="200" t="str">
        <f>Lists!C:C</f>
        <v>JOR002</v>
      </c>
      <c r="B47" s="201">
        <f>_xlfn.DAYS(About!$A$3,'Core Indicators'!U47)</f>
        <v>93</v>
      </c>
      <c r="C47" s="201">
        <f>_xlfn.DAYS(About!$A$3,'Core Indicators'!AC47)</f>
        <v>93</v>
      </c>
      <c r="D47" s="201">
        <f>_xlfn.DAYS(About!$A$3,'Core Indicators'!AK47)</f>
        <v>15</v>
      </c>
      <c r="E47" s="201">
        <f>_xlfn.DAYS(About!$A$3,'Core Indicators'!AS47)</f>
        <v>15</v>
      </c>
      <c r="F47" s="201">
        <f>_xlfn.DAYS(About!$A$3,'Core Indicators'!BQ47)</f>
        <v>304</v>
      </c>
      <c r="G47" s="201">
        <f>_xlfn.DAYS(About!$A$3,'Core Indicators'!DM47)</f>
        <v>93</v>
      </c>
      <c r="H47" s="201">
        <f>_xlfn.DAYS(About!$A$3,'Core Indicators'!DU47)</f>
        <v>93</v>
      </c>
      <c r="I47" s="201">
        <f>_xlfn.DAYS(About!$A$3,'Core Indicators'!EC47)</f>
        <v>93</v>
      </c>
      <c r="J47" s="201">
        <f>_xlfn.DAYS(About!$A$3,'Core Indicators'!EK47)</f>
        <v>93</v>
      </c>
      <c r="K47" s="201">
        <f>_xlfn.DAYS(About!$A$3,'Core Indicators'!ES47)</f>
        <v>93</v>
      </c>
      <c r="L47" s="201">
        <f>_xlfn.DAYS(About!$A$3,'Core Indicators'!FI47)</f>
        <v>454</v>
      </c>
      <c r="M47" s="201">
        <f>_xlfn.DAYS(About!$A$3,'Core Indicators'!GG47)</f>
        <v>115</v>
      </c>
      <c r="N47" s="201">
        <f>_xlfn.DAYS(About!$A$3,'Core Indicators'!GO47)</f>
        <v>115</v>
      </c>
      <c r="O47" s="201">
        <f>_xlfn.DAYS(About!$A$3,'Core Indicators'!GW47)</f>
        <v>115</v>
      </c>
      <c r="P47" s="201">
        <f>_xlfn.DAYS(About!$A$3,'Core Indicators'!HE47)</f>
        <v>115</v>
      </c>
      <c r="Q47" s="201">
        <f>_xlfn.DAYS(About!$A$3,'Core Indicators'!HM47)</f>
        <v>115</v>
      </c>
      <c r="R47" s="201">
        <f>_xlfn.DAYS(About!$A$3,'Core Indicators'!HU47)</f>
        <v>115</v>
      </c>
      <c r="S47" s="201">
        <f>_xlfn.DAYS(About!$A$3,'Core Indicators'!IC47)</f>
        <v>115</v>
      </c>
      <c r="T47" s="201">
        <f>_xlfn.DAYS(About!$A$3,'Core Indicators'!IK47)</f>
        <v>115</v>
      </c>
      <c r="U47" s="201">
        <f>_xlfn.DAYS(About!$A$3,'Core Indicators'!IS47)</f>
        <v>115</v>
      </c>
      <c r="V47" s="201">
        <f t="shared" si="1"/>
        <v>136.80000000000001</v>
      </c>
    </row>
    <row r="48" spans="1:22" x14ac:dyDescent="0.35">
      <c r="A48" s="200" t="str">
        <f>Lists!C:C</f>
        <v>KEN001</v>
      </c>
      <c r="B48" s="201">
        <f>_xlfn.DAYS(About!$A$3,'Core Indicators'!U48)</f>
        <v>13</v>
      </c>
      <c r="C48" s="201">
        <f>_xlfn.DAYS(About!$A$3,'Core Indicators'!AC48)</f>
        <v>13</v>
      </c>
      <c r="D48" s="201">
        <f>_xlfn.DAYS(About!$A$3,'Core Indicators'!AK48)</f>
        <v>13</v>
      </c>
      <c r="E48" s="201">
        <f>_xlfn.DAYS(About!$A$3,'Core Indicators'!AS48)</f>
        <v>13</v>
      </c>
      <c r="F48" s="201">
        <f>_xlfn.DAYS(About!$A$3,'Core Indicators'!BQ48)</f>
        <v>13</v>
      </c>
      <c r="G48" s="201">
        <f>_xlfn.DAYS(About!$A$3,'Core Indicators'!DM48)</f>
        <v>13</v>
      </c>
      <c r="H48" s="201">
        <f>_xlfn.DAYS(About!$A$3,'Core Indicators'!DU48)</f>
        <v>13</v>
      </c>
      <c r="I48" s="201">
        <f>_xlfn.DAYS(About!$A$3,'Core Indicators'!EC48)</f>
        <v>13</v>
      </c>
      <c r="J48" s="201">
        <f>_xlfn.DAYS(About!$A$3,'Core Indicators'!EK48)</f>
        <v>13</v>
      </c>
      <c r="K48" s="201">
        <f>_xlfn.DAYS(About!$A$3,'Core Indicators'!ES48)</f>
        <v>13</v>
      </c>
      <c r="L48" s="201">
        <f>_xlfn.DAYS(About!$A$3,'Core Indicators'!FI48)</f>
        <v>13</v>
      </c>
      <c r="M48" s="201">
        <f>_xlfn.DAYS(About!$A$3,'Core Indicators'!GG48)</f>
        <v>10</v>
      </c>
      <c r="N48" s="201">
        <f>_xlfn.DAYS(About!$A$3,'Core Indicators'!GO48)</f>
        <v>10</v>
      </c>
      <c r="O48" s="201">
        <f>_xlfn.DAYS(About!$A$3,'Core Indicators'!GW48)</f>
        <v>10</v>
      </c>
      <c r="P48" s="201">
        <f>_xlfn.DAYS(About!$A$3,'Core Indicators'!HE48)</f>
        <v>9</v>
      </c>
      <c r="Q48" s="201">
        <f>_xlfn.DAYS(About!$A$3,'Core Indicators'!HM48)</f>
        <v>10</v>
      </c>
      <c r="R48" s="201">
        <f>_xlfn.DAYS(About!$A$3,'Core Indicators'!HU48)</f>
        <v>10</v>
      </c>
      <c r="S48" s="201">
        <f>_xlfn.DAYS(About!$A$3,'Core Indicators'!IC48)</f>
        <v>10</v>
      </c>
      <c r="T48" s="201">
        <f>_xlfn.DAYS(About!$A$3,'Core Indicators'!IK48)</f>
        <v>10</v>
      </c>
      <c r="U48" s="201">
        <f>_xlfn.DAYS(About!$A$3,'Core Indicators'!IS48)</f>
        <v>10</v>
      </c>
      <c r="V48" s="201">
        <f t="shared" si="1"/>
        <v>12.7</v>
      </c>
    </row>
    <row r="49" spans="1:22" x14ac:dyDescent="0.35">
      <c r="A49" s="200" t="str">
        <f>Lists!C:C</f>
        <v>KEN002</v>
      </c>
      <c r="B49" s="201">
        <f>_xlfn.DAYS(About!$A$3,'Core Indicators'!U49)</f>
        <v>13</v>
      </c>
      <c r="C49" s="201">
        <f>_xlfn.DAYS(About!$A$3,'Core Indicators'!AC49)</f>
        <v>13</v>
      </c>
      <c r="D49" s="201">
        <f>_xlfn.DAYS(About!$A$3,'Core Indicators'!AK49)</f>
        <v>13</v>
      </c>
      <c r="E49" s="201">
        <f>_xlfn.DAYS(About!$A$3,'Core Indicators'!AS49)</f>
        <v>13</v>
      </c>
      <c r="F49" s="201">
        <f>_xlfn.DAYS(About!$A$3,'Core Indicators'!BQ49)</f>
        <v>13</v>
      </c>
      <c r="G49" s="201">
        <f>_xlfn.DAYS(About!$A$3,'Core Indicators'!DM49)</f>
        <v>13</v>
      </c>
      <c r="H49" s="201">
        <f>_xlfn.DAYS(About!$A$3,'Core Indicators'!DU49)</f>
        <v>13</v>
      </c>
      <c r="I49" s="201">
        <f>_xlfn.DAYS(About!$A$3,'Core Indicators'!EC49)</f>
        <v>13</v>
      </c>
      <c r="J49" s="201">
        <f>_xlfn.DAYS(About!$A$3,'Core Indicators'!EK49)</f>
        <v>13</v>
      </c>
      <c r="K49" s="201">
        <f>_xlfn.DAYS(About!$A$3,'Core Indicators'!ES49)</f>
        <v>13</v>
      </c>
      <c r="L49" s="201">
        <f>_xlfn.DAYS(About!$A$3,'Core Indicators'!FI49)</f>
        <v>13</v>
      </c>
      <c r="M49" s="201">
        <f>_xlfn.DAYS(About!$A$3,'Core Indicators'!GG49)</f>
        <v>113</v>
      </c>
      <c r="N49" s="201">
        <f>_xlfn.DAYS(About!$A$3,'Core Indicators'!GO49)</f>
        <v>113</v>
      </c>
      <c r="O49" s="201">
        <f>_xlfn.DAYS(About!$A$3,'Core Indicators'!GW49)</f>
        <v>113</v>
      </c>
      <c r="P49" s="201">
        <f>_xlfn.DAYS(About!$A$3,'Core Indicators'!HE49)</f>
        <v>9</v>
      </c>
      <c r="Q49" s="201">
        <f>_xlfn.DAYS(About!$A$3,'Core Indicators'!HM49)</f>
        <v>113</v>
      </c>
      <c r="R49" s="201">
        <f>_xlfn.DAYS(About!$A$3,'Core Indicators'!HU49)</f>
        <v>113</v>
      </c>
      <c r="S49" s="201">
        <f>_xlfn.DAYS(About!$A$3,'Core Indicators'!IC49)</f>
        <v>113</v>
      </c>
      <c r="T49" s="201">
        <f>_xlfn.DAYS(About!$A$3,'Core Indicators'!IK49)</f>
        <v>113</v>
      </c>
      <c r="U49" s="201">
        <f>_xlfn.DAYS(About!$A$3,'Core Indicators'!IS49)</f>
        <v>9</v>
      </c>
      <c r="V49" s="201">
        <f t="shared" si="1"/>
        <v>23</v>
      </c>
    </row>
    <row r="50" spans="1:22" x14ac:dyDescent="0.35">
      <c r="A50" s="200" t="str">
        <f>Lists!C:C</f>
        <v>KEN003</v>
      </c>
      <c r="B50" s="201">
        <f>_xlfn.DAYS(About!$A$3,'Core Indicators'!U50)</f>
        <v>13</v>
      </c>
      <c r="C50" s="201">
        <f>_xlfn.DAYS(About!$A$3,'Core Indicators'!AC50)</f>
        <v>13</v>
      </c>
      <c r="D50" s="201">
        <f>_xlfn.DAYS(About!$A$3,'Core Indicators'!AK50)</f>
        <v>13</v>
      </c>
      <c r="E50" s="201">
        <f>_xlfn.DAYS(About!$A$3,'Core Indicators'!AS50)</f>
        <v>13</v>
      </c>
      <c r="F50" s="201">
        <f>_xlfn.DAYS(About!$A$3,'Core Indicators'!BQ50)</f>
        <v>13</v>
      </c>
      <c r="G50" s="201">
        <f>_xlfn.DAYS(About!$A$3,'Core Indicators'!DM50)</f>
        <v>13</v>
      </c>
      <c r="H50" s="201">
        <f>_xlfn.DAYS(About!$A$3,'Core Indicators'!DU50)</f>
        <v>13</v>
      </c>
      <c r="I50" s="201">
        <f>_xlfn.DAYS(About!$A$3,'Core Indicators'!EC50)</f>
        <v>13</v>
      </c>
      <c r="J50" s="201">
        <f>_xlfn.DAYS(About!$A$3,'Core Indicators'!EK50)</f>
        <v>13</v>
      </c>
      <c r="K50" s="201">
        <f>_xlfn.DAYS(About!$A$3,'Core Indicators'!ES50)</f>
        <v>13</v>
      </c>
      <c r="L50" s="201">
        <f>_xlfn.DAYS(About!$A$3,'Core Indicators'!FI50)</f>
        <v>13</v>
      </c>
      <c r="M50" s="201">
        <f>_xlfn.DAYS(About!$A$3,'Core Indicators'!GG50)</f>
        <v>10</v>
      </c>
      <c r="N50" s="201">
        <f>_xlfn.DAYS(About!$A$3,'Core Indicators'!GO50)</f>
        <v>10</v>
      </c>
      <c r="O50" s="201">
        <f>_xlfn.DAYS(About!$A$3,'Core Indicators'!GW50)</f>
        <v>10</v>
      </c>
      <c r="P50" s="201">
        <f>_xlfn.DAYS(About!$A$3,'Core Indicators'!HE50)</f>
        <v>10</v>
      </c>
      <c r="Q50" s="201">
        <f>_xlfn.DAYS(About!$A$3,'Core Indicators'!HM50)</f>
        <v>10</v>
      </c>
      <c r="R50" s="201">
        <f>_xlfn.DAYS(About!$A$3,'Core Indicators'!HU50)</f>
        <v>10</v>
      </c>
      <c r="S50" s="201">
        <f>_xlfn.DAYS(About!$A$3,'Core Indicators'!IC50)</f>
        <v>10</v>
      </c>
      <c r="T50" s="201">
        <f>_xlfn.DAYS(About!$A$3,'Core Indicators'!IK50)</f>
        <v>10</v>
      </c>
      <c r="U50" s="201">
        <f>_xlfn.DAYS(About!$A$3,'Core Indicators'!IS50)</f>
        <v>10</v>
      </c>
      <c r="V50" s="201">
        <f t="shared" si="1"/>
        <v>12.7</v>
      </c>
    </row>
    <row r="51" spans="1:22" x14ac:dyDescent="0.35">
      <c r="A51" s="200" t="str">
        <f>Lists!C:C</f>
        <v>LBN002</v>
      </c>
      <c r="B51" s="201">
        <f>_xlfn.DAYS(About!$A$3,'Core Indicators'!U51)</f>
        <v>50</v>
      </c>
      <c r="C51" s="201">
        <f>_xlfn.DAYS(About!$A$3,'Core Indicators'!AC51)</f>
        <v>50</v>
      </c>
      <c r="D51" s="201">
        <f>_xlfn.DAYS(About!$A$3,'Core Indicators'!AK51)</f>
        <v>50</v>
      </c>
      <c r="E51" s="201">
        <f>_xlfn.DAYS(About!$A$3,'Core Indicators'!AS51)</f>
        <v>15</v>
      </c>
      <c r="F51" s="201">
        <f>_xlfn.DAYS(About!$A$3,'Core Indicators'!BQ51)</f>
        <v>337</v>
      </c>
      <c r="G51" s="201">
        <f>_xlfn.DAYS(About!$A$3,'Core Indicators'!DM51)</f>
        <v>50</v>
      </c>
      <c r="H51" s="201">
        <f>_xlfn.DAYS(About!$A$3,'Core Indicators'!DU51)</f>
        <v>50</v>
      </c>
      <c r="I51" s="201">
        <f>_xlfn.DAYS(About!$A$3,'Core Indicators'!EC51)</f>
        <v>50</v>
      </c>
      <c r="J51" s="201">
        <f>_xlfn.DAYS(About!$A$3,'Core Indicators'!EK51)</f>
        <v>50</v>
      </c>
      <c r="K51" s="201">
        <f>_xlfn.DAYS(About!$A$3,'Core Indicators'!ES51)</f>
        <v>50</v>
      </c>
      <c r="L51" s="201">
        <f>_xlfn.DAYS(About!$A$3,'Core Indicators'!FI51)</f>
        <v>482</v>
      </c>
      <c r="M51" s="201">
        <f>_xlfn.DAYS(About!$A$3,'Core Indicators'!GG51)</f>
        <v>114</v>
      </c>
      <c r="N51" s="201">
        <f>_xlfn.DAYS(About!$A$3,'Core Indicators'!GO51)</f>
        <v>114</v>
      </c>
      <c r="O51" s="201">
        <f>_xlfn.DAYS(About!$A$3,'Core Indicators'!GW51)</f>
        <v>114</v>
      </c>
      <c r="P51" s="201">
        <f>_xlfn.DAYS(About!$A$3,'Core Indicators'!HE51)</f>
        <v>114</v>
      </c>
      <c r="Q51" s="201">
        <f>_xlfn.DAYS(About!$A$3,'Core Indicators'!HM51)</f>
        <v>114</v>
      </c>
      <c r="R51" s="201">
        <f>_xlfn.DAYS(About!$A$3,'Core Indicators'!HU51)</f>
        <v>114</v>
      </c>
      <c r="S51" s="201">
        <f>_xlfn.DAYS(About!$A$3,'Core Indicators'!IC51)</f>
        <v>114</v>
      </c>
      <c r="T51" s="201">
        <f>_xlfn.DAYS(About!$A$3,'Core Indicators'!IK51)</f>
        <v>114</v>
      </c>
      <c r="U51" s="201">
        <f>_xlfn.DAYS(About!$A$3,'Core Indicators'!IS51)</f>
        <v>114</v>
      </c>
      <c r="V51" s="201">
        <f t="shared" si="1"/>
        <v>124.8</v>
      </c>
    </row>
    <row r="52" spans="1:22" x14ac:dyDescent="0.35">
      <c r="A52" s="200" t="str">
        <f>Lists!C:C</f>
        <v>LBN004</v>
      </c>
      <c r="B52" s="201">
        <f>_xlfn.DAYS(About!$A$3,'Core Indicators'!U52)</f>
        <v>50</v>
      </c>
      <c r="C52" s="201">
        <f>_xlfn.DAYS(About!$A$3,'Core Indicators'!AC52)</f>
        <v>50</v>
      </c>
      <c r="D52" s="201">
        <f>_xlfn.DAYS(About!$A$3,'Core Indicators'!AK52)</f>
        <v>15</v>
      </c>
      <c r="E52" s="201">
        <f>_xlfn.DAYS(About!$A$3,'Core Indicators'!AS52)</f>
        <v>215</v>
      </c>
      <c r="F52" s="201">
        <f>_xlfn.DAYS(About!$A$3,'Core Indicators'!BQ52)</f>
        <v>15</v>
      </c>
      <c r="G52" s="201">
        <f>_xlfn.DAYS(About!$A$3,'Core Indicators'!DM52)</f>
        <v>50</v>
      </c>
      <c r="H52" s="201">
        <f>_xlfn.DAYS(About!$A$3,'Core Indicators'!DU52)</f>
        <v>50</v>
      </c>
      <c r="I52" s="201">
        <f>_xlfn.DAYS(About!$A$3,'Core Indicators'!EC52)</f>
        <v>50</v>
      </c>
      <c r="J52" s="201">
        <f>_xlfn.DAYS(About!$A$3,'Core Indicators'!EK52)</f>
        <v>50</v>
      </c>
      <c r="K52" s="201">
        <f>_xlfn.DAYS(About!$A$3,'Core Indicators'!ES52)</f>
        <v>50</v>
      </c>
      <c r="L52" s="201">
        <f>_xlfn.DAYS(About!$A$3,'Core Indicators'!FI52)</f>
        <v>519</v>
      </c>
      <c r="M52" s="201">
        <f>_xlfn.DAYS(About!$A$3,'Core Indicators'!GG52)</f>
        <v>114</v>
      </c>
      <c r="N52" s="201">
        <f>_xlfn.DAYS(About!$A$3,'Core Indicators'!GO52)</f>
        <v>114</v>
      </c>
      <c r="O52" s="201">
        <f>_xlfn.DAYS(About!$A$3,'Core Indicators'!GW52)</f>
        <v>114</v>
      </c>
      <c r="P52" s="201">
        <f>_xlfn.DAYS(About!$A$3,'Core Indicators'!HE52)</f>
        <v>114</v>
      </c>
      <c r="Q52" s="201">
        <f>_xlfn.DAYS(About!$A$3,'Core Indicators'!HM52)</f>
        <v>114</v>
      </c>
      <c r="R52" s="201">
        <f>_xlfn.DAYS(About!$A$3,'Core Indicators'!HU52)</f>
        <v>114</v>
      </c>
      <c r="S52" s="201">
        <f>_xlfn.DAYS(About!$A$3,'Core Indicators'!IC52)</f>
        <v>114</v>
      </c>
      <c r="T52" s="201">
        <f>_xlfn.DAYS(About!$A$3,'Core Indicators'!IK52)</f>
        <v>114</v>
      </c>
      <c r="U52" s="201">
        <f>_xlfn.DAYS(About!$A$3,'Core Indicators'!IS52)</f>
        <v>114</v>
      </c>
      <c r="V52" s="201">
        <f t="shared" si="1"/>
        <v>112.8</v>
      </c>
    </row>
    <row r="53" spans="1:22" x14ac:dyDescent="0.35">
      <c r="A53" s="200" t="str">
        <f>Lists!C:C</f>
        <v>LBY001</v>
      </c>
      <c r="B53" s="201">
        <f>_xlfn.DAYS(About!$A$3,'Core Indicators'!U53)</f>
        <v>519</v>
      </c>
      <c r="C53" s="201">
        <f>_xlfn.DAYS(About!$A$3,'Core Indicators'!AC53)</f>
        <v>184</v>
      </c>
      <c r="D53" s="201">
        <f>_xlfn.DAYS(About!$A$3,'Core Indicators'!AK53)</f>
        <v>519</v>
      </c>
      <c r="E53" s="201">
        <f>_xlfn.DAYS(About!$A$3,'Core Indicators'!AS53)</f>
        <v>57</v>
      </c>
      <c r="F53" s="201">
        <f>_xlfn.DAYS(About!$A$3,'Core Indicators'!BQ53)</f>
        <v>57</v>
      </c>
      <c r="G53" s="201">
        <f>_xlfn.DAYS(About!$A$3,'Core Indicators'!DM53)</f>
        <v>183</v>
      </c>
      <c r="H53" s="201">
        <f>_xlfn.DAYS(About!$A$3,'Core Indicators'!DU53)</f>
        <v>183</v>
      </c>
      <c r="I53" s="201">
        <f>_xlfn.DAYS(About!$A$3,'Core Indicators'!EC53)</f>
        <v>183</v>
      </c>
      <c r="J53" s="201">
        <f>_xlfn.DAYS(About!$A$3,'Core Indicators'!EK53)</f>
        <v>183</v>
      </c>
      <c r="K53" s="201">
        <f>_xlfn.DAYS(About!$A$3,'Core Indicators'!ES53)</f>
        <v>183</v>
      </c>
      <c r="L53" s="201">
        <f>_xlfn.DAYS(About!$A$3,'Core Indicators'!FI53)</f>
        <v>519</v>
      </c>
      <c r="M53" s="201">
        <f>_xlfn.DAYS(About!$A$3,'Core Indicators'!GG53)</f>
        <v>116</v>
      </c>
      <c r="N53" s="201">
        <f>_xlfn.DAYS(About!$A$3,'Core Indicators'!GO53)</f>
        <v>116</v>
      </c>
      <c r="O53" s="201">
        <f>_xlfn.DAYS(About!$A$3,'Core Indicators'!GW53)</f>
        <v>116</v>
      </c>
      <c r="P53" s="201">
        <f>_xlfn.DAYS(About!$A$3,'Core Indicators'!HE53)</f>
        <v>116</v>
      </c>
      <c r="Q53" s="201">
        <f>_xlfn.DAYS(About!$A$3,'Core Indicators'!HM53)</f>
        <v>116</v>
      </c>
      <c r="R53" s="201">
        <f>_xlfn.DAYS(About!$A$3,'Core Indicators'!HU53)</f>
        <v>116</v>
      </c>
      <c r="S53" s="201">
        <f>_xlfn.DAYS(About!$A$3,'Core Indicators'!IC53)</f>
        <v>116</v>
      </c>
      <c r="T53" s="201">
        <f>_xlfn.DAYS(About!$A$3,'Core Indicators'!IK53)</f>
        <v>116</v>
      </c>
      <c r="U53" s="201">
        <f>_xlfn.DAYS(About!$A$3,'Core Indicators'!IS53)</f>
        <v>116</v>
      </c>
      <c r="V53" s="201">
        <f t="shared" si="1"/>
        <v>218.3</v>
      </c>
    </row>
    <row r="54" spans="1:22" x14ac:dyDescent="0.35">
      <c r="A54" s="200" t="str">
        <f>Lists!C:C</f>
        <v>LBY002</v>
      </c>
      <c r="B54" s="201">
        <f>_xlfn.DAYS(About!$A$3,'Core Indicators'!U54)</f>
        <v>367</v>
      </c>
      <c r="C54" s="201">
        <f>_xlfn.DAYS(About!$A$3,'Core Indicators'!AC54)</f>
        <v>184</v>
      </c>
      <c r="D54" s="201">
        <f>_xlfn.DAYS(About!$A$3,'Core Indicators'!AK54)</f>
        <v>57</v>
      </c>
      <c r="E54" s="201">
        <f>_xlfn.DAYS(About!$A$3,'Core Indicators'!AS54)</f>
        <v>57</v>
      </c>
      <c r="F54" s="201">
        <f>_xlfn.DAYS(About!$A$3,'Core Indicators'!BQ54)</f>
        <v>57</v>
      </c>
      <c r="G54" s="201">
        <f>_xlfn.DAYS(About!$A$3,'Core Indicators'!DM54)</f>
        <v>57</v>
      </c>
      <c r="H54" s="201">
        <f>_xlfn.DAYS(About!$A$3,'Core Indicators'!DU54)</f>
        <v>57</v>
      </c>
      <c r="I54" s="201">
        <f>_xlfn.DAYS(About!$A$3,'Core Indicators'!EC54)</f>
        <v>57</v>
      </c>
      <c r="J54" s="201">
        <f>_xlfn.DAYS(About!$A$3,'Core Indicators'!EK54)</f>
        <v>57</v>
      </c>
      <c r="K54" s="201">
        <f>_xlfn.DAYS(About!$A$3,'Core Indicators'!ES54)</f>
        <v>57</v>
      </c>
      <c r="L54" s="201">
        <f>_xlfn.DAYS(About!$A$3,'Core Indicators'!FI54)</f>
        <v>519</v>
      </c>
      <c r="M54" s="201">
        <f>_xlfn.DAYS(About!$A$3,'Core Indicators'!GG54)</f>
        <v>120</v>
      </c>
      <c r="N54" s="201">
        <f>_xlfn.DAYS(About!$A$3,'Core Indicators'!GO54)</f>
        <v>120</v>
      </c>
      <c r="O54" s="201">
        <f>_xlfn.DAYS(About!$A$3,'Core Indicators'!GW54)</f>
        <v>120</v>
      </c>
      <c r="P54" s="201">
        <f>_xlfn.DAYS(About!$A$3,'Core Indicators'!HE54)</f>
        <v>120</v>
      </c>
      <c r="Q54" s="201">
        <f>_xlfn.DAYS(About!$A$3,'Core Indicators'!HM54)</f>
        <v>120</v>
      </c>
      <c r="R54" s="201">
        <f>_xlfn.DAYS(About!$A$3,'Core Indicators'!HU54)</f>
        <v>120</v>
      </c>
      <c r="S54" s="201">
        <f>_xlfn.DAYS(About!$A$3,'Core Indicators'!IC54)</f>
        <v>120</v>
      </c>
      <c r="T54" s="201">
        <f>_xlfn.DAYS(About!$A$3,'Core Indicators'!IK54)</f>
        <v>120</v>
      </c>
      <c r="U54" s="201">
        <f>_xlfn.DAYS(About!$A$3,'Core Indicators'!IS54)</f>
        <v>120</v>
      </c>
      <c r="V54" s="201">
        <f t="shared" si="1"/>
        <v>109.5</v>
      </c>
    </row>
    <row r="55" spans="1:22" x14ac:dyDescent="0.35">
      <c r="A55" s="200" t="str">
        <f>Lists!C:C</f>
        <v>LSO002</v>
      </c>
      <c r="B55" s="201">
        <f>_xlfn.DAYS(About!$A$3,'Core Indicators'!U55)</f>
        <v>18</v>
      </c>
      <c r="C55" s="201">
        <f>_xlfn.DAYS(About!$A$3,'Core Indicators'!AC55)</f>
        <v>18</v>
      </c>
      <c r="D55" s="201">
        <f>_xlfn.DAYS(About!$A$3,'Core Indicators'!AK55)</f>
        <v>18</v>
      </c>
      <c r="E55" s="201">
        <f>_xlfn.DAYS(About!$A$3,'Core Indicators'!AS55)</f>
        <v>356</v>
      </c>
      <c r="F55" s="201">
        <f>_xlfn.DAYS(About!$A$3,'Core Indicators'!BQ55)</f>
        <v>18</v>
      </c>
      <c r="G55" s="201">
        <f>_xlfn.DAYS(About!$A$3,'Core Indicators'!DM55)</f>
        <v>18</v>
      </c>
      <c r="H55" s="201">
        <f>_xlfn.DAYS(About!$A$3,'Core Indicators'!DU55)</f>
        <v>18</v>
      </c>
      <c r="I55" s="201">
        <f>_xlfn.DAYS(About!$A$3,'Core Indicators'!EC55)</f>
        <v>18</v>
      </c>
      <c r="J55" s="201">
        <f>_xlfn.DAYS(About!$A$3,'Core Indicators'!EK55)</f>
        <v>18</v>
      </c>
      <c r="K55" s="201">
        <f>_xlfn.DAYS(About!$A$3,'Core Indicators'!ES55)</f>
        <v>18</v>
      </c>
      <c r="L55" s="201">
        <f>_xlfn.DAYS(About!$A$3,'Core Indicators'!FI55)</f>
        <v>18</v>
      </c>
      <c r="M55" s="201">
        <f>_xlfn.DAYS(About!$A$3,'Core Indicators'!GG55)</f>
        <v>113</v>
      </c>
      <c r="N55" s="201">
        <f>_xlfn.DAYS(About!$A$3,'Core Indicators'!GO55)</f>
        <v>113</v>
      </c>
      <c r="O55" s="201">
        <f>_xlfn.DAYS(About!$A$3,'Core Indicators'!GW55)</f>
        <v>113</v>
      </c>
      <c r="P55" s="201">
        <f>_xlfn.DAYS(About!$A$3,'Core Indicators'!HE55)</f>
        <v>113</v>
      </c>
      <c r="Q55" s="201">
        <f>_xlfn.DAYS(About!$A$3,'Core Indicators'!HM55)</f>
        <v>113</v>
      </c>
      <c r="R55" s="201">
        <f>_xlfn.DAYS(About!$A$3,'Core Indicators'!HU55)</f>
        <v>113</v>
      </c>
      <c r="S55" s="201">
        <f>_xlfn.DAYS(About!$A$3,'Core Indicators'!IC55)</f>
        <v>113</v>
      </c>
      <c r="T55" s="201">
        <f>_xlfn.DAYS(About!$A$3,'Core Indicators'!IK55)</f>
        <v>113</v>
      </c>
      <c r="U55" s="201">
        <f>_xlfn.DAYS(About!$A$3,'Core Indicators'!IS55)</f>
        <v>113</v>
      </c>
      <c r="V55" s="201">
        <f t="shared" si="1"/>
        <v>61.3</v>
      </c>
    </row>
    <row r="56" spans="1:22" x14ac:dyDescent="0.35">
      <c r="A56" s="200" t="str">
        <f>Lists!C:C</f>
        <v>MAR002</v>
      </c>
      <c r="B56" s="201">
        <f>_xlfn.DAYS(About!$A$3,'Core Indicators'!U56)</f>
        <v>366</v>
      </c>
      <c r="C56" s="201">
        <f>_xlfn.DAYS(About!$A$3,'Core Indicators'!AC56)</f>
        <v>477</v>
      </c>
      <c r="D56" s="201">
        <f>_xlfn.DAYS(About!$A$3,'Core Indicators'!AK56)</f>
        <v>477</v>
      </c>
      <c r="E56" s="201">
        <f>_xlfn.DAYS(About!$A$3,'Core Indicators'!AS56)</f>
        <v>477</v>
      </c>
      <c r="F56" s="201">
        <f>_xlfn.DAYS(About!$A$3,'Core Indicators'!BQ56)</f>
        <v>56</v>
      </c>
      <c r="G56" s="201">
        <f>_xlfn.DAYS(About!$A$3,'Core Indicators'!DM56)</f>
        <v>671</v>
      </c>
      <c r="H56" s="201">
        <f>_xlfn.DAYS(About!$A$3,'Core Indicators'!DU56)</f>
        <v>671</v>
      </c>
      <c r="I56" s="201">
        <f>_xlfn.DAYS(About!$A$3,'Core Indicators'!EC56)</f>
        <v>671</v>
      </c>
      <c r="J56" s="201">
        <f>_xlfn.DAYS(About!$A$3,'Core Indicators'!EK56)</f>
        <v>671</v>
      </c>
      <c r="K56" s="201">
        <f>_xlfn.DAYS(About!$A$3,'Core Indicators'!ES56)</f>
        <v>671</v>
      </c>
      <c r="L56" s="201">
        <f>_xlfn.DAYS(About!$A$3,'Core Indicators'!FI56)</f>
        <v>958</v>
      </c>
      <c r="M56" s="201">
        <f>_xlfn.DAYS(About!$A$3,'Core Indicators'!GG56)</f>
        <v>115</v>
      </c>
      <c r="N56" s="201">
        <f>_xlfn.DAYS(About!$A$3,'Core Indicators'!GO56)</f>
        <v>115</v>
      </c>
      <c r="O56" s="201">
        <f>_xlfn.DAYS(About!$A$3,'Core Indicators'!GW56)</f>
        <v>115</v>
      </c>
      <c r="P56" s="201">
        <f>_xlfn.DAYS(About!$A$3,'Core Indicators'!HE56)</f>
        <v>115</v>
      </c>
      <c r="Q56" s="201">
        <f>_xlfn.DAYS(About!$A$3,'Core Indicators'!HM56)</f>
        <v>115</v>
      </c>
      <c r="R56" s="201">
        <f>_xlfn.DAYS(About!$A$3,'Core Indicators'!HU56)</f>
        <v>115</v>
      </c>
      <c r="S56" s="201">
        <f>_xlfn.DAYS(About!$A$3,'Core Indicators'!IC56)</f>
        <v>115</v>
      </c>
      <c r="T56" s="201">
        <f>_xlfn.DAYS(About!$A$3,'Core Indicators'!IK56)</f>
        <v>115</v>
      </c>
      <c r="U56" s="201">
        <f>_xlfn.DAYS(About!$A$3,'Core Indicators'!IS56)</f>
        <v>115</v>
      </c>
      <c r="V56" s="201">
        <f t="shared" si="1"/>
        <v>543.79999999999995</v>
      </c>
    </row>
    <row r="57" spans="1:22" x14ac:dyDescent="0.35">
      <c r="A57" s="200" t="str">
        <f>Lists!C:C</f>
        <v>MDG002</v>
      </c>
      <c r="B57" s="201">
        <f>_xlfn.DAYS(About!$A$3,'Core Indicators'!U57)</f>
        <v>18</v>
      </c>
      <c r="C57" s="201">
        <f>_xlfn.DAYS(About!$A$3,'Core Indicators'!AC57)</f>
        <v>18</v>
      </c>
      <c r="D57" s="201">
        <f>_xlfn.DAYS(About!$A$3,'Core Indicators'!AK57)</f>
        <v>18</v>
      </c>
      <c r="E57" s="201">
        <f>_xlfn.DAYS(About!$A$3,'Core Indicators'!AS57)</f>
        <v>18</v>
      </c>
      <c r="F57" s="201">
        <f>_xlfn.DAYS(About!$A$3,'Core Indicators'!BQ57)</f>
        <v>18</v>
      </c>
      <c r="G57" s="201">
        <f>_xlfn.DAYS(About!$A$3,'Core Indicators'!DM57)</f>
        <v>18</v>
      </c>
      <c r="H57" s="201">
        <f>_xlfn.DAYS(About!$A$3,'Core Indicators'!DU57)</f>
        <v>18</v>
      </c>
      <c r="I57" s="201">
        <f>_xlfn.DAYS(About!$A$3,'Core Indicators'!EC57)</f>
        <v>18</v>
      </c>
      <c r="J57" s="201">
        <f>_xlfn.DAYS(About!$A$3,'Core Indicators'!EK57)</f>
        <v>18</v>
      </c>
      <c r="K57" s="201">
        <f>_xlfn.DAYS(About!$A$3,'Core Indicators'!ES57)</f>
        <v>18</v>
      </c>
      <c r="L57" s="201">
        <f>_xlfn.DAYS(About!$A$3,'Core Indicators'!FI57)</f>
        <v>18</v>
      </c>
      <c r="M57" s="201">
        <f>_xlfn.DAYS(About!$A$3,'Core Indicators'!GG57)</f>
        <v>127</v>
      </c>
      <c r="N57" s="201">
        <f>_xlfn.DAYS(About!$A$3,'Core Indicators'!GO57)</f>
        <v>127</v>
      </c>
      <c r="O57" s="201">
        <f>_xlfn.DAYS(About!$A$3,'Core Indicators'!GW57)</f>
        <v>127</v>
      </c>
      <c r="P57" s="201">
        <f>_xlfn.DAYS(About!$A$3,'Core Indicators'!HE57)</f>
        <v>127</v>
      </c>
      <c r="Q57" s="201">
        <f>_xlfn.DAYS(About!$A$3,'Core Indicators'!HM57)</f>
        <v>127</v>
      </c>
      <c r="R57" s="201">
        <f>_xlfn.DAYS(About!$A$3,'Core Indicators'!HU57)</f>
        <v>127</v>
      </c>
      <c r="S57" s="201">
        <f>_xlfn.DAYS(About!$A$3,'Core Indicators'!IC57)</f>
        <v>127</v>
      </c>
      <c r="T57" s="201">
        <f>_xlfn.DAYS(About!$A$3,'Core Indicators'!IK57)</f>
        <v>127</v>
      </c>
      <c r="U57" s="201">
        <f>_xlfn.DAYS(About!$A$3,'Core Indicators'!IS57)</f>
        <v>127</v>
      </c>
      <c r="V57" s="201">
        <f t="shared" si="1"/>
        <v>28.9</v>
      </c>
    </row>
    <row r="58" spans="1:22" x14ac:dyDescent="0.35">
      <c r="A58" s="200" t="str">
        <f>Lists!C:C</f>
        <v>MEX001</v>
      </c>
      <c r="B58" s="201">
        <f>_xlfn.DAYS(About!$A$3,'Core Indicators'!U58)</f>
        <v>2</v>
      </c>
      <c r="C58" s="201">
        <f>_xlfn.DAYS(About!$A$3,'Core Indicators'!AC58)</f>
        <v>2</v>
      </c>
      <c r="D58" s="201">
        <f>_xlfn.DAYS(About!$A$3,'Core Indicators'!AK58)</f>
        <v>2</v>
      </c>
      <c r="E58" s="201">
        <f>_xlfn.DAYS(About!$A$3,'Core Indicators'!AS58)</f>
        <v>2</v>
      </c>
      <c r="F58" s="201">
        <f>_xlfn.DAYS(About!$A$3,'Core Indicators'!BQ58)</f>
        <v>2</v>
      </c>
      <c r="G58" s="201">
        <f>_xlfn.DAYS(About!$A$3,'Core Indicators'!DM58)</f>
        <v>2</v>
      </c>
      <c r="H58" s="201">
        <f>_xlfn.DAYS(About!$A$3,'Core Indicators'!DU58)</f>
        <v>2</v>
      </c>
      <c r="I58" s="201">
        <f>_xlfn.DAYS(About!$A$3,'Core Indicators'!EC58)</f>
        <v>2</v>
      </c>
      <c r="J58" s="201">
        <f>_xlfn.DAYS(About!$A$3,'Core Indicators'!EK58)</f>
        <v>2</v>
      </c>
      <c r="K58" s="201">
        <f>_xlfn.DAYS(About!$A$3,'Core Indicators'!ES58)</f>
        <v>2</v>
      </c>
      <c r="L58" s="201">
        <f>_xlfn.DAYS(About!$A$3,'Core Indicators'!FI58)</f>
        <v>2</v>
      </c>
      <c r="M58" s="201">
        <f>_xlfn.DAYS(About!$A$3,'Core Indicators'!GG58)</f>
        <v>108</v>
      </c>
      <c r="N58" s="201">
        <f>_xlfn.DAYS(About!$A$3,'Core Indicators'!GO58)</f>
        <v>111</v>
      </c>
      <c r="O58" s="201">
        <f>_xlfn.DAYS(About!$A$3,'Core Indicators'!GW58)</f>
        <v>111</v>
      </c>
      <c r="P58" s="201">
        <f>_xlfn.DAYS(About!$A$3,'Core Indicators'!HE58)</f>
        <v>108</v>
      </c>
      <c r="Q58" s="201">
        <f>_xlfn.DAYS(About!$A$3,'Core Indicators'!HM58)</f>
        <v>111</v>
      </c>
      <c r="R58" s="201">
        <f>_xlfn.DAYS(About!$A$3,'Core Indicators'!HU58)</f>
        <v>111</v>
      </c>
      <c r="S58" s="201">
        <f>_xlfn.DAYS(About!$A$3,'Core Indicators'!IC58)</f>
        <v>111</v>
      </c>
      <c r="T58" s="201">
        <f>_xlfn.DAYS(About!$A$3,'Core Indicators'!IK58)</f>
        <v>111</v>
      </c>
      <c r="U58" s="201">
        <f>_xlfn.DAYS(About!$A$3,'Core Indicators'!IS58)</f>
        <v>111</v>
      </c>
      <c r="V58" s="201">
        <f t="shared" si="1"/>
        <v>12.6</v>
      </c>
    </row>
    <row r="59" spans="1:22" x14ac:dyDescent="0.35">
      <c r="A59" s="200" t="str">
        <f>Lists!C:C</f>
        <v>MEX002</v>
      </c>
      <c r="B59" s="201">
        <f>_xlfn.DAYS(About!$A$3,'Core Indicators'!U59)</f>
        <v>2</v>
      </c>
      <c r="C59" s="201">
        <f>_xlfn.DAYS(About!$A$3,'Core Indicators'!AC59)</f>
        <v>2</v>
      </c>
      <c r="D59" s="201">
        <f>_xlfn.DAYS(About!$A$3,'Core Indicators'!AK59)</f>
        <v>2</v>
      </c>
      <c r="E59" s="201">
        <f>_xlfn.DAYS(About!$A$3,'Core Indicators'!AS59)</f>
        <v>2</v>
      </c>
      <c r="F59" s="201">
        <f>_xlfn.DAYS(About!$A$3,'Core Indicators'!BQ59)</f>
        <v>245</v>
      </c>
      <c r="G59" s="201">
        <f>_xlfn.DAYS(About!$A$3,'Core Indicators'!DM59)</f>
        <v>2</v>
      </c>
      <c r="H59" s="201">
        <f>_xlfn.DAYS(About!$A$3,'Core Indicators'!DU59)</f>
        <v>2</v>
      </c>
      <c r="I59" s="201">
        <f>_xlfn.DAYS(About!$A$3,'Core Indicators'!EC59)</f>
        <v>2</v>
      </c>
      <c r="J59" s="201">
        <f>_xlfn.DAYS(About!$A$3,'Core Indicators'!EK59)</f>
        <v>2</v>
      </c>
      <c r="K59" s="201">
        <f>_xlfn.DAYS(About!$A$3,'Core Indicators'!ES59)</f>
        <v>2</v>
      </c>
      <c r="L59" s="201">
        <f>_xlfn.DAYS(About!$A$3,'Core Indicators'!FI59)</f>
        <v>671</v>
      </c>
      <c r="M59" s="201">
        <f>_xlfn.DAYS(About!$A$3,'Core Indicators'!GG59)</f>
        <v>108</v>
      </c>
      <c r="N59" s="201">
        <f>_xlfn.DAYS(About!$A$3,'Core Indicators'!GO59)</f>
        <v>108</v>
      </c>
      <c r="O59" s="201">
        <f>_xlfn.DAYS(About!$A$3,'Core Indicators'!GW59)</f>
        <v>108</v>
      </c>
      <c r="P59" s="201">
        <f>_xlfn.DAYS(About!$A$3,'Core Indicators'!HE59)</f>
        <v>108</v>
      </c>
      <c r="Q59" s="201">
        <f>_xlfn.DAYS(About!$A$3,'Core Indicators'!HM59)</f>
        <v>108</v>
      </c>
      <c r="R59" s="201">
        <f>_xlfn.DAYS(About!$A$3,'Core Indicators'!HU59)</f>
        <v>108</v>
      </c>
      <c r="S59" s="201">
        <f>_xlfn.DAYS(About!$A$3,'Core Indicators'!IC59)</f>
        <v>108</v>
      </c>
      <c r="T59" s="201">
        <f>_xlfn.DAYS(About!$A$3,'Core Indicators'!IK59)</f>
        <v>108</v>
      </c>
      <c r="U59" s="201">
        <f>_xlfn.DAYS(About!$A$3,'Core Indicators'!IS59)</f>
        <v>108</v>
      </c>
      <c r="V59" s="201">
        <f t="shared" si="1"/>
        <v>103.8</v>
      </c>
    </row>
    <row r="60" spans="1:22" x14ac:dyDescent="0.35">
      <c r="A60" s="200" t="str">
        <f>Lists!C:C</f>
        <v>MEX003</v>
      </c>
      <c r="B60" s="201">
        <f>_xlfn.DAYS(About!$A$3,'Core Indicators'!U60)</f>
        <v>2</v>
      </c>
      <c r="C60" s="201">
        <f>_xlfn.DAYS(About!$A$3,'Core Indicators'!AC60)</f>
        <v>2</v>
      </c>
      <c r="D60" s="201">
        <f>_xlfn.DAYS(About!$A$3,'Core Indicators'!AK60)</f>
        <v>2</v>
      </c>
      <c r="E60" s="201">
        <f>_xlfn.DAYS(About!$A$3,'Core Indicators'!AS60)</f>
        <v>2</v>
      </c>
      <c r="F60" s="201">
        <f>_xlfn.DAYS(About!$A$3,'Core Indicators'!BQ60)</f>
        <v>2</v>
      </c>
      <c r="G60" s="201">
        <f>_xlfn.DAYS(About!$A$3,'Core Indicators'!DM60)</f>
        <v>2</v>
      </c>
      <c r="H60" s="201">
        <f>_xlfn.DAYS(About!$A$3,'Core Indicators'!DU60)</f>
        <v>2</v>
      </c>
      <c r="I60" s="201">
        <f>_xlfn.DAYS(About!$A$3,'Core Indicators'!EC60)</f>
        <v>2</v>
      </c>
      <c r="J60" s="201">
        <f>_xlfn.DAYS(About!$A$3,'Core Indicators'!EK60)</f>
        <v>2</v>
      </c>
      <c r="K60" s="201">
        <f>_xlfn.DAYS(About!$A$3,'Core Indicators'!ES60)</f>
        <v>2</v>
      </c>
      <c r="L60" s="201">
        <f>_xlfn.DAYS(About!$A$3,'Core Indicators'!FI60)</f>
        <v>2</v>
      </c>
      <c r="M60" s="201">
        <f>_xlfn.DAYS(About!$A$3,'Core Indicators'!GG60)</f>
        <v>108</v>
      </c>
      <c r="N60" s="201">
        <f>_xlfn.DAYS(About!$A$3,'Core Indicators'!GO60)</f>
        <v>108</v>
      </c>
      <c r="O60" s="201">
        <f>_xlfn.DAYS(About!$A$3,'Core Indicators'!GW60)</f>
        <v>108</v>
      </c>
      <c r="P60" s="201">
        <f>_xlfn.DAYS(About!$A$3,'Core Indicators'!HE60)</f>
        <v>108</v>
      </c>
      <c r="Q60" s="201">
        <f>_xlfn.DAYS(About!$A$3,'Core Indicators'!HM60)</f>
        <v>108</v>
      </c>
      <c r="R60" s="201">
        <f>_xlfn.DAYS(About!$A$3,'Core Indicators'!HU60)</f>
        <v>108</v>
      </c>
      <c r="S60" s="201">
        <f>_xlfn.DAYS(About!$A$3,'Core Indicators'!IC60)</f>
        <v>108</v>
      </c>
      <c r="T60" s="201">
        <f>_xlfn.DAYS(About!$A$3,'Core Indicators'!IK60)</f>
        <v>108</v>
      </c>
      <c r="U60" s="201">
        <f>_xlfn.DAYS(About!$A$3,'Core Indicators'!IS60)</f>
        <v>108</v>
      </c>
      <c r="V60" s="201">
        <f t="shared" si="1"/>
        <v>12.6</v>
      </c>
    </row>
    <row r="61" spans="1:22" x14ac:dyDescent="0.35">
      <c r="A61" s="200" t="str">
        <f>Lists!C:C</f>
        <v>MLI001</v>
      </c>
      <c r="B61" s="201">
        <f>_xlfn.DAYS(About!$A$3,'Core Indicators'!U61)</f>
        <v>360</v>
      </c>
      <c r="C61" s="201">
        <f>_xlfn.DAYS(About!$A$3,'Core Indicators'!AC61)</f>
        <v>202</v>
      </c>
      <c r="D61" s="201">
        <f>_xlfn.DAYS(About!$A$3,'Core Indicators'!AK61)</f>
        <v>202</v>
      </c>
      <c r="E61" s="201">
        <f>_xlfn.DAYS(About!$A$3,'Core Indicators'!AS61)</f>
        <v>65</v>
      </c>
      <c r="F61" s="201">
        <f>_xlfn.DAYS(About!$A$3,'Core Indicators'!BQ61)</f>
        <v>65</v>
      </c>
      <c r="G61" s="201">
        <f>_xlfn.DAYS(About!$A$3,'Core Indicators'!DM61)</f>
        <v>202</v>
      </c>
      <c r="H61" s="201">
        <f>_xlfn.DAYS(About!$A$3,'Core Indicators'!DU61)</f>
        <v>202</v>
      </c>
      <c r="I61" s="201">
        <f>_xlfn.DAYS(About!$A$3,'Core Indicators'!EC61)</f>
        <v>202</v>
      </c>
      <c r="J61" s="201">
        <f>_xlfn.DAYS(About!$A$3,'Core Indicators'!EK61)</f>
        <v>202</v>
      </c>
      <c r="K61" s="201">
        <f>_xlfn.DAYS(About!$A$3,'Core Indicators'!ES61)</f>
        <v>202</v>
      </c>
      <c r="L61" s="201">
        <f>_xlfn.DAYS(About!$A$3,'Core Indicators'!FI61)</f>
        <v>980</v>
      </c>
      <c r="M61" s="201">
        <f>_xlfn.DAYS(About!$A$3,'Core Indicators'!GG61)</f>
        <v>115</v>
      </c>
      <c r="N61" s="201">
        <f>_xlfn.DAYS(About!$A$3,'Core Indicators'!GO61)</f>
        <v>115</v>
      </c>
      <c r="O61" s="201">
        <f>_xlfn.DAYS(About!$A$3,'Core Indicators'!GW61)</f>
        <v>115</v>
      </c>
      <c r="P61" s="201">
        <f>_xlfn.DAYS(About!$A$3,'Core Indicators'!HE61)</f>
        <v>115</v>
      </c>
      <c r="Q61" s="201">
        <f>_xlfn.DAYS(About!$A$3,'Core Indicators'!HM61)</f>
        <v>115</v>
      </c>
      <c r="R61" s="201">
        <f>_xlfn.DAYS(About!$A$3,'Core Indicators'!HU61)</f>
        <v>115</v>
      </c>
      <c r="S61" s="201">
        <f>_xlfn.DAYS(About!$A$3,'Core Indicators'!IC61)</f>
        <v>115</v>
      </c>
      <c r="T61" s="201">
        <f>_xlfn.DAYS(About!$A$3,'Core Indicators'!IK61)</f>
        <v>115</v>
      </c>
      <c r="U61" s="201">
        <f>_xlfn.DAYS(About!$A$3,'Core Indicators'!IS61)</f>
        <v>115</v>
      </c>
      <c r="V61" s="201">
        <f t="shared" si="1"/>
        <v>243.7</v>
      </c>
    </row>
    <row r="62" spans="1:22" x14ac:dyDescent="0.35">
      <c r="A62" s="200" t="str">
        <f>Lists!C:C</f>
        <v>MMR001</v>
      </c>
      <c r="B62" s="201">
        <f>_xlfn.DAYS(About!$A$3,'Core Indicators'!U62)</f>
        <v>64</v>
      </c>
      <c r="C62" s="201">
        <f>_xlfn.DAYS(About!$A$3,'Core Indicators'!AC62)</f>
        <v>64</v>
      </c>
      <c r="D62" s="201">
        <f>_xlfn.DAYS(About!$A$3,'Core Indicators'!AK62)</f>
        <v>94</v>
      </c>
      <c r="E62" s="201">
        <f>_xlfn.DAYS(About!$A$3,'Core Indicators'!AS62)</f>
        <v>10</v>
      </c>
      <c r="F62" s="201">
        <f>_xlfn.DAYS(About!$A$3,'Core Indicators'!BQ62)</f>
        <v>10</v>
      </c>
      <c r="G62" s="201">
        <f>_xlfn.DAYS(About!$A$3,'Core Indicators'!DM62)</f>
        <v>64</v>
      </c>
      <c r="H62" s="201">
        <f>_xlfn.DAYS(About!$A$3,'Core Indicators'!DU62)</f>
        <v>94</v>
      </c>
      <c r="I62" s="201">
        <f>_xlfn.DAYS(About!$A$3,'Core Indicators'!EC62)</f>
        <v>64</v>
      </c>
      <c r="J62" s="201">
        <f>_xlfn.DAYS(About!$A$3,'Core Indicators'!EK62)</f>
        <v>241</v>
      </c>
      <c r="K62" s="201">
        <f>_xlfn.DAYS(About!$A$3,'Core Indicators'!ES62)</f>
        <v>241</v>
      </c>
      <c r="L62" s="201">
        <f>_xlfn.DAYS(About!$A$3,'Core Indicators'!FI62)</f>
        <v>241</v>
      </c>
      <c r="M62" s="201">
        <f>_xlfn.DAYS(About!$A$3,'Core Indicators'!GG62)</f>
        <v>114</v>
      </c>
      <c r="N62" s="201">
        <f>_xlfn.DAYS(About!$A$3,'Core Indicators'!GO62)</f>
        <v>114</v>
      </c>
      <c r="O62" s="201">
        <f>_xlfn.DAYS(About!$A$3,'Core Indicators'!GW62)</f>
        <v>114</v>
      </c>
      <c r="P62" s="201">
        <f>_xlfn.DAYS(About!$A$3,'Core Indicators'!HE62)</f>
        <v>114</v>
      </c>
      <c r="Q62" s="201">
        <f>_xlfn.DAYS(About!$A$3,'Core Indicators'!HM62)</f>
        <v>114</v>
      </c>
      <c r="R62" s="201">
        <f>_xlfn.DAYS(About!$A$3,'Core Indicators'!HU62)</f>
        <v>114</v>
      </c>
      <c r="S62" s="201">
        <f>_xlfn.DAYS(About!$A$3,'Core Indicators'!IC62)</f>
        <v>114</v>
      </c>
      <c r="T62" s="201">
        <f>_xlfn.DAYS(About!$A$3,'Core Indicators'!IK62)</f>
        <v>114</v>
      </c>
      <c r="U62" s="201">
        <f>_xlfn.DAYS(About!$A$3,'Core Indicators'!IS62)</f>
        <v>114</v>
      </c>
      <c r="V62" s="201">
        <f t="shared" si="1"/>
        <v>117.3</v>
      </c>
    </row>
    <row r="63" spans="1:22" x14ac:dyDescent="0.35">
      <c r="A63" s="200" t="str">
        <f>Lists!C:C</f>
        <v>MMR002</v>
      </c>
      <c r="B63" s="201">
        <f>_xlfn.DAYS(About!$A$3,'Core Indicators'!U63)</f>
        <v>241</v>
      </c>
      <c r="C63" s="201">
        <f>_xlfn.DAYS(About!$A$3,'Core Indicators'!AC63)</f>
        <v>241</v>
      </c>
      <c r="D63" s="201">
        <f>_xlfn.DAYS(About!$A$3,'Core Indicators'!AK63)</f>
        <v>241</v>
      </c>
      <c r="E63" s="201">
        <f>_xlfn.DAYS(About!$A$3,'Core Indicators'!AS63)</f>
        <v>30</v>
      </c>
      <c r="F63" s="201">
        <f>_xlfn.DAYS(About!$A$3,'Core Indicators'!BQ63)</f>
        <v>191</v>
      </c>
      <c r="G63" s="201">
        <f>_xlfn.DAYS(About!$A$3,'Core Indicators'!DM63)</f>
        <v>241</v>
      </c>
      <c r="H63" s="201">
        <f>_xlfn.DAYS(About!$A$3,'Core Indicators'!DU63)</f>
        <v>241</v>
      </c>
      <c r="I63" s="201">
        <f>_xlfn.DAYS(About!$A$3,'Core Indicators'!EC63)</f>
        <v>241</v>
      </c>
      <c r="J63" s="201">
        <f>_xlfn.DAYS(About!$A$3,'Core Indicators'!EK63)</f>
        <v>241</v>
      </c>
      <c r="K63" s="201">
        <f>_xlfn.DAYS(About!$A$3,'Core Indicators'!ES63)</f>
        <v>241</v>
      </c>
      <c r="L63" s="201">
        <f>_xlfn.DAYS(About!$A$3,'Core Indicators'!FI63)</f>
        <v>241</v>
      </c>
      <c r="M63" s="201">
        <f>_xlfn.DAYS(About!$A$3,'Core Indicators'!GG63)</f>
        <v>114</v>
      </c>
      <c r="N63" s="201">
        <f>_xlfn.DAYS(About!$A$3,'Core Indicators'!GO63)</f>
        <v>114</v>
      </c>
      <c r="O63" s="201">
        <f>_xlfn.DAYS(About!$A$3,'Core Indicators'!GW63)</f>
        <v>114</v>
      </c>
      <c r="P63" s="201">
        <f>_xlfn.DAYS(About!$A$3,'Core Indicators'!HE63)</f>
        <v>114</v>
      </c>
      <c r="Q63" s="201">
        <f>_xlfn.DAYS(About!$A$3,'Core Indicators'!HM63)</f>
        <v>114</v>
      </c>
      <c r="R63" s="201">
        <f>_xlfn.DAYS(About!$A$3,'Core Indicators'!HU63)</f>
        <v>114</v>
      </c>
      <c r="S63" s="201">
        <f>_xlfn.DAYS(About!$A$3,'Core Indicators'!IC63)</f>
        <v>114</v>
      </c>
      <c r="T63" s="201">
        <f>_xlfn.DAYS(About!$A$3,'Core Indicators'!IK63)</f>
        <v>114</v>
      </c>
      <c r="U63" s="201">
        <f>_xlfn.DAYS(About!$A$3,'Core Indicators'!IS63)</f>
        <v>114</v>
      </c>
      <c r="V63" s="201">
        <f t="shared" si="1"/>
        <v>202.2</v>
      </c>
    </row>
    <row r="64" spans="1:22" x14ac:dyDescent="0.35">
      <c r="A64" s="200" t="str">
        <f>Lists!C:C</f>
        <v>MMR003</v>
      </c>
      <c r="B64" s="201">
        <f>_xlfn.DAYS(About!$A$3,'Core Indicators'!U64)</f>
        <v>241</v>
      </c>
      <c r="C64" s="201">
        <f>_xlfn.DAYS(About!$A$3,'Core Indicators'!AC64)</f>
        <v>241</v>
      </c>
      <c r="D64" s="201">
        <f>_xlfn.DAYS(About!$A$3,'Core Indicators'!AK64)</f>
        <v>241</v>
      </c>
      <c r="E64" s="201">
        <f>_xlfn.DAYS(About!$A$3,'Core Indicators'!AS64)</f>
        <v>10</v>
      </c>
      <c r="F64" s="201">
        <f>_xlfn.DAYS(About!$A$3,'Core Indicators'!BQ64)</f>
        <v>191</v>
      </c>
      <c r="G64" s="201">
        <f>_xlfn.DAYS(About!$A$3,'Core Indicators'!DM64)</f>
        <v>241</v>
      </c>
      <c r="H64" s="201">
        <f>_xlfn.DAYS(About!$A$3,'Core Indicators'!DU64)</f>
        <v>241</v>
      </c>
      <c r="I64" s="201">
        <f>_xlfn.DAYS(About!$A$3,'Core Indicators'!EC64)</f>
        <v>241</v>
      </c>
      <c r="J64" s="201">
        <f>_xlfn.DAYS(About!$A$3,'Core Indicators'!EK64)</f>
        <v>241</v>
      </c>
      <c r="K64" s="201">
        <f>_xlfn.DAYS(About!$A$3,'Core Indicators'!ES64)</f>
        <v>241</v>
      </c>
      <c r="L64" s="201">
        <f>_xlfn.DAYS(About!$A$3,'Core Indicators'!FI64)</f>
        <v>241</v>
      </c>
      <c r="M64" s="201">
        <f>_xlfn.DAYS(About!$A$3,'Core Indicators'!GG64)</f>
        <v>114</v>
      </c>
      <c r="N64" s="201">
        <f>_xlfn.DAYS(About!$A$3,'Core Indicators'!GO64)</f>
        <v>114</v>
      </c>
      <c r="O64" s="201">
        <f>_xlfn.DAYS(About!$A$3,'Core Indicators'!GW64)</f>
        <v>114</v>
      </c>
      <c r="P64" s="201">
        <f>_xlfn.DAYS(About!$A$3,'Core Indicators'!HE64)</f>
        <v>114</v>
      </c>
      <c r="Q64" s="201">
        <f>_xlfn.DAYS(About!$A$3,'Core Indicators'!HM64)</f>
        <v>114</v>
      </c>
      <c r="R64" s="201">
        <f>_xlfn.DAYS(About!$A$3,'Core Indicators'!HU64)</f>
        <v>114</v>
      </c>
      <c r="S64" s="201">
        <f>_xlfn.DAYS(About!$A$3,'Core Indicators'!IC64)</f>
        <v>114</v>
      </c>
      <c r="T64" s="201">
        <f>_xlfn.DAYS(About!$A$3,'Core Indicators'!IK64)</f>
        <v>114</v>
      </c>
      <c r="U64" s="201">
        <f>_xlfn.DAYS(About!$A$3,'Core Indicators'!IS64)</f>
        <v>114</v>
      </c>
      <c r="V64" s="201">
        <f t="shared" si="1"/>
        <v>200.2</v>
      </c>
    </row>
    <row r="65" spans="1:22" x14ac:dyDescent="0.35">
      <c r="A65" s="200" t="str">
        <f>Lists!C:C</f>
        <v>MMR004</v>
      </c>
      <c r="B65" s="201">
        <f>_xlfn.DAYS(About!$A$3,'Core Indicators'!U65)</f>
        <v>65</v>
      </c>
      <c r="C65" s="201">
        <f>_xlfn.DAYS(About!$A$3,'Core Indicators'!AC65)</f>
        <v>65</v>
      </c>
      <c r="D65" s="201">
        <f>_xlfn.DAYS(About!$A$3,'Core Indicators'!AK65)</f>
        <v>65</v>
      </c>
      <c r="E65" s="201">
        <f>_xlfn.DAYS(About!$A$3,'Core Indicators'!AS65)</f>
        <v>10</v>
      </c>
      <c r="F65" s="201">
        <f>_xlfn.DAYS(About!$A$3,'Core Indicators'!BQ65)</f>
        <v>99</v>
      </c>
      <c r="G65" s="201">
        <f>_xlfn.DAYS(About!$A$3,'Core Indicators'!DM65)</f>
        <v>65</v>
      </c>
      <c r="H65" s="201">
        <f>_xlfn.DAYS(About!$A$3,'Core Indicators'!DU65)</f>
        <v>99</v>
      </c>
      <c r="I65" s="201">
        <f>_xlfn.DAYS(About!$A$3,'Core Indicators'!EC65)</f>
        <v>65</v>
      </c>
      <c r="J65" s="201">
        <f>_xlfn.DAYS(About!$A$3,'Core Indicators'!EK65)</f>
        <v>99</v>
      </c>
      <c r="K65" s="201">
        <f>_xlfn.DAYS(About!$A$3,'Core Indicators'!ES65)</f>
        <v>99</v>
      </c>
      <c r="L65" s="201">
        <f>_xlfn.DAYS(About!$A$3,'Core Indicators'!FI65)</f>
        <v>99</v>
      </c>
      <c r="M65" s="201">
        <f>_xlfn.DAYS(About!$A$3,'Core Indicators'!GG65)</f>
        <v>99</v>
      </c>
      <c r="N65" s="201">
        <f>_xlfn.DAYS(About!$A$3,'Core Indicators'!GO65)</f>
        <v>99</v>
      </c>
      <c r="O65" s="201">
        <f>_xlfn.DAYS(About!$A$3,'Core Indicators'!GW65)</f>
        <v>99</v>
      </c>
      <c r="P65" s="201">
        <f>_xlfn.DAYS(About!$A$3,'Core Indicators'!HE65)</f>
        <v>99</v>
      </c>
      <c r="Q65" s="201">
        <f>_xlfn.DAYS(About!$A$3,'Core Indicators'!HM65)</f>
        <v>99</v>
      </c>
      <c r="R65" s="201">
        <f>_xlfn.DAYS(About!$A$3,'Core Indicators'!HU65)</f>
        <v>99</v>
      </c>
      <c r="S65" s="201">
        <f>_xlfn.DAYS(About!$A$3,'Core Indicators'!IC65)</f>
        <v>99</v>
      </c>
      <c r="T65" s="201">
        <f>_xlfn.DAYS(About!$A$3,'Core Indicators'!IK65)</f>
        <v>99</v>
      </c>
      <c r="U65" s="201">
        <f>_xlfn.DAYS(About!$A$3,'Core Indicators'!IS65)</f>
        <v>99</v>
      </c>
      <c r="V65" s="201">
        <f t="shared" si="1"/>
        <v>79.900000000000006</v>
      </c>
    </row>
    <row r="66" spans="1:22" x14ac:dyDescent="0.35">
      <c r="A66" s="200" t="str">
        <f>Lists!C:C</f>
        <v>MOZ004</v>
      </c>
      <c r="B66" s="201">
        <f>_xlfn.DAYS(About!$A$3,'Core Indicators'!U66)</f>
        <v>216</v>
      </c>
      <c r="C66" s="201">
        <f>_xlfn.DAYS(About!$A$3,'Core Indicators'!AC66)</f>
        <v>77</v>
      </c>
      <c r="D66" s="201">
        <f>_xlfn.DAYS(About!$A$3,'Core Indicators'!AK66)</f>
        <v>77</v>
      </c>
      <c r="E66" s="201">
        <f>_xlfn.DAYS(About!$A$3,'Core Indicators'!AS66)</f>
        <v>77</v>
      </c>
      <c r="F66" s="201">
        <f>_xlfn.DAYS(About!$A$3,'Core Indicators'!BQ66)</f>
        <v>77</v>
      </c>
      <c r="G66" s="201">
        <f>_xlfn.DAYS(About!$A$3,'Core Indicators'!DM66)</f>
        <v>77</v>
      </c>
      <c r="H66" s="201">
        <f>_xlfn.DAYS(About!$A$3,'Core Indicators'!DU66)</f>
        <v>77</v>
      </c>
      <c r="I66" s="201">
        <f>_xlfn.DAYS(About!$A$3,'Core Indicators'!EC66)</f>
        <v>77</v>
      </c>
      <c r="J66" s="201">
        <f>_xlfn.DAYS(About!$A$3,'Core Indicators'!EK66)</f>
        <v>77</v>
      </c>
      <c r="K66" s="201">
        <f>_xlfn.DAYS(About!$A$3,'Core Indicators'!ES66)</f>
        <v>77</v>
      </c>
      <c r="L66" s="201">
        <f>_xlfn.DAYS(About!$A$3,'Core Indicators'!FI66)</f>
        <v>77</v>
      </c>
      <c r="M66" s="201">
        <f>_xlfn.DAYS(About!$A$3,'Core Indicators'!GG66)</f>
        <v>111</v>
      </c>
      <c r="N66" s="201">
        <f>_xlfn.DAYS(About!$A$3,'Core Indicators'!GO66)</f>
        <v>111</v>
      </c>
      <c r="O66" s="201">
        <f>_xlfn.DAYS(About!$A$3,'Core Indicators'!GW66)</f>
        <v>111</v>
      </c>
      <c r="P66" s="201">
        <f>_xlfn.DAYS(About!$A$3,'Core Indicators'!HE66)</f>
        <v>111</v>
      </c>
      <c r="Q66" s="201">
        <f>_xlfn.DAYS(About!$A$3,'Core Indicators'!HM66)</f>
        <v>111</v>
      </c>
      <c r="R66" s="201">
        <f>_xlfn.DAYS(About!$A$3,'Core Indicators'!HU66)</f>
        <v>111</v>
      </c>
      <c r="S66" s="201">
        <f>_xlfn.DAYS(About!$A$3,'Core Indicators'!IC66)</f>
        <v>111</v>
      </c>
      <c r="T66" s="201">
        <f>_xlfn.DAYS(About!$A$3,'Core Indicators'!IK66)</f>
        <v>111</v>
      </c>
      <c r="U66" s="201">
        <f>_xlfn.DAYS(About!$A$3,'Core Indicators'!IS66)</f>
        <v>111</v>
      </c>
      <c r="V66" s="201">
        <f t="shared" si="1"/>
        <v>80.400000000000006</v>
      </c>
    </row>
    <row r="67" spans="1:22" x14ac:dyDescent="0.35">
      <c r="A67" s="200" t="str">
        <f>Lists!C:C</f>
        <v>MRT002</v>
      </c>
      <c r="B67" s="201">
        <f>_xlfn.DAYS(About!$A$3,'Core Indicators'!U67)</f>
        <v>959</v>
      </c>
      <c r="C67" s="201">
        <f>_xlfn.DAYS(About!$A$3,'Core Indicators'!AC67)</f>
        <v>50</v>
      </c>
      <c r="D67" s="201">
        <f>_xlfn.DAYS(About!$A$3,'Core Indicators'!AK67)</f>
        <v>50</v>
      </c>
      <c r="E67" s="201">
        <f>_xlfn.DAYS(About!$A$3,'Core Indicators'!AS67)</f>
        <v>50</v>
      </c>
      <c r="F67" s="201">
        <f>_xlfn.DAYS(About!$A$3,'Core Indicators'!BQ67)</f>
        <v>50</v>
      </c>
      <c r="G67" s="201">
        <f>_xlfn.DAYS(About!$A$3,'Core Indicators'!DM67)</f>
        <v>50</v>
      </c>
      <c r="H67" s="201">
        <f>_xlfn.DAYS(About!$A$3,'Core Indicators'!DU67)</f>
        <v>50</v>
      </c>
      <c r="I67" s="201">
        <f>_xlfn.DAYS(About!$A$3,'Core Indicators'!EC67)</f>
        <v>50</v>
      </c>
      <c r="J67" s="201">
        <f>_xlfn.DAYS(About!$A$3,'Core Indicators'!EK67)</f>
        <v>50</v>
      </c>
      <c r="K67" s="201">
        <f>_xlfn.DAYS(About!$A$3,'Core Indicators'!ES67)</f>
        <v>50</v>
      </c>
      <c r="L67" s="201">
        <f>_xlfn.DAYS(About!$A$3,'Core Indicators'!FI67)</f>
        <v>959</v>
      </c>
      <c r="M67" s="201">
        <f>_xlfn.DAYS(About!$A$3,'Core Indicators'!GG67)</f>
        <v>113</v>
      </c>
      <c r="N67" s="201">
        <f>_xlfn.DAYS(About!$A$3,'Core Indicators'!GO67)</f>
        <v>113</v>
      </c>
      <c r="O67" s="201">
        <f>_xlfn.DAYS(About!$A$3,'Core Indicators'!GW67)</f>
        <v>113</v>
      </c>
      <c r="P67" s="201">
        <f>_xlfn.DAYS(About!$A$3,'Core Indicators'!HE67)</f>
        <v>113</v>
      </c>
      <c r="Q67" s="201">
        <f>_xlfn.DAYS(About!$A$3,'Core Indicators'!HM67)</f>
        <v>113</v>
      </c>
      <c r="R67" s="201">
        <f>_xlfn.DAYS(About!$A$3,'Core Indicators'!HU67)</f>
        <v>113</v>
      </c>
      <c r="S67" s="201">
        <f>_xlfn.DAYS(About!$A$3,'Core Indicators'!IC67)</f>
        <v>113</v>
      </c>
      <c r="T67" s="201">
        <f>_xlfn.DAYS(About!$A$3,'Core Indicators'!IK67)</f>
        <v>113</v>
      </c>
      <c r="U67" s="201">
        <f>_xlfn.DAYS(About!$A$3,'Core Indicators'!IS67)</f>
        <v>113</v>
      </c>
      <c r="V67" s="201">
        <f t="shared" ref="V67:V98" si="2">AVERAGE(D67:M67)</f>
        <v>147.19999999999999</v>
      </c>
    </row>
    <row r="68" spans="1:22" x14ac:dyDescent="0.35">
      <c r="A68" s="200" t="str">
        <f>Lists!C:C</f>
        <v>MRT003</v>
      </c>
      <c r="B68" s="201">
        <f>_xlfn.DAYS(About!$A$3,'Core Indicators'!U68)</f>
        <v>367</v>
      </c>
      <c r="C68" s="201">
        <f>_xlfn.DAYS(About!$A$3,'Core Indicators'!AC68)</f>
        <v>50</v>
      </c>
      <c r="D68" s="201">
        <f>_xlfn.DAYS(About!$A$3,'Core Indicators'!AK68)</f>
        <v>50</v>
      </c>
      <c r="E68" s="201">
        <f>_xlfn.DAYS(About!$A$3,'Core Indicators'!AS68)</f>
        <v>400</v>
      </c>
      <c r="F68" s="201">
        <f>_xlfn.DAYS(About!$A$3,'Core Indicators'!BQ68)</f>
        <v>50</v>
      </c>
      <c r="G68" s="201">
        <f>_xlfn.DAYS(About!$A$3,'Core Indicators'!DM68)</f>
        <v>50</v>
      </c>
      <c r="H68" s="201">
        <f>_xlfn.DAYS(About!$A$3,'Core Indicators'!DU68)</f>
        <v>50</v>
      </c>
      <c r="I68" s="201">
        <f>_xlfn.DAYS(About!$A$3,'Core Indicators'!EC68)</f>
        <v>50</v>
      </c>
      <c r="J68" s="201">
        <f>_xlfn.DAYS(About!$A$3,'Core Indicators'!EK68)</f>
        <v>50</v>
      </c>
      <c r="K68" s="201">
        <f>_xlfn.DAYS(About!$A$3,'Core Indicators'!ES68)</f>
        <v>231</v>
      </c>
      <c r="L68" s="201">
        <f>_xlfn.DAYS(About!$A$3,'Core Indicators'!FI68)</f>
        <v>400</v>
      </c>
      <c r="M68" s="201">
        <f>_xlfn.DAYS(About!$A$3,'Core Indicators'!GG68)</f>
        <v>113</v>
      </c>
      <c r="N68" s="201">
        <f>_xlfn.DAYS(About!$A$3,'Core Indicators'!GO68)</f>
        <v>113</v>
      </c>
      <c r="O68" s="201">
        <f>_xlfn.DAYS(About!$A$3,'Core Indicators'!GW68)</f>
        <v>113</v>
      </c>
      <c r="P68" s="201">
        <f>_xlfn.DAYS(About!$A$3,'Core Indicators'!HE68)</f>
        <v>113</v>
      </c>
      <c r="Q68" s="201">
        <f>_xlfn.DAYS(About!$A$3,'Core Indicators'!HM68)</f>
        <v>113</v>
      </c>
      <c r="R68" s="201">
        <f>_xlfn.DAYS(About!$A$3,'Core Indicators'!HU68)</f>
        <v>113</v>
      </c>
      <c r="S68" s="201">
        <f>_xlfn.DAYS(About!$A$3,'Core Indicators'!IC68)</f>
        <v>113</v>
      </c>
      <c r="T68" s="201">
        <f>_xlfn.DAYS(About!$A$3,'Core Indicators'!IK68)</f>
        <v>113</v>
      </c>
      <c r="U68" s="201">
        <f>_xlfn.DAYS(About!$A$3,'Core Indicators'!IS68)</f>
        <v>113</v>
      </c>
      <c r="V68" s="201">
        <f t="shared" si="2"/>
        <v>144.4</v>
      </c>
    </row>
    <row r="69" spans="1:22" x14ac:dyDescent="0.35">
      <c r="A69" s="200" t="str">
        <f>Lists!C:C</f>
        <v>MWI002</v>
      </c>
      <c r="B69" s="201">
        <f>_xlfn.DAYS(About!$A$3,'Core Indicators'!U69)</f>
        <v>18</v>
      </c>
      <c r="C69" s="201">
        <f>_xlfn.DAYS(About!$A$3,'Core Indicators'!AC69)</f>
        <v>18</v>
      </c>
      <c r="D69" s="201">
        <f>_xlfn.DAYS(About!$A$3,'Core Indicators'!AK69)</f>
        <v>18</v>
      </c>
      <c r="E69" s="201">
        <f>_xlfn.DAYS(About!$A$3,'Core Indicators'!AS69)</f>
        <v>763</v>
      </c>
      <c r="F69" s="201">
        <f>_xlfn.DAYS(About!$A$3,'Core Indicators'!BQ69)</f>
        <v>18</v>
      </c>
      <c r="G69" s="201">
        <f>_xlfn.DAYS(About!$A$3,'Core Indicators'!DM69)</f>
        <v>18</v>
      </c>
      <c r="H69" s="201">
        <f>_xlfn.DAYS(About!$A$3,'Core Indicators'!DU69)</f>
        <v>18</v>
      </c>
      <c r="I69" s="201">
        <f>_xlfn.DAYS(About!$A$3,'Core Indicators'!EC69)</f>
        <v>18</v>
      </c>
      <c r="J69" s="201">
        <f>_xlfn.DAYS(About!$A$3,'Core Indicators'!EK69)</f>
        <v>18</v>
      </c>
      <c r="K69" s="201">
        <f>_xlfn.DAYS(About!$A$3,'Core Indicators'!ES69)</f>
        <v>18</v>
      </c>
      <c r="L69" s="201">
        <f>_xlfn.DAYS(About!$A$3,'Core Indicators'!FI69)</f>
        <v>18</v>
      </c>
      <c r="M69" s="201">
        <f>_xlfn.DAYS(About!$A$3,'Core Indicators'!GG69)</f>
        <v>122</v>
      </c>
      <c r="N69" s="201">
        <f>_xlfn.DAYS(About!$A$3,'Core Indicators'!GO69)</f>
        <v>122</v>
      </c>
      <c r="O69" s="201">
        <f>_xlfn.DAYS(About!$A$3,'Core Indicators'!GW69)</f>
        <v>122</v>
      </c>
      <c r="P69" s="201">
        <f>_xlfn.DAYS(About!$A$3,'Core Indicators'!HE69)</f>
        <v>122</v>
      </c>
      <c r="Q69" s="201">
        <f>_xlfn.DAYS(About!$A$3,'Core Indicators'!HM69)</f>
        <v>122</v>
      </c>
      <c r="R69" s="201">
        <f>_xlfn.DAYS(About!$A$3,'Core Indicators'!HU69)</f>
        <v>122</v>
      </c>
      <c r="S69" s="201">
        <f>_xlfn.DAYS(About!$A$3,'Core Indicators'!IC69)</f>
        <v>122</v>
      </c>
      <c r="T69" s="201">
        <f>_xlfn.DAYS(About!$A$3,'Core Indicators'!IK69)</f>
        <v>122</v>
      </c>
      <c r="U69" s="201">
        <f>_xlfn.DAYS(About!$A$3,'Core Indicators'!IS69)</f>
        <v>122</v>
      </c>
      <c r="V69" s="201">
        <f t="shared" si="2"/>
        <v>102.9</v>
      </c>
    </row>
    <row r="70" spans="1:22" x14ac:dyDescent="0.35">
      <c r="A70" s="200" t="str">
        <f>Lists!C:C</f>
        <v>MYS001</v>
      </c>
      <c r="B70" s="201">
        <f>_xlfn.DAYS(About!$A$3,'Core Indicators'!U70)</f>
        <v>188</v>
      </c>
      <c r="C70" s="201">
        <f>_xlfn.DAYS(About!$A$3,'Core Indicators'!AC70)</f>
        <v>185</v>
      </c>
      <c r="D70" s="201">
        <f>_xlfn.DAYS(About!$A$3,'Core Indicators'!AK70)</f>
        <v>10</v>
      </c>
      <c r="E70" s="201">
        <f>_xlfn.DAYS(About!$A$3,'Core Indicators'!AS70)</f>
        <v>10</v>
      </c>
      <c r="F70" s="201">
        <f>_xlfn.DAYS(About!$A$3,'Core Indicators'!BQ70)</f>
        <v>188</v>
      </c>
      <c r="G70" s="201">
        <f>_xlfn.DAYS(About!$A$3,'Core Indicators'!DM70)</f>
        <v>10</v>
      </c>
      <c r="H70" s="201">
        <f>_xlfn.DAYS(About!$A$3,'Core Indicators'!DU70)</f>
        <v>188</v>
      </c>
      <c r="I70" s="201">
        <f>_xlfn.DAYS(About!$A$3,'Core Indicators'!EC70)</f>
        <v>10</v>
      </c>
      <c r="J70" s="201">
        <f>_xlfn.DAYS(About!$A$3,'Core Indicators'!EK70)</f>
        <v>185</v>
      </c>
      <c r="K70" s="201">
        <f>_xlfn.DAYS(About!$A$3,'Core Indicators'!ES70)</f>
        <v>185</v>
      </c>
      <c r="L70" s="201">
        <f>_xlfn.DAYS(About!$A$3,'Core Indicators'!FI70)</f>
        <v>185</v>
      </c>
      <c r="M70" s="201">
        <f>_xlfn.DAYS(About!$A$3,'Core Indicators'!GG70)</f>
        <v>116</v>
      </c>
      <c r="N70" s="201">
        <f>_xlfn.DAYS(About!$A$3,'Core Indicators'!GO70)</f>
        <v>116</v>
      </c>
      <c r="O70" s="201">
        <f>_xlfn.DAYS(About!$A$3,'Core Indicators'!GW70)</f>
        <v>116</v>
      </c>
      <c r="P70" s="201">
        <f>_xlfn.DAYS(About!$A$3,'Core Indicators'!HE70)</f>
        <v>116</v>
      </c>
      <c r="Q70" s="201">
        <f>_xlfn.DAYS(About!$A$3,'Core Indicators'!HM70)</f>
        <v>116</v>
      </c>
      <c r="R70" s="201">
        <f>_xlfn.DAYS(About!$A$3,'Core Indicators'!HU70)</f>
        <v>116</v>
      </c>
      <c r="S70" s="201">
        <f>_xlfn.DAYS(About!$A$3,'Core Indicators'!IC70)</f>
        <v>116</v>
      </c>
      <c r="T70" s="201">
        <f>_xlfn.DAYS(About!$A$3,'Core Indicators'!IK70)</f>
        <v>116</v>
      </c>
      <c r="U70" s="201">
        <f>_xlfn.DAYS(About!$A$3,'Core Indicators'!IS70)</f>
        <v>116</v>
      </c>
      <c r="V70" s="201">
        <f t="shared" si="2"/>
        <v>108.7</v>
      </c>
    </row>
    <row r="71" spans="1:22" x14ac:dyDescent="0.35">
      <c r="A71" s="200" t="str">
        <f>Lists!C:C</f>
        <v>NAM002</v>
      </c>
      <c r="B71" s="201">
        <f>_xlfn.DAYS(About!$A$3,'Core Indicators'!U71)</f>
        <v>81</v>
      </c>
      <c r="C71" s="201">
        <f>_xlfn.DAYS(About!$A$3,'Core Indicators'!AC71)</f>
        <v>81</v>
      </c>
      <c r="D71" s="201">
        <f>_xlfn.DAYS(About!$A$3,'Core Indicators'!AK71)</f>
        <v>81</v>
      </c>
      <c r="E71" s="201">
        <f>_xlfn.DAYS(About!$A$3,'Core Indicators'!AS71)</f>
        <v>601</v>
      </c>
      <c r="F71" s="201">
        <f>_xlfn.DAYS(About!$A$3,'Core Indicators'!BQ71)</f>
        <v>18</v>
      </c>
      <c r="G71" s="201">
        <f>_xlfn.DAYS(About!$A$3,'Core Indicators'!DM71)</f>
        <v>81</v>
      </c>
      <c r="H71" s="201">
        <f>_xlfn.DAYS(About!$A$3,'Core Indicators'!DU71)</f>
        <v>81</v>
      </c>
      <c r="I71" s="201">
        <f>_xlfn.DAYS(About!$A$3,'Core Indicators'!EC71)</f>
        <v>81</v>
      </c>
      <c r="J71" s="201">
        <f>_xlfn.DAYS(About!$A$3,'Core Indicators'!EK71)</f>
        <v>81</v>
      </c>
      <c r="K71" s="201">
        <f>_xlfn.DAYS(About!$A$3,'Core Indicators'!ES71)</f>
        <v>81</v>
      </c>
      <c r="L71" s="201">
        <f>_xlfn.DAYS(About!$A$3,'Core Indicators'!FI71)</f>
        <v>81</v>
      </c>
      <c r="M71" s="201">
        <f>_xlfn.DAYS(About!$A$3,'Core Indicators'!GG71)</f>
        <v>113</v>
      </c>
      <c r="N71" s="201">
        <f>_xlfn.DAYS(About!$A$3,'Core Indicators'!GO71)</f>
        <v>113</v>
      </c>
      <c r="O71" s="201">
        <f>_xlfn.DAYS(About!$A$3,'Core Indicators'!GW71)</f>
        <v>113</v>
      </c>
      <c r="P71" s="201">
        <f>_xlfn.DAYS(About!$A$3,'Core Indicators'!HE71)</f>
        <v>113</v>
      </c>
      <c r="Q71" s="201">
        <f>_xlfn.DAYS(About!$A$3,'Core Indicators'!HM71)</f>
        <v>113</v>
      </c>
      <c r="R71" s="201">
        <f>_xlfn.DAYS(About!$A$3,'Core Indicators'!HU71)</f>
        <v>113</v>
      </c>
      <c r="S71" s="201">
        <f>_xlfn.DAYS(About!$A$3,'Core Indicators'!IC71)</f>
        <v>113</v>
      </c>
      <c r="T71" s="201">
        <f>_xlfn.DAYS(About!$A$3,'Core Indicators'!IK71)</f>
        <v>113</v>
      </c>
      <c r="U71" s="201">
        <f>_xlfn.DAYS(About!$A$3,'Core Indicators'!IS71)</f>
        <v>113</v>
      </c>
      <c r="V71" s="201">
        <f t="shared" si="2"/>
        <v>129.9</v>
      </c>
    </row>
    <row r="72" spans="1:22" x14ac:dyDescent="0.35">
      <c r="A72" s="200" t="str">
        <f>Lists!C:C</f>
        <v>NER001</v>
      </c>
      <c r="B72" s="201">
        <f>_xlfn.DAYS(About!$A$3,'Core Indicators'!U72)</f>
        <v>961</v>
      </c>
      <c r="C72" s="201">
        <f>_xlfn.DAYS(About!$A$3,'Core Indicators'!AC72)</f>
        <v>244</v>
      </c>
      <c r="D72" s="201">
        <f>_xlfn.DAYS(About!$A$3,'Core Indicators'!AK72)</f>
        <v>244</v>
      </c>
      <c r="E72" s="201">
        <f>_xlfn.DAYS(About!$A$3,'Core Indicators'!AS72)</f>
        <v>2</v>
      </c>
      <c r="F72" s="201">
        <f>_xlfn.DAYS(About!$A$3,'Core Indicators'!BQ72)</f>
        <v>2</v>
      </c>
      <c r="G72" s="201">
        <f>_xlfn.DAYS(About!$A$3,'Core Indicators'!DM72)</f>
        <v>244</v>
      </c>
      <c r="H72" s="201">
        <f>_xlfn.DAYS(About!$A$3,'Core Indicators'!DU72)</f>
        <v>244</v>
      </c>
      <c r="I72" s="201">
        <f>_xlfn.DAYS(About!$A$3,'Core Indicators'!EC72)</f>
        <v>244</v>
      </c>
      <c r="J72" s="201">
        <f>_xlfn.DAYS(About!$A$3,'Core Indicators'!EK72)</f>
        <v>244</v>
      </c>
      <c r="K72" s="201">
        <f>_xlfn.DAYS(About!$A$3,'Core Indicators'!ES72)</f>
        <v>244</v>
      </c>
      <c r="L72" s="201">
        <f>_xlfn.DAYS(About!$A$3,'Core Indicators'!FI72)</f>
        <v>961</v>
      </c>
      <c r="M72" s="201">
        <f>_xlfn.DAYS(About!$A$3,'Core Indicators'!GG72)</f>
        <v>113</v>
      </c>
      <c r="N72" s="201">
        <f>_xlfn.DAYS(About!$A$3,'Core Indicators'!GO72)</f>
        <v>113</v>
      </c>
      <c r="O72" s="201">
        <f>_xlfn.DAYS(About!$A$3,'Core Indicators'!GW72)</f>
        <v>113</v>
      </c>
      <c r="P72" s="201">
        <f>_xlfn.DAYS(About!$A$3,'Core Indicators'!HE72)</f>
        <v>113</v>
      </c>
      <c r="Q72" s="201">
        <f>_xlfn.DAYS(About!$A$3,'Core Indicators'!HM72)</f>
        <v>113</v>
      </c>
      <c r="R72" s="201">
        <f>_xlfn.DAYS(About!$A$3,'Core Indicators'!HU72)</f>
        <v>113</v>
      </c>
      <c r="S72" s="201">
        <f>_xlfn.DAYS(About!$A$3,'Core Indicators'!IC72)</f>
        <v>113</v>
      </c>
      <c r="T72" s="201">
        <f>_xlfn.DAYS(About!$A$3,'Core Indicators'!IK72)</f>
        <v>113</v>
      </c>
      <c r="U72" s="201">
        <f>_xlfn.DAYS(About!$A$3,'Core Indicators'!IS72)</f>
        <v>113</v>
      </c>
      <c r="V72" s="201">
        <f t="shared" si="2"/>
        <v>254.2</v>
      </c>
    </row>
    <row r="73" spans="1:22" x14ac:dyDescent="0.35">
      <c r="A73" s="200" t="str">
        <f>Lists!C:C</f>
        <v>NER002</v>
      </c>
      <c r="B73" s="201">
        <f>_xlfn.DAYS(About!$A$3,'Core Indicators'!U73)</f>
        <v>961</v>
      </c>
      <c r="C73" s="201">
        <f>_xlfn.DAYS(About!$A$3,'Core Indicators'!AC73)</f>
        <v>244</v>
      </c>
      <c r="D73" s="201">
        <f>_xlfn.DAYS(About!$A$3,'Core Indicators'!AK73)</f>
        <v>244</v>
      </c>
      <c r="E73" s="201">
        <f>_xlfn.DAYS(About!$A$3,'Core Indicators'!AS73)</f>
        <v>1</v>
      </c>
      <c r="F73" s="201">
        <f>_xlfn.DAYS(About!$A$3,'Core Indicators'!BQ73)</f>
        <v>1</v>
      </c>
      <c r="G73" s="201">
        <f>_xlfn.DAYS(About!$A$3,'Core Indicators'!DM73)</f>
        <v>244</v>
      </c>
      <c r="H73" s="201">
        <f>_xlfn.DAYS(About!$A$3,'Core Indicators'!DU73)</f>
        <v>244</v>
      </c>
      <c r="I73" s="201">
        <f>_xlfn.DAYS(About!$A$3,'Core Indicators'!EC73)</f>
        <v>244</v>
      </c>
      <c r="J73" s="201">
        <f>_xlfn.DAYS(About!$A$3,'Core Indicators'!EK73)</f>
        <v>244</v>
      </c>
      <c r="K73" s="201">
        <f>_xlfn.DAYS(About!$A$3,'Core Indicators'!ES73)</f>
        <v>244</v>
      </c>
      <c r="L73" s="201">
        <f>_xlfn.DAYS(About!$A$3,'Core Indicators'!FI73)</f>
        <v>961</v>
      </c>
      <c r="M73" s="201">
        <f>_xlfn.DAYS(About!$A$3,'Core Indicators'!GG73)</f>
        <v>113</v>
      </c>
      <c r="N73" s="201">
        <f>_xlfn.DAYS(About!$A$3,'Core Indicators'!GO73)</f>
        <v>113</v>
      </c>
      <c r="O73" s="201">
        <f>_xlfn.DAYS(About!$A$3,'Core Indicators'!GW73)</f>
        <v>113</v>
      </c>
      <c r="P73" s="201">
        <f>_xlfn.DAYS(About!$A$3,'Core Indicators'!HE73)</f>
        <v>113</v>
      </c>
      <c r="Q73" s="201">
        <f>_xlfn.DAYS(About!$A$3,'Core Indicators'!HM73)</f>
        <v>113</v>
      </c>
      <c r="R73" s="201">
        <f>_xlfn.DAYS(About!$A$3,'Core Indicators'!HU73)</f>
        <v>113</v>
      </c>
      <c r="S73" s="201">
        <f>_xlfn.DAYS(About!$A$3,'Core Indicators'!IC73)</f>
        <v>113</v>
      </c>
      <c r="T73" s="201">
        <f>_xlfn.DAYS(About!$A$3,'Core Indicators'!IK73)</f>
        <v>113</v>
      </c>
      <c r="U73" s="201">
        <f>_xlfn.DAYS(About!$A$3,'Core Indicators'!IS73)</f>
        <v>113</v>
      </c>
      <c r="V73" s="201">
        <f t="shared" si="2"/>
        <v>254</v>
      </c>
    </row>
    <row r="74" spans="1:22" x14ac:dyDescent="0.35">
      <c r="A74" s="200" t="str">
        <f>Lists!C:C</f>
        <v>NER003</v>
      </c>
      <c r="B74" s="201">
        <f>_xlfn.DAYS(About!$A$3,'Core Indicators'!U74)</f>
        <v>961</v>
      </c>
      <c r="C74" s="201">
        <f>_xlfn.DAYS(About!$A$3,'Core Indicators'!AC74)</f>
        <v>244</v>
      </c>
      <c r="D74" s="201">
        <f>_xlfn.DAYS(About!$A$3,'Core Indicators'!AK74)</f>
        <v>244</v>
      </c>
      <c r="E74" s="201">
        <f>_xlfn.DAYS(About!$A$3,'Core Indicators'!AS74)</f>
        <v>1</v>
      </c>
      <c r="F74" s="201">
        <f>_xlfn.DAYS(About!$A$3,'Core Indicators'!BQ74)</f>
        <v>1</v>
      </c>
      <c r="G74" s="201">
        <f>_xlfn.DAYS(About!$A$3,'Core Indicators'!DM74)</f>
        <v>244</v>
      </c>
      <c r="H74" s="201">
        <f>_xlfn.DAYS(About!$A$3,'Core Indicators'!DU74)</f>
        <v>244</v>
      </c>
      <c r="I74" s="201">
        <f>_xlfn.DAYS(About!$A$3,'Core Indicators'!EC74)</f>
        <v>244</v>
      </c>
      <c r="J74" s="201">
        <f>_xlfn.DAYS(About!$A$3,'Core Indicators'!EK74)</f>
        <v>244</v>
      </c>
      <c r="K74" s="201">
        <f>_xlfn.DAYS(About!$A$3,'Core Indicators'!ES74)</f>
        <v>244</v>
      </c>
      <c r="L74" s="201">
        <f>_xlfn.DAYS(About!$A$3,'Core Indicators'!FI74)</f>
        <v>961</v>
      </c>
      <c r="M74" s="201">
        <f>_xlfn.DAYS(About!$A$3,'Core Indicators'!GG74)</f>
        <v>113</v>
      </c>
      <c r="N74" s="201">
        <f>_xlfn.DAYS(About!$A$3,'Core Indicators'!GO74)</f>
        <v>113</v>
      </c>
      <c r="O74" s="201">
        <f>_xlfn.DAYS(About!$A$3,'Core Indicators'!GW74)</f>
        <v>113</v>
      </c>
      <c r="P74" s="201">
        <f>_xlfn.DAYS(About!$A$3,'Core Indicators'!HE74)</f>
        <v>113</v>
      </c>
      <c r="Q74" s="201">
        <f>_xlfn.DAYS(About!$A$3,'Core Indicators'!HM74)</f>
        <v>113</v>
      </c>
      <c r="R74" s="201">
        <f>_xlfn.DAYS(About!$A$3,'Core Indicators'!HU74)</f>
        <v>113</v>
      </c>
      <c r="S74" s="201">
        <f>_xlfn.DAYS(About!$A$3,'Core Indicators'!IC74)</f>
        <v>113</v>
      </c>
      <c r="T74" s="201">
        <f>_xlfn.DAYS(About!$A$3,'Core Indicators'!IK74)</f>
        <v>113</v>
      </c>
      <c r="U74" s="201">
        <f>_xlfn.DAYS(About!$A$3,'Core Indicators'!IS74)</f>
        <v>113</v>
      </c>
      <c r="V74" s="201">
        <f t="shared" si="2"/>
        <v>254</v>
      </c>
    </row>
    <row r="75" spans="1:22" x14ac:dyDescent="0.35">
      <c r="A75" s="200" t="str">
        <f>Lists!C:C</f>
        <v>NER004</v>
      </c>
      <c r="B75" s="201">
        <f>_xlfn.DAYS(About!$A$3,'Core Indicators'!U75)</f>
        <v>244</v>
      </c>
      <c r="C75" s="201">
        <f>_xlfn.DAYS(About!$A$3,'Core Indicators'!AC75)</f>
        <v>244</v>
      </c>
      <c r="D75" s="201">
        <f>_xlfn.DAYS(About!$A$3,'Core Indicators'!AK75)</f>
        <v>244</v>
      </c>
      <c r="E75" s="201">
        <f>_xlfn.DAYS(About!$A$3,'Core Indicators'!AS75)</f>
        <v>1</v>
      </c>
      <c r="F75" s="201">
        <f>_xlfn.DAYS(About!$A$3,'Core Indicators'!BQ75)</f>
        <v>1</v>
      </c>
      <c r="G75" s="201">
        <f>_xlfn.DAYS(About!$A$3,'Core Indicators'!DM75)</f>
        <v>244</v>
      </c>
      <c r="H75" s="201">
        <f>_xlfn.DAYS(About!$A$3,'Core Indicators'!DU75)</f>
        <v>244</v>
      </c>
      <c r="I75" s="201">
        <f>_xlfn.DAYS(About!$A$3,'Core Indicators'!EC75)</f>
        <v>244</v>
      </c>
      <c r="J75" s="201">
        <f>_xlfn.DAYS(About!$A$3,'Core Indicators'!EK75)</f>
        <v>244</v>
      </c>
      <c r="K75" s="201">
        <f>_xlfn.DAYS(About!$A$3,'Core Indicators'!ES75)</f>
        <v>244</v>
      </c>
      <c r="L75" s="201">
        <f>_xlfn.DAYS(About!$A$3,'Core Indicators'!FI75)</f>
        <v>654</v>
      </c>
      <c r="M75" s="201">
        <f>_xlfn.DAYS(About!$A$3,'Core Indicators'!GG75)</f>
        <v>113</v>
      </c>
      <c r="N75" s="201">
        <f>_xlfn.DAYS(About!$A$3,'Core Indicators'!GO75)</f>
        <v>113</v>
      </c>
      <c r="O75" s="201">
        <f>_xlfn.DAYS(About!$A$3,'Core Indicators'!GW75)</f>
        <v>113</v>
      </c>
      <c r="P75" s="201">
        <f>_xlfn.DAYS(About!$A$3,'Core Indicators'!HE75)</f>
        <v>113</v>
      </c>
      <c r="Q75" s="201">
        <f>_xlfn.DAYS(About!$A$3,'Core Indicators'!HM75)</f>
        <v>113</v>
      </c>
      <c r="R75" s="201">
        <f>_xlfn.DAYS(About!$A$3,'Core Indicators'!HU75)</f>
        <v>113</v>
      </c>
      <c r="S75" s="201">
        <f>_xlfn.DAYS(About!$A$3,'Core Indicators'!IC75)</f>
        <v>113</v>
      </c>
      <c r="T75" s="201">
        <f>_xlfn.DAYS(About!$A$3,'Core Indicators'!IK75)</f>
        <v>113</v>
      </c>
      <c r="U75" s="201">
        <f>_xlfn.DAYS(About!$A$3,'Core Indicators'!IS75)</f>
        <v>113</v>
      </c>
      <c r="V75" s="201">
        <f t="shared" si="2"/>
        <v>223.3</v>
      </c>
    </row>
    <row r="76" spans="1:22" x14ac:dyDescent="0.35">
      <c r="A76" s="200" t="str">
        <f>Lists!C:C</f>
        <v>NGA001</v>
      </c>
      <c r="B76" s="201">
        <f>_xlfn.DAYS(About!$A$3,'Core Indicators'!U76)</f>
        <v>820</v>
      </c>
      <c r="C76" s="201">
        <f>_xlfn.DAYS(About!$A$3,'Core Indicators'!AC76)</f>
        <v>51</v>
      </c>
      <c r="D76" s="201">
        <f>_xlfn.DAYS(About!$A$3,'Core Indicators'!AK76)</f>
        <v>51</v>
      </c>
      <c r="E76" s="201">
        <f>_xlfn.DAYS(About!$A$3,'Core Indicators'!AS76)</f>
        <v>51</v>
      </c>
      <c r="F76" s="201">
        <f>_xlfn.DAYS(About!$A$3,'Core Indicators'!BQ76)</f>
        <v>93</v>
      </c>
      <c r="G76" s="201">
        <f>_xlfn.DAYS(About!$A$3,'Core Indicators'!DM76)</f>
        <v>51</v>
      </c>
      <c r="H76" s="201">
        <f>_xlfn.DAYS(About!$A$3,'Core Indicators'!DU76)</f>
        <v>51</v>
      </c>
      <c r="I76" s="201">
        <f>_xlfn.DAYS(About!$A$3,'Core Indicators'!EC76)</f>
        <v>51</v>
      </c>
      <c r="J76" s="201">
        <f>_xlfn.DAYS(About!$A$3,'Core Indicators'!EK76)</f>
        <v>51</v>
      </c>
      <c r="K76" s="201">
        <f>_xlfn.DAYS(About!$A$3,'Core Indicators'!ES76)</f>
        <v>51</v>
      </c>
      <c r="L76" s="201">
        <f>_xlfn.DAYS(About!$A$3,'Core Indicators'!FI76)</f>
        <v>820</v>
      </c>
      <c r="M76" s="201">
        <f>_xlfn.DAYS(About!$A$3,'Core Indicators'!GG76)</f>
        <v>112</v>
      </c>
      <c r="N76" s="201">
        <f>_xlfn.DAYS(About!$A$3,'Core Indicators'!GO76)</f>
        <v>112</v>
      </c>
      <c r="O76" s="201">
        <f>_xlfn.DAYS(About!$A$3,'Core Indicators'!GW76)</f>
        <v>112</v>
      </c>
      <c r="P76" s="201">
        <f>_xlfn.DAYS(About!$A$3,'Core Indicators'!HE76)</f>
        <v>112</v>
      </c>
      <c r="Q76" s="201">
        <f>_xlfn.DAYS(About!$A$3,'Core Indicators'!HM76)</f>
        <v>112</v>
      </c>
      <c r="R76" s="201">
        <f>_xlfn.DAYS(About!$A$3,'Core Indicators'!HU76)</f>
        <v>112</v>
      </c>
      <c r="S76" s="201">
        <f>_xlfn.DAYS(About!$A$3,'Core Indicators'!IC76)</f>
        <v>112</v>
      </c>
      <c r="T76" s="201">
        <f>_xlfn.DAYS(About!$A$3,'Core Indicators'!IK76)</f>
        <v>112</v>
      </c>
      <c r="U76" s="201">
        <f>_xlfn.DAYS(About!$A$3,'Core Indicators'!IS76)</f>
        <v>112</v>
      </c>
      <c r="V76" s="201">
        <f t="shared" si="2"/>
        <v>138.19999999999999</v>
      </c>
    </row>
    <row r="77" spans="1:22" x14ac:dyDescent="0.35">
      <c r="A77" s="200" t="str">
        <f>Lists!C:C</f>
        <v>NGA003</v>
      </c>
      <c r="B77" s="201">
        <f>_xlfn.DAYS(About!$A$3,'Core Indicators'!U77)</f>
        <v>304</v>
      </c>
      <c r="C77" s="201">
        <f>_xlfn.DAYS(About!$A$3,'Core Indicators'!AC77)</f>
        <v>51</v>
      </c>
      <c r="D77" s="201">
        <f>_xlfn.DAYS(About!$A$3,'Core Indicators'!AK77)</f>
        <v>51</v>
      </c>
      <c r="E77" s="201">
        <f>_xlfn.DAYS(About!$A$3,'Core Indicators'!AS77)</f>
        <v>188</v>
      </c>
      <c r="F77" s="201">
        <f>_xlfn.DAYS(About!$A$3,'Core Indicators'!BQ77)</f>
        <v>93</v>
      </c>
      <c r="G77" s="201">
        <f>_xlfn.DAYS(About!$A$3,'Core Indicators'!DM77)</f>
        <v>51</v>
      </c>
      <c r="H77" s="201">
        <f>_xlfn.DAYS(About!$A$3,'Core Indicators'!DU77)</f>
        <v>51</v>
      </c>
      <c r="I77" s="201">
        <f>_xlfn.DAYS(About!$A$3,'Core Indicators'!EC77)</f>
        <v>51</v>
      </c>
      <c r="J77" s="201">
        <f>_xlfn.DAYS(About!$A$3,'Core Indicators'!EK77)</f>
        <v>51</v>
      </c>
      <c r="K77" s="201">
        <f>_xlfn.DAYS(About!$A$3,'Core Indicators'!ES77)</f>
        <v>51</v>
      </c>
      <c r="L77" s="201">
        <f>_xlfn.DAYS(About!$A$3,'Core Indicators'!FI77)</f>
        <v>821</v>
      </c>
      <c r="M77" s="201">
        <f>_xlfn.DAYS(About!$A$3,'Core Indicators'!GG77)</f>
        <v>112</v>
      </c>
      <c r="N77" s="201">
        <f>_xlfn.DAYS(About!$A$3,'Core Indicators'!GO77)</f>
        <v>112</v>
      </c>
      <c r="O77" s="201">
        <f>_xlfn.DAYS(About!$A$3,'Core Indicators'!GW77)</f>
        <v>112</v>
      </c>
      <c r="P77" s="201">
        <f>_xlfn.DAYS(About!$A$3,'Core Indicators'!HE77)</f>
        <v>112</v>
      </c>
      <c r="Q77" s="201">
        <f>_xlfn.DAYS(About!$A$3,'Core Indicators'!HM77)</f>
        <v>112</v>
      </c>
      <c r="R77" s="201">
        <f>_xlfn.DAYS(About!$A$3,'Core Indicators'!HU77)</f>
        <v>112</v>
      </c>
      <c r="S77" s="201">
        <f>_xlfn.DAYS(About!$A$3,'Core Indicators'!IC77)</f>
        <v>112</v>
      </c>
      <c r="T77" s="201">
        <f>_xlfn.DAYS(About!$A$3,'Core Indicators'!IK77)</f>
        <v>112</v>
      </c>
      <c r="U77" s="201">
        <f>_xlfn.DAYS(About!$A$3,'Core Indicators'!IS77)</f>
        <v>112</v>
      </c>
      <c r="V77" s="201">
        <f t="shared" si="2"/>
        <v>152</v>
      </c>
    </row>
    <row r="78" spans="1:22" x14ac:dyDescent="0.35">
      <c r="A78" s="200" t="str">
        <f>Lists!C:C</f>
        <v>NGA004</v>
      </c>
      <c r="B78" s="201">
        <f>_xlfn.DAYS(About!$A$3,'Core Indicators'!U78)</f>
        <v>822</v>
      </c>
      <c r="C78" s="201">
        <f>_xlfn.DAYS(About!$A$3,'Core Indicators'!AC78)</f>
        <v>188</v>
      </c>
      <c r="D78" s="201">
        <f>_xlfn.DAYS(About!$A$3,'Core Indicators'!AK78)</f>
        <v>51</v>
      </c>
      <c r="E78" s="201">
        <f>_xlfn.DAYS(About!$A$3,'Core Indicators'!AS78)</f>
        <v>51</v>
      </c>
      <c r="F78" s="201">
        <f>_xlfn.DAYS(About!$A$3,'Core Indicators'!BQ78)</f>
        <v>93</v>
      </c>
      <c r="G78" s="201">
        <f>_xlfn.DAYS(About!$A$3,'Core Indicators'!DM78)</f>
        <v>51</v>
      </c>
      <c r="H78" s="201">
        <f>_xlfn.DAYS(About!$A$3,'Core Indicators'!DU78)</f>
        <v>51</v>
      </c>
      <c r="I78" s="201">
        <f>_xlfn.DAYS(About!$A$3,'Core Indicators'!EC78)</f>
        <v>51</v>
      </c>
      <c r="J78" s="201">
        <f>_xlfn.DAYS(About!$A$3,'Core Indicators'!EK78)</f>
        <v>51</v>
      </c>
      <c r="K78" s="201">
        <f>_xlfn.DAYS(About!$A$3,'Core Indicators'!ES78)</f>
        <v>51</v>
      </c>
      <c r="L78" s="201">
        <f>_xlfn.DAYS(About!$A$3,'Core Indicators'!FI78)</f>
        <v>822</v>
      </c>
      <c r="M78" s="201">
        <f>_xlfn.DAYS(About!$A$3,'Core Indicators'!GG78)</f>
        <v>112</v>
      </c>
      <c r="N78" s="201">
        <f>_xlfn.DAYS(About!$A$3,'Core Indicators'!GO78)</f>
        <v>112</v>
      </c>
      <c r="O78" s="201">
        <f>_xlfn.DAYS(About!$A$3,'Core Indicators'!GW78)</f>
        <v>112</v>
      </c>
      <c r="P78" s="201">
        <f>_xlfn.DAYS(About!$A$3,'Core Indicators'!HE78)</f>
        <v>112</v>
      </c>
      <c r="Q78" s="201">
        <f>_xlfn.DAYS(About!$A$3,'Core Indicators'!HM78)</f>
        <v>112</v>
      </c>
      <c r="R78" s="201">
        <f>_xlfn.DAYS(About!$A$3,'Core Indicators'!HU78)</f>
        <v>112</v>
      </c>
      <c r="S78" s="201">
        <f>_xlfn.DAYS(About!$A$3,'Core Indicators'!IC78)</f>
        <v>112</v>
      </c>
      <c r="T78" s="201">
        <f>_xlfn.DAYS(About!$A$3,'Core Indicators'!IK78)</f>
        <v>112</v>
      </c>
      <c r="U78" s="201">
        <f>_xlfn.DAYS(About!$A$3,'Core Indicators'!IS78)</f>
        <v>112</v>
      </c>
      <c r="V78" s="201">
        <f t="shared" si="2"/>
        <v>138.4</v>
      </c>
    </row>
    <row r="79" spans="1:22" x14ac:dyDescent="0.35">
      <c r="A79" s="200" t="str">
        <f>Lists!C:C</f>
        <v>NGA007</v>
      </c>
      <c r="B79" s="201">
        <f>_xlfn.DAYS(About!$A$3,'Core Indicators'!U79)</f>
        <v>520</v>
      </c>
      <c r="C79" s="201">
        <f>_xlfn.DAYS(About!$A$3,'Core Indicators'!AC79)</f>
        <v>51</v>
      </c>
      <c r="D79" s="201">
        <f>_xlfn.DAYS(About!$A$3,'Core Indicators'!AK79)</f>
        <v>51</v>
      </c>
      <c r="E79" s="201">
        <f>_xlfn.DAYS(About!$A$3,'Core Indicators'!AS79)</f>
        <v>188</v>
      </c>
      <c r="F79" s="201">
        <f>_xlfn.DAYS(About!$A$3,'Core Indicators'!BQ79)</f>
        <v>93</v>
      </c>
      <c r="G79" s="201">
        <f>_xlfn.DAYS(About!$A$3,'Core Indicators'!DM79)</f>
        <v>51</v>
      </c>
      <c r="H79" s="201">
        <f>_xlfn.DAYS(About!$A$3,'Core Indicators'!DU79)</f>
        <v>51</v>
      </c>
      <c r="I79" s="201">
        <f>_xlfn.DAYS(About!$A$3,'Core Indicators'!EC79)</f>
        <v>51</v>
      </c>
      <c r="J79" s="201">
        <f>_xlfn.DAYS(About!$A$3,'Core Indicators'!EK79)</f>
        <v>51</v>
      </c>
      <c r="K79" s="201">
        <f>_xlfn.DAYS(About!$A$3,'Core Indicators'!ES79)</f>
        <v>51</v>
      </c>
      <c r="L79" s="201">
        <f>_xlfn.DAYS(About!$A$3,'Core Indicators'!FI79)</f>
        <v>654</v>
      </c>
      <c r="M79" s="201">
        <f>_xlfn.DAYS(About!$A$3,'Core Indicators'!GG79)</f>
        <v>112</v>
      </c>
      <c r="N79" s="201">
        <f>_xlfn.DAYS(About!$A$3,'Core Indicators'!GO79)</f>
        <v>112</v>
      </c>
      <c r="O79" s="201">
        <f>_xlfn.DAYS(About!$A$3,'Core Indicators'!GW79)</f>
        <v>112</v>
      </c>
      <c r="P79" s="201">
        <f>_xlfn.DAYS(About!$A$3,'Core Indicators'!HE79)</f>
        <v>112</v>
      </c>
      <c r="Q79" s="201">
        <f>_xlfn.DAYS(About!$A$3,'Core Indicators'!HM79)</f>
        <v>112</v>
      </c>
      <c r="R79" s="201">
        <f>_xlfn.DAYS(About!$A$3,'Core Indicators'!HU79)</f>
        <v>112</v>
      </c>
      <c r="S79" s="201">
        <f>_xlfn.DAYS(About!$A$3,'Core Indicators'!IC79)</f>
        <v>112</v>
      </c>
      <c r="T79" s="201">
        <f>_xlfn.DAYS(About!$A$3,'Core Indicators'!IK79)</f>
        <v>112</v>
      </c>
      <c r="U79" s="201">
        <f>_xlfn.DAYS(About!$A$3,'Core Indicators'!IS79)</f>
        <v>112</v>
      </c>
      <c r="V79" s="201">
        <f t="shared" si="2"/>
        <v>135.30000000000001</v>
      </c>
    </row>
    <row r="80" spans="1:22" x14ac:dyDescent="0.35">
      <c r="A80" s="200" t="str">
        <f>Lists!C:C</f>
        <v>NGA008</v>
      </c>
      <c r="B80" s="201">
        <f>_xlfn.DAYS(About!$A$3,'Core Indicators'!U80)</f>
        <v>93</v>
      </c>
      <c r="C80" s="201">
        <f>_xlfn.DAYS(About!$A$3,'Core Indicators'!AC80)</f>
        <v>93</v>
      </c>
      <c r="D80" s="201">
        <f>_xlfn.DAYS(About!$A$3,'Core Indicators'!AK80)</f>
        <v>93</v>
      </c>
      <c r="E80" s="201">
        <f>_xlfn.DAYS(About!$A$3,'Core Indicators'!AS80)</f>
        <v>93</v>
      </c>
      <c r="F80" s="201">
        <f>_xlfn.DAYS(About!$A$3,'Core Indicators'!BQ80)</f>
        <v>93</v>
      </c>
      <c r="G80" s="201">
        <f>_xlfn.DAYS(About!$A$3,'Core Indicators'!DM80)</f>
        <v>93</v>
      </c>
      <c r="H80" s="201">
        <f>_xlfn.DAYS(About!$A$3,'Core Indicators'!DU80)</f>
        <v>93</v>
      </c>
      <c r="I80" s="201">
        <f>_xlfn.DAYS(About!$A$3,'Core Indicators'!EC80)</f>
        <v>93</v>
      </c>
      <c r="J80" s="201">
        <f>_xlfn.DAYS(About!$A$3,'Core Indicators'!EK80)</f>
        <v>93</v>
      </c>
      <c r="K80" s="201">
        <f>_xlfn.DAYS(About!$A$3,'Core Indicators'!ES80)</f>
        <v>93</v>
      </c>
      <c r="L80" s="201">
        <f>_xlfn.DAYS(About!$A$3,'Core Indicators'!FI80)</f>
        <v>610</v>
      </c>
      <c r="M80" s="201">
        <f>_xlfn.DAYS(About!$A$3,'Core Indicators'!GG80)</f>
        <v>112</v>
      </c>
      <c r="N80" s="201">
        <f>_xlfn.DAYS(About!$A$3,'Core Indicators'!GO80)</f>
        <v>112</v>
      </c>
      <c r="O80" s="201">
        <f>_xlfn.DAYS(About!$A$3,'Core Indicators'!GW80)</f>
        <v>112</v>
      </c>
      <c r="P80" s="201">
        <f>_xlfn.DAYS(About!$A$3,'Core Indicators'!HE80)</f>
        <v>112</v>
      </c>
      <c r="Q80" s="201">
        <f>_xlfn.DAYS(About!$A$3,'Core Indicators'!HM80)</f>
        <v>112</v>
      </c>
      <c r="R80" s="201">
        <f>_xlfn.DAYS(About!$A$3,'Core Indicators'!HU80)</f>
        <v>112</v>
      </c>
      <c r="S80" s="201">
        <f>_xlfn.DAYS(About!$A$3,'Core Indicators'!IC80)</f>
        <v>112</v>
      </c>
      <c r="T80" s="201">
        <f>_xlfn.DAYS(About!$A$3,'Core Indicators'!IK80)</f>
        <v>112</v>
      </c>
      <c r="U80" s="201">
        <f>_xlfn.DAYS(About!$A$3,'Core Indicators'!IS80)</f>
        <v>112</v>
      </c>
      <c r="V80" s="201">
        <f t="shared" si="2"/>
        <v>146.6</v>
      </c>
    </row>
    <row r="81" spans="1:22" x14ac:dyDescent="0.35">
      <c r="A81" s="200" t="str">
        <f>Lists!C:C</f>
        <v>NIC001</v>
      </c>
      <c r="B81" s="201">
        <f>_xlfn.DAYS(About!$A$3,'Core Indicators'!U81)</f>
        <v>602</v>
      </c>
      <c r="C81" s="201">
        <f>_xlfn.DAYS(About!$A$3,'Core Indicators'!AC81)</f>
        <v>359</v>
      </c>
      <c r="D81" s="201">
        <f>_xlfn.DAYS(About!$A$3,'Core Indicators'!AK81)</f>
        <v>980</v>
      </c>
      <c r="E81" s="201">
        <f>_xlfn.DAYS(About!$A$3,'Core Indicators'!AS81)</f>
        <v>359</v>
      </c>
      <c r="F81" s="201">
        <f>_xlfn.DAYS(About!$A$3,'Core Indicators'!BQ81)</f>
        <v>245</v>
      </c>
      <c r="G81" s="201">
        <f>_xlfn.DAYS(About!$A$3,'Core Indicators'!DM81)</f>
        <v>700</v>
      </c>
      <c r="H81" s="201">
        <f>_xlfn.DAYS(About!$A$3,'Core Indicators'!DU81)</f>
        <v>700</v>
      </c>
      <c r="I81" s="201">
        <f>_xlfn.DAYS(About!$A$3,'Core Indicators'!EC81)</f>
        <v>700</v>
      </c>
      <c r="J81" s="201">
        <f>_xlfn.DAYS(About!$A$3,'Core Indicators'!EK81)</f>
        <v>980</v>
      </c>
      <c r="K81" s="201">
        <f>_xlfn.DAYS(About!$A$3,'Core Indicators'!ES81)</f>
        <v>980</v>
      </c>
      <c r="L81" s="201">
        <f>_xlfn.DAYS(About!$A$3,'Core Indicators'!FI81)</f>
        <v>980</v>
      </c>
      <c r="M81" s="201">
        <f>_xlfn.DAYS(About!$A$3,'Core Indicators'!GG81)</f>
        <v>114</v>
      </c>
      <c r="N81" s="201">
        <f>_xlfn.DAYS(About!$A$3,'Core Indicators'!GO81)</f>
        <v>114</v>
      </c>
      <c r="O81" s="201">
        <f>_xlfn.DAYS(About!$A$3,'Core Indicators'!GW81)</f>
        <v>114</v>
      </c>
      <c r="P81" s="201">
        <f>_xlfn.DAYS(About!$A$3,'Core Indicators'!HE81)</f>
        <v>108</v>
      </c>
      <c r="Q81" s="201">
        <f>_xlfn.DAYS(About!$A$3,'Core Indicators'!HM81)</f>
        <v>114</v>
      </c>
      <c r="R81" s="201">
        <f>_xlfn.DAYS(About!$A$3,'Core Indicators'!HU81)</f>
        <v>114</v>
      </c>
      <c r="S81" s="201">
        <f>_xlfn.DAYS(About!$A$3,'Core Indicators'!IC81)</f>
        <v>114</v>
      </c>
      <c r="T81" s="201">
        <f>_xlfn.DAYS(About!$A$3,'Core Indicators'!IK81)</f>
        <v>114</v>
      </c>
      <c r="U81" s="201">
        <f>_xlfn.DAYS(About!$A$3,'Core Indicators'!IS81)</f>
        <v>114</v>
      </c>
      <c r="V81" s="201">
        <f t="shared" si="2"/>
        <v>673.8</v>
      </c>
    </row>
    <row r="82" spans="1:22" x14ac:dyDescent="0.35">
      <c r="A82" s="200" t="str">
        <f>Lists!C:C</f>
        <v>NIC002</v>
      </c>
      <c r="B82" s="201">
        <f>_xlfn.DAYS(About!$A$3,'Core Indicators'!U82)</f>
        <v>304</v>
      </c>
      <c r="C82" s="201">
        <f>_xlfn.DAYS(About!$A$3,'Core Indicators'!AC82)</f>
        <v>304</v>
      </c>
      <c r="D82" s="201">
        <f>_xlfn.DAYS(About!$A$3,'Core Indicators'!AK82)</f>
        <v>245</v>
      </c>
      <c r="E82" s="201">
        <f>_xlfn.DAYS(About!$A$3,'Core Indicators'!AS82)</f>
        <v>304</v>
      </c>
      <c r="F82" s="201">
        <f>_xlfn.DAYS(About!$A$3,'Core Indicators'!BQ82)</f>
        <v>304</v>
      </c>
      <c r="G82" s="201">
        <f>_xlfn.DAYS(About!$A$3,'Core Indicators'!DM82)</f>
        <v>245</v>
      </c>
      <c r="H82" s="201">
        <f>_xlfn.DAYS(About!$A$3,'Core Indicators'!DU82)</f>
        <v>245</v>
      </c>
      <c r="I82" s="201">
        <f>_xlfn.DAYS(About!$A$3,'Core Indicators'!EC82)</f>
        <v>304</v>
      </c>
      <c r="J82" s="201">
        <f>_xlfn.DAYS(About!$A$3,'Core Indicators'!EK82)</f>
        <v>304</v>
      </c>
      <c r="K82" s="201">
        <f>_xlfn.DAYS(About!$A$3,'Core Indicators'!ES82)</f>
        <v>304</v>
      </c>
      <c r="L82" s="201">
        <f>_xlfn.DAYS(About!$A$3,'Core Indicators'!FI82)</f>
        <v>304</v>
      </c>
      <c r="M82" s="201">
        <f>_xlfn.DAYS(About!$A$3,'Core Indicators'!GG82)</f>
        <v>108</v>
      </c>
      <c r="N82" s="201">
        <f>_xlfn.DAYS(About!$A$3,'Core Indicators'!GO82)</f>
        <v>108</v>
      </c>
      <c r="O82" s="201">
        <f>_xlfn.DAYS(About!$A$3,'Core Indicators'!GW82)</f>
        <v>108</v>
      </c>
      <c r="P82" s="201">
        <f>_xlfn.DAYS(About!$A$3,'Core Indicators'!HE82)</f>
        <v>108</v>
      </c>
      <c r="Q82" s="201">
        <f>_xlfn.DAYS(About!$A$3,'Core Indicators'!HM82)</f>
        <v>108</v>
      </c>
      <c r="R82" s="201">
        <f>_xlfn.DAYS(About!$A$3,'Core Indicators'!HU82)</f>
        <v>108</v>
      </c>
      <c r="S82" s="201">
        <f>_xlfn.DAYS(About!$A$3,'Core Indicators'!IC82)</f>
        <v>108</v>
      </c>
      <c r="T82" s="201">
        <f>_xlfn.DAYS(About!$A$3,'Core Indicators'!IK82)</f>
        <v>108</v>
      </c>
      <c r="U82" s="201">
        <f>_xlfn.DAYS(About!$A$3,'Core Indicators'!IS82)</f>
        <v>108</v>
      </c>
      <c r="V82" s="201">
        <f t="shared" si="2"/>
        <v>266.7</v>
      </c>
    </row>
    <row r="83" spans="1:22" x14ac:dyDescent="0.35">
      <c r="A83" s="200" t="str">
        <f>Lists!C:C</f>
        <v>PAK001</v>
      </c>
      <c r="B83" s="201">
        <f>_xlfn.DAYS(About!$A$3,'Core Indicators'!U83)</f>
        <v>143</v>
      </c>
      <c r="C83" s="201">
        <f>_xlfn.DAYS(About!$A$3,'Core Indicators'!AC83)</f>
        <v>15</v>
      </c>
      <c r="D83" s="201">
        <f>_xlfn.DAYS(About!$A$3,'Core Indicators'!AK83)</f>
        <v>15</v>
      </c>
      <c r="E83" s="201">
        <f>_xlfn.DAYS(About!$A$3,'Core Indicators'!AS83)</f>
        <v>15</v>
      </c>
      <c r="F83" s="201">
        <f>_xlfn.DAYS(About!$A$3,'Core Indicators'!BQ83)</f>
        <v>15</v>
      </c>
      <c r="G83" s="201">
        <f>_xlfn.DAYS(About!$A$3,'Core Indicators'!DM83)</f>
        <v>15</v>
      </c>
      <c r="H83" s="201">
        <f>_xlfn.DAYS(About!$A$3,'Core Indicators'!DU83)</f>
        <v>15</v>
      </c>
      <c r="I83" s="201">
        <f>_xlfn.DAYS(About!$A$3,'Core Indicators'!EC83)</f>
        <v>15</v>
      </c>
      <c r="J83" s="201">
        <f>_xlfn.DAYS(About!$A$3,'Core Indicators'!EK83)</f>
        <v>15</v>
      </c>
      <c r="K83" s="201">
        <f>_xlfn.DAYS(About!$A$3,'Core Indicators'!ES83)</f>
        <v>15</v>
      </c>
      <c r="L83" s="201">
        <f>_xlfn.DAYS(About!$A$3,'Core Indicators'!FI83)</f>
        <v>966</v>
      </c>
      <c r="M83" s="201">
        <f>_xlfn.DAYS(About!$A$3,'Core Indicators'!GG83)</f>
        <v>111</v>
      </c>
      <c r="N83" s="201">
        <f>_xlfn.DAYS(About!$A$3,'Core Indicators'!GO83)</f>
        <v>111</v>
      </c>
      <c r="O83" s="201">
        <f>_xlfn.DAYS(About!$A$3,'Core Indicators'!GW83)</f>
        <v>111</v>
      </c>
      <c r="P83" s="201">
        <f>_xlfn.DAYS(About!$A$3,'Core Indicators'!HE83)</f>
        <v>111</v>
      </c>
      <c r="Q83" s="201">
        <f>_xlfn.DAYS(About!$A$3,'Core Indicators'!HM83)</f>
        <v>111</v>
      </c>
      <c r="R83" s="201">
        <f>_xlfn.DAYS(About!$A$3,'Core Indicators'!HU83)</f>
        <v>111</v>
      </c>
      <c r="S83" s="201">
        <f>_xlfn.DAYS(About!$A$3,'Core Indicators'!IC83)</f>
        <v>111</v>
      </c>
      <c r="T83" s="201">
        <f>_xlfn.DAYS(About!$A$3,'Core Indicators'!IK83)</f>
        <v>111</v>
      </c>
      <c r="U83" s="201">
        <f>_xlfn.DAYS(About!$A$3,'Core Indicators'!IS83)</f>
        <v>111</v>
      </c>
      <c r="V83" s="201">
        <f t="shared" si="2"/>
        <v>119.7</v>
      </c>
    </row>
    <row r="84" spans="1:22" x14ac:dyDescent="0.35">
      <c r="A84" s="200" t="str">
        <f>Lists!C:C</f>
        <v>PAK004</v>
      </c>
      <c r="B84" s="201">
        <f>_xlfn.DAYS(About!$A$3,'Core Indicators'!U84)</f>
        <v>864</v>
      </c>
      <c r="C84" s="201">
        <f>_xlfn.DAYS(About!$A$3,'Core Indicators'!AC84)</f>
        <v>864</v>
      </c>
      <c r="D84" s="201">
        <f>_xlfn.DAYS(About!$A$3,'Core Indicators'!AK84)</f>
        <v>946</v>
      </c>
      <c r="E84" s="201">
        <f>_xlfn.DAYS(About!$A$3,'Core Indicators'!AS84)</f>
        <v>610</v>
      </c>
      <c r="F84" s="201">
        <f>_xlfn.DAYS(About!$A$3,'Core Indicators'!BQ84)</f>
        <v>15</v>
      </c>
      <c r="G84" s="201">
        <f>_xlfn.DAYS(About!$A$3,'Core Indicators'!DM84)</f>
        <v>673</v>
      </c>
      <c r="H84" s="201">
        <f>_xlfn.DAYS(About!$A$3,'Core Indicators'!DU84)</f>
        <v>946</v>
      </c>
      <c r="I84" s="201">
        <f>_xlfn.DAYS(About!$A$3,'Core Indicators'!EC84)</f>
        <v>946</v>
      </c>
      <c r="J84" s="201">
        <f>_xlfn.DAYS(About!$A$3,'Core Indicators'!EK84)</f>
        <v>946</v>
      </c>
      <c r="K84" s="201">
        <f>_xlfn.DAYS(About!$A$3,'Core Indicators'!ES84)</f>
        <v>946</v>
      </c>
      <c r="L84" s="201">
        <f>_xlfn.DAYS(About!$A$3,'Core Indicators'!FI84)</f>
        <v>946</v>
      </c>
      <c r="M84" s="201">
        <f>_xlfn.DAYS(About!$A$3,'Core Indicators'!GG84)</f>
        <v>111</v>
      </c>
      <c r="N84" s="201">
        <f>_xlfn.DAYS(About!$A$3,'Core Indicators'!GO84)</f>
        <v>111</v>
      </c>
      <c r="O84" s="201">
        <f>_xlfn.DAYS(About!$A$3,'Core Indicators'!GW84)</f>
        <v>111</v>
      </c>
      <c r="P84" s="201">
        <f>_xlfn.DAYS(About!$A$3,'Core Indicators'!HE84)</f>
        <v>111</v>
      </c>
      <c r="Q84" s="201">
        <f>_xlfn.DAYS(About!$A$3,'Core Indicators'!HM84)</f>
        <v>111</v>
      </c>
      <c r="R84" s="201">
        <f>_xlfn.DAYS(About!$A$3,'Core Indicators'!HU84)</f>
        <v>111</v>
      </c>
      <c r="S84" s="201">
        <f>_xlfn.DAYS(About!$A$3,'Core Indicators'!IC84)</f>
        <v>111</v>
      </c>
      <c r="T84" s="201">
        <f>_xlfn.DAYS(About!$A$3,'Core Indicators'!IK84)</f>
        <v>111</v>
      </c>
      <c r="U84" s="201">
        <f>_xlfn.DAYS(About!$A$3,'Core Indicators'!IS84)</f>
        <v>111</v>
      </c>
      <c r="V84" s="201">
        <f t="shared" si="2"/>
        <v>708.5</v>
      </c>
    </row>
    <row r="85" spans="1:22" x14ac:dyDescent="0.35">
      <c r="A85" s="200" t="str">
        <f>Lists!C:C</f>
        <v>PER002</v>
      </c>
      <c r="B85" s="201">
        <f>_xlfn.DAYS(About!$A$3,'Core Indicators'!U85)</f>
        <v>602</v>
      </c>
      <c r="C85" s="201">
        <f>_xlfn.DAYS(About!$A$3,'Core Indicators'!AC85)</f>
        <v>602</v>
      </c>
      <c r="D85" s="201">
        <f>_xlfn.DAYS(About!$A$3,'Core Indicators'!AK85)</f>
        <v>245</v>
      </c>
      <c r="E85" s="201">
        <f>_xlfn.DAYS(About!$A$3,'Core Indicators'!AS85)</f>
        <v>245</v>
      </c>
      <c r="F85" s="201">
        <f>_xlfn.DAYS(About!$A$3,'Core Indicators'!BQ85)</f>
        <v>359</v>
      </c>
      <c r="G85" s="201">
        <f>_xlfn.DAYS(About!$A$3,'Core Indicators'!DM85)</f>
        <v>245</v>
      </c>
      <c r="H85" s="201">
        <f>_xlfn.DAYS(About!$A$3,'Core Indicators'!DU85)</f>
        <v>244</v>
      </c>
      <c r="I85" s="201">
        <f>_xlfn.DAYS(About!$A$3,'Core Indicators'!EC85)</f>
        <v>244</v>
      </c>
      <c r="J85" s="201">
        <f>_xlfn.DAYS(About!$A$3,'Core Indicators'!EK85)</f>
        <v>244</v>
      </c>
      <c r="K85" s="201">
        <f>_xlfn.DAYS(About!$A$3,'Core Indicators'!ES85)</f>
        <v>244</v>
      </c>
      <c r="L85" s="201">
        <f>_xlfn.DAYS(About!$A$3,'Core Indicators'!FI85)</f>
        <v>958</v>
      </c>
      <c r="M85" s="201">
        <f>_xlfn.DAYS(About!$A$3,'Core Indicators'!GG85)</f>
        <v>121</v>
      </c>
      <c r="N85" s="201">
        <f>_xlfn.DAYS(About!$A$3,'Core Indicators'!GO85)</f>
        <v>121</v>
      </c>
      <c r="O85" s="201">
        <f>_xlfn.DAYS(About!$A$3,'Core Indicators'!GW85)</f>
        <v>121</v>
      </c>
      <c r="P85" s="201">
        <f>_xlfn.DAYS(About!$A$3,'Core Indicators'!HE85)</f>
        <v>121</v>
      </c>
      <c r="Q85" s="201">
        <f>_xlfn.DAYS(About!$A$3,'Core Indicators'!HM85)</f>
        <v>121</v>
      </c>
      <c r="R85" s="201">
        <f>_xlfn.DAYS(About!$A$3,'Core Indicators'!HU85)</f>
        <v>121</v>
      </c>
      <c r="S85" s="201">
        <f>_xlfn.DAYS(About!$A$3,'Core Indicators'!IC85)</f>
        <v>121</v>
      </c>
      <c r="T85" s="201">
        <f>_xlfn.DAYS(About!$A$3,'Core Indicators'!IK85)</f>
        <v>121</v>
      </c>
      <c r="U85" s="201">
        <f>_xlfn.DAYS(About!$A$3,'Core Indicators'!IS85)</f>
        <v>121</v>
      </c>
      <c r="V85" s="201">
        <f t="shared" si="2"/>
        <v>314.89999999999998</v>
      </c>
    </row>
    <row r="86" spans="1:22" x14ac:dyDescent="0.35">
      <c r="A86" s="200" t="str">
        <f>Lists!C:C</f>
        <v>PHL003</v>
      </c>
      <c r="B86" s="201">
        <f>_xlfn.DAYS(About!$A$3,'Core Indicators'!U86)</f>
        <v>671</v>
      </c>
      <c r="C86" s="201">
        <f>_xlfn.DAYS(About!$A$3,'Core Indicators'!AC86)</f>
        <v>66</v>
      </c>
      <c r="D86" s="201">
        <f>_xlfn.DAYS(About!$A$3,'Core Indicators'!AK86)</f>
        <v>2</v>
      </c>
      <c r="E86" s="201">
        <f>_xlfn.DAYS(About!$A$3,'Core Indicators'!AS86)</f>
        <v>2</v>
      </c>
      <c r="F86" s="201">
        <f>_xlfn.DAYS(About!$A$3,'Core Indicators'!BQ86)</f>
        <v>66</v>
      </c>
      <c r="G86" s="201">
        <f>_xlfn.DAYS(About!$A$3,'Core Indicators'!DM86)</f>
        <v>2</v>
      </c>
      <c r="H86" s="201">
        <f>_xlfn.DAYS(About!$A$3,'Core Indicators'!DU86)</f>
        <v>211</v>
      </c>
      <c r="I86" s="201">
        <f>_xlfn.DAYS(About!$A$3,'Core Indicators'!EC86)</f>
        <v>2</v>
      </c>
      <c r="J86" s="201">
        <f>_xlfn.DAYS(About!$A$3,'Core Indicators'!EK86)</f>
        <v>211</v>
      </c>
      <c r="K86" s="201">
        <f>_xlfn.DAYS(About!$A$3,'Core Indicators'!ES86)</f>
        <v>211</v>
      </c>
      <c r="L86" s="201">
        <f>_xlfn.DAYS(About!$A$3,'Core Indicators'!FI86)</f>
        <v>671</v>
      </c>
      <c r="M86" s="201">
        <f>_xlfn.DAYS(About!$A$3,'Core Indicators'!GG86)</f>
        <v>121</v>
      </c>
      <c r="N86" s="201">
        <f>_xlfn.DAYS(About!$A$3,'Core Indicators'!GO86)</f>
        <v>121</v>
      </c>
      <c r="O86" s="201">
        <f>_xlfn.DAYS(About!$A$3,'Core Indicators'!GW86)</f>
        <v>121</v>
      </c>
      <c r="P86" s="201">
        <f>_xlfn.DAYS(About!$A$3,'Core Indicators'!HE86)</f>
        <v>121</v>
      </c>
      <c r="Q86" s="201">
        <f>_xlfn.DAYS(About!$A$3,'Core Indicators'!HM86)</f>
        <v>121</v>
      </c>
      <c r="R86" s="201">
        <f>_xlfn.DAYS(About!$A$3,'Core Indicators'!HU86)</f>
        <v>121</v>
      </c>
      <c r="S86" s="201">
        <f>_xlfn.DAYS(About!$A$3,'Core Indicators'!IC86)</f>
        <v>121</v>
      </c>
      <c r="T86" s="201">
        <f>_xlfn.DAYS(About!$A$3,'Core Indicators'!IK86)</f>
        <v>121</v>
      </c>
      <c r="U86" s="201">
        <f>_xlfn.DAYS(About!$A$3,'Core Indicators'!IS86)</f>
        <v>121</v>
      </c>
      <c r="V86" s="201">
        <f t="shared" si="2"/>
        <v>149.9</v>
      </c>
    </row>
    <row r="87" spans="1:22" x14ac:dyDescent="0.35">
      <c r="A87" s="200" t="str">
        <f>Lists!C:C</f>
        <v>PRK001</v>
      </c>
      <c r="B87" s="201">
        <f>_xlfn.DAYS(About!$A$3,'Core Indicators'!U87)</f>
        <v>191</v>
      </c>
      <c r="C87" s="201">
        <f>_xlfn.DAYS(About!$A$3,'Core Indicators'!AC87)</f>
        <v>191</v>
      </c>
      <c r="D87" s="201">
        <f>_xlfn.DAYS(About!$A$3,'Core Indicators'!AK87)</f>
        <v>191</v>
      </c>
      <c r="E87" s="201">
        <f>_xlfn.DAYS(About!$A$3,'Core Indicators'!AS87)</f>
        <v>105</v>
      </c>
      <c r="F87" s="201">
        <f>_xlfn.DAYS(About!$A$3,'Core Indicators'!BQ87)</f>
        <v>10</v>
      </c>
      <c r="G87" s="201">
        <f>_xlfn.DAYS(About!$A$3,'Core Indicators'!DM87)</f>
        <v>549</v>
      </c>
      <c r="H87" s="201">
        <f>_xlfn.DAYS(About!$A$3,'Core Indicators'!DU87)</f>
        <v>549</v>
      </c>
      <c r="I87" s="201">
        <f>_xlfn.DAYS(About!$A$3,'Core Indicators'!EC87)</f>
        <v>549</v>
      </c>
      <c r="J87" s="201">
        <f>_xlfn.DAYS(About!$A$3,'Core Indicators'!EK87)</f>
        <v>549</v>
      </c>
      <c r="K87" s="201">
        <f>_xlfn.DAYS(About!$A$3,'Core Indicators'!ES87)</f>
        <v>549</v>
      </c>
      <c r="L87" s="201">
        <f>_xlfn.DAYS(About!$A$3,'Core Indicators'!FI87)</f>
        <v>976</v>
      </c>
      <c r="M87" s="201">
        <f>_xlfn.DAYS(About!$A$3,'Core Indicators'!GG87)</f>
        <v>123</v>
      </c>
      <c r="N87" s="201">
        <f>_xlfn.DAYS(About!$A$3,'Core Indicators'!GO87)</f>
        <v>123</v>
      </c>
      <c r="O87" s="201">
        <f>_xlfn.DAYS(About!$A$3,'Core Indicators'!GW87)</f>
        <v>123</v>
      </c>
      <c r="P87" s="201">
        <f>_xlfn.DAYS(About!$A$3,'Core Indicators'!HE87)</f>
        <v>123</v>
      </c>
      <c r="Q87" s="201">
        <f>_xlfn.DAYS(About!$A$3,'Core Indicators'!HM87)</f>
        <v>123</v>
      </c>
      <c r="R87" s="201">
        <f>_xlfn.DAYS(About!$A$3,'Core Indicators'!HU87)</f>
        <v>123</v>
      </c>
      <c r="S87" s="201">
        <f>_xlfn.DAYS(About!$A$3,'Core Indicators'!IC87)</f>
        <v>123</v>
      </c>
      <c r="T87" s="201">
        <f>_xlfn.DAYS(About!$A$3,'Core Indicators'!IK87)</f>
        <v>123</v>
      </c>
      <c r="U87" s="201">
        <f>_xlfn.DAYS(About!$A$3,'Core Indicators'!IS87)</f>
        <v>123</v>
      </c>
      <c r="V87" s="201">
        <f t="shared" si="2"/>
        <v>415</v>
      </c>
    </row>
    <row r="88" spans="1:22" x14ac:dyDescent="0.35">
      <c r="A88" s="200" t="str">
        <f>Lists!C:C</f>
        <v>PSE002</v>
      </c>
      <c r="B88" s="201">
        <f>_xlfn.DAYS(About!$A$3,'Core Indicators'!U88)</f>
        <v>215</v>
      </c>
      <c r="C88" s="201">
        <f>_xlfn.DAYS(About!$A$3,'Core Indicators'!AC88)</f>
        <v>215</v>
      </c>
      <c r="D88" s="201">
        <f>_xlfn.DAYS(About!$A$3,'Core Indicators'!AK88)</f>
        <v>215</v>
      </c>
      <c r="E88" s="201">
        <f>_xlfn.DAYS(About!$A$3,'Core Indicators'!AS88)</f>
        <v>15</v>
      </c>
      <c r="F88" s="201">
        <f>_xlfn.DAYS(About!$A$3,'Core Indicators'!BQ88)</f>
        <v>15</v>
      </c>
      <c r="G88" s="201">
        <f>_xlfn.DAYS(About!$A$3,'Core Indicators'!DM88)</f>
        <v>92</v>
      </c>
      <c r="H88" s="201">
        <f>_xlfn.DAYS(About!$A$3,'Core Indicators'!DU88)</f>
        <v>92</v>
      </c>
      <c r="I88" s="201">
        <f>_xlfn.DAYS(About!$A$3,'Core Indicators'!EC88)</f>
        <v>92</v>
      </c>
      <c r="J88" s="201">
        <f>_xlfn.DAYS(About!$A$3,'Core Indicators'!EK88)</f>
        <v>92</v>
      </c>
      <c r="K88" s="201">
        <f>_xlfn.DAYS(About!$A$3,'Core Indicators'!ES88)</f>
        <v>92</v>
      </c>
      <c r="L88" s="201">
        <f>_xlfn.DAYS(About!$A$3,'Core Indicators'!FI88)</f>
        <v>966</v>
      </c>
      <c r="M88" s="201">
        <f>_xlfn.DAYS(About!$A$3,'Core Indicators'!GG88)</f>
        <v>120</v>
      </c>
      <c r="N88" s="201">
        <f>_xlfn.DAYS(About!$A$3,'Core Indicators'!GO88)</f>
        <v>120</v>
      </c>
      <c r="O88" s="201">
        <f>_xlfn.DAYS(About!$A$3,'Core Indicators'!GW88)</f>
        <v>120</v>
      </c>
      <c r="P88" s="201">
        <f>_xlfn.DAYS(About!$A$3,'Core Indicators'!HE88)</f>
        <v>120</v>
      </c>
      <c r="Q88" s="201">
        <f>_xlfn.DAYS(About!$A$3,'Core Indicators'!HM88)</f>
        <v>120</v>
      </c>
      <c r="R88" s="201">
        <f>_xlfn.DAYS(About!$A$3,'Core Indicators'!HU88)</f>
        <v>120</v>
      </c>
      <c r="S88" s="201">
        <f>_xlfn.DAYS(About!$A$3,'Core Indicators'!IC88)</f>
        <v>120</v>
      </c>
      <c r="T88" s="201">
        <f>_xlfn.DAYS(About!$A$3,'Core Indicators'!IK88)</f>
        <v>120</v>
      </c>
      <c r="U88" s="201">
        <f>_xlfn.DAYS(About!$A$3,'Core Indicators'!IS88)</f>
        <v>120</v>
      </c>
      <c r="V88" s="201">
        <f t="shared" si="2"/>
        <v>179.1</v>
      </c>
    </row>
    <row r="89" spans="1:22" x14ac:dyDescent="0.35">
      <c r="A89" s="200" t="str">
        <f>Lists!C:C</f>
        <v>REG001</v>
      </c>
      <c r="B89" s="201">
        <f>_xlfn.DAYS(About!$A$3,'Core Indicators'!U89)</f>
        <v>490</v>
      </c>
      <c r="C89" s="201">
        <f>_xlfn.DAYS(About!$A$3,'Core Indicators'!AC89)</f>
        <v>188</v>
      </c>
      <c r="D89" s="201">
        <f>_xlfn.DAYS(About!$A$3,'Core Indicators'!AK89)</f>
        <v>188</v>
      </c>
      <c r="E89" s="201">
        <f>_xlfn.DAYS(About!$A$3,'Core Indicators'!AS89)</f>
        <v>188</v>
      </c>
      <c r="F89" s="201">
        <f>_xlfn.DAYS(About!$A$3,'Core Indicators'!BQ89)</f>
        <v>188</v>
      </c>
      <c r="G89" s="201">
        <f>_xlfn.DAYS(About!$A$3,'Core Indicators'!DM89)</f>
        <v>188</v>
      </c>
      <c r="H89" s="201">
        <f>_xlfn.DAYS(About!$A$3,'Core Indicators'!DU89)</f>
        <v>188</v>
      </c>
      <c r="I89" s="201">
        <f>_xlfn.DAYS(About!$A$3,'Core Indicators'!EC89)</f>
        <v>188</v>
      </c>
      <c r="J89" s="201">
        <f>_xlfn.DAYS(About!$A$3,'Core Indicators'!EK89)</f>
        <v>188</v>
      </c>
      <c r="K89" s="201">
        <f>_xlfn.DAYS(About!$A$3,'Core Indicators'!ES89)</f>
        <v>188</v>
      </c>
      <c r="L89" s="201">
        <f>_xlfn.DAYS(About!$A$3,'Core Indicators'!FI89)</f>
        <v>883</v>
      </c>
      <c r="M89" s="201">
        <f>_xlfn.DAYS(About!$A$3,'Core Indicators'!GG89)</f>
        <v>111</v>
      </c>
      <c r="N89" s="201">
        <f>_xlfn.DAYS(About!$A$3,'Core Indicators'!GO89)</f>
        <v>111</v>
      </c>
      <c r="O89" s="201">
        <f>_xlfn.DAYS(About!$A$3,'Core Indicators'!GW89)</f>
        <v>111</v>
      </c>
      <c r="P89" s="201">
        <f>_xlfn.DAYS(About!$A$3,'Core Indicators'!HE89)</f>
        <v>111</v>
      </c>
      <c r="Q89" s="201">
        <f>_xlfn.DAYS(About!$A$3,'Core Indicators'!HM89)</f>
        <v>111</v>
      </c>
      <c r="R89" s="201">
        <f>_xlfn.DAYS(About!$A$3,'Core Indicators'!HU89)</f>
        <v>111</v>
      </c>
      <c r="S89" s="201">
        <f>_xlfn.DAYS(About!$A$3,'Core Indicators'!IC89)</f>
        <v>111</v>
      </c>
      <c r="T89" s="201">
        <f>_xlfn.DAYS(About!$A$3,'Core Indicators'!IK89)</f>
        <v>111</v>
      </c>
      <c r="U89" s="201">
        <f>_xlfn.DAYS(About!$A$3,'Core Indicators'!IS89)</f>
        <v>111</v>
      </c>
      <c r="V89" s="201">
        <f t="shared" si="2"/>
        <v>249.8</v>
      </c>
    </row>
    <row r="90" spans="1:22" x14ac:dyDescent="0.35">
      <c r="A90" s="200" t="str">
        <f>Lists!C:C</f>
        <v>REG002</v>
      </c>
      <c r="B90" s="201">
        <f>_xlfn.DAYS(About!$A$3,'Core Indicators'!U90)</f>
        <v>602</v>
      </c>
      <c r="C90" s="201">
        <f>_xlfn.DAYS(About!$A$3,'Core Indicators'!AC90)</f>
        <v>245</v>
      </c>
      <c r="D90" s="201">
        <f>_xlfn.DAYS(About!$A$3,'Core Indicators'!AK90)</f>
        <v>245</v>
      </c>
      <c r="E90" s="201">
        <f>_xlfn.DAYS(About!$A$3,'Core Indicators'!AS90)</f>
        <v>245</v>
      </c>
      <c r="F90" s="201">
        <f>_xlfn.DAYS(About!$A$3,'Core Indicators'!BQ90)</f>
        <v>671</v>
      </c>
      <c r="G90" s="201">
        <f>_xlfn.DAYS(About!$A$3,'Core Indicators'!DM90)</f>
        <v>245</v>
      </c>
      <c r="H90" s="201">
        <f>_xlfn.DAYS(About!$A$3,'Core Indicators'!DU90)</f>
        <v>245</v>
      </c>
      <c r="I90" s="201">
        <f>_xlfn.DAYS(About!$A$3,'Core Indicators'!EC90)</f>
        <v>245</v>
      </c>
      <c r="J90" s="201">
        <f>_xlfn.DAYS(About!$A$3,'Core Indicators'!EK90)</f>
        <v>245</v>
      </c>
      <c r="K90" s="201">
        <f>_xlfn.DAYS(About!$A$3,'Core Indicators'!ES90)</f>
        <v>245</v>
      </c>
      <c r="L90" s="201">
        <f>_xlfn.DAYS(About!$A$3,'Core Indicators'!FI90)</f>
        <v>884</v>
      </c>
      <c r="M90" s="201">
        <f>_xlfn.DAYS(About!$A$3,'Core Indicators'!GG90)</f>
        <v>107</v>
      </c>
      <c r="N90" s="201">
        <f>_xlfn.DAYS(About!$A$3,'Core Indicators'!GO90)</f>
        <v>107</v>
      </c>
      <c r="O90" s="201">
        <f>_xlfn.DAYS(About!$A$3,'Core Indicators'!GW90)</f>
        <v>107</v>
      </c>
      <c r="P90" s="201">
        <f>_xlfn.DAYS(About!$A$3,'Core Indicators'!HE90)</f>
        <v>107</v>
      </c>
      <c r="Q90" s="201">
        <f>_xlfn.DAYS(About!$A$3,'Core Indicators'!HM90)</f>
        <v>107</v>
      </c>
      <c r="R90" s="201">
        <f>_xlfn.DAYS(About!$A$3,'Core Indicators'!HU90)</f>
        <v>107</v>
      </c>
      <c r="S90" s="201">
        <f>_xlfn.DAYS(About!$A$3,'Core Indicators'!IC90)</f>
        <v>107</v>
      </c>
      <c r="T90" s="201">
        <f>_xlfn.DAYS(About!$A$3,'Core Indicators'!IK90)</f>
        <v>107</v>
      </c>
      <c r="U90" s="201">
        <f>_xlfn.DAYS(About!$A$3,'Core Indicators'!IS90)</f>
        <v>107</v>
      </c>
      <c r="V90" s="201">
        <f t="shared" si="2"/>
        <v>337.7</v>
      </c>
    </row>
    <row r="91" spans="1:22" x14ac:dyDescent="0.35">
      <c r="A91" s="200" t="str">
        <f>Lists!C:C</f>
        <v>REG003</v>
      </c>
      <c r="B91" s="201">
        <f>_xlfn.DAYS(About!$A$3,'Core Indicators'!U91)</f>
        <v>682</v>
      </c>
      <c r="C91" s="201">
        <f>_xlfn.DAYS(About!$A$3,'Core Indicators'!AC91)</f>
        <v>682</v>
      </c>
      <c r="D91" s="201">
        <f>_xlfn.DAYS(About!$A$3,'Core Indicators'!AK91)</f>
        <v>359</v>
      </c>
      <c r="E91" s="201">
        <f>_xlfn.DAYS(About!$A$3,'Core Indicators'!AS91)</f>
        <v>682</v>
      </c>
      <c r="F91" s="201">
        <f>_xlfn.DAYS(About!$A$3,'Core Indicators'!BQ91)</f>
        <v>191</v>
      </c>
      <c r="G91" s="201">
        <f>_xlfn.DAYS(About!$A$3,'Core Indicators'!DM91)</f>
        <v>682</v>
      </c>
      <c r="H91" s="201">
        <f>_xlfn.DAYS(About!$A$3,'Core Indicators'!DU91)</f>
        <v>889</v>
      </c>
      <c r="I91" s="201">
        <f>_xlfn.DAYS(About!$A$3,'Core Indicators'!EC91)</f>
        <v>889</v>
      </c>
      <c r="J91" s="201">
        <f>_xlfn.DAYS(About!$A$3,'Core Indicators'!EK91)</f>
        <v>889</v>
      </c>
      <c r="K91" s="201">
        <f>_xlfn.DAYS(About!$A$3,'Core Indicators'!ES91)</f>
        <v>889</v>
      </c>
      <c r="L91" s="201">
        <f>_xlfn.DAYS(About!$A$3,'Core Indicators'!FI91)</f>
        <v>889</v>
      </c>
      <c r="M91" s="201">
        <f>_xlfn.DAYS(About!$A$3,'Core Indicators'!GG91)</f>
        <v>111</v>
      </c>
      <c r="N91" s="201">
        <f>_xlfn.DAYS(About!$A$3,'Core Indicators'!GO91)</f>
        <v>111</v>
      </c>
      <c r="O91" s="201">
        <f>_xlfn.DAYS(About!$A$3,'Core Indicators'!GW91)</f>
        <v>111</v>
      </c>
      <c r="P91" s="201">
        <f>_xlfn.DAYS(About!$A$3,'Core Indicators'!HE91)</f>
        <v>111</v>
      </c>
      <c r="Q91" s="201">
        <f>_xlfn.DAYS(About!$A$3,'Core Indicators'!HM91)</f>
        <v>111</v>
      </c>
      <c r="R91" s="201">
        <f>_xlfn.DAYS(About!$A$3,'Core Indicators'!HU91)</f>
        <v>111</v>
      </c>
      <c r="S91" s="201">
        <f>_xlfn.DAYS(About!$A$3,'Core Indicators'!IC91)</f>
        <v>111</v>
      </c>
      <c r="T91" s="201">
        <f>_xlfn.DAYS(About!$A$3,'Core Indicators'!IK91)</f>
        <v>111</v>
      </c>
      <c r="U91" s="201">
        <f>_xlfn.DAYS(About!$A$3,'Core Indicators'!IS91)</f>
        <v>111</v>
      </c>
      <c r="V91" s="201">
        <f t="shared" si="2"/>
        <v>647</v>
      </c>
    </row>
    <row r="92" spans="1:22" x14ac:dyDescent="0.35">
      <c r="A92" s="200" t="str">
        <f>Lists!C:C</f>
        <v>REG004</v>
      </c>
      <c r="B92" s="201">
        <f>_xlfn.DAYS(About!$A$3,'Core Indicators'!U92)</f>
        <v>214</v>
      </c>
      <c r="C92" s="201">
        <f>_xlfn.DAYS(About!$A$3,'Core Indicators'!AC92)</f>
        <v>15</v>
      </c>
      <c r="D92" s="201">
        <f>_xlfn.DAYS(About!$A$3,'Core Indicators'!AK92)</f>
        <v>15</v>
      </c>
      <c r="E92" s="201">
        <f>_xlfn.DAYS(About!$A$3,'Core Indicators'!AS92)</f>
        <v>15</v>
      </c>
      <c r="F92" s="201">
        <f>_xlfn.DAYS(About!$A$3,'Core Indicators'!BQ92)</f>
        <v>304</v>
      </c>
      <c r="G92" s="201">
        <f>_xlfn.DAYS(About!$A$3,'Core Indicators'!DM92)</f>
        <v>15</v>
      </c>
      <c r="H92" s="201">
        <f>_xlfn.DAYS(About!$A$3,'Core Indicators'!DU92)</f>
        <v>15</v>
      </c>
      <c r="I92" s="201">
        <f>_xlfn.DAYS(About!$A$3,'Core Indicators'!EC92)</f>
        <v>15</v>
      </c>
      <c r="J92" s="201">
        <f>_xlfn.DAYS(About!$A$3,'Core Indicators'!EK92)</f>
        <v>15</v>
      </c>
      <c r="K92" s="201">
        <f>_xlfn.DAYS(About!$A$3,'Core Indicators'!ES92)</f>
        <v>15</v>
      </c>
      <c r="L92" s="201">
        <f>_xlfn.DAYS(About!$A$3,'Core Indicators'!FI92)</f>
        <v>863</v>
      </c>
      <c r="M92" s="201">
        <f>_xlfn.DAYS(About!$A$3,'Core Indicators'!GG92)</f>
        <v>111</v>
      </c>
      <c r="N92" s="201">
        <f>_xlfn.DAYS(About!$A$3,'Core Indicators'!GO92)</f>
        <v>111</v>
      </c>
      <c r="O92" s="201">
        <f>_xlfn.DAYS(About!$A$3,'Core Indicators'!GW92)</f>
        <v>111</v>
      </c>
      <c r="P92" s="201">
        <f>_xlfn.DAYS(About!$A$3,'Core Indicators'!HE92)</f>
        <v>111</v>
      </c>
      <c r="Q92" s="201">
        <f>_xlfn.DAYS(About!$A$3,'Core Indicators'!HM92)</f>
        <v>111</v>
      </c>
      <c r="R92" s="201">
        <f>_xlfn.DAYS(About!$A$3,'Core Indicators'!HU92)</f>
        <v>111</v>
      </c>
      <c r="S92" s="201">
        <f>_xlfn.DAYS(About!$A$3,'Core Indicators'!IC92)</f>
        <v>111</v>
      </c>
      <c r="T92" s="201">
        <f>_xlfn.DAYS(About!$A$3,'Core Indicators'!IK92)</f>
        <v>111</v>
      </c>
      <c r="U92" s="201">
        <f>_xlfn.DAYS(About!$A$3,'Core Indicators'!IS92)</f>
        <v>111</v>
      </c>
      <c r="V92" s="201">
        <f t="shared" si="2"/>
        <v>138.30000000000001</v>
      </c>
    </row>
    <row r="93" spans="1:22" x14ac:dyDescent="0.35">
      <c r="A93" s="200" t="str">
        <f>Lists!C:C</f>
        <v>REG006</v>
      </c>
      <c r="B93" s="201">
        <f>_xlfn.DAYS(About!$A$3,'Core Indicators'!U93)</f>
        <v>15</v>
      </c>
      <c r="C93" s="201">
        <f>_xlfn.DAYS(About!$A$3,'Core Indicators'!AC93)</f>
        <v>15</v>
      </c>
      <c r="D93" s="201">
        <f>_xlfn.DAYS(About!$A$3,'Core Indicators'!AK93)</f>
        <v>15</v>
      </c>
      <c r="E93" s="201">
        <f>_xlfn.DAYS(About!$A$3,'Core Indicators'!AS93)</f>
        <v>15</v>
      </c>
      <c r="F93" s="201">
        <f>_xlfn.DAYS(About!$A$3,'Core Indicators'!BQ93)</f>
        <v>15</v>
      </c>
      <c r="G93" s="201">
        <f>_xlfn.DAYS(About!$A$3,'Core Indicators'!DM93)</f>
        <v>15</v>
      </c>
      <c r="H93" s="201">
        <f>_xlfn.DAYS(About!$A$3,'Core Indicators'!DU93)</f>
        <v>15</v>
      </c>
      <c r="I93" s="201">
        <f>_xlfn.DAYS(About!$A$3,'Core Indicators'!EC93)</f>
        <v>15</v>
      </c>
      <c r="J93" s="201">
        <f>_xlfn.DAYS(About!$A$3,'Core Indicators'!EK93)</f>
        <v>15</v>
      </c>
      <c r="K93" s="201">
        <f>_xlfn.DAYS(About!$A$3,'Core Indicators'!ES93)</f>
        <v>15</v>
      </c>
      <c r="L93" s="201">
        <f>_xlfn.DAYS(About!$A$3,'Core Indicators'!FI93)</f>
        <v>866</v>
      </c>
      <c r="M93" s="201">
        <f>_xlfn.DAYS(About!$A$3,'Core Indicators'!GG93)</f>
        <v>111</v>
      </c>
      <c r="N93" s="201">
        <f>_xlfn.DAYS(About!$A$3,'Core Indicators'!GO93)</f>
        <v>111</v>
      </c>
      <c r="O93" s="201">
        <f>_xlfn.DAYS(About!$A$3,'Core Indicators'!GW93)</f>
        <v>111</v>
      </c>
      <c r="P93" s="201">
        <f>_xlfn.DAYS(About!$A$3,'Core Indicators'!HE93)</f>
        <v>111</v>
      </c>
      <c r="Q93" s="201">
        <f>_xlfn.DAYS(About!$A$3,'Core Indicators'!HM93)</f>
        <v>111</v>
      </c>
      <c r="R93" s="201">
        <f>_xlfn.DAYS(About!$A$3,'Core Indicators'!HU93)</f>
        <v>111</v>
      </c>
      <c r="S93" s="201">
        <f>_xlfn.DAYS(About!$A$3,'Core Indicators'!IC93)</f>
        <v>111</v>
      </c>
      <c r="T93" s="201">
        <f>_xlfn.DAYS(About!$A$3,'Core Indicators'!IK93)</f>
        <v>111</v>
      </c>
      <c r="U93" s="201">
        <f>_xlfn.DAYS(About!$A$3,'Core Indicators'!IS93)</f>
        <v>111</v>
      </c>
      <c r="V93" s="201">
        <f t="shared" si="2"/>
        <v>109.7</v>
      </c>
    </row>
    <row r="94" spans="1:22" x14ac:dyDescent="0.35">
      <c r="A94" s="200" t="str">
        <f>Lists!C:C</f>
        <v>REG007</v>
      </c>
      <c r="B94" s="201">
        <f>_xlfn.DAYS(About!$A$3,'Core Indicators'!U94)</f>
        <v>888</v>
      </c>
      <c r="C94" s="201">
        <f>_xlfn.DAYS(About!$A$3,'Core Indicators'!AC94)</f>
        <v>888</v>
      </c>
      <c r="D94" s="201">
        <f>_xlfn.DAYS(About!$A$3,'Core Indicators'!AK94)</f>
        <v>888</v>
      </c>
      <c r="E94" s="201">
        <f>_xlfn.DAYS(About!$A$3,'Core Indicators'!AS94)</f>
        <v>888</v>
      </c>
      <c r="F94" s="201">
        <f>_xlfn.DAYS(About!$A$3,'Core Indicators'!BQ94)</f>
        <v>183</v>
      </c>
      <c r="G94" s="201">
        <f>_xlfn.DAYS(About!$A$3,'Core Indicators'!DM94)</f>
        <v>888</v>
      </c>
      <c r="H94" s="201">
        <f>_xlfn.DAYS(About!$A$3,'Core Indicators'!DU94)</f>
        <v>888</v>
      </c>
      <c r="I94" s="201">
        <f>_xlfn.DAYS(About!$A$3,'Core Indicators'!EC94)</f>
        <v>888</v>
      </c>
      <c r="J94" s="201">
        <f>_xlfn.DAYS(About!$A$3,'Core Indicators'!EK94)</f>
        <v>888</v>
      </c>
      <c r="K94" s="201">
        <f>_xlfn.DAYS(About!$A$3,'Core Indicators'!ES94)</f>
        <v>888</v>
      </c>
      <c r="L94" s="201">
        <f>_xlfn.DAYS(About!$A$3,'Core Indicators'!FI94)</f>
        <v>888</v>
      </c>
      <c r="M94" s="201">
        <f>_xlfn.DAYS(About!$A$3,'Core Indicators'!GG94)</f>
        <v>112</v>
      </c>
      <c r="N94" s="201">
        <f>_xlfn.DAYS(About!$A$3,'Core Indicators'!GO94)</f>
        <v>112</v>
      </c>
      <c r="O94" s="201">
        <f>_xlfn.DAYS(About!$A$3,'Core Indicators'!GW94)</f>
        <v>112</v>
      </c>
      <c r="P94" s="201">
        <f>_xlfn.DAYS(About!$A$3,'Core Indicators'!HE94)</f>
        <v>112</v>
      </c>
      <c r="Q94" s="201">
        <f>_xlfn.DAYS(About!$A$3,'Core Indicators'!HM94)</f>
        <v>112</v>
      </c>
      <c r="R94" s="201">
        <f>_xlfn.DAYS(About!$A$3,'Core Indicators'!HU94)</f>
        <v>112</v>
      </c>
      <c r="S94" s="201">
        <f>_xlfn.DAYS(About!$A$3,'Core Indicators'!IC94)</f>
        <v>112</v>
      </c>
      <c r="T94" s="201">
        <f>_xlfn.DAYS(About!$A$3,'Core Indicators'!IK94)</f>
        <v>112</v>
      </c>
      <c r="U94" s="201">
        <f>_xlfn.DAYS(About!$A$3,'Core Indicators'!IS94)</f>
        <v>112</v>
      </c>
      <c r="V94" s="201">
        <f t="shared" si="2"/>
        <v>739.9</v>
      </c>
    </row>
    <row r="95" spans="1:22" x14ac:dyDescent="0.35">
      <c r="A95" s="200" t="str">
        <f>Lists!C:C</f>
        <v>REG008</v>
      </c>
      <c r="B95" s="201">
        <f>_xlfn.DAYS(About!$A$3,'Core Indicators'!U95)</f>
        <v>888</v>
      </c>
      <c r="C95" s="201">
        <f>_xlfn.DAYS(About!$A$3,'Core Indicators'!AC95)</f>
        <v>888</v>
      </c>
      <c r="D95" s="201">
        <f>_xlfn.DAYS(About!$A$3,'Core Indicators'!AK95)</f>
        <v>888</v>
      </c>
      <c r="E95" s="201">
        <f>_xlfn.DAYS(About!$A$3,'Core Indicators'!AS95)</f>
        <v>888</v>
      </c>
      <c r="F95" s="201">
        <f>_xlfn.DAYS(About!$A$3,'Core Indicators'!BQ95)</f>
        <v>183</v>
      </c>
      <c r="G95" s="201">
        <f>_xlfn.DAYS(About!$A$3,'Core Indicators'!DM95)</f>
        <v>888</v>
      </c>
      <c r="H95" s="201">
        <f>_xlfn.DAYS(About!$A$3,'Core Indicators'!DU95)</f>
        <v>888</v>
      </c>
      <c r="I95" s="201">
        <f>_xlfn.DAYS(About!$A$3,'Core Indicators'!EC95)</f>
        <v>888</v>
      </c>
      <c r="J95" s="201">
        <f>_xlfn.DAYS(About!$A$3,'Core Indicators'!EK95)</f>
        <v>888</v>
      </c>
      <c r="K95" s="201">
        <f>_xlfn.DAYS(About!$A$3,'Core Indicators'!ES95)</f>
        <v>888</v>
      </c>
      <c r="L95" s="201">
        <f>_xlfn.DAYS(About!$A$3,'Core Indicators'!FI95)</f>
        <v>888</v>
      </c>
      <c r="M95" s="201">
        <f>_xlfn.DAYS(About!$A$3,'Core Indicators'!GG95)</f>
        <v>112</v>
      </c>
      <c r="N95" s="201">
        <f>_xlfn.DAYS(About!$A$3,'Core Indicators'!GO95)</f>
        <v>112</v>
      </c>
      <c r="O95" s="201">
        <f>_xlfn.DAYS(About!$A$3,'Core Indicators'!GW95)</f>
        <v>112</v>
      </c>
      <c r="P95" s="201">
        <f>_xlfn.DAYS(About!$A$3,'Core Indicators'!HE95)</f>
        <v>112</v>
      </c>
      <c r="Q95" s="201">
        <f>_xlfn.DAYS(About!$A$3,'Core Indicators'!HM95)</f>
        <v>112</v>
      </c>
      <c r="R95" s="201">
        <f>_xlfn.DAYS(About!$A$3,'Core Indicators'!HU95)</f>
        <v>112</v>
      </c>
      <c r="S95" s="201">
        <f>_xlfn.DAYS(About!$A$3,'Core Indicators'!IC95)</f>
        <v>112</v>
      </c>
      <c r="T95" s="201">
        <f>_xlfn.DAYS(About!$A$3,'Core Indicators'!IK95)</f>
        <v>112</v>
      </c>
      <c r="U95" s="201">
        <f>_xlfn.DAYS(About!$A$3,'Core Indicators'!IS95)</f>
        <v>112</v>
      </c>
      <c r="V95" s="201">
        <f t="shared" si="2"/>
        <v>739.9</v>
      </c>
    </row>
    <row r="96" spans="1:22" x14ac:dyDescent="0.35">
      <c r="A96" s="200" t="str">
        <f>Lists!C:C</f>
        <v>REG011</v>
      </c>
      <c r="B96" s="201">
        <f>_xlfn.DAYS(About!$A$3,'Core Indicators'!U96)</f>
        <v>199</v>
      </c>
      <c r="C96" s="201">
        <f>_xlfn.DAYS(About!$A$3,'Core Indicators'!AC96)</f>
        <v>199</v>
      </c>
      <c r="D96" s="201">
        <f>_xlfn.DAYS(About!$A$3,'Core Indicators'!AK96)</f>
        <v>199</v>
      </c>
      <c r="E96" s="201">
        <f>_xlfn.DAYS(About!$A$3,'Core Indicators'!AS96)</f>
        <v>199</v>
      </c>
      <c r="F96" s="201">
        <f>_xlfn.DAYS(About!$A$3,'Core Indicators'!BQ96)</f>
        <v>191</v>
      </c>
      <c r="G96" s="201">
        <f>_xlfn.DAYS(About!$A$3,'Core Indicators'!DM96)</f>
        <v>199</v>
      </c>
      <c r="H96" s="201">
        <f>_xlfn.DAYS(About!$A$3,'Core Indicators'!DU96)</f>
        <v>199</v>
      </c>
      <c r="I96" s="201">
        <f>_xlfn.DAYS(About!$A$3,'Core Indicators'!EC96)</f>
        <v>199</v>
      </c>
      <c r="J96" s="201">
        <f>_xlfn.DAYS(About!$A$3,'Core Indicators'!EK96)</f>
        <v>199</v>
      </c>
      <c r="K96" s="201">
        <f>_xlfn.DAYS(About!$A$3,'Core Indicators'!ES96)</f>
        <v>199</v>
      </c>
      <c r="L96" s="201">
        <f>_xlfn.DAYS(About!$A$3,'Core Indicators'!FI96)</f>
        <v>199</v>
      </c>
      <c r="M96" s="201">
        <f>_xlfn.DAYS(About!$A$3,'Core Indicators'!GG96)</f>
        <v>112</v>
      </c>
      <c r="N96" s="201">
        <f>_xlfn.DAYS(About!$A$3,'Core Indicators'!GO96)</f>
        <v>112</v>
      </c>
      <c r="O96" s="201">
        <f>_xlfn.DAYS(About!$A$3,'Core Indicators'!GW96)</f>
        <v>112</v>
      </c>
      <c r="P96" s="201">
        <f>_xlfn.DAYS(About!$A$3,'Core Indicators'!HE96)</f>
        <v>112</v>
      </c>
      <c r="Q96" s="201">
        <f>_xlfn.DAYS(About!$A$3,'Core Indicators'!HM96)</f>
        <v>112</v>
      </c>
      <c r="R96" s="201">
        <f>_xlfn.DAYS(About!$A$3,'Core Indicators'!HU96)</f>
        <v>112</v>
      </c>
      <c r="S96" s="201">
        <f>_xlfn.DAYS(About!$A$3,'Core Indicators'!IC96)</f>
        <v>112</v>
      </c>
      <c r="T96" s="201">
        <f>_xlfn.DAYS(About!$A$3,'Core Indicators'!IK96)</f>
        <v>112</v>
      </c>
      <c r="U96" s="201">
        <f>_xlfn.DAYS(About!$A$3,'Core Indicators'!IS96)</f>
        <v>112</v>
      </c>
      <c r="V96" s="201">
        <f t="shared" si="2"/>
        <v>189.5</v>
      </c>
    </row>
    <row r="97" spans="1:22" x14ac:dyDescent="0.35">
      <c r="A97" s="200" t="str">
        <f>Lists!C:C</f>
        <v>REG012</v>
      </c>
      <c r="B97" s="201">
        <f>_xlfn.DAYS(About!$A$3,'Core Indicators'!U97)</f>
        <v>18</v>
      </c>
      <c r="C97" s="201">
        <f>_xlfn.DAYS(About!$A$3,'Core Indicators'!AC97)</f>
        <v>18</v>
      </c>
      <c r="D97" s="201">
        <f>_xlfn.DAYS(About!$A$3,'Core Indicators'!AK97)</f>
        <v>18</v>
      </c>
      <c r="E97" s="201">
        <f>_xlfn.DAYS(About!$A$3,'Core Indicators'!AS97)</f>
        <v>18</v>
      </c>
      <c r="F97" s="201">
        <f>_xlfn.DAYS(About!$A$3,'Core Indicators'!BQ97)</f>
        <v>18</v>
      </c>
      <c r="G97" s="201">
        <f>_xlfn.DAYS(About!$A$3,'Core Indicators'!DM97)</f>
        <v>18</v>
      </c>
      <c r="H97" s="201">
        <f>_xlfn.DAYS(About!$A$3,'Core Indicators'!DU97)</f>
        <v>18</v>
      </c>
      <c r="I97" s="201">
        <f>_xlfn.DAYS(About!$A$3,'Core Indicators'!EC97)</f>
        <v>18</v>
      </c>
      <c r="J97" s="201">
        <f>_xlfn.DAYS(About!$A$3,'Core Indicators'!EK97)</f>
        <v>18</v>
      </c>
      <c r="K97" s="201">
        <f>_xlfn.DAYS(About!$A$3,'Core Indicators'!ES97)</f>
        <v>18</v>
      </c>
      <c r="L97" s="201">
        <f>_xlfn.DAYS(About!$A$3,'Core Indicators'!FI97)</f>
        <v>18</v>
      </c>
      <c r="M97" s="201">
        <f>_xlfn.DAYS(About!$A$3,'Core Indicators'!GG97)</f>
        <v>109</v>
      </c>
      <c r="N97" s="201">
        <f>_xlfn.DAYS(About!$A$3,'Core Indicators'!GO97)</f>
        <v>109</v>
      </c>
      <c r="O97" s="201">
        <f>_xlfn.DAYS(About!$A$3,'Core Indicators'!GW97)</f>
        <v>109</v>
      </c>
      <c r="P97" s="201">
        <f>_xlfn.DAYS(About!$A$3,'Core Indicators'!HE97)</f>
        <v>109</v>
      </c>
      <c r="Q97" s="201">
        <f>_xlfn.DAYS(About!$A$3,'Core Indicators'!HM97)</f>
        <v>109</v>
      </c>
      <c r="R97" s="201">
        <f>_xlfn.DAYS(About!$A$3,'Core Indicators'!HU97)</f>
        <v>109</v>
      </c>
      <c r="S97" s="201">
        <f>_xlfn.DAYS(About!$A$3,'Core Indicators'!IC97)</f>
        <v>109</v>
      </c>
      <c r="T97" s="201">
        <f>_xlfn.DAYS(About!$A$3,'Core Indicators'!IK97)</f>
        <v>109</v>
      </c>
      <c r="U97" s="201">
        <f>_xlfn.DAYS(About!$A$3,'Core Indicators'!IS97)</f>
        <v>109</v>
      </c>
      <c r="V97" s="201">
        <f t="shared" si="2"/>
        <v>27.1</v>
      </c>
    </row>
    <row r="98" spans="1:22" x14ac:dyDescent="0.35">
      <c r="A98" s="200" t="str">
        <f>Lists!C:C</f>
        <v>REG013</v>
      </c>
      <c r="B98" s="201">
        <f>_xlfn.DAYS(About!$A$3,'Core Indicators'!U98)</f>
        <v>309</v>
      </c>
      <c r="C98" s="201">
        <f>_xlfn.DAYS(About!$A$3,'Core Indicators'!AC98)</f>
        <v>246</v>
      </c>
      <c r="D98" s="201">
        <f>_xlfn.DAYS(About!$A$3,'Core Indicators'!AK98)</f>
        <v>246</v>
      </c>
      <c r="E98" s="201">
        <f>_xlfn.DAYS(About!$A$3,'Core Indicators'!AS98)</f>
        <v>246</v>
      </c>
      <c r="F98" s="201">
        <f>_xlfn.DAYS(About!$A$3,'Core Indicators'!BQ98)</f>
        <v>330</v>
      </c>
      <c r="G98" s="201">
        <f>_xlfn.DAYS(About!$A$3,'Core Indicators'!DM98)</f>
        <v>330</v>
      </c>
      <c r="H98" s="201">
        <f>_xlfn.DAYS(About!$A$3,'Core Indicators'!DU98)</f>
        <v>330</v>
      </c>
      <c r="I98" s="201">
        <f>_xlfn.DAYS(About!$A$3,'Core Indicators'!EC98)</f>
        <v>330</v>
      </c>
      <c r="J98" s="201">
        <f>_xlfn.DAYS(About!$A$3,'Core Indicators'!EK98)</f>
        <v>330</v>
      </c>
      <c r="K98" s="201">
        <f>_xlfn.DAYS(About!$A$3,'Core Indicators'!ES98)</f>
        <v>330</v>
      </c>
      <c r="L98" s="201">
        <f>_xlfn.DAYS(About!$A$3,'Core Indicators'!FI98)</f>
        <v>330</v>
      </c>
      <c r="M98" s="201">
        <f>_xlfn.DAYS(About!$A$3,'Core Indicators'!GG98)</f>
        <v>113</v>
      </c>
      <c r="N98" s="201">
        <f>_xlfn.DAYS(About!$A$3,'Core Indicators'!GO98)</f>
        <v>113</v>
      </c>
      <c r="O98" s="201">
        <f>_xlfn.DAYS(About!$A$3,'Core Indicators'!GW98)</f>
        <v>113</v>
      </c>
      <c r="P98" s="201">
        <f>_xlfn.DAYS(About!$A$3,'Core Indicators'!HE98)</f>
        <v>113</v>
      </c>
      <c r="Q98" s="201">
        <f>_xlfn.DAYS(About!$A$3,'Core Indicators'!HM98)</f>
        <v>113</v>
      </c>
      <c r="R98" s="201">
        <f>_xlfn.DAYS(About!$A$3,'Core Indicators'!HU98)</f>
        <v>113</v>
      </c>
      <c r="S98" s="201">
        <f>_xlfn.DAYS(About!$A$3,'Core Indicators'!IC98)</f>
        <v>113</v>
      </c>
      <c r="T98" s="201">
        <f>_xlfn.DAYS(About!$A$3,'Core Indicators'!IK98)</f>
        <v>113</v>
      </c>
      <c r="U98" s="201">
        <f>_xlfn.DAYS(About!$A$3,'Core Indicators'!IS98)</f>
        <v>113</v>
      </c>
      <c r="V98" s="201">
        <f t="shared" si="2"/>
        <v>291.5</v>
      </c>
    </row>
    <row r="99" spans="1:22" x14ac:dyDescent="0.35">
      <c r="A99" s="200" t="str">
        <f>Lists!C:C</f>
        <v>RWA002</v>
      </c>
      <c r="B99" s="201">
        <f>_xlfn.DAYS(About!$A$3,'Core Indicators'!U99)</f>
        <v>958</v>
      </c>
      <c r="C99" s="201">
        <f>_xlfn.DAYS(About!$A$3,'Core Indicators'!AC99)</f>
        <v>244</v>
      </c>
      <c r="D99" s="201">
        <f>_xlfn.DAYS(About!$A$3,'Core Indicators'!AK99)</f>
        <v>244</v>
      </c>
      <c r="E99" s="201">
        <f>_xlfn.DAYS(About!$A$3,'Core Indicators'!AS99)</f>
        <v>244</v>
      </c>
      <c r="F99" s="201">
        <f>_xlfn.DAYS(About!$A$3,'Core Indicators'!BQ99)</f>
        <v>335</v>
      </c>
      <c r="G99" s="201">
        <f>_xlfn.DAYS(About!$A$3,'Core Indicators'!DM99)</f>
        <v>244</v>
      </c>
      <c r="H99" s="201">
        <f>_xlfn.DAYS(About!$A$3,'Core Indicators'!DU99)</f>
        <v>244</v>
      </c>
      <c r="I99" s="201">
        <f>_xlfn.DAYS(About!$A$3,'Core Indicators'!EC99)</f>
        <v>244</v>
      </c>
      <c r="J99" s="201">
        <f>_xlfn.DAYS(About!$A$3,'Core Indicators'!EK99)</f>
        <v>244</v>
      </c>
      <c r="K99" s="201">
        <f>_xlfn.DAYS(About!$A$3,'Core Indicators'!ES99)</f>
        <v>244</v>
      </c>
      <c r="L99" s="201">
        <f>_xlfn.DAYS(About!$A$3,'Core Indicators'!FI99)</f>
        <v>958</v>
      </c>
      <c r="M99" s="201">
        <f>_xlfn.DAYS(About!$A$3,'Core Indicators'!GG99)</f>
        <v>111</v>
      </c>
      <c r="N99" s="201">
        <f>_xlfn.DAYS(About!$A$3,'Core Indicators'!GO99)</f>
        <v>111</v>
      </c>
      <c r="O99" s="201">
        <f>_xlfn.DAYS(About!$A$3,'Core Indicators'!GW99)</f>
        <v>111</v>
      </c>
      <c r="P99" s="201">
        <f>_xlfn.DAYS(About!$A$3,'Core Indicators'!HE99)</f>
        <v>111</v>
      </c>
      <c r="Q99" s="201">
        <f>_xlfn.DAYS(About!$A$3,'Core Indicators'!HM99)</f>
        <v>111</v>
      </c>
      <c r="R99" s="201">
        <f>_xlfn.DAYS(About!$A$3,'Core Indicators'!HU99)</f>
        <v>111</v>
      </c>
      <c r="S99" s="201">
        <f>_xlfn.DAYS(About!$A$3,'Core Indicators'!IC99)</f>
        <v>111</v>
      </c>
      <c r="T99" s="201">
        <f>_xlfn.DAYS(About!$A$3,'Core Indicators'!IK99)</f>
        <v>111</v>
      </c>
      <c r="U99" s="201">
        <f>_xlfn.DAYS(About!$A$3,'Core Indicators'!IS99)</f>
        <v>111</v>
      </c>
      <c r="V99" s="201">
        <f t="shared" ref="V99:V133" si="3">AVERAGE(D99:M99)</f>
        <v>311.2</v>
      </c>
    </row>
    <row r="100" spans="1:22" x14ac:dyDescent="0.35">
      <c r="A100" s="200" t="str">
        <f>Lists!C:C</f>
        <v>SDN001</v>
      </c>
      <c r="B100" s="201">
        <f>_xlfn.DAYS(About!$A$3,'Core Indicators'!U100)</f>
        <v>94</v>
      </c>
      <c r="C100" s="201">
        <f>_xlfn.DAYS(About!$A$3,'Core Indicators'!AC100)</f>
        <v>94</v>
      </c>
      <c r="D100" s="201">
        <f>_xlfn.DAYS(About!$A$3,'Core Indicators'!AK100)</f>
        <v>94</v>
      </c>
      <c r="E100" s="201">
        <f>_xlfn.DAYS(About!$A$3,'Core Indicators'!AS100)</f>
        <v>17</v>
      </c>
      <c r="F100" s="201">
        <f>_xlfn.DAYS(About!$A$3,'Core Indicators'!BQ100)</f>
        <v>17</v>
      </c>
      <c r="G100" s="201">
        <f>_xlfn.DAYS(About!$A$3,'Core Indicators'!DM100)</f>
        <v>94</v>
      </c>
      <c r="H100" s="201">
        <f>_xlfn.DAYS(About!$A$3,'Core Indicators'!DU100)</f>
        <v>94</v>
      </c>
      <c r="I100" s="201">
        <f>_xlfn.DAYS(About!$A$3,'Core Indicators'!EC100)</f>
        <v>94</v>
      </c>
      <c r="J100" s="201">
        <f>_xlfn.DAYS(About!$A$3,'Core Indicators'!EK100)</f>
        <v>94</v>
      </c>
      <c r="K100" s="201">
        <f>_xlfn.DAYS(About!$A$3,'Core Indicators'!ES100)</f>
        <v>94</v>
      </c>
      <c r="L100" s="201">
        <f>_xlfn.DAYS(About!$A$3,'Core Indicators'!FI100)</f>
        <v>94</v>
      </c>
      <c r="M100" s="201">
        <f>_xlfn.DAYS(About!$A$3,'Core Indicators'!GG100)</f>
        <v>116</v>
      </c>
      <c r="N100" s="201">
        <f>_xlfn.DAYS(About!$A$3,'Core Indicators'!GO100)</f>
        <v>116</v>
      </c>
      <c r="O100" s="201">
        <f>_xlfn.DAYS(About!$A$3,'Core Indicators'!GW100)</f>
        <v>116</v>
      </c>
      <c r="P100" s="201">
        <f>_xlfn.DAYS(About!$A$3,'Core Indicators'!HE100)</f>
        <v>116</v>
      </c>
      <c r="Q100" s="201">
        <f>_xlfn.DAYS(About!$A$3,'Core Indicators'!HM100)</f>
        <v>116</v>
      </c>
      <c r="R100" s="201">
        <f>_xlfn.DAYS(About!$A$3,'Core Indicators'!HU100)</f>
        <v>116</v>
      </c>
      <c r="S100" s="201">
        <f>_xlfn.DAYS(About!$A$3,'Core Indicators'!IC100)</f>
        <v>116</v>
      </c>
      <c r="T100" s="201">
        <f>_xlfn.DAYS(About!$A$3,'Core Indicators'!IK100)</f>
        <v>116</v>
      </c>
      <c r="U100" s="201">
        <f>_xlfn.DAYS(About!$A$3,'Core Indicators'!IS100)</f>
        <v>116</v>
      </c>
      <c r="V100" s="201">
        <f t="shared" si="3"/>
        <v>80.8</v>
      </c>
    </row>
    <row r="101" spans="1:22" x14ac:dyDescent="0.35">
      <c r="A101" s="200" t="str">
        <f>Lists!C:C</f>
        <v>SDN005</v>
      </c>
      <c r="B101" s="201">
        <f>_xlfn.DAYS(About!$A$3,'Core Indicators'!U101)</f>
        <v>94</v>
      </c>
      <c r="C101" s="201">
        <f>_xlfn.DAYS(About!$A$3,'Core Indicators'!AC101)</f>
        <v>94</v>
      </c>
      <c r="D101" s="201">
        <f>_xlfn.DAYS(About!$A$3,'Core Indicators'!AK101)</f>
        <v>94</v>
      </c>
      <c r="E101" s="201">
        <f>_xlfn.DAYS(About!$A$3,'Core Indicators'!AS101)</f>
        <v>17</v>
      </c>
      <c r="F101" s="201">
        <f>_xlfn.DAYS(About!$A$3,'Core Indicators'!BQ101)</f>
        <v>17</v>
      </c>
      <c r="G101" s="201">
        <f>_xlfn.DAYS(About!$A$3,'Core Indicators'!DM101)</f>
        <v>17</v>
      </c>
      <c r="H101" s="201">
        <f>_xlfn.DAYS(About!$A$3,'Core Indicators'!DU101)</f>
        <v>17</v>
      </c>
      <c r="I101" s="201">
        <f>_xlfn.DAYS(About!$A$3,'Core Indicators'!EC101)</f>
        <v>17</v>
      </c>
      <c r="J101" s="201">
        <f>_xlfn.DAYS(About!$A$3,'Core Indicators'!EK101)</f>
        <v>17</v>
      </c>
      <c r="K101" s="201">
        <f>_xlfn.DAYS(About!$A$3,'Core Indicators'!ES101)</f>
        <v>17</v>
      </c>
      <c r="L101" s="201">
        <f>_xlfn.DAYS(About!$A$3,'Core Indicators'!FI101)</f>
        <v>17</v>
      </c>
      <c r="M101" s="201">
        <f>_xlfn.DAYS(About!$A$3,'Core Indicators'!GG101)</f>
        <v>116</v>
      </c>
      <c r="N101" s="201">
        <f>_xlfn.DAYS(About!$A$3,'Core Indicators'!GO101)</f>
        <v>116</v>
      </c>
      <c r="O101" s="201">
        <f>_xlfn.DAYS(About!$A$3,'Core Indicators'!GW101)</f>
        <v>116</v>
      </c>
      <c r="P101" s="201">
        <f>_xlfn.DAYS(About!$A$3,'Core Indicators'!HE101)</f>
        <v>116</v>
      </c>
      <c r="Q101" s="201">
        <f>_xlfn.DAYS(About!$A$3,'Core Indicators'!HM101)</f>
        <v>116</v>
      </c>
      <c r="R101" s="201">
        <f>_xlfn.DAYS(About!$A$3,'Core Indicators'!HU101)</f>
        <v>116</v>
      </c>
      <c r="S101" s="201">
        <f>_xlfn.DAYS(About!$A$3,'Core Indicators'!IC101)</f>
        <v>116</v>
      </c>
      <c r="T101" s="201">
        <f>_xlfn.DAYS(About!$A$3,'Core Indicators'!IK101)</f>
        <v>116</v>
      </c>
      <c r="U101" s="201">
        <f>_xlfn.DAYS(About!$A$3,'Core Indicators'!IS101)</f>
        <v>116</v>
      </c>
      <c r="V101" s="201">
        <f t="shared" si="3"/>
        <v>34.6</v>
      </c>
    </row>
    <row r="102" spans="1:22" x14ac:dyDescent="0.35">
      <c r="A102" s="200" t="str">
        <f>Lists!C:C</f>
        <v>SDN006</v>
      </c>
      <c r="B102" s="201">
        <f>_xlfn.DAYS(About!$A$3,'Core Indicators'!U102)</f>
        <v>17</v>
      </c>
      <c r="C102" s="201">
        <f>_xlfn.DAYS(About!$A$3,'Core Indicators'!AC102)</f>
        <v>17</v>
      </c>
      <c r="D102" s="201">
        <f>_xlfn.DAYS(About!$A$3,'Core Indicators'!AK102)</f>
        <v>17</v>
      </c>
      <c r="E102" s="201">
        <f>_xlfn.DAYS(About!$A$3,'Core Indicators'!AS102)</f>
        <v>17</v>
      </c>
      <c r="F102" s="201">
        <f>_xlfn.DAYS(About!$A$3,'Core Indicators'!BQ102)</f>
        <v>17</v>
      </c>
      <c r="G102" s="201">
        <f>_xlfn.DAYS(About!$A$3,'Core Indicators'!DM102)</f>
        <v>17</v>
      </c>
      <c r="H102" s="201">
        <f>_xlfn.DAYS(About!$A$3,'Core Indicators'!DU102)</f>
        <v>17</v>
      </c>
      <c r="I102" s="201">
        <f>_xlfn.DAYS(About!$A$3,'Core Indicators'!EC102)</f>
        <v>17</v>
      </c>
      <c r="J102" s="201">
        <f>_xlfn.DAYS(About!$A$3,'Core Indicators'!EK102)</f>
        <v>17</v>
      </c>
      <c r="K102" s="201">
        <f>_xlfn.DAYS(About!$A$3,'Core Indicators'!ES102)</f>
        <v>17</v>
      </c>
      <c r="L102" s="201">
        <f>_xlfn.DAYS(About!$A$3,'Core Indicators'!FI102)</f>
        <v>17</v>
      </c>
      <c r="M102" s="201">
        <f>_xlfn.DAYS(About!$A$3,'Core Indicators'!GG102)</f>
        <v>116</v>
      </c>
      <c r="N102" s="201">
        <f>_xlfn.DAYS(About!$A$3,'Core Indicators'!GO102)</f>
        <v>116</v>
      </c>
      <c r="O102" s="201">
        <f>_xlfn.DAYS(About!$A$3,'Core Indicators'!GW102)</f>
        <v>116</v>
      </c>
      <c r="P102" s="201">
        <f>_xlfn.DAYS(About!$A$3,'Core Indicators'!HE102)</f>
        <v>116</v>
      </c>
      <c r="Q102" s="201">
        <f>_xlfn.DAYS(About!$A$3,'Core Indicators'!HM102)</f>
        <v>116</v>
      </c>
      <c r="R102" s="201">
        <f>_xlfn.DAYS(About!$A$3,'Core Indicators'!HU102)</f>
        <v>116</v>
      </c>
      <c r="S102" s="201">
        <f>_xlfn.DAYS(About!$A$3,'Core Indicators'!IC102)</f>
        <v>116</v>
      </c>
      <c r="T102" s="201">
        <f>_xlfn.DAYS(About!$A$3,'Core Indicators'!IK102)</f>
        <v>116</v>
      </c>
      <c r="U102" s="201">
        <f>_xlfn.DAYS(About!$A$3,'Core Indicators'!IS102)</f>
        <v>116</v>
      </c>
      <c r="V102" s="201">
        <f t="shared" si="3"/>
        <v>26.9</v>
      </c>
    </row>
    <row r="103" spans="1:22" x14ac:dyDescent="0.35">
      <c r="A103" s="200" t="str">
        <f>Lists!C:C</f>
        <v>SDN007</v>
      </c>
      <c r="B103" s="201">
        <f>_xlfn.DAYS(About!$A$3,'Core Indicators'!U103)</f>
        <v>94</v>
      </c>
      <c r="C103" s="201">
        <f>_xlfn.DAYS(About!$A$3,'Core Indicators'!AC103)</f>
        <v>94</v>
      </c>
      <c r="D103" s="201">
        <f>_xlfn.DAYS(About!$A$3,'Core Indicators'!AK103)</f>
        <v>94</v>
      </c>
      <c r="E103" s="201">
        <f>_xlfn.DAYS(About!$A$3,'Core Indicators'!AS103)</f>
        <v>17</v>
      </c>
      <c r="F103" s="201">
        <f>_xlfn.DAYS(About!$A$3,'Core Indicators'!BQ103)</f>
        <v>17</v>
      </c>
      <c r="G103" s="201">
        <f>_xlfn.DAYS(About!$A$3,'Core Indicators'!DM103)</f>
        <v>17</v>
      </c>
      <c r="H103" s="201">
        <f>_xlfn.DAYS(About!$A$3,'Core Indicators'!DU103)</f>
        <v>17</v>
      </c>
      <c r="I103" s="201">
        <f>_xlfn.DAYS(About!$A$3,'Core Indicators'!EC103)</f>
        <v>17</v>
      </c>
      <c r="J103" s="201">
        <f>_xlfn.DAYS(About!$A$3,'Core Indicators'!EK103)</f>
        <v>17</v>
      </c>
      <c r="K103" s="201">
        <f>_xlfn.DAYS(About!$A$3,'Core Indicators'!ES103)</f>
        <v>17</v>
      </c>
      <c r="L103" s="201">
        <f>_xlfn.DAYS(About!$A$3,'Core Indicators'!FI103)</f>
        <v>94</v>
      </c>
      <c r="M103" s="201">
        <f>_xlfn.DAYS(About!$A$3,'Core Indicators'!GG103)</f>
        <v>116</v>
      </c>
      <c r="N103" s="201">
        <f>_xlfn.DAYS(About!$A$3,'Core Indicators'!GO103)</f>
        <v>116</v>
      </c>
      <c r="O103" s="201">
        <f>_xlfn.DAYS(About!$A$3,'Core Indicators'!GW103)</f>
        <v>116</v>
      </c>
      <c r="P103" s="201">
        <f>_xlfn.DAYS(About!$A$3,'Core Indicators'!HE103)</f>
        <v>116</v>
      </c>
      <c r="Q103" s="201">
        <f>_xlfn.DAYS(About!$A$3,'Core Indicators'!HM103)</f>
        <v>116</v>
      </c>
      <c r="R103" s="201">
        <f>_xlfn.DAYS(About!$A$3,'Core Indicators'!HU103)</f>
        <v>116</v>
      </c>
      <c r="S103" s="201">
        <f>_xlfn.DAYS(About!$A$3,'Core Indicators'!IC103)</f>
        <v>116</v>
      </c>
      <c r="T103" s="201">
        <f>_xlfn.DAYS(About!$A$3,'Core Indicators'!IK103)</f>
        <v>116</v>
      </c>
      <c r="U103" s="201">
        <f>_xlfn.DAYS(About!$A$3,'Core Indicators'!IS103)</f>
        <v>116</v>
      </c>
      <c r="V103" s="201">
        <f t="shared" si="3"/>
        <v>42.3</v>
      </c>
    </row>
    <row r="104" spans="1:22" x14ac:dyDescent="0.35">
      <c r="A104" s="200" t="str">
        <f>Lists!C:C</f>
        <v>SDN008</v>
      </c>
      <c r="B104" s="201">
        <f>_xlfn.DAYS(About!$A$3,'Core Indicators'!U104)</f>
        <v>153</v>
      </c>
      <c r="C104" s="201">
        <f>_xlfn.DAYS(About!$A$3,'Core Indicators'!AC104)</f>
        <v>66</v>
      </c>
      <c r="D104" s="201">
        <f>_xlfn.DAYS(About!$A$3,'Core Indicators'!AK104)</f>
        <v>17</v>
      </c>
      <c r="E104" s="201">
        <f>_xlfn.DAYS(About!$A$3,'Core Indicators'!AS104)</f>
        <v>17</v>
      </c>
      <c r="F104" s="201">
        <f>_xlfn.DAYS(About!$A$3,'Core Indicators'!BQ104)</f>
        <v>17</v>
      </c>
      <c r="G104" s="201">
        <f>_xlfn.DAYS(About!$A$3,'Core Indicators'!DM104)</f>
        <v>66</v>
      </c>
      <c r="H104" s="201">
        <f>_xlfn.DAYS(About!$A$3,'Core Indicators'!DU104)</f>
        <v>66</v>
      </c>
      <c r="I104" s="201">
        <f>_xlfn.DAYS(About!$A$3,'Core Indicators'!EC104)</f>
        <v>66</v>
      </c>
      <c r="J104" s="201">
        <f>_xlfn.DAYS(About!$A$3,'Core Indicators'!EK104)</f>
        <v>66</v>
      </c>
      <c r="K104" s="201">
        <f>_xlfn.DAYS(About!$A$3,'Core Indicators'!ES104)</f>
        <v>66</v>
      </c>
      <c r="L104" s="201">
        <f>_xlfn.DAYS(About!$A$3,'Core Indicators'!FI104)</f>
        <v>153</v>
      </c>
      <c r="M104" s="201">
        <f>_xlfn.DAYS(About!$A$3,'Core Indicators'!GG104)</f>
        <v>116</v>
      </c>
      <c r="N104" s="201">
        <f>_xlfn.DAYS(About!$A$3,'Core Indicators'!GO104)</f>
        <v>116</v>
      </c>
      <c r="O104" s="201">
        <f>_xlfn.DAYS(About!$A$3,'Core Indicators'!GW104)</f>
        <v>116</v>
      </c>
      <c r="P104" s="201">
        <f>_xlfn.DAYS(About!$A$3,'Core Indicators'!HE104)</f>
        <v>116</v>
      </c>
      <c r="Q104" s="201">
        <f>_xlfn.DAYS(About!$A$3,'Core Indicators'!HM104)</f>
        <v>116</v>
      </c>
      <c r="R104" s="201">
        <f>_xlfn.DAYS(About!$A$3,'Core Indicators'!HU104)</f>
        <v>116</v>
      </c>
      <c r="S104" s="201">
        <f>_xlfn.DAYS(About!$A$3,'Core Indicators'!IC104)</f>
        <v>116</v>
      </c>
      <c r="T104" s="201">
        <f>_xlfn.DAYS(About!$A$3,'Core Indicators'!IK104)</f>
        <v>116</v>
      </c>
      <c r="U104" s="201">
        <f>_xlfn.DAYS(About!$A$3,'Core Indicators'!IS104)</f>
        <v>116</v>
      </c>
      <c r="V104" s="201">
        <f t="shared" si="3"/>
        <v>65</v>
      </c>
    </row>
    <row r="105" spans="1:22" x14ac:dyDescent="0.35">
      <c r="A105" s="200" t="str">
        <f>Lists!C:C</f>
        <v>SEN002</v>
      </c>
      <c r="B105" s="201">
        <f>_xlfn.DAYS(About!$A$3,'Core Indicators'!U105)</f>
        <v>360</v>
      </c>
      <c r="C105" s="201">
        <f>_xlfn.DAYS(About!$A$3,'Core Indicators'!AC105)</f>
        <v>244</v>
      </c>
      <c r="D105" s="201">
        <f>_xlfn.DAYS(About!$A$3,'Core Indicators'!AK105)</f>
        <v>244</v>
      </c>
      <c r="E105" s="201">
        <f>_xlfn.DAYS(About!$A$3,'Core Indicators'!AS105)</f>
        <v>658</v>
      </c>
      <c r="F105" s="201">
        <f>_xlfn.DAYS(About!$A$3,'Core Indicators'!BQ105)</f>
        <v>980</v>
      </c>
      <c r="G105" s="201">
        <f>_xlfn.DAYS(About!$A$3,'Core Indicators'!DM105)</f>
        <v>244</v>
      </c>
      <c r="H105" s="201">
        <f>_xlfn.DAYS(About!$A$3,'Core Indicators'!DU105)</f>
        <v>244</v>
      </c>
      <c r="I105" s="201">
        <f>_xlfn.DAYS(About!$A$3,'Core Indicators'!EC105)</f>
        <v>244</v>
      </c>
      <c r="J105" s="201">
        <f>_xlfn.DAYS(About!$A$3,'Core Indicators'!EK105)</f>
        <v>244</v>
      </c>
      <c r="K105" s="201">
        <f>_xlfn.DAYS(About!$A$3,'Core Indicators'!ES105)</f>
        <v>244</v>
      </c>
      <c r="L105" s="201">
        <f>_xlfn.DAYS(About!$A$3,'Core Indicators'!FI105)</f>
        <v>980</v>
      </c>
      <c r="M105" s="201">
        <f>_xlfn.DAYS(About!$A$3,'Core Indicators'!GG105)</f>
        <v>113</v>
      </c>
      <c r="N105" s="201">
        <f>_xlfn.DAYS(About!$A$3,'Core Indicators'!GO105)</f>
        <v>113</v>
      </c>
      <c r="O105" s="201">
        <f>_xlfn.DAYS(About!$A$3,'Core Indicators'!GW105)</f>
        <v>113</v>
      </c>
      <c r="P105" s="201">
        <f>_xlfn.DAYS(About!$A$3,'Core Indicators'!HE105)</f>
        <v>113</v>
      </c>
      <c r="Q105" s="201">
        <f>_xlfn.DAYS(About!$A$3,'Core Indicators'!HM105)</f>
        <v>113</v>
      </c>
      <c r="R105" s="201">
        <f>_xlfn.DAYS(About!$A$3,'Core Indicators'!HU105)</f>
        <v>113</v>
      </c>
      <c r="S105" s="201">
        <f>_xlfn.DAYS(About!$A$3,'Core Indicators'!IC105)</f>
        <v>113</v>
      </c>
      <c r="T105" s="201">
        <f>_xlfn.DAYS(About!$A$3,'Core Indicators'!IK105)</f>
        <v>113</v>
      </c>
      <c r="U105" s="201">
        <f>_xlfn.DAYS(About!$A$3,'Core Indicators'!IS105)</f>
        <v>113</v>
      </c>
      <c r="V105" s="201">
        <f t="shared" si="3"/>
        <v>419.5</v>
      </c>
    </row>
    <row r="106" spans="1:22" x14ac:dyDescent="0.35">
      <c r="A106" s="200" t="str">
        <f>Lists!C:C</f>
        <v>SLV001</v>
      </c>
      <c r="B106" s="201">
        <f>_xlfn.DAYS(About!$A$3,'Core Indicators'!U106)</f>
        <v>358</v>
      </c>
      <c r="C106" s="201">
        <f>_xlfn.DAYS(About!$A$3,'Core Indicators'!AC106)</f>
        <v>359</v>
      </c>
      <c r="D106" s="201">
        <f>_xlfn.DAYS(About!$A$3,'Core Indicators'!AK106)</f>
        <v>359</v>
      </c>
      <c r="E106" s="201">
        <f>_xlfn.DAYS(About!$A$3,'Core Indicators'!AS106)</f>
        <v>359</v>
      </c>
      <c r="F106" s="201">
        <f>_xlfn.DAYS(About!$A$3,'Core Indicators'!BQ106)</f>
        <v>245</v>
      </c>
      <c r="G106" s="201">
        <f>_xlfn.DAYS(About!$A$3,'Core Indicators'!DM106)</f>
        <v>245</v>
      </c>
      <c r="H106" s="201">
        <f>_xlfn.DAYS(About!$A$3,'Core Indicators'!DU106)</f>
        <v>245</v>
      </c>
      <c r="I106" s="201">
        <f>_xlfn.DAYS(About!$A$3,'Core Indicators'!EC106)</f>
        <v>245</v>
      </c>
      <c r="J106" s="201">
        <f>_xlfn.DAYS(About!$A$3,'Core Indicators'!EK106)</f>
        <v>245</v>
      </c>
      <c r="K106" s="201">
        <f>_xlfn.DAYS(About!$A$3,'Core Indicators'!ES106)</f>
        <v>359</v>
      </c>
      <c r="L106" s="201">
        <f>_xlfn.DAYS(About!$A$3,'Core Indicators'!FI106)</f>
        <v>960</v>
      </c>
      <c r="M106" s="201">
        <f>_xlfn.DAYS(About!$A$3,'Core Indicators'!GG106)</f>
        <v>119</v>
      </c>
      <c r="N106" s="201">
        <f>_xlfn.DAYS(About!$A$3,'Core Indicators'!GO106)</f>
        <v>119</v>
      </c>
      <c r="O106" s="201">
        <f>_xlfn.DAYS(About!$A$3,'Core Indicators'!GW106)</f>
        <v>119</v>
      </c>
      <c r="P106" s="201">
        <f>_xlfn.DAYS(About!$A$3,'Core Indicators'!HE106)</f>
        <v>119</v>
      </c>
      <c r="Q106" s="201">
        <f>_xlfn.DAYS(About!$A$3,'Core Indicators'!HM106)</f>
        <v>120</v>
      </c>
      <c r="R106" s="201">
        <f>_xlfn.DAYS(About!$A$3,'Core Indicators'!HU106)</f>
        <v>120</v>
      </c>
      <c r="S106" s="201">
        <f>_xlfn.DAYS(About!$A$3,'Core Indicators'!IC106)</f>
        <v>119</v>
      </c>
      <c r="T106" s="201">
        <f>_xlfn.DAYS(About!$A$3,'Core Indicators'!IK106)</f>
        <v>119</v>
      </c>
      <c r="U106" s="201">
        <f>_xlfn.DAYS(About!$A$3,'Core Indicators'!IS106)</f>
        <v>119</v>
      </c>
      <c r="V106" s="201">
        <f t="shared" si="3"/>
        <v>338.1</v>
      </c>
    </row>
    <row r="107" spans="1:22" x14ac:dyDescent="0.35">
      <c r="A107" s="200" t="str">
        <f>Lists!C:C</f>
        <v>SOM001</v>
      </c>
      <c r="B107" s="201">
        <f>_xlfn.DAYS(About!$A$3,'Core Indicators'!U107)</f>
        <v>710</v>
      </c>
      <c r="C107" s="201">
        <f>_xlfn.DAYS(About!$A$3,'Core Indicators'!AC107)</f>
        <v>190</v>
      </c>
      <c r="D107" s="201">
        <f>_xlfn.DAYS(About!$A$3,'Core Indicators'!AK107)</f>
        <v>190</v>
      </c>
      <c r="E107" s="201">
        <f>_xlfn.DAYS(About!$A$3,'Core Indicators'!AS107)</f>
        <v>190</v>
      </c>
      <c r="F107" s="201">
        <f>_xlfn.DAYS(About!$A$3,'Core Indicators'!BQ107)</f>
        <v>190</v>
      </c>
      <c r="G107" s="201">
        <f>_xlfn.DAYS(About!$A$3,'Core Indicators'!DM107)</f>
        <v>190</v>
      </c>
      <c r="H107" s="201">
        <f>_xlfn.DAYS(About!$A$3,'Core Indicators'!DU107)</f>
        <v>190</v>
      </c>
      <c r="I107" s="201">
        <f>_xlfn.DAYS(About!$A$3,'Core Indicators'!EC107)</f>
        <v>190</v>
      </c>
      <c r="J107" s="201">
        <f>_xlfn.DAYS(About!$A$3,'Core Indicators'!EK107)</f>
        <v>190</v>
      </c>
      <c r="K107" s="201">
        <f>_xlfn.DAYS(About!$A$3,'Core Indicators'!ES107)</f>
        <v>190</v>
      </c>
      <c r="L107" s="201">
        <f>_xlfn.DAYS(About!$A$3,'Core Indicators'!FI107)</f>
        <v>973</v>
      </c>
      <c r="M107" s="201">
        <f>_xlfn.DAYS(About!$A$3,'Core Indicators'!GG107)</f>
        <v>120</v>
      </c>
      <c r="N107" s="201">
        <f>_xlfn.DAYS(About!$A$3,'Core Indicators'!GO107)</f>
        <v>120</v>
      </c>
      <c r="O107" s="201">
        <f>_xlfn.DAYS(About!$A$3,'Core Indicators'!GW107)</f>
        <v>120</v>
      </c>
      <c r="P107" s="201">
        <f>_xlfn.DAYS(About!$A$3,'Core Indicators'!HE107)</f>
        <v>120</v>
      </c>
      <c r="Q107" s="201">
        <f>_xlfn.DAYS(About!$A$3,'Core Indicators'!HM107)</f>
        <v>120</v>
      </c>
      <c r="R107" s="201">
        <f>_xlfn.DAYS(About!$A$3,'Core Indicators'!HU107)</f>
        <v>120</v>
      </c>
      <c r="S107" s="201">
        <f>_xlfn.DAYS(About!$A$3,'Core Indicators'!IC107)</f>
        <v>120</v>
      </c>
      <c r="T107" s="201">
        <f>_xlfn.DAYS(About!$A$3,'Core Indicators'!IK107)</f>
        <v>120</v>
      </c>
      <c r="U107" s="201">
        <f>_xlfn.DAYS(About!$A$3,'Core Indicators'!IS107)</f>
        <v>120</v>
      </c>
      <c r="V107" s="201">
        <f t="shared" si="3"/>
        <v>261.3</v>
      </c>
    </row>
    <row r="108" spans="1:22" x14ac:dyDescent="0.35">
      <c r="A108" s="200" t="str">
        <f>Lists!C:C</f>
        <v>SOM002</v>
      </c>
      <c r="B108" s="201">
        <f>_xlfn.DAYS(About!$A$3,'Core Indicators'!U108)</f>
        <v>129</v>
      </c>
      <c r="C108" s="201">
        <f>_xlfn.DAYS(About!$A$3,'Core Indicators'!AC108)</f>
        <v>129</v>
      </c>
      <c r="D108" s="201">
        <f>_xlfn.DAYS(About!$A$3,'Core Indicators'!AK108)</f>
        <v>129</v>
      </c>
      <c r="E108" s="201">
        <f>_xlfn.DAYS(About!$A$3,'Core Indicators'!AS108)</f>
        <v>129</v>
      </c>
      <c r="F108" s="201">
        <f>_xlfn.DAYS(About!$A$3,'Core Indicators'!BQ108)</f>
        <v>129</v>
      </c>
      <c r="G108" s="201">
        <f>_xlfn.DAYS(About!$A$3,'Core Indicators'!DM108)</f>
        <v>129</v>
      </c>
      <c r="H108" s="201">
        <f>_xlfn.DAYS(About!$A$3,'Core Indicators'!DU108)</f>
        <v>129</v>
      </c>
      <c r="I108" s="201">
        <f>_xlfn.DAYS(About!$A$3,'Core Indicators'!EC108)</f>
        <v>129</v>
      </c>
      <c r="J108" s="201">
        <f>_xlfn.DAYS(About!$A$3,'Core Indicators'!EK108)</f>
        <v>129</v>
      </c>
      <c r="K108" s="201">
        <f>_xlfn.DAYS(About!$A$3,'Core Indicators'!ES108)</f>
        <v>129</v>
      </c>
      <c r="L108" s="201">
        <f>_xlfn.DAYS(About!$A$3,'Core Indicators'!FI108)</f>
        <v>129</v>
      </c>
      <c r="M108" s="201">
        <f>_xlfn.DAYS(About!$A$3,'Core Indicators'!GG108)</f>
        <v>119</v>
      </c>
      <c r="N108" s="201">
        <f>_xlfn.DAYS(About!$A$3,'Core Indicators'!GO108)</f>
        <v>119</v>
      </c>
      <c r="O108" s="201">
        <f>_xlfn.DAYS(About!$A$3,'Core Indicators'!GW108)</f>
        <v>119</v>
      </c>
      <c r="P108" s="201">
        <f>_xlfn.DAYS(About!$A$3,'Core Indicators'!HE108)</f>
        <v>119</v>
      </c>
      <c r="Q108" s="201">
        <f>_xlfn.DAYS(About!$A$3,'Core Indicators'!HM108)</f>
        <v>119</v>
      </c>
      <c r="R108" s="201">
        <f>_xlfn.DAYS(About!$A$3,'Core Indicators'!HU108)</f>
        <v>119</v>
      </c>
      <c r="S108" s="201">
        <f>_xlfn.DAYS(About!$A$3,'Core Indicators'!IC108)</f>
        <v>119</v>
      </c>
      <c r="T108" s="201">
        <f>_xlfn.DAYS(About!$A$3,'Core Indicators'!IK108)</f>
        <v>119</v>
      </c>
      <c r="U108" s="201">
        <f>_xlfn.DAYS(About!$A$3,'Core Indicators'!IS108)</f>
        <v>119</v>
      </c>
      <c r="V108" s="201">
        <f t="shared" si="3"/>
        <v>128</v>
      </c>
    </row>
    <row r="109" spans="1:22" x14ac:dyDescent="0.35">
      <c r="A109" s="200" t="str">
        <f>Lists!C:C</f>
        <v>SSD001</v>
      </c>
      <c r="B109" s="201">
        <f>_xlfn.DAYS(About!$A$3,'Core Indicators'!U109)</f>
        <v>825</v>
      </c>
      <c r="C109" s="201">
        <f>_xlfn.DAYS(About!$A$3,'Core Indicators'!AC109)</f>
        <v>793</v>
      </c>
      <c r="D109" s="201">
        <f>_xlfn.DAYS(About!$A$3,'Core Indicators'!AK109)</f>
        <v>793</v>
      </c>
      <c r="E109" s="201">
        <f>_xlfn.DAYS(About!$A$3,'Core Indicators'!AS109)</f>
        <v>220</v>
      </c>
      <c r="F109" s="201">
        <f>_xlfn.DAYS(About!$A$3,'Core Indicators'!BQ109)</f>
        <v>305</v>
      </c>
      <c r="G109" s="201">
        <f>_xlfn.DAYS(About!$A$3,'Core Indicators'!DM109)</f>
        <v>220</v>
      </c>
      <c r="H109" s="201">
        <f>_xlfn.DAYS(About!$A$3,'Core Indicators'!DU109)</f>
        <v>220</v>
      </c>
      <c r="I109" s="201">
        <f>_xlfn.DAYS(About!$A$3,'Core Indicators'!EC109)</f>
        <v>220</v>
      </c>
      <c r="J109" s="201">
        <f>_xlfn.DAYS(About!$A$3,'Core Indicators'!EK109)</f>
        <v>220</v>
      </c>
      <c r="K109" s="201">
        <f>_xlfn.DAYS(About!$A$3,'Core Indicators'!ES109)</f>
        <v>220</v>
      </c>
      <c r="L109" s="201">
        <f>_xlfn.DAYS(About!$A$3,'Core Indicators'!FI109)</f>
        <v>825</v>
      </c>
      <c r="M109" s="201">
        <f>_xlfn.DAYS(About!$A$3,'Core Indicators'!GG109)</f>
        <v>119</v>
      </c>
      <c r="N109" s="201">
        <f>_xlfn.DAYS(About!$A$3,'Core Indicators'!GO109)</f>
        <v>119</v>
      </c>
      <c r="O109" s="201">
        <f>_xlfn.DAYS(About!$A$3,'Core Indicators'!GW109)</f>
        <v>119</v>
      </c>
      <c r="P109" s="201">
        <f>_xlfn.DAYS(About!$A$3,'Core Indicators'!HE109)</f>
        <v>119</v>
      </c>
      <c r="Q109" s="201">
        <f>_xlfn.DAYS(About!$A$3,'Core Indicators'!HM109)</f>
        <v>119</v>
      </c>
      <c r="R109" s="201">
        <f>_xlfn.DAYS(About!$A$3,'Core Indicators'!HU109)</f>
        <v>119</v>
      </c>
      <c r="S109" s="201">
        <f>_xlfn.DAYS(About!$A$3,'Core Indicators'!IC109)</f>
        <v>119</v>
      </c>
      <c r="T109" s="201">
        <f>_xlfn.DAYS(About!$A$3,'Core Indicators'!IK109)</f>
        <v>119</v>
      </c>
      <c r="U109" s="201">
        <f>_xlfn.DAYS(About!$A$3,'Core Indicators'!IS109)</f>
        <v>119</v>
      </c>
      <c r="V109" s="201">
        <f t="shared" si="3"/>
        <v>336.2</v>
      </c>
    </row>
    <row r="110" spans="1:22" x14ac:dyDescent="0.35">
      <c r="A110" s="200" t="str">
        <f>Lists!C:C</f>
        <v>SWZ001</v>
      </c>
      <c r="B110" s="201">
        <f>_xlfn.DAYS(About!$A$3,'Core Indicators'!U110)</f>
        <v>81</v>
      </c>
      <c r="C110" s="201">
        <f>_xlfn.DAYS(About!$A$3,'Core Indicators'!AC110)</f>
        <v>81</v>
      </c>
      <c r="D110" s="201">
        <f>_xlfn.DAYS(About!$A$3,'Core Indicators'!AK110)</f>
        <v>81</v>
      </c>
      <c r="E110" s="201">
        <f>_xlfn.DAYS(About!$A$3,'Core Indicators'!AS110)</f>
        <v>595</v>
      </c>
      <c r="F110" s="201">
        <f>_xlfn.DAYS(About!$A$3,'Core Indicators'!BQ110)</f>
        <v>18</v>
      </c>
      <c r="G110" s="201">
        <f>_xlfn.DAYS(About!$A$3,'Core Indicators'!DM110)</f>
        <v>81</v>
      </c>
      <c r="H110" s="201">
        <f>_xlfn.DAYS(About!$A$3,'Core Indicators'!DU110)</f>
        <v>81</v>
      </c>
      <c r="I110" s="201">
        <f>_xlfn.DAYS(About!$A$3,'Core Indicators'!EC110)</f>
        <v>81</v>
      </c>
      <c r="J110" s="201">
        <f>_xlfn.DAYS(About!$A$3,'Core Indicators'!EK110)</f>
        <v>81</v>
      </c>
      <c r="K110" s="201">
        <f>_xlfn.DAYS(About!$A$3,'Core Indicators'!ES110)</f>
        <v>81</v>
      </c>
      <c r="L110" s="201">
        <f>_xlfn.DAYS(About!$A$3,'Core Indicators'!FI110)</f>
        <v>81</v>
      </c>
      <c r="M110" s="201">
        <f>_xlfn.DAYS(About!$A$3,'Core Indicators'!GG110)</f>
        <v>113</v>
      </c>
      <c r="N110" s="201">
        <f>_xlfn.DAYS(About!$A$3,'Core Indicators'!GO110)</f>
        <v>113</v>
      </c>
      <c r="O110" s="201">
        <f>_xlfn.DAYS(About!$A$3,'Core Indicators'!GW110)</f>
        <v>113</v>
      </c>
      <c r="P110" s="201">
        <f>_xlfn.DAYS(About!$A$3,'Core Indicators'!HE110)</f>
        <v>113</v>
      </c>
      <c r="Q110" s="201">
        <f>_xlfn.DAYS(About!$A$3,'Core Indicators'!HM110)</f>
        <v>113</v>
      </c>
      <c r="R110" s="201">
        <f>_xlfn.DAYS(About!$A$3,'Core Indicators'!HU110)</f>
        <v>113</v>
      </c>
      <c r="S110" s="201">
        <f>_xlfn.DAYS(About!$A$3,'Core Indicators'!IC110)</f>
        <v>113</v>
      </c>
      <c r="T110" s="201">
        <f>_xlfn.DAYS(About!$A$3,'Core Indicators'!IK110)</f>
        <v>113</v>
      </c>
      <c r="U110" s="201">
        <f>_xlfn.DAYS(About!$A$3,'Core Indicators'!IS110)</f>
        <v>113</v>
      </c>
      <c r="V110" s="201">
        <f t="shared" si="3"/>
        <v>129.30000000000001</v>
      </c>
    </row>
    <row r="111" spans="1:22" x14ac:dyDescent="0.35">
      <c r="A111" s="200" t="str">
        <f>Lists!C:C</f>
        <v>SYR001</v>
      </c>
      <c r="B111" s="201">
        <f>_xlfn.DAYS(About!$A$3,'Core Indicators'!U111)</f>
        <v>215</v>
      </c>
      <c r="C111" s="201">
        <f>_xlfn.DAYS(About!$A$3,'Core Indicators'!AC111)</f>
        <v>215</v>
      </c>
      <c r="D111" s="201">
        <f>_xlfn.DAYS(About!$A$3,'Core Indicators'!AK111)</f>
        <v>215</v>
      </c>
      <c r="E111" s="201">
        <f>_xlfn.DAYS(About!$A$3,'Core Indicators'!AS111)</f>
        <v>92</v>
      </c>
      <c r="F111" s="201">
        <f>_xlfn.DAYS(About!$A$3,'Core Indicators'!BQ111)</f>
        <v>15</v>
      </c>
      <c r="G111" s="201">
        <f>_xlfn.DAYS(About!$A$3,'Core Indicators'!DM111)</f>
        <v>92</v>
      </c>
      <c r="H111" s="201">
        <f>_xlfn.DAYS(About!$A$3,'Core Indicators'!DU111)</f>
        <v>92</v>
      </c>
      <c r="I111" s="201">
        <f>_xlfn.DAYS(About!$A$3,'Core Indicators'!EC111)</f>
        <v>92</v>
      </c>
      <c r="J111" s="201">
        <f>_xlfn.DAYS(About!$A$3,'Core Indicators'!EK111)</f>
        <v>92</v>
      </c>
      <c r="K111" s="201">
        <f>_xlfn.DAYS(About!$A$3,'Core Indicators'!ES111)</f>
        <v>92</v>
      </c>
      <c r="L111" s="201">
        <f>_xlfn.DAYS(About!$A$3,'Core Indicators'!FI111)</f>
        <v>974</v>
      </c>
      <c r="M111" s="201">
        <f>_xlfn.DAYS(About!$A$3,'Core Indicators'!GG111)</f>
        <v>120</v>
      </c>
      <c r="N111" s="201">
        <f>_xlfn.DAYS(About!$A$3,'Core Indicators'!GO111)</f>
        <v>120</v>
      </c>
      <c r="O111" s="201">
        <f>_xlfn.DAYS(About!$A$3,'Core Indicators'!GW111)</f>
        <v>120</v>
      </c>
      <c r="P111" s="201">
        <f>_xlfn.DAYS(About!$A$3,'Core Indicators'!HE111)</f>
        <v>120</v>
      </c>
      <c r="Q111" s="201">
        <f>_xlfn.DAYS(About!$A$3,'Core Indicators'!HM111)</f>
        <v>120</v>
      </c>
      <c r="R111" s="201">
        <f>_xlfn.DAYS(About!$A$3,'Core Indicators'!HU111)</f>
        <v>120</v>
      </c>
      <c r="S111" s="201">
        <f>_xlfn.DAYS(About!$A$3,'Core Indicators'!IC111)</f>
        <v>120</v>
      </c>
      <c r="T111" s="201">
        <f>_xlfn.DAYS(About!$A$3,'Core Indicators'!IK111)</f>
        <v>120</v>
      </c>
      <c r="U111" s="201">
        <f>_xlfn.DAYS(About!$A$3,'Core Indicators'!IS111)</f>
        <v>120</v>
      </c>
      <c r="V111" s="201">
        <f t="shared" si="3"/>
        <v>187.6</v>
      </c>
    </row>
    <row r="112" spans="1:22" x14ac:dyDescent="0.35">
      <c r="A112" s="200" t="str">
        <f>Lists!C:C</f>
        <v>TCD001</v>
      </c>
      <c r="B112" s="201">
        <f>_xlfn.DAYS(About!$A$3,'Core Indicators'!U112)</f>
        <v>282</v>
      </c>
      <c r="C112" s="201">
        <f>_xlfn.DAYS(About!$A$3,'Core Indicators'!AC112)</f>
        <v>188</v>
      </c>
      <c r="D112" s="201">
        <f>_xlfn.DAYS(About!$A$3,'Core Indicators'!AK112)</f>
        <v>282</v>
      </c>
      <c r="E112" s="201">
        <f>_xlfn.DAYS(About!$A$3,'Core Indicators'!AS112)</f>
        <v>188</v>
      </c>
      <c r="F112" s="201">
        <f>_xlfn.DAYS(About!$A$3,'Core Indicators'!BQ112)</f>
        <v>188</v>
      </c>
      <c r="G112" s="201">
        <f>_xlfn.DAYS(About!$A$3,'Core Indicators'!DM112)</f>
        <v>282</v>
      </c>
      <c r="H112" s="201">
        <f>_xlfn.DAYS(About!$A$3,'Core Indicators'!DU112)</f>
        <v>282</v>
      </c>
      <c r="I112" s="201">
        <f>_xlfn.DAYS(About!$A$3,'Core Indicators'!EC112)</f>
        <v>282</v>
      </c>
      <c r="J112" s="201">
        <f>_xlfn.DAYS(About!$A$3,'Core Indicators'!EK112)</f>
        <v>282</v>
      </c>
      <c r="K112" s="201">
        <f>_xlfn.DAYS(About!$A$3,'Core Indicators'!ES112)</f>
        <v>282</v>
      </c>
      <c r="L112" s="201">
        <f>_xlfn.DAYS(About!$A$3,'Core Indicators'!FI112)</f>
        <v>282</v>
      </c>
      <c r="M112" s="201">
        <f>_xlfn.DAYS(About!$A$3,'Core Indicators'!GG112)</f>
        <v>112</v>
      </c>
      <c r="N112" s="201">
        <f>_xlfn.DAYS(About!$A$3,'Core Indicators'!GO112)</f>
        <v>112</v>
      </c>
      <c r="O112" s="201">
        <f>_xlfn.DAYS(About!$A$3,'Core Indicators'!GW112)</f>
        <v>112</v>
      </c>
      <c r="P112" s="201">
        <f>_xlfn.DAYS(About!$A$3,'Core Indicators'!HE112)</f>
        <v>112</v>
      </c>
      <c r="Q112" s="201">
        <f>_xlfn.DAYS(About!$A$3,'Core Indicators'!HM112)</f>
        <v>112</v>
      </c>
      <c r="R112" s="201">
        <f>_xlfn.DAYS(About!$A$3,'Core Indicators'!HU112)</f>
        <v>112</v>
      </c>
      <c r="S112" s="201">
        <f>_xlfn.DAYS(About!$A$3,'Core Indicators'!IC112)</f>
        <v>112</v>
      </c>
      <c r="T112" s="201">
        <f>_xlfn.DAYS(About!$A$3,'Core Indicators'!IK112)</f>
        <v>112</v>
      </c>
      <c r="U112" s="201">
        <f>_xlfn.DAYS(About!$A$3,'Core Indicators'!IS112)</f>
        <v>112</v>
      </c>
      <c r="V112" s="201">
        <f t="shared" si="3"/>
        <v>246.2</v>
      </c>
    </row>
    <row r="113" spans="1:22" x14ac:dyDescent="0.35">
      <c r="A113" s="200" t="str">
        <f>Lists!C:C</f>
        <v>TCD003</v>
      </c>
      <c r="B113" s="201">
        <f>_xlfn.DAYS(About!$A$3,'Core Indicators'!U113)</f>
        <v>958</v>
      </c>
      <c r="C113" s="201">
        <f>_xlfn.DAYS(About!$A$3,'Core Indicators'!AC113)</f>
        <v>188</v>
      </c>
      <c r="D113" s="201">
        <f>_xlfn.DAYS(About!$A$3,'Core Indicators'!AK113)</f>
        <v>188</v>
      </c>
      <c r="E113" s="201">
        <f>_xlfn.DAYS(About!$A$3,'Core Indicators'!AS113)</f>
        <v>188</v>
      </c>
      <c r="F113" s="201">
        <f>_xlfn.DAYS(About!$A$3,'Core Indicators'!BQ113)</f>
        <v>188</v>
      </c>
      <c r="G113" s="201">
        <f>_xlfn.DAYS(About!$A$3,'Core Indicators'!DM113)</f>
        <v>350</v>
      </c>
      <c r="H113" s="201">
        <f>_xlfn.DAYS(About!$A$3,'Core Indicators'!DU113)</f>
        <v>350</v>
      </c>
      <c r="I113" s="201">
        <f>_xlfn.DAYS(About!$A$3,'Core Indicators'!EC113)</f>
        <v>350</v>
      </c>
      <c r="J113" s="201">
        <f>_xlfn.DAYS(About!$A$3,'Core Indicators'!EK113)</f>
        <v>350</v>
      </c>
      <c r="K113" s="201">
        <f>_xlfn.DAYS(About!$A$3,'Core Indicators'!ES113)</f>
        <v>350</v>
      </c>
      <c r="L113" s="201">
        <f>_xlfn.DAYS(About!$A$3,'Core Indicators'!FI113)</f>
        <v>958</v>
      </c>
      <c r="M113" s="201">
        <f>_xlfn.DAYS(About!$A$3,'Core Indicators'!GG113)</f>
        <v>112</v>
      </c>
      <c r="N113" s="201">
        <f>_xlfn.DAYS(About!$A$3,'Core Indicators'!GO113)</f>
        <v>112</v>
      </c>
      <c r="O113" s="201">
        <f>_xlfn.DAYS(About!$A$3,'Core Indicators'!GW113)</f>
        <v>112</v>
      </c>
      <c r="P113" s="201">
        <f>_xlfn.DAYS(About!$A$3,'Core Indicators'!HE113)</f>
        <v>112</v>
      </c>
      <c r="Q113" s="201">
        <f>_xlfn.DAYS(About!$A$3,'Core Indicators'!HM113)</f>
        <v>112</v>
      </c>
      <c r="R113" s="201">
        <f>_xlfn.DAYS(About!$A$3,'Core Indicators'!HU113)</f>
        <v>112</v>
      </c>
      <c r="S113" s="201">
        <f>_xlfn.DAYS(About!$A$3,'Core Indicators'!IC113)</f>
        <v>112</v>
      </c>
      <c r="T113" s="201">
        <f>_xlfn.DAYS(About!$A$3,'Core Indicators'!IK113)</f>
        <v>112</v>
      </c>
      <c r="U113" s="201">
        <f>_xlfn.DAYS(About!$A$3,'Core Indicators'!IS113)</f>
        <v>112</v>
      </c>
      <c r="V113" s="201">
        <f t="shared" si="3"/>
        <v>338.4</v>
      </c>
    </row>
    <row r="114" spans="1:22" x14ac:dyDescent="0.35">
      <c r="A114" s="200" t="str">
        <f>Lists!C:C</f>
        <v>TCD004</v>
      </c>
      <c r="B114" s="201">
        <f>_xlfn.DAYS(About!$A$3,'Core Indicators'!U114)</f>
        <v>555</v>
      </c>
      <c r="C114" s="201">
        <f>_xlfn.DAYS(About!$A$3,'Core Indicators'!AC114)</f>
        <v>555</v>
      </c>
      <c r="D114" s="201">
        <f>_xlfn.DAYS(About!$A$3,'Core Indicators'!AK114)</f>
        <v>555</v>
      </c>
      <c r="E114" s="201">
        <f>_xlfn.DAYS(About!$A$3,'Core Indicators'!AS114)</f>
        <v>188</v>
      </c>
      <c r="F114" s="201">
        <f>_xlfn.DAYS(About!$A$3,'Core Indicators'!BQ114)</f>
        <v>958</v>
      </c>
      <c r="G114" s="201">
        <f>_xlfn.DAYS(About!$A$3,'Core Indicators'!DM114)</f>
        <v>555</v>
      </c>
      <c r="H114" s="201">
        <f>_xlfn.DAYS(About!$A$3,'Core Indicators'!DU114)</f>
        <v>555</v>
      </c>
      <c r="I114" s="201">
        <f>_xlfn.DAYS(About!$A$3,'Core Indicators'!EC114)</f>
        <v>555</v>
      </c>
      <c r="J114" s="201">
        <f>_xlfn.DAYS(About!$A$3,'Core Indicators'!EK114)</f>
        <v>555</v>
      </c>
      <c r="K114" s="201">
        <f>_xlfn.DAYS(About!$A$3,'Core Indicators'!ES114)</f>
        <v>555</v>
      </c>
      <c r="L114" s="201">
        <f>_xlfn.DAYS(About!$A$3,'Core Indicators'!FI114)</f>
        <v>958</v>
      </c>
      <c r="M114" s="201">
        <f>_xlfn.DAYS(About!$A$3,'Core Indicators'!GG114)</f>
        <v>112</v>
      </c>
      <c r="N114" s="201">
        <f>_xlfn.DAYS(About!$A$3,'Core Indicators'!GO114)</f>
        <v>112</v>
      </c>
      <c r="O114" s="201">
        <f>_xlfn.DAYS(About!$A$3,'Core Indicators'!GW114)</f>
        <v>112</v>
      </c>
      <c r="P114" s="201">
        <f>_xlfn.DAYS(About!$A$3,'Core Indicators'!HE114)</f>
        <v>112</v>
      </c>
      <c r="Q114" s="201">
        <f>_xlfn.DAYS(About!$A$3,'Core Indicators'!HM114)</f>
        <v>112</v>
      </c>
      <c r="R114" s="201">
        <f>_xlfn.DAYS(About!$A$3,'Core Indicators'!HU114)</f>
        <v>112</v>
      </c>
      <c r="S114" s="201">
        <f>_xlfn.DAYS(About!$A$3,'Core Indicators'!IC114)</f>
        <v>112</v>
      </c>
      <c r="T114" s="201">
        <f>_xlfn.DAYS(About!$A$3,'Core Indicators'!IK114)</f>
        <v>112</v>
      </c>
      <c r="U114" s="201">
        <f>_xlfn.DAYS(About!$A$3,'Core Indicators'!IS114)</f>
        <v>112</v>
      </c>
      <c r="V114" s="201">
        <f t="shared" si="3"/>
        <v>554.6</v>
      </c>
    </row>
    <row r="115" spans="1:22" x14ac:dyDescent="0.35">
      <c r="A115" s="200" t="str">
        <f>Lists!C:C</f>
        <v>TCD005</v>
      </c>
      <c r="B115" s="201">
        <f>_xlfn.DAYS(About!$A$3,'Core Indicators'!U115)</f>
        <v>555</v>
      </c>
      <c r="C115" s="201">
        <f>_xlfn.DAYS(About!$A$3,'Core Indicators'!AC115)</f>
        <v>555</v>
      </c>
      <c r="D115" s="201">
        <f>_xlfn.DAYS(About!$A$3,'Core Indicators'!AK115)</f>
        <v>555</v>
      </c>
      <c r="E115" s="201">
        <f>_xlfn.DAYS(About!$A$3,'Core Indicators'!AS115)</f>
        <v>188</v>
      </c>
      <c r="F115" s="201">
        <f>_xlfn.DAYS(About!$A$3,'Core Indicators'!BQ115)</f>
        <v>188</v>
      </c>
      <c r="G115" s="201">
        <f>_xlfn.DAYS(About!$A$3,'Core Indicators'!DM115)</f>
        <v>555</v>
      </c>
      <c r="H115" s="201">
        <f>_xlfn.DAYS(About!$A$3,'Core Indicators'!DU115)</f>
        <v>555</v>
      </c>
      <c r="I115" s="201">
        <f>_xlfn.DAYS(About!$A$3,'Core Indicators'!EC115)</f>
        <v>555</v>
      </c>
      <c r="J115" s="201">
        <f>_xlfn.DAYS(About!$A$3,'Core Indicators'!EK115)</f>
        <v>555</v>
      </c>
      <c r="K115" s="201">
        <f>_xlfn.DAYS(About!$A$3,'Core Indicators'!ES115)</f>
        <v>555</v>
      </c>
      <c r="L115" s="201">
        <f>_xlfn.DAYS(About!$A$3,'Core Indicators'!FI115)</f>
        <v>958</v>
      </c>
      <c r="M115" s="201">
        <f>_xlfn.DAYS(About!$A$3,'Core Indicators'!GG115)</f>
        <v>111</v>
      </c>
      <c r="N115" s="201">
        <f>_xlfn.DAYS(About!$A$3,'Core Indicators'!GO115)</f>
        <v>111</v>
      </c>
      <c r="O115" s="201">
        <f>_xlfn.DAYS(About!$A$3,'Core Indicators'!GW115)</f>
        <v>111</v>
      </c>
      <c r="P115" s="201">
        <f>_xlfn.DAYS(About!$A$3,'Core Indicators'!HE115)</f>
        <v>111</v>
      </c>
      <c r="Q115" s="201">
        <f>_xlfn.DAYS(About!$A$3,'Core Indicators'!HM115)</f>
        <v>111</v>
      </c>
      <c r="R115" s="201">
        <f>_xlfn.DAYS(About!$A$3,'Core Indicators'!HU115)</f>
        <v>111</v>
      </c>
      <c r="S115" s="201">
        <f>_xlfn.DAYS(About!$A$3,'Core Indicators'!IC115)</f>
        <v>111</v>
      </c>
      <c r="T115" s="201">
        <f>_xlfn.DAYS(About!$A$3,'Core Indicators'!IK115)</f>
        <v>111</v>
      </c>
      <c r="U115" s="201">
        <f>_xlfn.DAYS(About!$A$3,'Core Indicators'!IS115)</f>
        <v>111</v>
      </c>
      <c r="V115" s="201">
        <f t="shared" si="3"/>
        <v>477.5</v>
      </c>
    </row>
    <row r="116" spans="1:22" x14ac:dyDescent="0.35">
      <c r="A116" s="200" t="str">
        <f>Lists!C:C</f>
        <v>TCD006</v>
      </c>
      <c r="B116" s="201">
        <f>_xlfn.DAYS(About!$A$3,'Core Indicators'!U116)</f>
        <v>958</v>
      </c>
      <c r="C116" s="201">
        <f>_xlfn.DAYS(About!$A$3,'Core Indicators'!AC116)</f>
        <v>555</v>
      </c>
      <c r="D116" s="201">
        <f>_xlfn.DAYS(About!$A$3,'Core Indicators'!AK116)</f>
        <v>555</v>
      </c>
      <c r="E116" s="201">
        <f>_xlfn.DAYS(About!$A$3,'Core Indicators'!AS116)</f>
        <v>958</v>
      </c>
      <c r="F116" s="201">
        <f>_xlfn.DAYS(About!$A$3,'Core Indicators'!BQ116)</f>
        <v>188</v>
      </c>
      <c r="G116" s="201">
        <f>_xlfn.DAYS(About!$A$3,'Core Indicators'!DM116)</f>
        <v>428</v>
      </c>
      <c r="H116" s="201">
        <f>_xlfn.DAYS(About!$A$3,'Core Indicators'!DU116)</f>
        <v>428</v>
      </c>
      <c r="I116" s="201">
        <f>_xlfn.DAYS(About!$A$3,'Core Indicators'!EC116)</f>
        <v>428</v>
      </c>
      <c r="J116" s="201">
        <f>_xlfn.DAYS(About!$A$3,'Core Indicators'!EK116)</f>
        <v>428</v>
      </c>
      <c r="K116" s="201">
        <f>_xlfn.DAYS(About!$A$3,'Core Indicators'!ES116)</f>
        <v>428</v>
      </c>
      <c r="L116" s="201">
        <f>_xlfn.DAYS(About!$A$3,'Core Indicators'!FI116)</f>
        <v>700</v>
      </c>
      <c r="M116" s="201">
        <f>_xlfn.DAYS(About!$A$3,'Core Indicators'!GG116)</f>
        <v>111</v>
      </c>
      <c r="N116" s="201">
        <f>_xlfn.DAYS(About!$A$3,'Core Indicators'!GO116)</f>
        <v>111</v>
      </c>
      <c r="O116" s="201">
        <f>_xlfn.DAYS(About!$A$3,'Core Indicators'!GW116)</f>
        <v>111</v>
      </c>
      <c r="P116" s="201">
        <f>_xlfn.DAYS(About!$A$3,'Core Indicators'!HE116)</f>
        <v>111</v>
      </c>
      <c r="Q116" s="201">
        <f>_xlfn.DAYS(About!$A$3,'Core Indicators'!HM116)</f>
        <v>111</v>
      </c>
      <c r="R116" s="201">
        <f>_xlfn.DAYS(About!$A$3,'Core Indicators'!HU116)</f>
        <v>111</v>
      </c>
      <c r="S116" s="201">
        <f>_xlfn.DAYS(About!$A$3,'Core Indicators'!IC116)</f>
        <v>111</v>
      </c>
      <c r="T116" s="201">
        <f>_xlfn.DAYS(About!$A$3,'Core Indicators'!IK116)</f>
        <v>111</v>
      </c>
      <c r="U116" s="201">
        <f>_xlfn.DAYS(About!$A$3,'Core Indicators'!IS116)</f>
        <v>111</v>
      </c>
      <c r="V116" s="201">
        <f t="shared" si="3"/>
        <v>465.2</v>
      </c>
    </row>
    <row r="117" spans="1:22" x14ac:dyDescent="0.35">
      <c r="A117" s="200" t="str">
        <f>Lists!C:C</f>
        <v>THA001</v>
      </c>
      <c r="B117" s="201">
        <f>_xlfn.DAYS(About!$A$3,'Core Indicators'!U117)</f>
        <v>793</v>
      </c>
      <c r="C117" s="201">
        <f>_xlfn.DAYS(About!$A$3,'Core Indicators'!AC117)</f>
        <v>107</v>
      </c>
      <c r="D117" s="201">
        <f>_xlfn.DAYS(About!$A$3,'Core Indicators'!AK117)</f>
        <v>107</v>
      </c>
      <c r="E117" s="201">
        <f>_xlfn.DAYS(About!$A$3,'Core Indicators'!AS117)</f>
        <v>107</v>
      </c>
      <c r="F117" s="201">
        <f>_xlfn.DAYS(About!$A$3,'Core Indicators'!BQ117)</f>
        <v>219</v>
      </c>
      <c r="G117" s="201">
        <f>_xlfn.DAYS(About!$A$3,'Core Indicators'!DM117)</f>
        <v>245</v>
      </c>
      <c r="H117" s="201">
        <f>_xlfn.DAYS(About!$A$3,'Core Indicators'!DU117)</f>
        <v>245</v>
      </c>
      <c r="I117" s="201">
        <f>_xlfn.DAYS(About!$A$3,'Core Indicators'!EC117)</f>
        <v>107</v>
      </c>
      <c r="J117" s="201">
        <f>_xlfn.DAYS(About!$A$3,'Core Indicators'!EK117)</f>
        <v>245</v>
      </c>
      <c r="K117" s="201">
        <f>_xlfn.DAYS(About!$A$3,'Core Indicators'!ES117)</f>
        <v>245</v>
      </c>
      <c r="L117" s="201">
        <f>_xlfn.DAYS(About!$A$3,'Core Indicators'!FI117)</f>
        <v>960</v>
      </c>
      <c r="M117" s="201">
        <f>_xlfn.DAYS(About!$A$3,'Core Indicators'!GG117)</f>
        <v>122</v>
      </c>
      <c r="N117" s="201">
        <f>_xlfn.DAYS(About!$A$3,'Core Indicators'!GO117)</f>
        <v>122</v>
      </c>
      <c r="O117" s="201">
        <f>_xlfn.DAYS(About!$A$3,'Core Indicators'!GW117)</f>
        <v>122</v>
      </c>
      <c r="P117" s="201">
        <f>_xlfn.DAYS(About!$A$3,'Core Indicators'!HE117)</f>
        <v>122</v>
      </c>
      <c r="Q117" s="201">
        <f>_xlfn.DAYS(About!$A$3,'Core Indicators'!HM117)</f>
        <v>122</v>
      </c>
      <c r="R117" s="201">
        <f>_xlfn.DAYS(About!$A$3,'Core Indicators'!HU117)</f>
        <v>122</v>
      </c>
      <c r="S117" s="201">
        <f>_xlfn.DAYS(About!$A$3,'Core Indicators'!IC117)</f>
        <v>122</v>
      </c>
      <c r="T117" s="201">
        <f>_xlfn.DAYS(About!$A$3,'Core Indicators'!IK117)</f>
        <v>122</v>
      </c>
      <c r="U117" s="201">
        <f>_xlfn.DAYS(About!$A$3,'Core Indicators'!IS117)</f>
        <v>122</v>
      </c>
      <c r="V117" s="201">
        <f t="shared" si="3"/>
        <v>260.2</v>
      </c>
    </row>
    <row r="118" spans="1:22" x14ac:dyDescent="0.35">
      <c r="A118" s="200" t="str">
        <f>Lists!C:C</f>
        <v>THA002</v>
      </c>
      <c r="B118" s="201">
        <f>_xlfn.DAYS(About!$A$3,'Core Indicators'!U118)</f>
        <v>793</v>
      </c>
      <c r="C118" s="201">
        <f>_xlfn.DAYS(About!$A$3,'Core Indicators'!AC118)</f>
        <v>793</v>
      </c>
      <c r="D118" s="201">
        <f>_xlfn.DAYS(About!$A$3,'Core Indicators'!AK118)</f>
        <v>793</v>
      </c>
      <c r="E118" s="201">
        <f>_xlfn.DAYS(About!$A$3,'Core Indicators'!AS118)</f>
        <v>793</v>
      </c>
      <c r="F118" s="201">
        <f>_xlfn.DAYS(About!$A$3,'Core Indicators'!BQ118)</f>
        <v>219</v>
      </c>
      <c r="G118" s="201">
        <f>_xlfn.DAYS(About!$A$3,'Core Indicators'!DM118)</f>
        <v>549</v>
      </c>
      <c r="H118" s="201">
        <f>_xlfn.DAYS(About!$A$3,'Core Indicators'!DU118)</f>
        <v>549</v>
      </c>
      <c r="I118" s="201">
        <f>_xlfn.DAYS(About!$A$3,'Core Indicators'!EC118)</f>
        <v>549</v>
      </c>
      <c r="J118" s="201">
        <f>_xlfn.DAYS(About!$A$3,'Core Indicators'!EK118)</f>
        <v>549</v>
      </c>
      <c r="K118" s="201">
        <f>_xlfn.DAYS(About!$A$3,'Core Indicators'!ES118)</f>
        <v>549</v>
      </c>
      <c r="L118" s="201">
        <f>_xlfn.DAYS(About!$A$3,'Core Indicators'!FI118)</f>
        <v>960</v>
      </c>
      <c r="M118" s="201">
        <f>_xlfn.DAYS(About!$A$3,'Core Indicators'!GG118)</f>
        <v>122</v>
      </c>
      <c r="N118" s="201">
        <f>_xlfn.DAYS(About!$A$3,'Core Indicators'!GO118)</f>
        <v>122</v>
      </c>
      <c r="O118" s="201">
        <f>_xlfn.DAYS(About!$A$3,'Core Indicators'!GW118)</f>
        <v>122</v>
      </c>
      <c r="P118" s="201">
        <f>_xlfn.DAYS(About!$A$3,'Core Indicators'!HE118)</f>
        <v>122</v>
      </c>
      <c r="Q118" s="201">
        <f>_xlfn.DAYS(About!$A$3,'Core Indicators'!HM118)</f>
        <v>122</v>
      </c>
      <c r="R118" s="201">
        <f>_xlfn.DAYS(About!$A$3,'Core Indicators'!HU118)</f>
        <v>122</v>
      </c>
      <c r="S118" s="201">
        <f>_xlfn.DAYS(About!$A$3,'Core Indicators'!IC118)</f>
        <v>122</v>
      </c>
      <c r="T118" s="201">
        <f>_xlfn.DAYS(About!$A$3,'Core Indicators'!IK118)</f>
        <v>122</v>
      </c>
      <c r="U118" s="201">
        <f>_xlfn.DAYS(About!$A$3,'Core Indicators'!IS118)</f>
        <v>122</v>
      </c>
      <c r="V118" s="201">
        <f t="shared" si="3"/>
        <v>563.20000000000005</v>
      </c>
    </row>
    <row r="119" spans="1:22" x14ac:dyDescent="0.35">
      <c r="A119" s="200" t="str">
        <f>Lists!C:C</f>
        <v>THA003</v>
      </c>
      <c r="B119" s="201">
        <f>_xlfn.DAYS(About!$A$3,'Core Indicators'!U119)</f>
        <v>678</v>
      </c>
      <c r="C119" s="201">
        <f>_xlfn.DAYS(About!$A$3,'Core Indicators'!AC119)</f>
        <v>245</v>
      </c>
      <c r="D119" s="201">
        <f>_xlfn.DAYS(About!$A$3,'Core Indicators'!AK119)</f>
        <v>107</v>
      </c>
      <c r="E119" s="201">
        <f>_xlfn.DAYS(About!$A$3,'Core Indicators'!AS119)</f>
        <v>107</v>
      </c>
      <c r="F119" s="201">
        <f>_xlfn.DAYS(About!$A$3,'Core Indicators'!BQ119)</f>
        <v>245</v>
      </c>
      <c r="G119" s="201">
        <f>_xlfn.DAYS(About!$A$3,'Core Indicators'!DM119)</f>
        <v>245</v>
      </c>
      <c r="H119" s="201">
        <f>_xlfn.DAYS(About!$A$3,'Core Indicators'!DU119)</f>
        <v>245</v>
      </c>
      <c r="I119" s="201">
        <f>_xlfn.DAYS(About!$A$3,'Core Indicators'!EC119)</f>
        <v>107</v>
      </c>
      <c r="J119" s="201">
        <f>_xlfn.DAYS(About!$A$3,'Core Indicators'!EK119)</f>
        <v>245</v>
      </c>
      <c r="K119" s="201">
        <f>_xlfn.DAYS(About!$A$3,'Core Indicators'!ES119)</f>
        <v>245</v>
      </c>
      <c r="L119" s="201">
        <f>_xlfn.DAYS(About!$A$3,'Core Indicators'!FI119)</f>
        <v>960</v>
      </c>
      <c r="M119" s="201">
        <f>_xlfn.DAYS(About!$A$3,'Core Indicators'!GG119)</f>
        <v>122</v>
      </c>
      <c r="N119" s="201">
        <f>_xlfn.DAYS(About!$A$3,'Core Indicators'!GO119)</f>
        <v>122</v>
      </c>
      <c r="O119" s="201">
        <f>_xlfn.DAYS(About!$A$3,'Core Indicators'!GW119)</f>
        <v>122</v>
      </c>
      <c r="P119" s="201">
        <f>_xlfn.DAYS(About!$A$3,'Core Indicators'!HE119)</f>
        <v>122</v>
      </c>
      <c r="Q119" s="201">
        <f>_xlfn.DAYS(About!$A$3,'Core Indicators'!HM119)</f>
        <v>122</v>
      </c>
      <c r="R119" s="201">
        <f>_xlfn.DAYS(About!$A$3,'Core Indicators'!HU119)</f>
        <v>122</v>
      </c>
      <c r="S119" s="201">
        <f>_xlfn.DAYS(About!$A$3,'Core Indicators'!IC119)</f>
        <v>122</v>
      </c>
      <c r="T119" s="201">
        <f>_xlfn.DAYS(About!$A$3,'Core Indicators'!IK119)</f>
        <v>122</v>
      </c>
      <c r="U119" s="201">
        <f>_xlfn.DAYS(About!$A$3,'Core Indicators'!IS119)</f>
        <v>122</v>
      </c>
      <c r="V119" s="201">
        <f t="shared" si="3"/>
        <v>262.8</v>
      </c>
    </row>
    <row r="120" spans="1:22" x14ac:dyDescent="0.35">
      <c r="A120" s="200" t="str">
        <f>Lists!C:C</f>
        <v>TTO002</v>
      </c>
      <c r="B120" s="201">
        <f>_xlfn.DAYS(About!$A$3,'Core Indicators'!U120)</f>
        <v>945</v>
      </c>
      <c r="C120" s="201">
        <f>_xlfn.DAYS(About!$A$3,'Core Indicators'!AC120)</f>
        <v>671</v>
      </c>
      <c r="D120" s="201">
        <f>_xlfn.DAYS(About!$A$3,'Core Indicators'!AK120)</f>
        <v>916</v>
      </c>
      <c r="E120" s="201">
        <f>_xlfn.DAYS(About!$A$3,'Core Indicators'!AS120)</f>
        <v>916</v>
      </c>
      <c r="F120" s="201">
        <f>_xlfn.DAYS(About!$A$3,'Core Indicators'!BQ120)</f>
        <v>305</v>
      </c>
      <c r="G120" s="201">
        <f>_xlfn.DAYS(About!$A$3,'Core Indicators'!DM120)</f>
        <v>359</v>
      </c>
      <c r="H120" s="201">
        <f>_xlfn.DAYS(About!$A$3,'Core Indicators'!DU120)</f>
        <v>602</v>
      </c>
      <c r="I120" s="201">
        <f>_xlfn.DAYS(About!$A$3,'Core Indicators'!EC120)</f>
        <v>602</v>
      </c>
      <c r="J120" s="201">
        <f>_xlfn.DAYS(About!$A$3,'Core Indicators'!EK120)</f>
        <v>602</v>
      </c>
      <c r="K120" s="201">
        <f>_xlfn.DAYS(About!$A$3,'Core Indicators'!ES120)</f>
        <v>602</v>
      </c>
      <c r="L120" s="201">
        <f>_xlfn.DAYS(About!$A$3,'Core Indicators'!FI120)</f>
        <v>671</v>
      </c>
      <c r="M120" s="201">
        <f>_xlfn.DAYS(About!$A$3,'Core Indicators'!GG120)</f>
        <v>115</v>
      </c>
      <c r="N120" s="201">
        <f>_xlfn.DAYS(About!$A$3,'Core Indicators'!GO120)</f>
        <v>115</v>
      </c>
      <c r="O120" s="201">
        <f>_xlfn.DAYS(About!$A$3,'Core Indicators'!GW120)</f>
        <v>115</v>
      </c>
      <c r="P120" s="201">
        <f>_xlfn.DAYS(About!$A$3,'Core Indicators'!HE120)</f>
        <v>115</v>
      </c>
      <c r="Q120" s="201">
        <f>_xlfn.DAYS(About!$A$3,'Core Indicators'!HM120)</f>
        <v>116</v>
      </c>
      <c r="R120" s="201">
        <f>_xlfn.DAYS(About!$A$3,'Core Indicators'!HU120)</f>
        <v>115</v>
      </c>
      <c r="S120" s="201">
        <f>_xlfn.DAYS(About!$A$3,'Core Indicators'!IC120)</f>
        <v>115</v>
      </c>
      <c r="T120" s="201">
        <f>_xlfn.DAYS(About!$A$3,'Core Indicators'!IK120)</f>
        <v>115</v>
      </c>
      <c r="U120" s="201">
        <f>_xlfn.DAYS(About!$A$3,'Core Indicators'!IS120)</f>
        <v>115</v>
      </c>
      <c r="V120" s="201">
        <f t="shared" si="3"/>
        <v>569</v>
      </c>
    </row>
    <row r="121" spans="1:22" x14ac:dyDescent="0.35">
      <c r="A121" s="200" t="str">
        <f>Lists!C:C</f>
        <v>TUN002</v>
      </c>
      <c r="B121" s="201">
        <f>_xlfn.DAYS(About!$A$3,'Core Indicators'!U121)</f>
        <v>366</v>
      </c>
      <c r="C121" s="201">
        <f>_xlfn.DAYS(About!$A$3,'Core Indicators'!AC121)</f>
        <v>477</v>
      </c>
      <c r="D121" s="201">
        <f>_xlfn.DAYS(About!$A$3,'Core Indicators'!AK121)</f>
        <v>477</v>
      </c>
      <c r="E121" s="201">
        <f>_xlfn.DAYS(About!$A$3,'Core Indicators'!AS121)</f>
        <v>477</v>
      </c>
      <c r="F121" s="201">
        <f>_xlfn.DAYS(About!$A$3,'Core Indicators'!BQ121)</f>
        <v>56</v>
      </c>
      <c r="G121" s="201">
        <f>_xlfn.DAYS(About!$A$3,'Core Indicators'!DM121)</f>
        <v>958</v>
      </c>
      <c r="H121" s="201">
        <f>_xlfn.DAYS(About!$A$3,'Core Indicators'!DU121)</f>
        <v>958</v>
      </c>
      <c r="I121" s="201">
        <f>_xlfn.DAYS(About!$A$3,'Core Indicators'!EC121)</f>
        <v>958</v>
      </c>
      <c r="J121" s="201">
        <f>_xlfn.DAYS(About!$A$3,'Core Indicators'!EK121)</f>
        <v>958</v>
      </c>
      <c r="K121" s="201">
        <f>_xlfn.DAYS(About!$A$3,'Core Indicators'!ES121)</f>
        <v>958</v>
      </c>
      <c r="L121" s="201">
        <f>_xlfn.DAYS(About!$A$3,'Core Indicators'!FI121)</f>
        <v>958</v>
      </c>
      <c r="M121" s="201">
        <f>_xlfn.DAYS(About!$A$3,'Core Indicators'!GG121)</f>
        <v>116</v>
      </c>
      <c r="N121" s="201">
        <f>_xlfn.DAYS(About!$A$3,'Core Indicators'!GO121)</f>
        <v>116</v>
      </c>
      <c r="O121" s="201">
        <f>_xlfn.DAYS(About!$A$3,'Core Indicators'!GW121)</f>
        <v>116</v>
      </c>
      <c r="P121" s="201">
        <f>_xlfn.DAYS(About!$A$3,'Core Indicators'!HE121)</f>
        <v>116</v>
      </c>
      <c r="Q121" s="201">
        <f>_xlfn.DAYS(About!$A$3,'Core Indicators'!HM121)</f>
        <v>116</v>
      </c>
      <c r="R121" s="201">
        <f>_xlfn.DAYS(About!$A$3,'Core Indicators'!HU121)</f>
        <v>116</v>
      </c>
      <c r="S121" s="201">
        <f>_xlfn.DAYS(About!$A$3,'Core Indicators'!IC121)</f>
        <v>116</v>
      </c>
      <c r="T121" s="201">
        <f>_xlfn.DAYS(About!$A$3,'Core Indicators'!IK121)</f>
        <v>116</v>
      </c>
      <c r="U121" s="201">
        <f>_xlfn.DAYS(About!$A$3,'Core Indicators'!IS121)</f>
        <v>116</v>
      </c>
      <c r="V121" s="201">
        <f t="shared" si="3"/>
        <v>687.4</v>
      </c>
    </row>
    <row r="122" spans="1:22" x14ac:dyDescent="0.35">
      <c r="A122" s="200" t="str">
        <f>Lists!C:C</f>
        <v>TUR001</v>
      </c>
      <c r="B122" s="201">
        <f>_xlfn.DAYS(About!$A$3,'Core Indicators'!U122)</f>
        <v>958</v>
      </c>
      <c r="C122" s="201">
        <f>_xlfn.DAYS(About!$A$3,'Core Indicators'!AC122)</f>
        <v>958</v>
      </c>
      <c r="D122" s="201">
        <f>_xlfn.DAYS(About!$A$3,'Core Indicators'!AK122)</f>
        <v>15</v>
      </c>
      <c r="E122" s="201">
        <f>_xlfn.DAYS(About!$A$3,'Core Indicators'!AS122)</f>
        <v>15</v>
      </c>
      <c r="F122" s="201">
        <f>_xlfn.DAYS(About!$A$3,'Core Indicators'!BQ122)</f>
        <v>15</v>
      </c>
      <c r="G122" s="201">
        <f>_xlfn.DAYS(About!$A$3,'Core Indicators'!DM122)</f>
        <v>15</v>
      </c>
      <c r="H122" s="201">
        <f>_xlfn.DAYS(About!$A$3,'Core Indicators'!DU122)</f>
        <v>15</v>
      </c>
      <c r="I122" s="201">
        <f>_xlfn.DAYS(About!$A$3,'Core Indicators'!EC122)</f>
        <v>15</v>
      </c>
      <c r="J122" s="201">
        <f>_xlfn.DAYS(About!$A$3,'Core Indicators'!EK122)</f>
        <v>15</v>
      </c>
      <c r="K122" s="201">
        <f>_xlfn.DAYS(About!$A$3,'Core Indicators'!ES122)</f>
        <v>15</v>
      </c>
      <c r="L122" s="201">
        <f>_xlfn.DAYS(About!$A$3,'Core Indicators'!FI122)</f>
        <v>958</v>
      </c>
      <c r="M122" s="201">
        <f>_xlfn.DAYS(About!$A$3,'Core Indicators'!GG122)</f>
        <v>113</v>
      </c>
      <c r="N122" s="201">
        <f>_xlfn.DAYS(About!$A$3,'Core Indicators'!GO122)</f>
        <v>113</v>
      </c>
      <c r="O122" s="201">
        <f>_xlfn.DAYS(About!$A$3,'Core Indicators'!GW122)</f>
        <v>113</v>
      </c>
      <c r="P122" s="201">
        <f>_xlfn.DAYS(About!$A$3,'Core Indicators'!HE122)</f>
        <v>113</v>
      </c>
      <c r="Q122" s="201">
        <f>_xlfn.DAYS(About!$A$3,'Core Indicators'!HM122)</f>
        <v>113</v>
      </c>
      <c r="R122" s="201">
        <f>_xlfn.DAYS(About!$A$3,'Core Indicators'!HU122)</f>
        <v>113</v>
      </c>
      <c r="S122" s="201">
        <f>_xlfn.DAYS(About!$A$3,'Core Indicators'!IC122)</f>
        <v>113</v>
      </c>
      <c r="T122" s="201">
        <f>_xlfn.DAYS(About!$A$3,'Core Indicators'!IK122)</f>
        <v>113</v>
      </c>
      <c r="U122" s="201">
        <f>_xlfn.DAYS(About!$A$3,'Core Indicators'!IS122)</f>
        <v>113</v>
      </c>
      <c r="V122" s="201">
        <f t="shared" si="3"/>
        <v>119.1</v>
      </c>
    </row>
    <row r="123" spans="1:22" x14ac:dyDescent="0.35">
      <c r="A123" s="200" t="str">
        <f>Lists!C:C</f>
        <v>TUR002</v>
      </c>
      <c r="B123" s="201">
        <f>_xlfn.DAYS(About!$A$3,'Core Indicators'!U123)</f>
        <v>958</v>
      </c>
      <c r="C123" s="201">
        <f>_xlfn.DAYS(About!$A$3,'Core Indicators'!AC123)</f>
        <v>918</v>
      </c>
      <c r="D123" s="201">
        <f>_xlfn.DAYS(About!$A$3,'Core Indicators'!AK123)</f>
        <v>15</v>
      </c>
      <c r="E123" s="201">
        <f>_xlfn.DAYS(About!$A$3,'Core Indicators'!AS123)</f>
        <v>15</v>
      </c>
      <c r="F123" s="201">
        <f>_xlfn.DAYS(About!$A$3,'Core Indicators'!BQ123)</f>
        <v>958</v>
      </c>
      <c r="G123" s="201">
        <f>_xlfn.DAYS(About!$A$3,'Core Indicators'!DM123)</f>
        <v>15</v>
      </c>
      <c r="H123" s="201">
        <f>_xlfn.DAYS(About!$A$3,'Core Indicators'!DU123)</f>
        <v>15</v>
      </c>
      <c r="I123" s="201">
        <f>_xlfn.DAYS(About!$A$3,'Core Indicators'!EC123)</f>
        <v>15</v>
      </c>
      <c r="J123" s="201">
        <f>_xlfn.DAYS(About!$A$3,'Core Indicators'!EK123)</f>
        <v>15</v>
      </c>
      <c r="K123" s="201">
        <f>_xlfn.DAYS(About!$A$3,'Core Indicators'!ES123)</f>
        <v>15</v>
      </c>
      <c r="L123" s="201">
        <f>_xlfn.DAYS(About!$A$3,'Core Indicators'!FI123)</f>
        <v>958</v>
      </c>
      <c r="M123" s="201">
        <f>_xlfn.DAYS(About!$A$3,'Core Indicators'!GG123)</f>
        <v>113</v>
      </c>
      <c r="N123" s="201">
        <f>_xlfn.DAYS(About!$A$3,'Core Indicators'!GO123)</f>
        <v>113</v>
      </c>
      <c r="O123" s="201">
        <f>_xlfn.DAYS(About!$A$3,'Core Indicators'!GW123)</f>
        <v>113</v>
      </c>
      <c r="P123" s="201">
        <f>_xlfn.DAYS(About!$A$3,'Core Indicators'!HE123)</f>
        <v>113</v>
      </c>
      <c r="Q123" s="201">
        <f>_xlfn.DAYS(About!$A$3,'Core Indicators'!HM123)</f>
        <v>113</v>
      </c>
      <c r="R123" s="201">
        <f>_xlfn.DAYS(About!$A$3,'Core Indicators'!HU123)</f>
        <v>113</v>
      </c>
      <c r="S123" s="201">
        <f>_xlfn.DAYS(About!$A$3,'Core Indicators'!IC123)</f>
        <v>113</v>
      </c>
      <c r="T123" s="201">
        <f>_xlfn.DAYS(About!$A$3,'Core Indicators'!IK123)</f>
        <v>113</v>
      </c>
      <c r="U123" s="201">
        <f>_xlfn.DAYS(About!$A$3,'Core Indicators'!IS123)</f>
        <v>113</v>
      </c>
      <c r="V123" s="201">
        <f t="shared" si="3"/>
        <v>213.4</v>
      </c>
    </row>
    <row r="124" spans="1:22" x14ac:dyDescent="0.35">
      <c r="A124" s="200" t="str">
        <f>Lists!C:C</f>
        <v>TUR003</v>
      </c>
      <c r="B124" s="201">
        <f>_xlfn.DAYS(About!$A$3,'Core Indicators'!U124)</f>
        <v>958</v>
      </c>
      <c r="C124" s="201">
        <f>_xlfn.DAYS(About!$A$3,'Core Indicators'!AC124)</f>
        <v>958</v>
      </c>
      <c r="D124" s="201">
        <f>_xlfn.DAYS(About!$A$3,'Core Indicators'!AK124)</f>
        <v>15</v>
      </c>
      <c r="E124" s="201">
        <f>_xlfn.DAYS(About!$A$3,'Core Indicators'!AS124)</f>
        <v>15</v>
      </c>
      <c r="F124" s="201">
        <f>_xlfn.DAYS(About!$A$3,'Core Indicators'!BQ124)</f>
        <v>15</v>
      </c>
      <c r="G124" s="201">
        <f>_xlfn.DAYS(About!$A$3,'Core Indicators'!DM124)</f>
        <v>15</v>
      </c>
      <c r="H124" s="201">
        <f>_xlfn.DAYS(About!$A$3,'Core Indicators'!DU124)</f>
        <v>15</v>
      </c>
      <c r="I124" s="201">
        <f>_xlfn.DAYS(About!$A$3,'Core Indicators'!EC124)</f>
        <v>15</v>
      </c>
      <c r="J124" s="201">
        <f>_xlfn.DAYS(About!$A$3,'Core Indicators'!EK124)</f>
        <v>15</v>
      </c>
      <c r="K124" s="201">
        <f>_xlfn.DAYS(About!$A$3,'Core Indicators'!ES124)</f>
        <v>15</v>
      </c>
      <c r="L124" s="201">
        <f>_xlfn.DAYS(About!$A$3,'Core Indicators'!FI124)</f>
        <v>958</v>
      </c>
      <c r="M124" s="201">
        <f>_xlfn.DAYS(About!$A$3,'Core Indicators'!GG124)</f>
        <v>113</v>
      </c>
      <c r="N124" s="201">
        <f>_xlfn.DAYS(About!$A$3,'Core Indicators'!GO124)</f>
        <v>113</v>
      </c>
      <c r="O124" s="201">
        <f>_xlfn.DAYS(About!$A$3,'Core Indicators'!GW124)</f>
        <v>113</v>
      </c>
      <c r="P124" s="201">
        <f>_xlfn.DAYS(About!$A$3,'Core Indicators'!HE124)</f>
        <v>113</v>
      </c>
      <c r="Q124" s="201">
        <f>_xlfn.DAYS(About!$A$3,'Core Indicators'!HM124)</f>
        <v>113</v>
      </c>
      <c r="R124" s="201">
        <f>_xlfn.DAYS(About!$A$3,'Core Indicators'!HU124)</f>
        <v>113</v>
      </c>
      <c r="S124" s="201">
        <f>_xlfn.DAYS(About!$A$3,'Core Indicators'!IC124)</f>
        <v>113</v>
      </c>
      <c r="T124" s="201">
        <f>_xlfn.DAYS(About!$A$3,'Core Indicators'!IK124)</f>
        <v>113</v>
      </c>
      <c r="U124" s="201">
        <f>_xlfn.DAYS(About!$A$3,'Core Indicators'!IS124)</f>
        <v>113</v>
      </c>
      <c r="V124" s="201">
        <f t="shared" si="3"/>
        <v>119.1</v>
      </c>
    </row>
    <row r="125" spans="1:22" x14ac:dyDescent="0.35">
      <c r="A125" s="200" t="str">
        <f>Lists!C:C</f>
        <v>TUR004</v>
      </c>
      <c r="B125" s="201">
        <f>_xlfn.DAYS(About!$A$3,'Core Indicators'!U125)</f>
        <v>958</v>
      </c>
      <c r="C125" s="201">
        <f>_xlfn.DAYS(About!$A$3,'Core Indicators'!AC125)</f>
        <v>958</v>
      </c>
      <c r="D125" s="201">
        <f>_xlfn.DAYS(About!$A$3,'Core Indicators'!AK125)</f>
        <v>958</v>
      </c>
      <c r="E125" s="201">
        <f>_xlfn.DAYS(About!$A$3,'Core Indicators'!AS125)</f>
        <v>958</v>
      </c>
      <c r="F125" s="201">
        <f>_xlfn.DAYS(About!$A$3,'Core Indicators'!BQ125)</f>
        <v>15</v>
      </c>
      <c r="G125" s="201">
        <f>_xlfn.DAYS(About!$A$3,'Core Indicators'!DM125)</f>
        <v>958</v>
      </c>
      <c r="H125" s="201">
        <f>_xlfn.DAYS(About!$A$3,'Core Indicators'!DU125)</f>
        <v>958</v>
      </c>
      <c r="I125" s="201">
        <f>_xlfn.DAYS(About!$A$3,'Core Indicators'!EC125)</f>
        <v>958</v>
      </c>
      <c r="J125" s="201">
        <f>_xlfn.DAYS(About!$A$3,'Core Indicators'!EK125)</f>
        <v>958</v>
      </c>
      <c r="K125" s="201">
        <f>_xlfn.DAYS(About!$A$3,'Core Indicators'!ES125)</f>
        <v>958</v>
      </c>
      <c r="L125" s="201">
        <f>_xlfn.DAYS(About!$A$3,'Core Indicators'!FI125)</f>
        <v>958</v>
      </c>
      <c r="M125" s="201">
        <f>_xlfn.DAYS(About!$A$3,'Core Indicators'!GG125)</f>
        <v>113</v>
      </c>
      <c r="N125" s="201">
        <f>_xlfn.DAYS(About!$A$3,'Core Indicators'!GO125)</f>
        <v>113</v>
      </c>
      <c r="O125" s="201">
        <f>_xlfn.DAYS(About!$A$3,'Core Indicators'!GW125)</f>
        <v>113</v>
      </c>
      <c r="P125" s="201">
        <f>_xlfn.DAYS(About!$A$3,'Core Indicators'!HE125)</f>
        <v>113</v>
      </c>
      <c r="Q125" s="201">
        <f>_xlfn.DAYS(About!$A$3,'Core Indicators'!HM125)</f>
        <v>113</v>
      </c>
      <c r="R125" s="201">
        <f>_xlfn.DAYS(About!$A$3,'Core Indicators'!HU125)</f>
        <v>113</v>
      </c>
      <c r="S125" s="201">
        <f>_xlfn.DAYS(About!$A$3,'Core Indicators'!IC125)</f>
        <v>113</v>
      </c>
      <c r="T125" s="201">
        <f>_xlfn.DAYS(About!$A$3,'Core Indicators'!IK125)</f>
        <v>113</v>
      </c>
      <c r="U125" s="201">
        <f>_xlfn.DAYS(About!$A$3,'Core Indicators'!IS125)</f>
        <v>113</v>
      </c>
      <c r="V125" s="201">
        <f t="shared" si="3"/>
        <v>779.2</v>
      </c>
    </row>
    <row r="126" spans="1:22" x14ac:dyDescent="0.35">
      <c r="A126" s="200" t="str">
        <f>Lists!C:C</f>
        <v>TZA002</v>
      </c>
      <c r="B126" s="201">
        <f>_xlfn.DAYS(About!$A$3,'Core Indicators'!U126)</f>
        <v>81</v>
      </c>
      <c r="C126" s="201">
        <f>_xlfn.DAYS(About!$A$3,'Core Indicators'!AC126)</f>
        <v>81</v>
      </c>
      <c r="D126" s="201">
        <f>_xlfn.DAYS(About!$A$3,'Core Indicators'!AK126)</f>
        <v>81</v>
      </c>
      <c r="E126" s="201">
        <f>_xlfn.DAYS(About!$A$3,'Core Indicators'!AS126)</f>
        <v>81</v>
      </c>
      <c r="F126" s="201">
        <f>_xlfn.DAYS(About!$A$3,'Core Indicators'!BQ126)</f>
        <v>18</v>
      </c>
      <c r="G126" s="201">
        <f>_xlfn.DAYS(About!$A$3,'Core Indicators'!DM126)</f>
        <v>81</v>
      </c>
      <c r="H126" s="201">
        <f>_xlfn.DAYS(About!$A$3,'Core Indicators'!DU126)</f>
        <v>81</v>
      </c>
      <c r="I126" s="201">
        <f>_xlfn.DAYS(About!$A$3,'Core Indicators'!EC126)</f>
        <v>81</v>
      </c>
      <c r="J126" s="201">
        <f>_xlfn.DAYS(About!$A$3,'Core Indicators'!EK126)</f>
        <v>81</v>
      </c>
      <c r="K126" s="201">
        <f>_xlfn.DAYS(About!$A$3,'Core Indicators'!ES126)</f>
        <v>81</v>
      </c>
      <c r="L126" s="201">
        <f>_xlfn.DAYS(About!$A$3,'Core Indicators'!FI126)</f>
        <v>81</v>
      </c>
      <c r="M126" s="201">
        <f>_xlfn.DAYS(About!$A$3,'Core Indicators'!GG126)</f>
        <v>122</v>
      </c>
      <c r="N126" s="201">
        <f>_xlfn.DAYS(About!$A$3,'Core Indicators'!GO126)</f>
        <v>122</v>
      </c>
      <c r="O126" s="201">
        <f>_xlfn.DAYS(About!$A$3,'Core Indicators'!GW126)</f>
        <v>122</v>
      </c>
      <c r="P126" s="201">
        <f>_xlfn.DAYS(About!$A$3,'Core Indicators'!HE126)</f>
        <v>122</v>
      </c>
      <c r="Q126" s="201">
        <f>_xlfn.DAYS(About!$A$3,'Core Indicators'!HM126)</f>
        <v>122</v>
      </c>
      <c r="R126" s="201">
        <f>_xlfn.DAYS(About!$A$3,'Core Indicators'!HU126)</f>
        <v>122</v>
      </c>
      <c r="S126" s="201">
        <f>_xlfn.DAYS(About!$A$3,'Core Indicators'!IC126)</f>
        <v>122</v>
      </c>
      <c r="T126" s="201">
        <f>_xlfn.DAYS(About!$A$3,'Core Indicators'!IK126)</f>
        <v>122</v>
      </c>
      <c r="U126" s="201">
        <f>_xlfn.DAYS(About!$A$3,'Core Indicators'!IS126)</f>
        <v>122</v>
      </c>
      <c r="V126" s="201">
        <f t="shared" si="3"/>
        <v>78.8</v>
      </c>
    </row>
    <row r="127" spans="1:22" x14ac:dyDescent="0.35">
      <c r="A127" s="200" t="str">
        <f>Lists!C:C</f>
        <v>UGA005</v>
      </c>
      <c r="B127" s="201">
        <f>_xlfn.DAYS(About!$A$3,'Core Indicators'!U127)</f>
        <v>671</v>
      </c>
      <c r="C127" s="201">
        <f>_xlfn.DAYS(About!$A$3,'Core Indicators'!AC127)</f>
        <v>13</v>
      </c>
      <c r="D127" s="201">
        <f>_xlfn.DAYS(About!$A$3,'Core Indicators'!AK127)</f>
        <v>13</v>
      </c>
      <c r="E127" s="201">
        <f>_xlfn.DAYS(About!$A$3,'Core Indicators'!AS127)</f>
        <v>13</v>
      </c>
      <c r="F127" s="201">
        <f>_xlfn.DAYS(About!$A$3,'Core Indicators'!BQ127)</f>
        <v>482</v>
      </c>
      <c r="G127" s="201">
        <f>_xlfn.DAYS(About!$A$3,'Core Indicators'!DM127)</f>
        <v>13</v>
      </c>
      <c r="H127" s="201">
        <f>_xlfn.DAYS(About!$A$3,'Core Indicators'!DU127)</f>
        <v>13</v>
      </c>
      <c r="I127" s="201">
        <f>_xlfn.DAYS(About!$A$3,'Core Indicators'!EC127)</f>
        <v>13</v>
      </c>
      <c r="J127" s="201">
        <f>_xlfn.DAYS(About!$A$3,'Core Indicators'!EK127)</f>
        <v>13</v>
      </c>
      <c r="K127" s="201">
        <f>_xlfn.DAYS(About!$A$3,'Core Indicators'!ES127)</f>
        <v>13</v>
      </c>
      <c r="L127" s="201">
        <f>_xlfn.DAYS(About!$A$3,'Core Indicators'!FI127)</f>
        <v>430</v>
      </c>
      <c r="M127" s="201">
        <f>_xlfn.DAYS(About!$A$3,'Core Indicators'!GG127)</f>
        <v>111</v>
      </c>
      <c r="N127" s="201">
        <f>_xlfn.DAYS(About!$A$3,'Core Indicators'!GO127)</f>
        <v>111</v>
      </c>
      <c r="O127" s="201">
        <f>_xlfn.DAYS(About!$A$3,'Core Indicators'!GW127)</f>
        <v>111</v>
      </c>
      <c r="P127" s="201">
        <f>_xlfn.DAYS(About!$A$3,'Core Indicators'!HE127)</f>
        <v>111</v>
      </c>
      <c r="Q127" s="201">
        <f>_xlfn.DAYS(About!$A$3,'Core Indicators'!HM127)</f>
        <v>111</v>
      </c>
      <c r="R127" s="201">
        <f>_xlfn.DAYS(About!$A$3,'Core Indicators'!HU127)</f>
        <v>111</v>
      </c>
      <c r="S127" s="201">
        <f>_xlfn.DAYS(About!$A$3,'Core Indicators'!IC127)</f>
        <v>111</v>
      </c>
      <c r="T127" s="201">
        <f>_xlfn.DAYS(About!$A$3,'Core Indicators'!IK127)</f>
        <v>111</v>
      </c>
      <c r="U127" s="201">
        <f>_xlfn.DAYS(About!$A$3,'Core Indicators'!IS127)</f>
        <v>111</v>
      </c>
      <c r="V127" s="201">
        <f t="shared" si="3"/>
        <v>111.4</v>
      </c>
    </row>
    <row r="128" spans="1:22" x14ac:dyDescent="0.35">
      <c r="A128" s="200" t="str">
        <f>Lists!C:C</f>
        <v>UKR002</v>
      </c>
      <c r="B128" s="201">
        <f>_xlfn.DAYS(About!$A$3,'Core Indicators'!U128)</f>
        <v>958</v>
      </c>
      <c r="C128" s="201">
        <f>_xlfn.DAYS(About!$A$3,'Core Indicators'!AC128)</f>
        <v>549</v>
      </c>
      <c r="D128" s="201">
        <f>_xlfn.DAYS(About!$A$3,'Core Indicators'!AK128)</f>
        <v>549</v>
      </c>
      <c r="E128" s="201">
        <f>_xlfn.DAYS(About!$A$3,'Core Indicators'!AS128)</f>
        <v>199</v>
      </c>
      <c r="F128" s="201">
        <f>_xlfn.DAYS(About!$A$3,'Core Indicators'!BQ128)</f>
        <v>183</v>
      </c>
      <c r="G128" s="201">
        <f>_xlfn.DAYS(About!$A$3,'Core Indicators'!DM128)</f>
        <v>199</v>
      </c>
      <c r="H128" s="201">
        <f>_xlfn.DAYS(About!$A$3,'Core Indicators'!DU128)</f>
        <v>199</v>
      </c>
      <c r="I128" s="201">
        <f>_xlfn.DAYS(About!$A$3,'Core Indicators'!EC128)</f>
        <v>199</v>
      </c>
      <c r="J128" s="201">
        <f>_xlfn.DAYS(About!$A$3,'Core Indicators'!EK128)</f>
        <v>199</v>
      </c>
      <c r="K128" s="201">
        <f>_xlfn.DAYS(About!$A$3,'Core Indicators'!ES128)</f>
        <v>199</v>
      </c>
      <c r="L128" s="201">
        <f>_xlfn.DAYS(About!$A$3,'Core Indicators'!FI128)</f>
        <v>549</v>
      </c>
      <c r="M128" s="201">
        <f>_xlfn.DAYS(About!$A$3,'Core Indicators'!GG128)</f>
        <v>123</v>
      </c>
      <c r="N128" s="201">
        <f>_xlfn.DAYS(About!$A$3,'Core Indicators'!GO128)</f>
        <v>123</v>
      </c>
      <c r="O128" s="201">
        <f>_xlfn.DAYS(About!$A$3,'Core Indicators'!GW128)</f>
        <v>123</v>
      </c>
      <c r="P128" s="201">
        <f>_xlfn.DAYS(About!$A$3,'Core Indicators'!HE128)</f>
        <v>123</v>
      </c>
      <c r="Q128" s="201">
        <f>_xlfn.DAYS(About!$A$3,'Core Indicators'!HM128)</f>
        <v>123</v>
      </c>
      <c r="R128" s="201">
        <f>_xlfn.DAYS(About!$A$3,'Core Indicators'!HU128)</f>
        <v>123</v>
      </c>
      <c r="S128" s="201">
        <f>_xlfn.DAYS(About!$A$3,'Core Indicators'!IC128)</f>
        <v>123</v>
      </c>
      <c r="T128" s="201">
        <f>_xlfn.DAYS(About!$A$3,'Core Indicators'!IK128)</f>
        <v>123</v>
      </c>
      <c r="U128" s="201">
        <f>_xlfn.DAYS(About!$A$3,'Core Indicators'!IS128)</f>
        <v>123</v>
      </c>
      <c r="V128" s="201">
        <f t="shared" si="3"/>
        <v>259.8</v>
      </c>
    </row>
    <row r="129" spans="1:22" x14ac:dyDescent="0.35">
      <c r="A129" s="200" t="str">
        <f>Lists!C:C</f>
        <v>VEN001</v>
      </c>
      <c r="B129" s="201">
        <f>_xlfn.DAYS(About!$A$3,'Core Indicators'!U129)</f>
        <v>358</v>
      </c>
      <c r="C129" s="201">
        <f>_xlfn.DAYS(About!$A$3,'Core Indicators'!AC129)</f>
        <v>245</v>
      </c>
      <c r="D129" s="201">
        <f>_xlfn.DAYS(About!$A$3,'Core Indicators'!AK129)</f>
        <v>245</v>
      </c>
      <c r="E129" s="201">
        <f>_xlfn.DAYS(About!$A$3,'Core Indicators'!AS129)</f>
        <v>245</v>
      </c>
      <c r="F129" s="201">
        <f>_xlfn.DAYS(About!$A$3,'Core Indicators'!BQ129)</f>
        <v>602</v>
      </c>
      <c r="G129" s="201">
        <f>_xlfn.DAYS(About!$A$3,'Core Indicators'!DM129)</f>
        <v>245</v>
      </c>
      <c r="H129" s="201">
        <f>_xlfn.DAYS(About!$A$3,'Core Indicators'!DU129)</f>
        <v>245</v>
      </c>
      <c r="I129" s="201">
        <f>_xlfn.DAYS(About!$A$3,'Core Indicators'!EC129)</f>
        <v>245</v>
      </c>
      <c r="J129" s="201">
        <f>_xlfn.DAYS(About!$A$3,'Core Indicators'!EK129)</f>
        <v>329</v>
      </c>
      <c r="K129" s="201">
        <f>_xlfn.DAYS(About!$A$3,'Core Indicators'!ES129)</f>
        <v>329</v>
      </c>
      <c r="L129" s="201">
        <f>_xlfn.DAYS(About!$A$3,'Core Indicators'!FI129)</f>
        <v>825</v>
      </c>
      <c r="M129" s="201">
        <f>_xlfn.DAYS(About!$A$3,'Core Indicators'!GG129)</f>
        <v>113</v>
      </c>
      <c r="N129" s="201">
        <f>_xlfn.DAYS(About!$A$3,'Core Indicators'!GO129)</f>
        <v>113</v>
      </c>
      <c r="O129" s="201">
        <f>_xlfn.DAYS(About!$A$3,'Core Indicators'!GW129)</f>
        <v>113</v>
      </c>
      <c r="P129" s="201">
        <f>_xlfn.DAYS(About!$A$3,'Core Indicators'!HE129)</f>
        <v>113</v>
      </c>
      <c r="Q129" s="201">
        <f>_xlfn.DAYS(About!$A$3,'Core Indicators'!HM129)</f>
        <v>114</v>
      </c>
      <c r="R129" s="201">
        <f>_xlfn.DAYS(About!$A$3,'Core Indicators'!HU129)</f>
        <v>114</v>
      </c>
      <c r="S129" s="201">
        <f>_xlfn.DAYS(About!$A$3,'Core Indicators'!IC129)</f>
        <v>113</v>
      </c>
      <c r="T129" s="201">
        <f>_xlfn.DAYS(About!$A$3,'Core Indicators'!IK129)</f>
        <v>113</v>
      </c>
      <c r="U129" s="201">
        <f>_xlfn.DAYS(About!$A$3,'Core Indicators'!IS129)</f>
        <v>113</v>
      </c>
      <c r="V129" s="201">
        <f t="shared" si="3"/>
        <v>342.3</v>
      </c>
    </row>
    <row r="130" spans="1:22" x14ac:dyDescent="0.35">
      <c r="A130" s="200" t="str">
        <f>Lists!C:C</f>
        <v>YEM001</v>
      </c>
      <c r="B130" s="201">
        <f>_xlfn.DAYS(About!$A$3,'Core Indicators'!U130)</f>
        <v>1</v>
      </c>
      <c r="C130" s="201">
        <f>_xlfn.DAYS(About!$A$3,'Core Indicators'!AC130)</f>
        <v>1</v>
      </c>
      <c r="D130" s="201">
        <f>_xlfn.DAYS(About!$A$3,'Core Indicators'!AK130)</f>
        <v>1</v>
      </c>
      <c r="E130" s="201">
        <f>_xlfn.DAYS(About!$A$3,'Core Indicators'!AS130)</f>
        <v>1</v>
      </c>
      <c r="F130" s="201">
        <f>_xlfn.DAYS(About!$A$3,'Core Indicators'!BQ130)</f>
        <v>1</v>
      </c>
      <c r="G130" s="201">
        <f>_xlfn.DAYS(About!$A$3,'Core Indicators'!DM130)</f>
        <v>1</v>
      </c>
      <c r="H130" s="201">
        <f>_xlfn.DAYS(About!$A$3,'Core Indicators'!DU130)</f>
        <v>1</v>
      </c>
      <c r="I130" s="201">
        <f>_xlfn.DAYS(About!$A$3,'Core Indicators'!EC130)</f>
        <v>1</v>
      </c>
      <c r="J130" s="201">
        <f>_xlfn.DAYS(About!$A$3,'Core Indicators'!EK130)</f>
        <v>1</v>
      </c>
      <c r="K130" s="201">
        <f>_xlfn.DAYS(About!$A$3,'Core Indicators'!ES130)</f>
        <v>1</v>
      </c>
      <c r="L130" s="201">
        <f>_xlfn.DAYS(About!$A$3,'Core Indicators'!FI130)</f>
        <v>976</v>
      </c>
      <c r="M130" s="201">
        <f>_xlfn.DAYS(About!$A$3,'Core Indicators'!GG130)</f>
        <v>106</v>
      </c>
      <c r="N130" s="201">
        <f>_xlfn.DAYS(About!$A$3,'Core Indicators'!GO130)</f>
        <v>106</v>
      </c>
      <c r="O130" s="201">
        <f>_xlfn.DAYS(About!$A$3,'Core Indicators'!GW130)</f>
        <v>106</v>
      </c>
      <c r="P130" s="201">
        <f>_xlfn.DAYS(About!$A$3,'Core Indicators'!HE130)</f>
        <v>106</v>
      </c>
      <c r="Q130" s="201">
        <f>_xlfn.DAYS(About!$A$3,'Core Indicators'!HM130)</f>
        <v>106</v>
      </c>
      <c r="R130" s="201">
        <f>_xlfn.DAYS(About!$A$3,'Core Indicators'!HU130)</f>
        <v>106</v>
      </c>
      <c r="S130" s="201">
        <f>_xlfn.DAYS(About!$A$3,'Core Indicators'!IC130)</f>
        <v>106</v>
      </c>
      <c r="T130" s="201">
        <f>_xlfn.DAYS(About!$A$3,'Core Indicators'!IK130)</f>
        <v>106</v>
      </c>
      <c r="U130" s="201">
        <f>_xlfn.DAYS(About!$A$3,'Core Indicators'!IS130)</f>
        <v>106</v>
      </c>
      <c r="V130" s="201">
        <f t="shared" si="3"/>
        <v>109</v>
      </c>
    </row>
    <row r="131" spans="1:22" x14ac:dyDescent="0.35">
      <c r="A131" s="200" t="str">
        <f>Lists!C:C</f>
        <v>YEM002</v>
      </c>
      <c r="B131" s="201">
        <f>_xlfn.DAYS(About!$A$3,'Core Indicators'!U131)</f>
        <v>1</v>
      </c>
      <c r="C131" s="201">
        <f>_xlfn.DAYS(About!$A$3,'Core Indicators'!AC131)</f>
        <v>1</v>
      </c>
      <c r="D131" s="201">
        <f>_xlfn.DAYS(About!$A$3,'Core Indicators'!AK131)</f>
        <v>1</v>
      </c>
      <c r="E131" s="201">
        <f>_xlfn.DAYS(About!$A$3,'Core Indicators'!AS131)</f>
        <v>1</v>
      </c>
      <c r="F131" s="201">
        <f>_xlfn.DAYS(About!$A$3,'Core Indicators'!BQ131)</f>
        <v>1</v>
      </c>
      <c r="G131" s="201">
        <f>_xlfn.DAYS(About!$A$3,'Core Indicators'!DM131)</f>
        <v>2</v>
      </c>
      <c r="H131" s="201">
        <f>_xlfn.DAYS(About!$A$3,'Core Indicators'!DU131)</f>
        <v>2</v>
      </c>
      <c r="I131" s="201">
        <f>_xlfn.DAYS(About!$A$3,'Core Indicators'!EC131)</f>
        <v>2</v>
      </c>
      <c r="J131" s="201">
        <f>_xlfn.DAYS(About!$A$3,'Core Indicators'!EK131)</f>
        <v>2</v>
      </c>
      <c r="K131" s="201">
        <f>_xlfn.DAYS(About!$A$3,'Core Indicators'!ES131)</f>
        <v>2</v>
      </c>
      <c r="L131" s="201">
        <f>_xlfn.DAYS(About!$A$3,'Core Indicators'!FI131)</f>
        <v>946</v>
      </c>
      <c r="M131" s="201">
        <f>_xlfn.DAYS(About!$A$3,'Core Indicators'!GG131)</f>
        <v>106</v>
      </c>
      <c r="N131" s="201">
        <f>_xlfn.DAYS(About!$A$3,'Core Indicators'!GO131)</f>
        <v>106</v>
      </c>
      <c r="O131" s="201">
        <f>_xlfn.DAYS(About!$A$3,'Core Indicators'!GW131)</f>
        <v>106</v>
      </c>
      <c r="P131" s="201">
        <f>_xlfn.DAYS(About!$A$3,'Core Indicators'!HE131)</f>
        <v>106</v>
      </c>
      <c r="Q131" s="201">
        <f>_xlfn.DAYS(About!$A$3,'Core Indicators'!HM131)</f>
        <v>106</v>
      </c>
      <c r="R131" s="201">
        <f>_xlfn.DAYS(About!$A$3,'Core Indicators'!HU131)</f>
        <v>106</v>
      </c>
      <c r="S131" s="201">
        <f>_xlfn.DAYS(About!$A$3,'Core Indicators'!IC131)</f>
        <v>106</v>
      </c>
      <c r="T131" s="201">
        <f>_xlfn.DAYS(About!$A$3,'Core Indicators'!IK131)</f>
        <v>106</v>
      </c>
      <c r="U131" s="201">
        <f>_xlfn.DAYS(About!$A$3,'Core Indicators'!IS131)</f>
        <v>106</v>
      </c>
      <c r="V131" s="201">
        <f t="shared" si="3"/>
        <v>106.5</v>
      </c>
    </row>
    <row r="132" spans="1:22" x14ac:dyDescent="0.35">
      <c r="A132" s="200" t="str">
        <f>Lists!C:C</f>
        <v>ZMB002</v>
      </c>
      <c r="B132" s="201">
        <f>_xlfn.DAYS(About!$A$3,'Core Indicators'!U132)</f>
        <v>18</v>
      </c>
      <c r="C132" s="201">
        <f>_xlfn.DAYS(About!$A$3,'Core Indicators'!AC132)</f>
        <v>18</v>
      </c>
      <c r="D132" s="201">
        <f>_xlfn.DAYS(About!$A$3,'Core Indicators'!AK132)</f>
        <v>18</v>
      </c>
      <c r="E132" s="201">
        <f>_xlfn.DAYS(About!$A$3,'Core Indicators'!AS132)</f>
        <v>762</v>
      </c>
      <c r="F132" s="201">
        <f>_xlfn.DAYS(About!$A$3,'Core Indicators'!BQ132)</f>
        <v>18</v>
      </c>
      <c r="G132" s="201">
        <f>_xlfn.DAYS(About!$A$3,'Core Indicators'!DM132)</f>
        <v>18</v>
      </c>
      <c r="H132" s="201">
        <f>_xlfn.DAYS(About!$A$3,'Core Indicators'!DU132)</f>
        <v>18</v>
      </c>
      <c r="I132" s="201">
        <f>_xlfn.DAYS(About!$A$3,'Core Indicators'!EC132)</f>
        <v>18</v>
      </c>
      <c r="J132" s="201">
        <f>_xlfn.DAYS(About!$A$3,'Core Indicators'!EK132)</f>
        <v>18</v>
      </c>
      <c r="K132" s="201">
        <f>_xlfn.DAYS(About!$A$3,'Core Indicators'!ES132)</f>
        <v>18</v>
      </c>
      <c r="L132" s="201">
        <f>_xlfn.DAYS(About!$A$3,'Core Indicators'!FI132)</f>
        <v>18</v>
      </c>
      <c r="M132" s="201">
        <f>_xlfn.DAYS(About!$A$3,'Core Indicators'!GG132)</f>
        <v>114</v>
      </c>
      <c r="N132" s="201">
        <f>_xlfn.DAYS(About!$A$3,'Core Indicators'!GO132)</f>
        <v>114</v>
      </c>
      <c r="O132" s="201">
        <f>_xlfn.DAYS(About!$A$3,'Core Indicators'!GW132)</f>
        <v>114</v>
      </c>
      <c r="P132" s="201">
        <f>_xlfn.DAYS(About!$A$3,'Core Indicators'!HE132)</f>
        <v>114</v>
      </c>
      <c r="Q132" s="201">
        <f>_xlfn.DAYS(About!$A$3,'Core Indicators'!HM132)</f>
        <v>114</v>
      </c>
      <c r="R132" s="201">
        <f>_xlfn.DAYS(About!$A$3,'Core Indicators'!HU132)</f>
        <v>114</v>
      </c>
      <c r="S132" s="201">
        <f>_xlfn.DAYS(About!$A$3,'Core Indicators'!IC132)</f>
        <v>114</v>
      </c>
      <c r="T132" s="201">
        <f>_xlfn.DAYS(About!$A$3,'Core Indicators'!IK132)</f>
        <v>114</v>
      </c>
      <c r="U132" s="201">
        <f>_xlfn.DAYS(About!$A$3,'Core Indicators'!IS132)</f>
        <v>114</v>
      </c>
      <c r="V132" s="201">
        <f t="shared" si="3"/>
        <v>102</v>
      </c>
    </row>
    <row r="133" spans="1:22" x14ac:dyDescent="0.35">
      <c r="A133" s="200" t="str">
        <f>Lists!C:C</f>
        <v>ZWE001</v>
      </c>
      <c r="B133" s="201">
        <f>_xlfn.DAYS(About!$A$3,'Core Indicators'!U133)</f>
        <v>85</v>
      </c>
      <c r="C133" s="201">
        <f>_xlfn.DAYS(About!$A$3,'Core Indicators'!AC133)</f>
        <v>85</v>
      </c>
      <c r="D133" s="201">
        <f>_xlfn.DAYS(About!$A$3,'Core Indicators'!AK133)</f>
        <v>85</v>
      </c>
      <c r="E133" s="201">
        <f>_xlfn.DAYS(About!$A$3,'Core Indicators'!AS133)</f>
        <v>85</v>
      </c>
      <c r="F133" s="201">
        <f>_xlfn.DAYS(About!$A$3,'Core Indicators'!BQ133)</f>
        <v>18</v>
      </c>
      <c r="G133" s="201">
        <f>_xlfn.DAYS(About!$A$3,'Core Indicators'!DM133)</f>
        <v>85</v>
      </c>
      <c r="H133" s="201">
        <f>_xlfn.DAYS(About!$A$3,'Core Indicators'!DU133)</f>
        <v>85</v>
      </c>
      <c r="I133" s="201">
        <f>_xlfn.DAYS(About!$A$3,'Core Indicators'!EC133)</f>
        <v>85</v>
      </c>
      <c r="J133" s="201">
        <f>_xlfn.DAYS(About!$A$3,'Core Indicators'!EK133)</f>
        <v>85</v>
      </c>
      <c r="K133" s="201">
        <f>_xlfn.DAYS(About!$A$3,'Core Indicators'!ES133)</f>
        <v>85</v>
      </c>
      <c r="L133" s="201">
        <f>_xlfn.DAYS(About!$A$3,'Core Indicators'!FI133)</f>
        <v>85</v>
      </c>
      <c r="M133" s="201">
        <f>_xlfn.DAYS(About!$A$3,'Core Indicators'!GG133)</f>
        <v>123</v>
      </c>
      <c r="N133" s="201">
        <f>_xlfn.DAYS(About!$A$3,'Core Indicators'!GO133)</f>
        <v>123</v>
      </c>
      <c r="O133" s="201">
        <f>_xlfn.DAYS(About!$A$3,'Core Indicators'!GW133)</f>
        <v>123</v>
      </c>
      <c r="P133" s="201">
        <f>_xlfn.DAYS(About!$A$3,'Core Indicators'!HE133)</f>
        <v>123</v>
      </c>
      <c r="Q133" s="201">
        <f>_xlfn.DAYS(About!$A$3,'Core Indicators'!HM133)</f>
        <v>123</v>
      </c>
      <c r="R133" s="201">
        <f>_xlfn.DAYS(About!$A$3,'Core Indicators'!HU133)</f>
        <v>123</v>
      </c>
      <c r="S133" s="201">
        <f>_xlfn.DAYS(About!$A$3,'Core Indicators'!IC133)</f>
        <v>123</v>
      </c>
      <c r="T133" s="201">
        <f>_xlfn.DAYS(About!$A$3,'Core Indicators'!IK133)</f>
        <v>123</v>
      </c>
      <c r="U133" s="201">
        <f>_xlfn.DAYS(About!$A$3,'Core Indicators'!IS133)</f>
        <v>123</v>
      </c>
      <c r="V133" s="201">
        <f t="shared" si="3"/>
        <v>82.1</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2" customFormat="1" ht="15" customHeight="1" x14ac:dyDescent="0.45">
      <c r="A1" s="282"/>
      <c r="B1" s="307"/>
      <c r="C1" s="307"/>
      <c r="D1" s="307"/>
      <c r="E1" s="307"/>
      <c r="F1" s="307"/>
      <c r="G1" s="307"/>
      <c r="H1" s="307"/>
      <c r="I1" s="307"/>
      <c r="J1" s="307"/>
    </row>
    <row r="2" spans="1:10" ht="15.75" customHeight="1" thickBot="1" x14ac:dyDescent="0.4">
      <c r="A2" s="110" t="s">
        <v>7237</v>
      </c>
      <c r="B2" s="110" t="s">
        <v>7238</v>
      </c>
      <c r="C2" s="110" t="s">
        <v>7239</v>
      </c>
      <c r="D2" s="110" t="s">
        <v>7240</v>
      </c>
      <c r="E2" s="110" t="s">
        <v>7241</v>
      </c>
      <c r="F2" s="110" t="s">
        <v>7242</v>
      </c>
      <c r="G2" s="110" t="s">
        <v>7243</v>
      </c>
      <c r="H2" s="110" t="s">
        <v>7244</v>
      </c>
      <c r="I2" s="110" t="s">
        <v>7245</v>
      </c>
      <c r="J2" s="110" t="s">
        <v>7246</v>
      </c>
    </row>
    <row r="3" spans="1:10" ht="63.75" customHeight="1" x14ac:dyDescent="0.35">
      <c r="A3" s="106" t="s">
        <v>7247</v>
      </c>
      <c r="B3" s="31" t="s">
        <v>6736</v>
      </c>
      <c r="C3" s="31" t="s">
        <v>6756</v>
      </c>
      <c r="D3" s="31" t="s">
        <v>7235</v>
      </c>
      <c r="E3" s="31" t="s">
        <v>7248</v>
      </c>
      <c r="F3" s="31" t="s">
        <v>7249</v>
      </c>
      <c r="G3" s="31"/>
      <c r="H3" s="31" t="s">
        <v>7250</v>
      </c>
      <c r="I3" s="31"/>
      <c r="J3" s="111"/>
    </row>
    <row r="4" spans="1:10" ht="63.75" customHeight="1" x14ac:dyDescent="0.35">
      <c r="A4" s="106" t="s">
        <v>7247</v>
      </c>
      <c r="B4" s="31" t="s">
        <v>6736</v>
      </c>
      <c r="C4" s="31" t="s">
        <v>6756</v>
      </c>
      <c r="D4" s="31" t="s">
        <v>7251</v>
      </c>
      <c r="E4" s="111" t="s">
        <v>7252</v>
      </c>
      <c r="F4" s="31" t="s">
        <v>7249</v>
      </c>
      <c r="G4" s="31"/>
      <c r="H4" s="31" t="s">
        <v>7250</v>
      </c>
      <c r="I4" s="31"/>
      <c r="J4" s="111"/>
    </row>
    <row r="5" spans="1:10" ht="63.75" customHeight="1" x14ac:dyDescent="0.35">
      <c r="A5" s="106" t="s">
        <v>7247</v>
      </c>
      <c r="B5" s="31" t="s">
        <v>6736</v>
      </c>
      <c r="C5" s="31" t="s">
        <v>6760</v>
      </c>
      <c r="D5" s="111" t="s">
        <v>6848</v>
      </c>
      <c r="E5" s="111" t="s">
        <v>7253</v>
      </c>
      <c r="F5" s="31" t="s">
        <v>7249</v>
      </c>
      <c r="G5" s="31"/>
      <c r="H5" s="31" t="s">
        <v>7254</v>
      </c>
      <c r="I5" s="31"/>
      <c r="J5" s="111"/>
    </row>
    <row r="6" spans="1:10" ht="63.75" customHeight="1" x14ac:dyDescent="0.35">
      <c r="A6" s="106" t="s">
        <v>7247</v>
      </c>
      <c r="B6" s="31" t="s">
        <v>6736</v>
      </c>
      <c r="C6" s="31" t="s">
        <v>6760</v>
      </c>
      <c r="D6" s="111" t="s">
        <v>7255</v>
      </c>
      <c r="E6" s="111" t="s">
        <v>7256</v>
      </c>
      <c r="F6" s="31" t="s">
        <v>7249</v>
      </c>
      <c r="G6" s="31"/>
      <c r="H6" s="31" t="s">
        <v>7254</v>
      </c>
      <c r="I6" s="31"/>
      <c r="J6" s="111"/>
    </row>
    <row r="7" spans="1:10" ht="63.75" customHeight="1" x14ac:dyDescent="0.35">
      <c r="A7" s="106" t="s">
        <v>7247</v>
      </c>
      <c r="B7" s="111" t="s">
        <v>7257</v>
      </c>
      <c r="C7" s="111" t="s">
        <v>43</v>
      </c>
      <c r="D7" s="111" t="s">
        <v>43</v>
      </c>
      <c r="E7" s="111" t="s">
        <v>6849</v>
      </c>
      <c r="F7" s="31" t="s">
        <v>7249</v>
      </c>
      <c r="G7" s="31"/>
      <c r="H7" s="31" t="s">
        <v>7258</v>
      </c>
      <c r="I7" s="31"/>
      <c r="J7" s="111"/>
    </row>
    <row r="8" spans="1:10" ht="63.75" customHeight="1" x14ac:dyDescent="0.35">
      <c r="A8" s="106" t="s">
        <v>7247</v>
      </c>
      <c r="B8" s="111" t="s">
        <v>7257</v>
      </c>
      <c r="C8" s="111" t="s">
        <v>43</v>
      </c>
      <c r="D8" s="111" t="s">
        <v>7259</v>
      </c>
      <c r="E8" s="111" t="s">
        <v>7260</v>
      </c>
      <c r="F8" s="31" t="s">
        <v>7249</v>
      </c>
      <c r="G8" s="31"/>
      <c r="H8" s="31" t="s">
        <v>7258</v>
      </c>
      <c r="I8" s="31"/>
      <c r="J8" s="111"/>
    </row>
    <row r="9" spans="1:10" ht="63.75" customHeight="1" x14ac:dyDescent="0.35">
      <c r="A9" s="106" t="s">
        <v>7247</v>
      </c>
      <c r="B9" s="111" t="s">
        <v>7257</v>
      </c>
      <c r="C9" s="111" t="s">
        <v>6771</v>
      </c>
      <c r="D9" s="111" t="s">
        <v>745</v>
      </c>
      <c r="E9" s="111" t="s">
        <v>6850</v>
      </c>
      <c r="F9" s="31" t="s">
        <v>7249</v>
      </c>
      <c r="G9" s="31"/>
      <c r="H9" s="31" t="s">
        <v>7261</v>
      </c>
      <c r="I9" s="31"/>
      <c r="J9" s="111"/>
    </row>
    <row r="10" spans="1:10" ht="63.75" customHeight="1" x14ac:dyDescent="0.35">
      <c r="A10" s="106" t="s">
        <v>7247</v>
      </c>
      <c r="B10" s="111" t="s">
        <v>7257</v>
      </c>
      <c r="C10" s="111" t="s">
        <v>6771</v>
      </c>
      <c r="D10" s="111" t="s">
        <v>7262</v>
      </c>
      <c r="E10" s="111" t="s">
        <v>7263</v>
      </c>
      <c r="F10" s="31" t="s">
        <v>7249</v>
      </c>
      <c r="G10" s="31"/>
      <c r="H10" s="31" t="s">
        <v>7261</v>
      </c>
      <c r="I10" s="31"/>
      <c r="J10" s="111"/>
    </row>
    <row r="11" spans="1:10" ht="25.5" hidden="1" customHeight="1" x14ac:dyDescent="0.35">
      <c r="A11" s="106" t="s">
        <v>7247</v>
      </c>
      <c r="B11" s="111" t="s">
        <v>7257</v>
      </c>
      <c r="C11" s="111" t="s">
        <v>6771</v>
      </c>
      <c r="D11" s="111" t="s">
        <v>7264</v>
      </c>
      <c r="E11" s="111" t="s">
        <v>7265</v>
      </c>
      <c r="F11" s="111"/>
      <c r="G11" s="31"/>
      <c r="H11" s="31" t="s">
        <v>7266</v>
      </c>
      <c r="I11" s="31"/>
      <c r="J11" s="111"/>
    </row>
    <row r="12" spans="1:10" ht="63.75" customHeight="1" x14ac:dyDescent="0.35">
      <c r="A12" s="106" t="s">
        <v>7247</v>
      </c>
      <c r="B12" s="111" t="s">
        <v>7257</v>
      </c>
      <c r="C12" s="111" t="s">
        <v>6771</v>
      </c>
      <c r="D12" s="111" t="s">
        <v>7267</v>
      </c>
      <c r="E12" s="111" t="s">
        <v>6853</v>
      </c>
      <c r="F12" s="31" t="s">
        <v>7249</v>
      </c>
      <c r="G12" s="31"/>
      <c r="H12" s="31" t="s">
        <v>7266</v>
      </c>
      <c r="I12" s="31"/>
      <c r="J12" s="111"/>
    </row>
    <row r="13" spans="1:10" ht="63.75" customHeight="1" x14ac:dyDescent="0.35">
      <c r="A13" s="106" t="s">
        <v>7247</v>
      </c>
      <c r="B13" s="111" t="s">
        <v>7257</v>
      </c>
      <c r="C13" s="111" t="s">
        <v>6771</v>
      </c>
      <c r="D13" s="111" t="s">
        <v>6769</v>
      </c>
      <c r="E13" s="111" t="s">
        <v>7268</v>
      </c>
      <c r="F13" s="31" t="s">
        <v>7249</v>
      </c>
      <c r="G13" s="31"/>
      <c r="H13" s="31" t="s">
        <v>7266</v>
      </c>
      <c r="I13" s="31"/>
      <c r="J13" s="111"/>
    </row>
    <row r="14" spans="1:10" ht="25.5" hidden="1" customHeight="1" x14ac:dyDescent="0.35">
      <c r="A14" s="106" t="s">
        <v>7247</v>
      </c>
      <c r="B14" s="111" t="s">
        <v>7269</v>
      </c>
      <c r="C14" s="111" t="s">
        <v>7270</v>
      </c>
      <c r="D14" s="111" t="s">
        <v>6854</v>
      </c>
      <c r="E14" s="111" t="s">
        <v>7271</v>
      </c>
      <c r="F14" s="111"/>
      <c r="G14" s="31"/>
      <c r="H14" s="31" t="s">
        <v>7272</v>
      </c>
      <c r="I14" s="31"/>
      <c r="J14" s="111"/>
    </row>
    <row r="15" spans="1:10" ht="25.5" hidden="1" customHeight="1" x14ac:dyDescent="0.35">
      <c r="A15" s="106" t="s">
        <v>7247</v>
      </c>
      <c r="B15" s="111" t="s">
        <v>7269</v>
      </c>
      <c r="C15" s="111" t="s">
        <v>7270</v>
      </c>
      <c r="D15" s="111" t="s">
        <v>6855</v>
      </c>
      <c r="E15" s="111" t="s">
        <v>7273</v>
      </c>
      <c r="F15" s="111"/>
      <c r="G15" s="31"/>
      <c r="H15" s="31" t="s">
        <v>7272</v>
      </c>
      <c r="I15" s="31"/>
      <c r="J15" s="111"/>
    </row>
    <row r="16" spans="1:10" ht="25.5" hidden="1" customHeight="1" x14ac:dyDescent="0.35">
      <c r="A16" s="106" t="s">
        <v>7247</v>
      </c>
      <c r="B16" s="111" t="s">
        <v>7269</v>
      </c>
      <c r="C16" s="111" t="s">
        <v>7274</v>
      </c>
      <c r="D16" s="111" t="s">
        <v>7275</v>
      </c>
      <c r="E16" s="111" t="s">
        <v>7276</v>
      </c>
      <c r="F16" s="111"/>
      <c r="G16" s="31"/>
      <c r="H16" s="31"/>
      <c r="I16" s="31"/>
      <c r="J16" s="111"/>
    </row>
    <row r="17" spans="1:10" ht="25.5" customHeight="1" x14ac:dyDescent="0.35">
      <c r="A17" s="112" t="s">
        <v>6738</v>
      </c>
      <c r="B17" s="111" t="s">
        <v>6739</v>
      </c>
      <c r="C17" s="111"/>
      <c r="D17" s="111" t="s">
        <v>7277</v>
      </c>
      <c r="E17" s="111"/>
      <c r="F17" s="111" t="s">
        <v>7278</v>
      </c>
      <c r="G17" s="111"/>
      <c r="H17" s="111" t="s">
        <v>7279</v>
      </c>
      <c r="I17" s="111"/>
      <c r="J17" s="111"/>
    </row>
    <row r="18" spans="1:10" ht="51" customHeight="1" x14ac:dyDescent="0.35">
      <c r="A18" s="112" t="s">
        <v>6738</v>
      </c>
      <c r="B18" s="111" t="s">
        <v>6740</v>
      </c>
      <c r="C18" s="111" t="s">
        <v>7280</v>
      </c>
      <c r="D18" s="111" t="s">
        <v>6780</v>
      </c>
      <c r="E18" s="111" t="s">
        <v>7281</v>
      </c>
      <c r="F18" s="111" t="s">
        <v>7278</v>
      </c>
      <c r="G18" s="111"/>
      <c r="H18" s="111" t="s">
        <v>7279</v>
      </c>
      <c r="I18" s="111"/>
      <c r="J18" s="111"/>
    </row>
    <row r="19" spans="1:10" ht="76.5" customHeight="1" x14ac:dyDescent="0.35">
      <c r="A19" s="112" t="s">
        <v>6738</v>
      </c>
      <c r="B19" s="111" t="s">
        <v>6740</v>
      </c>
      <c r="C19" s="111" t="s">
        <v>7282</v>
      </c>
      <c r="D19" s="111" t="s">
        <v>6781</v>
      </c>
      <c r="E19" s="111" t="s">
        <v>7283</v>
      </c>
      <c r="F19" s="111" t="s">
        <v>7278</v>
      </c>
      <c r="G19" s="111"/>
      <c r="H19" s="111" t="s">
        <v>7279</v>
      </c>
      <c r="I19" s="111"/>
      <c r="J19" s="111"/>
    </row>
    <row r="20" spans="1:10" ht="127.5" customHeight="1" x14ac:dyDescent="0.35">
      <c r="A20" s="112" t="s">
        <v>6738</v>
      </c>
      <c r="B20" s="111" t="s">
        <v>6740</v>
      </c>
      <c r="C20" s="111" t="s">
        <v>7284</v>
      </c>
      <c r="D20" s="111" t="s">
        <v>6782</v>
      </c>
      <c r="E20" s="111" t="s">
        <v>7285</v>
      </c>
      <c r="F20" s="111" t="s">
        <v>7278</v>
      </c>
      <c r="G20" s="111"/>
      <c r="H20" s="111" t="s">
        <v>7279</v>
      </c>
      <c r="I20" s="111"/>
      <c r="J20" s="111"/>
    </row>
    <row r="21" spans="1:10" ht="114.75" customHeight="1" x14ac:dyDescent="0.35">
      <c r="A21" s="112" t="s">
        <v>6738</v>
      </c>
      <c r="B21" s="111" t="s">
        <v>6740</v>
      </c>
      <c r="C21" s="111" t="s">
        <v>7286</v>
      </c>
      <c r="D21" s="111" t="s">
        <v>6783</v>
      </c>
      <c r="E21" s="111" t="s">
        <v>7287</v>
      </c>
      <c r="F21" s="111" t="s">
        <v>7278</v>
      </c>
      <c r="G21" s="111"/>
      <c r="H21" s="111" t="s">
        <v>7279</v>
      </c>
      <c r="I21" s="111"/>
      <c r="J21" s="111"/>
    </row>
    <row r="22" spans="1:10" ht="89.25" customHeight="1" x14ac:dyDescent="0.35">
      <c r="A22" s="112" t="s">
        <v>6738</v>
      </c>
      <c r="B22" s="111" t="s">
        <v>6740</v>
      </c>
      <c r="C22" s="111" t="s">
        <v>7288</v>
      </c>
      <c r="D22" s="111" t="s">
        <v>6784</v>
      </c>
      <c r="E22" s="111" t="s">
        <v>7289</v>
      </c>
      <c r="F22" s="111" t="s">
        <v>7278</v>
      </c>
      <c r="G22" s="111"/>
      <c r="H22" s="111" t="s">
        <v>7279</v>
      </c>
      <c r="I22" s="111"/>
      <c r="J22" s="111"/>
    </row>
    <row r="23" spans="1:10" ht="102" customHeight="1" x14ac:dyDescent="0.35">
      <c r="A23" s="113" t="s">
        <v>6741</v>
      </c>
      <c r="B23" s="111" t="s">
        <v>6742</v>
      </c>
      <c r="C23" s="111" t="s">
        <v>7290</v>
      </c>
      <c r="D23" s="111" t="s">
        <v>6790</v>
      </c>
      <c r="E23" s="111" t="s">
        <v>7291</v>
      </c>
      <c r="F23" s="111"/>
      <c r="G23" s="111"/>
      <c r="H23" s="111" t="s">
        <v>7292</v>
      </c>
      <c r="I23" s="111" t="s">
        <v>7293</v>
      </c>
      <c r="J23" s="111" t="s">
        <v>7294</v>
      </c>
    </row>
    <row r="24" spans="1:10" ht="89.25" customHeight="1" x14ac:dyDescent="0.35">
      <c r="A24" s="113" t="s">
        <v>6741</v>
      </c>
      <c r="B24" s="111" t="s">
        <v>6742</v>
      </c>
      <c r="C24" s="111" t="s">
        <v>7290</v>
      </c>
      <c r="D24" s="111" t="s">
        <v>7295</v>
      </c>
      <c r="E24" s="111" t="s">
        <v>7296</v>
      </c>
      <c r="F24" s="111"/>
      <c r="G24" s="111"/>
      <c r="H24" s="111" t="s">
        <v>7297</v>
      </c>
      <c r="I24" s="111" t="s">
        <v>7298</v>
      </c>
      <c r="J24" s="114" t="s">
        <v>7299</v>
      </c>
    </row>
    <row r="25" spans="1:10" ht="76.5" customHeight="1" x14ac:dyDescent="0.35">
      <c r="A25" s="113" t="s">
        <v>6741</v>
      </c>
      <c r="B25" s="111" t="s">
        <v>6742</v>
      </c>
      <c r="C25" s="111" t="s">
        <v>7300</v>
      </c>
      <c r="D25" s="111" t="s">
        <v>6876</v>
      </c>
      <c r="E25" s="111" t="s">
        <v>7301</v>
      </c>
      <c r="F25" s="111"/>
      <c r="G25" s="111"/>
      <c r="H25" s="111" t="s">
        <v>7302</v>
      </c>
      <c r="I25" s="111" t="s">
        <v>7303</v>
      </c>
      <c r="J25" s="111" t="s">
        <v>7304</v>
      </c>
    </row>
    <row r="26" spans="1:10" ht="102" customHeight="1" x14ac:dyDescent="0.35">
      <c r="A26" s="113" t="s">
        <v>6741</v>
      </c>
      <c r="B26" s="111" t="s">
        <v>6742</v>
      </c>
      <c r="C26" s="111" t="s">
        <v>7300</v>
      </c>
      <c r="D26" s="111" t="s">
        <v>6786</v>
      </c>
      <c r="E26" s="111" t="s">
        <v>7305</v>
      </c>
      <c r="F26" s="111"/>
      <c r="G26" s="111"/>
      <c r="H26" s="111" t="s">
        <v>7306</v>
      </c>
      <c r="I26" s="111"/>
      <c r="J26" s="111" t="s">
        <v>7307</v>
      </c>
    </row>
    <row r="27" spans="1:10" ht="76.5" customHeight="1" x14ac:dyDescent="0.35">
      <c r="A27" s="113" t="s">
        <v>6741</v>
      </c>
      <c r="B27" s="111" t="s">
        <v>6742</v>
      </c>
      <c r="C27" s="111" t="s">
        <v>7308</v>
      </c>
      <c r="D27" s="111" t="s">
        <v>6877</v>
      </c>
      <c r="E27" s="111" t="s">
        <v>7309</v>
      </c>
      <c r="F27" s="111" t="s">
        <v>7310</v>
      </c>
      <c r="G27" s="111"/>
      <c r="H27" s="111" t="s">
        <v>7311</v>
      </c>
      <c r="I27" s="111"/>
      <c r="J27" s="111" t="s">
        <v>7312</v>
      </c>
    </row>
    <row r="28" spans="1:10" ht="63.75" customHeight="1" x14ac:dyDescent="0.35">
      <c r="A28" s="113" t="s">
        <v>6741</v>
      </c>
      <c r="B28" s="111" t="s">
        <v>6742</v>
      </c>
      <c r="C28" s="111" t="s">
        <v>7308</v>
      </c>
      <c r="D28" s="111" t="s">
        <v>6792</v>
      </c>
      <c r="E28" s="111" t="s">
        <v>7313</v>
      </c>
      <c r="F28" s="111" t="s">
        <v>7314</v>
      </c>
      <c r="G28" s="111"/>
      <c r="H28" s="111" t="s">
        <v>529</v>
      </c>
      <c r="I28" s="111"/>
      <c r="J28" s="111" t="s">
        <v>7315</v>
      </c>
    </row>
    <row r="29" spans="1:10" ht="38.25" customHeight="1" x14ac:dyDescent="0.35">
      <c r="A29" s="113" t="s">
        <v>6741</v>
      </c>
      <c r="B29" s="111" t="s">
        <v>6742</v>
      </c>
      <c r="C29" s="111" t="s">
        <v>6797</v>
      </c>
      <c r="D29" s="111" t="s">
        <v>7316</v>
      </c>
      <c r="E29" s="111" t="s">
        <v>7317</v>
      </c>
      <c r="F29" s="111"/>
      <c r="G29" s="111"/>
      <c r="H29" s="111" t="s">
        <v>7318</v>
      </c>
      <c r="I29" s="111" t="s">
        <v>7319</v>
      </c>
      <c r="J29" s="111" t="s">
        <v>7320</v>
      </c>
    </row>
    <row r="30" spans="1:10" ht="25.5" customHeight="1" x14ac:dyDescent="0.35">
      <c r="A30" s="113" t="s">
        <v>6741</v>
      </c>
      <c r="B30" s="111" t="s">
        <v>6742</v>
      </c>
      <c r="C30" s="111" t="s">
        <v>6797</v>
      </c>
      <c r="D30" s="111" t="s">
        <v>7321</v>
      </c>
      <c r="E30" s="111" t="s">
        <v>7322</v>
      </c>
      <c r="F30" s="111"/>
      <c r="G30" s="111"/>
      <c r="H30" s="111" t="s">
        <v>7323</v>
      </c>
      <c r="I30" s="111"/>
      <c r="J30" s="111"/>
    </row>
    <row r="31" spans="1:10" ht="63.75" customHeight="1" x14ac:dyDescent="0.35">
      <c r="A31" s="113" t="s">
        <v>6741</v>
      </c>
      <c r="B31" s="111" t="s">
        <v>6742</v>
      </c>
      <c r="C31" s="111" t="s">
        <v>6802</v>
      </c>
      <c r="D31" s="111" t="s">
        <v>7324</v>
      </c>
      <c r="E31" s="111" t="s">
        <v>7325</v>
      </c>
      <c r="F31" s="111"/>
      <c r="G31" s="111"/>
      <c r="H31" s="111" t="s">
        <v>7326</v>
      </c>
      <c r="I31" s="111"/>
      <c r="J31" s="111" t="s">
        <v>7327</v>
      </c>
    </row>
    <row r="32" spans="1:10" ht="102" customHeight="1" x14ac:dyDescent="0.35">
      <c r="A32" s="113" t="s">
        <v>6741</v>
      </c>
      <c r="B32" s="111" t="s">
        <v>6742</v>
      </c>
      <c r="C32" s="111" t="s">
        <v>6802</v>
      </c>
      <c r="D32" s="111" t="s">
        <v>7328</v>
      </c>
      <c r="E32" s="111" t="s">
        <v>7305</v>
      </c>
      <c r="F32" s="111"/>
      <c r="G32" s="111"/>
      <c r="H32" s="111" t="s">
        <v>7306</v>
      </c>
      <c r="I32" s="111"/>
      <c r="J32" s="111" t="s">
        <v>7307</v>
      </c>
    </row>
    <row r="33" spans="1:10" ht="51" customHeight="1" x14ac:dyDescent="0.35">
      <c r="A33" s="113" t="s">
        <v>6741</v>
      </c>
      <c r="B33" s="111" t="s">
        <v>6742</v>
      </c>
      <c r="C33" s="111" t="s">
        <v>6802</v>
      </c>
      <c r="D33" s="111" t="s">
        <v>6880</v>
      </c>
      <c r="E33" s="111" t="s">
        <v>7329</v>
      </c>
      <c r="F33" s="111"/>
      <c r="G33" s="111"/>
      <c r="H33" s="111" t="s">
        <v>7330</v>
      </c>
      <c r="I33" s="111"/>
      <c r="J33" s="111" t="s">
        <v>7331</v>
      </c>
    </row>
    <row r="34" spans="1:10" ht="51" customHeight="1" x14ac:dyDescent="0.35">
      <c r="A34" s="113" t="s">
        <v>6741</v>
      </c>
      <c r="B34" s="111" t="s">
        <v>6742</v>
      </c>
      <c r="C34" s="111" t="s">
        <v>6802</v>
      </c>
      <c r="D34" s="111" t="s">
        <v>7332</v>
      </c>
      <c r="E34" s="111" t="s">
        <v>7333</v>
      </c>
      <c r="F34" s="111" t="s">
        <v>7334</v>
      </c>
      <c r="G34" s="111"/>
      <c r="H34" s="111" t="s">
        <v>7335</v>
      </c>
      <c r="I34" s="111"/>
      <c r="J34" s="111" t="s">
        <v>7336</v>
      </c>
    </row>
    <row r="35" spans="1:10" ht="51" customHeight="1" x14ac:dyDescent="0.35">
      <c r="A35" s="113" t="s">
        <v>6741</v>
      </c>
      <c r="B35" s="111" t="s">
        <v>6743</v>
      </c>
      <c r="C35" s="111" t="s">
        <v>6804</v>
      </c>
      <c r="D35" s="111" t="s">
        <v>7337</v>
      </c>
      <c r="E35" s="111" t="s">
        <v>7338</v>
      </c>
      <c r="F35" s="111" t="s">
        <v>7339</v>
      </c>
      <c r="G35" s="111"/>
      <c r="H35" s="111" t="s">
        <v>7340</v>
      </c>
      <c r="I35" s="111"/>
      <c r="J35" s="111" t="s">
        <v>7341</v>
      </c>
    </row>
    <row r="36" spans="1:10" ht="89.25" customHeight="1" x14ac:dyDescent="0.35">
      <c r="A36" s="113" t="s">
        <v>6741</v>
      </c>
      <c r="B36" s="111" t="s">
        <v>6743</v>
      </c>
      <c r="C36" s="111" t="s">
        <v>6809</v>
      </c>
      <c r="D36" s="111" t="s">
        <v>3611</v>
      </c>
      <c r="E36" s="111" t="s">
        <v>7342</v>
      </c>
      <c r="F36" s="111"/>
      <c r="G36" s="111"/>
      <c r="H36" s="111" t="s">
        <v>7341</v>
      </c>
      <c r="I36" s="111" t="s">
        <v>7343</v>
      </c>
      <c r="J36" s="111" t="s">
        <v>7344</v>
      </c>
    </row>
    <row r="37" spans="1:10" ht="76.5" customHeight="1" x14ac:dyDescent="0.35">
      <c r="A37" s="113" t="s">
        <v>6741</v>
      </c>
      <c r="B37" s="111" t="s">
        <v>6743</v>
      </c>
      <c r="C37" s="111" t="s">
        <v>6809</v>
      </c>
      <c r="D37" s="111" t="s">
        <v>3621</v>
      </c>
      <c r="E37" s="111" t="s">
        <v>7345</v>
      </c>
      <c r="F37" s="111"/>
      <c r="G37" s="111"/>
      <c r="H37" s="111" t="s">
        <v>7341</v>
      </c>
      <c r="I37" s="111" t="s">
        <v>7343</v>
      </c>
      <c r="J37" s="111" t="s">
        <v>7344</v>
      </c>
    </row>
    <row r="38" spans="1:10" ht="51" customHeight="1" x14ac:dyDescent="0.35">
      <c r="A38" s="113" t="s">
        <v>6741</v>
      </c>
      <c r="B38" s="111" t="s">
        <v>6743</v>
      </c>
      <c r="C38" s="111" t="s">
        <v>6809</v>
      </c>
      <c r="D38" s="111" t="s">
        <v>3613</v>
      </c>
      <c r="E38" s="111" t="s">
        <v>7346</v>
      </c>
      <c r="F38" s="111"/>
      <c r="G38" s="111"/>
      <c r="H38" s="111" t="s">
        <v>7341</v>
      </c>
      <c r="I38" s="111" t="s">
        <v>7343</v>
      </c>
      <c r="J38" s="111" t="s">
        <v>7344</v>
      </c>
    </row>
    <row r="39" spans="1:10" ht="63.75" customHeight="1" x14ac:dyDescent="0.35">
      <c r="A39" s="113" t="s">
        <v>6741</v>
      </c>
      <c r="B39" s="111" t="s">
        <v>6743</v>
      </c>
      <c r="C39" s="111" t="s">
        <v>6809</v>
      </c>
      <c r="D39" s="111" t="s">
        <v>3623</v>
      </c>
      <c r="E39" s="111" t="s">
        <v>7347</v>
      </c>
      <c r="F39" s="111"/>
      <c r="G39" s="111"/>
      <c r="H39" s="111" t="s">
        <v>7341</v>
      </c>
      <c r="I39" s="111" t="s">
        <v>7343</v>
      </c>
      <c r="J39" s="111" t="s">
        <v>7344</v>
      </c>
    </row>
    <row r="40" spans="1:10" ht="51" customHeight="1" x14ac:dyDescent="0.35">
      <c r="A40" s="113" t="s">
        <v>6741</v>
      </c>
      <c r="B40" s="111" t="s">
        <v>6743</v>
      </c>
      <c r="C40" s="111" t="s">
        <v>6809</v>
      </c>
      <c r="D40" s="111" t="s">
        <v>3570</v>
      </c>
      <c r="E40" s="111" t="s">
        <v>7348</v>
      </c>
      <c r="F40" s="111"/>
      <c r="G40" s="111"/>
      <c r="H40" s="111" t="s">
        <v>7341</v>
      </c>
      <c r="I40" s="111" t="s">
        <v>7343</v>
      </c>
      <c r="J40" s="111" t="s">
        <v>7344</v>
      </c>
    </row>
    <row r="41" spans="1:10" ht="76.5" customHeight="1" x14ac:dyDescent="0.35">
      <c r="A41" s="113" t="s">
        <v>6741</v>
      </c>
      <c r="B41" s="111" t="s">
        <v>6743</v>
      </c>
      <c r="C41" s="111" t="s">
        <v>6809</v>
      </c>
      <c r="D41" s="111" t="s">
        <v>3573</v>
      </c>
      <c r="E41" s="111" t="s">
        <v>7349</v>
      </c>
      <c r="F41" s="111"/>
      <c r="G41" s="111"/>
      <c r="H41" s="111" t="s">
        <v>7341</v>
      </c>
      <c r="I41" s="111" t="s">
        <v>7343</v>
      </c>
      <c r="J41" s="111" t="s">
        <v>7344</v>
      </c>
    </row>
    <row r="42" spans="1:10" ht="51" customHeight="1" x14ac:dyDescent="0.35">
      <c r="A42" s="113" t="s">
        <v>6741</v>
      </c>
      <c r="B42" s="111" t="s">
        <v>6743</v>
      </c>
      <c r="C42" s="111" t="s">
        <v>6809</v>
      </c>
      <c r="D42" s="111" t="s">
        <v>3615</v>
      </c>
      <c r="E42" s="111" t="s">
        <v>7350</v>
      </c>
      <c r="F42" s="111"/>
      <c r="G42" s="111"/>
      <c r="H42" s="111" t="s">
        <v>7341</v>
      </c>
      <c r="I42" s="111" t="s">
        <v>7343</v>
      </c>
      <c r="J42" s="111" t="s">
        <v>7344</v>
      </c>
    </row>
    <row r="43" spans="1:10" ht="38.25" customHeight="1" x14ac:dyDescent="0.35">
      <c r="A43" s="113" t="s">
        <v>6741</v>
      </c>
      <c r="B43" s="111" t="s">
        <v>6743</v>
      </c>
      <c r="C43" s="111" t="s">
        <v>6809</v>
      </c>
      <c r="D43" s="111" t="s">
        <v>6807</v>
      </c>
      <c r="E43" s="111" t="s">
        <v>7351</v>
      </c>
      <c r="F43" s="111"/>
      <c r="G43" s="111"/>
      <c r="H43" s="111" t="s">
        <v>7341</v>
      </c>
      <c r="I43" s="111" t="s">
        <v>7343</v>
      </c>
      <c r="J43" s="111" t="s">
        <v>7344</v>
      </c>
    </row>
    <row r="44" spans="1:10" ht="76.5" customHeight="1" x14ac:dyDescent="0.35">
      <c r="A44" s="113" t="s">
        <v>6741</v>
      </c>
      <c r="B44" s="111" t="s">
        <v>6743</v>
      </c>
      <c r="C44" s="111" t="s">
        <v>6809</v>
      </c>
      <c r="D44" s="111" t="s">
        <v>3617</v>
      </c>
      <c r="E44" s="111" t="s">
        <v>7352</v>
      </c>
      <c r="F44" s="111"/>
      <c r="G44" s="111"/>
      <c r="H44" s="111" t="s">
        <v>7341</v>
      </c>
      <c r="I44" s="111" t="s">
        <v>7343</v>
      </c>
      <c r="J44" s="111" t="s">
        <v>7344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K226"/>
  <sheetViews>
    <sheetView workbookViewId="0">
      <pane xSplit="3" topLeftCell="D1" activePane="topRight" state="frozen"/>
      <selection pane="topRight" activeCell="AK106" sqref="AK106"/>
    </sheetView>
  </sheetViews>
  <sheetFormatPr defaultRowHeight="14.5" x14ac:dyDescent="0.35"/>
  <cols>
    <col min="1" max="1" width="25" style="208" hidden="1" customWidth="1"/>
    <col min="2" max="2" width="40" style="208" hidden="1" customWidth="1"/>
    <col min="3" max="3" width="10" style="208" customWidth="1"/>
    <col min="4" max="4" width="12" style="208" customWidth="1"/>
    <col min="5" max="37" width="10" style="208" customWidth="1"/>
  </cols>
  <sheetData>
    <row r="1" spans="1:37" x14ac:dyDescent="0.35">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row>
    <row r="2" spans="1:37" x14ac:dyDescent="0.35">
      <c r="A2" s="274" t="s">
        <v>2</v>
      </c>
      <c r="B2" s="274" t="s">
        <v>0</v>
      </c>
      <c r="C2" s="274" t="s">
        <v>1</v>
      </c>
      <c r="D2" s="274" t="s">
        <v>7353</v>
      </c>
      <c r="E2" s="275">
        <v>43466</v>
      </c>
      <c r="F2" s="275">
        <v>43497</v>
      </c>
      <c r="G2" s="275">
        <v>43525</v>
      </c>
      <c r="H2" s="275">
        <v>43556</v>
      </c>
      <c r="I2" s="275">
        <v>43586</v>
      </c>
      <c r="J2" s="275">
        <v>43617</v>
      </c>
      <c r="K2" s="275">
        <v>43647</v>
      </c>
      <c r="L2" s="275">
        <v>43678</v>
      </c>
      <c r="M2" s="275">
        <v>43709</v>
      </c>
      <c r="N2" s="275">
        <v>43739</v>
      </c>
      <c r="O2" s="275">
        <v>43770</v>
      </c>
      <c r="P2" s="275">
        <v>43800</v>
      </c>
      <c r="Q2" s="275">
        <v>43831</v>
      </c>
      <c r="R2" s="275">
        <v>43862</v>
      </c>
      <c r="S2" s="275">
        <v>43891</v>
      </c>
      <c r="T2" s="275">
        <v>43922</v>
      </c>
      <c r="U2" s="275">
        <v>43952</v>
      </c>
      <c r="V2" s="275">
        <v>43983</v>
      </c>
      <c r="W2" s="275">
        <v>44013</v>
      </c>
      <c r="X2" s="275">
        <v>44044</v>
      </c>
      <c r="Y2" s="275">
        <v>44075</v>
      </c>
      <c r="Z2" s="275">
        <v>44105</v>
      </c>
      <c r="AA2" s="275">
        <v>44136</v>
      </c>
      <c r="AB2" s="275">
        <v>44166</v>
      </c>
      <c r="AC2" s="275">
        <v>44197</v>
      </c>
      <c r="AD2" s="275">
        <v>44228</v>
      </c>
      <c r="AE2" s="275">
        <v>44256</v>
      </c>
      <c r="AF2" s="275">
        <v>44287</v>
      </c>
      <c r="AG2" s="275">
        <v>44317</v>
      </c>
      <c r="AH2" s="275">
        <v>44348</v>
      </c>
      <c r="AI2" s="275">
        <v>44378</v>
      </c>
      <c r="AJ2" s="275">
        <v>44409</v>
      </c>
      <c r="AK2" s="275">
        <v>44440</v>
      </c>
    </row>
    <row r="3" spans="1:37" x14ac:dyDescent="0.35">
      <c r="A3" t="s">
        <v>116</v>
      </c>
      <c r="B3" t="s">
        <v>114</v>
      </c>
      <c r="C3" t="s">
        <v>115</v>
      </c>
      <c r="D3" s="276" t="str">
        <f t="shared" ref="D3:D66" si="0">IF(AK3="-","-",IFERROR(IF(ROUND(AVERAGE(AI3:AK3),1)=ROUND(AVERAGE(AF3:AH3),1),"Stable",IF(ROUND(AVERAGE(AI3:AK3),1)&lt;ROUND(AVERAGE(AF3:AH3),1),"Decreasing",IF(ROUND(AVERAGE(AI3:AK3),1)&gt;ROUND(AVERAGE(AF3:AH3),1),"Increasing"))),"-"))</f>
        <v>Increasing</v>
      </c>
      <c r="E3" s="276">
        <v>4.4000000000000004</v>
      </c>
      <c r="F3" s="276">
        <v>4.4000000000000004</v>
      </c>
      <c r="G3" s="276">
        <v>4.4000000000000004</v>
      </c>
      <c r="H3" s="276">
        <v>4.5</v>
      </c>
      <c r="I3" s="276">
        <v>4.5</v>
      </c>
      <c r="J3" s="276">
        <v>4.5</v>
      </c>
      <c r="K3" s="276">
        <v>4.5</v>
      </c>
      <c r="L3" s="276">
        <v>4.5</v>
      </c>
      <c r="M3" s="276">
        <v>4.5</v>
      </c>
      <c r="N3" s="276">
        <v>4.4000000000000004</v>
      </c>
      <c r="O3" s="276">
        <v>4.4000000000000004</v>
      </c>
      <c r="P3" s="276">
        <v>4.4000000000000004</v>
      </c>
      <c r="Q3" s="276">
        <v>4.4000000000000004</v>
      </c>
      <c r="R3" s="276">
        <v>4.4000000000000004</v>
      </c>
      <c r="S3" s="276">
        <v>4.5</v>
      </c>
      <c r="T3" s="276">
        <v>4.5</v>
      </c>
      <c r="U3" s="276">
        <v>4.5</v>
      </c>
      <c r="V3" s="276">
        <v>4.5</v>
      </c>
      <c r="W3" s="276">
        <v>4.5</v>
      </c>
      <c r="X3" s="276">
        <v>4.5</v>
      </c>
      <c r="Y3" s="276">
        <v>4.5999999999999996</v>
      </c>
      <c r="Z3" s="276">
        <v>4.5999999999999996</v>
      </c>
      <c r="AA3" s="276">
        <v>4.5999999999999996</v>
      </c>
      <c r="AB3" s="276">
        <v>4.5999999999999996</v>
      </c>
      <c r="AC3" s="276">
        <v>4.5999999999999996</v>
      </c>
      <c r="AD3" s="276">
        <v>4.5999999999999996</v>
      </c>
      <c r="AE3" s="276">
        <v>4.5999999999999996</v>
      </c>
      <c r="AF3" s="276">
        <v>4.5999999999999996</v>
      </c>
      <c r="AG3" s="276">
        <v>4.5999999999999996</v>
      </c>
      <c r="AH3" s="276">
        <v>4.7</v>
      </c>
      <c r="AI3" s="276">
        <v>4.7</v>
      </c>
      <c r="AJ3" s="276">
        <v>4.7</v>
      </c>
      <c r="AK3" s="276">
        <f>_xlfn.IFNA(VLOOKUP(C3,'INFORM Severity - hidden'!$C$5:$G$155,5,FALSE),"-")</f>
        <v>4.7</v>
      </c>
    </row>
    <row r="4" spans="1:37" x14ac:dyDescent="0.35">
      <c r="A4"/>
      <c r="B4"/>
      <c r="C4" t="s">
        <v>7354</v>
      </c>
      <c r="D4" s="276" t="str">
        <f t="shared" si="0"/>
        <v>-</v>
      </c>
      <c r="E4" s="276">
        <v>4.0999999999999996</v>
      </c>
      <c r="F4" s="276" t="s">
        <v>7355</v>
      </c>
      <c r="G4" s="276" t="s">
        <v>7355</v>
      </c>
      <c r="H4" s="276" t="s">
        <v>7355</v>
      </c>
      <c r="I4" s="276" t="s">
        <v>7355</v>
      </c>
      <c r="J4" s="276" t="s">
        <v>7355</v>
      </c>
      <c r="K4" s="276" t="s">
        <v>7355</v>
      </c>
      <c r="L4" s="276" t="s">
        <v>7355</v>
      </c>
      <c r="M4" s="276" t="s">
        <v>7355</v>
      </c>
      <c r="N4" s="276" t="s">
        <v>7355</v>
      </c>
      <c r="O4" s="276" t="s">
        <v>7355</v>
      </c>
      <c r="P4" s="276" t="s">
        <v>7355</v>
      </c>
      <c r="Q4" s="276" t="s">
        <v>7355</v>
      </c>
      <c r="R4" s="276" t="s">
        <v>7355</v>
      </c>
      <c r="S4" s="276" t="s">
        <v>7355</v>
      </c>
      <c r="T4" s="276" t="s">
        <v>7355</v>
      </c>
      <c r="U4" s="276" t="s">
        <v>7355</v>
      </c>
      <c r="V4" s="276" t="s">
        <v>7355</v>
      </c>
      <c r="W4" s="276" t="s">
        <v>7355</v>
      </c>
      <c r="X4" s="276" t="s">
        <v>7355</v>
      </c>
      <c r="Y4" s="276" t="s">
        <v>7355</v>
      </c>
      <c r="Z4" s="276" t="s">
        <v>7355</v>
      </c>
      <c r="AA4" s="276" t="s">
        <v>7355</v>
      </c>
      <c r="AB4" s="276" t="s">
        <v>7355</v>
      </c>
      <c r="AC4" s="276" t="s">
        <v>7355</v>
      </c>
      <c r="AD4" s="276" t="s">
        <v>7355</v>
      </c>
      <c r="AE4" s="276" t="s">
        <v>7355</v>
      </c>
      <c r="AF4" s="276" t="s">
        <v>7355</v>
      </c>
      <c r="AG4" s="276" t="s">
        <v>7355</v>
      </c>
      <c r="AH4" s="276" t="s">
        <v>7355</v>
      </c>
      <c r="AI4" s="276" t="s">
        <v>7355</v>
      </c>
      <c r="AJ4" s="276" t="s">
        <v>7355</v>
      </c>
      <c r="AK4" s="276" t="str">
        <f>_xlfn.IFNA(VLOOKUP(C4,'INFORM Severity - hidden'!$C$5:$G$155,5,FALSE),"-")</f>
        <v>-</v>
      </c>
    </row>
    <row r="5" spans="1:37" x14ac:dyDescent="0.35">
      <c r="A5"/>
      <c r="B5"/>
      <c r="C5" t="s">
        <v>7356</v>
      </c>
      <c r="D5" s="276" t="str">
        <f t="shared" si="0"/>
        <v>-</v>
      </c>
      <c r="E5" s="276">
        <v>3.9</v>
      </c>
      <c r="F5" s="276" t="s">
        <v>7355</v>
      </c>
      <c r="G5" s="276" t="s">
        <v>7355</v>
      </c>
      <c r="H5" s="276" t="s">
        <v>7355</v>
      </c>
      <c r="I5" s="276" t="s">
        <v>7355</v>
      </c>
      <c r="J5" s="276" t="s">
        <v>7355</v>
      </c>
      <c r="K5" s="276" t="s">
        <v>7355</v>
      </c>
      <c r="L5" s="276" t="s">
        <v>7355</v>
      </c>
      <c r="M5" s="276" t="s">
        <v>7355</v>
      </c>
      <c r="N5" s="276" t="s">
        <v>7355</v>
      </c>
      <c r="O5" s="276" t="s">
        <v>7355</v>
      </c>
      <c r="P5" s="276" t="s">
        <v>7355</v>
      </c>
      <c r="Q5" s="276" t="s">
        <v>7355</v>
      </c>
      <c r="R5" s="276" t="s">
        <v>7355</v>
      </c>
      <c r="S5" s="276" t="s">
        <v>7355</v>
      </c>
      <c r="T5" s="276" t="s">
        <v>7355</v>
      </c>
      <c r="U5" s="276" t="s">
        <v>7355</v>
      </c>
      <c r="V5" s="276" t="s">
        <v>7355</v>
      </c>
      <c r="W5" s="276" t="s">
        <v>7355</v>
      </c>
      <c r="X5" s="276" t="s">
        <v>7355</v>
      </c>
      <c r="Y5" s="276" t="s">
        <v>7355</v>
      </c>
      <c r="Z5" s="276" t="s">
        <v>7355</v>
      </c>
      <c r="AA5" s="276" t="s">
        <v>7355</v>
      </c>
      <c r="AB5" s="276" t="s">
        <v>7355</v>
      </c>
      <c r="AC5" s="276" t="s">
        <v>7355</v>
      </c>
      <c r="AD5" s="276" t="s">
        <v>7355</v>
      </c>
      <c r="AE5" s="276" t="s">
        <v>7355</v>
      </c>
      <c r="AF5" s="276" t="s">
        <v>7355</v>
      </c>
      <c r="AG5" s="276" t="s">
        <v>7355</v>
      </c>
      <c r="AH5" s="276" t="s">
        <v>7355</v>
      </c>
      <c r="AI5" s="276" t="s">
        <v>7355</v>
      </c>
      <c r="AJ5" s="276" t="s">
        <v>7355</v>
      </c>
      <c r="AK5" s="276" t="str">
        <f>_xlfn.IFNA(VLOOKUP(C5,'INFORM Severity - hidden'!$C$5:$G$155,5,FALSE),"-")</f>
        <v>-</v>
      </c>
    </row>
    <row r="6" spans="1:37" x14ac:dyDescent="0.35">
      <c r="A6"/>
      <c r="B6"/>
      <c r="C6" t="s">
        <v>7357</v>
      </c>
      <c r="D6" s="276" t="str">
        <f t="shared" si="0"/>
        <v>-</v>
      </c>
      <c r="E6" s="276" t="s">
        <v>7355</v>
      </c>
      <c r="F6" s="276" t="s">
        <v>7355</v>
      </c>
      <c r="G6" s="276">
        <v>2.1</v>
      </c>
      <c r="H6" s="276">
        <v>2.2000000000000002</v>
      </c>
      <c r="I6" s="276" t="s">
        <v>7355</v>
      </c>
      <c r="J6" s="276" t="s">
        <v>7355</v>
      </c>
      <c r="K6" s="276" t="s">
        <v>7355</v>
      </c>
      <c r="L6" s="276" t="s">
        <v>7355</v>
      </c>
      <c r="M6" s="276" t="s">
        <v>7355</v>
      </c>
      <c r="N6" s="276" t="s">
        <v>7355</v>
      </c>
      <c r="O6" s="276" t="s">
        <v>7355</v>
      </c>
      <c r="P6" s="276" t="s">
        <v>7355</v>
      </c>
      <c r="Q6" s="276" t="s">
        <v>7355</v>
      </c>
      <c r="R6" s="276" t="s">
        <v>7355</v>
      </c>
      <c r="S6" s="276" t="s">
        <v>7355</v>
      </c>
      <c r="T6" s="276" t="s">
        <v>7355</v>
      </c>
      <c r="U6" s="276" t="s">
        <v>7355</v>
      </c>
      <c r="V6" s="276" t="s">
        <v>7355</v>
      </c>
      <c r="W6" s="276" t="s">
        <v>7355</v>
      </c>
      <c r="X6" s="276" t="s">
        <v>7355</v>
      </c>
      <c r="Y6" s="276" t="s">
        <v>7355</v>
      </c>
      <c r="Z6" s="276" t="s">
        <v>7355</v>
      </c>
      <c r="AA6" s="276" t="s">
        <v>7355</v>
      </c>
      <c r="AB6" s="276" t="s">
        <v>7355</v>
      </c>
      <c r="AC6" s="276" t="s">
        <v>7355</v>
      </c>
      <c r="AD6" s="276" t="s">
        <v>7355</v>
      </c>
      <c r="AE6" s="276" t="s">
        <v>7355</v>
      </c>
      <c r="AF6" s="276" t="s">
        <v>7355</v>
      </c>
      <c r="AG6" s="276" t="s">
        <v>7355</v>
      </c>
      <c r="AH6" s="276" t="s">
        <v>7355</v>
      </c>
      <c r="AI6" s="276" t="s">
        <v>7355</v>
      </c>
      <c r="AJ6" s="276" t="s">
        <v>7355</v>
      </c>
      <c r="AK6" s="276" t="str">
        <f>_xlfn.IFNA(VLOOKUP(C6,'INFORM Severity - hidden'!$C$5:$G$155,5,FALSE),"-")</f>
        <v>-</v>
      </c>
    </row>
    <row r="7" spans="1:37" x14ac:dyDescent="0.35">
      <c r="A7"/>
      <c r="B7"/>
      <c r="C7" t="s">
        <v>7358</v>
      </c>
      <c r="D7" s="276" t="str">
        <f t="shared" si="0"/>
        <v>-</v>
      </c>
      <c r="E7" s="276" t="s">
        <v>7355</v>
      </c>
      <c r="F7" s="276">
        <v>0.9</v>
      </c>
      <c r="G7" s="276" t="s">
        <v>7355</v>
      </c>
      <c r="H7" s="276" t="s">
        <v>7355</v>
      </c>
      <c r="I7" s="276" t="s">
        <v>7355</v>
      </c>
      <c r="J7" s="276" t="s">
        <v>7355</v>
      </c>
      <c r="K7" s="276" t="s">
        <v>7355</v>
      </c>
      <c r="L7" s="276" t="s">
        <v>7355</v>
      </c>
      <c r="M7" s="276" t="s">
        <v>7355</v>
      </c>
      <c r="N7" s="276" t="s">
        <v>7355</v>
      </c>
      <c r="O7" s="276" t="s">
        <v>7355</v>
      </c>
      <c r="P7" s="276" t="s">
        <v>7355</v>
      </c>
      <c r="Q7" s="276" t="s">
        <v>7355</v>
      </c>
      <c r="R7" s="276" t="s">
        <v>7355</v>
      </c>
      <c r="S7" s="276" t="s">
        <v>7355</v>
      </c>
      <c r="T7" s="276" t="s">
        <v>7355</v>
      </c>
      <c r="U7" s="276" t="s">
        <v>7355</v>
      </c>
      <c r="V7" s="276" t="s">
        <v>7355</v>
      </c>
      <c r="W7" s="276" t="s">
        <v>7355</v>
      </c>
      <c r="X7" s="276" t="s">
        <v>7355</v>
      </c>
      <c r="Y7" s="276" t="s">
        <v>7355</v>
      </c>
      <c r="Z7" s="276" t="s">
        <v>7355</v>
      </c>
      <c r="AA7" s="276" t="s">
        <v>7355</v>
      </c>
      <c r="AB7" s="276" t="s">
        <v>7355</v>
      </c>
      <c r="AC7" s="276" t="s">
        <v>7355</v>
      </c>
      <c r="AD7" s="276" t="s">
        <v>7355</v>
      </c>
      <c r="AE7" s="276" t="s">
        <v>7355</v>
      </c>
      <c r="AF7" s="276" t="s">
        <v>7355</v>
      </c>
      <c r="AG7" s="276" t="s">
        <v>7355</v>
      </c>
      <c r="AH7" s="276" t="s">
        <v>7355</v>
      </c>
      <c r="AI7" s="276" t="s">
        <v>7355</v>
      </c>
      <c r="AJ7" s="276" t="s">
        <v>7355</v>
      </c>
      <c r="AK7" s="276" t="str">
        <f>_xlfn.IFNA(VLOOKUP(C7,'INFORM Severity - hidden'!$C$5:$G$155,5,FALSE),"-")</f>
        <v>-</v>
      </c>
    </row>
    <row r="8" spans="1:37" x14ac:dyDescent="0.35">
      <c r="A8" t="s">
        <v>2282</v>
      </c>
      <c r="B8" t="s">
        <v>2280</v>
      </c>
      <c r="C8" t="s">
        <v>2281</v>
      </c>
      <c r="D8" s="276" t="str">
        <f t="shared" si="0"/>
        <v>Stable</v>
      </c>
      <c r="E8" s="276" t="s">
        <v>7355</v>
      </c>
      <c r="F8" s="276" t="s">
        <v>7355</v>
      </c>
      <c r="G8" s="276" t="s">
        <v>7355</v>
      </c>
      <c r="H8" s="276" t="s">
        <v>7355</v>
      </c>
      <c r="I8" s="276" t="s">
        <v>7355</v>
      </c>
      <c r="J8" s="276" t="s">
        <v>7355</v>
      </c>
      <c r="K8" s="276" t="s">
        <v>7355</v>
      </c>
      <c r="L8" s="276" t="s">
        <v>7355</v>
      </c>
      <c r="M8" s="276" t="s">
        <v>7355</v>
      </c>
      <c r="N8" s="276" t="s">
        <v>7355</v>
      </c>
      <c r="O8" s="276" t="s">
        <v>7355</v>
      </c>
      <c r="P8" s="276" t="s">
        <v>7355</v>
      </c>
      <c r="Q8" s="276" t="s">
        <v>7355</v>
      </c>
      <c r="R8" s="276" t="s">
        <v>7355</v>
      </c>
      <c r="S8" s="276" t="s">
        <v>7355</v>
      </c>
      <c r="T8" s="276" t="s">
        <v>7355</v>
      </c>
      <c r="U8" s="276" t="s">
        <v>7355</v>
      </c>
      <c r="V8" s="276" t="s">
        <v>7355</v>
      </c>
      <c r="W8" s="276" t="s">
        <v>7355</v>
      </c>
      <c r="X8" s="276" t="s">
        <v>7355</v>
      </c>
      <c r="Y8" s="276" t="s">
        <v>7355</v>
      </c>
      <c r="Z8" s="276" t="s">
        <v>7355</v>
      </c>
      <c r="AA8" s="276" t="s">
        <v>7355</v>
      </c>
      <c r="AB8" s="276" t="s">
        <v>7355</v>
      </c>
      <c r="AC8" s="276">
        <v>1.7</v>
      </c>
      <c r="AD8" s="276">
        <v>1.7</v>
      </c>
      <c r="AE8" s="276">
        <v>1.6</v>
      </c>
      <c r="AF8" s="276">
        <v>1.7</v>
      </c>
      <c r="AG8" s="276">
        <v>1.7</v>
      </c>
      <c r="AH8" s="276">
        <v>1.7</v>
      </c>
      <c r="AI8" s="276">
        <v>1.7</v>
      </c>
      <c r="AJ8" s="276">
        <v>1.7</v>
      </c>
      <c r="AK8" s="276">
        <f>_xlfn.IFNA(VLOOKUP(C8,'INFORM Severity - hidden'!$C$5:$G$155,5,FALSE),"-")</f>
        <v>1.7</v>
      </c>
    </row>
    <row r="9" spans="1:37" x14ac:dyDescent="0.35">
      <c r="A9" t="s">
        <v>2292</v>
      </c>
      <c r="B9" t="s">
        <v>2290</v>
      </c>
      <c r="C9" t="s">
        <v>2291</v>
      </c>
      <c r="D9" s="276" t="str">
        <f t="shared" si="0"/>
        <v>-</v>
      </c>
      <c r="E9" s="276" t="s">
        <v>7355</v>
      </c>
      <c r="F9" s="276" t="s">
        <v>7355</v>
      </c>
      <c r="G9" s="276" t="s">
        <v>7355</v>
      </c>
      <c r="H9" s="276" t="s">
        <v>7355</v>
      </c>
      <c r="I9" s="276" t="s">
        <v>7355</v>
      </c>
      <c r="J9" s="276" t="s">
        <v>7355</v>
      </c>
      <c r="K9" s="276" t="s">
        <v>7355</v>
      </c>
      <c r="L9" s="276" t="s">
        <v>7355</v>
      </c>
      <c r="M9" s="276" t="s">
        <v>7355</v>
      </c>
      <c r="N9" s="276" t="s">
        <v>7355</v>
      </c>
      <c r="O9" s="276" t="s">
        <v>7355</v>
      </c>
      <c r="P9" s="276" t="s">
        <v>7355</v>
      </c>
      <c r="Q9" s="276" t="s">
        <v>7355</v>
      </c>
      <c r="R9" s="276" t="s">
        <v>7355</v>
      </c>
      <c r="S9" s="276" t="s">
        <v>7355</v>
      </c>
      <c r="T9" s="276" t="s">
        <v>7355</v>
      </c>
      <c r="U9" s="276" t="s">
        <v>7355</v>
      </c>
      <c r="V9" s="276" t="s">
        <v>7355</v>
      </c>
      <c r="W9" s="276" t="s">
        <v>7355</v>
      </c>
      <c r="X9" s="276" t="s">
        <v>7355</v>
      </c>
      <c r="Y9" s="276" t="s">
        <v>7355</v>
      </c>
      <c r="Z9" s="276" t="s">
        <v>7355</v>
      </c>
      <c r="AA9" s="276" t="s">
        <v>7355</v>
      </c>
      <c r="AB9" s="276" t="s">
        <v>7355</v>
      </c>
      <c r="AC9" s="276" t="s">
        <v>7355</v>
      </c>
      <c r="AD9" s="276" t="s">
        <v>7355</v>
      </c>
      <c r="AE9" s="276" t="s">
        <v>7355</v>
      </c>
      <c r="AF9" s="276" t="s">
        <v>7355</v>
      </c>
      <c r="AG9" s="276" t="s">
        <v>7355</v>
      </c>
      <c r="AH9" s="276" t="s">
        <v>7355</v>
      </c>
      <c r="AI9" s="276" t="s">
        <v>7355</v>
      </c>
      <c r="AJ9" s="276" t="s">
        <v>7355</v>
      </c>
      <c r="AK9" s="276" t="str">
        <f>_xlfn.IFNA(VLOOKUP(C9,'INFORM Severity - hidden'!$C$5:$G$155,5,FALSE),"-")</f>
        <v>x</v>
      </c>
    </row>
    <row r="10" spans="1:37" x14ac:dyDescent="0.35">
      <c r="A10" t="s">
        <v>884</v>
      </c>
      <c r="B10" t="s">
        <v>882</v>
      </c>
      <c r="C10" t="s">
        <v>883</v>
      </c>
      <c r="D10" s="276" t="str">
        <f t="shared" si="0"/>
        <v>Increasing</v>
      </c>
      <c r="E10" s="276" t="s">
        <v>7355</v>
      </c>
      <c r="F10" s="276">
        <v>3.5</v>
      </c>
      <c r="G10" s="276">
        <v>3.5</v>
      </c>
      <c r="H10" s="276">
        <v>3.8</v>
      </c>
      <c r="I10" s="276">
        <v>3.8</v>
      </c>
      <c r="J10" s="276">
        <v>3.8</v>
      </c>
      <c r="K10" s="276">
        <v>3.8</v>
      </c>
      <c r="L10" s="276">
        <v>3.8</v>
      </c>
      <c r="M10" s="276">
        <v>3.8</v>
      </c>
      <c r="N10" s="276">
        <v>3.8</v>
      </c>
      <c r="O10" s="276">
        <v>3.8</v>
      </c>
      <c r="P10" s="276">
        <v>3.8</v>
      </c>
      <c r="Q10" s="276">
        <v>3.7</v>
      </c>
      <c r="R10" s="276">
        <v>3.7</v>
      </c>
      <c r="S10" s="276">
        <v>3.3</v>
      </c>
      <c r="T10" s="276">
        <v>3.3</v>
      </c>
      <c r="U10" s="276">
        <v>3.2</v>
      </c>
      <c r="V10" s="276">
        <v>3.3</v>
      </c>
      <c r="W10" s="276">
        <v>3.3</v>
      </c>
      <c r="X10" s="276">
        <v>3.3</v>
      </c>
      <c r="Y10" s="276">
        <v>3.3</v>
      </c>
      <c r="Z10" s="276">
        <v>3.4</v>
      </c>
      <c r="AA10" s="276">
        <v>3.3</v>
      </c>
      <c r="AB10" s="276">
        <v>3.3</v>
      </c>
      <c r="AC10" s="276">
        <v>3.3</v>
      </c>
      <c r="AD10" s="276">
        <v>3.3</v>
      </c>
      <c r="AE10" s="276">
        <v>3.8</v>
      </c>
      <c r="AF10" s="276">
        <v>3.8</v>
      </c>
      <c r="AG10" s="276">
        <v>3.8</v>
      </c>
      <c r="AH10" s="276">
        <v>3.8</v>
      </c>
      <c r="AI10" s="276">
        <v>3.9</v>
      </c>
      <c r="AJ10" s="276">
        <v>3.9</v>
      </c>
      <c r="AK10" s="276">
        <f>_xlfn.IFNA(VLOOKUP(C10,'INFORM Severity - hidden'!$C$5:$G$155,5,FALSE),"-")</f>
        <v>3.9</v>
      </c>
    </row>
    <row r="11" spans="1:37" x14ac:dyDescent="0.35">
      <c r="A11"/>
      <c r="B11"/>
      <c r="C11" t="s">
        <v>7359</v>
      </c>
      <c r="D11" s="276" t="str">
        <f t="shared" si="0"/>
        <v>-</v>
      </c>
      <c r="E11" s="276" t="s">
        <v>7355</v>
      </c>
      <c r="F11" s="276">
        <v>3.5</v>
      </c>
      <c r="G11" s="276">
        <v>3.5</v>
      </c>
      <c r="H11" s="276" t="s">
        <v>7355</v>
      </c>
      <c r="I11" s="276" t="s">
        <v>7355</v>
      </c>
      <c r="J11" s="276" t="s">
        <v>7355</v>
      </c>
      <c r="K11" s="276" t="s">
        <v>7355</v>
      </c>
      <c r="L11" s="276" t="s">
        <v>7355</v>
      </c>
      <c r="M11" s="276" t="s">
        <v>7355</v>
      </c>
      <c r="N11" s="276" t="s">
        <v>7355</v>
      </c>
      <c r="O11" s="276" t="s">
        <v>7355</v>
      </c>
      <c r="P11" s="276" t="s">
        <v>7355</v>
      </c>
      <c r="Q11" s="276" t="s">
        <v>7355</v>
      </c>
      <c r="R11" s="276" t="s">
        <v>7355</v>
      </c>
      <c r="S11" s="276" t="s">
        <v>7355</v>
      </c>
      <c r="T11" s="276" t="s">
        <v>7355</v>
      </c>
      <c r="U11" s="276" t="s">
        <v>7355</v>
      </c>
      <c r="V11" s="276" t="s">
        <v>7355</v>
      </c>
      <c r="W11" s="276" t="s">
        <v>7355</v>
      </c>
      <c r="X11" s="276" t="s">
        <v>7355</v>
      </c>
      <c r="Y11" s="276" t="s">
        <v>7355</v>
      </c>
      <c r="Z11" s="276" t="s">
        <v>7355</v>
      </c>
      <c r="AA11" s="276" t="s">
        <v>7355</v>
      </c>
      <c r="AB11" s="276" t="s">
        <v>7355</v>
      </c>
      <c r="AC11" s="276" t="s">
        <v>7355</v>
      </c>
      <c r="AD11" s="276" t="s">
        <v>7355</v>
      </c>
      <c r="AE11" s="276" t="s">
        <v>7355</v>
      </c>
      <c r="AF11" s="276" t="s">
        <v>7355</v>
      </c>
      <c r="AG11" s="276" t="s">
        <v>7355</v>
      </c>
      <c r="AH11" s="276" t="s">
        <v>7355</v>
      </c>
      <c r="AI11" s="276" t="s">
        <v>7355</v>
      </c>
      <c r="AJ11" s="276" t="s">
        <v>7355</v>
      </c>
      <c r="AK11" s="276" t="str">
        <f>_xlfn.IFNA(VLOOKUP(C11,'INFORM Severity - hidden'!$C$5:$G$155,5,FALSE),"-")</f>
        <v>-</v>
      </c>
    </row>
    <row r="12" spans="1:37" x14ac:dyDescent="0.35">
      <c r="A12"/>
      <c r="B12"/>
      <c r="C12" t="s">
        <v>7360</v>
      </c>
      <c r="D12" s="276" t="str">
        <f t="shared" si="0"/>
        <v>-</v>
      </c>
      <c r="E12" s="276" t="s">
        <v>7355</v>
      </c>
      <c r="F12" s="276">
        <v>1.7</v>
      </c>
      <c r="G12" s="276">
        <v>1.7</v>
      </c>
      <c r="H12" s="276" t="s">
        <v>7355</v>
      </c>
      <c r="I12" s="276" t="s">
        <v>7355</v>
      </c>
      <c r="J12" s="276" t="s">
        <v>7355</v>
      </c>
      <c r="K12" s="276" t="s">
        <v>7355</v>
      </c>
      <c r="L12" s="276" t="s">
        <v>7355</v>
      </c>
      <c r="M12" s="276" t="s">
        <v>7355</v>
      </c>
      <c r="N12" s="276" t="s">
        <v>7355</v>
      </c>
      <c r="O12" s="276" t="s">
        <v>7355</v>
      </c>
      <c r="P12" s="276" t="s">
        <v>7355</v>
      </c>
      <c r="Q12" s="276" t="s">
        <v>7355</v>
      </c>
      <c r="R12" s="276" t="s">
        <v>7355</v>
      </c>
      <c r="S12" s="276" t="s">
        <v>7355</v>
      </c>
      <c r="T12" s="276" t="s">
        <v>7355</v>
      </c>
      <c r="U12" s="276" t="s">
        <v>7355</v>
      </c>
      <c r="V12" s="276" t="s">
        <v>7355</v>
      </c>
      <c r="W12" s="276" t="s">
        <v>7355</v>
      </c>
      <c r="X12" s="276" t="s">
        <v>7355</v>
      </c>
      <c r="Y12" s="276" t="s">
        <v>7355</v>
      </c>
      <c r="Z12" s="276" t="s">
        <v>7355</v>
      </c>
      <c r="AA12" s="276" t="s">
        <v>7355</v>
      </c>
      <c r="AB12" s="276" t="s">
        <v>7355</v>
      </c>
      <c r="AC12" s="276" t="s">
        <v>7355</v>
      </c>
      <c r="AD12" s="276" t="s">
        <v>7355</v>
      </c>
      <c r="AE12" s="276" t="s">
        <v>7355</v>
      </c>
      <c r="AF12" s="276" t="s">
        <v>7355</v>
      </c>
      <c r="AG12" s="276" t="s">
        <v>7355</v>
      </c>
      <c r="AH12" s="276" t="s">
        <v>7355</v>
      </c>
      <c r="AI12" s="276" t="s">
        <v>7355</v>
      </c>
      <c r="AJ12" s="276" t="s">
        <v>7355</v>
      </c>
      <c r="AK12" s="276" t="str">
        <f>_xlfn.IFNA(VLOOKUP(C12,'INFORM Severity - hidden'!$C$5:$G$155,5,FALSE),"-")</f>
        <v>-</v>
      </c>
    </row>
    <row r="13" spans="1:37" x14ac:dyDescent="0.35">
      <c r="A13" t="s">
        <v>540</v>
      </c>
      <c r="B13" t="s">
        <v>538</v>
      </c>
      <c r="C13" t="s">
        <v>539</v>
      </c>
      <c r="D13" s="276" t="str">
        <f t="shared" si="0"/>
        <v>Increasing</v>
      </c>
      <c r="E13" s="276" t="s">
        <v>7355</v>
      </c>
      <c r="F13" s="276">
        <v>3</v>
      </c>
      <c r="G13" s="276">
        <v>3.1</v>
      </c>
      <c r="H13" s="276">
        <v>3.2</v>
      </c>
      <c r="I13" s="276">
        <v>3.2</v>
      </c>
      <c r="J13" s="276">
        <v>3.1</v>
      </c>
      <c r="K13" s="276">
        <v>3.2</v>
      </c>
      <c r="L13" s="276">
        <v>3.2</v>
      </c>
      <c r="M13" s="276">
        <v>3.2</v>
      </c>
      <c r="N13" s="276">
        <v>3.2</v>
      </c>
      <c r="O13" s="276">
        <v>3.2</v>
      </c>
      <c r="P13" s="276">
        <v>3.2</v>
      </c>
      <c r="Q13" s="276">
        <v>3.2</v>
      </c>
      <c r="R13" s="276">
        <v>3.4</v>
      </c>
      <c r="S13" s="276">
        <v>3.4</v>
      </c>
      <c r="T13" s="276">
        <v>3.4</v>
      </c>
      <c r="U13" s="276">
        <v>3.4</v>
      </c>
      <c r="V13" s="276">
        <v>3.9</v>
      </c>
      <c r="W13" s="276">
        <v>3.9</v>
      </c>
      <c r="X13" s="276">
        <v>3.9</v>
      </c>
      <c r="Y13" s="276">
        <v>3.9</v>
      </c>
      <c r="Z13" s="276">
        <v>3.8</v>
      </c>
      <c r="AA13" s="276">
        <v>3.9</v>
      </c>
      <c r="AB13" s="276">
        <v>4</v>
      </c>
      <c r="AC13" s="276">
        <v>3.9</v>
      </c>
      <c r="AD13" s="276">
        <v>3.9</v>
      </c>
      <c r="AE13" s="276">
        <v>3.9</v>
      </c>
      <c r="AF13" s="276">
        <v>3.9</v>
      </c>
      <c r="AG13" s="276">
        <v>3.9</v>
      </c>
      <c r="AH13" s="276">
        <v>3.9</v>
      </c>
      <c r="AI13" s="276">
        <v>4.0999999999999996</v>
      </c>
      <c r="AJ13" s="276">
        <v>4.0999999999999996</v>
      </c>
      <c r="AK13" s="276">
        <f>_xlfn.IFNA(VLOOKUP(C13,'INFORM Severity - hidden'!$C$5:$G$155,5,FALSE),"-")</f>
        <v>4.0999999999999996</v>
      </c>
    </row>
    <row r="14" spans="1:37" x14ac:dyDescent="0.35">
      <c r="A14"/>
      <c r="B14"/>
      <c r="C14" t="s">
        <v>7361</v>
      </c>
      <c r="D14" s="276" t="str">
        <f t="shared" si="0"/>
        <v>-</v>
      </c>
      <c r="E14" s="276" t="s">
        <v>7355</v>
      </c>
      <c r="F14" s="276" t="s">
        <v>7355</v>
      </c>
      <c r="G14" s="276" t="s">
        <v>7355</v>
      </c>
      <c r="H14" s="276" t="s">
        <v>7355</v>
      </c>
      <c r="I14" s="276" t="s">
        <v>7355</v>
      </c>
      <c r="J14" s="276" t="s">
        <v>7355</v>
      </c>
      <c r="K14" s="276" t="s">
        <v>7355</v>
      </c>
      <c r="L14" s="276" t="s">
        <v>7355</v>
      </c>
      <c r="M14" s="276" t="s">
        <v>7355</v>
      </c>
      <c r="N14" s="276" t="s">
        <v>7355</v>
      </c>
      <c r="O14" s="276" t="s">
        <v>7355</v>
      </c>
      <c r="P14" s="276" t="s">
        <v>7355</v>
      </c>
      <c r="Q14" s="276" t="s">
        <v>7355</v>
      </c>
      <c r="R14" s="276" t="s">
        <v>7355</v>
      </c>
      <c r="S14" s="276" t="s">
        <v>7355</v>
      </c>
      <c r="T14" s="276" t="s">
        <v>7355</v>
      </c>
      <c r="U14" s="276" t="s">
        <v>7355</v>
      </c>
      <c r="V14" s="276" t="s">
        <v>7355</v>
      </c>
      <c r="W14" s="276" t="s">
        <v>7355</v>
      </c>
      <c r="X14" s="276" t="s">
        <v>7355</v>
      </c>
      <c r="Y14" s="276">
        <v>2.4</v>
      </c>
      <c r="Z14" s="276">
        <v>2.2999999999999998</v>
      </c>
      <c r="AA14" s="276">
        <v>2.4</v>
      </c>
      <c r="AB14" s="276">
        <v>2.4</v>
      </c>
      <c r="AC14" s="276">
        <v>2.4</v>
      </c>
      <c r="AD14" s="276" t="s">
        <v>7355</v>
      </c>
      <c r="AE14" s="276" t="s">
        <v>7355</v>
      </c>
      <c r="AF14" s="276" t="s">
        <v>7355</v>
      </c>
      <c r="AG14" s="276" t="s">
        <v>7355</v>
      </c>
      <c r="AH14" s="276" t="s">
        <v>7355</v>
      </c>
      <c r="AI14" s="276" t="s">
        <v>7355</v>
      </c>
      <c r="AJ14" s="276" t="s">
        <v>7355</v>
      </c>
      <c r="AK14" s="276" t="str">
        <f>_xlfn.IFNA(VLOOKUP(C14,'INFORM Severity - hidden'!$C$5:$G$155,5,FALSE),"-")</f>
        <v>-</v>
      </c>
    </row>
    <row r="15" spans="1:37" x14ac:dyDescent="0.35">
      <c r="A15"/>
      <c r="B15"/>
      <c r="C15" t="s">
        <v>7362</v>
      </c>
      <c r="D15" s="276" t="str">
        <f t="shared" si="0"/>
        <v>-</v>
      </c>
      <c r="E15" s="276" t="s">
        <v>7355</v>
      </c>
      <c r="F15" s="276" t="s">
        <v>7355</v>
      </c>
      <c r="G15" s="276" t="s">
        <v>7355</v>
      </c>
      <c r="H15" s="276" t="s">
        <v>7355</v>
      </c>
      <c r="I15" s="276" t="s">
        <v>7355</v>
      </c>
      <c r="J15" s="276" t="s">
        <v>7355</v>
      </c>
      <c r="K15" s="276" t="s">
        <v>7355</v>
      </c>
      <c r="L15" s="276" t="s">
        <v>7355</v>
      </c>
      <c r="M15" s="276" t="s">
        <v>7355</v>
      </c>
      <c r="N15" s="276" t="s">
        <v>7355</v>
      </c>
      <c r="O15" s="276" t="s">
        <v>7355</v>
      </c>
      <c r="P15" s="276" t="s">
        <v>7355</v>
      </c>
      <c r="Q15" s="276" t="s">
        <v>7355</v>
      </c>
      <c r="R15" s="276" t="s">
        <v>7355</v>
      </c>
      <c r="S15" s="276" t="s">
        <v>7355</v>
      </c>
      <c r="T15" s="276" t="s">
        <v>7355</v>
      </c>
      <c r="U15" s="276" t="s">
        <v>7355</v>
      </c>
      <c r="V15" s="276" t="s">
        <v>7355</v>
      </c>
      <c r="W15" s="276" t="s">
        <v>7355</v>
      </c>
      <c r="X15" s="276" t="s">
        <v>7355</v>
      </c>
      <c r="Y15" s="276" t="s">
        <v>7355</v>
      </c>
      <c r="Z15" s="276" t="s">
        <v>7355</v>
      </c>
      <c r="AA15" s="276">
        <v>3.9</v>
      </c>
      <c r="AB15" s="276">
        <v>3.9</v>
      </c>
      <c r="AC15" s="276">
        <v>3.8</v>
      </c>
      <c r="AD15" s="276" t="s">
        <v>7355</v>
      </c>
      <c r="AE15" s="276" t="s">
        <v>7355</v>
      </c>
      <c r="AF15" s="276" t="s">
        <v>7355</v>
      </c>
      <c r="AG15" s="276" t="s">
        <v>7355</v>
      </c>
      <c r="AH15" s="276" t="s">
        <v>7355</v>
      </c>
      <c r="AI15" s="276" t="s">
        <v>7355</v>
      </c>
      <c r="AJ15" s="276" t="s">
        <v>7355</v>
      </c>
      <c r="AK15" s="276" t="str">
        <f>_xlfn.IFNA(VLOOKUP(C15,'INFORM Severity - hidden'!$C$5:$G$155,5,FALSE),"-")</f>
        <v>-</v>
      </c>
    </row>
    <row r="16" spans="1:37" x14ac:dyDescent="0.35">
      <c r="A16"/>
      <c r="B16"/>
      <c r="C16" t="s">
        <v>7363</v>
      </c>
      <c r="D16" s="276" t="str">
        <f t="shared" si="0"/>
        <v>-</v>
      </c>
      <c r="E16" s="276" t="s">
        <v>7355</v>
      </c>
      <c r="F16" s="276" t="s">
        <v>7355</v>
      </c>
      <c r="G16" s="276" t="s">
        <v>7355</v>
      </c>
      <c r="H16" s="276" t="s">
        <v>7355</v>
      </c>
      <c r="I16" s="276" t="s">
        <v>7355</v>
      </c>
      <c r="J16" s="276" t="s">
        <v>7355</v>
      </c>
      <c r="K16" s="276" t="s">
        <v>7355</v>
      </c>
      <c r="L16" s="276" t="s">
        <v>7355</v>
      </c>
      <c r="M16" s="276" t="s">
        <v>7355</v>
      </c>
      <c r="N16" s="276" t="s">
        <v>7355</v>
      </c>
      <c r="O16" s="276" t="s">
        <v>7355</v>
      </c>
      <c r="P16" s="276" t="s">
        <v>7355</v>
      </c>
      <c r="Q16" s="276" t="s">
        <v>7355</v>
      </c>
      <c r="R16" s="276" t="s">
        <v>7355</v>
      </c>
      <c r="S16" s="276" t="s">
        <v>7355</v>
      </c>
      <c r="T16" s="276" t="s">
        <v>7355</v>
      </c>
      <c r="U16" s="276" t="s">
        <v>7355</v>
      </c>
      <c r="V16" s="276">
        <v>2.9</v>
      </c>
      <c r="W16" s="276">
        <v>3.2</v>
      </c>
      <c r="X16" s="276">
        <v>3.2</v>
      </c>
      <c r="Y16" s="276">
        <v>3.2</v>
      </c>
      <c r="Z16" s="276">
        <v>2.9</v>
      </c>
      <c r="AA16" s="276">
        <v>2.9</v>
      </c>
      <c r="AB16" s="276">
        <v>2.9</v>
      </c>
      <c r="AC16" s="276" t="s">
        <v>7355</v>
      </c>
      <c r="AD16" s="276" t="s">
        <v>7355</v>
      </c>
      <c r="AE16" s="276" t="s">
        <v>7355</v>
      </c>
      <c r="AF16" s="276" t="s">
        <v>7355</v>
      </c>
      <c r="AG16" s="276" t="s">
        <v>7355</v>
      </c>
      <c r="AH16" s="276" t="s">
        <v>7355</v>
      </c>
      <c r="AI16" s="276" t="s">
        <v>7355</v>
      </c>
      <c r="AJ16" s="276" t="s">
        <v>7355</v>
      </c>
      <c r="AK16" s="276" t="str">
        <f>_xlfn.IFNA(VLOOKUP(C16,'INFORM Severity - hidden'!$C$5:$G$155,5,FALSE),"-")</f>
        <v>-</v>
      </c>
    </row>
    <row r="17" spans="1:37" x14ac:dyDescent="0.35">
      <c r="A17" t="s">
        <v>192</v>
      </c>
      <c r="B17" t="s">
        <v>190</v>
      </c>
      <c r="C17" t="s">
        <v>191</v>
      </c>
      <c r="D17" s="276" t="str">
        <f t="shared" si="0"/>
        <v>Increasing</v>
      </c>
      <c r="E17" s="276" t="s">
        <v>7355</v>
      </c>
      <c r="F17" s="276">
        <v>3.3</v>
      </c>
      <c r="G17" s="276">
        <v>3.3</v>
      </c>
      <c r="H17" s="276">
        <v>3.1</v>
      </c>
      <c r="I17" s="276">
        <v>3.1</v>
      </c>
      <c r="J17" s="276">
        <v>3.1</v>
      </c>
      <c r="K17" s="276">
        <v>3.1</v>
      </c>
      <c r="L17" s="276">
        <v>3.1</v>
      </c>
      <c r="M17" s="276">
        <v>3.1</v>
      </c>
      <c r="N17" s="276">
        <v>3.2</v>
      </c>
      <c r="O17" s="276">
        <v>3.2</v>
      </c>
      <c r="P17" s="276">
        <v>3.2</v>
      </c>
      <c r="Q17" s="276">
        <v>3.2</v>
      </c>
      <c r="R17" s="276">
        <v>3.2</v>
      </c>
      <c r="S17" s="276">
        <v>3.1</v>
      </c>
      <c r="T17" s="276">
        <v>3.1</v>
      </c>
      <c r="U17" s="276">
        <v>3.2</v>
      </c>
      <c r="V17" s="276">
        <v>3.3</v>
      </c>
      <c r="W17" s="276">
        <v>3.3</v>
      </c>
      <c r="X17" s="276">
        <v>3.3</v>
      </c>
      <c r="Y17" s="276">
        <v>3.3</v>
      </c>
      <c r="Z17" s="276">
        <v>3.3</v>
      </c>
      <c r="AA17" s="276">
        <v>3.3</v>
      </c>
      <c r="AB17" s="276">
        <v>3.3</v>
      </c>
      <c r="AC17" s="276">
        <v>3.2</v>
      </c>
      <c r="AD17" s="276">
        <v>3.2</v>
      </c>
      <c r="AE17" s="276">
        <v>3.2</v>
      </c>
      <c r="AF17" s="276">
        <v>3.2</v>
      </c>
      <c r="AG17" s="276">
        <v>3.2</v>
      </c>
      <c r="AH17" s="276">
        <v>3.2</v>
      </c>
      <c r="AI17" s="276">
        <v>3.3</v>
      </c>
      <c r="AJ17" s="276">
        <v>3.3</v>
      </c>
      <c r="AK17" s="276">
        <f>_xlfn.IFNA(VLOOKUP(C17,'INFORM Severity - hidden'!$C$5:$G$155,5,FALSE),"-")</f>
        <v>3.2</v>
      </c>
    </row>
    <row r="18" spans="1:37" x14ac:dyDescent="0.35">
      <c r="A18"/>
      <c r="B18"/>
      <c r="C18" t="s">
        <v>7364</v>
      </c>
      <c r="D18" s="276" t="str">
        <f t="shared" si="0"/>
        <v>-</v>
      </c>
      <c r="E18" s="276" t="s">
        <v>7355</v>
      </c>
      <c r="F18" s="276" t="s">
        <v>7355</v>
      </c>
      <c r="G18" s="276" t="s">
        <v>7355</v>
      </c>
      <c r="H18" s="276" t="s">
        <v>7355</v>
      </c>
      <c r="I18" s="276" t="s">
        <v>7355</v>
      </c>
      <c r="J18" s="276" t="s">
        <v>7355</v>
      </c>
      <c r="K18" s="276" t="s">
        <v>7355</v>
      </c>
      <c r="L18" s="276">
        <v>3.1</v>
      </c>
      <c r="M18" s="276">
        <v>3.1</v>
      </c>
      <c r="N18" s="276">
        <v>3.2</v>
      </c>
      <c r="O18" s="276">
        <v>3.2</v>
      </c>
      <c r="P18" s="276">
        <v>3.2</v>
      </c>
      <c r="Q18" s="276">
        <v>3.2</v>
      </c>
      <c r="R18" s="276">
        <v>3.2</v>
      </c>
      <c r="S18" s="276">
        <v>3.2</v>
      </c>
      <c r="T18" s="276">
        <v>3.2</v>
      </c>
      <c r="U18" s="276">
        <v>3.2</v>
      </c>
      <c r="V18" s="276">
        <v>3.1</v>
      </c>
      <c r="W18" s="276">
        <v>3.3</v>
      </c>
      <c r="X18" s="276">
        <v>3.3</v>
      </c>
      <c r="Y18" s="276">
        <v>3.3</v>
      </c>
      <c r="Z18" s="276">
        <v>3.3</v>
      </c>
      <c r="AA18" s="276" t="s">
        <v>7355</v>
      </c>
      <c r="AB18" s="276" t="s">
        <v>7355</v>
      </c>
      <c r="AC18" s="276" t="s">
        <v>7355</v>
      </c>
      <c r="AD18" s="276" t="s">
        <v>7355</v>
      </c>
      <c r="AE18" s="276" t="s">
        <v>7355</v>
      </c>
      <c r="AF18" s="276" t="s">
        <v>7355</v>
      </c>
      <c r="AG18" s="276" t="s">
        <v>7355</v>
      </c>
      <c r="AH18" s="276" t="s">
        <v>7355</v>
      </c>
      <c r="AI18" s="276" t="s">
        <v>7355</v>
      </c>
      <c r="AJ18" s="276" t="s">
        <v>7355</v>
      </c>
      <c r="AK18" s="276" t="str">
        <f>_xlfn.IFNA(VLOOKUP(C18,'INFORM Severity - hidden'!$C$5:$G$155,5,FALSE),"-")</f>
        <v>-</v>
      </c>
    </row>
    <row r="19" spans="1:37" x14ac:dyDescent="0.35">
      <c r="A19"/>
      <c r="B19"/>
      <c r="C19" t="s">
        <v>7365</v>
      </c>
      <c r="D19" s="276" t="str">
        <f t="shared" si="0"/>
        <v>-</v>
      </c>
      <c r="E19" s="276" t="s">
        <v>7355</v>
      </c>
      <c r="F19" s="276" t="s">
        <v>7355</v>
      </c>
      <c r="G19" s="276" t="s">
        <v>7355</v>
      </c>
      <c r="H19" s="276" t="s">
        <v>7355</v>
      </c>
      <c r="I19" s="276" t="s">
        <v>7355</v>
      </c>
      <c r="J19" s="276" t="s">
        <v>7355</v>
      </c>
      <c r="K19" s="276" t="s">
        <v>7355</v>
      </c>
      <c r="L19" s="276" t="s">
        <v>7355</v>
      </c>
      <c r="M19" s="276" t="s">
        <v>7355</v>
      </c>
      <c r="N19" s="276" t="s">
        <v>7355</v>
      </c>
      <c r="O19" s="276" t="s">
        <v>7355</v>
      </c>
      <c r="P19" s="276" t="s">
        <v>7355</v>
      </c>
      <c r="Q19" s="276" t="s">
        <v>7355</v>
      </c>
      <c r="R19" s="276" t="s">
        <v>7355</v>
      </c>
      <c r="S19" s="276" t="s">
        <v>7355</v>
      </c>
      <c r="T19" s="276" t="s">
        <v>7355</v>
      </c>
      <c r="U19" s="276" t="s">
        <v>7355</v>
      </c>
      <c r="V19" s="276">
        <v>2.4</v>
      </c>
      <c r="W19" s="276">
        <v>2.5</v>
      </c>
      <c r="X19" s="276">
        <v>2.5</v>
      </c>
      <c r="Y19" s="276">
        <v>2.5</v>
      </c>
      <c r="Z19" s="276">
        <v>2.5</v>
      </c>
      <c r="AA19" s="276">
        <v>2.6</v>
      </c>
      <c r="AB19" s="276">
        <v>2.6</v>
      </c>
      <c r="AC19" s="276" t="s">
        <v>7355</v>
      </c>
      <c r="AD19" s="276" t="s">
        <v>7355</v>
      </c>
      <c r="AE19" s="276" t="s">
        <v>7355</v>
      </c>
      <c r="AF19" s="276" t="s">
        <v>7355</v>
      </c>
      <c r="AG19" s="276" t="s">
        <v>7355</v>
      </c>
      <c r="AH19" s="276" t="s">
        <v>7355</v>
      </c>
      <c r="AI19" s="276" t="s">
        <v>7355</v>
      </c>
      <c r="AJ19" s="276" t="s">
        <v>7355</v>
      </c>
      <c r="AK19" s="276" t="str">
        <f>_xlfn.IFNA(VLOOKUP(C19,'INFORM Severity - hidden'!$C$5:$G$155,5,FALSE),"-")</f>
        <v>-</v>
      </c>
    </row>
    <row r="20" spans="1:37" x14ac:dyDescent="0.35">
      <c r="A20"/>
      <c r="B20"/>
      <c r="C20" t="s">
        <v>7366</v>
      </c>
      <c r="D20" s="276" t="str">
        <f t="shared" si="0"/>
        <v>-</v>
      </c>
      <c r="E20" s="276" t="s">
        <v>7355</v>
      </c>
      <c r="F20" s="276" t="s">
        <v>7355</v>
      </c>
      <c r="G20" s="276" t="s">
        <v>7355</v>
      </c>
      <c r="H20" s="276" t="s">
        <v>7355</v>
      </c>
      <c r="I20" s="276" t="s">
        <v>7355</v>
      </c>
      <c r="J20" s="276" t="s">
        <v>7355</v>
      </c>
      <c r="K20" s="276" t="s">
        <v>7355</v>
      </c>
      <c r="L20" s="276" t="s">
        <v>7355</v>
      </c>
      <c r="M20" s="276" t="s">
        <v>7355</v>
      </c>
      <c r="N20" s="276" t="s">
        <v>7355</v>
      </c>
      <c r="O20" s="276" t="s">
        <v>7355</v>
      </c>
      <c r="P20" s="276" t="s">
        <v>7355</v>
      </c>
      <c r="Q20" s="276" t="s">
        <v>7355</v>
      </c>
      <c r="R20" s="276" t="s">
        <v>7355</v>
      </c>
      <c r="S20" s="276" t="s">
        <v>7355</v>
      </c>
      <c r="T20" s="276" t="s">
        <v>7355</v>
      </c>
      <c r="U20" s="276" t="s">
        <v>7355</v>
      </c>
      <c r="V20" s="276" t="s">
        <v>7355</v>
      </c>
      <c r="W20" s="276" t="s">
        <v>7355</v>
      </c>
      <c r="X20" s="276" t="s">
        <v>7355</v>
      </c>
      <c r="Y20" s="276">
        <v>2.1</v>
      </c>
      <c r="Z20" s="276">
        <v>2.1</v>
      </c>
      <c r="AA20" s="276">
        <v>2.4</v>
      </c>
      <c r="AB20" s="276" t="s">
        <v>7355</v>
      </c>
      <c r="AC20" s="276" t="s">
        <v>7355</v>
      </c>
      <c r="AD20" s="276" t="s">
        <v>7355</v>
      </c>
      <c r="AE20" s="276" t="s">
        <v>7355</v>
      </c>
      <c r="AF20" s="276" t="s">
        <v>7355</v>
      </c>
      <c r="AG20" s="276" t="s">
        <v>7355</v>
      </c>
      <c r="AH20" s="276" t="s">
        <v>7355</v>
      </c>
      <c r="AI20" s="276" t="s">
        <v>7355</v>
      </c>
      <c r="AJ20" s="276" t="s">
        <v>7355</v>
      </c>
      <c r="AK20" s="276" t="str">
        <f>_xlfn.IFNA(VLOOKUP(C20,'INFORM Severity - hidden'!$C$5:$G$155,5,FALSE),"-")</f>
        <v>-</v>
      </c>
    </row>
    <row r="21" spans="1:37" x14ac:dyDescent="0.35">
      <c r="A21"/>
      <c r="B21"/>
      <c r="C21" t="s">
        <v>7367</v>
      </c>
      <c r="D21" s="276" t="str">
        <f t="shared" si="0"/>
        <v>-</v>
      </c>
      <c r="E21" s="276" t="s">
        <v>7355</v>
      </c>
      <c r="F21" s="276" t="s">
        <v>7355</v>
      </c>
      <c r="G21" s="276" t="s">
        <v>7355</v>
      </c>
      <c r="H21" s="276" t="s">
        <v>7355</v>
      </c>
      <c r="I21" s="276" t="s">
        <v>7355</v>
      </c>
      <c r="J21" s="276" t="s">
        <v>7355</v>
      </c>
      <c r="K21" s="276" t="s">
        <v>7355</v>
      </c>
      <c r="L21" s="276" t="s">
        <v>7355</v>
      </c>
      <c r="M21" s="276" t="s">
        <v>7355</v>
      </c>
      <c r="N21" s="276">
        <v>1.7</v>
      </c>
      <c r="O21" s="276">
        <v>1.7</v>
      </c>
      <c r="P21" s="276">
        <v>1.7</v>
      </c>
      <c r="Q21" s="276">
        <v>1.7</v>
      </c>
      <c r="R21" s="276">
        <v>1.7</v>
      </c>
      <c r="S21" s="276" t="s">
        <v>7355</v>
      </c>
      <c r="T21" s="276" t="s">
        <v>7355</v>
      </c>
      <c r="U21" s="276" t="s">
        <v>7355</v>
      </c>
      <c r="V21" s="276" t="s">
        <v>7355</v>
      </c>
      <c r="W21" s="276" t="s">
        <v>7355</v>
      </c>
      <c r="X21" s="276" t="s">
        <v>7355</v>
      </c>
      <c r="Y21" s="276" t="s">
        <v>7355</v>
      </c>
      <c r="Z21" s="276" t="s">
        <v>7355</v>
      </c>
      <c r="AA21" s="276" t="s">
        <v>7355</v>
      </c>
      <c r="AB21" s="276" t="s">
        <v>7355</v>
      </c>
      <c r="AC21" s="276" t="s">
        <v>7355</v>
      </c>
      <c r="AD21" s="276" t="s">
        <v>7355</v>
      </c>
      <c r="AE21" s="276" t="s">
        <v>7355</v>
      </c>
      <c r="AF21" s="276" t="s">
        <v>7355</v>
      </c>
      <c r="AG21" s="276" t="s">
        <v>7355</v>
      </c>
      <c r="AH21" s="276" t="s">
        <v>7355</v>
      </c>
      <c r="AI21" s="276" t="s">
        <v>7355</v>
      </c>
      <c r="AJ21" s="276" t="s">
        <v>7355</v>
      </c>
      <c r="AK21" s="276" t="str">
        <f>_xlfn.IFNA(VLOOKUP(C21,'INFORM Severity - hidden'!$C$5:$G$155,5,FALSE),"-")</f>
        <v>-</v>
      </c>
    </row>
    <row r="22" spans="1:37" x14ac:dyDescent="0.35">
      <c r="A22"/>
      <c r="B22"/>
      <c r="C22" t="s">
        <v>7368</v>
      </c>
      <c r="D22" s="276" t="str">
        <f t="shared" si="0"/>
        <v>-</v>
      </c>
      <c r="E22" s="276" t="s">
        <v>7355</v>
      </c>
      <c r="F22" s="276">
        <v>0.8</v>
      </c>
      <c r="G22" s="276" t="s">
        <v>7355</v>
      </c>
      <c r="H22" s="276" t="s">
        <v>7355</v>
      </c>
      <c r="I22" s="276" t="s">
        <v>7355</v>
      </c>
      <c r="J22" s="276" t="s">
        <v>7355</v>
      </c>
      <c r="K22" s="276" t="s">
        <v>7355</v>
      </c>
      <c r="L22" s="276" t="s">
        <v>7355</v>
      </c>
      <c r="M22" s="276" t="s">
        <v>7355</v>
      </c>
      <c r="N22" s="276" t="s">
        <v>7355</v>
      </c>
      <c r="O22" s="276" t="s">
        <v>7355</v>
      </c>
      <c r="P22" s="276" t="s">
        <v>7355</v>
      </c>
      <c r="Q22" s="276" t="s">
        <v>7355</v>
      </c>
      <c r="R22" s="276" t="s">
        <v>7355</v>
      </c>
      <c r="S22" s="276" t="s">
        <v>7355</v>
      </c>
      <c r="T22" s="276" t="s">
        <v>7355</v>
      </c>
      <c r="U22" s="276" t="s">
        <v>7355</v>
      </c>
      <c r="V22" s="276" t="s">
        <v>7355</v>
      </c>
      <c r="W22" s="276" t="s">
        <v>7355</v>
      </c>
      <c r="X22" s="276" t="s">
        <v>7355</v>
      </c>
      <c r="Y22" s="276" t="s">
        <v>7355</v>
      </c>
      <c r="Z22" s="276" t="s">
        <v>7355</v>
      </c>
      <c r="AA22" s="276" t="s">
        <v>7355</v>
      </c>
      <c r="AB22" s="276" t="s">
        <v>7355</v>
      </c>
      <c r="AC22" s="276" t="s">
        <v>7355</v>
      </c>
      <c r="AD22" s="276" t="s">
        <v>7355</v>
      </c>
      <c r="AE22" s="276" t="s">
        <v>7355</v>
      </c>
      <c r="AF22" s="276" t="s">
        <v>7355</v>
      </c>
      <c r="AG22" s="276" t="s">
        <v>7355</v>
      </c>
      <c r="AH22" s="276" t="s">
        <v>7355</v>
      </c>
      <c r="AI22" s="276" t="s">
        <v>7355</v>
      </c>
      <c r="AJ22" s="276" t="s">
        <v>7355</v>
      </c>
      <c r="AK22" s="276" t="str">
        <f>_xlfn.IFNA(VLOOKUP(C22,'INFORM Severity - hidden'!$C$5:$G$155,5,FALSE),"-")</f>
        <v>-</v>
      </c>
    </row>
    <row r="23" spans="1:37" x14ac:dyDescent="0.35">
      <c r="A23" t="s">
        <v>550</v>
      </c>
      <c r="B23" t="s">
        <v>548</v>
      </c>
      <c r="C23" t="s">
        <v>549</v>
      </c>
      <c r="D23" s="276" t="str">
        <f t="shared" si="0"/>
        <v>Increasing</v>
      </c>
      <c r="E23" s="276" t="s">
        <v>7355</v>
      </c>
      <c r="F23" s="276">
        <v>1.7</v>
      </c>
      <c r="G23" s="276">
        <v>1.7</v>
      </c>
      <c r="H23" s="276">
        <v>2.2000000000000002</v>
      </c>
      <c r="I23" s="276">
        <v>2.4</v>
      </c>
      <c r="J23" s="276">
        <v>2.4</v>
      </c>
      <c r="K23" s="276">
        <v>2.4</v>
      </c>
      <c r="L23" s="276">
        <v>2.4</v>
      </c>
      <c r="M23" s="276">
        <v>2.4</v>
      </c>
      <c r="N23" s="276">
        <v>2.4</v>
      </c>
      <c r="O23" s="276">
        <v>2.2000000000000002</v>
      </c>
      <c r="P23" s="276">
        <v>2.2000000000000002</v>
      </c>
      <c r="Q23" s="276">
        <v>2.2000000000000002</v>
      </c>
      <c r="R23" s="276">
        <v>2.2000000000000002</v>
      </c>
      <c r="S23" s="276">
        <v>2.2000000000000002</v>
      </c>
      <c r="T23" s="276">
        <v>2.2000000000000002</v>
      </c>
      <c r="U23" s="276">
        <v>2.2000000000000002</v>
      </c>
      <c r="V23" s="276">
        <v>2.2000000000000002</v>
      </c>
      <c r="W23" s="276">
        <v>2.2000000000000002</v>
      </c>
      <c r="X23" s="276">
        <v>2.2000000000000002</v>
      </c>
      <c r="Y23" s="276">
        <v>2.2999999999999998</v>
      </c>
      <c r="Z23" s="276">
        <v>2.2999999999999998</v>
      </c>
      <c r="AA23" s="276">
        <v>2.4</v>
      </c>
      <c r="AB23" s="276">
        <v>2.4</v>
      </c>
      <c r="AC23" s="276">
        <v>2.5</v>
      </c>
      <c r="AD23" s="276">
        <v>2.5</v>
      </c>
      <c r="AE23" s="276">
        <v>2.5</v>
      </c>
      <c r="AF23" s="276">
        <v>2.5</v>
      </c>
      <c r="AG23" s="276">
        <v>2.5</v>
      </c>
      <c r="AH23" s="276">
        <v>2.5</v>
      </c>
      <c r="AI23" s="276">
        <v>2.6</v>
      </c>
      <c r="AJ23" s="276">
        <v>2.6</v>
      </c>
      <c r="AK23" s="276">
        <f>_xlfn.IFNA(VLOOKUP(C23,'INFORM Severity - hidden'!$C$5:$G$155,5,FALSE),"-")</f>
        <v>2.6</v>
      </c>
    </row>
    <row r="24" spans="1:37" x14ac:dyDescent="0.35">
      <c r="A24" t="s">
        <v>254</v>
      </c>
      <c r="B24" t="s">
        <v>252</v>
      </c>
      <c r="C24" t="s">
        <v>253</v>
      </c>
      <c r="D24" s="276" t="str">
        <f t="shared" si="0"/>
        <v>Increasing</v>
      </c>
      <c r="E24" s="276" t="s">
        <v>7355</v>
      </c>
      <c r="F24" s="276">
        <v>4</v>
      </c>
      <c r="G24" s="276">
        <v>4</v>
      </c>
      <c r="H24" s="276">
        <v>4</v>
      </c>
      <c r="I24" s="276">
        <v>4</v>
      </c>
      <c r="J24" s="276">
        <v>4</v>
      </c>
      <c r="K24" s="276">
        <v>4</v>
      </c>
      <c r="L24" s="276">
        <v>4</v>
      </c>
      <c r="M24" s="276">
        <v>4</v>
      </c>
      <c r="N24" s="276">
        <v>4</v>
      </c>
      <c r="O24" s="276">
        <v>3.9</v>
      </c>
      <c r="P24" s="276">
        <v>3.9</v>
      </c>
      <c r="Q24" s="276">
        <v>3.9</v>
      </c>
      <c r="R24" s="276">
        <v>3.9</v>
      </c>
      <c r="S24" s="276">
        <v>4</v>
      </c>
      <c r="T24" s="276">
        <v>4</v>
      </c>
      <c r="U24" s="276">
        <v>4</v>
      </c>
      <c r="V24" s="276">
        <v>4</v>
      </c>
      <c r="W24" s="276">
        <v>4</v>
      </c>
      <c r="X24" s="276">
        <v>4</v>
      </c>
      <c r="Y24" s="276">
        <v>4</v>
      </c>
      <c r="Z24" s="276">
        <v>4</v>
      </c>
      <c r="AA24" s="276">
        <v>4</v>
      </c>
      <c r="AB24" s="276">
        <v>4</v>
      </c>
      <c r="AC24" s="276">
        <v>4</v>
      </c>
      <c r="AD24" s="276">
        <v>4</v>
      </c>
      <c r="AE24" s="276">
        <v>4.0999999999999996</v>
      </c>
      <c r="AF24" s="276">
        <v>4.0999999999999996</v>
      </c>
      <c r="AG24" s="276">
        <v>4.0999999999999996</v>
      </c>
      <c r="AH24" s="276">
        <v>4.2</v>
      </c>
      <c r="AI24" s="276">
        <v>4.3</v>
      </c>
      <c r="AJ24" s="276">
        <v>4.3</v>
      </c>
      <c r="AK24" s="276">
        <f>_xlfn.IFNA(VLOOKUP(C24,'INFORM Severity - hidden'!$C$5:$G$155,5,FALSE),"-")</f>
        <v>4.3</v>
      </c>
    </row>
    <row r="25" spans="1:37" x14ac:dyDescent="0.35">
      <c r="A25"/>
      <c r="B25"/>
      <c r="C25" t="s">
        <v>7369</v>
      </c>
      <c r="D25" s="276" t="str">
        <f t="shared" si="0"/>
        <v>-</v>
      </c>
      <c r="E25" s="276" t="s">
        <v>7355</v>
      </c>
      <c r="F25" s="276" t="s">
        <v>7355</v>
      </c>
      <c r="G25" s="276" t="s">
        <v>7355</v>
      </c>
      <c r="H25" s="276" t="s">
        <v>7355</v>
      </c>
      <c r="I25" s="276" t="s">
        <v>7355</v>
      </c>
      <c r="J25" s="276" t="s">
        <v>7355</v>
      </c>
      <c r="K25" s="276" t="s">
        <v>7355</v>
      </c>
      <c r="L25" s="276" t="s">
        <v>7355</v>
      </c>
      <c r="M25" s="276" t="s">
        <v>7355</v>
      </c>
      <c r="N25" s="276" t="s">
        <v>7355</v>
      </c>
      <c r="O25" s="276" t="s">
        <v>7355</v>
      </c>
      <c r="P25" s="276">
        <v>2.2999999999999998</v>
      </c>
      <c r="Q25" s="276">
        <v>2.2999999999999998</v>
      </c>
      <c r="R25" s="276">
        <v>2.2999999999999998</v>
      </c>
      <c r="S25" s="276">
        <v>2.2999999999999998</v>
      </c>
      <c r="T25" s="276">
        <v>2.2999999999999998</v>
      </c>
      <c r="U25" s="276" t="s">
        <v>7355</v>
      </c>
      <c r="V25" s="276" t="s">
        <v>7355</v>
      </c>
      <c r="W25" s="276" t="s">
        <v>7355</v>
      </c>
      <c r="X25" s="276" t="s">
        <v>7355</v>
      </c>
      <c r="Y25" s="276" t="s">
        <v>7355</v>
      </c>
      <c r="Z25" s="276" t="s">
        <v>7355</v>
      </c>
      <c r="AA25" s="276" t="s">
        <v>7355</v>
      </c>
      <c r="AB25" s="276" t="s">
        <v>7355</v>
      </c>
      <c r="AC25" s="276" t="s">
        <v>7355</v>
      </c>
      <c r="AD25" s="276" t="s">
        <v>7355</v>
      </c>
      <c r="AE25" s="276" t="s">
        <v>7355</v>
      </c>
      <c r="AF25" s="276" t="s">
        <v>7355</v>
      </c>
      <c r="AG25" s="276" t="s">
        <v>7355</v>
      </c>
      <c r="AH25" s="276" t="s">
        <v>7355</v>
      </c>
      <c r="AI25" s="276" t="s">
        <v>7355</v>
      </c>
      <c r="AJ25" s="276" t="s">
        <v>7355</v>
      </c>
      <c r="AK25" s="276" t="str">
        <f>_xlfn.IFNA(VLOOKUP(C25,'INFORM Severity - hidden'!$C$5:$G$155,5,FALSE),"-")</f>
        <v>-</v>
      </c>
    </row>
    <row r="26" spans="1:37" x14ac:dyDescent="0.35">
      <c r="A26"/>
      <c r="B26"/>
      <c r="C26" t="s">
        <v>7370</v>
      </c>
      <c r="D26" s="276" t="str">
        <f t="shared" si="0"/>
        <v>-</v>
      </c>
      <c r="E26" s="276" t="s">
        <v>7355</v>
      </c>
      <c r="F26" s="276" t="s">
        <v>7355</v>
      </c>
      <c r="G26" s="276" t="s">
        <v>7355</v>
      </c>
      <c r="H26" s="276" t="s">
        <v>7355</v>
      </c>
      <c r="I26" s="276" t="s">
        <v>7355</v>
      </c>
      <c r="J26" s="276" t="s">
        <v>7355</v>
      </c>
      <c r="K26" s="276" t="s">
        <v>7355</v>
      </c>
      <c r="L26" s="276" t="s">
        <v>7355</v>
      </c>
      <c r="M26" s="276" t="s">
        <v>7355</v>
      </c>
      <c r="N26" s="276" t="s">
        <v>7355</v>
      </c>
      <c r="O26" s="276" t="s">
        <v>7355</v>
      </c>
      <c r="P26" s="276" t="s">
        <v>7355</v>
      </c>
      <c r="Q26" s="276" t="s">
        <v>7355</v>
      </c>
      <c r="R26" s="276" t="s">
        <v>7355</v>
      </c>
      <c r="S26" s="276" t="s">
        <v>7355</v>
      </c>
      <c r="T26" s="276" t="s">
        <v>7355</v>
      </c>
      <c r="U26" s="276" t="s">
        <v>7355</v>
      </c>
      <c r="V26" s="276" t="s">
        <v>7355</v>
      </c>
      <c r="W26" s="276">
        <v>2.9</v>
      </c>
      <c r="X26" s="276">
        <v>2.9</v>
      </c>
      <c r="Y26" s="276">
        <v>2.9</v>
      </c>
      <c r="Z26" s="276">
        <v>3</v>
      </c>
      <c r="AA26" s="276" t="s">
        <v>7355</v>
      </c>
      <c r="AB26" s="276" t="s">
        <v>7355</v>
      </c>
      <c r="AC26" s="276" t="s">
        <v>7355</v>
      </c>
      <c r="AD26" s="276" t="s">
        <v>7355</v>
      </c>
      <c r="AE26" s="276" t="s">
        <v>7355</v>
      </c>
      <c r="AF26" s="276" t="s">
        <v>7355</v>
      </c>
      <c r="AG26" s="276" t="s">
        <v>7355</v>
      </c>
      <c r="AH26" s="276" t="s">
        <v>7355</v>
      </c>
      <c r="AI26" s="276" t="s">
        <v>7355</v>
      </c>
      <c r="AJ26" s="276" t="s">
        <v>7355</v>
      </c>
      <c r="AK26" s="276" t="str">
        <f>_xlfn.IFNA(VLOOKUP(C26,'INFORM Severity - hidden'!$C$5:$G$155,5,FALSE),"-")</f>
        <v>-</v>
      </c>
    </row>
    <row r="27" spans="1:37" x14ac:dyDescent="0.35">
      <c r="A27"/>
      <c r="B27"/>
      <c r="C27" t="s">
        <v>7371</v>
      </c>
      <c r="D27" s="276" t="str">
        <f t="shared" si="0"/>
        <v>-</v>
      </c>
      <c r="E27" s="276" t="s">
        <v>7355</v>
      </c>
      <c r="F27" s="276" t="s">
        <v>7355</v>
      </c>
      <c r="G27" s="276" t="s">
        <v>7355</v>
      </c>
      <c r="H27" s="276" t="s">
        <v>7355</v>
      </c>
      <c r="I27" s="276" t="s">
        <v>7355</v>
      </c>
      <c r="J27" s="276" t="s">
        <v>7355</v>
      </c>
      <c r="K27" s="276" t="s">
        <v>7355</v>
      </c>
      <c r="L27" s="276" t="s">
        <v>7355</v>
      </c>
      <c r="M27" s="276" t="s">
        <v>7355</v>
      </c>
      <c r="N27" s="276" t="s">
        <v>7355</v>
      </c>
      <c r="O27" s="276" t="s">
        <v>7355</v>
      </c>
      <c r="P27" s="276" t="s">
        <v>7355</v>
      </c>
      <c r="Q27" s="276" t="s">
        <v>7355</v>
      </c>
      <c r="R27" s="276" t="s">
        <v>7355</v>
      </c>
      <c r="S27" s="276" t="s">
        <v>7355</v>
      </c>
      <c r="T27" s="276" t="s">
        <v>7355</v>
      </c>
      <c r="U27" s="276" t="s">
        <v>7355</v>
      </c>
      <c r="V27" s="276" t="s">
        <v>7355</v>
      </c>
      <c r="W27" s="276" t="s">
        <v>7355</v>
      </c>
      <c r="X27" s="276" t="s">
        <v>7355</v>
      </c>
      <c r="Y27" s="276" t="s">
        <v>7355</v>
      </c>
      <c r="Z27" s="276" t="s">
        <v>7355</v>
      </c>
      <c r="AA27" s="276" t="s">
        <v>7355</v>
      </c>
      <c r="AB27" s="276" t="s">
        <v>7355</v>
      </c>
      <c r="AC27" s="276" t="s">
        <v>7355</v>
      </c>
      <c r="AD27" s="276" t="s">
        <v>7355</v>
      </c>
      <c r="AE27" s="276" t="s">
        <v>7355</v>
      </c>
      <c r="AF27" s="276" t="s">
        <v>7355</v>
      </c>
      <c r="AG27" s="276" t="s">
        <v>7355</v>
      </c>
      <c r="AH27" s="276" t="s">
        <v>7355</v>
      </c>
      <c r="AI27" s="276" t="s">
        <v>7355</v>
      </c>
      <c r="AJ27" s="276">
        <v>2.5</v>
      </c>
      <c r="AK27" s="276" t="str">
        <f>_xlfn.IFNA(VLOOKUP(C27,'INFORM Severity - hidden'!$C$5:$G$155,5,FALSE),"-")</f>
        <v>-</v>
      </c>
    </row>
    <row r="28" spans="1:37" x14ac:dyDescent="0.35">
      <c r="A28" t="s">
        <v>309</v>
      </c>
      <c r="B28" t="s">
        <v>307</v>
      </c>
      <c r="C28" t="s">
        <v>308</v>
      </c>
      <c r="D28" s="276" t="str">
        <f t="shared" si="0"/>
        <v>Increasing</v>
      </c>
      <c r="E28" s="276" t="s">
        <v>7355</v>
      </c>
      <c r="F28" s="276">
        <v>4</v>
      </c>
      <c r="G28" s="276">
        <v>4</v>
      </c>
      <c r="H28" s="276">
        <v>4.0999999999999996</v>
      </c>
      <c r="I28" s="276">
        <v>4.0999999999999996</v>
      </c>
      <c r="J28" s="276">
        <v>4</v>
      </c>
      <c r="K28" s="276">
        <v>4.0999999999999996</v>
      </c>
      <c r="L28" s="276">
        <v>3.9</v>
      </c>
      <c r="M28" s="276">
        <v>4</v>
      </c>
      <c r="N28" s="276">
        <v>4</v>
      </c>
      <c r="O28" s="276">
        <v>4</v>
      </c>
      <c r="P28" s="276">
        <v>4</v>
      </c>
      <c r="Q28" s="276">
        <v>4</v>
      </c>
      <c r="R28" s="276">
        <v>4</v>
      </c>
      <c r="S28" s="276">
        <v>3.6</v>
      </c>
      <c r="T28" s="276">
        <v>3.6</v>
      </c>
      <c r="U28" s="276">
        <v>3.5</v>
      </c>
      <c r="V28" s="276">
        <v>3.6</v>
      </c>
      <c r="W28" s="276">
        <v>3.6</v>
      </c>
      <c r="X28" s="276">
        <v>3.6</v>
      </c>
      <c r="Y28" s="276">
        <v>3.6</v>
      </c>
      <c r="Z28" s="276">
        <v>3.6</v>
      </c>
      <c r="AA28" s="276">
        <v>3.7</v>
      </c>
      <c r="AB28" s="276">
        <v>3.7</v>
      </c>
      <c r="AC28" s="276">
        <v>3.7</v>
      </c>
      <c r="AD28" s="276">
        <v>3.7</v>
      </c>
      <c r="AE28" s="276">
        <v>3.7</v>
      </c>
      <c r="AF28" s="276">
        <v>3.7</v>
      </c>
      <c r="AG28" s="276">
        <v>4.0999999999999996</v>
      </c>
      <c r="AH28" s="276">
        <v>4.0999999999999996</v>
      </c>
      <c r="AI28" s="276">
        <v>4.2</v>
      </c>
      <c r="AJ28" s="276">
        <v>4.2</v>
      </c>
      <c r="AK28" s="276">
        <f>_xlfn.IFNA(VLOOKUP(C28,'INFORM Severity - hidden'!$C$5:$G$155,5,FALSE),"-")</f>
        <v>4.2</v>
      </c>
    </row>
    <row r="29" spans="1:37" x14ac:dyDescent="0.35">
      <c r="A29" t="s">
        <v>309</v>
      </c>
      <c r="B29" t="s">
        <v>313</v>
      </c>
      <c r="C29" t="s">
        <v>314</v>
      </c>
      <c r="D29" s="276" t="str">
        <f t="shared" si="0"/>
        <v>Increasing</v>
      </c>
      <c r="E29" s="276" t="s">
        <v>7355</v>
      </c>
      <c r="F29" s="276">
        <v>3.6</v>
      </c>
      <c r="G29" s="276">
        <v>3.6</v>
      </c>
      <c r="H29" s="276">
        <v>3.8</v>
      </c>
      <c r="I29" s="276">
        <v>3.8</v>
      </c>
      <c r="J29" s="276">
        <v>3.8</v>
      </c>
      <c r="K29" s="276">
        <v>3.8</v>
      </c>
      <c r="L29" s="276">
        <v>3.8</v>
      </c>
      <c r="M29" s="276">
        <v>3.8</v>
      </c>
      <c r="N29" s="276">
        <v>3.7</v>
      </c>
      <c r="O29" s="276">
        <v>3.7</v>
      </c>
      <c r="P29" s="276">
        <v>3.7</v>
      </c>
      <c r="Q29" s="276">
        <v>3.7</v>
      </c>
      <c r="R29" s="276">
        <v>3.7</v>
      </c>
      <c r="S29" s="276">
        <v>3.6</v>
      </c>
      <c r="T29" s="276">
        <v>3.6</v>
      </c>
      <c r="U29" s="276">
        <v>3.6</v>
      </c>
      <c r="V29" s="276">
        <v>3.6</v>
      </c>
      <c r="W29" s="276">
        <v>3.6</v>
      </c>
      <c r="X29" s="276">
        <v>3.1</v>
      </c>
      <c r="Y29" s="276">
        <v>3.1</v>
      </c>
      <c r="Z29" s="276">
        <v>3.1</v>
      </c>
      <c r="AA29" s="276">
        <v>3.2</v>
      </c>
      <c r="AB29" s="276">
        <v>3.2</v>
      </c>
      <c r="AC29" s="276">
        <v>3.2</v>
      </c>
      <c r="AD29" s="276">
        <v>3.2</v>
      </c>
      <c r="AE29" s="276">
        <v>3.2</v>
      </c>
      <c r="AF29" s="276">
        <v>3.2</v>
      </c>
      <c r="AG29" s="276">
        <v>3.2</v>
      </c>
      <c r="AH29" s="276">
        <v>3.3</v>
      </c>
      <c r="AI29" s="276">
        <v>3.4</v>
      </c>
      <c r="AJ29" s="276">
        <v>3.4</v>
      </c>
      <c r="AK29" s="276">
        <f>_xlfn.IFNA(VLOOKUP(C29,'INFORM Severity - hidden'!$C$5:$G$155,5,FALSE),"-")</f>
        <v>3.4</v>
      </c>
    </row>
    <row r="30" spans="1:37" x14ac:dyDescent="0.35">
      <c r="A30" t="s">
        <v>309</v>
      </c>
      <c r="B30" t="s">
        <v>323</v>
      </c>
      <c r="C30" t="s">
        <v>324</v>
      </c>
      <c r="D30" s="276" t="str">
        <f t="shared" si="0"/>
        <v>Stable</v>
      </c>
      <c r="E30" s="276" t="s">
        <v>7355</v>
      </c>
      <c r="F30" s="276">
        <v>3.2</v>
      </c>
      <c r="G30" s="276">
        <v>3.2</v>
      </c>
      <c r="H30" s="276">
        <v>3.5</v>
      </c>
      <c r="I30" s="276">
        <v>3.5</v>
      </c>
      <c r="J30" s="276">
        <v>3.5</v>
      </c>
      <c r="K30" s="276">
        <v>3.5</v>
      </c>
      <c r="L30" s="276">
        <v>3.6</v>
      </c>
      <c r="M30" s="276">
        <v>3.6</v>
      </c>
      <c r="N30" s="276">
        <v>3.6</v>
      </c>
      <c r="O30" s="276">
        <v>3.6</v>
      </c>
      <c r="P30" s="276">
        <v>3.6</v>
      </c>
      <c r="Q30" s="276">
        <v>3.6</v>
      </c>
      <c r="R30" s="276">
        <v>3.6</v>
      </c>
      <c r="S30" s="276">
        <v>3.1</v>
      </c>
      <c r="T30" s="276">
        <v>3.1</v>
      </c>
      <c r="U30" s="276">
        <v>3.1</v>
      </c>
      <c r="V30" s="276">
        <v>3.1</v>
      </c>
      <c r="W30" s="276">
        <v>3.1</v>
      </c>
      <c r="X30" s="276">
        <v>3.3</v>
      </c>
      <c r="Y30" s="276">
        <v>3.3</v>
      </c>
      <c r="Z30" s="276">
        <v>3.3</v>
      </c>
      <c r="AA30" s="276">
        <v>3.4</v>
      </c>
      <c r="AB30" s="276">
        <v>3.4</v>
      </c>
      <c r="AC30" s="276">
        <v>3.3</v>
      </c>
      <c r="AD30" s="276">
        <v>3.4</v>
      </c>
      <c r="AE30" s="276">
        <v>3.4</v>
      </c>
      <c r="AF30" s="276">
        <v>3.4</v>
      </c>
      <c r="AG30" s="276">
        <v>3.4</v>
      </c>
      <c r="AH30" s="276">
        <v>3.4</v>
      </c>
      <c r="AI30" s="276">
        <v>3.4</v>
      </c>
      <c r="AJ30" s="276">
        <v>3.4</v>
      </c>
      <c r="AK30" s="276">
        <f>_xlfn.IFNA(VLOOKUP(C30,'INFORM Severity - hidden'!$C$5:$G$155,5,FALSE),"-")</f>
        <v>3.4</v>
      </c>
    </row>
    <row r="31" spans="1:37" x14ac:dyDescent="0.35">
      <c r="A31" t="s">
        <v>309</v>
      </c>
      <c r="B31" t="s">
        <v>334</v>
      </c>
      <c r="C31" t="s">
        <v>335</v>
      </c>
      <c r="D31" s="276" t="str">
        <f t="shared" si="0"/>
        <v>Increasing</v>
      </c>
      <c r="E31" s="276" t="s">
        <v>7355</v>
      </c>
      <c r="F31" s="276">
        <v>3.3</v>
      </c>
      <c r="G31" s="276">
        <v>3.3</v>
      </c>
      <c r="H31" s="276">
        <v>3.1</v>
      </c>
      <c r="I31" s="276">
        <v>3.1</v>
      </c>
      <c r="J31" s="276">
        <v>3.1</v>
      </c>
      <c r="K31" s="276">
        <v>3.1</v>
      </c>
      <c r="L31" s="276">
        <v>2.7</v>
      </c>
      <c r="M31" s="276">
        <v>2.8</v>
      </c>
      <c r="N31" s="276">
        <v>2.6</v>
      </c>
      <c r="O31" s="276">
        <v>2.6</v>
      </c>
      <c r="P31" s="276">
        <v>2.6</v>
      </c>
      <c r="Q31" s="276">
        <v>2.6</v>
      </c>
      <c r="R31" s="276">
        <v>2.6</v>
      </c>
      <c r="S31" s="276">
        <v>2.6</v>
      </c>
      <c r="T31" s="276">
        <v>2.6</v>
      </c>
      <c r="U31" s="276">
        <v>2.5</v>
      </c>
      <c r="V31" s="276">
        <v>2.6</v>
      </c>
      <c r="W31" s="276">
        <v>2.6</v>
      </c>
      <c r="X31" s="276">
        <v>2.6</v>
      </c>
      <c r="Y31" s="276">
        <v>2.5</v>
      </c>
      <c r="Z31" s="276">
        <v>2.5</v>
      </c>
      <c r="AA31" s="276">
        <v>2.6</v>
      </c>
      <c r="AB31" s="276">
        <v>2.6</v>
      </c>
      <c r="AC31" s="276">
        <v>2.8</v>
      </c>
      <c r="AD31" s="276">
        <v>2.8</v>
      </c>
      <c r="AE31" s="276">
        <v>2.8</v>
      </c>
      <c r="AF31" s="276">
        <v>2.8</v>
      </c>
      <c r="AG31" s="276">
        <v>2.8</v>
      </c>
      <c r="AH31" s="276">
        <v>2.8</v>
      </c>
      <c r="AI31" s="276">
        <v>3</v>
      </c>
      <c r="AJ31" s="276">
        <v>3</v>
      </c>
      <c r="AK31" s="276">
        <f>_xlfn.IFNA(VLOOKUP(C31,'INFORM Severity - hidden'!$C$5:$G$155,5,FALSE),"-")</f>
        <v>3</v>
      </c>
    </row>
    <row r="32" spans="1:37" x14ac:dyDescent="0.35">
      <c r="A32" t="s">
        <v>347</v>
      </c>
      <c r="B32" t="s">
        <v>345</v>
      </c>
      <c r="C32" t="s">
        <v>346</v>
      </c>
      <c r="D32" s="276" t="str">
        <f t="shared" si="0"/>
        <v>Increasing</v>
      </c>
      <c r="E32" s="276" t="s">
        <v>7355</v>
      </c>
      <c r="F32" s="276">
        <v>4.4000000000000004</v>
      </c>
      <c r="G32" s="276">
        <v>4.4000000000000004</v>
      </c>
      <c r="H32" s="276">
        <v>4.4000000000000004</v>
      </c>
      <c r="I32" s="276">
        <v>4.2</v>
      </c>
      <c r="J32" s="276">
        <v>4.2</v>
      </c>
      <c r="K32" s="276">
        <v>4.2</v>
      </c>
      <c r="L32" s="276">
        <v>4.2</v>
      </c>
      <c r="M32" s="276">
        <v>4.2</v>
      </c>
      <c r="N32" s="276">
        <v>4.2</v>
      </c>
      <c r="O32" s="276">
        <v>4.2</v>
      </c>
      <c r="P32" s="276">
        <v>4.2</v>
      </c>
      <c r="Q32" s="276">
        <v>4.2</v>
      </c>
      <c r="R32" s="276">
        <v>4</v>
      </c>
      <c r="S32" s="276">
        <v>4.2</v>
      </c>
      <c r="T32" s="276">
        <v>4.2</v>
      </c>
      <c r="U32" s="276">
        <v>4.2</v>
      </c>
      <c r="V32" s="276">
        <v>4.2</v>
      </c>
      <c r="W32" s="276">
        <v>4.2</v>
      </c>
      <c r="X32" s="276">
        <v>4.2</v>
      </c>
      <c r="Y32" s="276">
        <v>4.2</v>
      </c>
      <c r="Z32" s="276">
        <v>4.5</v>
      </c>
      <c r="AA32" s="276">
        <v>4.5</v>
      </c>
      <c r="AB32" s="276">
        <v>4.5</v>
      </c>
      <c r="AC32" s="276">
        <v>4.5</v>
      </c>
      <c r="AD32" s="276">
        <v>4.5</v>
      </c>
      <c r="AE32" s="276">
        <v>4.5</v>
      </c>
      <c r="AF32" s="276">
        <v>4.5</v>
      </c>
      <c r="AG32" s="276">
        <v>4.5</v>
      </c>
      <c r="AH32" s="276">
        <v>4.5</v>
      </c>
      <c r="AI32" s="276">
        <v>4.5999999999999996</v>
      </c>
      <c r="AJ32" s="276">
        <v>4.5999999999999996</v>
      </c>
      <c r="AK32" s="276">
        <f>_xlfn.IFNA(VLOOKUP(C32,'INFORM Severity - hidden'!$C$5:$G$155,5,FALSE),"-")</f>
        <v>4.5999999999999996</v>
      </c>
    </row>
    <row r="33" spans="1:37" x14ac:dyDescent="0.35">
      <c r="A33"/>
      <c r="B33"/>
      <c r="C33" t="s">
        <v>7372</v>
      </c>
      <c r="D33" s="276" t="str">
        <f t="shared" si="0"/>
        <v>-</v>
      </c>
      <c r="E33" s="276" t="s">
        <v>7355</v>
      </c>
      <c r="F33" s="276" t="s">
        <v>7355</v>
      </c>
      <c r="G33" s="276" t="s">
        <v>7355</v>
      </c>
      <c r="H33" s="276" t="s">
        <v>7355</v>
      </c>
      <c r="I33" s="276" t="s">
        <v>7355</v>
      </c>
      <c r="J33" s="276" t="s">
        <v>7355</v>
      </c>
      <c r="K33" s="276" t="s">
        <v>7355</v>
      </c>
      <c r="L33" s="276" t="s">
        <v>7355</v>
      </c>
      <c r="M33" s="276" t="s">
        <v>7355</v>
      </c>
      <c r="N33" s="276" t="s">
        <v>7355</v>
      </c>
      <c r="O33" s="276" t="s">
        <v>7355</v>
      </c>
      <c r="P33" s="276">
        <v>2.7</v>
      </c>
      <c r="Q33" s="276">
        <v>2.7</v>
      </c>
      <c r="R33" s="276">
        <v>2.5</v>
      </c>
      <c r="S33" s="276">
        <v>2.7</v>
      </c>
      <c r="T33" s="276">
        <v>2.7</v>
      </c>
      <c r="U33" s="276" t="s">
        <v>7355</v>
      </c>
      <c r="V33" s="276" t="s">
        <v>7355</v>
      </c>
      <c r="W33" s="276" t="s">
        <v>7355</v>
      </c>
      <c r="X33" s="276" t="s">
        <v>7355</v>
      </c>
      <c r="Y33" s="276" t="s">
        <v>7355</v>
      </c>
      <c r="Z33" s="276" t="s">
        <v>7355</v>
      </c>
      <c r="AA33" s="276" t="s">
        <v>7355</v>
      </c>
      <c r="AB33" s="276" t="s">
        <v>7355</v>
      </c>
      <c r="AC33" s="276" t="s">
        <v>7355</v>
      </c>
      <c r="AD33" s="276" t="s">
        <v>7355</v>
      </c>
      <c r="AE33" s="276" t="s">
        <v>7355</v>
      </c>
      <c r="AF33" s="276" t="s">
        <v>7355</v>
      </c>
      <c r="AG33" s="276" t="s">
        <v>7355</v>
      </c>
      <c r="AH33" s="276" t="s">
        <v>7355</v>
      </c>
      <c r="AI33" s="276" t="s">
        <v>7355</v>
      </c>
      <c r="AJ33" s="276" t="s">
        <v>7355</v>
      </c>
      <c r="AK33" s="276" t="str">
        <f>_xlfn.IFNA(VLOOKUP(C33,'INFORM Severity - hidden'!$C$5:$G$155,5,FALSE),"-")</f>
        <v>-</v>
      </c>
    </row>
    <row r="34" spans="1:37" x14ac:dyDescent="0.35">
      <c r="A34"/>
      <c r="B34"/>
      <c r="C34" t="s">
        <v>7373</v>
      </c>
      <c r="D34" s="276" t="str">
        <f t="shared" si="0"/>
        <v>-</v>
      </c>
      <c r="E34" s="276" t="s">
        <v>7355</v>
      </c>
      <c r="F34" s="276" t="s">
        <v>7355</v>
      </c>
      <c r="G34" s="276" t="s">
        <v>7355</v>
      </c>
      <c r="H34" s="276" t="s">
        <v>7355</v>
      </c>
      <c r="I34" s="276" t="s">
        <v>7355</v>
      </c>
      <c r="J34" s="276" t="s">
        <v>7355</v>
      </c>
      <c r="K34" s="276" t="s">
        <v>7355</v>
      </c>
      <c r="L34" s="276" t="s">
        <v>7355</v>
      </c>
      <c r="M34" s="276" t="s">
        <v>7355</v>
      </c>
      <c r="N34" s="276" t="s">
        <v>7355</v>
      </c>
      <c r="O34" s="276" t="s">
        <v>7355</v>
      </c>
      <c r="P34" s="276" t="s">
        <v>7355</v>
      </c>
      <c r="Q34" s="276" t="s">
        <v>7355</v>
      </c>
      <c r="R34" s="276" t="s">
        <v>7355</v>
      </c>
      <c r="S34" s="276" t="s">
        <v>7355</v>
      </c>
      <c r="T34" s="276" t="s">
        <v>7355</v>
      </c>
      <c r="U34" s="276" t="s">
        <v>7355</v>
      </c>
      <c r="V34" s="276">
        <v>2.4</v>
      </c>
      <c r="W34" s="276">
        <v>2.6</v>
      </c>
      <c r="X34" s="276">
        <v>2.6</v>
      </c>
      <c r="Y34" s="276">
        <v>2.6</v>
      </c>
      <c r="Z34" s="276">
        <v>2.6</v>
      </c>
      <c r="AA34" s="276">
        <v>2.6</v>
      </c>
      <c r="AB34" s="276">
        <v>2.6</v>
      </c>
      <c r="AC34" s="276">
        <v>2.6</v>
      </c>
      <c r="AD34" s="276" t="s">
        <v>7355</v>
      </c>
      <c r="AE34" s="276" t="s">
        <v>7355</v>
      </c>
      <c r="AF34" s="276" t="s">
        <v>7355</v>
      </c>
      <c r="AG34" s="276" t="s">
        <v>7355</v>
      </c>
      <c r="AH34" s="276" t="s">
        <v>7355</v>
      </c>
      <c r="AI34" s="276" t="s">
        <v>7355</v>
      </c>
      <c r="AJ34" s="276" t="s">
        <v>7355</v>
      </c>
      <c r="AK34" s="276" t="str">
        <f>_xlfn.IFNA(VLOOKUP(C34,'INFORM Severity - hidden'!$C$5:$G$155,5,FALSE),"-")</f>
        <v>-</v>
      </c>
    </row>
    <row r="35" spans="1:37" x14ac:dyDescent="0.35">
      <c r="A35" t="s">
        <v>2558</v>
      </c>
      <c r="B35" t="s">
        <v>2556</v>
      </c>
      <c r="C35" t="s">
        <v>2557</v>
      </c>
      <c r="D35" s="276" t="str">
        <f t="shared" si="0"/>
        <v>Increasing</v>
      </c>
      <c r="E35" s="276" t="s">
        <v>7355</v>
      </c>
      <c r="F35" s="276" t="s">
        <v>7355</v>
      </c>
      <c r="G35" s="276" t="s">
        <v>7355</v>
      </c>
      <c r="H35" s="276" t="s">
        <v>7355</v>
      </c>
      <c r="I35" s="276" t="s">
        <v>7355</v>
      </c>
      <c r="J35" s="276" t="s">
        <v>7355</v>
      </c>
      <c r="K35" s="276" t="s">
        <v>7355</v>
      </c>
      <c r="L35" s="276" t="s">
        <v>7355</v>
      </c>
      <c r="M35" s="276" t="s">
        <v>7355</v>
      </c>
      <c r="N35" s="276" t="s">
        <v>7355</v>
      </c>
      <c r="O35" s="276" t="s">
        <v>7355</v>
      </c>
      <c r="P35" s="276" t="s">
        <v>7355</v>
      </c>
      <c r="Q35" s="276" t="s">
        <v>7355</v>
      </c>
      <c r="R35" s="276" t="s">
        <v>7355</v>
      </c>
      <c r="S35" s="276" t="s">
        <v>7355</v>
      </c>
      <c r="T35" s="276" t="s">
        <v>7355</v>
      </c>
      <c r="U35" s="276" t="s">
        <v>7355</v>
      </c>
      <c r="V35" s="276" t="s">
        <v>7355</v>
      </c>
      <c r="W35" s="276" t="s">
        <v>7355</v>
      </c>
      <c r="X35" s="276" t="s">
        <v>7355</v>
      </c>
      <c r="Y35" s="276" t="s">
        <v>7355</v>
      </c>
      <c r="Z35" s="276" t="s">
        <v>7355</v>
      </c>
      <c r="AA35" s="276" t="s">
        <v>7355</v>
      </c>
      <c r="AB35" s="276" t="s">
        <v>7355</v>
      </c>
      <c r="AC35" s="276">
        <v>3.2</v>
      </c>
      <c r="AD35" s="276">
        <v>3.2</v>
      </c>
      <c r="AE35" s="276">
        <v>3.2</v>
      </c>
      <c r="AF35" s="276">
        <v>3.2</v>
      </c>
      <c r="AG35" s="276">
        <v>3.2</v>
      </c>
      <c r="AH35" s="276">
        <v>3.3</v>
      </c>
      <c r="AI35" s="276">
        <v>3.4</v>
      </c>
      <c r="AJ35" s="276">
        <v>3.4</v>
      </c>
      <c r="AK35" s="276">
        <f>_xlfn.IFNA(VLOOKUP(C35,'INFORM Severity - hidden'!$C$5:$G$155,5,FALSE),"-")</f>
        <v>3.4</v>
      </c>
    </row>
    <row r="36" spans="1:37" x14ac:dyDescent="0.35">
      <c r="A36"/>
      <c r="B36"/>
      <c r="C36" t="s">
        <v>7374</v>
      </c>
      <c r="D36" s="276" t="str">
        <f t="shared" si="0"/>
        <v>-</v>
      </c>
      <c r="E36" s="276" t="s">
        <v>7355</v>
      </c>
      <c r="F36" s="276">
        <v>2.5</v>
      </c>
      <c r="G36" s="276">
        <v>2.5</v>
      </c>
      <c r="H36" s="276">
        <v>2.4</v>
      </c>
      <c r="I36" s="276">
        <v>2.4</v>
      </c>
      <c r="J36" s="276">
        <v>2.4</v>
      </c>
      <c r="K36" s="276">
        <v>2.4</v>
      </c>
      <c r="L36" s="276">
        <v>2.4</v>
      </c>
      <c r="M36" s="276">
        <v>2.4</v>
      </c>
      <c r="N36" s="276">
        <v>2.4</v>
      </c>
      <c r="O36" s="276">
        <v>1.7</v>
      </c>
      <c r="P36" s="276">
        <v>1.8</v>
      </c>
      <c r="Q36" s="276">
        <v>1.8</v>
      </c>
      <c r="R36" s="276">
        <v>1.8</v>
      </c>
      <c r="S36" s="276">
        <v>1.8</v>
      </c>
      <c r="T36" s="276">
        <v>1.8</v>
      </c>
      <c r="U36" s="276">
        <v>1.8</v>
      </c>
      <c r="V36" s="276">
        <v>1.7</v>
      </c>
      <c r="W36" s="276">
        <v>1.7</v>
      </c>
      <c r="X36" s="276">
        <v>1.7</v>
      </c>
      <c r="Y36" s="276">
        <v>1.6</v>
      </c>
      <c r="Z36" s="276">
        <v>2.2000000000000002</v>
      </c>
      <c r="AA36" s="276" t="s">
        <v>7355</v>
      </c>
      <c r="AB36" s="276" t="s">
        <v>7355</v>
      </c>
      <c r="AC36" s="276" t="s">
        <v>7355</v>
      </c>
      <c r="AD36" s="276" t="s">
        <v>7355</v>
      </c>
      <c r="AE36" s="276" t="s">
        <v>7355</v>
      </c>
      <c r="AF36" s="276" t="s">
        <v>7355</v>
      </c>
      <c r="AG36" s="276" t="s">
        <v>7355</v>
      </c>
      <c r="AH36" s="276" t="s">
        <v>7355</v>
      </c>
      <c r="AI36" s="276" t="s">
        <v>7355</v>
      </c>
      <c r="AJ36" s="276" t="s">
        <v>7355</v>
      </c>
      <c r="AK36" s="276" t="str">
        <f>_xlfn.IFNA(VLOOKUP(C36,'INFORM Severity - hidden'!$C$5:$G$155,5,FALSE),"-")</f>
        <v>-</v>
      </c>
    </row>
    <row r="37" spans="1:37" x14ac:dyDescent="0.35">
      <c r="A37"/>
      <c r="B37"/>
      <c r="C37" t="s">
        <v>7375</v>
      </c>
      <c r="D37" s="276" t="str">
        <f t="shared" si="0"/>
        <v>-</v>
      </c>
      <c r="E37" s="276" t="s">
        <v>7355</v>
      </c>
      <c r="F37" s="276" t="s">
        <v>7355</v>
      </c>
      <c r="G37" s="276" t="s">
        <v>7355</v>
      </c>
      <c r="H37" s="276" t="s">
        <v>7355</v>
      </c>
      <c r="I37" s="276" t="s">
        <v>7355</v>
      </c>
      <c r="J37" s="276" t="s">
        <v>7355</v>
      </c>
      <c r="K37" s="276" t="s">
        <v>7355</v>
      </c>
      <c r="L37" s="276" t="s">
        <v>7355</v>
      </c>
      <c r="M37" s="276" t="s">
        <v>7355</v>
      </c>
      <c r="N37" s="276" t="s">
        <v>7355</v>
      </c>
      <c r="O37" s="276" t="s">
        <v>7355</v>
      </c>
      <c r="P37" s="276" t="s">
        <v>7355</v>
      </c>
      <c r="Q37" s="276" t="s">
        <v>7355</v>
      </c>
      <c r="R37" s="276" t="s">
        <v>7355</v>
      </c>
      <c r="S37" s="276" t="s">
        <v>7355</v>
      </c>
      <c r="T37" s="276" t="s">
        <v>7355</v>
      </c>
      <c r="U37" s="276" t="s">
        <v>7355</v>
      </c>
      <c r="V37" s="276" t="s">
        <v>7355</v>
      </c>
      <c r="W37" s="276" t="s">
        <v>7355</v>
      </c>
      <c r="X37" s="276" t="s">
        <v>7355</v>
      </c>
      <c r="Y37" s="276" t="s">
        <v>7355</v>
      </c>
      <c r="Z37" s="276" t="s">
        <v>7355</v>
      </c>
      <c r="AA37" s="276">
        <v>2.2000000000000002</v>
      </c>
      <c r="AB37" s="276">
        <v>2.2000000000000002</v>
      </c>
      <c r="AC37" s="276">
        <v>2.2000000000000002</v>
      </c>
      <c r="AD37" s="276">
        <v>2.2000000000000002</v>
      </c>
      <c r="AE37" s="276" t="s">
        <v>7355</v>
      </c>
      <c r="AF37" s="276" t="s">
        <v>7355</v>
      </c>
      <c r="AG37" s="276" t="s">
        <v>7355</v>
      </c>
      <c r="AH37" s="276" t="s">
        <v>7355</v>
      </c>
      <c r="AI37" s="276" t="s">
        <v>7355</v>
      </c>
      <c r="AJ37" s="276" t="s">
        <v>7355</v>
      </c>
      <c r="AK37" s="276" t="str">
        <f>_xlfn.IFNA(VLOOKUP(C37,'INFORM Severity - hidden'!$C$5:$G$155,5,FALSE),"-")</f>
        <v>-</v>
      </c>
    </row>
    <row r="38" spans="1:37" x14ac:dyDescent="0.35">
      <c r="A38" t="s">
        <v>430</v>
      </c>
      <c r="B38" t="s">
        <v>428</v>
      </c>
      <c r="C38" t="s">
        <v>429</v>
      </c>
      <c r="D38" s="276" t="str">
        <f t="shared" si="0"/>
        <v>Increasing</v>
      </c>
      <c r="E38" s="276" t="s">
        <v>7355</v>
      </c>
      <c r="F38" s="276">
        <v>3.9</v>
      </c>
      <c r="G38" s="276">
        <v>3.9</v>
      </c>
      <c r="H38" s="276">
        <v>4</v>
      </c>
      <c r="I38" s="276">
        <v>4</v>
      </c>
      <c r="J38" s="276">
        <v>4</v>
      </c>
      <c r="K38" s="276">
        <v>4</v>
      </c>
      <c r="L38" s="276">
        <v>4</v>
      </c>
      <c r="M38" s="276">
        <v>4</v>
      </c>
      <c r="N38" s="276">
        <v>4.0999999999999996</v>
      </c>
      <c r="O38" s="276">
        <v>4.0999999999999996</v>
      </c>
      <c r="P38" s="276">
        <v>4.0999999999999996</v>
      </c>
      <c r="Q38" s="276">
        <v>4.0999999999999996</v>
      </c>
      <c r="R38" s="276">
        <v>3.8</v>
      </c>
      <c r="S38" s="276">
        <v>3.8</v>
      </c>
      <c r="T38" s="276">
        <v>4.2</v>
      </c>
      <c r="U38" s="276">
        <v>4.2</v>
      </c>
      <c r="V38" s="276">
        <v>4.2</v>
      </c>
      <c r="W38" s="276">
        <v>4.2</v>
      </c>
      <c r="X38" s="276">
        <v>4.2</v>
      </c>
      <c r="Y38" s="276">
        <v>4.2</v>
      </c>
      <c r="Z38" s="276">
        <v>4.2</v>
      </c>
      <c r="AA38" s="276">
        <v>4.0999999999999996</v>
      </c>
      <c r="AB38" s="276">
        <v>3.9</v>
      </c>
      <c r="AC38" s="276">
        <v>3.9</v>
      </c>
      <c r="AD38" s="276">
        <v>3.9</v>
      </c>
      <c r="AE38" s="276">
        <v>3.9</v>
      </c>
      <c r="AF38" s="276">
        <v>3.9</v>
      </c>
      <c r="AG38" s="276">
        <v>3.7</v>
      </c>
      <c r="AH38" s="276">
        <v>3.7</v>
      </c>
      <c r="AI38" s="276">
        <v>3.8</v>
      </c>
      <c r="AJ38" s="276">
        <v>3.8</v>
      </c>
      <c r="AK38" s="276">
        <f>_xlfn.IFNA(VLOOKUP(C38,'INFORM Severity - hidden'!$C$5:$G$155,5,FALSE),"-")</f>
        <v>4.5</v>
      </c>
    </row>
    <row r="39" spans="1:37" x14ac:dyDescent="0.35">
      <c r="A39" t="s">
        <v>430</v>
      </c>
      <c r="B39" t="s">
        <v>441</v>
      </c>
      <c r="C39" t="s">
        <v>442</v>
      </c>
      <c r="D39" s="276" t="str">
        <f t="shared" si="0"/>
        <v>Increasing</v>
      </c>
      <c r="E39" s="276" t="s">
        <v>7355</v>
      </c>
      <c r="F39" s="276">
        <v>2.8</v>
      </c>
      <c r="G39" s="276">
        <v>2.8</v>
      </c>
      <c r="H39" s="276">
        <v>3.3</v>
      </c>
      <c r="I39" s="276">
        <v>3.3</v>
      </c>
      <c r="J39" s="276">
        <v>3.3</v>
      </c>
      <c r="K39" s="276">
        <v>3.3</v>
      </c>
      <c r="L39" s="276">
        <v>3.3</v>
      </c>
      <c r="M39" s="276">
        <v>3.3</v>
      </c>
      <c r="N39" s="276">
        <v>3.3</v>
      </c>
      <c r="O39" s="276">
        <v>3.3</v>
      </c>
      <c r="P39" s="276">
        <v>3.3</v>
      </c>
      <c r="Q39" s="276">
        <v>3.3</v>
      </c>
      <c r="R39" s="276">
        <v>3.4</v>
      </c>
      <c r="S39" s="276">
        <v>3.4</v>
      </c>
      <c r="T39" s="276">
        <v>3.4</v>
      </c>
      <c r="U39" s="276">
        <v>3.4</v>
      </c>
      <c r="V39" s="276">
        <v>3.4</v>
      </c>
      <c r="W39" s="276">
        <v>3.4</v>
      </c>
      <c r="X39" s="276">
        <v>3.4</v>
      </c>
      <c r="Y39" s="276">
        <v>3.4</v>
      </c>
      <c r="Z39" s="276">
        <v>3.4</v>
      </c>
      <c r="AA39" s="276">
        <v>3.4</v>
      </c>
      <c r="AB39" s="276">
        <v>3.4</v>
      </c>
      <c r="AC39" s="276">
        <v>3.4</v>
      </c>
      <c r="AD39" s="276">
        <v>3.4</v>
      </c>
      <c r="AE39" s="276">
        <v>3.4</v>
      </c>
      <c r="AF39" s="276">
        <v>3.4</v>
      </c>
      <c r="AG39" s="276">
        <v>3.4</v>
      </c>
      <c r="AH39" s="276">
        <v>3.4</v>
      </c>
      <c r="AI39" s="276">
        <v>3.5</v>
      </c>
      <c r="AJ39" s="276">
        <v>3.5</v>
      </c>
      <c r="AK39" s="276">
        <f>_xlfn.IFNA(VLOOKUP(C39,'INFORM Severity - hidden'!$C$5:$G$155,5,FALSE),"-")</f>
        <v>3.6</v>
      </c>
    </row>
    <row r="40" spans="1:37" x14ac:dyDescent="0.35">
      <c r="A40"/>
      <c r="B40"/>
      <c r="C40" t="s">
        <v>7376</v>
      </c>
      <c r="D40" s="276" t="str">
        <f t="shared" si="0"/>
        <v>-</v>
      </c>
      <c r="E40" s="276" t="s">
        <v>7355</v>
      </c>
      <c r="F40" s="276" t="s">
        <v>7355</v>
      </c>
      <c r="G40" s="276" t="s">
        <v>7355</v>
      </c>
      <c r="H40" s="276" t="s">
        <v>7355</v>
      </c>
      <c r="I40" s="276" t="s">
        <v>7355</v>
      </c>
      <c r="J40" s="276" t="s">
        <v>7355</v>
      </c>
      <c r="K40" s="276" t="s">
        <v>7355</v>
      </c>
      <c r="L40" s="276" t="s">
        <v>7355</v>
      </c>
      <c r="M40" s="276" t="s">
        <v>7355</v>
      </c>
      <c r="N40" s="276" t="s">
        <v>7355</v>
      </c>
      <c r="O40" s="276" t="s">
        <v>7355</v>
      </c>
      <c r="P40" s="276" t="s">
        <v>7355</v>
      </c>
      <c r="Q40" s="276" t="s">
        <v>7355</v>
      </c>
      <c r="R40" s="276" t="s">
        <v>7355</v>
      </c>
      <c r="S40" s="276" t="s">
        <v>7355</v>
      </c>
      <c r="T40" s="276" t="s">
        <v>7355</v>
      </c>
      <c r="U40" s="276" t="s">
        <v>7355</v>
      </c>
      <c r="V40" s="276" t="s">
        <v>7355</v>
      </c>
      <c r="W40" s="276" t="s">
        <v>7355</v>
      </c>
      <c r="X40" s="276" t="s">
        <v>7355</v>
      </c>
      <c r="Y40" s="276" t="s">
        <v>7355</v>
      </c>
      <c r="Z40" s="276" t="s">
        <v>7355</v>
      </c>
      <c r="AA40" s="276">
        <v>2.2000000000000002</v>
      </c>
      <c r="AB40" s="276">
        <v>2</v>
      </c>
      <c r="AC40" s="276">
        <v>2.1</v>
      </c>
      <c r="AD40" s="276">
        <v>2.1</v>
      </c>
      <c r="AE40" s="276">
        <v>2.1</v>
      </c>
      <c r="AF40" s="276">
        <v>2.1</v>
      </c>
      <c r="AG40" s="276" t="s">
        <v>7355</v>
      </c>
      <c r="AH40" s="276" t="s">
        <v>7355</v>
      </c>
      <c r="AI40" s="276" t="s">
        <v>7355</v>
      </c>
      <c r="AJ40" s="276" t="s">
        <v>7355</v>
      </c>
      <c r="AK40" s="276" t="str">
        <f>_xlfn.IFNA(VLOOKUP(C40,'INFORM Severity - hidden'!$C$5:$G$155,5,FALSE),"-")</f>
        <v>-</v>
      </c>
    </row>
    <row r="41" spans="1:37" x14ac:dyDescent="0.35">
      <c r="A41"/>
      <c r="B41"/>
      <c r="C41" t="s">
        <v>7377</v>
      </c>
      <c r="D41" s="276" t="str">
        <f t="shared" si="0"/>
        <v>-</v>
      </c>
      <c r="E41" s="276" t="s">
        <v>7355</v>
      </c>
      <c r="F41" s="276" t="s">
        <v>7355</v>
      </c>
      <c r="G41" s="276" t="s">
        <v>7355</v>
      </c>
      <c r="H41" s="276">
        <v>2</v>
      </c>
      <c r="I41" s="276">
        <v>2</v>
      </c>
      <c r="J41" s="276" t="s">
        <v>7355</v>
      </c>
      <c r="K41" s="276" t="s">
        <v>7355</v>
      </c>
      <c r="L41" s="276" t="s">
        <v>7355</v>
      </c>
      <c r="M41" s="276" t="s">
        <v>7355</v>
      </c>
      <c r="N41" s="276" t="s">
        <v>7355</v>
      </c>
      <c r="O41" s="276" t="s">
        <v>7355</v>
      </c>
      <c r="P41" s="276" t="s">
        <v>7355</v>
      </c>
      <c r="Q41" s="276" t="s">
        <v>7355</v>
      </c>
      <c r="R41" s="276" t="s">
        <v>7355</v>
      </c>
      <c r="S41" s="276" t="s">
        <v>7355</v>
      </c>
      <c r="T41" s="276" t="s">
        <v>7355</v>
      </c>
      <c r="U41" s="276" t="s">
        <v>7355</v>
      </c>
      <c r="V41" s="276" t="s">
        <v>7355</v>
      </c>
      <c r="W41" s="276" t="s">
        <v>7355</v>
      </c>
      <c r="X41" s="276" t="s">
        <v>7355</v>
      </c>
      <c r="Y41" s="276" t="s">
        <v>7355</v>
      </c>
      <c r="Z41" s="276" t="s">
        <v>7355</v>
      </c>
      <c r="AA41" s="276" t="s">
        <v>7355</v>
      </c>
      <c r="AB41" s="276" t="s">
        <v>7355</v>
      </c>
      <c r="AC41" s="276" t="s">
        <v>7355</v>
      </c>
      <c r="AD41" s="276" t="s">
        <v>7355</v>
      </c>
      <c r="AE41" s="276" t="s">
        <v>7355</v>
      </c>
      <c r="AF41" s="276" t="s">
        <v>7355</v>
      </c>
      <c r="AG41" s="276" t="s">
        <v>7355</v>
      </c>
      <c r="AH41" s="276" t="s">
        <v>7355</v>
      </c>
      <c r="AI41" s="276" t="s">
        <v>7355</v>
      </c>
      <c r="AJ41" s="276" t="s">
        <v>7355</v>
      </c>
      <c r="AK41" s="276" t="str">
        <f>_xlfn.IFNA(VLOOKUP(C41,'INFORM Severity - hidden'!$C$5:$G$155,5,FALSE),"-")</f>
        <v>-</v>
      </c>
    </row>
    <row r="42" spans="1:37" x14ac:dyDescent="0.35">
      <c r="A42" t="s">
        <v>998</v>
      </c>
      <c r="B42" t="s">
        <v>996</v>
      </c>
      <c r="C42" t="s">
        <v>997</v>
      </c>
      <c r="D42" s="276" t="str">
        <f t="shared" si="0"/>
        <v>Stable</v>
      </c>
      <c r="E42" s="276" t="s">
        <v>7355</v>
      </c>
      <c r="F42" s="276" t="s">
        <v>7355</v>
      </c>
      <c r="G42" s="276" t="s">
        <v>7355</v>
      </c>
      <c r="H42" s="276">
        <v>0.8</v>
      </c>
      <c r="I42" s="276">
        <v>0.8</v>
      </c>
      <c r="J42" s="276">
        <v>0.8</v>
      </c>
      <c r="K42" s="276">
        <v>0.8</v>
      </c>
      <c r="L42" s="276">
        <v>0.8</v>
      </c>
      <c r="M42" s="276">
        <v>0.8</v>
      </c>
      <c r="N42" s="276">
        <v>0.8</v>
      </c>
      <c r="O42" s="276">
        <v>0.8</v>
      </c>
      <c r="P42" s="276">
        <v>0.8</v>
      </c>
      <c r="Q42" s="276">
        <v>1.3</v>
      </c>
      <c r="R42" s="276">
        <v>1.2</v>
      </c>
      <c r="S42" s="276">
        <v>1</v>
      </c>
      <c r="T42" s="276">
        <v>1</v>
      </c>
      <c r="U42" s="276">
        <v>1</v>
      </c>
      <c r="V42" s="276">
        <v>1.1000000000000001</v>
      </c>
      <c r="W42" s="276">
        <v>1.1000000000000001</v>
      </c>
      <c r="X42" s="276">
        <v>1.1000000000000001</v>
      </c>
      <c r="Y42" s="276">
        <v>1.1000000000000001</v>
      </c>
      <c r="Z42" s="276">
        <v>1.1000000000000001</v>
      </c>
      <c r="AA42" s="276">
        <v>1.1000000000000001</v>
      </c>
      <c r="AB42" s="276">
        <v>1.1000000000000001</v>
      </c>
      <c r="AC42" s="276">
        <v>1.2</v>
      </c>
      <c r="AD42" s="276">
        <v>1.2</v>
      </c>
      <c r="AE42" s="276">
        <v>1.2</v>
      </c>
      <c r="AF42" s="276">
        <v>1.2</v>
      </c>
      <c r="AG42" s="276">
        <v>1.2</v>
      </c>
      <c r="AH42" s="276">
        <v>1.2</v>
      </c>
      <c r="AI42" s="276">
        <v>1.2</v>
      </c>
      <c r="AJ42" s="276">
        <v>1.2</v>
      </c>
      <c r="AK42" s="276">
        <f>_xlfn.IFNA(VLOOKUP(C42,'INFORM Severity - hidden'!$C$5:$G$155,5,FALSE),"-")</f>
        <v>1.2</v>
      </c>
    </row>
    <row r="43" spans="1:37" x14ac:dyDescent="0.35">
      <c r="A43" t="s">
        <v>452</v>
      </c>
      <c r="B43" t="s">
        <v>1582</v>
      </c>
      <c r="C43" t="s">
        <v>1583</v>
      </c>
      <c r="D43" s="276" t="str">
        <f t="shared" si="0"/>
        <v>Stable</v>
      </c>
      <c r="E43" s="276" t="s">
        <v>7355</v>
      </c>
      <c r="F43" s="276">
        <v>2.6</v>
      </c>
      <c r="G43" s="276">
        <v>2.9</v>
      </c>
      <c r="H43" s="276">
        <v>2.9</v>
      </c>
      <c r="I43" s="276" t="s">
        <v>7355</v>
      </c>
      <c r="J43" s="276" t="s">
        <v>7355</v>
      </c>
      <c r="K43" s="276" t="s">
        <v>7355</v>
      </c>
      <c r="L43" s="276" t="s">
        <v>7355</v>
      </c>
      <c r="M43" s="276" t="s">
        <v>7355</v>
      </c>
      <c r="N43" s="276" t="s">
        <v>7355</v>
      </c>
      <c r="O43" s="276" t="s">
        <v>7355</v>
      </c>
      <c r="P43" s="276">
        <v>2.9</v>
      </c>
      <c r="Q43" s="276">
        <v>2.9</v>
      </c>
      <c r="R43" s="276">
        <v>2.9</v>
      </c>
      <c r="S43" s="276">
        <v>2.9</v>
      </c>
      <c r="T43" s="276">
        <v>2.9</v>
      </c>
      <c r="U43" s="276">
        <v>2.9</v>
      </c>
      <c r="V43" s="276">
        <v>2.9</v>
      </c>
      <c r="W43" s="276">
        <v>2.9</v>
      </c>
      <c r="X43" s="276">
        <v>2.9</v>
      </c>
      <c r="Y43" s="276">
        <v>2.9</v>
      </c>
      <c r="Z43" s="276">
        <v>2.9</v>
      </c>
      <c r="AA43" s="276">
        <v>3</v>
      </c>
      <c r="AB43" s="276">
        <v>3</v>
      </c>
      <c r="AC43" s="276">
        <v>3</v>
      </c>
      <c r="AD43" s="276">
        <v>2.7</v>
      </c>
      <c r="AE43" s="276">
        <v>2.7</v>
      </c>
      <c r="AF43" s="276">
        <v>2.7</v>
      </c>
      <c r="AG43" s="276">
        <v>2.7</v>
      </c>
      <c r="AH43" s="276">
        <v>2.7</v>
      </c>
      <c r="AI43" s="276">
        <v>2.6</v>
      </c>
      <c r="AJ43" s="276">
        <v>2.6</v>
      </c>
      <c r="AK43" s="276">
        <f>_xlfn.IFNA(VLOOKUP(C43,'INFORM Severity - hidden'!$C$5:$G$155,5,FALSE),"-")</f>
        <v>2.8</v>
      </c>
    </row>
    <row r="44" spans="1:37" x14ac:dyDescent="0.35">
      <c r="A44" t="s">
        <v>452</v>
      </c>
      <c r="B44" t="s">
        <v>450</v>
      </c>
      <c r="C44" t="s">
        <v>451</v>
      </c>
      <c r="D44" s="276" t="str">
        <f t="shared" si="0"/>
        <v>Stable</v>
      </c>
      <c r="E44" s="276" t="s">
        <v>7355</v>
      </c>
      <c r="F44" s="276">
        <v>1.4</v>
      </c>
      <c r="G44" s="276">
        <v>1.4</v>
      </c>
      <c r="H44" s="276">
        <v>1.7</v>
      </c>
      <c r="I44" s="276">
        <v>1.7</v>
      </c>
      <c r="J44" s="276">
        <v>1.7</v>
      </c>
      <c r="K44" s="276">
        <v>1.7</v>
      </c>
      <c r="L44" s="276">
        <v>1.4</v>
      </c>
      <c r="M44" s="276">
        <v>1.4</v>
      </c>
      <c r="N44" s="276">
        <v>1.4</v>
      </c>
      <c r="O44" s="276">
        <v>1.4</v>
      </c>
      <c r="P44" s="276">
        <v>1.4</v>
      </c>
      <c r="Q44" s="276">
        <v>1.4</v>
      </c>
      <c r="R44" s="276">
        <v>1.4</v>
      </c>
      <c r="S44" s="276">
        <v>1.4</v>
      </c>
      <c r="T44" s="276">
        <v>1.4</v>
      </c>
      <c r="U44" s="276">
        <v>1.4</v>
      </c>
      <c r="V44" s="276">
        <v>1.4</v>
      </c>
      <c r="W44" s="276">
        <v>1.4</v>
      </c>
      <c r="X44" s="276">
        <v>1.4</v>
      </c>
      <c r="Y44" s="276">
        <v>1.5</v>
      </c>
      <c r="Z44" s="276">
        <v>1.5</v>
      </c>
      <c r="AA44" s="276">
        <v>1.8</v>
      </c>
      <c r="AB44" s="276">
        <v>1.8</v>
      </c>
      <c r="AC44" s="276">
        <v>1.8</v>
      </c>
      <c r="AD44" s="276">
        <v>1.8</v>
      </c>
      <c r="AE44" s="276">
        <v>1.8</v>
      </c>
      <c r="AF44" s="276">
        <v>1.8</v>
      </c>
      <c r="AG44" s="276">
        <v>1.8</v>
      </c>
      <c r="AH44" s="276">
        <v>1.8</v>
      </c>
      <c r="AI44" s="276">
        <v>1.8</v>
      </c>
      <c r="AJ44" s="276">
        <v>1.8</v>
      </c>
      <c r="AK44" s="276">
        <f>_xlfn.IFNA(VLOOKUP(C44,'INFORM Severity - hidden'!$C$5:$G$155,5,FALSE),"-")</f>
        <v>1.8</v>
      </c>
    </row>
    <row r="45" spans="1:37" x14ac:dyDescent="0.35">
      <c r="A45" t="s">
        <v>452</v>
      </c>
      <c r="B45" t="s">
        <v>459</v>
      </c>
      <c r="C45" t="s">
        <v>460</v>
      </c>
      <c r="D45" s="276" t="str">
        <f t="shared" si="0"/>
        <v>Decreasing</v>
      </c>
      <c r="E45" s="276" t="s">
        <v>7355</v>
      </c>
      <c r="F45" s="276">
        <v>2.6</v>
      </c>
      <c r="G45" s="276">
        <v>2.8</v>
      </c>
      <c r="H45" s="276">
        <v>2.8</v>
      </c>
      <c r="I45" s="276">
        <v>2.9</v>
      </c>
      <c r="J45" s="276">
        <v>2.8</v>
      </c>
      <c r="K45" s="276">
        <v>2.8</v>
      </c>
      <c r="L45" s="276">
        <v>2.7</v>
      </c>
      <c r="M45" s="276">
        <v>2.7</v>
      </c>
      <c r="N45" s="276">
        <v>2.7</v>
      </c>
      <c r="O45" s="276">
        <v>2.8</v>
      </c>
      <c r="P45" s="276">
        <v>2.8</v>
      </c>
      <c r="Q45" s="276">
        <v>2.8</v>
      </c>
      <c r="R45" s="276">
        <v>2.8</v>
      </c>
      <c r="S45" s="276">
        <v>2.8</v>
      </c>
      <c r="T45" s="276">
        <v>2.8</v>
      </c>
      <c r="U45" s="276">
        <v>2.8</v>
      </c>
      <c r="V45" s="276">
        <v>2.8</v>
      </c>
      <c r="W45" s="276">
        <v>2.8</v>
      </c>
      <c r="X45" s="276">
        <v>2.8</v>
      </c>
      <c r="Y45" s="276">
        <v>2.9</v>
      </c>
      <c r="Z45" s="276">
        <v>2.9</v>
      </c>
      <c r="AA45" s="276">
        <v>3.1</v>
      </c>
      <c r="AB45" s="276">
        <v>3.1</v>
      </c>
      <c r="AC45" s="276">
        <v>3.1</v>
      </c>
      <c r="AD45" s="276">
        <v>2.8</v>
      </c>
      <c r="AE45" s="276">
        <v>2.8</v>
      </c>
      <c r="AF45" s="276">
        <v>2.8</v>
      </c>
      <c r="AG45" s="276">
        <v>2.8</v>
      </c>
      <c r="AH45" s="276">
        <v>2.8</v>
      </c>
      <c r="AI45" s="276">
        <v>2.5</v>
      </c>
      <c r="AJ45" s="276">
        <v>2.5</v>
      </c>
      <c r="AK45" s="276">
        <f>_xlfn.IFNA(VLOOKUP(C45,'INFORM Severity - hidden'!$C$5:$G$155,5,FALSE),"-")</f>
        <v>2.7</v>
      </c>
    </row>
    <row r="46" spans="1:37" x14ac:dyDescent="0.35">
      <c r="A46"/>
      <c r="B46"/>
      <c r="C46" t="s">
        <v>7378</v>
      </c>
      <c r="D46" s="276" t="str">
        <f t="shared" si="0"/>
        <v>-</v>
      </c>
      <c r="E46" s="276" t="s">
        <v>7355</v>
      </c>
      <c r="F46" s="276" t="s">
        <v>7355</v>
      </c>
      <c r="G46" s="276" t="s">
        <v>7355</v>
      </c>
      <c r="H46" s="276" t="s">
        <v>7355</v>
      </c>
      <c r="I46" s="276" t="s">
        <v>7355</v>
      </c>
      <c r="J46" s="276" t="s">
        <v>7355</v>
      </c>
      <c r="K46" s="276" t="s">
        <v>7355</v>
      </c>
      <c r="L46" s="276" t="s">
        <v>7355</v>
      </c>
      <c r="M46" s="276" t="s">
        <v>7355</v>
      </c>
      <c r="N46" s="276" t="s">
        <v>7355</v>
      </c>
      <c r="O46" s="276" t="s">
        <v>7355</v>
      </c>
      <c r="P46" s="276">
        <v>2.2999999999999998</v>
      </c>
      <c r="Q46" s="276">
        <v>2.2999999999999998</v>
      </c>
      <c r="R46" s="276">
        <v>2.2999999999999998</v>
      </c>
      <c r="S46" s="276">
        <v>2.2999999999999998</v>
      </c>
      <c r="T46" s="276">
        <v>2.2999999999999998</v>
      </c>
      <c r="U46" s="276">
        <v>2.2999999999999998</v>
      </c>
      <c r="V46" s="276">
        <v>2.2999999999999998</v>
      </c>
      <c r="W46" s="276" t="s">
        <v>7355</v>
      </c>
      <c r="X46" s="276" t="s">
        <v>7355</v>
      </c>
      <c r="Y46" s="276" t="s">
        <v>7355</v>
      </c>
      <c r="Z46" s="276" t="s">
        <v>7355</v>
      </c>
      <c r="AA46" s="276" t="s">
        <v>7355</v>
      </c>
      <c r="AB46" s="276" t="s">
        <v>7355</v>
      </c>
      <c r="AC46" s="276" t="s">
        <v>7355</v>
      </c>
      <c r="AD46" s="276" t="s">
        <v>7355</v>
      </c>
      <c r="AE46" s="276" t="s">
        <v>7355</v>
      </c>
      <c r="AF46" s="276" t="s">
        <v>7355</v>
      </c>
      <c r="AG46" s="276" t="s">
        <v>7355</v>
      </c>
      <c r="AH46" s="276" t="s">
        <v>7355</v>
      </c>
      <c r="AI46" s="276" t="s">
        <v>7355</v>
      </c>
      <c r="AJ46" s="276" t="s">
        <v>7355</v>
      </c>
      <c r="AK46" s="276" t="str">
        <f>_xlfn.IFNA(VLOOKUP(C46,'INFORM Severity - hidden'!$C$5:$G$155,5,FALSE),"-")</f>
        <v>-</v>
      </c>
    </row>
    <row r="47" spans="1:37" x14ac:dyDescent="0.35">
      <c r="A47" t="s">
        <v>560</v>
      </c>
      <c r="B47" t="s">
        <v>558</v>
      </c>
      <c r="C47" t="s">
        <v>559</v>
      </c>
      <c r="D47" s="276" t="str">
        <f t="shared" si="0"/>
        <v>-</v>
      </c>
      <c r="E47" s="276" t="s">
        <v>7355</v>
      </c>
      <c r="F47" s="276" t="s">
        <v>7355</v>
      </c>
      <c r="G47" s="276" t="s">
        <v>7355</v>
      </c>
      <c r="H47" s="276" t="s">
        <v>7355</v>
      </c>
      <c r="I47" s="276" t="s">
        <v>7355</v>
      </c>
      <c r="J47" s="276" t="s">
        <v>7355</v>
      </c>
      <c r="K47" s="276" t="s">
        <v>7355</v>
      </c>
      <c r="L47" s="276" t="s">
        <v>7355</v>
      </c>
      <c r="M47" s="276" t="s">
        <v>7355</v>
      </c>
      <c r="N47" s="276" t="s">
        <v>7355</v>
      </c>
      <c r="O47" s="276" t="s">
        <v>7355</v>
      </c>
      <c r="P47" s="276" t="s">
        <v>7355</v>
      </c>
      <c r="Q47" s="276" t="s">
        <v>7355</v>
      </c>
      <c r="R47" s="276" t="s">
        <v>7355</v>
      </c>
      <c r="S47" s="276" t="s">
        <v>7355</v>
      </c>
      <c r="T47" s="276" t="s">
        <v>7355</v>
      </c>
      <c r="U47" s="276" t="s">
        <v>7355</v>
      </c>
      <c r="V47" s="276" t="s">
        <v>7355</v>
      </c>
      <c r="W47" s="276" t="s">
        <v>7355</v>
      </c>
      <c r="X47" s="276" t="s">
        <v>7355</v>
      </c>
      <c r="Y47" s="276" t="s">
        <v>7355</v>
      </c>
      <c r="Z47" s="276" t="s">
        <v>7355</v>
      </c>
      <c r="AA47" s="276" t="s">
        <v>7355</v>
      </c>
      <c r="AB47" s="276" t="s">
        <v>7355</v>
      </c>
      <c r="AC47" s="276" t="s">
        <v>7355</v>
      </c>
      <c r="AD47" s="276" t="s">
        <v>7355</v>
      </c>
      <c r="AE47" s="276" t="s">
        <v>7355</v>
      </c>
      <c r="AF47" s="276" t="s">
        <v>7355</v>
      </c>
      <c r="AG47" s="276" t="s">
        <v>7355</v>
      </c>
      <c r="AH47" s="276" t="s">
        <v>7355</v>
      </c>
      <c r="AI47" s="276" t="s">
        <v>7355</v>
      </c>
      <c r="AJ47" s="276" t="s">
        <v>7355</v>
      </c>
      <c r="AK47" s="276" t="str">
        <f>_xlfn.IFNA(VLOOKUP(C47,'INFORM Severity - hidden'!$C$5:$G$155,5,FALSE),"-")</f>
        <v>x</v>
      </c>
    </row>
    <row r="48" spans="1:37" x14ac:dyDescent="0.35">
      <c r="A48" t="s">
        <v>560</v>
      </c>
      <c r="B48" t="s">
        <v>568</v>
      </c>
      <c r="C48" t="s">
        <v>569</v>
      </c>
      <c r="D48" s="276" t="str">
        <f t="shared" si="0"/>
        <v>Stable</v>
      </c>
      <c r="E48" s="276" t="s">
        <v>7355</v>
      </c>
      <c r="F48" s="276">
        <v>2.2000000000000002</v>
      </c>
      <c r="G48" s="276">
        <v>2.2000000000000002</v>
      </c>
      <c r="H48" s="276">
        <v>1.6</v>
      </c>
      <c r="I48" s="276">
        <v>1.6</v>
      </c>
      <c r="J48" s="276">
        <v>1.6</v>
      </c>
      <c r="K48" s="276">
        <v>1.6</v>
      </c>
      <c r="L48" s="276">
        <v>1.6</v>
      </c>
      <c r="M48" s="276">
        <v>1.6</v>
      </c>
      <c r="N48" s="276">
        <v>1.6</v>
      </c>
      <c r="O48" s="276">
        <v>2.2000000000000002</v>
      </c>
      <c r="P48" s="276">
        <v>2.2000000000000002</v>
      </c>
      <c r="Q48" s="276">
        <v>2.2000000000000002</v>
      </c>
      <c r="R48" s="276">
        <v>2.2000000000000002</v>
      </c>
      <c r="S48" s="276">
        <v>2.2000000000000002</v>
      </c>
      <c r="T48" s="276">
        <v>2.2000000000000002</v>
      </c>
      <c r="U48" s="276">
        <v>2.2000000000000002</v>
      </c>
      <c r="V48" s="276">
        <v>2.2000000000000002</v>
      </c>
      <c r="W48" s="276">
        <v>2.2000000000000002</v>
      </c>
      <c r="X48" s="276">
        <v>2.2000000000000002</v>
      </c>
      <c r="Y48" s="276">
        <v>2.2000000000000002</v>
      </c>
      <c r="Z48" s="276">
        <v>2.2000000000000002</v>
      </c>
      <c r="AA48" s="276">
        <v>2.2999999999999998</v>
      </c>
      <c r="AB48" s="276">
        <v>2.2999999999999998</v>
      </c>
      <c r="AC48" s="276">
        <v>2.2999999999999998</v>
      </c>
      <c r="AD48" s="276">
        <v>2.2999999999999998</v>
      </c>
      <c r="AE48" s="276">
        <v>2.2999999999999998</v>
      </c>
      <c r="AF48" s="276">
        <v>2.2999999999999998</v>
      </c>
      <c r="AG48" s="276">
        <v>2.2999999999999998</v>
      </c>
      <c r="AH48" s="276">
        <v>2.2000000000000002</v>
      </c>
      <c r="AI48" s="276">
        <v>2.2999999999999998</v>
      </c>
      <c r="AJ48" s="276">
        <v>2.2999999999999998</v>
      </c>
      <c r="AK48" s="276">
        <f>_xlfn.IFNA(VLOOKUP(C48,'INFORM Severity - hidden'!$C$5:$G$155,5,FALSE),"-")</f>
        <v>2.2999999999999998</v>
      </c>
    </row>
    <row r="49" spans="1:37" x14ac:dyDescent="0.35">
      <c r="A49" t="s">
        <v>560</v>
      </c>
      <c r="B49" t="s">
        <v>1984</v>
      </c>
      <c r="C49" t="s">
        <v>1985</v>
      </c>
      <c r="D49" s="276" t="str">
        <f t="shared" si="0"/>
        <v>-</v>
      </c>
      <c r="E49" s="276" t="s">
        <v>7355</v>
      </c>
      <c r="F49" s="276" t="s">
        <v>7355</v>
      </c>
      <c r="G49" s="276" t="s">
        <v>7355</v>
      </c>
      <c r="H49" s="276" t="s">
        <v>7355</v>
      </c>
      <c r="I49" s="276" t="s">
        <v>7355</v>
      </c>
      <c r="J49" s="276" t="s">
        <v>7355</v>
      </c>
      <c r="K49" s="276" t="s">
        <v>7355</v>
      </c>
      <c r="L49" s="276" t="s">
        <v>7355</v>
      </c>
      <c r="M49" s="276" t="s">
        <v>7355</v>
      </c>
      <c r="N49" s="276" t="s">
        <v>7355</v>
      </c>
      <c r="O49" s="276" t="s">
        <v>7355</v>
      </c>
      <c r="P49" s="276" t="s">
        <v>7355</v>
      </c>
      <c r="Q49" s="276" t="s">
        <v>7355</v>
      </c>
      <c r="R49" s="276" t="s">
        <v>7355</v>
      </c>
      <c r="S49" s="276" t="s">
        <v>7355</v>
      </c>
      <c r="T49" s="276" t="s">
        <v>7355</v>
      </c>
      <c r="U49" s="276" t="s">
        <v>7355</v>
      </c>
      <c r="V49" s="276" t="s">
        <v>7355</v>
      </c>
      <c r="W49" s="276" t="s">
        <v>7355</v>
      </c>
      <c r="X49" s="276" t="s">
        <v>7355</v>
      </c>
      <c r="Y49" s="276" t="s">
        <v>7355</v>
      </c>
      <c r="Z49" s="276" t="s">
        <v>7355</v>
      </c>
      <c r="AA49" s="276" t="s">
        <v>7355</v>
      </c>
      <c r="AB49" s="276" t="s">
        <v>7355</v>
      </c>
      <c r="AC49" s="276" t="s">
        <v>7355</v>
      </c>
      <c r="AD49" s="276" t="s">
        <v>7355</v>
      </c>
      <c r="AE49" s="276" t="s">
        <v>7355</v>
      </c>
      <c r="AF49" s="276" t="s">
        <v>7355</v>
      </c>
      <c r="AG49" s="276" t="s">
        <v>7355</v>
      </c>
      <c r="AH49" s="276" t="s">
        <v>7355</v>
      </c>
      <c r="AI49" s="276" t="s">
        <v>7355</v>
      </c>
      <c r="AJ49" s="276" t="s">
        <v>7355</v>
      </c>
      <c r="AK49" s="276" t="str">
        <f>_xlfn.IFNA(VLOOKUP(C49,'INFORM Severity - hidden'!$C$5:$G$155,5,FALSE),"-")</f>
        <v>x</v>
      </c>
    </row>
    <row r="50" spans="1:37" x14ac:dyDescent="0.35">
      <c r="A50" t="s">
        <v>469</v>
      </c>
      <c r="B50" t="s">
        <v>467</v>
      </c>
      <c r="C50" t="s">
        <v>468</v>
      </c>
      <c r="D50" s="276" t="str">
        <f t="shared" si="0"/>
        <v>Increasing</v>
      </c>
      <c r="E50" s="276" t="s">
        <v>7355</v>
      </c>
      <c r="F50" s="276">
        <v>1.7</v>
      </c>
      <c r="G50" s="276">
        <v>1.7</v>
      </c>
      <c r="H50" s="276">
        <v>2.2999999999999998</v>
      </c>
      <c r="I50" s="276">
        <v>2.2999999999999998</v>
      </c>
      <c r="J50" s="276">
        <v>2.4</v>
      </c>
      <c r="K50" s="276">
        <v>2.2999999999999998</v>
      </c>
      <c r="L50" s="276">
        <v>2.2999999999999998</v>
      </c>
      <c r="M50" s="276">
        <v>2.2999999999999998</v>
      </c>
      <c r="N50" s="276">
        <v>2.2999999999999998</v>
      </c>
      <c r="O50" s="276">
        <v>2.2999999999999998</v>
      </c>
      <c r="P50" s="276">
        <v>2.2999999999999998</v>
      </c>
      <c r="Q50" s="276">
        <v>2.2999999999999998</v>
      </c>
      <c r="R50" s="276">
        <v>2.4</v>
      </c>
      <c r="S50" s="276">
        <v>2.5</v>
      </c>
      <c r="T50" s="276">
        <v>2.4</v>
      </c>
      <c r="U50" s="276">
        <v>2.4</v>
      </c>
      <c r="V50" s="276">
        <v>2.4</v>
      </c>
      <c r="W50" s="276">
        <v>2.4</v>
      </c>
      <c r="X50" s="276">
        <v>2.4</v>
      </c>
      <c r="Y50" s="276">
        <v>2.4</v>
      </c>
      <c r="Z50" s="276">
        <v>2.4</v>
      </c>
      <c r="AA50" s="276">
        <v>2.4</v>
      </c>
      <c r="AB50" s="276">
        <v>2.4</v>
      </c>
      <c r="AC50" s="276">
        <v>2.2999999999999998</v>
      </c>
      <c r="AD50" s="276">
        <v>2.2999999999999998</v>
      </c>
      <c r="AE50" s="276">
        <v>2.2999999999999998</v>
      </c>
      <c r="AF50" s="276">
        <v>2.2999999999999998</v>
      </c>
      <c r="AG50" s="276">
        <v>2.2999999999999998</v>
      </c>
      <c r="AH50" s="276">
        <v>2.2999999999999998</v>
      </c>
      <c r="AI50" s="276">
        <v>2.4</v>
      </c>
      <c r="AJ50" s="276">
        <v>2.4</v>
      </c>
      <c r="AK50" s="276">
        <f>_xlfn.IFNA(VLOOKUP(C50,'INFORM Severity - hidden'!$C$5:$G$155,5,FALSE),"-")</f>
        <v>2.4</v>
      </c>
    </row>
    <row r="51" spans="1:37" x14ac:dyDescent="0.35">
      <c r="A51" t="s">
        <v>247</v>
      </c>
      <c r="B51" t="s">
        <v>245</v>
      </c>
      <c r="C51" t="s">
        <v>246</v>
      </c>
      <c r="D51" s="276" t="str">
        <f t="shared" si="0"/>
        <v>Increasing</v>
      </c>
      <c r="E51" s="276" t="s">
        <v>7355</v>
      </c>
      <c r="F51" s="276">
        <v>1</v>
      </c>
      <c r="G51" s="276">
        <v>1</v>
      </c>
      <c r="H51" s="276">
        <v>1.7</v>
      </c>
      <c r="I51" s="276">
        <v>1.7</v>
      </c>
      <c r="J51" s="276">
        <v>1.7</v>
      </c>
      <c r="K51" s="276">
        <v>1.7</v>
      </c>
      <c r="L51" s="276">
        <v>1.7</v>
      </c>
      <c r="M51" s="276">
        <v>1.7</v>
      </c>
      <c r="N51" s="276">
        <v>1.7</v>
      </c>
      <c r="O51" s="276">
        <v>1.7</v>
      </c>
      <c r="P51" s="276">
        <v>1.7</v>
      </c>
      <c r="Q51" s="276">
        <v>1.7</v>
      </c>
      <c r="R51" s="276">
        <v>1.7</v>
      </c>
      <c r="S51" s="276">
        <v>1.7</v>
      </c>
      <c r="T51" s="276">
        <v>2.1</v>
      </c>
      <c r="U51" s="276">
        <v>2.1</v>
      </c>
      <c r="V51" s="276">
        <v>2.2000000000000002</v>
      </c>
      <c r="W51" s="276">
        <v>2.2000000000000002</v>
      </c>
      <c r="X51" s="276">
        <v>2.2000000000000002</v>
      </c>
      <c r="Y51" s="276">
        <v>2.2000000000000002</v>
      </c>
      <c r="Z51" s="276">
        <v>2.2000000000000002</v>
      </c>
      <c r="AA51" s="276">
        <v>2.4</v>
      </c>
      <c r="AB51" s="276">
        <v>2.4</v>
      </c>
      <c r="AC51" s="276">
        <v>3.1</v>
      </c>
      <c r="AD51" s="276">
        <v>3.1</v>
      </c>
      <c r="AE51" s="276">
        <v>2.9</v>
      </c>
      <c r="AF51" s="276">
        <v>2.4</v>
      </c>
      <c r="AG51" s="276">
        <v>2.4</v>
      </c>
      <c r="AH51" s="276">
        <v>2.4</v>
      </c>
      <c r="AI51" s="276">
        <v>2.5</v>
      </c>
      <c r="AJ51" s="276">
        <v>2.5</v>
      </c>
      <c r="AK51" s="276">
        <f>_xlfn.IFNA(VLOOKUP(C51,'INFORM Severity - hidden'!$C$5:$G$155,5,FALSE),"-")</f>
        <v>2.5</v>
      </c>
    </row>
    <row r="52" spans="1:37" x14ac:dyDescent="0.35">
      <c r="A52" t="s">
        <v>357</v>
      </c>
      <c r="B52" t="s">
        <v>355</v>
      </c>
      <c r="C52" t="s">
        <v>356</v>
      </c>
      <c r="D52" s="276" t="str">
        <f t="shared" si="0"/>
        <v>Increasing</v>
      </c>
      <c r="E52" s="276" t="s">
        <v>7355</v>
      </c>
      <c r="F52" s="276">
        <v>3.4</v>
      </c>
      <c r="G52" s="276">
        <v>3.4</v>
      </c>
      <c r="H52" s="276">
        <v>3.8</v>
      </c>
      <c r="I52" s="276">
        <v>3.8</v>
      </c>
      <c r="J52" s="276">
        <v>3.8</v>
      </c>
      <c r="K52" s="276">
        <v>3.8</v>
      </c>
      <c r="L52" s="276">
        <v>3.8</v>
      </c>
      <c r="M52" s="276">
        <v>3.8</v>
      </c>
      <c r="N52" s="276">
        <v>3.8</v>
      </c>
      <c r="O52" s="276">
        <v>3.8</v>
      </c>
      <c r="P52" s="276">
        <v>3.8</v>
      </c>
      <c r="Q52" s="276">
        <v>3.8</v>
      </c>
      <c r="R52" s="276">
        <v>3.8</v>
      </c>
      <c r="S52" s="276">
        <v>3.8</v>
      </c>
      <c r="T52" s="276">
        <v>3.8</v>
      </c>
      <c r="U52" s="276">
        <v>3.8</v>
      </c>
      <c r="V52" s="276">
        <v>3.8</v>
      </c>
      <c r="W52" s="276">
        <v>3.8</v>
      </c>
      <c r="X52" s="276">
        <v>3.8</v>
      </c>
      <c r="Y52" s="276">
        <v>3.8</v>
      </c>
      <c r="Z52" s="276">
        <v>3.8</v>
      </c>
      <c r="AA52" s="276">
        <v>3.7</v>
      </c>
      <c r="AB52" s="276">
        <v>3.7</v>
      </c>
      <c r="AC52" s="276">
        <v>3.7</v>
      </c>
      <c r="AD52" s="276">
        <v>3.7</v>
      </c>
      <c r="AE52" s="276">
        <v>3.7</v>
      </c>
      <c r="AF52" s="276">
        <v>3.7</v>
      </c>
      <c r="AG52" s="276">
        <v>3.7</v>
      </c>
      <c r="AH52" s="276">
        <v>3.7</v>
      </c>
      <c r="AI52" s="276">
        <v>3.8</v>
      </c>
      <c r="AJ52" s="276">
        <v>3.8</v>
      </c>
      <c r="AK52" s="276">
        <f>_xlfn.IFNA(VLOOKUP(C52,'INFORM Severity - hidden'!$C$5:$G$155,5,FALSE),"-")</f>
        <v>3.8</v>
      </c>
    </row>
    <row r="53" spans="1:37" x14ac:dyDescent="0.35">
      <c r="A53" t="s">
        <v>477</v>
      </c>
      <c r="B53" t="s">
        <v>475</v>
      </c>
      <c r="C53" t="s">
        <v>476</v>
      </c>
      <c r="D53" s="276" t="str">
        <f t="shared" si="0"/>
        <v>Increasing</v>
      </c>
      <c r="E53" s="276" t="s">
        <v>7355</v>
      </c>
      <c r="F53" s="276">
        <v>1.2</v>
      </c>
      <c r="G53" s="276" t="s">
        <v>7355</v>
      </c>
      <c r="H53" s="276" t="s">
        <v>7355</v>
      </c>
      <c r="I53" s="276" t="s">
        <v>7355</v>
      </c>
      <c r="J53" s="276" t="s">
        <v>7355</v>
      </c>
      <c r="K53" s="276" t="s">
        <v>7355</v>
      </c>
      <c r="L53" s="276" t="s">
        <v>7355</v>
      </c>
      <c r="M53" s="276" t="s">
        <v>7355</v>
      </c>
      <c r="N53" s="276" t="s">
        <v>7355</v>
      </c>
      <c r="O53" s="276" t="s">
        <v>7355</v>
      </c>
      <c r="P53" s="276" t="s">
        <v>7355</v>
      </c>
      <c r="Q53" s="276" t="s">
        <v>7355</v>
      </c>
      <c r="R53" s="276" t="s">
        <v>7355</v>
      </c>
      <c r="S53" s="276" t="s">
        <v>7355</v>
      </c>
      <c r="T53" s="276" t="s">
        <v>7355</v>
      </c>
      <c r="U53" s="276" t="s">
        <v>7355</v>
      </c>
      <c r="V53" s="276" t="s">
        <v>7355</v>
      </c>
      <c r="W53" s="276" t="s">
        <v>7355</v>
      </c>
      <c r="X53" s="276" t="s">
        <v>7355</v>
      </c>
      <c r="Y53" s="276" t="s">
        <v>7355</v>
      </c>
      <c r="Z53" s="276" t="s">
        <v>7355</v>
      </c>
      <c r="AA53" s="276" t="s">
        <v>7355</v>
      </c>
      <c r="AB53" s="276" t="s">
        <v>7355</v>
      </c>
      <c r="AC53" s="276">
        <v>1.5</v>
      </c>
      <c r="AD53" s="276">
        <v>1.5</v>
      </c>
      <c r="AE53" s="276">
        <v>1.5</v>
      </c>
      <c r="AF53" s="276">
        <v>1.5</v>
      </c>
      <c r="AG53" s="276">
        <v>1.6</v>
      </c>
      <c r="AH53" s="276">
        <v>1.8</v>
      </c>
      <c r="AI53" s="276">
        <v>1.8</v>
      </c>
      <c r="AJ53" s="276">
        <v>1.8</v>
      </c>
      <c r="AK53" s="276">
        <f>_xlfn.IFNA(VLOOKUP(C53,'INFORM Severity - hidden'!$C$5:$G$155,5,FALSE),"-")</f>
        <v>1.8</v>
      </c>
    </row>
    <row r="54" spans="1:37" x14ac:dyDescent="0.35">
      <c r="A54" t="s">
        <v>582</v>
      </c>
      <c r="B54" t="s">
        <v>580</v>
      </c>
      <c r="C54" t="s">
        <v>581</v>
      </c>
      <c r="D54" s="276" t="str">
        <f t="shared" si="0"/>
        <v>Increasing</v>
      </c>
      <c r="E54" s="276" t="s">
        <v>7355</v>
      </c>
      <c r="F54" s="276" t="s">
        <v>7355</v>
      </c>
      <c r="G54" s="276">
        <v>3.8</v>
      </c>
      <c r="H54" s="276">
        <v>3.8</v>
      </c>
      <c r="I54" s="276">
        <v>3.8</v>
      </c>
      <c r="J54" s="276">
        <v>3.8</v>
      </c>
      <c r="K54" s="276">
        <v>3.8</v>
      </c>
      <c r="L54" s="276">
        <v>3.8</v>
      </c>
      <c r="M54" s="276">
        <v>3.8</v>
      </c>
      <c r="N54" s="276">
        <v>3.8</v>
      </c>
      <c r="O54" s="276">
        <v>3.8</v>
      </c>
      <c r="P54" s="276">
        <v>3.8</v>
      </c>
      <c r="Q54" s="276">
        <v>3.8</v>
      </c>
      <c r="R54" s="276">
        <v>3.8</v>
      </c>
      <c r="S54" s="276">
        <v>3.8</v>
      </c>
      <c r="T54" s="276">
        <v>4</v>
      </c>
      <c r="U54" s="276">
        <v>4</v>
      </c>
      <c r="V54" s="276">
        <v>4</v>
      </c>
      <c r="W54" s="276">
        <v>4</v>
      </c>
      <c r="X54" s="276">
        <v>4</v>
      </c>
      <c r="Y54" s="276">
        <v>4</v>
      </c>
      <c r="Z54" s="276">
        <v>4</v>
      </c>
      <c r="AA54" s="276">
        <v>4.0999999999999996</v>
      </c>
      <c r="AB54" s="276">
        <v>4.0999999999999996</v>
      </c>
      <c r="AC54" s="276">
        <v>4.0999999999999996</v>
      </c>
      <c r="AD54" s="276">
        <v>4.0999999999999996</v>
      </c>
      <c r="AE54" s="276">
        <v>4.5</v>
      </c>
      <c r="AF54" s="276">
        <v>4.5</v>
      </c>
      <c r="AG54" s="276">
        <v>4.5</v>
      </c>
      <c r="AH54" s="276">
        <v>4.5999999999999996</v>
      </c>
      <c r="AI54" s="276">
        <v>4.8</v>
      </c>
      <c r="AJ54" s="276">
        <v>4.8</v>
      </c>
      <c r="AK54" s="276">
        <f>_xlfn.IFNA(VLOOKUP(C54,'INFORM Severity - hidden'!$C$5:$G$155,5,FALSE),"-")</f>
        <v>4.8</v>
      </c>
    </row>
    <row r="55" spans="1:37" x14ac:dyDescent="0.35">
      <c r="A55" t="s">
        <v>582</v>
      </c>
      <c r="B55" t="s">
        <v>1944</v>
      </c>
      <c r="C55" t="s">
        <v>1945</v>
      </c>
      <c r="D55" s="276" t="str">
        <f t="shared" si="0"/>
        <v>Increasing</v>
      </c>
      <c r="E55" s="276" t="s">
        <v>7355</v>
      </c>
      <c r="F55" s="276" t="s">
        <v>7355</v>
      </c>
      <c r="G55" s="276" t="s">
        <v>7355</v>
      </c>
      <c r="H55" s="276" t="s">
        <v>7355</v>
      </c>
      <c r="I55" s="276" t="s">
        <v>7355</v>
      </c>
      <c r="J55" s="276" t="s">
        <v>7355</v>
      </c>
      <c r="K55" s="276" t="s">
        <v>7355</v>
      </c>
      <c r="L55" s="276" t="s">
        <v>7355</v>
      </c>
      <c r="M55" s="276" t="s">
        <v>7355</v>
      </c>
      <c r="N55" s="276" t="s">
        <v>7355</v>
      </c>
      <c r="O55" s="276" t="s">
        <v>7355</v>
      </c>
      <c r="P55" s="276" t="s">
        <v>7355</v>
      </c>
      <c r="Q55" s="276" t="s">
        <v>7355</v>
      </c>
      <c r="R55" s="276" t="s">
        <v>7355</v>
      </c>
      <c r="S55" s="276" t="s">
        <v>7355</v>
      </c>
      <c r="T55" s="276" t="s">
        <v>7355</v>
      </c>
      <c r="U55" s="276" t="s">
        <v>7355</v>
      </c>
      <c r="V55" s="276">
        <v>2.4</v>
      </c>
      <c r="W55" s="276">
        <v>2.4</v>
      </c>
      <c r="X55" s="276">
        <v>2.4</v>
      </c>
      <c r="Y55" s="276">
        <v>2.4</v>
      </c>
      <c r="Z55" s="276">
        <v>2.4</v>
      </c>
      <c r="AA55" s="276">
        <v>2.6</v>
      </c>
      <c r="AB55" s="276">
        <v>2.6</v>
      </c>
      <c r="AC55" s="276">
        <v>2.6</v>
      </c>
      <c r="AD55" s="276">
        <v>2.6</v>
      </c>
      <c r="AE55" s="276">
        <v>2.6</v>
      </c>
      <c r="AF55" s="276">
        <v>2.6</v>
      </c>
      <c r="AG55" s="276">
        <v>2.6</v>
      </c>
      <c r="AH55" s="276">
        <v>2.4</v>
      </c>
      <c r="AI55" s="276">
        <v>2.6</v>
      </c>
      <c r="AJ55" s="276">
        <v>2.6</v>
      </c>
      <c r="AK55" s="276">
        <f>_xlfn.IFNA(VLOOKUP(C55,'INFORM Severity - hidden'!$C$5:$G$155,5,FALSE),"-")</f>
        <v>2.8</v>
      </c>
    </row>
    <row r="56" spans="1:37" x14ac:dyDescent="0.35">
      <c r="A56" t="s">
        <v>582</v>
      </c>
      <c r="B56" t="s">
        <v>2028</v>
      </c>
      <c r="C56" t="s">
        <v>2029</v>
      </c>
      <c r="D56" s="276" t="str">
        <f t="shared" si="0"/>
        <v>Increasing</v>
      </c>
      <c r="E56" s="276" t="s">
        <v>7355</v>
      </c>
      <c r="F56" s="276" t="s">
        <v>7355</v>
      </c>
      <c r="G56" s="276" t="s">
        <v>7355</v>
      </c>
      <c r="H56" s="276" t="s">
        <v>7355</v>
      </c>
      <c r="I56" s="276" t="s">
        <v>7355</v>
      </c>
      <c r="J56" s="276" t="s">
        <v>7355</v>
      </c>
      <c r="K56" s="276" t="s">
        <v>7355</v>
      </c>
      <c r="L56" s="276" t="s">
        <v>7355</v>
      </c>
      <c r="M56" s="276" t="s">
        <v>7355</v>
      </c>
      <c r="N56" s="276" t="s">
        <v>7355</v>
      </c>
      <c r="O56" s="276" t="s">
        <v>7355</v>
      </c>
      <c r="P56" s="276" t="s">
        <v>7355</v>
      </c>
      <c r="Q56" s="276" t="s">
        <v>7355</v>
      </c>
      <c r="R56" s="276" t="s">
        <v>7355</v>
      </c>
      <c r="S56" s="276" t="s">
        <v>7355</v>
      </c>
      <c r="T56" s="276" t="s">
        <v>7355</v>
      </c>
      <c r="U56" s="276" t="s">
        <v>7355</v>
      </c>
      <c r="V56" s="276" t="s">
        <v>7355</v>
      </c>
      <c r="W56" s="276">
        <v>2.8</v>
      </c>
      <c r="X56" s="276">
        <v>2.8</v>
      </c>
      <c r="Y56" s="276">
        <v>2.8</v>
      </c>
      <c r="Z56" s="276">
        <v>2.8</v>
      </c>
      <c r="AA56" s="276">
        <v>2.9</v>
      </c>
      <c r="AB56" s="276">
        <v>2.9</v>
      </c>
      <c r="AC56" s="276">
        <v>2.9</v>
      </c>
      <c r="AD56" s="276">
        <v>2.9</v>
      </c>
      <c r="AE56" s="276">
        <v>3</v>
      </c>
      <c r="AF56" s="276">
        <v>3</v>
      </c>
      <c r="AG56" s="276">
        <v>3</v>
      </c>
      <c r="AH56" s="276">
        <v>3</v>
      </c>
      <c r="AI56" s="276">
        <v>3.2</v>
      </c>
      <c r="AJ56" s="276">
        <v>3.2</v>
      </c>
      <c r="AK56" s="276">
        <f>_xlfn.IFNA(VLOOKUP(C56,'INFORM Severity - hidden'!$C$5:$G$155,5,FALSE),"-")</f>
        <v>3.2</v>
      </c>
    </row>
    <row r="57" spans="1:37" x14ac:dyDescent="0.35">
      <c r="A57" t="s">
        <v>582</v>
      </c>
      <c r="B57" t="s">
        <v>4691</v>
      </c>
      <c r="C57" t="s">
        <v>4692</v>
      </c>
      <c r="D57" s="276" t="str">
        <f t="shared" si="0"/>
        <v>Increasing</v>
      </c>
      <c r="E57" s="276" t="s">
        <v>7355</v>
      </c>
      <c r="F57" s="276" t="s">
        <v>7355</v>
      </c>
      <c r="G57" s="276" t="s">
        <v>7355</v>
      </c>
      <c r="H57" s="276" t="s">
        <v>7355</v>
      </c>
      <c r="I57" s="276" t="s">
        <v>7355</v>
      </c>
      <c r="J57" s="276" t="s">
        <v>7355</v>
      </c>
      <c r="K57" s="276" t="s">
        <v>7355</v>
      </c>
      <c r="L57" s="276" t="s">
        <v>7355</v>
      </c>
      <c r="M57" s="276" t="s">
        <v>7355</v>
      </c>
      <c r="N57" s="276" t="s">
        <v>7355</v>
      </c>
      <c r="O57" s="276" t="s">
        <v>7355</v>
      </c>
      <c r="P57" s="276" t="s">
        <v>7355</v>
      </c>
      <c r="Q57" s="276" t="s">
        <v>7355</v>
      </c>
      <c r="R57" s="276" t="s">
        <v>7355</v>
      </c>
      <c r="S57" s="276" t="s">
        <v>7355</v>
      </c>
      <c r="T57" s="276" t="s">
        <v>7355</v>
      </c>
      <c r="U57" s="276" t="s">
        <v>7355</v>
      </c>
      <c r="V57" s="276" t="s">
        <v>7355</v>
      </c>
      <c r="W57" s="276" t="s">
        <v>7355</v>
      </c>
      <c r="X57" s="276" t="s">
        <v>7355</v>
      </c>
      <c r="Y57" s="276" t="s">
        <v>7355</v>
      </c>
      <c r="Z57" s="276" t="s">
        <v>7355</v>
      </c>
      <c r="AA57" s="276" t="s">
        <v>7355</v>
      </c>
      <c r="AB57" s="276">
        <v>4.2</v>
      </c>
      <c r="AC57" s="276">
        <v>3.7</v>
      </c>
      <c r="AD57" s="276">
        <v>3.7</v>
      </c>
      <c r="AE57" s="276">
        <v>3.7</v>
      </c>
      <c r="AF57" s="276">
        <v>3.7</v>
      </c>
      <c r="AG57" s="276">
        <v>3.7</v>
      </c>
      <c r="AH57" s="276">
        <v>4.4000000000000004</v>
      </c>
      <c r="AI57" s="276">
        <v>4.5999999999999996</v>
      </c>
      <c r="AJ57" s="276">
        <v>4.5999999999999996</v>
      </c>
      <c r="AK57" s="276">
        <f>_xlfn.IFNA(VLOOKUP(C57,'INFORM Severity - hidden'!$C$5:$G$155,5,FALSE),"-")</f>
        <v>4.5999999999999996</v>
      </c>
    </row>
    <row r="58" spans="1:37" x14ac:dyDescent="0.35">
      <c r="A58"/>
      <c r="B58"/>
      <c r="C58" t="s">
        <v>7379</v>
      </c>
      <c r="D58" s="276" t="str">
        <f t="shared" si="0"/>
        <v>-</v>
      </c>
      <c r="E58" s="276" t="s">
        <v>7355</v>
      </c>
      <c r="F58" s="276" t="s">
        <v>7355</v>
      </c>
      <c r="G58" s="276" t="s">
        <v>7355</v>
      </c>
      <c r="H58" s="276" t="s">
        <v>7355</v>
      </c>
      <c r="I58" s="276" t="s">
        <v>7355</v>
      </c>
      <c r="J58" s="276" t="s">
        <v>7355</v>
      </c>
      <c r="K58" s="276" t="s">
        <v>7355</v>
      </c>
      <c r="L58" s="276" t="s">
        <v>7355</v>
      </c>
      <c r="M58" s="276" t="s">
        <v>7355</v>
      </c>
      <c r="N58" s="276" t="s">
        <v>7355</v>
      </c>
      <c r="O58" s="276" t="s">
        <v>7355</v>
      </c>
      <c r="P58" s="276" t="s">
        <v>7355</v>
      </c>
      <c r="Q58" s="276" t="s">
        <v>7355</v>
      </c>
      <c r="R58" s="276" t="s">
        <v>7355</v>
      </c>
      <c r="S58" s="276" t="s">
        <v>7355</v>
      </c>
      <c r="T58" s="276" t="s">
        <v>7355</v>
      </c>
      <c r="U58" s="276" t="s">
        <v>7355</v>
      </c>
      <c r="V58" s="276" t="s">
        <v>7355</v>
      </c>
      <c r="W58" s="276" t="s">
        <v>7355</v>
      </c>
      <c r="X58" s="276" t="s">
        <v>7355</v>
      </c>
      <c r="Y58" s="276" t="s">
        <v>7355</v>
      </c>
      <c r="Z58" s="276" t="s">
        <v>7355</v>
      </c>
      <c r="AA58" s="276" t="s">
        <v>7355</v>
      </c>
      <c r="AB58" s="276" t="s">
        <v>7355</v>
      </c>
      <c r="AC58" s="276">
        <v>1.4</v>
      </c>
      <c r="AD58" s="276">
        <v>1.4</v>
      </c>
      <c r="AE58" s="276">
        <v>1.4</v>
      </c>
      <c r="AF58" s="276">
        <v>1.4</v>
      </c>
      <c r="AG58" s="276" t="s">
        <v>7355</v>
      </c>
      <c r="AH58" s="276" t="s">
        <v>7355</v>
      </c>
      <c r="AI58" s="276" t="s">
        <v>7355</v>
      </c>
      <c r="AJ58" s="276" t="s">
        <v>7355</v>
      </c>
      <c r="AK58" s="276" t="str">
        <f>_xlfn.IFNA(VLOOKUP(C58,'INFORM Severity - hidden'!$C$5:$G$155,5,FALSE),"-")</f>
        <v>-</v>
      </c>
    </row>
    <row r="59" spans="1:37" x14ac:dyDescent="0.35">
      <c r="A59" t="s">
        <v>175</v>
      </c>
      <c r="B59" t="s">
        <v>173</v>
      </c>
      <c r="C59" t="s">
        <v>174</v>
      </c>
      <c r="D59" s="276" t="str">
        <f t="shared" si="0"/>
        <v>Increasing</v>
      </c>
      <c r="E59" s="276" t="s">
        <v>7355</v>
      </c>
      <c r="F59" s="276">
        <v>1</v>
      </c>
      <c r="G59" s="276">
        <v>1</v>
      </c>
      <c r="H59" s="276">
        <v>1.7</v>
      </c>
      <c r="I59" s="276">
        <v>1.5</v>
      </c>
      <c r="J59" s="276">
        <v>1.5</v>
      </c>
      <c r="K59" s="276">
        <v>1.8</v>
      </c>
      <c r="L59" s="276">
        <v>1.8</v>
      </c>
      <c r="M59" s="276">
        <v>1.8</v>
      </c>
      <c r="N59" s="276">
        <v>1.9</v>
      </c>
      <c r="O59" s="276">
        <v>1.9</v>
      </c>
      <c r="P59" s="276">
        <v>1.9</v>
      </c>
      <c r="Q59" s="276">
        <v>1.9</v>
      </c>
      <c r="R59" s="276">
        <v>1.9</v>
      </c>
      <c r="S59" s="276">
        <v>2</v>
      </c>
      <c r="T59" s="276">
        <v>1.9</v>
      </c>
      <c r="U59" s="276">
        <v>2</v>
      </c>
      <c r="V59" s="276">
        <v>2.1</v>
      </c>
      <c r="W59" s="276">
        <v>2.2000000000000002</v>
      </c>
      <c r="X59" s="276">
        <v>1.9</v>
      </c>
      <c r="Y59" s="276">
        <v>1.9</v>
      </c>
      <c r="Z59" s="276">
        <v>1.9</v>
      </c>
      <c r="AA59" s="276">
        <v>1.8</v>
      </c>
      <c r="AB59" s="276">
        <v>1.8</v>
      </c>
      <c r="AC59" s="276">
        <v>1.8</v>
      </c>
      <c r="AD59" s="276">
        <v>1.6</v>
      </c>
      <c r="AE59" s="276">
        <v>1.6</v>
      </c>
      <c r="AF59" s="276">
        <v>1.5</v>
      </c>
      <c r="AG59" s="276">
        <v>1.5</v>
      </c>
      <c r="AH59" s="276">
        <v>1.6</v>
      </c>
      <c r="AI59" s="276">
        <v>1.7</v>
      </c>
      <c r="AJ59" s="276">
        <v>1.7</v>
      </c>
      <c r="AK59" s="276">
        <f>_xlfn.IFNA(VLOOKUP(C59,'INFORM Severity - hidden'!$C$5:$G$155,5,FALSE),"-")</f>
        <v>1.7</v>
      </c>
    </row>
    <row r="60" spans="1:37" x14ac:dyDescent="0.35">
      <c r="A60" t="s">
        <v>489</v>
      </c>
      <c r="B60" t="s">
        <v>487</v>
      </c>
      <c r="C60" t="s">
        <v>488</v>
      </c>
      <c r="D60" s="276" t="str">
        <f t="shared" si="0"/>
        <v>Increasing</v>
      </c>
      <c r="E60" s="276" t="s">
        <v>7355</v>
      </c>
      <c r="F60" s="276">
        <v>3.4</v>
      </c>
      <c r="G60" s="276">
        <v>3.4</v>
      </c>
      <c r="H60" s="276">
        <v>4</v>
      </c>
      <c r="I60" s="276">
        <v>3.7</v>
      </c>
      <c r="J60" s="276">
        <v>3.5</v>
      </c>
      <c r="K60" s="276">
        <v>3.5</v>
      </c>
      <c r="L60" s="276">
        <v>3.5</v>
      </c>
      <c r="M60" s="276">
        <v>3.5</v>
      </c>
      <c r="N60" s="276">
        <v>3.5</v>
      </c>
      <c r="O60" s="276">
        <v>3.5</v>
      </c>
      <c r="P60" s="276">
        <v>3.5</v>
      </c>
      <c r="Q60" s="276">
        <v>3.5</v>
      </c>
      <c r="R60" s="276">
        <v>3.3</v>
      </c>
      <c r="S60" s="276">
        <v>3.3</v>
      </c>
      <c r="T60" s="276">
        <v>3.4</v>
      </c>
      <c r="U60" s="276">
        <v>3.4</v>
      </c>
      <c r="V60" s="276">
        <v>3.4</v>
      </c>
      <c r="W60" s="276">
        <v>3.4</v>
      </c>
      <c r="X60" s="276">
        <v>3.4</v>
      </c>
      <c r="Y60" s="276">
        <v>3.4</v>
      </c>
      <c r="Z60" s="276">
        <v>3.4</v>
      </c>
      <c r="AA60" s="276">
        <v>3.4</v>
      </c>
      <c r="AB60" s="276">
        <v>3.4</v>
      </c>
      <c r="AC60" s="276">
        <v>3.4</v>
      </c>
      <c r="AD60" s="276">
        <v>3.4</v>
      </c>
      <c r="AE60" s="276">
        <v>3.4</v>
      </c>
      <c r="AF60" s="276">
        <v>3.4</v>
      </c>
      <c r="AG60" s="276">
        <v>3.4</v>
      </c>
      <c r="AH60" s="276">
        <v>3.4</v>
      </c>
      <c r="AI60" s="276">
        <v>3.5</v>
      </c>
      <c r="AJ60" s="276">
        <v>3.5</v>
      </c>
      <c r="AK60" s="276">
        <f>_xlfn.IFNA(VLOOKUP(C60,'INFORM Severity - hidden'!$C$5:$G$155,5,FALSE),"-")</f>
        <v>3.5</v>
      </c>
    </row>
    <row r="61" spans="1:37" x14ac:dyDescent="0.35">
      <c r="A61"/>
      <c r="B61"/>
      <c r="C61" t="s">
        <v>7380</v>
      </c>
      <c r="D61" s="276" t="str">
        <f t="shared" si="0"/>
        <v>-</v>
      </c>
      <c r="E61" s="276" t="s">
        <v>7355</v>
      </c>
      <c r="F61" s="276" t="s">
        <v>7355</v>
      </c>
      <c r="G61" s="276" t="s">
        <v>7355</v>
      </c>
      <c r="H61" s="276" t="s">
        <v>7355</v>
      </c>
      <c r="I61" s="276" t="s">
        <v>7355</v>
      </c>
      <c r="J61" s="276" t="s">
        <v>7355</v>
      </c>
      <c r="K61" s="276" t="s">
        <v>7355</v>
      </c>
      <c r="L61" s="276" t="s">
        <v>7355</v>
      </c>
      <c r="M61" s="276" t="s">
        <v>7355</v>
      </c>
      <c r="N61" s="276" t="s">
        <v>7355</v>
      </c>
      <c r="O61" s="276" t="s">
        <v>7355</v>
      </c>
      <c r="P61" s="276" t="s">
        <v>7355</v>
      </c>
      <c r="Q61" s="276" t="s">
        <v>7355</v>
      </c>
      <c r="R61" s="276" t="s">
        <v>7355</v>
      </c>
      <c r="S61" s="276" t="s">
        <v>7355</v>
      </c>
      <c r="T61" s="276" t="s">
        <v>7355</v>
      </c>
      <c r="U61" s="276" t="s">
        <v>7355</v>
      </c>
      <c r="V61" s="276" t="s">
        <v>7355</v>
      </c>
      <c r="W61" s="276" t="s">
        <v>7355</v>
      </c>
      <c r="X61" s="276" t="s">
        <v>7355</v>
      </c>
      <c r="Y61" s="276" t="s">
        <v>7355</v>
      </c>
      <c r="Z61" s="276" t="s">
        <v>7355</v>
      </c>
      <c r="AA61" s="276" t="s">
        <v>7355</v>
      </c>
      <c r="AB61" s="276">
        <v>2.7</v>
      </c>
      <c r="AC61" s="276">
        <v>3.1</v>
      </c>
      <c r="AD61" s="276">
        <v>3.1</v>
      </c>
      <c r="AE61" s="276">
        <v>3.1</v>
      </c>
      <c r="AF61" s="276">
        <v>3.1</v>
      </c>
      <c r="AG61" s="276">
        <v>3.1</v>
      </c>
      <c r="AH61" s="276">
        <v>3.1</v>
      </c>
      <c r="AI61" s="276">
        <v>3.2</v>
      </c>
      <c r="AJ61" s="276">
        <v>3.2</v>
      </c>
      <c r="AK61" s="276" t="str">
        <f>_xlfn.IFNA(VLOOKUP(C61,'INFORM Severity - hidden'!$C$5:$G$155,5,FALSE),"-")</f>
        <v>-</v>
      </c>
    </row>
    <row r="62" spans="1:37" x14ac:dyDescent="0.35">
      <c r="A62" t="s">
        <v>369</v>
      </c>
      <c r="B62" t="s">
        <v>367</v>
      </c>
      <c r="C62" t="s">
        <v>368</v>
      </c>
      <c r="D62" s="276" t="str">
        <f t="shared" si="0"/>
        <v>Increasing</v>
      </c>
      <c r="E62" s="276" t="s">
        <v>7355</v>
      </c>
      <c r="F62" s="276">
        <v>2.2999999999999998</v>
      </c>
      <c r="G62" s="276">
        <v>2.2999999999999998</v>
      </c>
      <c r="H62" s="276">
        <v>2.8</v>
      </c>
      <c r="I62" s="276">
        <v>2.8</v>
      </c>
      <c r="J62" s="276">
        <v>2.8</v>
      </c>
      <c r="K62" s="276">
        <v>2.8</v>
      </c>
      <c r="L62" s="276">
        <v>2.8</v>
      </c>
      <c r="M62" s="276">
        <v>2.8</v>
      </c>
      <c r="N62" s="276">
        <v>2.8</v>
      </c>
      <c r="O62" s="276">
        <v>2.8</v>
      </c>
      <c r="P62" s="276">
        <v>3.2</v>
      </c>
      <c r="Q62" s="276">
        <v>3.2</v>
      </c>
      <c r="R62" s="276">
        <v>3.2</v>
      </c>
      <c r="S62" s="276">
        <v>3.2</v>
      </c>
      <c r="T62" s="276">
        <v>3.3</v>
      </c>
      <c r="U62" s="276">
        <v>3.3</v>
      </c>
      <c r="V62" s="276">
        <v>3.3</v>
      </c>
      <c r="W62" s="276">
        <v>3.3</v>
      </c>
      <c r="X62" s="276">
        <v>3.3</v>
      </c>
      <c r="Y62" s="276">
        <v>3.3</v>
      </c>
      <c r="Z62" s="276">
        <v>3.2</v>
      </c>
      <c r="AA62" s="276">
        <v>3.3</v>
      </c>
      <c r="AB62" s="276">
        <v>3.3</v>
      </c>
      <c r="AC62" s="276">
        <v>3.3</v>
      </c>
      <c r="AD62" s="276">
        <v>3.3</v>
      </c>
      <c r="AE62" s="276">
        <v>3.3</v>
      </c>
      <c r="AF62" s="276">
        <v>3.3</v>
      </c>
      <c r="AG62" s="276">
        <v>3.3</v>
      </c>
      <c r="AH62" s="276">
        <v>3.3</v>
      </c>
      <c r="AI62" s="276">
        <v>3.4</v>
      </c>
      <c r="AJ62" s="276">
        <v>3.4</v>
      </c>
      <c r="AK62" s="276">
        <f>_xlfn.IFNA(VLOOKUP(C62,'INFORM Severity - hidden'!$C$5:$G$155,5,FALSE),"-")</f>
        <v>3.4</v>
      </c>
    </row>
    <row r="63" spans="1:37" x14ac:dyDescent="0.35">
      <c r="A63" t="s">
        <v>369</v>
      </c>
      <c r="B63" t="s">
        <v>2408</v>
      </c>
      <c r="C63" t="s">
        <v>2409</v>
      </c>
      <c r="D63" s="276" t="str">
        <f t="shared" si="0"/>
        <v>Increasing</v>
      </c>
      <c r="E63" s="276" t="s">
        <v>7355</v>
      </c>
      <c r="F63" s="276" t="s">
        <v>7355</v>
      </c>
      <c r="G63" s="276" t="s">
        <v>7355</v>
      </c>
      <c r="H63" s="276" t="s">
        <v>7355</v>
      </c>
      <c r="I63" s="276" t="s">
        <v>7355</v>
      </c>
      <c r="J63" s="276" t="s">
        <v>7355</v>
      </c>
      <c r="K63" s="276" t="s">
        <v>7355</v>
      </c>
      <c r="L63" s="276" t="s">
        <v>7355</v>
      </c>
      <c r="M63" s="276" t="s">
        <v>7355</v>
      </c>
      <c r="N63" s="276" t="s">
        <v>7355</v>
      </c>
      <c r="O63" s="276" t="s">
        <v>7355</v>
      </c>
      <c r="P63" s="276" t="s">
        <v>7355</v>
      </c>
      <c r="Q63" s="276" t="s">
        <v>7355</v>
      </c>
      <c r="R63" s="276" t="s">
        <v>7355</v>
      </c>
      <c r="S63" s="276" t="s">
        <v>7355</v>
      </c>
      <c r="T63" s="276" t="s">
        <v>7355</v>
      </c>
      <c r="U63" s="276" t="s">
        <v>7355</v>
      </c>
      <c r="V63" s="276" t="s">
        <v>7355</v>
      </c>
      <c r="W63" s="276" t="s">
        <v>7355</v>
      </c>
      <c r="X63" s="276" t="s">
        <v>7355</v>
      </c>
      <c r="Y63" s="276" t="s">
        <v>7355</v>
      </c>
      <c r="Z63" s="276" t="s">
        <v>7355</v>
      </c>
      <c r="AA63" s="276" t="s">
        <v>7355</v>
      </c>
      <c r="AB63" s="276">
        <v>3.1</v>
      </c>
      <c r="AC63" s="276">
        <v>3.3</v>
      </c>
      <c r="AD63" s="276">
        <v>3.3</v>
      </c>
      <c r="AE63" s="276">
        <v>3.3</v>
      </c>
      <c r="AF63" s="276">
        <v>3.3</v>
      </c>
      <c r="AG63" s="276">
        <v>3.3</v>
      </c>
      <c r="AH63" s="276">
        <v>3.3</v>
      </c>
      <c r="AI63" s="276">
        <v>3.4</v>
      </c>
      <c r="AJ63" s="276">
        <v>3.4</v>
      </c>
      <c r="AK63" s="276">
        <f>_xlfn.IFNA(VLOOKUP(C63,'INFORM Severity - hidden'!$C$5:$G$155,5,FALSE),"-")</f>
        <v>3.4</v>
      </c>
    </row>
    <row r="64" spans="1:37" x14ac:dyDescent="0.35">
      <c r="A64" t="s">
        <v>72</v>
      </c>
      <c r="B64" t="s">
        <v>70</v>
      </c>
      <c r="C64" t="s">
        <v>71</v>
      </c>
      <c r="D64" s="276" t="str">
        <f t="shared" si="0"/>
        <v>Decreasing</v>
      </c>
      <c r="E64" s="276">
        <v>3.4</v>
      </c>
      <c r="F64" s="276">
        <v>2.9</v>
      </c>
      <c r="G64" s="276">
        <v>2.9</v>
      </c>
      <c r="H64" s="276">
        <v>3.2</v>
      </c>
      <c r="I64" s="276">
        <v>3.2</v>
      </c>
      <c r="J64" s="276">
        <v>3.3</v>
      </c>
      <c r="K64" s="276">
        <v>3.3</v>
      </c>
      <c r="L64" s="276">
        <v>3.3</v>
      </c>
      <c r="M64" s="276">
        <v>3.3</v>
      </c>
      <c r="N64" s="276">
        <v>3.3</v>
      </c>
      <c r="O64" s="276">
        <v>3.4</v>
      </c>
      <c r="P64" s="276">
        <v>3.4</v>
      </c>
      <c r="Q64" s="276">
        <v>3.4</v>
      </c>
      <c r="R64" s="276">
        <v>3.4</v>
      </c>
      <c r="S64" s="276">
        <v>3.5</v>
      </c>
      <c r="T64" s="276">
        <v>3.5</v>
      </c>
      <c r="U64" s="276">
        <v>3.5</v>
      </c>
      <c r="V64" s="276">
        <v>3.5</v>
      </c>
      <c r="W64" s="276">
        <v>3.5</v>
      </c>
      <c r="X64" s="276">
        <v>3.5</v>
      </c>
      <c r="Y64" s="276">
        <v>3.4</v>
      </c>
      <c r="Z64" s="276">
        <v>3.5</v>
      </c>
      <c r="AA64" s="276">
        <v>3.5</v>
      </c>
      <c r="AB64" s="276">
        <v>3.5</v>
      </c>
      <c r="AC64" s="276">
        <v>3.5</v>
      </c>
      <c r="AD64" s="276">
        <v>3.5</v>
      </c>
      <c r="AE64" s="276">
        <v>3.8</v>
      </c>
      <c r="AF64" s="276">
        <v>3.8</v>
      </c>
      <c r="AG64" s="276">
        <v>3.8</v>
      </c>
      <c r="AH64" s="276">
        <v>3.8</v>
      </c>
      <c r="AI64" s="276">
        <v>3.9</v>
      </c>
      <c r="AJ64" s="276">
        <v>3.6</v>
      </c>
      <c r="AK64" s="276">
        <f>_xlfn.IFNA(VLOOKUP(C64,'INFORM Severity - hidden'!$C$5:$G$155,5,FALSE),"-")</f>
        <v>3.6</v>
      </c>
    </row>
    <row r="65" spans="1:37" x14ac:dyDescent="0.35">
      <c r="A65" t="s">
        <v>72</v>
      </c>
      <c r="B65" t="s">
        <v>5563</v>
      </c>
      <c r="C65" t="s">
        <v>5564</v>
      </c>
      <c r="D65" s="276" t="str">
        <f t="shared" si="0"/>
        <v>-</v>
      </c>
      <c r="E65" s="276" t="s">
        <v>7355</v>
      </c>
      <c r="F65" s="276" t="s">
        <v>7355</v>
      </c>
      <c r="G65" s="276" t="s">
        <v>7355</v>
      </c>
      <c r="H65" s="276" t="s">
        <v>7355</v>
      </c>
      <c r="I65" s="276" t="s">
        <v>7355</v>
      </c>
      <c r="J65" s="276" t="s">
        <v>7355</v>
      </c>
      <c r="K65" s="276" t="s">
        <v>7355</v>
      </c>
      <c r="L65" s="276" t="s">
        <v>7355</v>
      </c>
      <c r="M65" s="276" t="s">
        <v>7355</v>
      </c>
      <c r="N65" s="276" t="s">
        <v>7355</v>
      </c>
      <c r="O65" s="276" t="s">
        <v>7355</v>
      </c>
      <c r="P65" s="276" t="s">
        <v>7355</v>
      </c>
      <c r="Q65" s="276" t="s">
        <v>7355</v>
      </c>
      <c r="R65" s="276" t="s">
        <v>7355</v>
      </c>
      <c r="S65" s="276" t="s">
        <v>7355</v>
      </c>
      <c r="T65" s="276" t="s">
        <v>7355</v>
      </c>
      <c r="U65" s="276" t="s">
        <v>7355</v>
      </c>
      <c r="V65" s="276" t="s">
        <v>7355</v>
      </c>
      <c r="W65" s="276" t="s">
        <v>7355</v>
      </c>
      <c r="X65" s="276" t="s">
        <v>7355</v>
      </c>
      <c r="Y65" s="276" t="s">
        <v>7355</v>
      </c>
      <c r="Z65" s="276" t="s">
        <v>7355</v>
      </c>
      <c r="AA65" s="276" t="s">
        <v>7355</v>
      </c>
      <c r="AB65" s="276" t="s">
        <v>7355</v>
      </c>
      <c r="AC65" s="276" t="s">
        <v>7355</v>
      </c>
      <c r="AD65" s="276" t="s">
        <v>7355</v>
      </c>
      <c r="AE65" s="276" t="s">
        <v>7355</v>
      </c>
      <c r="AF65" s="276" t="s">
        <v>7355</v>
      </c>
      <c r="AG65" s="276" t="s">
        <v>7355</v>
      </c>
      <c r="AH65" s="276" t="s">
        <v>7355</v>
      </c>
      <c r="AI65" s="276" t="s">
        <v>7355</v>
      </c>
      <c r="AJ65" s="276">
        <v>3.1</v>
      </c>
      <c r="AK65" s="276">
        <f>_xlfn.IFNA(VLOOKUP(C65,'INFORM Severity - hidden'!$C$5:$G$155,5,FALSE),"-")</f>
        <v>3.1</v>
      </c>
    </row>
    <row r="66" spans="1:37" x14ac:dyDescent="0.35">
      <c r="A66"/>
      <c r="B66"/>
      <c r="C66" t="s">
        <v>7381</v>
      </c>
      <c r="D66" s="276" t="str">
        <f t="shared" si="0"/>
        <v>-</v>
      </c>
      <c r="E66" s="276" t="s">
        <v>7355</v>
      </c>
      <c r="F66" s="276">
        <v>2.2999999999999998</v>
      </c>
      <c r="G66" s="276">
        <v>2.2999999999999998</v>
      </c>
      <c r="H66" s="276">
        <v>2.8</v>
      </c>
      <c r="I66" s="276">
        <v>2.8</v>
      </c>
      <c r="J66" s="276">
        <v>2.8</v>
      </c>
      <c r="K66" s="276">
        <v>2.1</v>
      </c>
      <c r="L66" s="276">
        <v>2.1</v>
      </c>
      <c r="M66" s="276">
        <v>2.1</v>
      </c>
      <c r="N66" s="276">
        <v>2.1</v>
      </c>
      <c r="O66" s="276">
        <v>2.1</v>
      </c>
      <c r="P66" s="276">
        <v>2.1</v>
      </c>
      <c r="Q66" s="276">
        <v>1.9</v>
      </c>
      <c r="R66" s="276">
        <v>1.9</v>
      </c>
      <c r="S66" s="276">
        <v>2.2000000000000002</v>
      </c>
      <c r="T66" s="276" t="s">
        <v>7355</v>
      </c>
      <c r="U66" s="276" t="s">
        <v>7355</v>
      </c>
      <c r="V66" s="276" t="s">
        <v>7355</v>
      </c>
      <c r="W66" s="276" t="s">
        <v>7355</v>
      </c>
      <c r="X66" s="276" t="s">
        <v>7355</v>
      </c>
      <c r="Y66" s="276" t="s">
        <v>7355</v>
      </c>
      <c r="Z66" s="276" t="s">
        <v>7355</v>
      </c>
      <c r="AA66" s="276" t="s">
        <v>7355</v>
      </c>
      <c r="AB66" s="276" t="s">
        <v>7355</v>
      </c>
      <c r="AC66" s="276" t="s">
        <v>7355</v>
      </c>
      <c r="AD66" s="276" t="s">
        <v>7355</v>
      </c>
      <c r="AE66" s="276" t="s">
        <v>7355</v>
      </c>
      <c r="AF66" s="276" t="s">
        <v>7355</v>
      </c>
      <c r="AG66" s="276" t="s">
        <v>7355</v>
      </c>
      <c r="AH66" s="276" t="s">
        <v>7355</v>
      </c>
      <c r="AI66" s="276" t="s">
        <v>7355</v>
      </c>
      <c r="AJ66" s="276" t="s">
        <v>7355</v>
      </c>
      <c r="AK66" s="276" t="str">
        <f>_xlfn.IFNA(VLOOKUP(C66,'INFORM Severity - hidden'!$C$5:$G$155,5,FALSE),"-")</f>
        <v>-</v>
      </c>
    </row>
    <row r="67" spans="1:37" x14ac:dyDescent="0.35">
      <c r="A67" t="s">
        <v>1278</v>
      </c>
      <c r="B67" t="s">
        <v>1276</v>
      </c>
      <c r="C67" t="s">
        <v>1277</v>
      </c>
      <c r="D67" s="276" t="str">
        <f t="shared" ref="D67:D130" si="1">IF(AK67="-","-",IFERROR(IF(ROUND(AVERAGE(AI67:AK67),1)=ROUND(AVERAGE(AF67:AH67),1),"Stable",IF(ROUND(AVERAGE(AI67:AK67),1)&lt;ROUND(AVERAGE(AF67:AH67),1),"Decreasing",IF(ROUND(AVERAGE(AI67:AK67),1)&gt;ROUND(AVERAGE(AF67:AH67),1),"Increasing"))),"-"))</f>
        <v>-</v>
      </c>
      <c r="E67" s="276" t="s">
        <v>7355</v>
      </c>
      <c r="F67" s="276" t="s">
        <v>7355</v>
      </c>
      <c r="G67" s="276" t="s">
        <v>7355</v>
      </c>
      <c r="H67" s="276" t="s">
        <v>7355</v>
      </c>
      <c r="I67" s="276" t="s">
        <v>7355</v>
      </c>
      <c r="J67" s="276" t="s">
        <v>7355</v>
      </c>
      <c r="K67" s="276">
        <v>2.2000000000000002</v>
      </c>
      <c r="L67" s="276">
        <v>2.2000000000000002</v>
      </c>
      <c r="M67" s="276">
        <v>2.2000000000000002</v>
      </c>
      <c r="N67" s="276">
        <v>2.2000000000000002</v>
      </c>
      <c r="O67" s="276">
        <v>2.2000000000000002</v>
      </c>
      <c r="P67" s="276">
        <v>2.2000000000000002</v>
      </c>
      <c r="Q67" s="276" t="s">
        <v>7355</v>
      </c>
      <c r="R67" s="276" t="s">
        <v>7355</v>
      </c>
      <c r="S67" s="276" t="s">
        <v>7355</v>
      </c>
      <c r="T67" s="276" t="s">
        <v>7355</v>
      </c>
      <c r="U67" s="276" t="s">
        <v>7355</v>
      </c>
      <c r="V67" s="276" t="s">
        <v>7355</v>
      </c>
      <c r="W67" s="276" t="s">
        <v>7355</v>
      </c>
      <c r="X67" s="276" t="s">
        <v>7355</v>
      </c>
      <c r="Y67" s="276" t="s">
        <v>7355</v>
      </c>
      <c r="Z67" s="276" t="s">
        <v>7355</v>
      </c>
      <c r="AA67" s="276" t="s">
        <v>7355</v>
      </c>
      <c r="AB67" s="276" t="s">
        <v>7355</v>
      </c>
      <c r="AC67" s="276" t="s">
        <v>7355</v>
      </c>
      <c r="AD67" s="276" t="s">
        <v>7355</v>
      </c>
      <c r="AE67" s="276" t="s">
        <v>7355</v>
      </c>
      <c r="AF67" s="276" t="s">
        <v>7355</v>
      </c>
      <c r="AG67" s="276" t="s">
        <v>7355</v>
      </c>
      <c r="AH67" s="276" t="s">
        <v>7355</v>
      </c>
      <c r="AI67" s="276" t="s">
        <v>7355</v>
      </c>
      <c r="AJ67" s="276" t="s">
        <v>7355</v>
      </c>
      <c r="AK67" s="276" t="str">
        <f>_xlfn.IFNA(VLOOKUP(C67,'INFORM Severity - hidden'!$C$5:$G$155,5,FALSE),"-")</f>
        <v>x</v>
      </c>
    </row>
    <row r="68" spans="1:37" x14ac:dyDescent="0.35">
      <c r="A68"/>
      <c r="B68"/>
      <c r="C68" t="s">
        <v>7382</v>
      </c>
      <c r="D68" s="276" t="str">
        <f t="shared" si="1"/>
        <v>-</v>
      </c>
      <c r="E68" s="276" t="s">
        <v>7355</v>
      </c>
      <c r="F68" s="276" t="s">
        <v>7355</v>
      </c>
      <c r="G68" s="276" t="s">
        <v>7355</v>
      </c>
      <c r="H68" s="276" t="s">
        <v>7355</v>
      </c>
      <c r="I68" s="276" t="s">
        <v>7355</v>
      </c>
      <c r="J68" s="276" t="s">
        <v>7355</v>
      </c>
      <c r="K68" s="276">
        <v>1.2</v>
      </c>
      <c r="L68" s="276">
        <v>1.2</v>
      </c>
      <c r="M68" s="276">
        <v>1.2</v>
      </c>
      <c r="N68" s="276">
        <v>1.4</v>
      </c>
      <c r="O68" s="276">
        <v>1.3</v>
      </c>
      <c r="P68" s="276" t="s">
        <v>7355</v>
      </c>
      <c r="Q68" s="276" t="s">
        <v>7355</v>
      </c>
      <c r="R68" s="276" t="s">
        <v>7355</v>
      </c>
      <c r="S68" s="276" t="s">
        <v>7355</v>
      </c>
      <c r="T68" s="276" t="s">
        <v>7355</v>
      </c>
      <c r="U68" s="276" t="s">
        <v>7355</v>
      </c>
      <c r="V68" s="276" t="s">
        <v>7355</v>
      </c>
      <c r="W68" s="276" t="s">
        <v>7355</v>
      </c>
      <c r="X68" s="276" t="s">
        <v>7355</v>
      </c>
      <c r="Y68" s="276" t="s">
        <v>7355</v>
      </c>
      <c r="Z68" s="276" t="s">
        <v>7355</v>
      </c>
      <c r="AA68" s="276" t="s">
        <v>7355</v>
      </c>
      <c r="AB68" s="276" t="s">
        <v>7355</v>
      </c>
      <c r="AC68" s="276" t="s">
        <v>7355</v>
      </c>
      <c r="AD68" s="276" t="s">
        <v>7355</v>
      </c>
      <c r="AE68" s="276" t="s">
        <v>7355</v>
      </c>
      <c r="AF68" s="276" t="s">
        <v>7355</v>
      </c>
      <c r="AG68" s="276" t="s">
        <v>7355</v>
      </c>
      <c r="AH68" s="276" t="s">
        <v>7355</v>
      </c>
      <c r="AI68" s="276" t="s">
        <v>7355</v>
      </c>
      <c r="AJ68" s="276" t="s">
        <v>7355</v>
      </c>
      <c r="AK68" s="276" t="str">
        <f>_xlfn.IFNA(VLOOKUP(C68,'INFORM Severity - hidden'!$C$5:$G$155,5,FALSE),"-")</f>
        <v>-</v>
      </c>
    </row>
    <row r="69" spans="1:37" x14ac:dyDescent="0.35">
      <c r="A69"/>
      <c r="B69"/>
      <c r="C69" t="s">
        <v>7383</v>
      </c>
      <c r="D69" s="276" t="str">
        <f t="shared" si="1"/>
        <v>-</v>
      </c>
      <c r="E69" s="276" t="s">
        <v>7355</v>
      </c>
      <c r="F69" s="276" t="s">
        <v>7355</v>
      </c>
      <c r="G69" s="276" t="s">
        <v>7355</v>
      </c>
      <c r="H69" s="276" t="s">
        <v>7355</v>
      </c>
      <c r="I69" s="276" t="s">
        <v>7355</v>
      </c>
      <c r="J69" s="276" t="s">
        <v>7355</v>
      </c>
      <c r="K69" s="276" t="s">
        <v>7355</v>
      </c>
      <c r="L69" s="276" t="s">
        <v>7355</v>
      </c>
      <c r="M69" s="276" t="s">
        <v>7355</v>
      </c>
      <c r="N69" s="276" t="s">
        <v>7355</v>
      </c>
      <c r="O69" s="276" t="s">
        <v>7355</v>
      </c>
      <c r="P69" s="276" t="s">
        <v>7355</v>
      </c>
      <c r="Q69" s="276">
        <v>1.4</v>
      </c>
      <c r="R69" s="276">
        <v>1.4</v>
      </c>
      <c r="S69" s="276">
        <v>1.7</v>
      </c>
      <c r="T69" s="276" t="s">
        <v>7355</v>
      </c>
      <c r="U69" s="276" t="s">
        <v>7355</v>
      </c>
      <c r="V69" s="276" t="s">
        <v>7355</v>
      </c>
      <c r="W69" s="276" t="s">
        <v>7355</v>
      </c>
      <c r="X69" s="276" t="s">
        <v>7355</v>
      </c>
      <c r="Y69" s="276" t="s">
        <v>7355</v>
      </c>
      <c r="Z69" s="276" t="s">
        <v>7355</v>
      </c>
      <c r="AA69" s="276" t="s">
        <v>7355</v>
      </c>
      <c r="AB69" s="276" t="s">
        <v>7355</v>
      </c>
      <c r="AC69" s="276" t="s">
        <v>7355</v>
      </c>
      <c r="AD69" s="276" t="s">
        <v>7355</v>
      </c>
      <c r="AE69" s="276" t="s">
        <v>7355</v>
      </c>
      <c r="AF69" s="276" t="s">
        <v>7355</v>
      </c>
      <c r="AG69" s="276" t="s">
        <v>7355</v>
      </c>
      <c r="AH69" s="276" t="s">
        <v>7355</v>
      </c>
      <c r="AI69" s="276" t="s">
        <v>7355</v>
      </c>
      <c r="AJ69" s="276" t="s">
        <v>7355</v>
      </c>
      <c r="AK69" s="276" t="str">
        <f>_xlfn.IFNA(VLOOKUP(C69,'INFORM Severity - hidden'!$C$5:$G$155,5,FALSE),"-")</f>
        <v>-</v>
      </c>
    </row>
    <row r="70" spans="1:37" x14ac:dyDescent="0.35">
      <c r="A70"/>
      <c r="B70"/>
      <c r="C70" t="s">
        <v>7384</v>
      </c>
      <c r="D70" s="276" t="str">
        <f t="shared" si="1"/>
        <v>-</v>
      </c>
      <c r="E70" s="276" t="s">
        <v>7355</v>
      </c>
      <c r="F70" s="276" t="s">
        <v>7355</v>
      </c>
      <c r="G70" s="276" t="s">
        <v>7355</v>
      </c>
      <c r="H70" s="276" t="s">
        <v>7355</v>
      </c>
      <c r="I70" s="276" t="s">
        <v>7355</v>
      </c>
      <c r="J70" s="276" t="s">
        <v>7355</v>
      </c>
      <c r="K70" s="276" t="s">
        <v>7355</v>
      </c>
      <c r="L70" s="276" t="s">
        <v>7355</v>
      </c>
      <c r="M70" s="276" t="s">
        <v>7355</v>
      </c>
      <c r="N70" s="276" t="s">
        <v>7355</v>
      </c>
      <c r="O70" s="276" t="s">
        <v>7355</v>
      </c>
      <c r="P70" s="276" t="s">
        <v>7355</v>
      </c>
      <c r="Q70" s="276" t="s">
        <v>7355</v>
      </c>
      <c r="R70" s="276" t="s">
        <v>7355</v>
      </c>
      <c r="S70" s="276" t="s">
        <v>7355</v>
      </c>
      <c r="T70" s="276" t="s">
        <v>7355</v>
      </c>
      <c r="U70" s="276" t="s">
        <v>7355</v>
      </c>
      <c r="V70" s="276" t="s">
        <v>7355</v>
      </c>
      <c r="W70" s="276" t="s">
        <v>7355</v>
      </c>
      <c r="X70" s="276" t="s">
        <v>7355</v>
      </c>
      <c r="Y70" s="276" t="s">
        <v>7355</v>
      </c>
      <c r="Z70" s="276" t="s">
        <v>7355</v>
      </c>
      <c r="AA70" s="276" t="s">
        <v>7355</v>
      </c>
      <c r="AB70" s="276" t="s">
        <v>7355</v>
      </c>
      <c r="AC70" s="276">
        <v>2.1</v>
      </c>
      <c r="AD70" s="276">
        <v>2.1</v>
      </c>
      <c r="AE70" s="276">
        <v>2.1</v>
      </c>
      <c r="AF70" s="276">
        <v>2.1</v>
      </c>
      <c r="AG70" s="276" t="s">
        <v>7355</v>
      </c>
      <c r="AH70" s="276" t="s">
        <v>7355</v>
      </c>
      <c r="AI70" s="276" t="s">
        <v>7355</v>
      </c>
      <c r="AJ70" s="276" t="s">
        <v>7355</v>
      </c>
      <c r="AK70" s="276" t="str">
        <f>_xlfn.IFNA(VLOOKUP(C70,'INFORM Severity - hidden'!$C$5:$G$155,5,FALSE),"-")</f>
        <v>-</v>
      </c>
    </row>
    <row r="71" spans="1:37" x14ac:dyDescent="0.35">
      <c r="A71"/>
      <c r="B71"/>
      <c r="C71" t="s">
        <v>7385</v>
      </c>
      <c r="D71" s="276" t="str">
        <f t="shared" si="1"/>
        <v>-</v>
      </c>
      <c r="E71" s="276" t="s">
        <v>7355</v>
      </c>
      <c r="F71" s="276" t="s">
        <v>7355</v>
      </c>
      <c r="G71" s="276" t="s">
        <v>7355</v>
      </c>
      <c r="H71" s="276" t="s">
        <v>7355</v>
      </c>
      <c r="I71" s="276" t="s">
        <v>7355</v>
      </c>
      <c r="J71" s="276" t="s">
        <v>7355</v>
      </c>
      <c r="K71" s="276" t="s">
        <v>7355</v>
      </c>
      <c r="L71" s="276" t="s">
        <v>7355</v>
      </c>
      <c r="M71" s="276" t="s">
        <v>7355</v>
      </c>
      <c r="N71" s="276" t="s">
        <v>7355</v>
      </c>
      <c r="O71" s="276" t="s">
        <v>7355</v>
      </c>
      <c r="P71" s="276" t="s">
        <v>7355</v>
      </c>
      <c r="Q71" s="276" t="s">
        <v>7355</v>
      </c>
      <c r="R71" s="276" t="s">
        <v>7355</v>
      </c>
      <c r="S71" s="276" t="s">
        <v>7355</v>
      </c>
      <c r="T71" s="276" t="s">
        <v>7355</v>
      </c>
      <c r="U71" s="276" t="s">
        <v>7355</v>
      </c>
      <c r="V71" s="276" t="s">
        <v>7355</v>
      </c>
      <c r="W71" s="276" t="s">
        <v>7355</v>
      </c>
      <c r="X71" s="276" t="s">
        <v>7355</v>
      </c>
      <c r="Y71" s="276" t="s">
        <v>7355</v>
      </c>
      <c r="Z71" s="276" t="s">
        <v>7355</v>
      </c>
      <c r="AA71" s="276" t="s">
        <v>7355</v>
      </c>
      <c r="AB71" s="276" t="s">
        <v>7355</v>
      </c>
      <c r="AC71" s="276">
        <v>2.1</v>
      </c>
      <c r="AD71" s="276">
        <v>2.1</v>
      </c>
      <c r="AE71" s="276">
        <v>2.1</v>
      </c>
      <c r="AF71" s="276">
        <v>2.1</v>
      </c>
      <c r="AG71" s="276" t="s">
        <v>7355</v>
      </c>
      <c r="AH71" s="276" t="s">
        <v>7355</v>
      </c>
      <c r="AI71" s="276" t="s">
        <v>7355</v>
      </c>
      <c r="AJ71" s="276" t="s">
        <v>7355</v>
      </c>
      <c r="AK71" s="276" t="str">
        <f>_xlfn.IFNA(VLOOKUP(C71,'INFORM Severity - hidden'!$C$5:$G$155,5,FALSE),"-")</f>
        <v>-</v>
      </c>
    </row>
    <row r="72" spans="1:37" x14ac:dyDescent="0.35">
      <c r="A72"/>
      <c r="B72"/>
      <c r="C72" t="s">
        <v>7386</v>
      </c>
      <c r="D72" s="276" t="str">
        <f t="shared" si="1"/>
        <v>-</v>
      </c>
      <c r="E72" s="276" t="s">
        <v>7355</v>
      </c>
      <c r="F72" s="276" t="s">
        <v>7355</v>
      </c>
      <c r="G72" s="276" t="s">
        <v>7355</v>
      </c>
      <c r="H72" s="276" t="s">
        <v>7355</v>
      </c>
      <c r="I72" s="276" t="s">
        <v>7355</v>
      </c>
      <c r="J72" s="276" t="s">
        <v>7355</v>
      </c>
      <c r="K72" s="276" t="s">
        <v>7355</v>
      </c>
      <c r="L72" s="276" t="s">
        <v>7355</v>
      </c>
      <c r="M72" s="276" t="s">
        <v>7355</v>
      </c>
      <c r="N72" s="276" t="s">
        <v>7355</v>
      </c>
      <c r="O72" s="276" t="s">
        <v>7355</v>
      </c>
      <c r="P72" s="276" t="s">
        <v>7355</v>
      </c>
      <c r="Q72" s="276" t="s">
        <v>7355</v>
      </c>
      <c r="R72" s="276" t="s">
        <v>7355</v>
      </c>
      <c r="S72" s="276" t="s">
        <v>7355</v>
      </c>
      <c r="T72" s="276" t="s">
        <v>7355</v>
      </c>
      <c r="U72" s="276" t="s">
        <v>7355</v>
      </c>
      <c r="V72" s="276">
        <v>2.4</v>
      </c>
      <c r="W72" s="276">
        <v>3</v>
      </c>
      <c r="X72" s="276">
        <v>2.9</v>
      </c>
      <c r="Y72" s="276">
        <v>3</v>
      </c>
      <c r="Z72" s="276">
        <v>2.7</v>
      </c>
      <c r="AA72" s="276">
        <v>2.8</v>
      </c>
      <c r="AB72" s="276">
        <v>2.8</v>
      </c>
      <c r="AC72" s="276" t="s">
        <v>7355</v>
      </c>
      <c r="AD72" s="276" t="s">
        <v>7355</v>
      </c>
      <c r="AE72" s="276" t="s">
        <v>7355</v>
      </c>
      <c r="AF72" s="276" t="s">
        <v>7355</v>
      </c>
      <c r="AG72" s="276" t="s">
        <v>7355</v>
      </c>
      <c r="AH72" s="276" t="s">
        <v>7355</v>
      </c>
      <c r="AI72" s="276" t="s">
        <v>7355</v>
      </c>
      <c r="AJ72" s="276" t="s">
        <v>7355</v>
      </c>
      <c r="AK72" s="276" t="str">
        <f>_xlfn.IFNA(VLOOKUP(C72,'INFORM Severity - hidden'!$C$5:$G$155,5,FALSE),"-")</f>
        <v>-</v>
      </c>
    </row>
    <row r="73" spans="1:37" x14ac:dyDescent="0.35">
      <c r="A73" t="s">
        <v>981</v>
      </c>
      <c r="B73" t="s">
        <v>979</v>
      </c>
      <c r="C73" t="s">
        <v>980</v>
      </c>
      <c r="D73" s="276" t="str">
        <f t="shared" si="1"/>
        <v>-</v>
      </c>
      <c r="E73" s="276" t="s">
        <v>7355</v>
      </c>
      <c r="F73" s="276" t="s">
        <v>7355</v>
      </c>
      <c r="G73" s="276" t="s">
        <v>7355</v>
      </c>
      <c r="H73" s="276" t="s">
        <v>7355</v>
      </c>
      <c r="I73" s="276" t="s">
        <v>7355</v>
      </c>
      <c r="J73" s="276" t="s">
        <v>7355</v>
      </c>
      <c r="K73" s="276" t="s">
        <v>7355</v>
      </c>
      <c r="L73" s="276" t="s">
        <v>7355</v>
      </c>
      <c r="M73" s="276" t="s">
        <v>7355</v>
      </c>
      <c r="N73" s="276" t="s">
        <v>7355</v>
      </c>
      <c r="O73" s="276" t="s">
        <v>7355</v>
      </c>
      <c r="P73" s="276" t="s">
        <v>7355</v>
      </c>
      <c r="Q73" s="276" t="s">
        <v>7355</v>
      </c>
      <c r="R73" s="276" t="s">
        <v>7355</v>
      </c>
      <c r="S73" s="276" t="s">
        <v>7355</v>
      </c>
      <c r="T73" s="276" t="s">
        <v>7355</v>
      </c>
      <c r="U73" s="276" t="s">
        <v>7355</v>
      </c>
      <c r="V73" s="276" t="s">
        <v>7355</v>
      </c>
      <c r="W73" s="276" t="s">
        <v>7355</v>
      </c>
      <c r="X73" s="276" t="s">
        <v>7355</v>
      </c>
      <c r="Y73" s="276" t="s">
        <v>7355</v>
      </c>
      <c r="Z73" s="276" t="s">
        <v>7355</v>
      </c>
      <c r="AA73" s="276" t="s">
        <v>7355</v>
      </c>
      <c r="AB73" s="276" t="s">
        <v>7355</v>
      </c>
      <c r="AC73" s="276" t="s">
        <v>7355</v>
      </c>
      <c r="AD73" s="276" t="s">
        <v>7355</v>
      </c>
      <c r="AE73" s="276" t="s">
        <v>7355</v>
      </c>
      <c r="AF73" s="276" t="s">
        <v>7355</v>
      </c>
      <c r="AG73" s="276" t="s">
        <v>7355</v>
      </c>
      <c r="AH73" s="276" t="s">
        <v>7355</v>
      </c>
      <c r="AI73" s="276" t="s">
        <v>7355</v>
      </c>
      <c r="AJ73" s="276" t="s">
        <v>7355</v>
      </c>
      <c r="AK73" s="276" t="str">
        <f>_xlfn.IFNA(VLOOKUP(C73,'INFORM Severity - hidden'!$C$5:$G$155,5,FALSE),"-")</f>
        <v>x</v>
      </c>
    </row>
    <row r="74" spans="1:37" x14ac:dyDescent="0.35">
      <c r="A74"/>
      <c r="B74"/>
      <c r="C74" t="s">
        <v>7387</v>
      </c>
      <c r="D74" s="276" t="str">
        <f t="shared" si="1"/>
        <v>-</v>
      </c>
      <c r="E74" s="276" t="s">
        <v>7355</v>
      </c>
      <c r="F74" s="276" t="s">
        <v>7355</v>
      </c>
      <c r="G74" s="276" t="s">
        <v>7355</v>
      </c>
      <c r="H74" s="276" t="s">
        <v>7355</v>
      </c>
      <c r="I74" s="276" t="s">
        <v>7355</v>
      </c>
      <c r="J74" s="276" t="s">
        <v>7355</v>
      </c>
      <c r="K74" s="276" t="s">
        <v>7355</v>
      </c>
      <c r="L74" s="276" t="s">
        <v>7355</v>
      </c>
      <c r="M74" s="276" t="s">
        <v>7355</v>
      </c>
      <c r="N74" s="276" t="s">
        <v>7355</v>
      </c>
      <c r="O74" s="276" t="s">
        <v>7355</v>
      </c>
      <c r="P74" s="276" t="s">
        <v>7355</v>
      </c>
      <c r="Q74" s="276" t="s">
        <v>7355</v>
      </c>
      <c r="R74" s="276" t="s">
        <v>7355</v>
      </c>
      <c r="S74" s="276" t="s">
        <v>7355</v>
      </c>
      <c r="T74" s="276" t="s">
        <v>7355</v>
      </c>
      <c r="U74" s="276" t="s">
        <v>7355</v>
      </c>
      <c r="V74" s="276">
        <v>2.4</v>
      </c>
      <c r="W74" s="276">
        <v>2.5</v>
      </c>
      <c r="X74" s="276">
        <v>2.5</v>
      </c>
      <c r="Y74" s="276">
        <v>2.5</v>
      </c>
      <c r="Z74" s="276">
        <v>2.5</v>
      </c>
      <c r="AA74" s="276">
        <v>2.5</v>
      </c>
      <c r="AB74" s="276">
        <v>2.5</v>
      </c>
      <c r="AC74" s="276" t="s">
        <v>7355</v>
      </c>
      <c r="AD74" s="276" t="s">
        <v>7355</v>
      </c>
      <c r="AE74" s="276" t="s">
        <v>7355</v>
      </c>
      <c r="AF74" s="276" t="s">
        <v>7355</v>
      </c>
      <c r="AG74" s="276" t="s">
        <v>7355</v>
      </c>
      <c r="AH74" s="276" t="s">
        <v>7355</v>
      </c>
      <c r="AI74" s="276" t="s">
        <v>7355</v>
      </c>
      <c r="AJ74" s="276" t="s">
        <v>7355</v>
      </c>
      <c r="AK74" s="276" t="str">
        <f>_xlfn.IFNA(VLOOKUP(C74,'INFORM Severity - hidden'!$C$5:$G$155,5,FALSE),"-")</f>
        <v>-</v>
      </c>
    </row>
    <row r="75" spans="1:37" x14ac:dyDescent="0.35">
      <c r="A75"/>
      <c r="B75"/>
      <c r="C75" t="s">
        <v>7388</v>
      </c>
      <c r="D75" s="276" t="str">
        <f t="shared" si="1"/>
        <v>-</v>
      </c>
      <c r="E75" s="276" t="s">
        <v>7355</v>
      </c>
      <c r="F75" s="276" t="s">
        <v>7355</v>
      </c>
      <c r="G75" s="276" t="s">
        <v>7355</v>
      </c>
      <c r="H75" s="276" t="s">
        <v>7355</v>
      </c>
      <c r="I75" s="276" t="s">
        <v>7355</v>
      </c>
      <c r="J75" s="276" t="s">
        <v>7355</v>
      </c>
      <c r="K75" s="276" t="s">
        <v>7355</v>
      </c>
      <c r="L75" s="276" t="s">
        <v>7355</v>
      </c>
      <c r="M75" s="276" t="s">
        <v>7355</v>
      </c>
      <c r="N75" s="276" t="s">
        <v>7355</v>
      </c>
      <c r="O75" s="276" t="s">
        <v>7355</v>
      </c>
      <c r="P75" s="276" t="s">
        <v>7355</v>
      </c>
      <c r="Q75" s="276" t="s">
        <v>7355</v>
      </c>
      <c r="R75" s="276" t="s">
        <v>7355</v>
      </c>
      <c r="S75" s="276" t="s">
        <v>7355</v>
      </c>
      <c r="T75" s="276" t="s">
        <v>7355</v>
      </c>
      <c r="U75" s="276" t="s">
        <v>7355</v>
      </c>
      <c r="V75" s="276" t="s">
        <v>7355</v>
      </c>
      <c r="W75" s="276">
        <v>2.9</v>
      </c>
      <c r="X75" s="276" t="s">
        <v>7355</v>
      </c>
      <c r="Y75" s="276" t="s">
        <v>7355</v>
      </c>
      <c r="Z75" s="276" t="s">
        <v>7355</v>
      </c>
      <c r="AA75" s="276" t="s">
        <v>7355</v>
      </c>
      <c r="AB75" s="276" t="s">
        <v>7355</v>
      </c>
      <c r="AC75" s="276" t="s">
        <v>7355</v>
      </c>
      <c r="AD75" s="276" t="s">
        <v>7355</v>
      </c>
      <c r="AE75" s="276" t="s">
        <v>7355</v>
      </c>
      <c r="AF75" s="276" t="s">
        <v>7355</v>
      </c>
      <c r="AG75" s="276" t="s">
        <v>7355</v>
      </c>
      <c r="AH75" s="276" t="s">
        <v>7355</v>
      </c>
      <c r="AI75" s="276" t="s">
        <v>7355</v>
      </c>
      <c r="AJ75" s="276" t="s">
        <v>7355</v>
      </c>
      <c r="AK75" s="276" t="str">
        <f>_xlfn.IFNA(VLOOKUP(C75,'INFORM Severity - hidden'!$C$5:$G$155,5,FALSE),"-")</f>
        <v>-</v>
      </c>
    </row>
    <row r="76" spans="1:37" x14ac:dyDescent="0.35">
      <c r="A76"/>
      <c r="B76"/>
      <c r="C76" t="s">
        <v>7389</v>
      </c>
      <c r="D76" s="276" t="str">
        <f t="shared" si="1"/>
        <v>-</v>
      </c>
      <c r="E76" s="276" t="s">
        <v>7355</v>
      </c>
      <c r="F76" s="276" t="s">
        <v>7355</v>
      </c>
      <c r="G76" s="276" t="s">
        <v>7355</v>
      </c>
      <c r="H76" s="276" t="s">
        <v>7355</v>
      </c>
      <c r="I76" s="276" t="s">
        <v>7355</v>
      </c>
      <c r="J76" s="276" t="s">
        <v>7355</v>
      </c>
      <c r="K76" s="276" t="s">
        <v>7355</v>
      </c>
      <c r="L76" s="276" t="s">
        <v>7355</v>
      </c>
      <c r="M76" s="276" t="s">
        <v>7355</v>
      </c>
      <c r="N76" s="276" t="s">
        <v>7355</v>
      </c>
      <c r="O76" s="276" t="s">
        <v>7355</v>
      </c>
      <c r="P76" s="276" t="s">
        <v>7355</v>
      </c>
      <c r="Q76" s="276" t="s">
        <v>7355</v>
      </c>
      <c r="R76" s="276" t="s">
        <v>7355</v>
      </c>
      <c r="S76" s="276" t="s">
        <v>7355</v>
      </c>
      <c r="T76" s="276" t="s">
        <v>7355</v>
      </c>
      <c r="U76" s="276" t="s">
        <v>7355</v>
      </c>
      <c r="V76" s="276" t="s">
        <v>7355</v>
      </c>
      <c r="W76" s="276" t="s">
        <v>7355</v>
      </c>
      <c r="X76" s="276" t="s">
        <v>7355</v>
      </c>
      <c r="Y76" s="276">
        <v>2.7</v>
      </c>
      <c r="Z76" s="276">
        <v>2.6</v>
      </c>
      <c r="AA76" s="276">
        <v>2.6</v>
      </c>
      <c r="AB76" s="276" t="s">
        <v>7355</v>
      </c>
      <c r="AC76" s="276" t="s">
        <v>7355</v>
      </c>
      <c r="AD76" s="276" t="s">
        <v>7355</v>
      </c>
      <c r="AE76" s="276" t="s">
        <v>7355</v>
      </c>
      <c r="AF76" s="276" t="s">
        <v>7355</v>
      </c>
      <c r="AG76" s="276" t="s">
        <v>7355</v>
      </c>
      <c r="AH76" s="276" t="s">
        <v>7355</v>
      </c>
      <c r="AI76" s="276" t="s">
        <v>7355</v>
      </c>
      <c r="AJ76" s="276" t="s">
        <v>7355</v>
      </c>
      <c r="AK76" s="276" t="str">
        <f>_xlfn.IFNA(VLOOKUP(C76,'INFORM Severity - hidden'!$C$5:$G$155,5,FALSE),"-")</f>
        <v>-</v>
      </c>
    </row>
    <row r="77" spans="1:37" x14ac:dyDescent="0.35">
      <c r="A77"/>
      <c r="B77"/>
      <c r="C77" t="s">
        <v>7390</v>
      </c>
      <c r="D77" s="276" t="str">
        <f t="shared" si="1"/>
        <v>-</v>
      </c>
      <c r="E77" s="276" t="s">
        <v>7355</v>
      </c>
      <c r="F77" s="276" t="s">
        <v>7355</v>
      </c>
      <c r="G77" s="276" t="s">
        <v>7355</v>
      </c>
      <c r="H77" s="276">
        <v>3.2</v>
      </c>
      <c r="I77" s="276">
        <v>3.1</v>
      </c>
      <c r="J77" s="276">
        <v>3.1</v>
      </c>
      <c r="K77" s="276" t="s">
        <v>7355</v>
      </c>
      <c r="L77" s="276" t="s">
        <v>7355</v>
      </c>
      <c r="M77" s="276" t="s">
        <v>7355</v>
      </c>
      <c r="N77" s="276" t="s">
        <v>7355</v>
      </c>
      <c r="O77" s="276" t="s">
        <v>7355</v>
      </c>
      <c r="P77" s="276" t="s">
        <v>7355</v>
      </c>
      <c r="Q77" s="276" t="s">
        <v>7355</v>
      </c>
      <c r="R77" s="276" t="s">
        <v>7355</v>
      </c>
      <c r="S77" s="276" t="s">
        <v>7355</v>
      </c>
      <c r="T77" s="276" t="s">
        <v>7355</v>
      </c>
      <c r="U77" s="276" t="s">
        <v>7355</v>
      </c>
      <c r="V77" s="276" t="s">
        <v>7355</v>
      </c>
      <c r="W77" s="276" t="s">
        <v>7355</v>
      </c>
      <c r="X77" s="276" t="s">
        <v>7355</v>
      </c>
      <c r="Y77" s="276" t="s">
        <v>7355</v>
      </c>
      <c r="Z77" s="276" t="s">
        <v>7355</v>
      </c>
      <c r="AA77" s="276" t="s">
        <v>7355</v>
      </c>
      <c r="AB77" s="276" t="s">
        <v>7355</v>
      </c>
      <c r="AC77" s="276" t="s">
        <v>7355</v>
      </c>
      <c r="AD77" s="276" t="s">
        <v>7355</v>
      </c>
      <c r="AE77" s="276" t="s">
        <v>7355</v>
      </c>
      <c r="AF77" s="276" t="s">
        <v>7355</v>
      </c>
      <c r="AG77" s="276" t="s">
        <v>7355</v>
      </c>
      <c r="AH77" s="276" t="s">
        <v>7355</v>
      </c>
      <c r="AI77" s="276" t="s">
        <v>7355</v>
      </c>
      <c r="AJ77" s="276" t="s">
        <v>7355</v>
      </c>
      <c r="AK77" s="276" t="str">
        <f>_xlfn.IFNA(VLOOKUP(C77,'INFORM Severity - hidden'!$C$5:$G$155,5,FALSE),"-")</f>
        <v>-</v>
      </c>
    </row>
    <row r="78" spans="1:37" x14ac:dyDescent="0.35">
      <c r="A78"/>
      <c r="B78"/>
      <c r="C78" t="s">
        <v>7391</v>
      </c>
      <c r="D78" s="276" t="str">
        <f t="shared" si="1"/>
        <v>-</v>
      </c>
      <c r="E78" s="276" t="s">
        <v>7355</v>
      </c>
      <c r="F78" s="276" t="s">
        <v>7355</v>
      </c>
      <c r="G78" s="276" t="s">
        <v>7355</v>
      </c>
      <c r="H78" s="276" t="s">
        <v>7355</v>
      </c>
      <c r="I78" s="276" t="s">
        <v>7355</v>
      </c>
      <c r="J78" s="276" t="s">
        <v>7355</v>
      </c>
      <c r="K78" s="276" t="s">
        <v>7355</v>
      </c>
      <c r="L78" s="276" t="s">
        <v>7355</v>
      </c>
      <c r="M78" s="276" t="s">
        <v>7355</v>
      </c>
      <c r="N78" s="276" t="s">
        <v>7355</v>
      </c>
      <c r="O78" s="276" t="s">
        <v>7355</v>
      </c>
      <c r="P78" s="276" t="s">
        <v>7355</v>
      </c>
      <c r="Q78" s="276">
        <v>1.6</v>
      </c>
      <c r="R78" s="276" t="s">
        <v>7355</v>
      </c>
      <c r="S78" s="276" t="s">
        <v>7355</v>
      </c>
      <c r="T78" s="276" t="s">
        <v>7355</v>
      </c>
      <c r="U78" s="276" t="s">
        <v>7355</v>
      </c>
      <c r="V78" s="276" t="s">
        <v>7355</v>
      </c>
      <c r="W78" s="276" t="s">
        <v>7355</v>
      </c>
      <c r="X78" s="276" t="s">
        <v>7355</v>
      </c>
      <c r="Y78" s="276" t="s">
        <v>7355</v>
      </c>
      <c r="Z78" s="276" t="s">
        <v>7355</v>
      </c>
      <c r="AA78" s="276" t="s">
        <v>7355</v>
      </c>
      <c r="AB78" s="276" t="s">
        <v>7355</v>
      </c>
      <c r="AC78" s="276" t="s">
        <v>7355</v>
      </c>
      <c r="AD78" s="276" t="s">
        <v>7355</v>
      </c>
      <c r="AE78" s="276" t="s">
        <v>7355</v>
      </c>
      <c r="AF78" s="276" t="s">
        <v>7355</v>
      </c>
      <c r="AG78" s="276" t="s">
        <v>7355</v>
      </c>
      <c r="AH78" s="276" t="s">
        <v>7355</v>
      </c>
      <c r="AI78" s="276" t="s">
        <v>7355</v>
      </c>
      <c r="AJ78" s="276" t="s">
        <v>7355</v>
      </c>
      <c r="AK78" s="276" t="str">
        <f>_xlfn.IFNA(VLOOKUP(C78,'INFORM Severity - hidden'!$C$5:$G$155,5,FALSE),"-")</f>
        <v>-</v>
      </c>
    </row>
    <row r="79" spans="1:37" x14ac:dyDescent="0.35">
      <c r="A79" t="s">
        <v>1799</v>
      </c>
      <c r="B79" t="s">
        <v>1797</v>
      </c>
      <c r="C79" t="s">
        <v>1798</v>
      </c>
      <c r="D79" s="276" t="str">
        <f t="shared" si="1"/>
        <v>Stable</v>
      </c>
      <c r="E79" s="276" t="s">
        <v>7355</v>
      </c>
      <c r="F79" s="276" t="s">
        <v>7355</v>
      </c>
      <c r="G79" s="276" t="s">
        <v>7355</v>
      </c>
      <c r="H79" s="276" t="s">
        <v>7355</v>
      </c>
      <c r="I79" s="276" t="s">
        <v>7355</v>
      </c>
      <c r="J79" s="276" t="s">
        <v>7355</v>
      </c>
      <c r="K79" s="276" t="s">
        <v>7355</v>
      </c>
      <c r="L79" s="276" t="s">
        <v>7355</v>
      </c>
      <c r="M79" s="276" t="s">
        <v>7355</v>
      </c>
      <c r="N79" s="276" t="s">
        <v>7355</v>
      </c>
      <c r="O79" s="276" t="s">
        <v>7355</v>
      </c>
      <c r="P79" s="276" t="s">
        <v>7355</v>
      </c>
      <c r="Q79" s="276" t="s">
        <v>7355</v>
      </c>
      <c r="R79" s="276" t="s">
        <v>7355</v>
      </c>
      <c r="S79" s="276">
        <v>3.4</v>
      </c>
      <c r="T79" s="276">
        <v>3.4</v>
      </c>
      <c r="U79" s="276">
        <v>3.4</v>
      </c>
      <c r="V79" s="276">
        <v>3.5</v>
      </c>
      <c r="W79" s="276">
        <v>3.5</v>
      </c>
      <c r="X79" s="276">
        <v>3.5</v>
      </c>
      <c r="Y79" s="276">
        <v>3.5</v>
      </c>
      <c r="Z79" s="276">
        <v>3.5</v>
      </c>
      <c r="AA79" s="276">
        <v>3.4</v>
      </c>
      <c r="AB79" s="276">
        <v>3.4</v>
      </c>
      <c r="AC79" s="276">
        <v>3.4</v>
      </c>
      <c r="AD79" s="276">
        <v>3.4</v>
      </c>
      <c r="AE79" s="276">
        <v>3.4</v>
      </c>
      <c r="AF79" s="276">
        <v>3.4</v>
      </c>
      <c r="AG79" s="276">
        <v>3.4</v>
      </c>
      <c r="AH79" s="276">
        <v>3.3</v>
      </c>
      <c r="AI79" s="276">
        <v>3.4</v>
      </c>
      <c r="AJ79" s="276">
        <v>3.4</v>
      </c>
      <c r="AK79" s="276">
        <f>_xlfn.IFNA(VLOOKUP(C79,'INFORM Severity - hidden'!$C$5:$G$155,5,FALSE),"-")</f>
        <v>3.4</v>
      </c>
    </row>
    <row r="80" spans="1:37" x14ac:dyDescent="0.35">
      <c r="A80" t="s">
        <v>592</v>
      </c>
      <c r="B80" t="s">
        <v>1862</v>
      </c>
      <c r="C80" t="s">
        <v>1863</v>
      </c>
      <c r="D80" s="276" t="str">
        <f t="shared" si="1"/>
        <v>Increasing</v>
      </c>
      <c r="E80" s="276" t="s">
        <v>7355</v>
      </c>
      <c r="F80" s="276">
        <v>4.3</v>
      </c>
      <c r="G80" s="276">
        <v>4.3</v>
      </c>
      <c r="H80" s="276">
        <v>4.2</v>
      </c>
      <c r="I80" s="276">
        <v>4.2</v>
      </c>
      <c r="J80" s="276">
        <v>4.3</v>
      </c>
      <c r="K80" s="276">
        <v>4.3</v>
      </c>
      <c r="L80" s="276">
        <v>4.3</v>
      </c>
      <c r="M80" s="276">
        <v>4.3</v>
      </c>
      <c r="N80" s="276">
        <v>4.3</v>
      </c>
      <c r="O80" s="276">
        <v>4.3</v>
      </c>
      <c r="P80" s="276">
        <v>4.2</v>
      </c>
      <c r="Q80" s="276">
        <v>4.2</v>
      </c>
      <c r="R80" s="276">
        <v>4.2</v>
      </c>
      <c r="S80" s="276">
        <v>4.2</v>
      </c>
      <c r="T80" s="276">
        <v>3.9</v>
      </c>
      <c r="U80" s="276">
        <v>3.9</v>
      </c>
      <c r="V80" s="276">
        <v>4</v>
      </c>
      <c r="W80" s="276">
        <v>4</v>
      </c>
      <c r="X80" s="276">
        <v>4</v>
      </c>
      <c r="Y80" s="276">
        <v>4</v>
      </c>
      <c r="Z80" s="276">
        <v>4</v>
      </c>
      <c r="AA80" s="276">
        <v>4</v>
      </c>
      <c r="AB80" s="276">
        <v>4</v>
      </c>
      <c r="AC80" s="276">
        <v>3.9</v>
      </c>
      <c r="AD80" s="276">
        <v>3.9</v>
      </c>
      <c r="AE80" s="276">
        <v>4.2</v>
      </c>
      <c r="AF80" s="276">
        <v>4.2</v>
      </c>
      <c r="AG80" s="276">
        <v>4.2</v>
      </c>
      <c r="AH80" s="276">
        <v>4.2</v>
      </c>
      <c r="AI80" s="276">
        <v>4.3</v>
      </c>
      <c r="AJ80" s="276">
        <v>4.3</v>
      </c>
      <c r="AK80" s="276">
        <f>_xlfn.IFNA(VLOOKUP(C80,'INFORM Severity - hidden'!$C$5:$G$155,5,FALSE),"-")</f>
        <v>4.3</v>
      </c>
    </row>
    <row r="81" spans="1:37" x14ac:dyDescent="0.35">
      <c r="A81" t="s">
        <v>592</v>
      </c>
      <c r="B81" t="s">
        <v>590</v>
      </c>
      <c r="C81" t="s">
        <v>591</v>
      </c>
      <c r="D81" s="276" t="str">
        <f t="shared" si="1"/>
        <v>Increasing</v>
      </c>
      <c r="E81" s="276" t="s">
        <v>7355</v>
      </c>
      <c r="F81" s="276">
        <v>4.4000000000000004</v>
      </c>
      <c r="G81" s="276">
        <v>4.3</v>
      </c>
      <c r="H81" s="276">
        <v>4.2</v>
      </c>
      <c r="I81" s="276">
        <v>4.2</v>
      </c>
      <c r="J81" s="276">
        <v>4.3</v>
      </c>
      <c r="K81" s="276">
        <v>4.3</v>
      </c>
      <c r="L81" s="276">
        <v>4.3</v>
      </c>
      <c r="M81" s="276">
        <v>4.3</v>
      </c>
      <c r="N81" s="276">
        <v>4.3</v>
      </c>
      <c r="O81" s="276">
        <v>4.3</v>
      </c>
      <c r="P81" s="276">
        <v>4.0999999999999996</v>
      </c>
      <c r="Q81" s="276">
        <v>4.0999999999999996</v>
      </c>
      <c r="R81" s="276">
        <v>4.0999999999999996</v>
      </c>
      <c r="S81" s="276">
        <v>4</v>
      </c>
      <c r="T81" s="276">
        <v>4</v>
      </c>
      <c r="U81" s="276">
        <v>4</v>
      </c>
      <c r="V81" s="276">
        <v>4.0999999999999996</v>
      </c>
      <c r="W81" s="276">
        <v>4.0999999999999996</v>
      </c>
      <c r="X81" s="276">
        <v>4.0999999999999996</v>
      </c>
      <c r="Y81" s="276">
        <v>4.0999999999999996</v>
      </c>
      <c r="Z81" s="276">
        <v>4.0999999999999996</v>
      </c>
      <c r="AA81" s="276">
        <v>4.0999999999999996</v>
      </c>
      <c r="AB81" s="276">
        <v>4.0999999999999996</v>
      </c>
      <c r="AC81" s="276">
        <v>4.0999999999999996</v>
      </c>
      <c r="AD81" s="276">
        <v>4.2</v>
      </c>
      <c r="AE81" s="276">
        <v>4.4000000000000004</v>
      </c>
      <c r="AF81" s="276">
        <v>4.4000000000000004</v>
      </c>
      <c r="AG81" s="276">
        <v>4.4000000000000004</v>
      </c>
      <c r="AH81" s="276">
        <v>4.4000000000000004</v>
      </c>
      <c r="AI81" s="276">
        <v>4.5999999999999996</v>
      </c>
      <c r="AJ81" s="276">
        <v>4.5999999999999996</v>
      </c>
      <c r="AK81" s="276">
        <f>_xlfn.IFNA(VLOOKUP(C81,'INFORM Severity - hidden'!$C$5:$G$155,5,FALSE),"-")</f>
        <v>4.5999999999999996</v>
      </c>
    </row>
    <row r="82" spans="1:37" x14ac:dyDescent="0.35">
      <c r="A82" t="s">
        <v>592</v>
      </c>
      <c r="B82" t="s">
        <v>596</v>
      </c>
      <c r="C82" t="s">
        <v>597</v>
      </c>
      <c r="D82" s="276" t="str">
        <f t="shared" si="1"/>
        <v>Increasing</v>
      </c>
      <c r="E82" s="276" t="s">
        <v>7355</v>
      </c>
      <c r="F82" s="276">
        <v>2.5</v>
      </c>
      <c r="G82" s="276">
        <v>2.4</v>
      </c>
      <c r="H82" s="276">
        <v>3.2</v>
      </c>
      <c r="I82" s="276">
        <v>3.1</v>
      </c>
      <c r="J82" s="276">
        <v>3.2</v>
      </c>
      <c r="K82" s="276">
        <v>3.2</v>
      </c>
      <c r="L82" s="276">
        <v>3.2</v>
      </c>
      <c r="M82" s="276">
        <v>3.2</v>
      </c>
      <c r="N82" s="276">
        <v>3.2</v>
      </c>
      <c r="O82" s="276">
        <v>2.9</v>
      </c>
      <c r="P82" s="276">
        <v>2.9</v>
      </c>
      <c r="Q82" s="276">
        <v>2.9</v>
      </c>
      <c r="R82" s="276">
        <v>2.9</v>
      </c>
      <c r="S82" s="276">
        <v>2.9</v>
      </c>
      <c r="T82" s="276">
        <v>2.9</v>
      </c>
      <c r="U82" s="276">
        <v>2.9</v>
      </c>
      <c r="V82" s="276">
        <v>2.9</v>
      </c>
      <c r="W82" s="276">
        <v>2.9</v>
      </c>
      <c r="X82" s="276">
        <v>2.9</v>
      </c>
      <c r="Y82" s="276">
        <v>2.8</v>
      </c>
      <c r="Z82" s="276">
        <v>2.8</v>
      </c>
      <c r="AA82" s="276">
        <v>2.8</v>
      </c>
      <c r="AB82" s="276">
        <v>2.8</v>
      </c>
      <c r="AC82" s="276">
        <v>2.8</v>
      </c>
      <c r="AD82" s="276">
        <v>2.8</v>
      </c>
      <c r="AE82" s="276">
        <v>2.8</v>
      </c>
      <c r="AF82" s="276">
        <v>2.8</v>
      </c>
      <c r="AG82" s="276">
        <v>2.8</v>
      </c>
      <c r="AH82" s="276">
        <v>2.8</v>
      </c>
      <c r="AI82" s="276">
        <v>3</v>
      </c>
      <c r="AJ82" s="276">
        <v>3</v>
      </c>
      <c r="AK82" s="276">
        <f>_xlfn.IFNA(VLOOKUP(C82,'INFORM Severity - hidden'!$C$5:$G$155,5,FALSE),"-")</f>
        <v>3</v>
      </c>
    </row>
    <row r="83" spans="1:37" x14ac:dyDescent="0.35">
      <c r="A83" t="s">
        <v>610</v>
      </c>
      <c r="B83" t="s">
        <v>608</v>
      </c>
      <c r="C83" t="s">
        <v>609</v>
      </c>
      <c r="D83" s="276" t="str">
        <f t="shared" si="1"/>
        <v>Stable</v>
      </c>
      <c r="E83" s="276" t="s">
        <v>7355</v>
      </c>
      <c r="F83" s="276">
        <v>1.1000000000000001</v>
      </c>
      <c r="G83" s="276" t="s">
        <v>7355</v>
      </c>
      <c r="H83" s="276" t="s">
        <v>7355</v>
      </c>
      <c r="I83" s="276" t="s">
        <v>7355</v>
      </c>
      <c r="J83" s="276" t="s">
        <v>7355</v>
      </c>
      <c r="K83" s="276" t="s">
        <v>7355</v>
      </c>
      <c r="L83" s="276" t="s">
        <v>7355</v>
      </c>
      <c r="M83" s="276" t="s">
        <v>7355</v>
      </c>
      <c r="N83" s="276" t="s">
        <v>7355</v>
      </c>
      <c r="O83" s="276" t="s">
        <v>7355</v>
      </c>
      <c r="P83" s="276" t="s">
        <v>7355</v>
      </c>
      <c r="Q83" s="276" t="s">
        <v>7355</v>
      </c>
      <c r="R83" s="276" t="s">
        <v>7355</v>
      </c>
      <c r="S83" s="276" t="s">
        <v>7355</v>
      </c>
      <c r="T83" s="276" t="s">
        <v>7355</v>
      </c>
      <c r="U83" s="276" t="s">
        <v>7355</v>
      </c>
      <c r="V83" s="276" t="s">
        <v>7355</v>
      </c>
      <c r="W83" s="276" t="s">
        <v>7355</v>
      </c>
      <c r="X83" s="276" t="s">
        <v>7355</v>
      </c>
      <c r="Y83" s="276" t="s">
        <v>7355</v>
      </c>
      <c r="Z83" s="276" t="s">
        <v>7355</v>
      </c>
      <c r="AA83" s="276" t="s">
        <v>7355</v>
      </c>
      <c r="AB83" s="276" t="s">
        <v>7355</v>
      </c>
      <c r="AC83" s="276" t="s">
        <v>7355</v>
      </c>
      <c r="AD83" s="276" t="s">
        <v>7355</v>
      </c>
      <c r="AE83" s="276" t="s">
        <v>7355</v>
      </c>
      <c r="AF83" s="276" t="s">
        <v>7355</v>
      </c>
      <c r="AG83" s="276" t="s">
        <v>7355</v>
      </c>
      <c r="AH83" s="276">
        <v>1.9</v>
      </c>
      <c r="AI83" s="276">
        <v>1.9</v>
      </c>
      <c r="AJ83" s="276">
        <v>1.9</v>
      </c>
      <c r="AK83" s="276">
        <f>_xlfn.IFNA(VLOOKUP(C83,'INFORM Severity - hidden'!$C$5:$G$155,5,FALSE),"-")</f>
        <v>1.9</v>
      </c>
    </row>
    <row r="84" spans="1:37" x14ac:dyDescent="0.35">
      <c r="A84"/>
      <c r="B84"/>
      <c r="C84" t="s">
        <v>7392</v>
      </c>
      <c r="D84" s="276" t="str">
        <f t="shared" si="1"/>
        <v>-</v>
      </c>
      <c r="E84" s="276" t="s">
        <v>7355</v>
      </c>
      <c r="F84" s="276">
        <v>1.6</v>
      </c>
      <c r="G84" s="276">
        <v>1.6</v>
      </c>
      <c r="H84" s="276" t="s">
        <v>7355</v>
      </c>
      <c r="I84" s="276" t="s">
        <v>7355</v>
      </c>
      <c r="J84" s="276" t="s">
        <v>7355</v>
      </c>
      <c r="K84" s="276" t="s">
        <v>7355</v>
      </c>
      <c r="L84" s="276" t="s">
        <v>7355</v>
      </c>
      <c r="M84" s="276" t="s">
        <v>7355</v>
      </c>
      <c r="N84" s="276" t="s">
        <v>7355</v>
      </c>
      <c r="O84" s="276" t="s">
        <v>7355</v>
      </c>
      <c r="P84" s="276" t="s">
        <v>7355</v>
      </c>
      <c r="Q84" s="276" t="s">
        <v>7355</v>
      </c>
      <c r="R84" s="276" t="s">
        <v>7355</v>
      </c>
      <c r="S84" s="276" t="s">
        <v>7355</v>
      </c>
      <c r="T84" s="276" t="s">
        <v>7355</v>
      </c>
      <c r="U84" s="276" t="s">
        <v>7355</v>
      </c>
      <c r="V84" s="276" t="s">
        <v>7355</v>
      </c>
      <c r="W84" s="276" t="s">
        <v>7355</v>
      </c>
      <c r="X84" s="276" t="s">
        <v>7355</v>
      </c>
      <c r="Y84" s="276" t="s">
        <v>7355</v>
      </c>
      <c r="Z84" s="276" t="s">
        <v>7355</v>
      </c>
      <c r="AA84" s="276" t="s">
        <v>7355</v>
      </c>
      <c r="AB84" s="276" t="s">
        <v>7355</v>
      </c>
      <c r="AC84" s="276" t="s">
        <v>7355</v>
      </c>
      <c r="AD84" s="276" t="s">
        <v>7355</v>
      </c>
      <c r="AE84" s="276" t="s">
        <v>7355</v>
      </c>
      <c r="AF84" s="276" t="s">
        <v>7355</v>
      </c>
      <c r="AG84" s="276" t="s">
        <v>7355</v>
      </c>
      <c r="AH84" s="276" t="s">
        <v>7355</v>
      </c>
      <c r="AI84" s="276" t="s">
        <v>7355</v>
      </c>
      <c r="AJ84" s="276" t="s">
        <v>7355</v>
      </c>
      <c r="AK84" s="276" t="str">
        <f>_xlfn.IFNA(VLOOKUP(C84,'INFORM Severity - hidden'!$C$5:$G$155,5,FALSE),"-")</f>
        <v>-</v>
      </c>
    </row>
    <row r="85" spans="1:37" x14ac:dyDescent="0.35">
      <c r="A85" t="s">
        <v>199</v>
      </c>
      <c r="B85" t="s">
        <v>197</v>
      </c>
      <c r="C85" t="s">
        <v>198</v>
      </c>
      <c r="D85" s="276" t="str">
        <f t="shared" si="1"/>
        <v>Decreasing</v>
      </c>
      <c r="E85" s="276" t="s">
        <v>7355</v>
      </c>
      <c r="F85" s="276">
        <v>1.6</v>
      </c>
      <c r="G85" s="276">
        <v>1.6</v>
      </c>
      <c r="H85" s="276">
        <v>2.5</v>
      </c>
      <c r="I85" s="276">
        <v>2.6</v>
      </c>
      <c r="J85" s="276">
        <v>2.6</v>
      </c>
      <c r="K85" s="276">
        <v>2.6</v>
      </c>
      <c r="L85" s="276">
        <v>2.6</v>
      </c>
      <c r="M85" s="276">
        <v>2.6</v>
      </c>
      <c r="N85" s="276">
        <v>2.6</v>
      </c>
      <c r="O85" s="276">
        <v>2.5</v>
      </c>
      <c r="P85" s="276">
        <v>2.5</v>
      </c>
      <c r="Q85" s="276">
        <v>2.5</v>
      </c>
      <c r="R85" s="276">
        <v>2.5</v>
      </c>
      <c r="S85" s="276">
        <v>2.5</v>
      </c>
      <c r="T85" s="276">
        <v>2.5</v>
      </c>
      <c r="U85" s="276">
        <v>2.6</v>
      </c>
      <c r="V85" s="276">
        <v>2.7</v>
      </c>
      <c r="W85" s="276">
        <v>2.7</v>
      </c>
      <c r="X85" s="276">
        <v>2.7</v>
      </c>
      <c r="Y85" s="276">
        <v>2.7</v>
      </c>
      <c r="Z85" s="276">
        <v>2.7</v>
      </c>
      <c r="AA85" s="276">
        <v>2.8</v>
      </c>
      <c r="AB85" s="276">
        <v>2.7</v>
      </c>
      <c r="AC85" s="276">
        <v>3.1</v>
      </c>
      <c r="AD85" s="276">
        <v>3.1</v>
      </c>
      <c r="AE85" s="276">
        <v>3.1</v>
      </c>
      <c r="AF85" s="276">
        <v>3.1</v>
      </c>
      <c r="AG85" s="276">
        <v>3.1</v>
      </c>
      <c r="AH85" s="276">
        <v>2.9</v>
      </c>
      <c r="AI85" s="276">
        <v>2.9</v>
      </c>
      <c r="AJ85" s="276">
        <v>2.9</v>
      </c>
      <c r="AK85" s="276">
        <f>_xlfn.IFNA(VLOOKUP(C85,'INFORM Severity - hidden'!$C$5:$G$155,5,FALSE),"-")</f>
        <v>2.9</v>
      </c>
    </row>
    <row r="86" spans="1:37" x14ac:dyDescent="0.35">
      <c r="A86"/>
      <c r="B86"/>
      <c r="C86" t="s">
        <v>7393</v>
      </c>
      <c r="D86" s="276" t="str">
        <f t="shared" si="1"/>
        <v>-</v>
      </c>
      <c r="E86" s="276" t="s">
        <v>7355</v>
      </c>
      <c r="F86" s="276">
        <v>1.6</v>
      </c>
      <c r="G86" s="276">
        <v>1.6</v>
      </c>
      <c r="H86" s="276" t="s">
        <v>7355</v>
      </c>
      <c r="I86" s="276" t="s">
        <v>7355</v>
      </c>
      <c r="J86" s="276" t="s">
        <v>7355</v>
      </c>
      <c r="K86" s="276" t="s">
        <v>7355</v>
      </c>
      <c r="L86" s="276" t="s">
        <v>7355</v>
      </c>
      <c r="M86" s="276" t="s">
        <v>7355</v>
      </c>
      <c r="N86" s="276" t="s">
        <v>7355</v>
      </c>
      <c r="O86" s="276" t="s">
        <v>7355</v>
      </c>
      <c r="P86" s="276" t="s">
        <v>7355</v>
      </c>
      <c r="Q86" s="276" t="s">
        <v>7355</v>
      </c>
      <c r="R86" s="276" t="s">
        <v>7355</v>
      </c>
      <c r="S86" s="276" t="s">
        <v>7355</v>
      </c>
      <c r="T86" s="276" t="s">
        <v>7355</v>
      </c>
      <c r="U86" s="276" t="s">
        <v>7355</v>
      </c>
      <c r="V86" s="276" t="s">
        <v>7355</v>
      </c>
      <c r="W86" s="276" t="s">
        <v>7355</v>
      </c>
      <c r="X86" s="276" t="s">
        <v>7355</v>
      </c>
      <c r="Y86" s="276" t="s">
        <v>7355</v>
      </c>
      <c r="Z86" s="276" t="s">
        <v>7355</v>
      </c>
      <c r="AA86" s="276" t="s">
        <v>7355</v>
      </c>
      <c r="AB86" s="276" t="s">
        <v>7355</v>
      </c>
      <c r="AC86" s="276" t="s">
        <v>7355</v>
      </c>
      <c r="AD86" s="276" t="s">
        <v>7355</v>
      </c>
      <c r="AE86" s="276" t="s">
        <v>7355</v>
      </c>
      <c r="AF86" s="276" t="s">
        <v>7355</v>
      </c>
      <c r="AG86" s="276" t="s">
        <v>7355</v>
      </c>
      <c r="AH86" s="276" t="s">
        <v>7355</v>
      </c>
      <c r="AI86" s="276" t="s">
        <v>7355</v>
      </c>
      <c r="AJ86" s="276" t="s">
        <v>7355</v>
      </c>
      <c r="AK86" s="276" t="str">
        <f>_xlfn.IFNA(VLOOKUP(C86,'INFORM Severity - hidden'!$C$5:$G$155,5,FALSE),"-")</f>
        <v>-</v>
      </c>
    </row>
    <row r="87" spans="1:37" x14ac:dyDescent="0.35">
      <c r="A87" t="s">
        <v>626</v>
      </c>
      <c r="B87" t="s">
        <v>6337</v>
      </c>
      <c r="C87" t="s">
        <v>6338</v>
      </c>
      <c r="D87" s="276" t="str">
        <f t="shared" si="1"/>
        <v>-</v>
      </c>
      <c r="E87" s="276" t="s">
        <v>7355</v>
      </c>
      <c r="F87" s="276" t="s">
        <v>7355</v>
      </c>
      <c r="G87" s="276" t="s">
        <v>7355</v>
      </c>
      <c r="H87" s="276" t="s">
        <v>7355</v>
      </c>
      <c r="I87" s="276" t="s">
        <v>7355</v>
      </c>
      <c r="J87" s="276">
        <v>3.1</v>
      </c>
      <c r="K87" s="276">
        <v>3.1</v>
      </c>
      <c r="L87" s="276">
        <v>3.1</v>
      </c>
      <c r="M87" s="276">
        <v>3.4</v>
      </c>
      <c r="N87" s="276">
        <v>3.4</v>
      </c>
      <c r="O87" s="276">
        <v>3.3</v>
      </c>
      <c r="P87" s="276">
        <v>3.3</v>
      </c>
      <c r="Q87" s="276">
        <v>3.3</v>
      </c>
      <c r="R87" s="276">
        <v>3.3</v>
      </c>
      <c r="S87" s="276">
        <v>3.3</v>
      </c>
      <c r="T87" s="276">
        <v>3.3</v>
      </c>
      <c r="U87" s="276">
        <v>3.4</v>
      </c>
      <c r="V87" s="276">
        <v>3.5</v>
      </c>
      <c r="W87" s="276">
        <v>3.1</v>
      </c>
      <c r="X87" s="276">
        <v>3.1</v>
      </c>
      <c r="Y87" s="276">
        <v>3.1</v>
      </c>
      <c r="Z87" s="276">
        <v>3.1</v>
      </c>
      <c r="AA87" s="276">
        <v>3</v>
      </c>
      <c r="AB87" s="276">
        <v>3</v>
      </c>
      <c r="AC87" s="276">
        <v>3</v>
      </c>
      <c r="AD87" s="276" t="s">
        <v>7355</v>
      </c>
      <c r="AE87" s="276" t="s">
        <v>7355</v>
      </c>
      <c r="AF87" s="276" t="s">
        <v>7355</v>
      </c>
      <c r="AG87" s="276" t="s">
        <v>7355</v>
      </c>
      <c r="AH87" s="276" t="s">
        <v>7355</v>
      </c>
      <c r="AI87" s="276" t="s">
        <v>7355</v>
      </c>
      <c r="AJ87" s="276" t="s">
        <v>7355</v>
      </c>
      <c r="AK87" s="276">
        <f>_xlfn.IFNA(VLOOKUP(C87,'INFORM Severity - hidden'!$C$5:$G$155,5,FALSE),"-")</f>
        <v>3.2</v>
      </c>
    </row>
    <row r="88" spans="1:37" x14ac:dyDescent="0.35">
      <c r="A88" t="s">
        <v>626</v>
      </c>
      <c r="B88" t="s">
        <v>624</v>
      </c>
      <c r="C88" t="s">
        <v>625</v>
      </c>
      <c r="D88" s="276" t="str">
        <f t="shared" si="1"/>
        <v>Increasing</v>
      </c>
      <c r="E88" s="276" t="s">
        <v>7355</v>
      </c>
      <c r="F88" s="276">
        <v>2</v>
      </c>
      <c r="G88" s="276">
        <v>2</v>
      </c>
      <c r="H88" s="276">
        <v>2.8</v>
      </c>
      <c r="I88" s="276">
        <v>2.8</v>
      </c>
      <c r="J88" s="276">
        <v>2.8</v>
      </c>
      <c r="K88" s="276">
        <v>2.8</v>
      </c>
      <c r="L88" s="276">
        <v>2.8</v>
      </c>
      <c r="M88" s="276">
        <v>2.8</v>
      </c>
      <c r="N88" s="276">
        <v>2.8</v>
      </c>
      <c r="O88" s="276">
        <v>2.7</v>
      </c>
      <c r="P88" s="276">
        <v>2.7</v>
      </c>
      <c r="Q88" s="276">
        <v>2.7</v>
      </c>
      <c r="R88" s="276">
        <v>2.7</v>
      </c>
      <c r="S88" s="276">
        <v>2.7</v>
      </c>
      <c r="T88" s="276">
        <v>2.7</v>
      </c>
      <c r="U88" s="276">
        <v>2.8</v>
      </c>
      <c r="V88" s="276">
        <v>2.8</v>
      </c>
      <c r="W88" s="276">
        <v>2.8</v>
      </c>
      <c r="X88" s="276">
        <v>2.8</v>
      </c>
      <c r="Y88" s="276">
        <v>2.8</v>
      </c>
      <c r="Z88" s="276">
        <v>2.8</v>
      </c>
      <c r="AA88" s="276">
        <v>2.8</v>
      </c>
      <c r="AB88" s="276">
        <v>2.8</v>
      </c>
      <c r="AC88" s="276">
        <v>2.8</v>
      </c>
      <c r="AD88" s="276">
        <v>2.8</v>
      </c>
      <c r="AE88" s="276">
        <v>2.8</v>
      </c>
      <c r="AF88" s="276">
        <v>2.8</v>
      </c>
      <c r="AG88" s="276">
        <v>2.8</v>
      </c>
      <c r="AH88" s="276">
        <v>2.8</v>
      </c>
      <c r="AI88" s="276">
        <v>3</v>
      </c>
      <c r="AJ88" s="276">
        <v>3</v>
      </c>
      <c r="AK88" s="276">
        <f>_xlfn.IFNA(VLOOKUP(C88,'INFORM Severity - hidden'!$C$5:$G$155,5,FALSE),"-")</f>
        <v>2.7</v>
      </c>
    </row>
    <row r="89" spans="1:37" x14ac:dyDescent="0.35">
      <c r="A89" t="s">
        <v>626</v>
      </c>
      <c r="B89" t="s">
        <v>6408</v>
      </c>
      <c r="C89" t="s">
        <v>6409</v>
      </c>
      <c r="D89" s="276" t="str">
        <f t="shared" si="1"/>
        <v>-</v>
      </c>
      <c r="E89" s="276" t="s">
        <v>7355</v>
      </c>
      <c r="F89" s="276" t="s">
        <v>7355</v>
      </c>
      <c r="G89" s="276" t="s">
        <v>7355</v>
      </c>
      <c r="H89" s="276" t="s">
        <v>7355</v>
      </c>
      <c r="I89" s="276" t="s">
        <v>7355</v>
      </c>
      <c r="J89" s="276">
        <v>3</v>
      </c>
      <c r="K89" s="276">
        <v>3.1</v>
      </c>
      <c r="L89" s="276">
        <v>3.1</v>
      </c>
      <c r="M89" s="276">
        <v>3.3</v>
      </c>
      <c r="N89" s="276">
        <v>3.3</v>
      </c>
      <c r="O89" s="276">
        <v>3.2</v>
      </c>
      <c r="P89" s="276">
        <v>3.2</v>
      </c>
      <c r="Q89" s="276">
        <v>3.2</v>
      </c>
      <c r="R89" s="276">
        <v>3.2</v>
      </c>
      <c r="S89" s="276">
        <v>3.2</v>
      </c>
      <c r="T89" s="276">
        <v>3.2</v>
      </c>
      <c r="U89" s="276">
        <v>3.4</v>
      </c>
      <c r="V89" s="276">
        <v>3.4</v>
      </c>
      <c r="W89" s="276">
        <v>3</v>
      </c>
      <c r="X89" s="276">
        <v>3</v>
      </c>
      <c r="Y89" s="276">
        <v>2.9</v>
      </c>
      <c r="Z89" s="276">
        <v>2.9</v>
      </c>
      <c r="AA89" s="276">
        <v>3</v>
      </c>
      <c r="AB89" s="276">
        <v>2.9</v>
      </c>
      <c r="AC89" s="276">
        <v>2.9</v>
      </c>
      <c r="AD89" s="276" t="s">
        <v>7355</v>
      </c>
      <c r="AE89" s="276" t="s">
        <v>7355</v>
      </c>
      <c r="AF89" s="276" t="s">
        <v>7355</v>
      </c>
      <c r="AG89" s="276" t="s">
        <v>7355</v>
      </c>
      <c r="AH89" s="276" t="s">
        <v>7355</v>
      </c>
      <c r="AI89" s="276" t="s">
        <v>7355</v>
      </c>
      <c r="AJ89" s="276" t="s">
        <v>7355</v>
      </c>
      <c r="AK89" s="276">
        <f>_xlfn.IFNA(VLOOKUP(C89,'INFORM Severity - hidden'!$C$5:$G$155,5,FALSE),"-")</f>
        <v>3</v>
      </c>
    </row>
    <row r="90" spans="1:37" x14ac:dyDescent="0.35">
      <c r="A90"/>
      <c r="B90"/>
      <c r="C90" t="s">
        <v>7394</v>
      </c>
      <c r="D90" s="276" t="str">
        <f t="shared" si="1"/>
        <v>-</v>
      </c>
      <c r="E90" s="276" t="s">
        <v>7355</v>
      </c>
      <c r="F90" s="276" t="s">
        <v>7355</v>
      </c>
      <c r="G90" s="276" t="s">
        <v>7355</v>
      </c>
      <c r="H90" s="276" t="s">
        <v>7355</v>
      </c>
      <c r="I90" s="276" t="s">
        <v>7355</v>
      </c>
      <c r="J90" s="276" t="s">
        <v>7355</v>
      </c>
      <c r="K90" s="276" t="s">
        <v>7355</v>
      </c>
      <c r="L90" s="276" t="s">
        <v>7355</v>
      </c>
      <c r="M90" s="276" t="s">
        <v>7355</v>
      </c>
      <c r="N90" s="276" t="s">
        <v>7355</v>
      </c>
      <c r="O90" s="276" t="s">
        <v>7355</v>
      </c>
      <c r="P90" s="276" t="s">
        <v>7355</v>
      </c>
      <c r="Q90" s="276" t="s">
        <v>7355</v>
      </c>
      <c r="R90" s="276" t="s">
        <v>7355</v>
      </c>
      <c r="S90" s="276" t="s">
        <v>7355</v>
      </c>
      <c r="T90" s="276" t="s">
        <v>7355</v>
      </c>
      <c r="U90" s="276" t="s">
        <v>7355</v>
      </c>
      <c r="V90" s="276" t="s">
        <v>7355</v>
      </c>
      <c r="W90" s="276" t="s">
        <v>7355</v>
      </c>
      <c r="X90" s="276" t="s">
        <v>7355</v>
      </c>
      <c r="Y90" s="276" t="s">
        <v>7355</v>
      </c>
      <c r="Z90" s="276" t="s">
        <v>7355</v>
      </c>
      <c r="AA90" s="276" t="s">
        <v>7355</v>
      </c>
      <c r="AB90" s="276" t="s">
        <v>7355</v>
      </c>
      <c r="AC90" s="276" t="s">
        <v>7355</v>
      </c>
      <c r="AD90" s="276" t="s">
        <v>7355</v>
      </c>
      <c r="AE90" s="276" t="s">
        <v>7355</v>
      </c>
      <c r="AF90" s="276" t="s">
        <v>7355</v>
      </c>
      <c r="AG90" s="276" t="s">
        <v>7355</v>
      </c>
      <c r="AH90" s="276" t="s">
        <v>7355</v>
      </c>
      <c r="AI90" s="276" t="s">
        <v>7355</v>
      </c>
      <c r="AJ90" s="276" t="s">
        <v>7355</v>
      </c>
      <c r="AK90" s="276" t="str">
        <f>_xlfn.IFNA(VLOOKUP(C90,'INFORM Severity - hidden'!$C$5:$G$155,5,FALSE),"-")</f>
        <v>-</v>
      </c>
    </row>
    <row r="91" spans="1:37" x14ac:dyDescent="0.35">
      <c r="A91"/>
      <c r="B91"/>
      <c r="C91" t="s">
        <v>7395</v>
      </c>
      <c r="D91" s="276" t="str">
        <f t="shared" si="1"/>
        <v>-</v>
      </c>
      <c r="E91" s="276" t="s">
        <v>7355</v>
      </c>
      <c r="F91" s="276" t="s">
        <v>7355</v>
      </c>
      <c r="G91" s="276" t="s">
        <v>7355</v>
      </c>
      <c r="H91" s="276" t="s">
        <v>7355</v>
      </c>
      <c r="I91" s="276" t="s">
        <v>7355</v>
      </c>
      <c r="J91" s="276" t="s">
        <v>7355</v>
      </c>
      <c r="K91" s="276" t="s">
        <v>7355</v>
      </c>
      <c r="L91" s="276" t="s">
        <v>7355</v>
      </c>
      <c r="M91" s="276" t="s">
        <v>7355</v>
      </c>
      <c r="N91" s="276" t="s">
        <v>7355</v>
      </c>
      <c r="O91" s="276" t="s">
        <v>7355</v>
      </c>
      <c r="P91" s="276" t="s">
        <v>7355</v>
      </c>
      <c r="Q91" s="276" t="s">
        <v>7355</v>
      </c>
      <c r="R91" s="276" t="s">
        <v>7355</v>
      </c>
      <c r="S91" s="276" t="s">
        <v>7355</v>
      </c>
      <c r="T91" s="276">
        <v>1.7</v>
      </c>
      <c r="U91" s="276">
        <v>1.7</v>
      </c>
      <c r="V91" s="276">
        <v>2.2000000000000002</v>
      </c>
      <c r="W91" s="276">
        <v>2.2000000000000002</v>
      </c>
      <c r="X91" s="276">
        <v>2.2000000000000002</v>
      </c>
      <c r="Y91" s="276">
        <v>2.2000000000000002</v>
      </c>
      <c r="Z91" s="276">
        <v>2.2000000000000002</v>
      </c>
      <c r="AA91" s="276">
        <v>2.2000000000000002</v>
      </c>
      <c r="AB91" s="276">
        <v>2.2000000000000002</v>
      </c>
      <c r="AC91" s="276">
        <v>2.2000000000000002</v>
      </c>
      <c r="AD91" s="276" t="s">
        <v>7355</v>
      </c>
      <c r="AE91" s="276" t="s">
        <v>7355</v>
      </c>
      <c r="AF91" s="276" t="s">
        <v>7355</v>
      </c>
      <c r="AG91" s="276" t="s">
        <v>7355</v>
      </c>
      <c r="AH91" s="276" t="s">
        <v>7355</v>
      </c>
      <c r="AI91" s="276" t="s">
        <v>7355</v>
      </c>
      <c r="AJ91" s="276" t="s">
        <v>7355</v>
      </c>
      <c r="AK91" s="276" t="str">
        <f>_xlfn.IFNA(VLOOKUP(C91,'INFORM Severity - hidden'!$C$5:$G$155,5,FALSE),"-")</f>
        <v>-</v>
      </c>
    </row>
    <row r="92" spans="1:37" x14ac:dyDescent="0.35">
      <c r="A92"/>
      <c r="B92"/>
      <c r="C92" t="s">
        <v>7396</v>
      </c>
      <c r="D92" s="276" t="str">
        <f t="shared" si="1"/>
        <v>-</v>
      </c>
      <c r="E92" s="276" t="s">
        <v>7355</v>
      </c>
      <c r="F92" s="276" t="s">
        <v>7355</v>
      </c>
      <c r="G92" s="276" t="s">
        <v>7355</v>
      </c>
      <c r="H92" s="276" t="s">
        <v>7355</v>
      </c>
      <c r="I92" s="276" t="s">
        <v>7355</v>
      </c>
      <c r="J92" s="276" t="s">
        <v>7355</v>
      </c>
      <c r="K92" s="276" t="s">
        <v>7355</v>
      </c>
      <c r="L92" s="276" t="s">
        <v>7355</v>
      </c>
      <c r="M92" s="276" t="s">
        <v>7355</v>
      </c>
      <c r="N92" s="276">
        <v>1.9</v>
      </c>
      <c r="O92" s="276" t="s">
        <v>7355</v>
      </c>
      <c r="P92" s="276" t="s">
        <v>7355</v>
      </c>
      <c r="Q92" s="276" t="s">
        <v>7355</v>
      </c>
      <c r="R92" s="276" t="s">
        <v>7355</v>
      </c>
      <c r="S92" s="276" t="s">
        <v>7355</v>
      </c>
      <c r="T92" s="276" t="s">
        <v>7355</v>
      </c>
      <c r="U92" s="276" t="s">
        <v>7355</v>
      </c>
      <c r="V92" s="276" t="s">
        <v>7355</v>
      </c>
      <c r="W92" s="276" t="s">
        <v>7355</v>
      </c>
      <c r="X92" s="276" t="s">
        <v>7355</v>
      </c>
      <c r="Y92" s="276" t="s">
        <v>7355</v>
      </c>
      <c r="Z92" s="276" t="s">
        <v>7355</v>
      </c>
      <c r="AA92" s="276" t="s">
        <v>7355</v>
      </c>
      <c r="AB92" s="276" t="s">
        <v>7355</v>
      </c>
      <c r="AC92" s="276" t="s">
        <v>7355</v>
      </c>
      <c r="AD92" s="276" t="s">
        <v>7355</v>
      </c>
      <c r="AE92" s="276" t="s">
        <v>7355</v>
      </c>
      <c r="AF92" s="276" t="s">
        <v>7355</v>
      </c>
      <c r="AG92" s="276" t="s">
        <v>7355</v>
      </c>
      <c r="AH92" s="276" t="s">
        <v>7355</v>
      </c>
      <c r="AI92" s="276" t="s">
        <v>7355</v>
      </c>
      <c r="AJ92" s="276" t="s">
        <v>7355</v>
      </c>
      <c r="AK92" s="276" t="str">
        <f>_xlfn.IFNA(VLOOKUP(C92,'INFORM Severity - hidden'!$C$5:$G$155,5,FALSE),"-")</f>
        <v>-</v>
      </c>
    </row>
    <row r="93" spans="1:37" x14ac:dyDescent="0.35">
      <c r="A93"/>
      <c r="B93"/>
      <c r="C93" t="s">
        <v>7397</v>
      </c>
      <c r="D93" s="276" t="str">
        <f t="shared" si="1"/>
        <v>-</v>
      </c>
      <c r="E93" s="276" t="s">
        <v>7355</v>
      </c>
      <c r="F93" s="276">
        <v>2.4</v>
      </c>
      <c r="G93" s="276">
        <v>2.4</v>
      </c>
      <c r="H93" s="276" t="s">
        <v>7355</v>
      </c>
      <c r="I93" s="276" t="s">
        <v>7355</v>
      </c>
      <c r="J93" s="276" t="s">
        <v>7355</v>
      </c>
      <c r="K93" s="276" t="s">
        <v>7355</v>
      </c>
      <c r="L93" s="276" t="s">
        <v>7355</v>
      </c>
      <c r="M93" s="276" t="s">
        <v>7355</v>
      </c>
      <c r="N93" s="276" t="s">
        <v>7355</v>
      </c>
      <c r="O93" s="276" t="s">
        <v>7355</v>
      </c>
      <c r="P93" s="276" t="s">
        <v>7355</v>
      </c>
      <c r="Q93" s="276" t="s">
        <v>7355</v>
      </c>
      <c r="R93" s="276" t="s">
        <v>7355</v>
      </c>
      <c r="S93" s="276" t="s">
        <v>7355</v>
      </c>
      <c r="T93" s="276" t="s">
        <v>7355</v>
      </c>
      <c r="U93" s="276" t="s">
        <v>7355</v>
      </c>
      <c r="V93" s="276" t="s">
        <v>7355</v>
      </c>
      <c r="W93" s="276" t="s">
        <v>7355</v>
      </c>
      <c r="X93" s="276" t="s">
        <v>7355</v>
      </c>
      <c r="Y93" s="276" t="s">
        <v>7355</v>
      </c>
      <c r="Z93" s="276" t="s">
        <v>7355</v>
      </c>
      <c r="AA93" s="276" t="s">
        <v>7355</v>
      </c>
      <c r="AB93" s="276" t="s">
        <v>7355</v>
      </c>
      <c r="AC93" s="276" t="s">
        <v>7355</v>
      </c>
      <c r="AD93" s="276" t="s">
        <v>7355</v>
      </c>
      <c r="AE93" s="276" t="s">
        <v>7355</v>
      </c>
      <c r="AF93" s="276" t="s">
        <v>7355</v>
      </c>
      <c r="AG93" s="276" t="s">
        <v>7355</v>
      </c>
      <c r="AH93" s="276" t="s">
        <v>7355</v>
      </c>
      <c r="AI93" s="276" t="s">
        <v>7355</v>
      </c>
      <c r="AJ93" s="276" t="s">
        <v>7355</v>
      </c>
      <c r="AK93" s="276" t="str">
        <f>_xlfn.IFNA(VLOOKUP(C93,'INFORM Severity - hidden'!$C$5:$G$155,5,FALSE),"-")</f>
        <v>-</v>
      </c>
    </row>
    <row r="94" spans="1:37" x14ac:dyDescent="0.35">
      <c r="A94" t="s">
        <v>1886</v>
      </c>
      <c r="B94" t="s">
        <v>1923</v>
      </c>
      <c r="C94" t="s">
        <v>1924</v>
      </c>
      <c r="D94" s="276" t="str">
        <f t="shared" si="1"/>
        <v>Stable</v>
      </c>
      <c r="E94" s="276" t="s">
        <v>7355</v>
      </c>
      <c r="F94" s="276">
        <v>2.4</v>
      </c>
      <c r="G94" s="276">
        <v>2.4</v>
      </c>
      <c r="H94" s="276">
        <v>2.9</v>
      </c>
      <c r="I94" s="276">
        <v>2.8</v>
      </c>
      <c r="J94" s="276">
        <v>2.8</v>
      </c>
      <c r="K94" s="276">
        <v>2.8</v>
      </c>
      <c r="L94" s="276">
        <v>2.8</v>
      </c>
      <c r="M94" s="276">
        <v>2.8</v>
      </c>
      <c r="N94" s="276">
        <v>2.9</v>
      </c>
      <c r="O94" s="276">
        <v>2.9</v>
      </c>
      <c r="P94" s="276">
        <v>2.9</v>
      </c>
      <c r="Q94" s="276">
        <v>2.9</v>
      </c>
      <c r="R94" s="276">
        <v>2.9</v>
      </c>
      <c r="S94" s="276">
        <v>2.9</v>
      </c>
      <c r="T94" s="276">
        <v>2.9</v>
      </c>
      <c r="U94" s="276">
        <v>2.9</v>
      </c>
      <c r="V94" s="276">
        <v>3.2</v>
      </c>
      <c r="W94" s="276">
        <v>3.1</v>
      </c>
      <c r="X94" s="276">
        <v>3.2</v>
      </c>
      <c r="Y94" s="276">
        <v>3.2</v>
      </c>
      <c r="Z94" s="276">
        <v>3.2</v>
      </c>
      <c r="AA94" s="276">
        <v>3.2</v>
      </c>
      <c r="AB94" s="276">
        <v>3.2</v>
      </c>
      <c r="AC94" s="276">
        <v>3.4</v>
      </c>
      <c r="AD94" s="276">
        <v>3.4</v>
      </c>
      <c r="AE94" s="276">
        <v>3.5</v>
      </c>
      <c r="AF94" s="276">
        <v>3.5</v>
      </c>
      <c r="AG94" s="276">
        <v>3.5</v>
      </c>
      <c r="AH94" s="276">
        <v>3.5</v>
      </c>
      <c r="AI94" s="276">
        <v>3.6</v>
      </c>
      <c r="AJ94" s="276">
        <v>3.4</v>
      </c>
      <c r="AK94" s="276">
        <f>_xlfn.IFNA(VLOOKUP(C94,'INFORM Severity - hidden'!$C$5:$G$155,5,FALSE),"-")</f>
        <v>3.4</v>
      </c>
    </row>
    <row r="95" spans="1:37" x14ac:dyDescent="0.35">
      <c r="A95"/>
      <c r="B95"/>
      <c r="C95" t="s">
        <v>7398</v>
      </c>
      <c r="D95" s="276" t="str">
        <f t="shared" si="1"/>
        <v>-</v>
      </c>
      <c r="E95" s="276" t="s">
        <v>7355</v>
      </c>
      <c r="F95" s="276">
        <v>1.4</v>
      </c>
      <c r="G95" s="276">
        <v>1.4</v>
      </c>
      <c r="H95" s="276" t="s">
        <v>7355</v>
      </c>
      <c r="I95" s="276" t="s">
        <v>7355</v>
      </c>
      <c r="J95" s="276" t="s">
        <v>7355</v>
      </c>
      <c r="K95" s="276" t="s">
        <v>7355</v>
      </c>
      <c r="L95" s="276" t="s">
        <v>7355</v>
      </c>
      <c r="M95" s="276" t="s">
        <v>7355</v>
      </c>
      <c r="N95" s="276" t="s">
        <v>7355</v>
      </c>
      <c r="O95" s="276" t="s">
        <v>7355</v>
      </c>
      <c r="P95" s="276" t="s">
        <v>7355</v>
      </c>
      <c r="Q95" s="276" t="s">
        <v>7355</v>
      </c>
      <c r="R95" s="276" t="s">
        <v>7355</v>
      </c>
      <c r="S95" s="276" t="s">
        <v>7355</v>
      </c>
      <c r="T95" s="276" t="s">
        <v>7355</v>
      </c>
      <c r="U95" s="276" t="s">
        <v>7355</v>
      </c>
      <c r="V95" s="276" t="s">
        <v>7355</v>
      </c>
      <c r="W95" s="276" t="s">
        <v>7355</v>
      </c>
      <c r="X95" s="276" t="s">
        <v>7355</v>
      </c>
      <c r="Y95" s="276" t="s">
        <v>7355</v>
      </c>
      <c r="Z95" s="276" t="s">
        <v>7355</v>
      </c>
      <c r="AA95" s="276" t="s">
        <v>7355</v>
      </c>
      <c r="AB95" s="276" t="s">
        <v>7355</v>
      </c>
      <c r="AC95" s="276" t="s">
        <v>7355</v>
      </c>
      <c r="AD95" s="276" t="s">
        <v>7355</v>
      </c>
      <c r="AE95" s="276" t="s">
        <v>7355</v>
      </c>
      <c r="AF95" s="276" t="s">
        <v>7355</v>
      </c>
      <c r="AG95" s="276" t="s">
        <v>7355</v>
      </c>
      <c r="AH95" s="276" t="s">
        <v>7355</v>
      </c>
      <c r="AI95" s="276" t="s">
        <v>7355</v>
      </c>
      <c r="AJ95" s="276" t="s">
        <v>7355</v>
      </c>
      <c r="AK95" s="276" t="str">
        <f>_xlfn.IFNA(VLOOKUP(C95,'INFORM Severity - hidden'!$C$5:$G$155,5,FALSE),"-")</f>
        <v>-</v>
      </c>
    </row>
    <row r="96" spans="1:37" x14ac:dyDescent="0.35">
      <c r="A96" t="s">
        <v>1886</v>
      </c>
      <c r="B96" t="s">
        <v>1884</v>
      </c>
      <c r="C96" t="s">
        <v>1885</v>
      </c>
      <c r="D96" s="276" t="str">
        <f t="shared" si="1"/>
        <v>Decreasing</v>
      </c>
      <c r="E96" s="276" t="s">
        <v>7355</v>
      </c>
      <c r="F96" s="276" t="s">
        <v>7355</v>
      </c>
      <c r="G96" s="276" t="s">
        <v>7355</v>
      </c>
      <c r="H96" s="276" t="s">
        <v>7355</v>
      </c>
      <c r="I96" s="276" t="s">
        <v>7355</v>
      </c>
      <c r="J96" s="276" t="s">
        <v>7355</v>
      </c>
      <c r="K96" s="276" t="s">
        <v>7355</v>
      </c>
      <c r="L96" s="276" t="s">
        <v>7355</v>
      </c>
      <c r="M96" s="276" t="s">
        <v>7355</v>
      </c>
      <c r="N96" s="276" t="s">
        <v>7355</v>
      </c>
      <c r="O96" s="276" t="s">
        <v>7355</v>
      </c>
      <c r="P96" s="276" t="s">
        <v>7355</v>
      </c>
      <c r="Q96" s="276" t="s">
        <v>7355</v>
      </c>
      <c r="R96" s="276" t="s">
        <v>7355</v>
      </c>
      <c r="S96" s="276" t="s">
        <v>7355</v>
      </c>
      <c r="T96" s="276">
        <v>3.3</v>
      </c>
      <c r="U96" s="276">
        <v>3.3</v>
      </c>
      <c r="V96" s="276">
        <v>3.3</v>
      </c>
      <c r="W96" s="276">
        <v>3.3</v>
      </c>
      <c r="X96" s="276">
        <v>3.4</v>
      </c>
      <c r="Y96" s="276">
        <v>3.5</v>
      </c>
      <c r="Z96" s="276">
        <v>3.5</v>
      </c>
      <c r="AA96" s="276">
        <v>3.5</v>
      </c>
      <c r="AB96" s="276">
        <v>3.5</v>
      </c>
      <c r="AC96" s="276">
        <v>3.5</v>
      </c>
      <c r="AD96" s="276">
        <v>3.6</v>
      </c>
      <c r="AE96" s="276">
        <v>3.7</v>
      </c>
      <c r="AF96" s="276">
        <v>3.7</v>
      </c>
      <c r="AG96" s="276">
        <v>3.7</v>
      </c>
      <c r="AH96" s="276">
        <v>3.7</v>
      </c>
      <c r="AI96" s="276">
        <v>3.7</v>
      </c>
      <c r="AJ96" s="276">
        <v>3.6</v>
      </c>
      <c r="AK96" s="276">
        <f>_xlfn.IFNA(VLOOKUP(C96,'INFORM Severity - hidden'!$C$5:$G$155,5,FALSE),"-")</f>
        <v>3.6</v>
      </c>
    </row>
    <row r="97" spans="1:37" x14ac:dyDescent="0.35">
      <c r="A97"/>
      <c r="B97"/>
      <c r="C97" t="s">
        <v>7399</v>
      </c>
      <c r="D97" s="276" t="str">
        <f t="shared" si="1"/>
        <v>-</v>
      </c>
      <c r="E97" s="276" t="s">
        <v>7355</v>
      </c>
      <c r="F97" s="276" t="s">
        <v>7355</v>
      </c>
      <c r="G97" s="276" t="s">
        <v>7355</v>
      </c>
      <c r="H97" s="276" t="s">
        <v>7355</v>
      </c>
      <c r="I97" s="276" t="s">
        <v>7355</v>
      </c>
      <c r="J97" s="276" t="s">
        <v>7355</v>
      </c>
      <c r="K97" s="276" t="s">
        <v>7355</v>
      </c>
      <c r="L97" s="276" t="s">
        <v>7355</v>
      </c>
      <c r="M97" s="276" t="s">
        <v>7355</v>
      </c>
      <c r="N97" s="276" t="s">
        <v>7355</v>
      </c>
      <c r="O97" s="276" t="s">
        <v>7355</v>
      </c>
      <c r="P97" s="276" t="s">
        <v>7355</v>
      </c>
      <c r="Q97" s="276" t="s">
        <v>7355</v>
      </c>
      <c r="R97" s="276" t="s">
        <v>7355</v>
      </c>
      <c r="S97" s="276" t="s">
        <v>7355</v>
      </c>
      <c r="T97" s="276" t="s">
        <v>7355</v>
      </c>
      <c r="U97" s="276" t="s">
        <v>7355</v>
      </c>
      <c r="V97" s="276" t="s">
        <v>7355</v>
      </c>
      <c r="W97" s="276" t="s">
        <v>7355</v>
      </c>
      <c r="X97" s="276">
        <v>3.2</v>
      </c>
      <c r="Y97" s="276">
        <v>3.2</v>
      </c>
      <c r="Z97" s="276">
        <v>3.1</v>
      </c>
      <c r="AA97" s="276">
        <v>3.2</v>
      </c>
      <c r="AB97" s="276">
        <v>3.2</v>
      </c>
      <c r="AC97" s="276">
        <v>3.2</v>
      </c>
      <c r="AD97" s="276" t="s">
        <v>7355</v>
      </c>
      <c r="AE97" s="276" t="s">
        <v>7355</v>
      </c>
      <c r="AF97" s="276" t="s">
        <v>7355</v>
      </c>
      <c r="AG97" s="276" t="s">
        <v>7355</v>
      </c>
      <c r="AH97" s="276" t="s">
        <v>7355</v>
      </c>
      <c r="AI97" s="276" t="s">
        <v>7355</v>
      </c>
      <c r="AJ97" s="276" t="s">
        <v>7355</v>
      </c>
      <c r="AK97" s="276" t="str">
        <f>_xlfn.IFNA(VLOOKUP(C97,'INFORM Severity - hidden'!$C$5:$G$155,5,FALSE),"-")</f>
        <v>-</v>
      </c>
    </row>
    <row r="98" spans="1:37" x14ac:dyDescent="0.35">
      <c r="A98" t="s">
        <v>205</v>
      </c>
      <c r="B98" t="s">
        <v>203</v>
      </c>
      <c r="C98" t="s">
        <v>204</v>
      </c>
      <c r="D98" s="276" t="str">
        <f t="shared" si="1"/>
        <v>Stable</v>
      </c>
      <c r="E98" s="276" t="s">
        <v>7355</v>
      </c>
      <c r="F98" s="276">
        <v>3.9</v>
      </c>
      <c r="G98" s="276">
        <v>3.7</v>
      </c>
      <c r="H98" s="276">
        <v>3.9</v>
      </c>
      <c r="I98" s="276">
        <v>3.9</v>
      </c>
      <c r="J98" s="276">
        <v>3.9</v>
      </c>
      <c r="K98" s="276">
        <v>3.9</v>
      </c>
      <c r="L98" s="276">
        <v>3.9</v>
      </c>
      <c r="M98" s="276">
        <v>3.9</v>
      </c>
      <c r="N98" s="276">
        <v>3.9</v>
      </c>
      <c r="O98" s="276">
        <v>3.9</v>
      </c>
      <c r="P98" s="276">
        <v>3.9</v>
      </c>
      <c r="Q98" s="276">
        <v>3.9</v>
      </c>
      <c r="R98" s="276">
        <v>3.9</v>
      </c>
      <c r="S98" s="276">
        <v>3.9</v>
      </c>
      <c r="T98" s="276">
        <v>4.2</v>
      </c>
      <c r="U98" s="276">
        <v>4.2</v>
      </c>
      <c r="V98" s="276">
        <v>4.2</v>
      </c>
      <c r="W98" s="276">
        <v>4.2</v>
      </c>
      <c r="X98" s="276">
        <v>4.2</v>
      </c>
      <c r="Y98" s="276">
        <v>4.0999999999999996</v>
      </c>
      <c r="Z98" s="276">
        <v>4.0999999999999996</v>
      </c>
      <c r="AA98" s="276">
        <v>4.2</v>
      </c>
      <c r="AB98" s="276">
        <v>4.2</v>
      </c>
      <c r="AC98" s="276">
        <v>4.2</v>
      </c>
      <c r="AD98" s="276">
        <v>4.2</v>
      </c>
      <c r="AE98" s="276">
        <v>4</v>
      </c>
      <c r="AF98" s="276">
        <v>4</v>
      </c>
      <c r="AG98" s="276">
        <v>4</v>
      </c>
      <c r="AH98" s="276">
        <v>3.8</v>
      </c>
      <c r="AI98" s="276">
        <v>3.9</v>
      </c>
      <c r="AJ98" s="276">
        <v>3.9</v>
      </c>
      <c r="AK98" s="276">
        <f>_xlfn.IFNA(VLOOKUP(C98,'INFORM Severity - hidden'!$C$5:$G$155,5,FALSE),"-")</f>
        <v>3.9</v>
      </c>
    </row>
    <row r="99" spans="1:37" x14ac:dyDescent="0.35">
      <c r="A99" t="s">
        <v>205</v>
      </c>
      <c r="B99" t="s">
        <v>210</v>
      </c>
      <c r="C99" t="s">
        <v>211</v>
      </c>
      <c r="D99" s="276" t="str">
        <f t="shared" si="1"/>
        <v>Increasing</v>
      </c>
      <c r="E99" s="276" t="s">
        <v>7355</v>
      </c>
      <c r="F99" s="276">
        <v>2.6</v>
      </c>
      <c r="G99" s="276">
        <v>2.6</v>
      </c>
      <c r="H99" s="276">
        <v>3.5</v>
      </c>
      <c r="I99" s="276">
        <v>3.5</v>
      </c>
      <c r="J99" s="276">
        <v>3.5</v>
      </c>
      <c r="K99" s="276">
        <v>3.5</v>
      </c>
      <c r="L99" s="276">
        <v>3.5</v>
      </c>
      <c r="M99" s="276">
        <v>3.5</v>
      </c>
      <c r="N99" s="276">
        <v>3.5</v>
      </c>
      <c r="O99" s="276">
        <v>3.5</v>
      </c>
      <c r="P99" s="276">
        <v>3.5</v>
      </c>
      <c r="Q99" s="276">
        <v>3.5</v>
      </c>
      <c r="R99" s="276">
        <v>3.5</v>
      </c>
      <c r="S99" s="276">
        <v>3.6</v>
      </c>
      <c r="T99" s="276">
        <v>3.1</v>
      </c>
      <c r="U99" s="276">
        <v>3.1</v>
      </c>
      <c r="V99" s="276">
        <v>3.1</v>
      </c>
      <c r="W99" s="276">
        <v>3</v>
      </c>
      <c r="X99" s="276">
        <v>3</v>
      </c>
      <c r="Y99" s="276">
        <v>3</v>
      </c>
      <c r="Z99" s="276">
        <v>3</v>
      </c>
      <c r="AA99" s="276">
        <v>3</v>
      </c>
      <c r="AB99" s="276">
        <v>3</v>
      </c>
      <c r="AC99" s="276">
        <v>3</v>
      </c>
      <c r="AD99" s="276">
        <v>3</v>
      </c>
      <c r="AE99" s="276">
        <v>2.6</v>
      </c>
      <c r="AF99" s="276">
        <v>2.6</v>
      </c>
      <c r="AG99" s="276">
        <v>2.6</v>
      </c>
      <c r="AH99" s="276">
        <v>2.5</v>
      </c>
      <c r="AI99" s="276">
        <v>2.7</v>
      </c>
      <c r="AJ99" s="276">
        <v>3.1</v>
      </c>
      <c r="AK99" s="276">
        <f>_xlfn.IFNA(VLOOKUP(C99,'INFORM Severity - hidden'!$C$5:$G$155,5,FALSE),"-")</f>
        <v>3.1</v>
      </c>
    </row>
    <row r="100" spans="1:37" x14ac:dyDescent="0.35">
      <c r="A100" t="s">
        <v>131</v>
      </c>
      <c r="B100" t="s">
        <v>129</v>
      </c>
      <c r="C100" t="s">
        <v>130</v>
      </c>
      <c r="D100" s="276" t="str">
        <f t="shared" si="1"/>
        <v>Decreasing</v>
      </c>
      <c r="E100" s="276">
        <v>2.2000000000000002</v>
      </c>
      <c r="F100" s="276">
        <v>2.2000000000000002</v>
      </c>
      <c r="G100" s="276">
        <v>2.1</v>
      </c>
      <c r="H100" s="276">
        <v>2.1</v>
      </c>
      <c r="I100" s="276">
        <v>2.1</v>
      </c>
      <c r="J100" s="276">
        <v>2.1</v>
      </c>
      <c r="K100" s="276">
        <v>2.1</v>
      </c>
      <c r="L100" s="276">
        <v>2.1</v>
      </c>
      <c r="M100" s="276">
        <v>2.1</v>
      </c>
      <c r="N100" s="276">
        <v>2.2000000000000002</v>
      </c>
      <c r="O100" s="276">
        <v>2.2000000000000002</v>
      </c>
      <c r="P100" s="276">
        <v>2.2000000000000002</v>
      </c>
      <c r="Q100" s="276">
        <v>2.2000000000000002</v>
      </c>
      <c r="R100" s="276">
        <v>2.2000000000000002</v>
      </c>
      <c r="S100" s="276">
        <v>2.4</v>
      </c>
      <c r="T100" s="276">
        <v>2.4</v>
      </c>
      <c r="U100" s="276">
        <v>2.4</v>
      </c>
      <c r="V100" s="276">
        <v>2.4</v>
      </c>
      <c r="W100" s="276">
        <v>2.4</v>
      </c>
      <c r="X100" s="276">
        <v>2.4</v>
      </c>
      <c r="Y100" s="276">
        <v>2.2999999999999998</v>
      </c>
      <c r="Z100" s="276">
        <v>2.5</v>
      </c>
      <c r="AA100" s="276">
        <v>2.5</v>
      </c>
      <c r="AB100" s="276">
        <v>2.5</v>
      </c>
      <c r="AC100" s="276">
        <v>2.5</v>
      </c>
      <c r="AD100" s="276">
        <v>2.5</v>
      </c>
      <c r="AE100" s="276">
        <v>2.5</v>
      </c>
      <c r="AF100" s="276">
        <v>2.5</v>
      </c>
      <c r="AG100" s="276">
        <v>2.5</v>
      </c>
      <c r="AH100" s="276">
        <v>2.5</v>
      </c>
      <c r="AI100" s="276">
        <v>2.5</v>
      </c>
      <c r="AJ100" s="276">
        <v>2.5</v>
      </c>
      <c r="AK100" s="276">
        <f>_xlfn.IFNA(VLOOKUP(C100,'INFORM Severity - hidden'!$C$5:$G$155,5,FALSE),"-")</f>
        <v>2</v>
      </c>
    </row>
    <row r="101" spans="1:37" x14ac:dyDescent="0.35">
      <c r="A101" t="s">
        <v>630</v>
      </c>
      <c r="B101" t="s">
        <v>628</v>
      </c>
      <c r="C101" t="s">
        <v>629</v>
      </c>
      <c r="D101" s="276" t="str">
        <f t="shared" si="1"/>
        <v>-</v>
      </c>
      <c r="E101" s="276" t="s">
        <v>7355</v>
      </c>
      <c r="F101" s="276" t="s">
        <v>7355</v>
      </c>
      <c r="G101" s="276" t="s">
        <v>7355</v>
      </c>
      <c r="H101" s="276" t="s">
        <v>7355</v>
      </c>
      <c r="I101" s="276" t="s">
        <v>7355</v>
      </c>
      <c r="J101" s="276" t="s">
        <v>7355</v>
      </c>
      <c r="K101" s="276" t="s">
        <v>7355</v>
      </c>
      <c r="L101" s="276" t="s">
        <v>7355</v>
      </c>
      <c r="M101" s="276" t="s">
        <v>7355</v>
      </c>
      <c r="N101" s="276" t="s">
        <v>7355</v>
      </c>
      <c r="O101" s="276" t="s">
        <v>7355</v>
      </c>
      <c r="P101" s="276" t="s">
        <v>7355</v>
      </c>
      <c r="Q101" s="276" t="s">
        <v>7355</v>
      </c>
      <c r="R101" s="276" t="s">
        <v>7355</v>
      </c>
      <c r="S101" s="276" t="s">
        <v>7355</v>
      </c>
      <c r="T101" s="276" t="s">
        <v>7355</v>
      </c>
      <c r="U101" s="276" t="s">
        <v>7355</v>
      </c>
      <c r="V101" s="276" t="s">
        <v>7355</v>
      </c>
      <c r="W101" s="276" t="s">
        <v>7355</v>
      </c>
      <c r="X101" s="276" t="s">
        <v>7355</v>
      </c>
      <c r="Y101" s="276" t="s">
        <v>7355</v>
      </c>
      <c r="Z101" s="276" t="s">
        <v>7355</v>
      </c>
      <c r="AA101" s="276" t="s">
        <v>7355</v>
      </c>
      <c r="AB101" s="276" t="s">
        <v>7355</v>
      </c>
      <c r="AC101" s="276" t="s">
        <v>7355</v>
      </c>
      <c r="AD101" s="276" t="s">
        <v>7355</v>
      </c>
      <c r="AE101" s="276" t="s">
        <v>7355</v>
      </c>
      <c r="AF101" s="276" t="s">
        <v>7355</v>
      </c>
      <c r="AG101" s="276" t="s">
        <v>7355</v>
      </c>
      <c r="AH101" s="276" t="s">
        <v>7355</v>
      </c>
      <c r="AI101" s="276" t="s">
        <v>7355</v>
      </c>
      <c r="AJ101" s="276" t="s">
        <v>7355</v>
      </c>
      <c r="AK101" s="276" t="str">
        <f>_xlfn.IFNA(VLOOKUP(C101,'INFORM Severity - hidden'!$C$5:$G$155,5,FALSE),"-")</f>
        <v>x</v>
      </c>
    </row>
    <row r="102" spans="1:37" x14ac:dyDescent="0.35">
      <c r="A102"/>
      <c r="B102"/>
      <c r="C102" t="s">
        <v>7400</v>
      </c>
      <c r="D102" s="276" t="str">
        <f t="shared" si="1"/>
        <v>-</v>
      </c>
      <c r="E102" s="276" t="s">
        <v>7355</v>
      </c>
      <c r="F102" s="276">
        <v>2.8</v>
      </c>
      <c r="G102" s="276">
        <v>2.8</v>
      </c>
      <c r="H102" s="276">
        <v>2.9</v>
      </c>
      <c r="I102" s="276">
        <v>2.9</v>
      </c>
      <c r="J102" s="276" t="s">
        <v>7355</v>
      </c>
      <c r="K102" s="276" t="s">
        <v>7355</v>
      </c>
      <c r="L102" s="276" t="s">
        <v>7355</v>
      </c>
      <c r="M102" s="276" t="s">
        <v>7355</v>
      </c>
      <c r="N102" s="276" t="s">
        <v>7355</v>
      </c>
      <c r="O102" s="276" t="s">
        <v>7355</v>
      </c>
      <c r="P102" s="276" t="s">
        <v>7355</v>
      </c>
      <c r="Q102" s="276" t="s">
        <v>7355</v>
      </c>
      <c r="R102" s="276" t="s">
        <v>7355</v>
      </c>
      <c r="S102" s="276" t="s">
        <v>7355</v>
      </c>
      <c r="T102" s="276" t="s">
        <v>7355</v>
      </c>
      <c r="U102" s="276" t="s">
        <v>7355</v>
      </c>
      <c r="V102" s="276" t="s">
        <v>7355</v>
      </c>
      <c r="W102" s="276" t="s">
        <v>7355</v>
      </c>
      <c r="X102" s="276" t="s">
        <v>7355</v>
      </c>
      <c r="Y102" s="276" t="s">
        <v>7355</v>
      </c>
      <c r="Z102" s="276" t="s">
        <v>7355</v>
      </c>
      <c r="AA102" s="276" t="s">
        <v>7355</v>
      </c>
      <c r="AB102" s="276" t="s">
        <v>7355</v>
      </c>
      <c r="AC102" s="276" t="s">
        <v>7355</v>
      </c>
      <c r="AD102" s="276" t="s">
        <v>7355</v>
      </c>
      <c r="AE102" s="276" t="s">
        <v>7355</v>
      </c>
      <c r="AF102" s="276" t="s">
        <v>7355</v>
      </c>
      <c r="AG102" s="276" t="s">
        <v>7355</v>
      </c>
      <c r="AH102" s="276" t="s">
        <v>7355</v>
      </c>
      <c r="AI102" s="276" t="s">
        <v>7355</v>
      </c>
      <c r="AJ102" s="276" t="s">
        <v>7355</v>
      </c>
      <c r="AK102" s="276" t="str">
        <f>_xlfn.IFNA(VLOOKUP(C102,'INFORM Severity - hidden'!$C$5:$G$155,5,FALSE),"-")</f>
        <v>-</v>
      </c>
    </row>
    <row r="103" spans="1:37" x14ac:dyDescent="0.35">
      <c r="A103" t="s">
        <v>1255</v>
      </c>
      <c r="B103" t="s">
        <v>1253</v>
      </c>
      <c r="C103" t="s">
        <v>1254</v>
      </c>
      <c r="D103" s="276" t="str">
        <f t="shared" si="1"/>
        <v>Decreasing</v>
      </c>
      <c r="E103" s="276" t="s">
        <v>7355</v>
      </c>
      <c r="F103" s="276">
        <v>3</v>
      </c>
      <c r="G103" s="276">
        <v>3</v>
      </c>
      <c r="H103" s="276">
        <v>2.9</v>
      </c>
      <c r="I103" s="276">
        <v>2.9</v>
      </c>
      <c r="J103" s="276">
        <v>2.9</v>
      </c>
      <c r="K103" s="276">
        <v>2.8</v>
      </c>
      <c r="L103" s="276">
        <v>2.8</v>
      </c>
      <c r="M103" s="276">
        <v>2.6</v>
      </c>
      <c r="N103" s="276">
        <v>2.4</v>
      </c>
      <c r="O103" s="276">
        <v>2.4</v>
      </c>
      <c r="P103" s="276">
        <v>2.4</v>
      </c>
      <c r="Q103" s="276">
        <v>2.7</v>
      </c>
      <c r="R103" s="276">
        <v>2.7</v>
      </c>
      <c r="S103" s="276">
        <v>2.7</v>
      </c>
      <c r="T103" s="276">
        <v>2.7</v>
      </c>
      <c r="U103" s="276">
        <v>2.6</v>
      </c>
      <c r="V103" s="276">
        <v>2.6</v>
      </c>
      <c r="W103" s="276">
        <v>2.6</v>
      </c>
      <c r="X103" s="276">
        <v>2.6</v>
      </c>
      <c r="Y103" s="276">
        <v>2.6</v>
      </c>
      <c r="Z103" s="276">
        <v>2.5</v>
      </c>
      <c r="AA103" s="276">
        <v>2.5</v>
      </c>
      <c r="AB103" s="276">
        <v>2.5</v>
      </c>
      <c r="AC103" s="276">
        <v>3</v>
      </c>
      <c r="AD103" s="276">
        <v>3</v>
      </c>
      <c r="AE103" s="276">
        <v>3</v>
      </c>
      <c r="AF103" s="276">
        <v>3</v>
      </c>
      <c r="AG103" s="276">
        <v>3.1</v>
      </c>
      <c r="AH103" s="276">
        <v>3.1</v>
      </c>
      <c r="AI103" s="276">
        <v>2.8</v>
      </c>
      <c r="AJ103" s="276">
        <v>2.8</v>
      </c>
      <c r="AK103" s="276">
        <f>_xlfn.IFNA(VLOOKUP(C103,'INFORM Severity - hidden'!$C$5:$G$155,5,FALSE),"-")</f>
        <v>2.8</v>
      </c>
    </row>
    <row r="104" spans="1:37" x14ac:dyDescent="0.35">
      <c r="A104"/>
      <c r="B104"/>
      <c r="C104" t="s">
        <v>7401</v>
      </c>
      <c r="D104" s="276" t="str">
        <f t="shared" si="1"/>
        <v>-</v>
      </c>
      <c r="E104" s="276" t="s">
        <v>7355</v>
      </c>
      <c r="F104" s="276">
        <v>1.7</v>
      </c>
      <c r="G104" s="276">
        <v>1.8</v>
      </c>
      <c r="H104" s="276">
        <v>2.2999999999999998</v>
      </c>
      <c r="I104" s="276">
        <v>2.4</v>
      </c>
      <c r="J104" s="276" t="s">
        <v>7355</v>
      </c>
      <c r="K104" s="276" t="s">
        <v>7355</v>
      </c>
      <c r="L104" s="276" t="s">
        <v>7355</v>
      </c>
      <c r="M104" s="276" t="s">
        <v>7355</v>
      </c>
      <c r="N104" s="276" t="s">
        <v>7355</v>
      </c>
      <c r="O104" s="276" t="s">
        <v>7355</v>
      </c>
      <c r="P104" s="276" t="s">
        <v>7355</v>
      </c>
      <c r="Q104" s="276" t="s">
        <v>7355</v>
      </c>
      <c r="R104" s="276" t="s">
        <v>7355</v>
      </c>
      <c r="S104" s="276" t="s">
        <v>7355</v>
      </c>
      <c r="T104" s="276" t="s">
        <v>7355</v>
      </c>
      <c r="U104" s="276" t="s">
        <v>7355</v>
      </c>
      <c r="V104" s="276" t="s">
        <v>7355</v>
      </c>
      <c r="W104" s="276" t="s">
        <v>7355</v>
      </c>
      <c r="X104" s="276" t="s">
        <v>7355</v>
      </c>
      <c r="Y104" s="276" t="s">
        <v>7355</v>
      </c>
      <c r="Z104" s="276" t="s">
        <v>7355</v>
      </c>
      <c r="AA104" s="276" t="s">
        <v>7355</v>
      </c>
      <c r="AB104" s="276" t="s">
        <v>7355</v>
      </c>
      <c r="AC104" s="276" t="s">
        <v>7355</v>
      </c>
      <c r="AD104" s="276" t="s">
        <v>7355</v>
      </c>
      <c r="AE104" s="276" t="s">
        <v>7355</v>
      </c>
      <c r="AF104" s="276" t="s">
        <v>7355</v>
      </c>
      <c r="AG104" s="276" t="s">
        <v>7355</v>
      </c>
      <c r="AH104" s="276" t="s">
        <v>7355</v>
      </c>
      <c r="AI104" s="276" t="s">
        <v>7355</v>
      </c>
      <c r="AJ104" s="276" t="s">
        <v>7355</v>
      </c>
      <c r="AK104" s="276" t="str">
        <f>_xlfn.IFNA(VLOOKUP(C104,'INFORM Severity - hidden'!$C$5:$G$155,5,FALSE),"-")</f>
        <v>-</v>
      </c>
    </row>
    <row r="105" spans="1:37" x14ac:dyDescent="0.35">
      <c r="A105"/>
      <c r="B105"/>
      <c r="C105" t="s">
        <v>7402</v>
      </c>
      <c r="D105" s="276" t="str">
        <f t="shared" si="1"/>
        <v>-</v>
      </c>
      <c r="E105" s="276" t="s">
        <v>7355</v>
      </c>
      <c r="F105" s="276" t="s">
        <v>7355</v>
      </c>
      <c r="G105" s="276" t="s">
        <v>7355</v>
      </c>
      <c r="H105" s="276" t="s">
        <v>7355</v>
      </c>
      <c r="I105" s="276" t="s">
        <v>7355</v>
      </c>
      <c r="J105" s="276" t="s">
        <v>7355</v>
      </c>
      <c r="K105" s="276" t="s">
        <v>7355</v>
      </c>
      <c r="L105" s="276" t="s">
        <v>7355</v>
      </c>
      <c r="M105" s="276" t="s">
        <v>7355</v>
      </c>
      <c r="N105" s="276" t="s">
        <v>7355</v>
      </c>
      <c r="O105" s="276" t="s">
        <v>7355</v>
      </c>
      <c r="P105" s="276" t="s">
        <v>7355</v>
      </c>
      <c r="Q105" s="276" t="s">
        <v>7355</v>
      </c>
      <c r="R105" s="276">
        <v>1.2</v>
      </c>
      <c r="S105" s="276">
        <v>1.3</v>
      </c>
      <c r="T105" s="276">
        <v>1.3</v>
      </c>
      <c r="U105" s="276">
        <v>1.3</v>
      </c>
      <c r="V105" s="276">
        <v>1.3</v>
      </c>
      <c r="W105" s="276">
        <v>1.3</v>
      </c>
      <c r="X105" s="276">
        <v>1.3</v>
      </c>
      <c r="Y105" s="276">
        <v>1.3</v>
      </c>
      <c r="Z105" s="276">
        <v>1.3</v>
      </c>
      <c r="AA105" s="276">
        <v>1.1000000000000001</v>
      </c>
      <c r="AB105" s="276">
        <v>1.1000000000000001</v>
      </c>
      <c r="AC105" s="276" t="s">
        <v>7355</v>
      </c>
      <c r="AD105" s="276" t="s">
        <v>7355</v>
      </c>
      <c r="AE105" s="276" t="s">
        <v>7355</v>
      </c>
      <c r="AF105" s="276" t="s">
        <v>7355</v>
      </c>
      <c r="AG105" s="276" t="s">
        <v>7355</v>
      </c>
      <c r="AH105" s="276" t="s">
        <v>7355</v>
      </c>
      <c r="AI105" s="276" t="s">
        <v>7355</v>
      </c>
      <c r="AJ105" s="276" t="s">
        <v>7355</v>
      </c>
      <c r="AK105" s="276" t="str">
        <f>_xlfn.IFNA(VLOOKUP(C105,'INFORM Severity - hidden'!$C$5:$G$155,5,FALSE),"-")</f>
        <v>-</v>
      </c>
    </row>
    <row r="106" spans="1:37" x14ac:dyDescent="0.35">
      <c r="A106"/>
      <c r="B106"/>
      <c r="C106" t="s">
        <v>7403</v>
      </c>
      <c r="D106" s="276" t="str">
        <f t="shared" si="1"/>
        <v>-</v>
      </c>
      <c r="E106" s="276" t="s">
        <v>7355</v>
      </c>
      <c r="F106" s="276" t="s">
        <v>7355</v>
      </c>
      <c r="G106" s="276" t="s">
        <v>7355</v>
      </c>
      <c r="H106" s="276" t="s">
        <v>7355</v>
      </c>
      <c r="I106" s="276" t="s">
        <v>7355</v>
      </c>
      <c r="J106" s="276" t="s">
        <v>7355</v>
      </c>
      <c r="K106" s="276" t="s">
        <v>7355</v>
      </c>
      <c r="L106" s="276" t="s">
        <v>7355</v>
      </c>
      <c r="M106" s="276" t="s">
        <v>7355</v>
      </c>
      <c r="N106" s="276" t="s">
        <v>7355</v>
      </c>
      <c r="O106" s="276" t="s">
        <v>7355</v>
      </c>
      <c r="P106" s="276" t="s">
        <v>7355</v>
      </c>
      <c r="Q106" s="276" t="s">
        <v>7355</v>
      </c>
      <c r="R106" s="276">
        <v>2.5</v>
      </c>
      <c r="S106" s="276">
        <v>2.5</v>
      </c>
      <c r="T106" s="276">
        <v>2.5</v>
      </c>
      <c r="U106" s="276">
        <v>2.5</v>
      </c>
      <c r="V106" s="276">
        <v>2.6</v>
      </c>
      <c r="W106" s="276">
        <v>2.6</v>
      </c>
      <c r="X106" s="276">
        <v>2.6</v>
      </c>
      <c r="Y106" s="276">
        <v>2.6</v>
      </c>
      <c r="Z106" s="276">
        <v>2.6</v>
      </c>
      <c r="AA106" s="276">
        <v>2.5</v>
      </c>
      <c r="AB106" s="276">
        <v>2.5</v>
      </c>
      <c r="AC106" s="276" t="s">
        <v>7355</v>
      </c>
      <c r="AD106" s="276" t="s">
        <v>7355</v>
      </c>
      <c r="AE106" s="276" t="s">
        <v>7355</v>
      </c>
      <c r="AF106" s="276" t="s">
        <v>7355</v>
      </c>
      <c r="AG106" s="276" t="s">
        <v>7355</v>
      </c>
      <c r="AH106" s="276" t="s">
        <v>7355</v>
      </c>
      <c r="AI106" s="276" t="s">
        <v>7355</v>
      </c>
      <c r="AJ106" s="276" t="s">
        <v>7355</v>
      </c>
      <c r="AK106" s="276" t="str">
        <f>_xlfn.IFNA(VLOOKUP(C106,'INFORM Severity - hidden'!$C$5:$G$155,5,FALSE),"-")</f>
        <v>-</v>
      </c>
    </row>
    <row r="107" spans="1:37" x14ac:dyDescent="0.35">
      <c r="A107" t="s">
        <v>1484</v>
      </c>
      <c r="B107" t="s">
        <v>1482</v>
      </c>
      <c r="C107" t="s">
        <v>1483</v>
      </c>
      <c r="D107" s="276" t="str">
        <f t="shared" si="1"/>
        <v>-</v>
      </c>
      <c r="E107" s="276" t="s">
        <v>7355</v>
      </c>
      <c r="F107" s="276" t="s">
        <v>7355</v>
      </c>
      <c r="G107" s="276" t="s">
        <v>7355</v>
      </c>
      <c r="H107" s="276" t="s">
        <v>7355</v>
      </c>
      <c r="I107" s="276" t="s">
        <v>7355</v>
      </c>
      <c r="J107" s="276" t="s">
        <v>7355</v>
      </c>
      <c r="K107" s="276" t="s">
        <v>7355</v>
      </c>
      <c r="L107" s="276" t="s">
        <v>7355</v>
      </c>
      <c r="M107" s="276" t="s">
        <v>7355</v>
      </c>
      <c r="N107" s="276" t="s">
        <v>7355</v>
      </c>
      <c r="O107" s="276" t="s">
        <v>7355</v>
      </c>
      <c r="P107" s="276" t="s">
        <v>7355</v>
      </c>
      <c r="Q107" s="276" t="s">
        <v>7355</v>
      </c>
      <c r="R107" s="276" t="s">
        <v>7355</v>
      </c>
      <c r="S107" s="276" t="s">
        <v>7355</v>
      </c>
      <c r="T107" s="276" t="s">
        <v>7355</v>
      </c>
      <c r="U107" s="276" t="s">
        <v>7355</v>
      </c>
      <c r="V107" s="276" t="s">
        <v>7355</v>
      </c>
      <c r="W107" s="276" t="s">
        <v>7355</v>
      </c>
      <c r="X107" s="276" t="s">
        <v>7355</v>
      </c>
      <c r="Y107" s="276" t="s">
        <v>7355</v>
      </c>
      <c r="Z107" s="276" t="s">
        <v>7355</v>
      </c>
      <c r="AA107" s="276" t="s">
        <v>7355</v>
      </c>
      <c r="AB107" s="276" t="s">
        <v>7355</v>
      </c>
      <c r="AC107" s="276" t="s">
        <v>7355</v>
      </c>
      <c r="AD107" s="276" t="s">
        <v>7355</v>
      </c>
      <c r="AE107" s="276" t="s">
        <v>7355</v>
      </c>
      <c r="AF107" s="276" t="s">
        <v>7355</v>
      </c>
      <c r="AG107" s="276" t="s">
        <v>7355</v>
      </c>
      <c r="AH107" s="276" t="s">
        <v>7355</v>
      </c>
      <c r="AI107" s="276" t="s">
        <v>7355</v>
      </c>
      <c r="AJ107" s="276" t="s">
        <v>7355</v>
      </c>
      <c r="AK107" s="276" t="str">
        <f>_xlfn.IFNA(VLOOKUP(C107,'INFORM Severity - hidden'!$C$5:$G$155,5,FALSE),"-")</f>
        <v>x</v>
      </c>
    </row>
    <row r="108" spans="1:37" x14ac:dyDescent="0.35">
      <c r="A108" t="s">
        <v>1484</v>
      </c>
      <c r="B108" t="s">
        <v>1492</v>
      </c>
      <c r="C108" t="s">
        <v>1493</v>
      </c>
      <c r="D108" s="276" t="str">
        <f t="shared" si="1"/>
        <v>-</v>
      </c>
      <c r="E108" s="276" t="s">
        <v>7355</v>
      </c>
      <c r="F108" s="276" t="s">
        <v>7355</v>
      </c>
      <c r="G108" s="276" t="s">
        <v>7355</v>
      </c>
      <c r="H108" s="276" t="s">
        <v>7355</v>
      </c>
      <c r="I108" s="276" t="s">
        <v>7355</v>
      </c>
      <c r="J108" s="276" t="s">
        <v>7355</v>
      </c>
      <c r="K108" s="276" t="s">
        <v>7355</v>
      </c>
      <c r="L108" s="276" t="s">
        <v>7355</v>
      </c>
      <c r="M108" s="276" t="s">
        <v>7355</v>
      </c>
      <c r="N108" s="276" t="s">
        <v>7355</v>
      </c>
      <c r="O108" s="276" t="s">
        <v>7355</v>
      </c>
      <c r="P108" s="276" t="s">
        <v>7355</v>
      </c>
      <c r="Q108" s="276" t="s">
        <v>7355</v>
      </c>
      <c r="R108" s="276" t="s">
        <v>7355</v>
      </c>
      <c r="S108" s="276" t="s">
        <v>7355</v>
      </c>
      <c r="T108" s="276" t="s">
        <v>7355</v>
      </c>
      <c r="U108" s="276" t="s">
        <v>7355</v>
      </c>
      <c r="V108" s="276" t="s">
        <v>7355</v>
      </c>
      <c r="W108" s="276" t="s">
        <v>7355</v>
      </c>
      <c r="X108" s="276" t="s">
        <v>7355</v>
      </c>
      <c r="Y108" s="276" t="s">
        <v>7355</v>
      </c>
      <c r="Z108" s="276" t="s">
        <v>7355</v>
      </c>
      <c r="AA108" s="276" t="s">
        <v>7355</v>
      </c>
      <c r="AB108" s="276" t="s">
        <v>7355</v>
      </c>
      <c r="AC108" s="276" t="s">
        <v>7355</v>
      </c>
      <c r="AD108" s="276" t="s">
        <v>7355</v>
      </c>
      <c r="AE108" s="276" t="s">
        <v>7355</v>
      </c>
      <c r="AF108" s="276" t="s">
        <v>7355</v>
      </c>
      <c r="AG108" s="276" t="s">
        <v>7355</v>
      </c>
      <c r="AH108" s="276" t="s">
        <v>7355</v>
      </c>
      <c r="AI108" s="276" t="s">
        <v>7355</v>
      </c>
      <c r="AJ108" s="276" t="s">
        <v>7355</v>
      </c>
      <c r="AK108" s="276" t="str">
        <f>_xlfn.IFNA(VLOOKUP(C108,'INFORM Severity - hidden'!$C$5:$G$155,5,FALSE),"-")</f>
        <v>x</v>
      </c>
    </row>
    <row r="109" spans="1:37" x14ac:dyDescent="0.35">
      <c r="A109" t="s">
        <v>1484</v>
      </c>
      <c r="B109" t="s">
        <v>1501</v>
      </c>
      <c r="C109" t="s">
        <v>1502</v>
      </c>
      <c r="D109" s="276" t="str">
        <f t="shared" si="1"/>
        <v>-</v>
      </c>
      <c r="E109" s="276" t="s">
        <v>7355</v>
      </c>
      <c r="F109" s="276" t="s">
        <v>7355</v>
      </c>
      <c r="G109" s="276" t="s">
        <v>7355</v>
      </c>
      <c r="H109" s="276" t="s">
        <v>7355</v>
      </c>
      <c r="I109" s="276" t="s">
        <v>7355</v>
      </c>
      <c r="J109" s="276" t="s">
        <v>7355</v>
      </c>
      <c r="K109" s="276" t="s">
        <v>7355</v>
      </c>
      <c r="L109" s="276" t="s">
        <v>7355</v>
      </c>
      <c r="M109" s="276" t="s">
        <v>7355</v>
      </c>
      <c r="N109" s="276" t="s">
        <v>7355</v>
      </c>
      <c r="O109" s="276" t="s">
        <v>7355</v>
      </c>
      <c r="P109" s="276" t="s">
        <v>7355</v>
      </c>
      <c r="Q109" s="276" t="s">
        <v>7355</v>
      </c>
      <c r="R109" s="276" t="s">
        <v>7355</v>
      </c>
      <c r="S109" s="276" t="s">
        <v>7355</v>
      </c>
      <c r="T109" s="276" t="s">
        <v>7355</v>
      </c>
      <c r="U109" s="276" t="s">
        <v>7355</v>
      </c>
      <c r="V109" s="276" t="s">
        <v>7355</v>
      </c>
      <c r="W109" s="276" t="s">
        <v>7355</v>
      </c>
      <c r="X109" s="276" t="s">
        <v>7355</v>
      </c>
      <c r="Y109" s="276" t="s">
        <v>7355</v>
      </c>
      <c r="Z109" s="276" t="s">
        <v>7355</v>
      </c>
      <c r="AA109" s="276" t="s">
        <v>7355</v>
      </c>
      <c r="AB109" s="276" t="s">
        <v>7355</v>
      </c>
      <c r="AC109" s="276" t="s">
        <v>7355</v>
      </c>
      <c r="AD109" s="276" t="s">
        <v>7355</v>
      </c>
      <c r="AE109" s="276" t="s">
        <v>7355</v>
      </c>
      <c r="AF109" s="276" t="s">
        <v>7355</v>
      </c>
      <c r="AG109" s="276" t="s">
        <v>7355</v>
      </c>
      <c r="AH109" s="276" t="s">
        <v>7355</v>
      </c>
      <c r="AI109" s="276" t="s">
        <v>7355</v>
      </c>
      <c r="AJ109" s="276" t="s">
        <v>7355</v>
      </c>
      <c r="AK109" s="276" t="str">
        <f>_xlfn.IFNA(VLOOKUP(C109,'INFORM Severity - hidden'!$C$5:$G$155,5,FALSE),"-")</f>
        <v>x</v>
      </c>
    </row>
    <row r="110" spans="1:37" x14ac:dyDescent="0.35">
      <c r="A110"/>
      <c r="B110"/>
      <c r="C110" t="s">
        <v>7404</v>
      </c>
      <c r="D110" s="276" t="str">
        <f t="shared" si="1"/>
        <v>-</v>
      </c>
      <c r="E110" s="276" t="s">
        <v>7355</v>
      </c>
      <c r="F110" s="276" t="s">
        <v>7355</v>
      </c>
      <c r="G110" s="276" t="s">
        <v>7355</v>
      </c>
      <c r="H110" s="276" t="s">
        <v>7355</v>
      </c>
      <c r="I110" s="276" t="s">
        <v>7355</v>
      </c>
      <c r="J110" s="276" t="s">
        <v>7355</v>
      </c>
      <c r="K110" s="276" t="s">
        <v>7355</v>
      </c>
      <c r="L110" s="276" t="s">
        <v>7355</v>
      </c>
      <c r="M110" s="276" t="s">
        <v>7355</v>
      </c>
      <c r="N110" s="276" t="s">
        <v>7355</v>
      </c>
      <c r="O110" s="276" t="s">
        <v>7355</v>
      </c>
      <c r="P110" s="276" t="s">
        <v>7355</v>
      </c>
      <c r="Q110" s="276" t="s">
        <v>7355</v>
      </c>
      <c r="R110" s="276" t="s">
        <v>7355</v>
      </c>
      <c r="S110" s="276" t="s">
        <v>7355</v>
      </c>
      <c r="T110" s="276" t="s">
        <v>7355</v>
      </c>
      <c r="U110" s="276" t="s">
        <v>7355</v>
      </c>
      <c r="V110" s="276" t="s">
        <v>7355</v>
      </c>
      <c r="W110" s="276" t="s">
        <v>7355</v>
      </c>
      <c r="X110" s="276" t="s">
        <v>7355</v>
      </c>
      <c r="Y110" s="276" t="s">
        <v>7355</v>
      </c>
      <c r="Z110" s="276" t="s">
        <v>7355</v>
      </c>
      <c r="AA110" s="276" t="s">
        <v>7355</v>
      </c>
      <c r="AB110" s="276">
        <v>1.7</v>
      </c>
      <c r="AC110" s="276">
        <v>1.7</v>
      </c>
      <c r="AD110" s="276">
        <v>1.7</v>
      </c>
      <c r="AE110" s="276" t="s">
        <v>7355</v>
      </c>
      <c r="AF110" s="276" t="s">
        <v>7355</v>
      </c>
      <c r="AG110" s="276" t="s">
        <v>7355</v>
      </c>
      <c r="AH110" s="276" t="s">
        <v>7355</v>
      </c>
      <c r="AI110" s="276" t="s">
        <v>7355</v>
      </c>
      <c r="AJ110" s="276" t="s">
        <v>7355</v>
      </c>
      <c r="AK110" s="276" t="str">
        <f>_xlfn.IFNA(VLOOKUP(C110,'INFORM Severity - hidden'!$C$5:$G$155,5,FALSE),"-")</f>
        <v>-</v>
      </c>
    </row>
    <row r="111" spans="1:37" x14ac:dyDescent="0.35">
      <c r="A111" t="s">
        <v>12</v>
      </c>
      <c r="B111" t="s">
        <v>10</v>
      </c>
      <c r="C111" t="s">
        <v>11</v>
      </c>
      <c r="D111" s="276" t="str">
        <f t="shared" si="1"/>
        <v>Increasing</v>
      </c>
      <c r="E111" s="276">
        <v>3.6</v>
      </c>
      <c r="F111" s="276">
        <v>3.8</v>
      </c>
      <c r="G111" s="276">
        <v>3.8</v>
      </c>
      <c r="H111" s="276">
        <v>3.6</v>
      </c>
      <c r="I111" s="276">
        <v>3.6</v>
      </c>
      <c r="J111" s="276">
        <v>3.6</v>
      </c>
      <c r="K111" s="276">
        <v>3.6</v>
      </c>
      <c r="L111" s="276">
        <v>3.7</v>
      </c>
      <c r="M111" s="276">
        <v>3.7</v>
      </c>
      <c r="N111" s="276">
        <v>3.8</v>
      </c>
      <c r="O111" s="276">
        <v>3.8</v>
      </c>
      <c r="P111" s="276">
        <v>3.8</v>
      </c>
      <c r="Q111" s="276">
        <v>3.8</v>
      </c>
      <c r="R111" s="276">
        <v>3.8</v>
      </c>
      <c r="S111" s="276">
        <v>3.8</v>
      </c>
      <c r="T111" s="276">
        <v>3.8</v>
      </c>
      <c r="U111" s="276">
        <v>3.8</v>
      </c>
      <c r="V111" s="276">
        <v>3.8</v>
      </c>
      <c r="W111" s="276">
        <v>3.8</v>
      </c>
      <c r="X111" s="276">
        <v>3.8</v>
      </c>
      <c r="Y111" s="276">
        <v>3.8</v>
      </c>
      <c r="Z111" s="276">
        <v>3.8</v>
      </c>
      <c r="AA111" s="276">
        <v>3.8</v>
      </c>
      <c r="AB111" s="276">
        <v>3.8</v>
      </c>
      <c r="AC111" s="276">
        <v>3.8</v>
      </c>
      <c r="AD111" s="276">
        <v>3.8</v>
      </c>
      <c r="AE111" s="276">
        <v>4.0999999999999996</v>
      </c>
      <c r="AF111" s="276">
        <v>4.0999999999999996</v>
      </c>
      <c r="AG111" s="276">
        <v>4.0999999999999996</v>
      </c>
      <c r="AH111" s="276">
        <v>4.3</v>
      </c>
      <c r="AI111" s="276">
        <v>4.4000000000000004</v>
      </c>
      <c r="AJ111" s="276">
        <v>4.4000000000000004</v>
      </c>
      <c r="AK111" s="276">
        <f>_xlfn.IFNA(VLOOKUP(C111,'INFORM Severity - hidden'!$C$5:$G$155,5,FALSE),"-")</f>
        <v>4.4000000000000004</v>
      </c>
    </row>
    <row r="112" spans="1:37" x14ac:dyDescent="0.35">
      <c r="A112" t="s">
        <v>498</v>
      </c>
      <c r="B112" t="s">
        <v>1810</v>
      </c>
      <c r="C112" t="s">
        <v>1811</v>
      </c>
      <c r="D112" s="276" t="str">
        <f t="shared" si="1"/>
        <v>Increasing</v>
      </c>
      <c r="E112" s="276" t="s">
        <v>7355</v>
      </c>
      <c r="F112" s="276">
        <v>3.2</v>
      </c>
      <c r="G112" s="276">
        <v>3.2</v>
      </c>
      <c r="H112" s="276">
        <v>3.2</v>
      </c>
      <c r="I112" s="276">
        <v>3.3</v>
      </c>
      <c r="J112" s="276">
        <v>3.3</v>
      </c>
      <c r="K112" s="276">
        <v>3.3</v>
      </c>
      <c r="L112" s="276">
        <v>3.3</v>
      </c>
      <c r="M112" s="276">
        <v>3.3</v>
      </c>
      <c r="N112" s="276">
        <v>3.4</v>
      </c>
      <c r="O112" s="276">
        <v>3.4</v>
      </c>
      <c r="P112" s="276">
        <v>3.4</v>
      </c>
      <c r="Q112" s="276">
        <v>3.4</v>
      </c>
      <c r="R112" s="276">
        <v>3.4</v>
      </c>
      <c r="S112" s="276">
        <v>3.6</v>
      </c>
      <c r="T112" s="276">
        <v>3.6</v>
      </c>
      <c r="U112" s="276">
        <v>3.6</v>
      </c>
      <c r="V112" s="276">
        <v>3.6</v>
      </c>
      <c r="W112" s="276">
        <v>3.6</v>
      </c>
      <c r="X112" s="276">
        <v>3.5</v>
      </c>
      <c r="Y112" s="276">
        <v>3.5</v>
      </c>
      <c r="Z112" s="276">
        <v>3.5</v>
      </c>
      <c r="AA112" s="276">
        <v>3.5</v>
      </c>
      <c r="AB112" s="276">
        <v>3.5</v>
      </c>
      <c r="AC112" s="276">
        <v>3.5</v>
      </c>
      <c r="AD112" s="276">
        <v>3.7</v>
      </c>
      <c r="AE112" s="276">
        <v>3.7</v>
      </c>
      <c r="AF112" s="276">
        <v>3.7</v>
      </c>
      <c r="AG112" s="276">
        <v>3.7</v>
      </c>
      <c r="AH112" s="276">
        <v>3.7</v>
      </c>
      <c r="AI112" s="276">
        <v>4</v>
      </c>
      <c r="AJ112" s="276">
        <v>4</v>
      </c>
      <c r="AK112" s="276">
        <f>_xlfn.IFNA(VLOOKUP(C112,'INFORM Severity - hidden'!$C$5:$G$155,5,FALSE),"-")</f>
        <v>4</v>
      </c>
    </row>
    <row r="113" spans="1:37" x14ac:dyDescent="0.35">
      <c r="A113" t="s">
        <v>498</v>
      </c>
      <c r="B113" t="s">
        <v>496</v>
      </c>
      <c r="C113" t="s">
        <v>497</v>
      </c>
      <c r="D113" s="276" t="str">
        <f t="shared" si="1"/>
        <v>Increasing</v>
      </c>
      <c r="E113" s="276" t="s">
        <v>7355</v>
      </c>
      <c r="F113" s="276">
        <v>3.3</v>
      </c>
      <c r="G113" s="276">
        <v>3.3</v>
      </c>
      <c r="H113" s="276">
        <v>3.1</v>
      </c>
      <c r="I113" s="276">
        <v>3.2</v>
      </c>
      <c r="J113" s="276">
        <v>3.2</v>
      </c>
      <c r="K113" s="276">
        <v>3.2</v>
      </c>
      <c r="L113" s="276">
        <v>3.2</v>
      </c>
      <c r="M113" s="276">
        <v>3.2</v>
      </c>
      <c r="N113" s="276">
        <v>3.5</v>
      </c>
      <c r="O113" s="276">
        <v>3.5</v>
      </c>
      <c r="P113" s="276">
        <v>3.4</v>
      </c>
      <c r="Q113" s="276">
        <v>3.5</v>
      </c>
      <c r="R113" s="276">
        <v>3.5</v>
      </c>
      <c r="S113" s="276">
        <v>3.5</v>
      </c>
      <c r="T113" s="276">
        <v>3.5</v>
      </c>
      <c r="U113" s="276">
        <v>3.5</v>
      </c>
      <c r="V113" s="276">
        <v>3.5</v>
      </c>
      <c r="W113" s="276">
        <v>3.5</v>
      </c>
      <c r="X113" s="276">
        <v>3.5</v>
      </c>
      <c r="Y113" s="276">
        <v>3.5</v>
      </c>
      <c r="Z113" s="276">
        <v>3.5</v>
      </c>
      <c r="AA113" s="276">
        <v>3.5</v>
      </c>
      <c r="AB113" s="276">
        <v>3.5</v>
      </c>
      <c r="AC113" s="276">
        <v>3.5</v>
      </c>
      <c r="AD113" s="276">
        <v>3.5</v>
      </c>
      <c r="AE113" s="276">
        <v>3.5</v>
      </c>
      <c r="AF113" s="276">
        <v>3.5</v>
      </c>
      <c r="AG113" s="276">
        <v>3.5</v>
      </c>
      <c r="AH113" s="276">
        <v>3.6</v>
      </c>
      <c r="AI113" s="276">
        <v>3.7</v>
      </c>
      <c r="AJ113" s="276">
        <v>3.7</v>
      </c>
      <c r="AK113" s="276">
        <f>_xlfn.IFNA(VLOOKUP(C113,'INFORM Severity - hidden'!$C$5:$G$155,5,FALSE),"-")</f>
        <v>3.7</v>
      </c>
    </row>
    <row r="114" spans="1:37" x14ac:dyDescent="0.35">
      <c r="A114" t="s">
        <v>498</v>
      </c>
      <c r="B114" t="s">
        <v>504</v>
      </c>
      <c r="C114" t="s">
        <v>505</v>
      </c>
      <c r="D114" s="276" t="str">
        <f t="shared" si="1"/>
        <v>Increasing</v>
      </c>
      <c r="E114" s="276" t="s">
        <v>7355</v>
      </c>
      <c r="F114" s="276">
        <v>2.1</v>
      </c>
      <c r="G114" s="276">
        <v>2.1</v>
      </c>
      <c r="H114" s="276">
        <v>2.2999999999999998</v>
      </c>
      <c r="I114" s="276">
        <v>2.4</v>
      </c>
      <c r="J114" s="276">
        <v>2.2999999999999998</v>
      </c>
      <c r="K114" s="276">
        <v>2.2999999999999998</v>
      </c>
      <c r="L114" s="276">
        <v>2.2999999999999998</v>
      </c>
      <c r="M114" s="276">
        <v>2.2999999999999998</v>
      </c>
      <c r="N114" s="276">
        <v>2.7</v>
      </c>
      <c r="O114" s="276">
        <v>2.7</v>
      </c>
      <c r="P114" s="276">
        <v>2.7</v>
      </c>
      <c r="Q114" s="276">
        <v>2.7</v>
      </c>
      <c r="R114" s="276">
        <v>2.7</v>
      </c>
      <c r="S114" s="276">
        <v>2.6</v>
      </c>
      <c r="T114" s="276">
        <v>2.6</v>
      </c>
      <c r="U114" s="276">
        <v>2.6</v>
      </c>
      <c r="V114" s="276">
        <v>2.6</v>
      </c>
      <c r="W114" s="276">
        <v>2.6</v>
      </c>
      <c r="X114" s="276">
        <v>2.6</v>
      </c>
      <c r="Y114" s="276">
        <v>2.6</v>
      </c>
      <c r="Z114" s="276">
        <v>2.6</v>
      </c>
      <c r="AA114" s="276">
        <v>2.6</v>
      </c>
      <c r="AB114" s="276">
        <v>2.6</v>
      </c>
      <c r="AC114" s="276">
        <v>2.6</v>
      </c>
      <c r="AD114" s="276">
        <v>3.1</v>
      </c>
      <c r="AE114" s="276">
        <v>3.1</v>
      </c>
      <c r="AF114" s="276">
        <v>3.1</v>
      </c>
      <c r="AG114" s="276">
        <v>3.1</v>
      </c>
      <c r="AH114" s="276">
        <v>3.2</v>
      </c>
      <c r="AI114" s="276">
        <v>3.3</v>
      </c>
      <c r="AJ114" s="276">
        <v>3.3</v>
      </c>
      <c r="AK114" s="276">
        <f>_xlfn.IFNA(VLOOKUP(C114,'INFORM Severity - hidden'!$C$5:$G$155,5,FALSE),"-")</f>
        <v>3.3</v>
      </c>
    </row>
    <row r="115" spans="1:37" x14ac:dyDescent="0.35">
      <c r="A115" t="s">
        <v>498</v>
      </c>
      <c r="B115" t="s">
        <v>4885</v>
      </c>
      <c r="C115" t="s">
        <v>4886</v>
      </c>
      <c r="D115" s="276" t="str">
        <f t="shared" si="1"/>
        <v>Increasing</v>
      </c>
      <c r="E115" s="276" t="s">
        <v>7355</v>
      </c>
      <c r="F115" s="276" t="s">
        <v>7355</v>
      </c>
      <c r="G115" s="276" t="s">
        <v>7355</v>
      </c>
      <c r="H115" s="276" t="s">
        <v>7355</v>
      </c>
      <c r="I115" s="276" t="s">
        <v>7355</v>
      </c>
      <c r="J115" s="276" t="s">
        <v>7355</v>
      </c>
      <c r="K115" s="276" t="s">
        <v>7355</v>
      </c>
      <c r="L115" s="276" t="s">
        <v>7355</v>
      </c>
      <c r="M115" s="276" t="s">
        <v>7355</v>
      </c>
      <c r="N115" s="276" t="s">
        <v>7355</v>
      </c>
      <c r="O115" s="276" t="s">
        <v>7355</v>
      </c>
      <c r="P115" s="276" t="s">
        <v>7355</v>
      </c>
      <c r="Q115" s="276" t="s">
        <v>7355</v>
      </c>
      <c r="R115" s="276" t="s">
        <v>7355</v>
      </c>
      <c r="S115" s="276" t="s">
        <v>7355</v>
      </c>
      <c r="T115" s="276" t="s">
        <v>7355</v>
      </c>
      <c r="U115" s="276" t="s">
        <v>7355</v>
      </c>
      <c r="V115" s="276" t="s">
        <v>7355</v>
      </c>
      <c r="W115" s="276" t="s">
        <v>7355</v>
      </c>
      <c r="X115" s="276" t="s">
        <v>7355</v>
      </c>
      <c r="Y115" s="276" t="s">
        <v>7355</v>
      </c>
      <c r="Z115" s="276" t="s">
        <v>7355</v>
      </c>
      <c r="AA115" s="276" t="s">
        <v>7355</v>
      </c>
      <c r="AB115" s="276" t="s">
        <v>7355</v>
      </c>
      <c r="AC115" s="276" t="s">
        <v>7355</v>
      </c>
      <c r="AD115" s="276" t="s">
        <v>7355</v>
      </c>
      <c r="AE115" s="276" t="s">
        <v>7355</v>
      </c>
      <c r="AF115" s="276" t="s">
        <v>7355</v>
      </c>
      <c r="AG115" s="276" t="s">
        <v>7355</v>
      </c>
      <c r="AH115" s="276">
        <v>2.1</v>
      </c>
      <c r="AI115" s="276">
        <v>3.5</v>
      </c>
      <c r="AJ115" s="276">
        <v>3.5</v>
      </c>
      <c r="AK115" s="276">
        <f>_xlfn.IFNA(VLOOKUP(C115,'INFORM Severity - hidden'!$C$5:$G$155,5,FALSE),"-")</f>
        <v>3.5</v>
      </c>
    </row>
    <row r="116" spans="1:37" x14ac:dyDescent="0.35">
      <c r="A116"/>
      <c r="B116"/>
      <c r="C116" t="s">
        <v>7405</v>
      </c>
      <c r="D116" s="276" t="str">
        <f t="shared" si="1"/>
        <v>-</v>
      </c>
      <c r="E116" s="276" t="s">
        <v>7355</v>
      </c>
      <c r="F116" s="276" t="s">
        <v>7355</v>
      </c>
      <c r="G116" s="276" t="s">
        <v>7355</v>
      </c>
      <c r="H116" s="276">
        <v>3.8</v>
      </c>
      <c r="I116" s="276">
        <v>3.7</v>
      </c>
      <c r="J116" s="276">
        <v>3.7</v>
      </c>
      <c r="K116" s="276">
        <v>3.2</v>
      </c>
      <c r="L116" s="276">
        <v>3.2</v>
      </c>
      <c r="M116" s="276">
        <v>3.2</v>
      </c>
      <c r="N116" s="276">
        <v>3.2</v>
      </c>
      <c r="O116" s="276">
        <v>3.4</v>
      </c>
      <c r="P116" s="276">
        <v>3.4</v>
      </c>
      <c r="Q116" s="276">
        <v>3.5</v>
      </c>
      <c r="R116" s="276">
        <v>3.5</v>
      </c>
      <c r="S116" s="276">
        <v>3.2</v>
      </c>
      <c r="T116" s="276">
        <v>3.2</v>
      </c>
      <c r="U116" s="276">
        <v>3.2</v>
      </c>
      <c r="V116" s="276">
        <v>3.2</v>
      </c>
      <c r="W116" s="276">
        <v>3</v>
      </c>
      <c r="X116" s="276">
        <v>3</v>
      </c>
      <c r="Y116" s="276">
        <v>3</v>
      </c>
      <c r="Z116" s="276">
        <v>3.2</v>
      </c>
      <c r="AA116" s="276">
        <v>3.3</v>
      </c>
      <c r="AB116" s="276">
        <v>3.3</v>
      </c>
      <c r="AC116" s="276">
        <v>3.6</v>
      </c>
      <c r="AD116" s="276">
        <v>3.6</v>
      </c>
      <c r="AE116" s="276">
        <v>3.6</v>
      </c>
      <c r="AF116" s="276">
        <v>3.6</v>
      </c>
      <c r="AG116" s="276">
        <v>3.6</v>
      </c>
      <c r="AH116" s="276">
        <v>3.6</v>
      </c>
      <c r="AI116" s="276" t="s">
        <v>7355</v>
      </c>
      <c r="AJ116" s="276" t="s">
        <v>7355</v>
      </c>
      <c r="AK116" s="276" t="str">
        <f>_xlfn.IFNA(VLOOKUP(C116,'INFORM Severity - hidden'!$C$5:$G$155,5,FALSE),"-")</f>
        <v>-</v>
      </c>
    </row>
    <row r="117" spans="1:37" x14ac:dyDescent="0.35">
      <c r="A117"/>
      <c r="B117"/>
      <c r="C117" t="s">
        <v>7406</v>
      </c>
      <c r="D117" s="276" t="str">
        <f t="shared" si="1"/>
        <v>-</v>
      </c>
      <c r="E117" s="276" t="s">
        <v>7355</v>
      </c>
      <c r="F117" s="276">
        <v>3.3</v>
      </c>
      <c r="G117" s="276">
        <v>3.3</v>
      </c>
      <c r="H117" s="276">
        <v>3.3</v>
      </c>
      <c r="I117" s="276">
        <v>3.3</v>
      </c>
      <c r="J117" s="276" t="s">
        <v>7355</v>
      </c>
      <c r="K117" s="276" t="s">
        <v>7355</v>
      </c>
      <c r="L117" s="276" t="s">
        <v>7355</v>
      </c>
      <c r="M117" s="276" t="s">
        <v>7355</v>
      </c>
      <c r="N117" s="276" t="s">
        <v>7355</v>
      </c>
      <c r="O117" s="276" t="s">
        <v>7355</v>
      </c>
      <c r="P117" s="276" t="s">
        <v>7355</v>
      </c>
      <c r="Q117" s="276" t="s">
        <v>7355</v>
      </c>
      <c r="R117" s="276" t="s">
        <v>7355</v>
      </c>
      <c r="S117" s="276" t="s">
        <v>7355</v>
      </c>
      <c r="T117" s="276" t="s">
        <v>7355</v>
      </c>
      <c r="U117" s="276" t="s">
        <v>7355</v>
      </c>
      <c r="V117" s="276" t="s">
        <v>7355</v>
      </c>
      <c r="W117" s="276" t="s">
        <v>7355</v>
      </c>
      <c r="X117" s="276" t="s">
        <v>7355</v>
      </c>
      <c r="Y117" s="276" t="s">
        <v>7355</v>
      </c>
      <c r="Z117" s="276" t="s">
        <v>7355</v>
      </c>
      <c r="AA117" s="276" t="s">
        <v>7355</v>
      </c>
      <c r="AB117" s="276" t="s">
        <v>7355</v>
      </c>
      <c r="AC117" s="276" t="s">
        <v>7355</v>
      </c>
      <c r="AD117" s="276" t="s">
        <v>7355</v>
      </c>
      <c r="AE117" s="276" t="s">
        <v>7355</v>
      </c>
      <c r="AF117" s="276" t="s">
        <v>7355</v>
      </c>
      <c r="AG117" s="276" t="s">
        <v>7355</v>
      </c>
      <c r="AH117" s="276" t="s">
        <v>7355</v>
      </c>
      <c r="AI117" s="276" t="s">
        <v>7355</v>
      </c>
      <c r="AJ117" s="276" t="s">
        <v>7355</v>
      </c>
      <c r="AK117" s="276" t="str">
        <f>_xlfn.IFNA(VLOOKUP(C117,'INFORM Severity - hidden'!$C$5:$G$155,5,FALSE),"-")</f>
        <v>-</v>
      </c>
    </row>
    <row r="118" spans="1:37" x14ac:dyDescent="0.35">
      <c r="A118"/>
      <c r="B118"/>
      <c r="C118" t="s">
        <v>7407</v>
      </c>
      <c r="D118" s="276" t="str">
        <f t="shared" si="1"/>
        <v>-</v>
      </c>
      <c r="E118" s="276" t="s">
        <v>7355</v>
      </c>
      <c r="F118" s="276" t="s">
        <v>7355</v>
      </c>
      <c r="G118" s="276">
        <v>3.1</v>
      </c>
      <c r="H118" s="276">
        <v>3.4</v>
      </c>
      <c r="I118" s="276">
        <v>3.4</v>
      </c>
      <c r="J118" s="276" t="s">
        <v>7355</v>
      </c>
      <c r="K118" s="276" t="s">
        <v>7355</v>
      </c>
      <c r="L118" s="276" t="s">
        <v>7355</v>
      </c>
      <c r="M118" s="276" t="s">
        <v>7355</v>
      </c>
      <c r="N118" s="276" t="s">
        <v>7355</v>
      </c>
      <c r="O118" s="276" t="s">
        <v>7355</v>
      </c>
      <c r="P118" s="276" t="s">
        <v>7355</v>
      </c>
      <c r="Q118" s="276" t="s">
        <v>7355</v>
      </c>
      <c r="R118" s="276" t="s">
        <v>7355</v>
      </c>
      <c r="S118" s="276" t="s">
        <v>7355</v>
      </c>
      <c r="T118" s="276" t="s">
        <v>7355</v>
      </c>
      <c r="U118" s="276" t="s">
        <v>7355</v>
      </c>
      <c r="V118" s="276" t="s">
        <v>7355</v>
      </c>
      <c r="W118" s="276" t="s">
        <v>7355</v>
      </c>
      <c r="X118" s="276" t="s">
        <v>7355</v>
      </c>
      <c r="Y118" s="276" t="s">
        <v>7355</v>
      </c>
      <c r="Z118" s="276" t="s">
        <v>7355</v>
      </c>
      <c r="AA118" s="276" t="s">
        <v>7355</v>
      </c>
      <c r="AB118" s="276" t="s">
        <v>7355</v>
      </c>
      <c r="AC118" s="276" t="s">
        <v>7355</v>
      </c>
      <c r="AD118" s="276" t="s">
        <v>7355</v>
      </c>
      <c r="AE118" s="276" t="s">
        <v>7355</v>
      </c>
      <c r="AF118" s="276" t="s">
        <v>7355</v>
      </c>
      <c r="AG118" s="276" t="s">
        <v>7355</v>
      </c>
      <c r="AH118" s="276" t="s">
        <v>7355</v>
      </c>
      <c r="AI118" s="276" t="s">
        <v>7355</v>
      </c>
      <c r="AJ118" s="276" t="s">
        <v>7355</v>
      </c>
      <c r="AK118" s="276" t="str">
        <f>_xlfn.IFNA(VLOOKUP(C118,'INFORM Severity - hidden'!$C$5:$G$155,5,FALSE),"-")</f>
        <v>-</v>
      </c>
    </row>
    <row r="119" spans="1:37" x14ac:dyDescent="0.35">
      <c r="A119" t="s">
        <v>961</v>
      </c>
      <c r="B119" t="s">
        <v>959</v>
      </c>
      <c r="C119" t="s">
        <v>960</v>
      </c>
      <c r="D119" s="276" t="str">
        <f t="shared" si="1"/>
        <v>Stable</v>
      </c>
      <c r="E119" s="276" t="s">
        <v>7355</v>
      </c>
      <c r="F119" s="276" t="s">
        <v>7355</v>
      </c>
      <c r="G119" s="276" t="s">
        <v>7355</v>
      </c>
      <c r="H119" s="276" t="s">
        <v>7355</v>
      </c>
      <c r="I119" s="276" t="s">
        <v>7355</v>
      </c>
      <c r="J119" s="276" t="s">
        <v>7355</v>
      </c>
      <c r="K119" s="276" t="s">
        <v>7355</v>
      </c>
      <c r="L119" s="276" t="s">
        <v>7355</v>
      </c>
      <c r="M119" s="276" t="s">
        <v>7355</v>
      </c>
      <c r="N119" s="276" t="s">
        <v>7355</v>
      </c>
      <c r="O119" s="276" t="s">
        <v>7355</v>
      </c>
      <c r="P119" s="276" t="s">
        <v>7355</v>
      </c>
      <c r="Q119" s="276" t="s">
        <v>7355</v>
      </c>
      <c r="R119" s="276" t="s">
        <v>7355</v>
      </c>
      <c r="S119" s="276">
        <v>2</v>
      </c>
      <c r="T119" s="276">
        <v>2</v>
      </c>
      <c r="U119" s="276">
        <v>2.6</v>
      </c>
      <c r="V119" s="276">
        <v>2.6</v>
      </c>
      <c r="W119" s="276">
        <v>2.8</v>
      </c>
      <c r="X119" s="276">
        <v>2.9</v>
      </c>
      <c r="Y119" s="276">
        <v>2.9</v>
      </c>
      <c r="Z119" s="276">
        <v>2.9</v>
      </c>
      <c r="AA119" s="276">
        <v>2.1</v>
      </c>
      <c r="AB119" s="276">
        <v>2.1</v>
      </c>
      <c r="AC119" s="276">
        <v>3.5</v>
      </c>
      <c r="AD119" s="276">
        <v>3.5</v>
      </c>
      <c r="AE119" s="276">
        <v>3.5</v>
      </c>
      <c r="AF119" s="276">
        <v>3.5</v>
      </c>
      <c r="AG119" s="276">
        <v>3.5</v>
      </c>
      <c r="AH119" s="276">
        <v>3.6</v>
      </c>
      <c r="AI119" s="276">
        <v>3.5</v>
      </c>
      <c r="AJ119" s="276">
        <v>3.5</v>
      </c>
      <c r="AK119" s="276">
        <f>_xlfn.IFNA(VLOOKUP(C119,'INFORM Severity - hidden'!$C$5:$G$155,5,FALSE),"-")</f>
        <v>3.5</v>
      </c>
    </row>
    <row r="120" spans="1:37" x14ac:dyDescent="0.35">
      <c r="A120"/>
      <c r="B120"/>
      <c r="C120" t="s">
        <v>7408</v>
      </c>
      <c r="D120" s="276" t="str">
        <f t="shared" si="1"/>
        <v>-</v>
      </c>
      <c r="E120" s="276" t="s">
        <v>7355</v>
      </c>
      <c r="F120" s="276" t="s">
        <v>7355</v>
      </c>
      <c r="G120" s="276" t="s">
        <v>7355</v>
      </c>
      <c r="H120" s="276">
        <v>2.7</v>
      </c>
      <c r="I120" s="276">
        <v>2.8</v>
      </c>
      <c r="J120" s="276" t="s">
        <v>7355</v>
      </c>
      <c r="K120" s="276" t="s">
        <v>7355</v>
      </c>
      <c r="L120" s="276" t="s">
        <v>7355</v>
      </c>
      <c r="M120" s="276" t="s">
        <v>7355</v>
      </c>
      <c r="N120" s="276" t="s">
        <v>7355</v>
      </c>
      <c r="O120" s="276" t="s">
        <v>7355</v>
      </c>
      <c r="P120" s="276" t="s">
        <v>7355</v>
      </c>
      <c r="Q120" s="276" t="s">
        <v>7355</v>
      </c>
      <c r="R120" s="276" t="s">
        <v>7355</v>
      </c>
      <c r="S120" s="276" t="s">
        <v>7355</v>
      </c>
      <c r="T120" s="276" t="s">
        <v>7355</v>
      </c>
      <c r="U120" s="276" t="s">
        <v>7355</v>
      </c>
      <c r="V120" s="276" t="s">
        <v>7355</v>
      </c>
      <c r="W120" s="276" t="s">
        <v>7355</v>
      </c>
      <c r="X120" s="276" t="s">
        <v>7355</v>
      </c>
      <c r="Y120" s="276" t="s">
        <v>7355</v>
      </c>
      <c r="Z120" s="276" t="s">
        <v>7355</v>
      </c>
      <c r="AA120" s="276" t="s">
        <v>7355</v>
      </c>
      <c r="AB120" s="276" t="s">
        <v>7355</v>
      </c>
      <c r="AC120" s="276" t="s">
        <v>7355</v>
      </c>
      <c r="AD120" s="276" t="s">
        <v>7355</v>
      </c>
      <c r="AE120" s="276" t="s">
        <v>7355</v>
      </c>
      <c r="AF120" s="276" t="s">
        <v>7355</v>
      </c>
      <c r="AG120" s="276" t="s">
        <v>7355</v>
      </c>
      <c r="AH120" s="276" t="s">
        <v>7355</v>
      </c>
      <c r="AI120" s="276" t="s">
        <v>7355</v>
      </c>
      <c r="AJ120" s="276" t="s">
        <v>7355</v>
      </c>
      <c r="AK120" s="276" t="str">
        <f>_xlfn.IFNA(VLOOKUP(C120,'INFORM Severity - hidden'!$C$5:$G$155,5,FALSE),"-")</f>
        <v>-</v>
      </c>
    </row>
    <row r="121" spans="1:37" x14ac:dyDescent="0.35">
      <c r="A121"/>
      <c r="B121"/>
      <c r="C121" t="s">
        <v>7409</v>
      </c>
      <c r="D121" s="276" t="str">
        <f t="shared" si="1"/>
        <v>-</v>
      </c>
      <c r="E121" s="276" t="s">
        <v>7355</v>
      </c>
      <c r="F121" s="276" t="s">
        <v>7355</v>
      </c>
      <c r="G121" s="276" t="s">
        <v>7355</v>
      </c>
      <c r="H121" s="276" t="s">
        <v>7355</v>
      </c>
      <c r="I121" s="276" t="s">
        <v>7355</v>
      </c>
      <c r="J121" s="276" t="s">
        <v>7355</v>
      </c>
      <c r="K121" s="276" t="s">
        <v>7355</v>
      </c>
      <c r="L121" s="276" t="s">
        <v>7355</v>
      </c>
      <c r="M121" s="276" t="s">
        <v>7355</v>
      </c>
      <c r="N121" s="276" t="s">
        <v>7355</v>
      </c>
      <c r="O121" s="276" t="s">
        <v>7355</v>
      </c>
      <c r="P121" s="276" t="s">
        <v>7355</v>
      </c>
      <c r="Q121" s="276" t="s">
        <v>7355</v>
      </c>
      <c r="R121" s="276">
        <v>3.2</v>
      </c>
      <c r="S121" s="276">
        <v>3.2</v>
      </c>
      <c r="T121" s="276">
        <v>3.2</v>
      </c>
      <c r="U121" s="276">
        <v>3.2</v>
      </c>
      <c r="V121" s="276">
        <v>3.2</v>
      </c>
      <c r="W121" s="276">
        <v>3.2</v>
      </c>
      <c r="X121" s="276">
        <v>3.2</v>
      </c>
      <c r="Y121" s="276">
        <v>3.2</v>
      </c>
      <c r="Z121" s="276">
        <v>2.8</v>
      </c>
      <c r="AA121" s="276">
        <v>3</v>
      </c>
      <c r="AB121" s="276">
        <v>3</v>
      </c>
      <c r="AC121" s="276">
        <v>3.4</v>
      </c>
      <c r="AD121" s="276">
        <v>3.4</v>
      </c>
      <c r="AE121" s="276">
        <v>3.4</v>
      </c>
      <c r="AF121" s="276">
        <v>3.4</v>
      </c>
      <c r="AG121" s="276">
        <v>3.4</v>
      </c>
      <c r="AH121" s="276">
        <v>3.5</v>
      </c>
      <c r="AI121" s="276" t="s">
        <v>7355</v>
      </c>
      <c r="AJ121" s="276" t="s">
        <v>7355</v>
      </c>
      <c r="AK121" s="276" t="str">
        <f>_xlfn.IFNA(VLOOKUP(C121,'INFORM Severity - hidden'!$C$5:$G$155,5,FALSE),"-")</f>
        <v>-</v>
      </c>
    </row>
    <row r="122" spans="1:37" x14ac:dyDescent="0.35">
      <c r="A122"/>
      <c r="B122"/>
      <c r="C122" t="s">
        <v>7410</v>
      </c>
      <c r="D122" s="276" t="str">
        <f t="shared" si="1"/>
        <v>-</v>
      </c>
      <c r="E122" s="276" t="s">
        <v>7355</v>
      </c>
      <c r="F122" s="276" t="s">
        <v>7355</v>
      </c>
      <c r="G122" s="276" t="s">
        <v>7355</v>
      </c>
      <c r="H122" s="276" t="s">
        <v>7355</v>
      </c>
      <c r="I122" s="276" t="s">
        <v>7355</v>
      </c>
      <c r="J122" s="276" t="s">
        <v>7355</v>
      </c>
      <c r="K122" s="276" t="s">
        <v>7355</v>
      </c>
      <c r="L122" s="276" t="s">
        <v>7355</v>
      </c>
      <c r="M122" s="276" t="s">
        <v>7355</v>
      </c>
      <c r="N122" s="276" t="s">
        <v>7355</v>
      </c>
      <c r="O122" s="276" t="s">
        <v>7355</v>
      </c>
      <c r="P122" s="276" t="s">
        <v>7355</v>
      </c>
      <c r="Q122" s="276" t="s">
        <v>7355</v>
      </c>
      <c r="R122" s="276" t="s">
        <v>7355</v>
      </c>
      <c r="S122" s="276" t="s">
        <v>7355</v>
      </c>
      <c r="T122" s="276" t="s">
        <v>7355</v>
      </c>
      <c r="U122" s="276" t="s">
        <v>7355</v>
      </c>
      <c r="V122" s="276" t="s">
        <v>7355</v>
      </c>
      <c r="W122" s="276" t="s">
        <v>7355</v>
      </c>
      <c r="X122" s="276" t="s">
        <v>7355</v>
      </c>
      <c r="Y122" s="276" t="s">
        <v>7355</v>
      </c>
      <c r="Z122" s="276" t="s">
        <v>7355</v>
      </c>
      <c r="AA122" s="276" t="s">
        <v>7355</v>
      </c>
      <c r="AB122" s="276" t="s">
        <v>7355</v>
      </c>
      <c r="AC122" s="276" t="s">
        <v>7355</v>
      </c>
      <c r="AD122" s="276">
        <v>2.2000000000000002</v>
      </c>
      <c r="AE122" s="276">
        <v>2.2000000000000002</v>
      </c>
      <c r="AF122" s="276">
        <v>2.2000000000000002</v>
      </c>
      <c r="AG122" s="276">
        <v>2.2000000000000002</v>
      </c>
      <c r="AH122" s="276">
        <v>2.2000000000000002</v>
      </c>
      <c r="AI122" s="276" t="s">
        <v>7355</v>
      </c>
      <c r="AJ122" s="276" t="s">
        <v>7355</v>
      </c>
      <c r="AK122" s="276" t="str">
        <f>_xlfn.IFNA(VLOOKUP(C122,'INFORM Severity - hidden'!$C$5:$G$155,5,FALSE),"-")</f>
        <v>-</v>
      </c>
    </row>
    <row r="123" spans="1:37" x14ac:dyDescent="0.35">
      <c r="A123"/>
      <c r="B123"/>
      <c r="C123" t="s">
        <v>7411</v>
      </c>
      <c r="D123" s="276" t="str">
        <f t="shared" si="1"/>
        <v>-</v>
      </c>
      <c r="E123" s="276" t="s">
        <v>7355</v>
      </c>
      <c r="F123" s="276">
        <v>2.9</v>
      </c>
      <c r="G123" s="276">
        <v>2.9</v>
      </c>
      <c r="H123" s="276" t="s">
        <v>7355</v>
      </c>
      <c r="I123" s="276" t="s">
        <v>7355</v>
      </c>
      <c r="J123" s="276" t="s">
        <v>7355</v>
      </c>
      <c r="K123" s="276" t="s">
        <v>7355</v>
      </c>
      <c r="L123" s="276" t="s">
        <v>7355</v>
      </c>
      <c r="M123" s="276" t="s">
        <v>7355</v>
      </c>
      <c r="N123" s="276" t="s">
        <v>7355</v>
      </c>
      <c r="O123" s="276" t="s">
        <v>7355</v>
      </c>
      <c r="P123" s="276" t="s">
        <v>7355</v>
      </c>
      <c r="Q123" s="276" t="s">
        <v>7355</v>
      </c>
      <c r="R123" s="276" t="s">
        <v>7355</v>
      </c>
      <c r="S123" s="276" t="s">
        <v>7355</v>
      </c>
      <c r="T123" s="276" t="s">
        <v>7355</v>
      </c>
      <c r="U123" s="276" t="s">
        <v>7355</v>
      </c>
      <c r="V123" s="276" t="s">
        <v>7355</v>
      </c>
      <c r="W123" s="276" t="s">
        <v>7355</v>
      </c>
      <c r="X123" s="276" t="s">
        <v>7355</v>
      </c>
      <c r="Y123" s="276" t="s">
        <v>7355</v>
      </c>
      <c r="Z123" s="276" t="s">
        <v>7355</v>
      </c>
      <c r="AA123" s="276" t="s">
        <v>7355</v>
      </c>
      <c r="AB123" s="276" t="s">
        <v>7355</v>
      </c>
      <c r="AC123" s="276" t="s">
        <v>7355</v>
      </c>
      <c r="AD123" s="276" t="s">
        <v>7355</v>
      </c>
      <c r="AE123" s="276" t="s">
        <v>7355</v>
      </c>
      <c r="AF123" s="276" t="s">
        <v>7355</v>
      </c>
      <c r="AG123" s="276" t="s">
        <v>7355</v>
      </c>
      <c r="AH123" s="276" t="s">
        <v>7355</v>
      </c>
      <c r="AI123" s="276" t="s">
        <v>7355</v>
      </c>
      <c r="AJ123" s="276" t="s">
        <v>7355</v>
      </c>
      <c r="AK123" s="276" t="str">
        <f>_xlfn.IFNA(VLOOKUP(C123,'INFORM Severity - hidden'!$C$5:$G$155,5,FALSE),"-")</f>
        <v>-</v>
      </c>
    </row>
    <row r="124" spans="1:37" x14ac:dyDescent="0.35">
      <c r="A124" t="s">
        <v>515</v>
      </c>
      <c r="B124" t="s">
        <v>513</v>
      </c>
      <c r="C124" t="s">
        <v>514</v>
      </c>
      <c r="D124" s="276" t="str">
        <f t="shared" si="1"/>
        <v>Stable</v>
      </c>
      <c r="E124" s="276" t="s">
        <v>7355</v>
      </c>
      <c r="F124" s="276">
        <v>2.2999999999999998</v>
      </c>
      <c r="G124" s="276">
        <v>2.2999999999999998</v>
      </c>
      <c r="H124" s="276">
        <v>2.2999999999999998</v>
      </c>
      <c r="I124" s="276">
        <v>2.2000000000000002</v>
      </c>
      <c r="J124" s="276">
        <v>2.2000000000000002</v>
      </c>
      <c r="K124" s="276">
        <v>2.2000000000000002</v>
      </c>
      <c r="L124" s="276">
        <v>2.2000000000000002</v>
      </c>
      <c r="M124" s="276">
        <v>2.2000000000000002</v>
      </c>
      <c r="N124" s="276">
        <v>2.2000000000000002</v>
      </c>
      <c r="O124" s="276">
        <v>2.2000000000000002</v>
      </c>
      <c r="P124" s="276">
        <v>2.2000000000000002</v>
      </c>
      <c r="Q124" s="276">
        <v>2.2000000000000002</v>
      </c>
      <c r="R124" s="276">
        <v>2.2000000000000002</v>
      </c>
      <c r="S124" s="276">
        <v>2.2000000000000002</v>
      </c>
      <c r="T124" s="276">
        <v>2.2999999999999998</v>
      </c>
      <c r="U124" s="276">
        <v>2.2999999999999998</v>
      </c>
      <c r="V124" s="276">
        <v>2.2999999999999998</v>
      </c>
      <c r="W124" s="276">
        <v>2.2999999999999998</v>
      </c>
      <c r="X124" s="276">
        <v>2.2999999999999998</v>
      </c>
      <c r="Y124" s="276">
        <v>2.2999999999999998</v>
      </c>
      <c r="Z124" s="276">
        <v>2.2999999999999998</v>
      </c>
      <c r="AA124" s="276">
        <v>2.2000000000000002</v>
      </c>
      <c r="AB124" s="276">
        <v>2.2000000000000002</v>
      </c>
      <c r="AC124" s="276">
        <v>2.2000000000000002</v>
      </c>
      <c r="AD124" s="276">
        <v>2.2000000000000002</v>
      </c>
      <c r="AE124" s="276">
        <v>2.2000000000000002</v>
      </c>
      <c r="AF124" s="276">
        <v>2.2000000000000002</v>
      </c>
      <c r="AG124" s="276">
        <v>2.2000000000000002</v>
      </c>
      <c r="AH124" s="276">
        <v>2.2000000000000002</v>
      </c>
      <c r="AI124" s="276">
        <v>2.2999999999999998</v>
      </c>
      <c r="AJ124" s="276">
        <v>2.1</v>
      </c>
      <c r="AK124" s="276">
        <f>_xlfn.IFNA(VLOOKUP(C124,'INFORM Severity - hidden'!$C$5:$G$155,5,FALSE),"-")</f>
        <v>2.1</v>
      </c>
    </row>
    <row r="125" spans="1:37" x14ac:dyDescent="0.35">
      <c r="A125" t="s">
        <v>515</v>
      </c>
      <c r="B125" t="s">
        <v>2096</v>
      </c>
      <c r="C125" t="s">
        <v>2097</v>
      </c>
      <c r="D125" s="276" t="str">
        <f t="shared" si="1"/>
        <v>Increasing</v>
      </c>
      <c r="E125" s="276" t="s">
        <v>7355</v>
      </c>
      <c r="F125" s="276">
        <v>3</v>
      </c>
      <c r="G125" s="276">
        <v>3</v>
      </c>
      <c r="H125" s="276">
        <v>3</v>
      </c>
      <c r="I125" s="276">
        <v>2.7</v>
      </c>
      <c r="J125" s="276">
        <v>2.8</v>
      </c>
      <c r="K125" s="276">
        <v>2.9</v>
      </c>
      <c r="L125" s="276">
        <v>2.9</v>
      </c>
      <c r="M125" s="276">
        <v>2.9</v>
      </c>
      <c r="N125" s="276">
        <v>2.9</v>
      </c>
      <c r="O125" s="276">
        <v>2.8</v>
      </c>
      <c r="P125" s="276">
        <v>2.8</v>
      </c>
      <c r="Q125" s="276">
        <v>2.6</v>
      </c>
      <c r="R125" s="276">
        <v>2.6</v>
      </c>
      <c r="S125" s="276">
        <v>2.6</v>
      </c>
      <c r="T125" s="276">
        <v>2.6</v>
      </c>
      <c r="U125" s="276">
        <v>2.6</v>
      </c>
      <c r="V125" s="276">
        <v>2.7</v>
      </c>
      <c r="W125" s="276">
        <v>2.7</v>
      </c>
      <c r="X125" s="276">
        <v>3</v>
      </c>
      <c r="Y125" s="276">
        <v>2.9</v>
      </c>
      <c r="Z125" s="276">
        <v>2.9</v>
      </c>
      <c r="AA125" s="276">
        <v>2.8</v>
      </c>
      <c r="AB125" s="276">
        <v>2.8</v>
      </c>
      <c r="AC125" s="276">
        <v>2.8</v>
      </c>
      <c r="AD125" s="276">
        <v>2.8</v>
      </c>
      <c r="AE125" s="276">
        <v>2.8</v>
      </c>
      <c r="AF125" s="276">
        <v>2.8</v>
      </c>
      <c r="AG125" s="276">
        <v>2.8</v>
      </c>
      <c r="AH125" s="276">
        <v>2.8</v>
      </c>
      <c r="AI125" s="276">
        <v>2.9</v>
      </c>
      <c r="AJ125" s="276">
        <v>2.9</v>
      </c>
      <c r="AK125" s="276">
        <f>_xlfn.IFNA(VLOOKUP(C125,'INFORM Severity - hidden'!$C$5:$G$155,5,FALSE),"-")</f>
        <v>2.9</v>
      </c>
    </row>
    <row r="126" spans="1:37" x14ac:dyDescent="0.35">
      <c r="A126" t="s">
        <v>642</v>
      </c>
      <c r="B126" t="s">
        <v>640</v>
      </c>
      <c r="C126" t="s">
        <v>641</v>
      </c>
      <c r="D126" s="276" t="str">
        <f t="shared" si="1"/>
        <v>Stable</v>
      </c>
      <c r="E126" s="276" t="s">
        <v>7355</v>
      </c>
      <c r="F126" s="276" t="s">
        <v>7355</v>
      </c>
      <c r="G126" s="276">
        <v>2.9</v>
      </c>
      <c r="H126" s="276">
        <v>3</v>
      </c>
      <c r="I126" s="276">
        <v>3.1</v>
      </c>
      <c r="J126" s="276">
        <v>3.1</v>
      </c>
      <c r="K126" s="276">
        <v>3.1</v>
      </c>
      <c r="L126" s="276">
        <v>2.7</v>
      </c>
      <c r="M126" s="276">
        <v>2.7</v>
      </c>
      <c r="N126" s="276">
        <v>2.5</v>
      </c>
      <c r="O126" s="276">
        <v>2.5</v>
      </c>
      <c r="P126" s="276">
        <v>2.5</v>
      </c>
      <c r="Q126" s="276">
        <v>2.6</v>
      </c>
      <c r="R126" s="276">
        <v>2.6</v>
      </c>
      <c r="S126" s="276">
        <v>2.7</v>
      </c>
      <c r="T126" s="276">
        <v>2.7</v>
      </c>
      <c r="U126" s="276">
        <v>2.6</v>
      </c>
      <c r="V126" s="276">
        <v>2.7</v>
      </c>
      <c r="W126" s="276">
        <v>2.7</v>
      </c>
      <c r="X126" s="276">
        <v>2.6</v>
      </c>
      <c r="Y126" s="276">
        <v>2.6</v>
      </c>
      <c r="Z126" s="276">
        <v>2.7</v>
      </c>
      <c r="AA126" s="276">
        <v>2.8</v>
      </c>
      <c r="AB126" s="276">
        <v>2.8</v>
      </c>
      <c r="AC126" s="276">
        <v>2.8</v>
      </c>
      <c r="AD126" s="276">
        <v>2.8</v>
      </c>
      <c r="AE126" s="276">
        <v>2.8</v>
      </c>
      <c r="AF126" s="276">
        <v>2.8</v>
      </c>
      <c r="AG126" s="276">
        <v>2.9</v>
      </c>
      <c r="AH126" s="276">
        <v>2.9</v>
      </c>
      <c r="AI126" s="276">
        <v>3</v>
      </c>
      <c r="AJ126" s="276">
        <v>3</v>
      </c>
      <c r="AK126" s="276">
        <f>_xlfn.IFNA(VLOOKUP(C126,'INFORM Severity - hidden'!$C$5:$G$155,5,FALSE),"-")</f>
        <v>2.8</v>
      </c>
    </row>
    <row r="127" spans="1:37" x14ac:dyDescent="0.35">
      <c r="A127"/>
      <c r="B127"/>
      <c r="C127" t="s">
        <v>7412</v>
      </c>
      <c r="D127" s="276" t="str">
        <f t="shared" si="1"/>
        <v>-</v>
      </c>
      <c r="E127" s="276" t="s">
        <v>7355</v>
      </c>
      <c r="F127" s="276" t="s">
        <v>7355</v>
      </c>
      <c r="G127" s="276" t="s">
        <v>7355</v>
      </c>
      <c r="H127" s="276" t="s">
        <v>7355</v>
      </c>
      <c r="I127" s="276">
        <v>2.7</v>
      </c>
      <c r="J127" s="276">
        <v>2.6</v>
      </c>
      <c r="K127" s="276" t="s">
        <v>7355</v>
      </c>
      <c r="L127" s="276" t="s">
        <v>7355</v>
      </c>
      <c r="M127" s="276" t="s">
        <v>7355</v>
      </c>
      <c r="N127" s="276" t="s">
        <v>7355</v>
      </c>
      <c r="O127" s="276" t="s">
        <v>7355</v>
      </c>
      <c r="P127" s="276" t="s">
        <v>7355</v>
      </c>
      <c r="Q127" s="276" t="s">
        <v>7355</v>
      </c>
      <c r="R127" s="276" t="s">
        <v>7355</v>
      </c>
      <c r="S127" s="276" t="s">
        <v>7355</v>
      </c>
      <c r="T127" s="276" t="s">
        <v>7355</v>
      </c>
      <c r="U127" s="276" t="s">
        <v>7355</v>
      </c>
      <c r="V127" s="276" t="s">
        <v>7355</v>
      </c>
      <c r="W127" s="276" t="s">
        <v>7355</v>
      </c>
      <c r="X127" s="276" t="s">
        <v>7355</v>
      </c>
      <c r="Y127" s="276" t="s">
        <v>7355</v>
      </c>
      <c r="Z127" s="276" t="s">
        <v>7355</v>
      </c>
      <c r="AA127" s="276" t="s">
        <v>7355</v>
      </c>
      <c r="AB127" s="276" t="s">
        <v>7355</v>
      </c>
      <c r="AC127" s="276" t="s">
        <v>7355</v>
      </c>
      <c r="AD127" s="276" t="s">
        <v>7355</v>
      </c>
      <c r="AE127" s="276" t="s">
        <v>7355</v>
      </c>
      <c r="AF127" s="276" t="s">
        <v>7355</v>
      </c>
      <c r="AG127" s="276" t="s">
        <v>7355</v>
      </c>
      <c r="AH127" s="276" t="s">
        <v>7355</v>
      </c>
      <c r="AI127" s="276" t="s">
        <v>7355</v>
      </c>
      <c r="AJ127" s="276" t="s">
        <v>7355</v>
      </c>
      <c r="AK127" s="276" t="str">
        <f>_xlfn.IFNA(VLOOKUP(C127,'INFORM Severity - hidden'!$C$5:$G$155,5,FALSE),"-")</f>
        <v>-</v>
      </c>
    </row>
    <row r="128" spans="1:37" x14ac:dyDescent="0.35">
      <c r="A128" t="s">
        <v>3443</v>
      </c>
      <c r="B128" t="s">
        <v>3441</v>
      </c>
      <c r="C128" t="s">
        <v>3442</v>
      </c>
      <c r="D128" s="276" t="str">
        <f t="shared" si="1"/>
        <v>Increasing</v>
      </c>
      <c r="E128" s="276" t="s">
        <v>7355</v>
      </c>
      <c r="F128" s="276" t="s">
        <v>7355</v>
      </c>
      <c r="G128" s="276" t="s">
        <v>7355</v>
      </c>
      <c r="H128" s="276" t="s">
        <v>7355</v>
      </c>
      <c r="I128" s="276" t="s">
        <v>7355</v>
      </c>
      <c r="J128" s="276" t="s">
        <v>7355</v>
      </c>
      <c r="K128" s="276" t="s">
        <v>7355</v>
      </c>
      <c r="L128" s="276" t="s">
        <v>7355</v>
      </c>
      <c r="M128" s="276" t="s">
        <v>7355</v>
      </c>
      <c r="N128" s="276" t="s">
        <v>7355</v>
      </c>
      <c r="O128" s="276" t="s">
        <v>7355</v>
      </c>
      <c r="P128" s="276" t="s">
        <v>7355</v>
      </c>
      <c r="Q128" s="276" t="s">
        <v>7355</v>
      </c>
      <c r="R128" s="276" t="s">
        <v>7355</v>
      </c>
      <c r="S128" s="276" t="s">
        <v>7355</v>
      </c>
      <c r="T128" s="276" t="s">
        <v>7355</v>
      </c>
      <c r="U128" s="276" t="s">
        <v>7355</v>
      </c>
      <c r="V128" s="276" t="s">
        <v>7355</v>
      </c>
      <c r="W128" s="276" t="s">
        <v>7355</v>
      </c>
      <c r="X128" s="276" t="s">
        <v>7355</v>
      </c>
      <c r="Y128" s="276" t="s">
        <v>7355</v>
      </c>
      <c r="Z128" s="276" t="s">
        <v>7355</v>
      </c>
      <c r="AA128" s="276" t="s">
        <v>7355</v>
      </c>
      <c r="AB128" s="276" t="s">
        <v>7355</v>
      </c>
      <c r="AC128" s="276" t="s">
        <v>7355</v>
      </c>
      <c r="AD128" s="276" t="s">
        <v>7355</v>
      </c>
      <c r="AE128" s="276">
        <v>1.6</v>
      </c>
      <c r="AF128" s="276">
        <v>1.6</v>
      </c>
      <c r="AG128" s="276">
        <v>1.6</v>
      </c>
      <c r="AH128" s="276">
        <v>1.7</v>
      </c>
      <c r="AI128" s="276">
        <v>1.8</v>
      </c>
      <c r="AJ128" s="276">
        <v>1.8</v>
      </c>
      <c r="AK128" s="276">
        <f>_xlfn.IFNA(VLOOKUP(C128,'INFORM Severity - hidden'!$C$5:$G$155,5,FALSE),"-")</f>
        <v>1.8</v>
      </c>
    </row>
    <row r="129" spans="1:37" x14ac:dyDescent="0.35">
      <c r="A129" t="s">
        <v>1719</v>
      </c>
      <c r="B129" t="s">
        <v>1717</v>
      </c>
      <c r="C129" t="s">
        <v>1718</v>
      </c>
      <c r="D129" s="276" t="str">
        <f t="shared" si="1"/>
        <v>Increasing</v>
      </c>
      <c r="E129" s="276" t="s">
        <v>7355</v>
      </c>
      <c r="F129" s="276" t="s">
        <v>7355</v>
      </c>
      <c r="G129" s="276" t="s">
        <v>7355</v>
      </c>
      <c r="H129" s="276" t="s">
        <v>7355</v>
      </c>
      <c r="I129" s="276" t="s">
        <v>7355</v>
      </c>
      <c r="J129" s="276" t="s">
        <v>7355</v>
      </c>
      <c r="K129" s="276" t="s">
        <v>7355</v>
      </c>
      <c r="L129" s="276" t="s">
        <v>7355</v>
      </c>
      <c r="M129" s="276" t="s">
        <v>7355</v>
      </c>
      <c r="N129" s="276" t="s">
        <v>7355</v>
      </c>
      <c r="O129" s="276" t="s">
        <v>7355</v>
      </c>
      <c r="P129" s="276" t="s">
        <v>7355</v>
      </c>
      <c r="Q129" s="276" t="s">
        <v>7355</v>
      </c>
      <c r="R129" s="276">
        <v>2.2000000000000002</v>
      </c>
      <c r="S129" s="276">
        <v>2.1</v>
      </c>
      <c r="T129" s="276">
        <v>2.1</v>
      </c>
      <c r="U129" s="276">
        <v>2.1</v>
      </c>
      <c r="V129" s="276">
        <v>2.1</v>
      </c>
      <c r="W129" s="276">
        <v>2.1</v>
      </c>
      <c r="X129" s="276">
        <v>2.1</v>
      </c>
      <c r="Y129" s="276">
        <v>2.1</v>
      </c>
      <c r="Z129" s="276">
        <v>2</v>
      </c>
      <c r="AA129" s="276">
        <v>2.1</v>
      </c>
      <c r="AB129" s="276">
        <v>2.1</v>
      </c>
      <c r="AC129" s="276">
        <v>2.1</v>
      </c>
      <c r="AD129" s="276">
        <v>2.1</v>
      </c>
      <c r="AE129" s="276">
        <v>2.1</v>
      </c>
      <c r="AF129" s="276">
        <v>2.1</v>
      </c>
      <c r="AG129" s="276">
        <v>2.1</v>
      </c>
      <c r="AH129" s="276">
        <v>2.1</v>
      </c>
      <c r="AI129" s="276">
        <v>2.2999999999999998</v>
      </c>
      <c r="AJ129" s="276">
        <v>2.2999999999999998</v>
      </c>
      <c r="AK129" s="276">
        <f>_xlfn.IFNA(VLOOKUP(C129,'INFORM Severity - hidden'!$C$5:$G$155,5,FALSE),"-")</f>
        <v>2.2999999999999998</v>
      </c>
    </row>
    <row r="130" spans="1:37" x14ac:dyDescent="0.35">
      <c r="A130" t="s">
        <v>268</v>
      </c>
      <c r="B130" t="s">
        <v>266</v>
      </c>
      <c r="C130" t="s">
        <v>267</v>
      </c>
      <c r="D130" s="276" t="str">
        <f t="shared" si="1"/>
        <v>Increasing</v>
      </c>
      <c r="E130" s="276" t="s">
        <v>7355</v>
      </c>
      <c r="F130" s="276">
        <v>3.1</v>
      </c>
      <c r="G130" s="276">
        <v>3.2</v>
      </c>
      <c r="H130" s="276">
        <v>3.5</v>
      </c>
      <c r="I130" s="276">
        <v>3.5</v>
      </c>
      <c r="J130" s="276">
        <v>3.5</v>
      </c>
      <c r="K130" s="276">
        <v>3.5</v>
      </c>
      <c r="L130" s="276">
        <v>3.5</v>
      </c>
      <c r="M130" s="276">
        <v>3.5</v>
      </c>
      <c r="N130" s="276">
        <v>3.6</v>
      </c>
      <c r="O130" s="276">
        <v>3.6</v>
      </c>
      <c r="P130" s="276">
        <v>3.6</v>
      </c>
      <c r="Q130" s="276">
        <v>3.6</v>
      </c>
      <c r="R130" s="276">
        <v>3.6</v>
      </c>
      <c r="S130" s="276">
        <v>3.6</v>
      </c>
      <c r="T130" s="276">
        <v>3.6</v>
      </c>
      <c r="U130" s="276">
        <v>3.6</v>
      </c>
      <c r="V130" s="276">
        <v>3.6</v>
      </c>
      <c r="W130" s="276">
        <v>3.7</v>
      </c>
      <c r="X130" s="276">
        <v>3.7</v>
      </c>
      <c r="Y130" s="276">
        <v>3.7</v>
      </c>
      <c r="Z130" s="276">
        <v>3.8</v>
      </c>
      <c r="AA130" s="276">
        <v>3.7</v>
      </c>
      <c r="AB130" s="276">
        <v>3.7</v>
      </c>
      <c r="AC130" s="276">
        <v>3.7</v>
      </c>
      <c r="AD130" s="276">
        <v>3.7</v>
      </c>
      <c r="AE130" s="276">
        <v>3.7</v>
      </c>
      <c r="AF130" s="276">
        <v>3.7</v>
      </c>
      <c r="AG130" s="276">
        <v>3.7</v>
      </c>
      <c r="AH130" s="276">
        <v>3.8</v>
      </c>
      <c r="AI130" s="276">
        <v>3.9</v>
      </c>
      <c r="AJ130" s="276">
        <v>3.9</v>
      </c>
      <c r="AK130" s="276">
        <f>_xlfn.IFNA(VLOOKUP(C130,'INFORM Severity - hidden'!$C$5:$G$155,5,FALSE),"-")</f>
        <v>3.9</v>
      </c>
    </row>
    <row r="131" spans="1:37" x14ac:dyDescent="0.35">
      <c r="A131" t="s">
        <v>268</v>
      </c>
      <c r="B131" t="s">
        <v>284</v>
      </c>
      <c r="C131" t="s">
        <v>285</v>
      </c>
      <c r="D131" s="276" t="str">
        <f t="shared" ref="D131:D194" si="2">IF(AK131="-","-",IFERROR(IF(ROUND(AVERAGE(AI131:AK131),1)=ROUND(AVERAGE(AF131:AH131),1),"Stable",IF(ROUND(AVERAGE(AI131:AK131),1)&lt;ROUND(AVERAGE(AF131:AH131),1),"Decreasing",IF(ROUND(AVERAGE(AI131:AK131),1)&gt;ROUND(AVERAGE(AF131:AH131),1),"Increasing"))),"-"))</f>
        <v>Increasing</v>
      </c>
      <c r="E131" s="276" t="s">
        <v>7355</v>
      </c>
      <c r="F131" s="276">
        <v>3.1</v>
      </c>
      <c r="G131" s="276">
        <v>3.2</v>
      </c>
      <c r="H131" s="276">
        <v>3.2</v>
      </c>
      <c r="I131" s="276">
        <v>3.2</v>
      </c>
      <c r="J131" s="276">
        <v>3.3</v>
      </c>
      <c r="K131" s="276">
        <v>3.3</v>
      </c>
      <c r="L131" s="276">
        <v>3.3</v>
      </c>
      <c r="M131" s="276">
        <v>3.3</v>
      </c>
      <c r="N131" s="276">
        <v>3.4</v>
      </c>
      <c r="O131" s="276">
        <v>3.4</v>
      </c>
      <c r="P131" s="276">
        <v>3.4</v>
      </c>
      <c r="Q131" s="276">
        <v>3.4</v>
      </c>
      <c r="R131" s="276">
        <v>3.4</v>
      </c>
      <c r="S131" s="276">
        <v>3.4</v>
      </c>
      <c r="T131" s="276">
        <v>3.4</v>
      </c>
      <c r="U131" s="276">
        <v>3.4</v>
      </c>
      <c r="V131" s="276">
        <v>3.4</v>
      </c>
      <c r="W131" s="276">
        <v>3.5</v>
      </c>
      <c r="X131" s="276">
        <v>3.5</v>
      </c>
      <c r="Y131" s="276">
        <v>3.4</v>
      </c>
      <c r="Z131" s="276">
        <v>3.4</v>
      </c>
      <c r="AA131" s="276">
        <v>3.4</v>
      </c>
      <c r="AB131" s="276">
        <v>3.4</v>
      </c>
      <c r="AC131" s="276">
        <v>2.9</v>
      </c>
      <c r="AD131" s="276">
        <v>2.9</v>
      </c>
      <c r="AE131" s="276">
        <v>2.9</v>
      </c>
      <c r="AF131" s="276">
        <v>2.9</v>
      </c>
      <c r="AG131" s="276">
        <v>2.9</v>
      </c>
      <c r="AH131" s="276">
        <v>3</v>
      </c>
      <c r="AI131" s="276">
        <v>3.1</v>
      </c>
      <c r="AJ131" s="276">
        <v>3.1</v>
      </c>
      <c r="AK131" s="276">
        <f>_xlfn.IFNA(VLOOKUP(C131,'INFORM Severity - hidden'!$C$5:$G$155,5,FALSE),"-")</f>
        <v>3.1</v>
      </c>
    </row>
    <row r="132" spans="1:37" x14ac:dyDescent="0.35">
      <c r="A132" t="s">
        <v>268</v>
      </c>
      <c r="B132" t="s">
        <v>293</v>
      </c>
      <c r="C132" t="s">
        <v>294</v>
      </c>
      <c r="D132" s="276" t="str">
        <f t="shared" si="2"/>
        <v>Increasing</v>
      </c>
      <c r="E132" s="276" t="s">
        <v>7355</v>
      </c>
      <c r="F132" s="276">
        <v>2.4</v>
      </c>
      <c r="G132" s="276">
        <v>2.6</v>
      </c>
      <c r="H132" s="276">
        <v>3</v>
      </c>
      <c r="I132" s="276">
        <v>3</v>
      </c>
      <c r="J132" s="276">
        <v>3</v>
      </c>
      <c r="K132" s="276">
        <v>3</v>
      </c>
      <c r="L132" s="276">
        <v>3</v>
      </c>
      <c r="M132" s="276">
        <v>3</v>
      </c>
      <c r="N132" s="276">
        <v>3.1</v>
      </c>
      <c r="O132" s="276">
        <v>3.1</v>
      </c>
      <c r="P132" s="276">
        <v>3.1</v>
      </c>
      <c r="Q132" s="276">
        <v>3.1</v>
      </c>
      <c r="R132" s="276">
        <v>3.1</v>
      </c>
      <c r="S132" s="276">
        <v>3.2</v>
      </c>
      <c r="T132" s="276">
        <v>3.2</v>
      </c>
      <c r="U132" s="276">
        <v>3.2</v>
      </c>
      <c r="V132" s="276">
        <v>3.2</v>
      </c>
      <c r="W132" s="276">
        <v>3.3</v>
      </c>
      <c r="X132" s="276">
        <v>3.2</v>
      </c>
      <c r="Y132" s="276">
        <v>3.2</v>
      </c>
      <c r="Z132" s="276">
        <v>3.2</v>
      </c>
      <c r="AA132" s="276">
        <v>3.2</v>
      </c>
      <c r="AB132" s="276">
        <v>3.2</v>
      </c>
      <c r="AC132" s="276">
        <v>3.2</v>
      </c>
      <c r="AD132" s="276">
        <v>3.2</v>
      </c>
      <c r="AE132" s="276">
        <v>3.2</v>
      </c>
      <c r="AF132" s="276">
        <v>3.2</v>
      </c>
      <c r="AG132" s="276">
        <v>3.2</v>
      </c>
      <c r="AH132" s="276">
        <v>3.3</v>
      </c>
      <c r="AI132" s="276">
        <v>3.4</v>
      </c>
      <c r="AJ132" s="276">
        <v>3.4</v>
      </c>
      <c r="AK132" s="276">
        <f>_xlfn.IFNA(VLOOKUP(C132,'INFORM Severity - hidden'!$C$5:$G$155,5,FALSE),"-")</f>
        <v>3.4</v>
      </c>
    </row>
    <row r="133" spans="1:37" x14ac:dyDescent="0.35">
      <c r="A133" t="s">
        <v>268</v>
      </c>
      <c r="B133" t="s">
        <v>1548</v>
      </c>
      <c r="C133" t="s">
        <v>1549</v>
      </c>
      <c r="D133" s="276" t="str">
        <f t="shared" si="2"/>
        <v>Increasing</v>
      </c>
      <c r="E133" s="276" t="s">
        <v>7355</v>
      </c>
      <c r="F133" s="276" t="s">
        <v>7355</v>
      </c>
      <c r="G133" s="276" t="s">
        <v>7355</v>
      </c>
      <c r="H133" s="276" t="s">
        <v>7355</v>
      </c>
      <c r="I133" s="276" t="s">
        <v>7355</v>
      </c>
      <c r="J133" s="276" t="s">
        <v>7355</v>
      </c>
      <c r="K133" s="276" t="s">
        <v>7355</v>
      </c>
      <c r="L133" s="276" t="s">
        <v>7355</v>
      </c>
      <c r="M133" s="276" t="s">
        <v>7355</v>
      </c>
      <c r="N133" s="276" t="s">
        <v>7355</v>
      </c>
      <c r="O133" s="276" t="s">
        <v>7355</v>
      </c>
      <c r="P133" s="276">
        <v>2.5</v>
      </c>
      <c r="Q133" s="276">
        <v>2.5</v>
      </c>
      <c r="R133" s="276">
        <v>2.6</v>
      </c>
      <c r="S133" s="276">
        <v>2.5</v>
      </c>
      <c r="T133" s="276">
        <v>2.5</v>
      </c>
      <c r="U133" s="276">
        <v>2.5</v>
      </c>
      <c r="V133" s="276">
        <v>2.6</v>
      </c>
      <c r="W133" s="276">
        <v>2.5</v>
      </c>
      <c r="X133" s="276">
        <v>2.5</v>
      </c>
      <c r="Y133" s="276">
        <v>2.5</v>
      </c>
      <c r="Z133" s="276">
        <v>2.5</v>
      </c>
      <c r="AA133" s="276">
        <v>2.4</v>
      </c>
      <c r="AB133" s="276">
        <v>2.5</v>
      </c>
      <c r="AC133" s="276">
        <v>2.7</v>
      </c>
      <c r="AD133" s="276">
        <v>2.7</v>
      </c>
      <c r="AE133" s="276">
        <v>2.7</v>
      </c>
      <c r="AF133" s="276">
        <v>2.7</v>
      </c>
      <c r="AG133" s="276">
        <v>2.7</v>
      </c>
      <c r="AH133" s="276">
        <v>2.7</v>
      </c>
      <c r="AI133" s="276">
        <v>2.8</v>
      </c>
      <c r="AJ133" s="276">
        <v>2.8</v>
      </c>
      <c r="AK133" s="276">
        <f>_xlfn.IFNA(VLOOKUP(C133,'INFORM Severity - hidden'!$C$5:$G$155,5,FALSE),"-")</f>
        <v>2.8</v>
      </c>
    </row>
    <row r="134" spans="1:37" x14ac:dyDescent="0.35">
      <c r="A134"/>
      <c r="B134"/>
      <c r="C134" t="s">
        <v>7413</v>
      </c>
      <c r="D134" s="276" t="str">
        <f t="shared" si="2"/>
        <v>-</v>
      </c>
      <c r="E134" s="276" t="s">
        <v>7355</v>
      </c>
      <c r="F134" s="276" t="s">
        <v>7355</v>
      </c>
      <c r="G134" s="276" t="s">
        <v>7355</v>
      </c>
      <c r="H134" s="276" t="s">
        <v>7355</v>
      </c>
      <c r="I134" s="276" t="s">
        <v>7355</v>
      </c>
      <c r="J134" s="276" t="s">
        <v>7355</v>
      </c>
      <c r="K134" s="276" t="s">
        <v>7355</v>
      </c>
      <c r="L134" s="276" t="s">
        <v>7355</v>
      </c>
      <c r="M134" s="276" t="s">
        <v>7355</v>
      </c>
      <c r="N134" s="276" t="s">
        <v>7355</v>
      </c>
      <c r="O134" s="276" t="s">
        <v>7355</v>
      </c>
      <c r="P134" s="276" t="s">
        <v>7355</v>
      </c>
      <c r="Q134" s="276" t="s">
        <v>7355</v>
      </c>
      <c r="R134" s="276" t="s">
        <v>7355</v>
      </c>
      <c r="S134" s="276" t="s">
        <v>7355</v>
      </c>
      <c r="T134" s="276" t="s">
        <v>7355</v>
      </c>
      <c r="U134" s="276" t="s">
        <v>7355</v>
      </c>
      <c r="V134" s="276" t="s">
        <v>7355</v>
      </c>
      <c r="W134" s="276" t="s">
        <v>7355</v>
      </c>
      <c r="X134" s="276" t="s">
        <v>7355</v>
      </c>
      <c r="Y134" s="276" t="s">
        <v>7355</v>
      </c>
      <c r="Z134" s="276">
        <v>2.9</v>
      </c>
      <c r="AA134" s="276">
        <v>2.9</v>
      </c>
      <c r="AB134" s="276">
        <v>2.9</v>
      </c>
      <c r="AC134" s="276">
        <v>2.9</v>
      </c>
      <c r="AD134" s="276" t="s">
        <v>7355</v>
      </c>
      <c r="AE134" s="276" t="s">
        <v>7355</v>
      </c>
      <c r="AF134" s="276" t="s">
        <v>7355</v>
      </c>
      <c r="AG134" s="276" t="s">
        <v>7355</v>
      </c>
      <c r="AH134" s="276" t="s">
        <v>7355</v>
      </c>
      <c r="AI134" s="276" t="s">
        <v>7355</v>
      </c>
      <c r="AJ134" s="276" t="s">
        <v>7355</v>
      </c>
      <c r="AK134" s="276" t="str">
        <f>_xlfn.IFNA(VLOOKUP(C134,'INFORM Severity - hidden'!$C$5:$G$155,5,FALSE),"-")</f>
        <v>-</v>
      </c>
    </row>
    <row r="135" spans="1:37" x14ac:dyDescent="0.35">
      <c r="A135" t="s">
        <v>1206</v>
      </c>
      <c r="B135" t="s">
        <v>1238</v>
      </c>
      <c r="C135" t="s">
        <v>1239</v>
      </c>
      <c r="D135" s="276" t="str">
        <f t="shared" si="2"/>
        <v>Increasing</v>
      </c>
      <c r="E135" s="276">
        <v>3.5</v>
      </c>
      <c r="F135" s="276">
        <v>3.5</v>
      </c>
      <c r="G135" s="276">
        <v>4</v>
      </c>
      <c r="H135" s="276">
        <v>4.0999999999999996</v>
      </c>
      <c r="I135" s="276">
        <v>3.8</v>
      </c>
      <c r="J135" s="276">
        <v>3.8</v>
      </c>
      <c r="K135" s="276">
        <v>4.0999999999999996</v>
      </c>
      <c r="L135" s="276">
        <v>4.0999999999999996</v>
      </c>
      <c r="M135" s="276">
        <v>4.0999999999999996</v>
      </c>
      <c r="N135" s="276">
        <v>4.0999999999999996</v>
      </c>
      <c r="O135" s="276">
        <v>4.0999999999999996</v>
      </c>
      <c r="P135" s="276">
        <v>4.0999999999999996</v>
      </c>
      <c r="Q135" s="276">
        <v>4</v>
      </c>
      <c r="R135" s="276">
        <v>4</v>
      </c>
      <c r="S135" s="276">
        <v>3.7</v>
      </c>
      <c r="T135" s="276">
        <v>4.2</v>
      </c>
      <c r="U135" s="276">
        <v>4.0999999999999996</v>
      </c>
      <c r="V135" s="276">
        <v>4.2</v>
      </c>
      <c r="W135" s="276">
        <v>4.2</v>
      </c>
      <c r="X135" s="276">
        <v>4.2</v>
      </c>
      <c r="Y135" s="276">
        <v>4.2</v>
      </c>
      <c r="Z135" s="276">
        <v>4.2</v>
      </c>
      <c r="AA135" s="276">
        <v>4</v>
      </c>
      <c r="AB135" s="276">
        <v>4</v>
      </c>
      <c r="AC135" s="276">
        <v>4</v>
      </c>
      <c r="AD135" s="276">
        <v>4.0999999999999996</v>
      </c>
      <c r="AE135" s="276">
        <v>4.0999999999999996</v>
      </c>
      <c r="AF135" s="276">
        <v>4.0999999999999996</v>
      </c>
      <c r="AG135" s="276">
        <v>4.0999999999999996</v>
      </c>
      <c r="AH135" s="276">
        <v>4.0999999999999996</v>
      </c>
      <c r="AI135" s="276">
        <v>4.2</v>
      </c>
      <c r="AJ135" s="276">
        <v>4.3</v>
      </c>
      <c r="AK135" s="276">
        <f>_xlfn.IFNA(VLOOKUP(C135,'INFORM Severity - hidden'!$C$5:$G$155,5,FALSE),"-")</f>
        <v>4.3</v>
      </c>
    </row>
    <row r="136" spans="1:37" x14ac:dyDescent="0.35">
      <c r="A136"/>
      <c r="B136"/>
      <c r="C136" t="s">
        <v>7414</v>
      </c>
      <c r="D136" s="276" t="str">
        <f t="shared" si="2"/>
        <v>-</v>
      </c>
      <c r="E136" s="276">
        <v>3.6</v>
      </c>
      <c r="F136" s="276">
        <v>3.6</v>
      </c>
      <c r="G136" s="276">
        <v>3.5</v>
      </c>
      <c r="H136" s="276">
        <v>3.6</v>
      </c>
      <c r="I136" s="276" t="s">
        <v>7355</v>
      </c>
      <c r="J136" s="276" t="s">
        <v>7355</v>
      </c>
      <c r="K136" s="276" t="s">
        <v>7355</v>
      </c>
      <c r="L136" s="276" t="s">
        <v>7355</v>
      </c>
      <c r="M136" s="276" t="s">
        <v>7355</v>
      </c>
      <c r="N136" s="276" t="s">
        <v>7355</v>
      </c>
      <c r="O136" s="276" t="s">
        <v>7355</v>
      </c>
      <c r="P136" s="276" t="s">
        <v>7355</v>
      </c>
      <c r="Q136" s="276" t="s">
        <v>7355</v>
      </c>
      <c r="R136" s="276" t="s">
        <v>7355</v>
      </c>
      <c r="S136" s="276" t="s">
        <v>7355</v>
      </c>
      <c r="T136" s="276" t="s">
        <v>7355</v>
      </c>
      <c r="U136" s="276" t="s">
        <v>7355</v>
      </c>
      <c r="V136" s="276" t="s">
        <v>7355</v>
      </c>
      <c r="W136" s="276" t="s">
        <v>7355</v>
      </c>
      <c r="X136" s="276" t="s">
        <v>7355</v>
      </c>
      <c r="Y136" s="276" t="s">
        <v>7355</v>
      </c>
      <c r="Z136" s="276" t="s">
        <v>7355</v>
      </c>
      <c r="AA136" s="276" t="s">
        <v>7355</v>
      </c>
      <c r="AB136" s="276" t="s">
        <v>7355</v>
      </c>
      <c r="AC136" s="276" t="s">
        <v>7355</v>
      </c>
      <c r="AD136" s="276" t="s">
        <v>7355</v>
      </c>
      <c r="AE136" s="276" t="s">
        <v>7355</v>
      </c>
      <c r="AF136" s="276" t="s">
        <v>7355</v>
      </c>
      <c r="AG136" s="276" t="s">
        <v>7355</v>
      </c>
      <c r="AH136" s="276" t="s">
        <v>7355</v>
      </c>
      <c r="AI136" s="276" t="s">
        <v>7355</v>
      </c>
      <c r="AJ136" s="276" t="s">
        <v>7355</v>
      </c>
      <c r="AK136" s="276" t="str">
        <f>_xlfn.IFNA(VLOOKUP(C136,'INFORM Severity - hidden'!$C$5:$G$155,5,FALSE),"-")</f>
        <v>-</v>
      </c>
    </row>
    <row r="137" spans="1:37" x14ac:dyDescent="0.35">
      <c r="A137" t="s">
        <v>1206</v>
      </c>
      <c r="B137" t="s">
        <v>1227</v>
      </c>
      <c r="C137" t="s">
        <v>1228</v>
      </c>
      <c r="D137" s="276" t="str">
        <f t="shared" si="2"/>
        <v>Increasing</v>
      </c>
      <c r="E137" s="276">
        <v>2.1</v>
      </c>
      <c r="F137" s="276">
        <v>2</v>
      </c>
      <c r="G137" s="276">
        <v>2.7</v>
      </c>
      <c r="H137" s="276">
        <v>2.8</v>
      </c>
      <c r="I137" s="276">
        <v>2.8</v>
      </c>
      <c r="J137" s="276">
        <v>2.8</v>
      </c>
      <c r="K137" s="276">
        <v>2.8</v>
      </c>
      <c r="L137" s="276">
        <v>2.8</v>
      </c>
      <c r="M137" s="276">
        <v>2.8</v>
      </c>
      <c r="N137" s="276">
        <v>2.8</v>
      </c>
      <c r="O137" s="276" t="s">
        <v>7355</v>
      </c>
      <c r="P137" s="276" t="s">
        <v>7355</v>
      </c>
      <c r="Q137" s="276" t="s">
        <v>7355</v>
      </c>
      <c r="R137" s="276" t="s">
        <v>7355</v>
      </c>
      <c r="S137" s="276" t="s">
        <v>7355</v>
      </c>
      <c r="T137" s="276" t="s">
        <v>7355</v>
      </c>
      <c r="U137" s="276" t="s">
        <v>7355</v>
      </c>
      <c r="V137" s="276" t="s">
        <v>7355</v>
      </c>
      <c r="W137" s="276" t="s">
        <v>7355</v>
      </c>
      <c r="X137" s="276" t="s">
        <v>7355</v>
      </c>
      <c r="Y137" s="276" t="s">
        <v>7355</v>
      </c>
      <c r="Z137" s="276" t="s">
        <v>7355</v>
      </c>
      <c r="AA137" s="276">
        <v>2.5</v>
      </c>
      <c r="AB137" s="276">
        <v>2.5</v>
      </c>
      <c r="AC137" s="276">
        <v>2.5</v>
      </c>
      <c r="AD137" s="276">
        <v>2.5</v>
      </c>
      <c r="AE137" s="276">
        <v>2.5</v>
      </c>
      <c r="AF137" s="276">
        <v>2.5</v>
      </c>
      <c r="AG137" s="276">
        <v>2.5</v>
      </c>
      <c r="AH137" s="276">
        <v>2.6</v>
      </c>
      <c r="AI137" s="276">
        <v>2.8</v>
      </c>
      <c r="AJ137" s="276">
        <v>3.5</v>
      </c>
      <c r="AK137" s="276">
        <f>_xlfn.IFNA(VLOOKUP(C137,'INFORM Severity - hidden'!$C$5:$G$155,5,FALSE),"-")</f>
        <v>3.5</v>
      </c>
    </row>
    <row r="138" spans="1:37" x14ac:dyDescent="0.35">
      <c r="A138" t="s">
        <v>1206</v>
      </c>
      <c r="B138" t="s">
        <v>1204</v>
      </c>
      <c r="C138" t="s">
        <v>1205</v>
      </c>
      <c r="D138" s="276" t="str">
        <f t="shared" si="2"/>
        <v>Increasing</v>
      </c>
      <c r="E138" s="276">
        <v>4</v>
      </c>
      <c r="F138" s="276">
        <v>4</v>
      </c>
      <c r="G138" s="276">
        <v>4</v>
      </c>
      <c r="H138" s="276">
        <v>4.0999999999999996</v>
      </c>
      <c r="I138" s="276">
        <v>4.0999999999999996</v>
      </c>
      <c r="J138" s="276">
        <v>4.0999999999999996</v>
      </c>
      <c r="K138" s="276">
        <v>4.2</v>
      </c>
      <c r="L138" s="276">
        <v>4.0999999999999996</v>
      </c>
      <c r="M138" s="276">
        <v>4.0999999999999996</v>
      </c>
      <c r="N138" s="276">
        <v>4.0999999999999996</v>
      </c>
      <c r="O138" s="276">
        <v>4.0999999999999996</v>
      </c>
      <c r="P138" s="276">
        <v>4.0999999999999996</v>
      </c>
      <c r="Q138" s="276">
        <v>4</v>
      </c>
      <c r="R138" s="276">
        <v>4</v>
      </c>
      <c r="S138" s="276">
        <v>4</v>
      </c>
      <c r="T138" s="276">
        <v>4</v>
      </c>
      <c r="U138" s="276">
        <v>4</v>
      </c>
      <c r="V138" s="276">
        <v>4.0999999999999996</v>
      </c>
      <c r="W138" s="276">
        <v>4.0999999999999996</v>
      </c>
      <c r="X138" s="276">
        <v>4.0999999999999996</v>
      </c>
      <c r="Y138" s="276">
        <v>4.0999999999999996</v>
      </c>
      <c r="Z138" s="276">
        <v>4</v>
      </c>
      <c r="AA138" s="276">
        <v>4.0999999999999996</v>
      </c>
      <c r="AB138" s="276">
        <v>4.0999999999999996</v>
      </c>
      <c r="AC138" s="276">
        <v>4.0999999999999996</v>
      </c>
      <c r="AD138" s="276">
        <v>4</v>
      </c>
      <c r="AE138" s="276">
        <v>4.0999999999999996</v>
      </c>
      <c r="AF138" s="276">
        <v>4.0999999999999996</v>
      </c>
      <c r="AG138" s="276">
        <v>4.0999999999999996</v>
      </c>
      <c r="AH138" s="276">
        <v>4.0999999999999996</v>
      </c>
      <c r="AI138" s="276">
        <v>4.2</v>
      </c>
      <c r="AJ138" s="276">
        <v>4.3</v>
      </c>
      <c r="AK138" s="276">
        <f>_xlfn.IFNA(VLOOKUP(C138,'INFORM Severity - hidden'!$C$5:$G$155,5,FALSE),"-")</f>
        <v>4.3</v>
      </c>
    </row>
    <row r="139" spans="1:37" x14ac:dyDescent="0.35">
      <c r="A139"/>
      <c r="B139"/>
      <c r="C139" t="s">
        <v>7415</v>
      </c>
      <c r="D139" s="276" t="str">
        <f t="shared" si="2"/>
        <v>-</v>
      </c>
      <c r="E139" s="276">
        <v>1.5</v>
      </c>
      <c r="F139" s="276">
        <v>1.5</v>
      </c>
      <c r="G139" s="276" t="s">
        <v>7355</v>
      </c>
      <c r="H139" s="276" t="s">
        <v>7355</v>
      </c>
      <c r="I139" s="276" t="s">
        <v>7355</v>
      </c>
      <c r="J139" s="276" t="s">
        <v>7355</v>
      </c>
      <c r="K139" s="276" t="s">
        <v>7355</v>
      </c>
      <c r="L139" s="276" t="s">
        <v>7355</v>
      </c>
      <c r="M139" s="276" t="s">
        <v>7355</v>
      </c>
      <c r="N139" s="276" t="s">
        <v>7355</v>
      </c>
      <c r="O139" s="276" t="s">
        <v>7355</v>
      </c>
      <c r="P139" s="276" t="s">
        <v>7355</v>
      </c>
      <c r="Q139" s="276" t="s">
        <v>7355</v>
      </c>
      <c r="R139" s="276" t="s">
        <v>7355</v>
      </c>
      <c r="S139" s="276" t="s">
        <v>7355</v>
      </c>
      <c r="T139" s="276" t="s">
        <v>7355</v>
      </c>
      <c r="U139" s="276" t="s">
        <v>7355</v>
      </c>
      <c r="V139" s="276" t="s">
        <v>7355</v>
      </c>
      <c r="W139" s="276" t="s">
        <v>7355</v>
      </c>
      <c r="X139" s="276" t="s">
        <v>7355</v>
      </c>
      <c r="Y139" s="276" t="s">
        <v>7355</v>
      </c>
      <c r="Z139" s="276" t="s">
        <v>7355</v>
      </c>
      <c r="AA139" s="276" t="s">
        <v>7355</v>
      </c>
      <c r="AB139" s="276" t="s">
        <v>7355</v>
      </c>
      <c r="AC139" s="276" t="s">
        <v>7355</v>
      </c>
      <c r="AD139" s="276" t="s">
        <v>7355</v>
      </c>
      <c r="AE139" s="276" t="s">
        <v>7355</v>
      </c>
      <c r="AF139" s="276" t="s">
        <v>7355</v>
      </c>
      <c r="AG139" s="276" t="s">
        <v>7355</v>
      </c>
      <c r="AH139" s="276" t="s">
        <v>7355</v>
      </c>
      <c r="AI139" s="276" t="s">
        <v>7355</v>
      </c>
      <c r="AJ139" s="276" t="s">
        <v>7355</v>
      </c>
      <c r="AK139" s="276" t="str">
        <f>_xlfn.IFNA(VLOOKUP(C139,'INFORM Severity - hidden'!$C$5:$G$155,5,FALSE),"-")</f>
        <v>-</v>
      </c>
    </row>
    <row r="140" spans="1:37" x14ac:dyDescent="0.35">
      <c r="A140" t="s">
        <v>1206</v>
      </c>
      <c r="B140" t="s">
        <v>1562</v>
      </c>
      <c r="C140" t="s">
        <v>1563</v>
      </c>
      <c r="D140" s="276" t="str">
        <f t="shared" si="2"/>
        <v>Increasing</v>
      </c>
      <c r="E140" s="276" t="s">
        <v>7355</v>
      </c>
      <c r="F140" s="276" t="s">
        <v>7355</v>
      </c>
      <c r="G140" s="276" t="s">
        <v>7355</v>
      </c>
      <c r="H140" s="276" t="s">
        <v>7355</v>
      </c>
      <c r="I140" s="276" t="s">
        <v>7355</v>
      </c>
      <c r="J140" s="276" t="s">
        <v>7355</v>
      </c>
      <c r="K140" s="276" t="s">
        <v>7355</v>
      </c>
      <c r="L140" s="276" t="s">
        <v>7355</v>
      </c>
      <c r="M140" s="276" t="s">
        <v>7355</v>
      </c>
      <c r="N140" s="276" t="s">
        <v>7355</v>
      </c>
      <c r="O140" s="276" t="s">
        <v>7355</v>
      </c>
      <c r="P140" s="276" t="s">
        <v>7355</v>
      </c>
      <c r="Q140" s="276" t="s">
        <v>7355</v>
      </c>
      <c r="R140" s="276" t="s">
        <v>7355</v>
      </c>
      <c r="S140" s="276">
        <v>2.5</v>
      </c>
      <c r="T140" s="276">
        <v>2.5</v>
      </c>
      <c r="U140" s="276">
        <v>2.6</v>
      </c>
      <c r="V140" s="276">
        <v>2.6</v>
      </c>
      <c r="W140" s="276">
        <v>2.6</v>
      </c>
      <c r="X140" s="276">
        <v>2.6</v>
      </c>
      <c r="Y140" s="276">
        <v>2.6</v>
      </c>
      <c r="Z140" s="276">
        <v>2.6</v>
      </c>
      <c r="AA140" s="276">
        <v>2.6</v>
      </c>
      <c r="AB140" s="276">
        <v>2.6</v>
      </c>
      <c r="AC140" s="276">
        <v>2.6</v>
      </c>
      <c r="AD140" s="276">
        <v>2.6</v>
      </c>
      <c r="AE140" s="276">
        <v>2.7</v>
      </c>
      <c r="AF140" s="276">
        <v>2.7</v>
      </c>
      <c r="AG140" s="276">
        <v>2.7</v>
      </c>
      <c r="AH140" s="276">
        <v>2.9</v>
      </c>
      <c r="AI140" s="276">
        <v>3</v>
      </c>
      <c r="AJ140" s="276">
        <v>3.9</v>
      </c>
      <c r="AK140" s="276">
        <f>_xlfn.IFNA(VLOOKUP(C140,'INFORM Severity - hidden'!$C$5:$G$155,5,FALSE),"-")</f>
        <v>3.9</v>
      </c>
    </row>
    <row r="141" spans="1:37" x14ac:dyDescent="0.35">
      <c r="A141" t="s">
        <v>1206</v>
      </c>
      <c r="B141" t="s">
        <v>1602</v>
      </c>
      <c r="C141" t="s">
        <v>1603</v>
      </c>
      <c r="D141" s="276" t="str">
        <f t="shared" si="2"/>
        <v>Stable</v>
      </c>
      <c r="E141" s="276" t="s">
        <v>7355</v>
      </c>
      <c r="F141" s="276" t="s">
        <v>7355</v>
      </c>
      <c r="G141" s="276" t="s">
        <v>7355</v>
      </c>
      <c r="H141" s="276" t="s">
        <v>7355</v>
      </c>
      <c r="I141" s="276" t="s">
        <v>7355</v>
      </c>
      <c r="J141" s="276" t="s">
        <v>7355</v>
      </c>
      <c r="K141" s="276" t="s">
        <v>7355</v>
      </c>
      <c r="L141" s="276" t="s">
        <v>7355</v>
      </c>
      <c r="M141" s="276" t="s">
        <v>7355</v>
      </c>
      <c r="N141" s="276" t="s">
        <v>7355</v>
      </c>
      <c r="O141" s="276" t="s">
        <v>7355</v>
      </c>
      <c r="P141" s="276" t="s">
        <v>7355</v>
      </c>
      <c r="Q141" s="276">
        <v>2</v>
      </c>
      <c r="R141" s="276">
        <v>2.4</v>
      </c>
      <c r="S141" s="276">
        <v>2.4</v>
      </c>
      <c r="T141" s="276">
        <v>2.5</v>
      </c>
      <c r="U141" s="276">
        <v>2.5</v>
      </c>
      <c r="V141" s="276">
        <v>2.1</v>
      </c>
      <c r="W141" s="276">
        <v>2.1</v>
      </c>
      <c r="X141" s="276">
        <v>2.1</v>
      </c>
      <c r="Y141" s="276">
        <v>2.1</v>
      </c>
      <c r="Z141" s="276">
        <v>2</v>
      </c>
      <c r="AA141" s="276">
        <v>2.1</v>
      </c>
      <c r="AB141" s="276">
        <v>2.1</v>
      </c>
      <c r="AC141" s="276">
        <v>2.1</v>
      </c>
      <c r="AD141" s="276">
        <v>2.1</v>
      </c>
      <c r="AE141" s="276">
        <v>2.1</v>
      </c>
      <c r="AF141" s="276">
        <v>2.1</v>
      </c>
      <c r="AG141" s="276">
        <v>2.1</v>
      </c>
      <c r="AH141" s="276">
        <v>2</v>
      </c>
      <c r="AI141" s="276">
        <v>2.1</v>
      </c>
      <c r="AJ141" s="276">
        <v>2.1</v>
      </c>
      <c r="AK141" s="276">
        <f>_xlfn.IFNA(VLOOKUP(C141,'INFORM Severity - hidden'!$C$5:$G$155,5,FALSE),"-")</f>
        <v>2.1</v>
      </c>
    </row>
    <row r="142" spans="1:37" x14ac:dyDescent="0.35">
      <c r="A142" t="s">
        <v>32</v>
      </c>
      <c r="B142" t="s">
        <v>30</v>
      </c>
      <c r="C142" t="s">
        <v>31</v>
      </c>
      <c r="D142" s="276" t="str">
        <f t="shared" si="2"/>
        <v>-</v>
      </c>
      <c r="E142" s="276">
        <v>2</v>
      </c>
      <c r="F142" s="276">
        <v>2</v>
      </c>
      <c r="G142" s="276">
        <v>2</v>
      </c>
      <c r="H142" s="276">
        <v>2.4</v>
      </c>
      <c r="I142" s="276">
        <v>2.4</v>
      </c>
      <c r="J142" s="276">
        <v>2.4</v>
      </c>
      <c r="K142" s="276">
        <v>2.4</v>
      </c>
      <c r="L142" s="276">
        <v>2.4</v>
      </c>
      <c r="M142" s="276">
        <v>2.4</v>
      </c>
      <c r="N142" s="276" t="s">
        <v>7355</v>
      </c>
      <c r="O142" s="276" t="s">
        <v>7355</v>
      </c>
      <c r="P142" s="276" t="s">
        <v>7355</v>
      </c>
      <c r="Q142" s="276" t="s">
        <v>7355</v>
      </c>
      <c r="R142" s="276" t="s">
        <v>7355</v>
      </c>
      <c r="S142" s="276" t="s">
        <v>7355</v>
      </c>
      <c r="T142" s="276" t="s">
        <v>7355</v>
      </c>
      <c r="U142" s="276" t="s">
        <v>7355</v>
      </c>
      <c r="V142" s="276" t="s">
        <v>7355</v>
      </c>
      <c r="W142" s="276" t="s">
        <v>7355</v>
      </c>
      <c r="X142" s="276" t="s">
        <v>7355</v>
      </c>
      <c r="Y142" s="276" t="s">
        <v>7355</v>
      </c>
      <c r="Z142" s="276" t="s">
        <v>7355</v>
      </c>
      <c r="AA142" s="276" t="s">
        <v>7355</v>
      </c>
      <c r="AB142" s="276" t="s">
        <v>7355</v>
      </c>
      <c r="AC142" s="276" t="s">
        <v>7355</v>
      </c>
      <c r="AD142" s="276" t="s">
        <v>7355</v>
      </c>
      <c r="AE142" s="276" t="s">
        <v>7355</v>
      </c>
      <c r="AF142" s="276" t="s">
        <v>7355</v>
      </c>
      <c r="AG142" s="276" t="s">
        <v>7355</v>
      </c>
      <c r="AH142" s="276" t="s">
        <v>7355</v>
      </c>
      <c r="AI142" s="276" t="s">
        <v>7355</v>
      </c>
      <c r="AJ142" s="276" t="s">
        <v>7355</v>
      </c>
      <c r="AK142" s="276" t="str">
        <f>_xlfn.IFNA(VLOOKUP(C142,'INFORM Severity - hidden'!$C$5:$G$155,5,FALSE),"-")</f>
        <v>x</v>
      </c>
    </row>
    <row r="143" spans="1:37" x14ac:dyDescent="0.35">
      <c r="A143" t="s">
        <v>32</v>
      </c>
      <c r="B143" t="s">
        <v>2447</v>
      </c>
      <c r="C143" t="s">
        <v>2448</v>
      </c>
      <c r="D143" s="276" t="str">
        <f t="shared" si="2"/>
        <v>Increasing</v>
      </c>
      <c r="E143" s="276" t="s">
        <v>7355</v>
      </c>
      <c r="F143" s="276" t="s">
        <v>7355</v>
      </c>
      <c r="G143" s="276" t="s">
        <v>7355</v>
      </c>
      <c r="H143" s="276" t="s">
        <v>7355</v>
      </c>
      <c r="I143" s="276" t="s">
        <v>7355</v>
      </c>
      <c r="J143" s="276" t="s">
        <v>7355</v>
      </c>
      <c r="K143" s="276" t="s">
        <v>7355</v>
      </c>
      <c r="L143" s="276" t="s">
        <v>7355</v>
      </c>
      <c r="M143" s="276" t="s">
        <v>7355</v>
      </c>
      <c r="N143" s="276" t="s">
        <v>7355</v>
      </c>
      <c r="O143" s="276" t="s">
        <v>7355</v>
      </c>
      <c r="P143" s="276" t="s">
        <v>7355</v>
      </c>
      <c r="Q143" s="276" t="s">
        <v>7355</v>
      </c>
      <c r="R143" s="276" t="s">
        <v>7355</v>
      </c>
      <c r="S143" s="276" t="s">
        <v>7355</v>
      </c>
      <c r="T143" s="276" t="s">
        <v>7355</v>
      </c>
      <c r="U143" s="276" t="s">
        <v>7355</v>
      </c>
      <c r="V143" s="276" t="s">
        <v>7355</v>
      </c>
      <c r="W143" s="276" t="s">
        <v>7355</v>
      </c>
      <c r="X143" s="276" t="s">
        <v>7355</v>
      </c>
      <c r="Y143" s="276" t="s">
        <v>7355</v>
      </c>
      <c r="Z143" s="276" t="s">
        <v>7355</v>
      </c>
      <c r="AA143" s="276" t="s">
        <v>7355</v>
      </c>
      <c r="AB143" s="276">
        <v>2.2000000000000002</v>
      </c>
      <c r="AC143" s="276">
        <v>2.2000000000000002</v>
      </c>
      <c r="AD143" s="276">
        <v>2.2000000000000002</v>
      </c>
      <c r="AE143" s="276">
        <v>2.2000000000000002</v>
      </c>
      <c r="AF143" s="276">
        <v>2.2000000000000002</v>
      </c>
      <c r="AG143" s="276">
        <v>2.2000000000000002</v>
      </c>
      <c r="AH143" s="276">
        <v>2.2999999999999998</v>
      </c>
      <c r="AI143" s="276">
        <v>2.4</v>
      </c>
      <c r="AJ143" s="276">
        <v>2.4</v>
      </c>
      <c r="AK143" s="276">
        <f>_xlfn.IFNA(VLOOKUP(C143,'INFORM Severity - hidden'!$C$5:$G$155,5,FALSE),"-")</f>
        <v>2.4</v>
      </c>
    </row>
    <row r="144" spans="1:37" x14ac:dyDescent="0.35">
      <c r="A144"/>
      <c r="B144"/>
      <c r="C144" t="s">
        <v>7416</v>
      </c>
      <c r="D144" s="276" t="str">
        <f t="shared" si="2"/>
        <v>-</v>
      </c>
      <c r="E144" s="276" t="s">
        <v>7355</v>
      </c>
      <c r="F144" s="276" t="s">
        <v>7355</v>
      </c>
      <c r="G144" s="276" t="s">
        <v>7355</v>
      </c>
      <c r="H144" s="276" t="s">
        <v>7355</v>
      </c>
      <c r="I144" s="276" t="s">
        <v>7355</v>
      </c>
      <c r="J144" s="276" t="s">
        <v>7355</v>
      </c>
      <c r="K144" s="276">
        <v>1.9</v>
      </c>
      <c r="L144" s="276">
        <v>1.9</v>
      </c>
      <c r="M144" s="276" t="s">
        <v>7355</v>
      </c>
      <c r="N144" s="276" t="s">
        <v>7355</v>
      </c>
      <c r="O144" s="276" t="s">
        <v>7355</v>
      </c>
      <c r="P144" s="276" t="s">
        <v>7355</v>
      </c>
      <c r="Q144" s="276" t="s">
        <v>7355</v>
      </c>
      <c r="R144" s="276" t="s">
        <v>7355</v>
      </c>
      <c r="S144" s="276" t="s">
        <v>7355</v>
      </c>
      <c r="T144" s="276" t="s">
        <v>7355</v>
      </c>
      <c r="U144" s="276" t="s">
        <v>7355</v>
      </c>
      <c r="V144" s="276" t="s">
        <v>7355</v>
      </c>
      <c r="W144" s="276" t="s">
        <v>7355</v>
      </c>
      <c r="X144" s="276" t="s">
        <v>7355</v>
      </c>
      <c r="Y144" s="276" t="s">
        <v>7355</v>
      </c>
      <c r="Z144" s="276" t="s">
        <v>7355</v>
      </c>
      <c r="AA144" s="276" t="s">
        <v>7355</v>
      </c>
      <c r="AB144" s="276" t="s">
        <v>7355</v>
      </c>
      <c r="AC144" s="276" t="s">
        <v>7355</v>
      </c>
      <c r="AD144" s="276" t="s">
        <v>7355</v>
      </c>
      <c r="AE144" s="276" t="s">
        <v>7355</v>
      </c>
      <c r="AF144" s="276" t="s">
        <v>7355</v>
      </c>
      <c r="AG144" s="276" t="s">
        <v>7355</v>
      </c>
      <c r="AH144" s="276" t="s">
        <v>7355</v>
      </c>
      <c r="AI144" s="276" t="s">
        <v>7355</v>
      </c>
      <c r="AJ144" s="276" t="s">
        <v>7355</v>
      </c>
      <c r="AK144" s="276" t="str">
        <f>_xlfn.IFNA(VLOOKUP(C144,'INFORM Severity - hidden'!$C$5:$G$155,5,FALSE),"-")</f>
        <v>-</v>
      </c>
    </row>
    <row r="145" spans="1:37" x14ac:dyDescent="0.35">
      <c r="A145" t="s">
        <v>219</v>
      </c>
      <c r="B145" t="s">
        <v>217</v>
      </c>
      <c r="C145" t="s">
        <v>218</v>
      </c>
      <c r="D145" s="276" t="str">
        <f t="shared" si="2"/>
        <v>Increasing</v>
      </c>
      <c r="E145" s="276" t="s">
        <v>7355</v>
      </c>
      <c r="F145" s="276">
        <v>3.2</v>
      </c>
      <c r="G145" s="276">
        <v>3.2</v>
      </c>
      <c r="H145" s="276">
        <v>3.3</v>
      </c>
      <c r="I145" s="276">
        <v>3.3</v>
      </c>
      <c r="J145" s="276">
        <v>3.3</v>
      </c>
      <c r="K145" s="276">
        <v>3.3</v>
      </c>
      <c r="L145" s="276">
        <v>3.3</v>
      </c>
      <c r="M145" s="276">
        <v>3.3</v>
      </c>
      <c r="N145" s="276">
        <v>3.4</v>
      </c>
      <c r="O145" s="276">
        <v>3.4</v>
      </c>
      <c r="P145" s="276">
        <v>3.4</v>
      </c>
      <c r="Q145" s="276">
        <v>3.4</v>
      </c>
      <c r="R145" s="276">
        <v>3.4</v>
      </c>
      <c r="S145" s="276">
        <v>3.4</v>
      </c>
      <c r="T145" s="276">
        <v>3.4</v>
      </c>
      <c r="U145" s="276">
        <v>3.4</v>
      </c>
      <c r="V145" s="276">
        <v>3.4</v>
      </c>
      <c r="W145" s="276">
        <v>3.4</v>
      </c>
      <c r="X145" s="276">
        <v>3.4</v>
      </c>
      <c r="Y145" s="276">
        <v>3.4</v>
      </c>
      <c r="Z145" s="276">
        <v>3.4</v>
      </c>
      <c r="AA145" s="276">
        <v>3.4</v>
      </c>
      <c r="AB145" s="276">
        <v>3.4</v>
      </c>
      <c r="AC145" s="276">
        <v>3.4</v>
      </c>
      <c r="AD145" s="276">
        <v>3.4</v>
      </c>
      <c r="AE145" s="276">
        <v>3.4</v>
      </c>
      <c r="AF145" s="276">
        <v>3.4</v>
      </c>
      <c r="AG145" s="276">
        <v>3.8</v>
      </c>
      <c r="AH145" s="276">
        <v>3.8</v>
      </c>
      <c r="AI145" s="276">
        <v>3.9</v>
      </c>
      <c r="AJ145" s="276">
        <v>3.9</v>
      </c>
      <c r="AK145" s="276">
        <f>_xlfn.IFNA(VLOOKUP(C145,'INFORM Severity - hidden'!$C$5:$G$155,5,FALSE),"-")</f>
        <v>3.9</v>
      </c>
    </row>
    <row r="146" spans="1:37" x14ac:dyDescent="0.35">
      <c r="A146"/>
      <c r="B146"/>
      <c r="C146" t="s">
        <v>7417</v>
      </c>
      <c r="D146" s="276" t="str">
        <f t="shared" si="2"/>
        <v>-</v>
      </c>
      <c r="E146" s="276" t="s">
        <v>7355</v>
      </c>
      <c r="F146" s="276">
        <v>2.6</v>
      </c>
      <c r="G146" s="276" t="s">
        <v>7355</v>
      </c>
      <c r="H146" s="276" t="s">
        <v>7355</v>
      </c>
      <c r="I146" s="276" t="s">
        <v>7355</v>
      </c>
      <c r="J146" s="276" t="s">
        <v>7355</v>
      </c>
      <c r="K146" s="276" t="s">
        <v>7355</v>
      </c>
      <c r="L146" s="276" t="s">
        <v>7355</v>
      </c>
      <c r="M146" s="276" t="s">
        <v>7355</v>
      </c>
      <c r="N146" s="276" t="s">
        <v>7355</v>
      </c>
      <c r="O146" s="276" t="s">
        <v>7355</v>
      </c>
      <c r="P146" s="276" t="s">
        <v>7355</v>
      </c>
      <c r="Q146" s="276" t="s">
        <v>7355</v>
      </c>
      <c r="R146" s="276" t="s">
        <v>7355</v>
      </c>
      <c r="S146" s="276" t="s">
        <v>7355</v>
      </c>
      <c r="T146" s="276" t="s">
        <v>7355</v>
      </c>
      <c r="U146" s="276" t="s">
        <v>7355</v>
      </c>
      <c r="V146" s="276" t="s">
        <v>7355</v>
      </c>
      <c r="W146" s="276" t="s">
        <v>7355</v>
      </c>
      <c r="X146" s="276" t="s">
        <v>7355</v>
      </c>
      <c r="Y146" s="276" t="s">
        <v>7355</v>
      </c>
      <c r="Z146" s="276" t="s">
        <v>7355</v>
      </c>
      <c r="AA146" s="276" t="s">
        <v>7355</v>
      </c>
      <c r="AB146" s="276" t="s">
        <v>7355</v>
      </c>
      <c r="AC146" s="276" t="s">
        <v>7355</v>
      </c>
      <c r="AD146" s="276" t="s">
        <v>7355</v>
      </c>
      <c r="AE146" s="276" t="s">
        <v>7355</v>
      </c>
      <c r="AF146" s="276" t="s">
        <v>7355</v>
      </c>
      <c r="AG146" s="276" t="s">
        <v>7355</v>
      </c>
      <c r="AH146" s="276" t="s">
        <v>7355</v>
      </c>
      <c r="AI146" s="276" t="s">
        <v>7355</v>
      </c>
      <c r="AJ146" s="276" t="s">
        <v>7355</v>
      </c>
      <c r="AK146" s="276" t="str">
        <f>_xlfn.IFNA(VLOOKUP(C146,'INFORM Severity - hidden'!$C$5:$G$155,5,FALSE),"-")</f>
        <v>-</v>
      </c>
    </row>
    <row r="147" spans="1:37" x14ac:dyDescent="0.35">
      <c r="A147"/>
      <c r="B147"/>
      <c r="C147" t="s">
        <v>7418</v>
      </c>
      <c r="D147" s="276" t="str">
        <f t="shared" si="2"/>
        <v>-</v>
      </c>
      <c r="E147" s="276" t="s">
        <v>7355</v>
      </c>
      <c r="F147" s="276">
        <v>3.2</v>
      </c>
      <c r="G147" s="276">
        <v>3.2</v>
      </c>
      <c r="H147" s="276" t="s">
        <v>7355</v>
      </c>
      <c r="I147" s="276" t="s">
        <v>7355</v>
      </c>
      <c r="J147" s="276" t="s">
        <v>7355</v>
      </c>
      <c r="K147" s="276" t="s">
        <v>7355</v>
      </c>
      <c r="L147" s="276" t="s">
        <v>7355</v>
      </c>
      <c r="M147" s="276" t="s">
        <v>7355</v>
      </c>
      <c r="N147" s="276" t="s">
        <v>7355</v>
      </c>
      <c r="O147" s="276" t="s">
        <v>7355</v>
      </c>
      <c r="P147" s="276" t="s">
        <v>7355</v>
      </c>
      <c r="Q147" s="276" t="s">
        <v>7355</v>
      </c>
      <c r="R147" s="276" t="s">
        <v>7355</v>
      </c>
      <c r="S147" s="276" t="s">
        <v>7355</v>
      </c>
      <c r="T147" s="276" t="s">
        <v>7355</v>
      </c>
      <c r="U147" s="276" t="s">
        <v>7355</v>
      </c>
      <c r="V147" s="276" t="s">
        <v>7355</v>
      </c>
      <c r="W147" s="276" t="s">
        <v>7355</v>
      </c>
      <c r="X147" s="276" t="s">
        <v>7355</v>
      </c>
      <c r="Y147" s="276" t="s">
        <v>7355</v>
      </c>
      <c r="Z147" s="276" t="s">
        <v>7355</v>
      </c>
      <c r="AA147" s="276" t="s">
        <v>7355</v>
      </c>
      <c r="AB147" s="276" t="s">
        <v>7355</v>
      </c>
      <c r="AC147" s="276" t="s">
        <v>7355</v>
      </c>
      <c r="AD147" s="276" t="s">
        <v>7355</v>
      </c>
      <c r="AE147" s="276" t="s">
        <v>7355</v>
      </c>
      <c r="AF147" s="276" t="s">
        <v>7355</v>
      </c>
      <c r="AG147" s="276" t="s">
        <v>7355</v>
      </c>
      <c r="AH147" s="276" t="s">
        <v>7355</v>
      </c>
      <c r="AI147" s="276" t="s">
        <v>7355</v>
      </c>
      <c r="AJ147" s="276" t="s">
        <v>7355</v>
      </c>
      <c r="AK147" s="276" t="str">
        <f>_xlfn.IFNA(VLOOKUP(C147,'INFORM Severity - hidden'!$C$5:$G$155,5,FALSE),"-")</f>
        <v>-</v>
      </c>
    </row>
    <row r="148" spans="1:37" x14ac:dyDescent="0.35">
      <c r="A148" t="s">
        <v>219</v>
      </c>
      <c r="B148" t="s">
        <v>900</v>
      </c>
      <c r="C148" t="s">
        <v>901</v>
      </c>
      <c r="D148" s="276" t="str">
        <f t="shared" si="2"/>
        <v>-</v>
      </c>
      <c r="E148" s="276" t="s">
        <v>7355</v>
      </c>
      <c r="F148" s="276" t="s">
        <v>7355</v>
      </c>
      <c r="G148" s="276" t="s">
        <v>7355</v>
      </c>
      <c r="H148" s="276" t="s">
        <v>7355</v>
      </c>
      <c r="I148" s="276" t="s">
        <v>7355</v>
      </c>
      <c r="J148" s="276" t="s">
        <v>7355</v>
      </c>
      <c r="K148" s="276" t="s">
        <v>7355</v>
      </c>
      <c r="L148" s="276" t="s">
        <v>7355</v>
      </c>
      <c r="M148" s="276" t="s">
        <v>7355</v>
      </c>
      <c r="N148" s="276" t="s">
        <v>7355</v>
      </c>
      <c r="O148" s="276" t="s">
        <v>7355</v>
      </c>
      <c r="P148" s="276" t="s">
        <v>7355</v>
      </c>
      <c r="Q148" s="276" t="s">
        <v>7355</v>
      </c>
      <c r="R148" s="276" t="s">
        <v>7355</v>
      </c>
      <c r="S148" s="276" t="s">
        <v>7355</v>
      </c>
      <c r="T148" s="276" t="s">
        <v>7355</v>
      </c>
      <c r="U148" s="276" t="s">
        <v>7355</v>
      </c>
      <c r="V148" s="276" t="s">
        <v>7355</v>
      </c>
      <c r="W148" s="276" t="s">
        <v>7355</v>
      </c>
      <c r="X148" s="276" t="s">
        <v>7355</v>
      </c>
      <c r="Y148" s="276" t="s">
        <v>7355</v>
      </c>
      <c r="Z148" s="276" t="s">
        <v>7355</v>
      </c>
      <c r="AA148" s="276" t="s">
        <v>7355</v>
      </c>
      <c r="AB148" s="276" t="s">
        <v>7355</v>
      </c>
      <c r="AC148" s="276" t="s">
        <v>7355</v>
      </c>
      <c r="AD148" s="276" t="s">
        <v>7355</v>
      </c>
      <c r="AE148" s="276" t="s">
        <v>7355</v>
      </c>
      <c r="AF148" s="276" t="s">
        <v>7355</v>
      </c>
      <c r="AG148" s="276" t="s">
        <v>7355</v>
      </c>
      <c r="AH148" s="276" t="s">
        <v>7355</v>
      </c>
      <c r="AI148" s="276" t="s">
        <v>7355</v>
      </c>
      <c r="AJ148" s="276" t="s">
        <v>7355</v>
      </c>
      <c r="AK148" s="276" t="str">
        <f>_xlfn.IFNA(VLOOKUP(C148,'INFORM Severity - hidden'!$C$5:$G$155,5,FALSE),"-")</f>
        <v>x</v>
      </c>
    </row>
    <row r="149" spans="1:37" x14ac:dyDescent="0.35">
      <c r="A149"/>
      <c r="B149"/>
      <c r="C149" t="s">
        <v>7419</v>
      </c>
      <c r="D149" s="276" t="str">
        <f t="shared" si="2"/>
        <v>-</v>
      </c>
      <c r="E149" s="276" t="s">
        <v>7355</v>
      </c>
      <c r="F149" s="276">
        <v>1.1000000000000001</v>
      </c>
      <c r="G149" s="276" t="s">
        <v>7355</v>
      </c>
      <c r="H149" s="276" t="s">
        <v>7355</v>
      </c>
      <c r="I149" s="276" t="s">
        <v>7355</v>
      </c>
      <c r="J149" s="276" t="s">
        <v>7355</v>
      </c>
      <c r="K149" s="276" t="s">
        <v>7355</v>
      </c>
      <c r="L149" s="276" t="s">
        <v>7355</v>
      </c>
      <c r="M149" s="276" t="s">
        <v>7355</v>
      </c>
      <c r="N149" s="276" t="s">
        <v>7355</v>
      </c>
      <c r="O149" s="276" t="s">
        <v>7355</v>
      </c>
      <c r="P149" s="276" t="s">
        <v>7355</v>
      </c>
      <c r="Q149" s="276" t="s">
        <v>7355</v>
      </c>
      <c r="R149" s="276" t="s">
        <v>7355</v>
      </c>
      <c r="S149" s="276" t="s">
        <v>7355</v>
      </c>
      <c r="T149" s="276" t="s">
        <v>7355</v>
      </c>
      <c r="U149" s="276" t="s">
        <v>7355</v>
      </c>
      <c r="V149" s="276" t="s">
        <v>7355</v>
      </c>
      <c r="W149" s="276" t="s">
        <v>7355</v>
      </c>
      <c r="X149" s="276" t="s">
        <v>7355</v>
      </c>
      <c r="Y149" s="276" t="s">
        <v>7355</v>
      </c>
      <c r="Z149" s="276" t="s">
        <v>7355</v>
      </c>
      <c r="AA149" s="276" t="s">
        <v>7355</v>
      </c>
      <c r="AB149" s="276" t="s">
        <v>7355</v>
      </c>
      <c r="AC149" s="276" t="s">
        <v>7355</v>
      </c>
      <c r="AD149" s="276" t="s">
        <v>7355</v>
      </c>
      <c r="AE149" s="276" t="s">
        <v>7355</v>
      </c>
      <c r="AF149" s="276" t="s">
        <v>7355</v>
      </c>
      <c r="AG149" s="276" t="s">
        <v>7355</v>
      </c>
      <c r="AH149" s="276" t="s">
        <v>7355</v>
      </c>
      <c r="AI149" s="276" t="s">
        <v>7355</v>
      </c>
      <c r="AJ149" s="276" t="s">
        <v>7355</v>
      </c>
      <c r="AK149" s="276" t="str">
        <f>_xlfn.IFNA(VLOOKUP(C149,'INFORM Severity - hidden'!$C$5:$G$155,5,FALSE),"-")</f>
        <v>-</v>
      </c>
    </row>
    <row r="150" spans="1:37" x14ac:dyDescent="0.35">
      <c r="A150" t="s">
        <v>647</v>
      </c>
      <c r="B150" t="s">
        <v>645</v>
      </c>
      <c r="C150" t="s">
        <v>646</v>
      </c>
      <c r="D150" s="276" t="str">
        <f t="shared" si="2"/>
        <v>Increasing</v>
      </c>
      <c r="E150" s="276" t="s">
        <v>7355</v>
      </c>
      <c r="F150" s="276">
        <v>1.5</v>
      </c>
      <c r="G150" s="276">
        <v>1.5</v>
      </c>
      <c r="H150" s="276">
        <v>2.6</v>
      </c>
      <c r="I150" s="276">
        <v>2.6</v>
      </c>
      <c r="J150" s="276">
        <v>2.6</v>
      </c>
      <c r="K150" s="276">
        <v>2.6</v>
      </c>
      <c r="L150" s="276">
        <v>2.6</v>
      </c>
      <c r="M150" s="276">
        <v>2.6</v>
      </c>
      <c r="N150" s="276">
        <v>2.6</v>
      </c>
      <c r="O150" s="276">
        <v>2.2999999999999998</v>
      </c>
      <c r="P150" s="276">
        <v>2.2999999999999998</v>
      </c>
      <c r="Q150" s="276">
        <v>2.2999999999999998</v>
      </c>
      <c r="R150" s="276">
        <v>2.6</v>
      </c>
      <c r="S150" s="276">
        <v>2.6</v>
      </c>
      <c r="T150" s="276">
        <v>2.6</v>
      </c>
      <c r="U150" s="276">
        <v>2.6</v>
      </c>
      <c r="V150" s="276">
        <v>2.6</v>
      </c>
      <c r="W150" s="276">
        <v>2.6</v>
      </c>
      <c r="X150" s="276">
        <v>2.6</v>
      </c>
      <c r="Y150" s="276">
        <v>2.6</v>
      </c>
      <c r="Z150" s="276">
        <v>2.6</v>
      </c>
      <c r="AA150" s="276">
        <v>2.7</v>
      </c>
      <c r="AB150" s="276">
        <v>2.7</v>
      </c>
      <c r="AC150" s="276">
        <v>2.8</v>
      </c>
      <c r="AD150" s="276">
        <v>2.8</v>
      </c>
      <c r="AE150" s="276">
        <v>2.8</v>
      </c>
      <c r="AF150" s="276">
        <v>2.8</v>
      </c>
      <c r="AG150" s="276">
        <v>2.8</v>
      </c>
      <c r="AH150" s="276">
        <v>2.8</v>
      </c>
      <c r="AI150" s="276">
        <v>2.9</v>
      </c>
      <c r="AJ150" s="276">
        <v>2.9</v>
      </c>
      <c r="AK150" s="276">
        <f>_xlfn.IFNA(VLOOKUP(C150,'INFORM Severity - hidden'!$C$5:$G$155,5,FALSE),"-")</f>
        <v>2.9</v>
      </c>
    </row>
    <row r="151" spans="1:37" x14ac:dyDescent="0.35">
      <c r="A151"/>
      <c r="B151"/>
      <c r="C151" t="s">
        <v>7420</v>
      </c>
      <c r="D151" s="276" t="str">
        <f t="shared" si="2"/>
        <v>-</v>
      </c>
      <c r="E151" s="276" t="s">
        <v>7355</v>
      </c>
      <c r="F151" s="276" t="s">
        <v>7355</v>
      </c>
      <c r="G151" s="276" t="s">
        <v>7355</v>
      </c>
      <c r="H151" s="276" t="s">
        <v>7355</v>
      </c>
      <c r="I151" s="276" t="s">
        <v>7355</v>
      </c>
      <c r="J151" s="276" t="s">
        <v>7355</v>
      </c>
      <c r="K151" s="276" t="s">
        <v>7355</v>
      </c>
      <c r="L151" s="276" t="s">
        <v>7355</v>
      </c>
      <c r="M151" s="276" t="s">
        <v>7355</v>
      </c>
      <c r="N151" s="276" t="s">
        <v>7355</v>
      </c>
      <c r="O151" s="276" t="s">
        <v>7355</v>
      </c>
      <c r="P151" s="276">
        <v>2.7</v>
      </c>
      <c r="Q151" s="276">
        <v>2.7</v>
      </c>
      <c r="R151" s="276">
        <v>3.4</v>
      </c>
      <c r="S151" s="276">
        <v>2.7</v>
      </c>
      <c r="T151" s="276">
        <v>2.4</v>
      </c>
      <c r="U151" s="276">
        <v>2.4</v>
      </c>
      <c r="V151" s="276">
        <v>2.5</v>
      </c>
      <c r="W151" s="276">
        <v>2.5</v>
      </c>
      <c r="X151" s="276">
        <v>2.5</v>
      </c>
      <c r="Y151" s="276">
        <v>2.5</v>
      </c>
      <c r="Z151" s="276">
        <v>2.4</v>
      </c>
      <c r="AA151" s="276">
        <v>3</v>
      </c>
      <c r="AB151" s="276">
        <v>3</v>
      </c>
      <c r="AC151" s="276">
        <v>3</v>
      </c>
      <c r="AD151" s="276">
        <v>3</v>
      </c>
      <c r="AE151" s="276">
        <v>3</v>
      </c>
      <c r="AF151" s="276">
        <v>3</v>
      </c>
      <c r="AG151" s="276" t="s">
        <v>7355</v>
      </c>
      <c r="AH151" s="276" t="s">
        <v>7355</v>
      </c>
      <c r="AI151" s="276" t="s">
        <v>7355</v>
      </c>
      <c r="AJ151" s="276" t="s">
        <v>7355</v>
      </c>
      <c r="AK151" s="276" t="str">
        <f>_xlfn.IFNA(VLOOKUP(C151,'INFORM Severity - hidden'!$C$5:$G$155,5,FALSE),"-")</f>
        <v>-</v>
      </c>
    </row>
    <row r="152" spans="1:37" x14ac:dyDescent="0.35">
      <c r="A152" t="s">
        <v>1019</v>
      </c>
      <c r="B152" t="s">
        <v>1017</v>
      </c>
      <c r="C152" t="s">
        <v>1018</v>
      </c>
      <c r="D152" s="276" t="str">
        <f t="shared" si="2"/>
        <v>Increasing</v>
      </c>
      <c r="E152" s="276" t="s">
        <v>7355</v>
      </c>
      <c r="F152" s="276" t="s">
        <v>7355</v>
      </c>
      <c r="G152" s="276">
        <v>1.1000000000000001</v>
      </c>
      <c r="H152" s="276">
        <v>1.8</v>
      </c>
      <c r="I152" s="276">
        <v>2</v>
      </c>
      <c r="J152" s="276">
        <v>1.8</v>
      </c>
      <c r="K152" s="276">
        <v>2.2000000000000002</v>
      </c>
      <c r="L152" s="276">
        <v>2.2000000000000002</v>
      </c>
      <c r="M152" s="276">
        <v>2.2000000000000002</v>
      </c>
      <c r="N152" s="276">
        <v>2.1</v>
      </c>
      <c r="O152" s="276">
        <v>2.2000000000000002</v>
      </c>
      <c r="P152" s="276">
        <v>2.2000000000000002</v>
      </c>
      <c r="Q152" s="276">
        <v>2.2000000000000002</v>
      </c>
      <c r="R152" s="276">
        <v>2.4</v>
      </c>
      <c r="S152" s="276">
        <v>2.4</v>
      </c>
      <c r="T152" s="276">
        <v>2.2000000000000002</v>
      </c>
      <c r="U152" s="276">
        <v>2.2000000000000002</v>
      </c>
      <c r="V152" s="276">
        <v>2.2999999999999998</v>
      </c>
      <c r="W152" s="276">
        <v>2.2999999999999998</v>
      </c>
      <c r="X152" s="276">
        <v>2.2999999999999998</v>
      </c>
      <c r="Y152" s="276">
        <v>2.2999999999999998</v>
      </c>
      <c r="Z152" s="276">
        <v>2.2999999999999998</v>
      </c>
      <c r="AA152" s="276">
        <v>2.2999999999999998</v>
      </c>
      <c r="AB152" s="276">
        <v>2.2999999999999998</v>
      </c>
      <c r="AC152" s="276">
        <v>2.2999999999999998</v>
      </c>
      <c r="AD152" s="276">
        <v>2.2999999999999998</v>
      </c>
      <c r="AE152" s="276">
        <v>2.4</v>
      </c>
      <c r="AF152" s="276">
        <v>2.4</v>
      </c>
      <c r="AG152" s="276">
        <v>2.4</v>
      </c>
      <c r="AH152" s="276">
        <v>2.4</v>
      </c>
      <c r="AI152" s="276">
        <v>2.5</v>
      </c>
      <c r="AJ152" s="276">
        <v>2.5</v>
      </c>
      <c r="AK152" s="276">
        <f>_xlfn.IFNA(VLOOKUP(C152,'INFORM Severity - hidden'!$C$5:$G$155,5,FALSE),"-")</f>
        <v>2.4</v>
      </c>
    </row>
    <row r="153" spans="1:37" x14ac:dyDescent="0.35">
      <c r="A153"/>
      <c r="B153"/>
      <c r="C153" t="s">
        <v>7421</v>
      </c>
      <c r="D153" s="276" t="str">
        <f t="shared" si="2"/>
        <v>-</v>
      </c>
      <c r="E153" s="276" t="s">
        <v>7355</v>
      </c>
      <c r="F153" s="276" t="s">
        <v>7355</v>
      </c>
      <c r="G153" s="276" t="s">
        <v>7355</v>
      </c>
      <c r="H153" s="276" t="s">
        <v>7355</v>
      </c>
      <c r="I153" s="276" t="s">
        <v>7355</v>
      </c>
      <c r="J153" s="276" t="s">
        <v>7355</v>
      </c>
      <c r="K153" s="276" t="s">
        <v>7355</v>
      </c>
      <c r="L153" s="276" t="s">
        <v>7355</v>
      </c>
      <c r="M153" s="276" t="s">
        <v>7355</v>
      </c>
      <c r="N153" s="276" t="s">
        <v>7355</v>
      </c>
      <c r="O153" s="276" t="s">
        <v>7355</v>
      </c>
      <c r="P153" s="276">
        <v>2.1</v>
      </c>
      <c r="Q153" s="276">
        <v>2.1</v>
      </c>
      <c r="R153" s="276">
        <v>2.1</v>
      </c>
      <c r="S153" s="276">
        <v>2.1</v>
      </c>
      <c r="T153" s="276">
        <v>2.1</v>
      </c>
      <c r="U153" s="276">
        <v>2.1</v>
      </c>
      <c r="V153" s="276">
        <v>2.1</v>
      </c>
      <c r="W153" s="276">
        <v>2.1</v>
      </c>
      <c r="X153" s="276">
        <v>2</v>
      </c>
      <c r="Y153" s="276">
        <v>2</v>
      </c>
      <c r="Z153" s="276">
        <v>1.8</v>
      </c>
      <c r="AA153" s="276">
        <v>1.8</v>
      </c>
      <c r="AB153" s="276">
        <v>1.8</v>
      </c>
      <c r="AC153" s="276">
        <v>1.8</v>
      </c>
      <c r="AD153" s="276">
        <v>1.8</v>
      </c>
      <c r="AE153" s="276">
        <v>1.8</v>
      </c>
      <c r="AF153" s="276">
        <v>1.8</v>
      </c>
      <c r="AG153" s="276" t="s">
        <v>7355</v>
      </c>
      <c r="AH153" s="276" t="s">
        <v>7355</v>
      </c>
      <c r="AI153" s="276" t="s">
        <v>7355</v>
      </c>
      <c r="AJ153" s="276" t="s">
        <v>7355</v>
      </c>
      <c r="AK153" s="276" t="str">
        <f>_xlfn.IFNA(VLOOKUP(C153,'INFORM Severity - hidden'!$C$5:$G$155,5,FALSE),"-")</f>
        <v>-</v>
      </c>
    </row>
    <row r="154" spans="1:37" x14ac:dyDescent="0.35">
      <c r="A154"/>
      <c r="B154"/>
      <c r="C154" t="s">
        <v>7422</v>
      </c>
      <c r="D154" s="276" t="str">
        <f t="shared" si="2"/>
        <v>-</v>
      </c>
      <c r="E154" s="276" t="s">
        <v>7355</v>
      </c>
      <c r="F154" s="276" t="s">
        <v>7355</v>
      </c>
      <c r="G154" s="276" t="s">
        <v>7355</v>
      </c>
      <c r="H154" s="276" t="s">
        <v>7355</v>
      </c>
      <c r="I154" s="276" t="s">
        <v>7355</v>
      </c>
      <c r="J154" s="276" t="s">
        <v>7355</v>
      </c>
      <c r="K154" s="276" t="s">
        <v>7355</v>
      </c>
      <c r="L154" s="276" t="s">
        <v>7355</v>
      </c>
      <c r="M154" s="276" t="s">
        <v>7355</v>
      </c>
      <c r="N154" s="276" t="s">
        <v>7355</v>
      </c>
      <c r="O154" s="276" t="s">
        <v>7355</v>
      </c>
      <c r="P154" s="276">
        <v>1.8</v>
      </c>
      <c r="Q154" s="276">
        <v>1.8</v>
      </c>
      <c r="R154" s="276" t="s">
        <v>7355</v>
      </c>
      <c r="S154" s="276" t="s">
        <v>7355</v>
      </c>
      <c r="T154" s="276" t="s">
        <v>7355</v>
      </c>
      <c r="U154" s="276" t="s">
        <v>7355</v>
      </c>
      <c r="V154" s="276" t="s">
        <v>7355</v>
      </c>
      <c r="W154" s="276" t="s">
        <v>7355</v>
      </c>
      <c r="X154" s="276" t="s">
        <v>7355</v>
      </c>
      <c r="Y154" s="276" t="s">
        <v>7355</v>
      </c>
      <c r="Z154" s="276" t="s">
        <v>7355</v>
      </c>
      <c r="AA154" s="276" t="s">
        <v>7355</v>
      </c>
      <c r="AB154" s="276" t="s">
        <v>7355</v>
      </c>
      <c r="AC154" s="276" t="s">
        <v>7355</v>
      </c>
      <c r="AD154" s="276" t="s">
        <v>7355</v>
      </c>
      <c r="AE154" s="276" t="s">
        <v>7355</v>
      </c>
      <c r="AF154" s="276" t="s">
        <v>7355</v>
      </c>
      <c r="AG154" s="276" t="s">
        <v>7355</v>
      </c>
      <c r="AH154" s="276" t="s">
        <v>7355</v>
      </c>
      <c r="AI154" s="276" t="s">
        <v>7355</v>
      </c>
      <c r="AJ154" s="276" t="s">
        <v>7355</v>
      </c>
      <c r="AK154" s="276" t="str">
        <f>_xlfn.IFNA(VLOOKUP(C154,'INFORM Severity - hidden'!$C$5:$G$155,5,FALSE),"-")</f>
        <v>-</v>
      </c>
    </row>
    <row r="155" spans="1:37" x14ac:dyDescent="0.35">
      <c r="A155"/>
      <c r="B155"/>
      <c r="C155" t="s">
        <v>7423</v>
      </c>
      <c r="D155" s="276" t="str">
        <f t="shared" si="2"/>
        <v>-</v>
      </c>
      <c r="E155" s="276" t="s">
        <v>7355</v>
      </c>
      <c r="F155" s="276" t="s">
        <v>7355</v>
      </c>
      <c r="G155" s="276" t="s">
        <v>7355</v>
      </c>
      <c r="H155" s="276" t="s">
        <v>7355</v>
      </c>
      <c r="I155" s="276" t="s">
        <v>7355</v>
      </c>
      <c r="J155" s="276" t="s">
        <v>7355</v>
      </c>
      <c r="K155" s="276" t="s">
        <v>7355</v>
      </c>
      <c r="L155" s="276" t="s">
        <v>7355</v>
      </c>
      <c r="M155" s="276" t="s">
        <v>7355</v>
      </c>
      <c r="N155" s="276" t="s">
        <v>7355</v>
      </c>
      <c r="O155" s="276" t="s">
        <v>7355</v>
      </c>
      <c r="P155" s="276" t="s">
        <v>7355</v>
      </c>
      <c r="Q155" s="276">
        <v>3</v>
      </c>
      <c r="R155" s="276">
        <v>3.1</v>
      </c>
      <c r="S155" s="276" t="s">
        <v>7355</v>
      </c>
      <c r="T155" s="276" t="s">
        <v>7355</v>
      </c>
      <c r="U155" s="276" t="s">
        <v>7355</v>
      </c>
      <c r="V155" s="276" t="s">
        <v>7355</v>
      </c>
      <c r="W155" s="276" t="s">
        <v>7355</v>
      </c>
      <c r="X155" s="276" t="s">
        <v>7355</v>
      </c>
      <c r="Y155" s="276" t="s">
        <v>7355</v>
      </c>
      <c r="Z155" s="276" t="s">
        <v>7355</v>
      </c>
      <c r="AA155" s="276" t="s">
        <v>7355</v>
      </c>
      <c r="AB155" s="276" t="s">
        <v>7355</v>
      </c>
      <c r="AC155" s="276" t="s">
        <v>7355</v>
      </c>
      <c r="AD155" s="276" t="s">
        <v>7355</v>
      </c>
      <c r="AE155" s="276" t="s">
        <v>7355</v>
      </c>
      <c r="AF155" s="276" t="s">
        <v>7355</v>
      </c>
      <c r="AG155" s="276" t="s">
        <v>7355</v>
      </c>
      <c r="AH155" s="276" t="s">
        <v>7355</v>
      </c>
      <c r="AI155" s="276" t="s">
        <v>7355</v>
      </c>
      <c r="AJ155" s="276" t="s">
        <v>7355</v>
      </c>
      <c r="AK155" s="276" t="str">
        <f>_xlfn.IFNA(VLOOKUP(C155,'INFORM Severity - hidden'!$C$5:$G$155,5,FALSE),"-")</f>
        <v>-</v>
      </c>
    </row>
    <row r="156" spans="1:37" x14ac:dyDescent="0.35">
      <c r="A156"/>
      <c r="B156"/>
      <c r="C156" t="s">
        <v>7424</v>
      </c>
      <c r="D156" s="276" t="str">
        <f t="shared" si="2"/>
        <v>-</v>
      </c>
      <c r="E156" s="276" t="s">
        <v>7355</v>
      </c>
      <c r="F156" s="276" t="s">
        <v>7355</v>
      </c>
      <c r="G156" s="276" t="s">
        <v>7355</v>
      </c>
      <c r="H156" s="276" t="s">
        <v>7355</v>
      </c>
      <c r="I156" s="276" t="s">
        <v>7355</v>
      </c>
      <c r="J156" s="276" t="s">
        <v>7355</v>
      </c>
      <c r="K156" s="276" t="s">
        <v>7355</v>
      </c>
      <c r="L156" s="276" t="s">
        <v>7355</v>
      </c>
      <c r="M156" s="276" t="s">
        <v>7355</v>
      </c>
      <c r="N156" s="276" t="s">
        <v>7355</v>
      </c>
      <c r="O156" s="276" t="s">
        <v>7355</v>
      </c>
      <c r="P156" s="276" t="s">
        <v>7355</v>
      </c>
      <c r="Q156" s="276" t="s">
        <v>7355</v>
      </c>
      <c r="R156" s="276">
        <v>2</v>
      </c>
      <c r="S156" s="276" t="s">
        <v>7355</v>
      </c>
      <c r="T156" s="276" t="s">
        <v>7355</v>
      </c>
      <c r="U156" s="276" t="s">
        <v>7355</v>
      </c>
      <c r="V156" s="276" t="s">
        <v>7355</v>
      </c>
      <c r="W156" s="276" t="s">
        <v>7355</v>
      </c>
      <c r="X156" s="276" t="s">
        <v>7355</v>
      </c>
      <c r="Y156" s="276" t="s">
        <v>7355</v>
      </c>
      <c r="Z156" s="276" t="s">
        <v>7355</v>
      </c>
      <c r="AA156" s="276" t="s">
        <v>7355</v>
      </c>
      <c r="AB156" s="276" t="s">
        <v>7355</v>
      </c>
      <c r="AC156" s="276" t="s">
        <v>7355</v>
      </c>
      <c r="AD156" s="276" t="s">
        <v>7355</v>
      </c>
      <c r="AE156" s="276" t="s">
        <v>7355</v>
      </c>
      <c r="AF156" s="276" t="s">
        <v>7355</v>
      </c>
      <c r="AG156" s="276" t="s">
        <v>7355</v>
      </c>
      <c r="AH156" s="276" t="s">
        <v>7355</v>
      </c>
      <c r="AI156" s="276" t="s">
        <v>7355</v>
      </c>
      <c r="AJ156" s="276" t="s">
        <v>7355</v>
      </c>
      <c r="AK156" s="276" t="str">
        <f>_xlfn.IFNA(VLOOKUP(C156,'INFORM Severity - hidden'!$C$5:$G$155,5,FALSE),"-")</f>
        <v>-</v>
      </c>
    </row>
    <row r="157" spans="1:37" x14ac:dyDescent="0.35">
      <c r="A157"/>
      <c r="B157"/>
      <c r="C157" t="s">
        <v>7425</v>
      </c>
      <c r="D157" s="276" t="str">
        <f t="shared" si="2"/>
        <v>-</v>
      </c>
      <c r="E157" s="276" t="s">
        <v>7355</v>
      </c>
      <c r="F157" s="276" t="s">
        <v>7355</v>
      </c>
      <c r="G157" s="276" t="s">
        <v>7355</v>
      </c>
      <c r="H157" s="276" t="s">
        <v>7355</v>
      </c>
      <c r="I157" s="276" t="s">
        <v>7355</v>
      </c>
      <c r="J157" s="276" t="s">
        <v>7355</v>
      </c>
      <c r="K157" s="276" t="s">
        <v>7355</v>
      </c>
      <c r="L157" s="276" t="s">
        <v>7355</v>
      </c>
      <c r="M157" s="276" t="s">
        <v>7355</v>
      </c>
      <c r="N157" s="276" t="s">
        <v>7355</v>
      </c>
      <c r="O157" s="276" t="s">
        <v>7355</v>
      </c>
      <c r="P157" s="276" t="s">
        <v>7355</v>
      </c>
      <c r="Q157" s="276" t="s">
        <v>7355</v>
      </c>
      <c r="R157" s="276" t="s">
        <v>7355</v>
      </c>
      <c r="S157" s="276" t="s">
        <v>7355</v>
      </c>
      <c r="T157" s="276" t="s">
        <v>7355</v>
      </c>
      <c r="U157" s="276" t="s">
        <v>7355</v>
      </c>
      <c r="V157" s="276" t="s">
        <v>7355</v>
      </c>
      <c r="W157" s="276" t="s">
        <v>7355</v>
      </c>
      <c r="X157" s="276" t="s">
        <v>7355</v>
      </c>
      <c r="Y157" s="276" t="s">
        <v>7355</v>
      </c>
      <c r="Z157" s="276" t="s">
        <v>7355</v>
      </c>
      <c r="AA157" s="276" t="s">
        <v>7355</v>
      </c>
      <c r="AB157" s="276" t="s">
        <v>7355</v>
      </c>
      <c r="AC157" s="276" t="s">
        <v>7355</v>
      </c>
      <c r="AD157" s="276" t="s">
        <v>7355</v>
      </c>
      <c r="AE157" s="276" t="s">
        <v>7355</v>
      </c>
      <c r="AF157" s="276" t="s">
        <v>7355</v>
      </c>
      <c r="AG157" s="276" t="s">
        <v>7355</v>
      </c>
      <c r="AH157" s="276" t="s">
        <v>7355</v>
      </c>
      <c r="AI157" s="276" t="s">
        <v>7355</v>
      </c>
      <c r="AJ157" s="276" t="s">
        <v>7355</v>
      </c>
      <c r="AK157" s="276" t="str">
        <f>_xlfn.IFNA(VLOOKUP(C157,'INFORM Severity - hidden'!$C$5:$G$155,5,FALSE),"-")</f>
        <v>-</v>
      </c>
    </row>
    <row r="158" spans="1:37" x14ac:dyDescent="0.35">
      <c r="A158"/>
      <c r="B158"/>
      <c r="C158" t="s">
        <v>7426</v>
      </c>
      <c r="D158" s="276" t="str">
        <f t="shared" si="2"/>
        <v>-</v>
      </c>
      <c r="E158" s="276" t="s">
        <v>7355</v>
      </c>
      <c r="F158" s="276" t="s">
        <v>7355</v>
      </c>
      <c r="G158" s="276" t="s">
        <v>7355</v>
      </c>
      <c r="H158" s="276" t="s">
        <v>7355</v>
      </c>
      <c r="I158" s="276" t="s">
        <v>7355</v>
      </c>
      <c r="J158" s="276" t="s">
        <v>7355</v>
      </c>
      <c r="K158" s="276" t="s">
        <v>7355</v>
      </c>
      <c r="L158" s="276" t="s">
        <v>7355</v>
      </c>
      <c r="M158" s="276" t="s">
        <v>7355</v>
      </c>
      <c r="N158" s="276" t="s">
        <v>7355</v>
      </c>
      <c r="O158" s="276" t="s">
        <v>7355</v>
      </c>
      <c r="P158" s="276" t="s">
        <v>7355</v>
      </c>
      <c r="Q158" s="276" t="s">
        <v>7355</v>
      </c>
      <c r="R158" s="276" t="s">
        <v>7355</v>
      </c>
      <c r="S158" s="276" t="s">
        <v>7355</v>
      </c>
      <c r="T158" s="276" t="s">
        <v>7355</v>
      </c>
      <c r="U158" s="276" t="s">
        <v>7355</v>
      </c>
      <c r="V158" s="276" t="s">
        <v>7355</v>
      </c>
      <c r="W158" s="276" t="s">
        <v>7355</v>
      </c>
      <c r="X158" s="276" t="s">
        <v>7355</v>
      </c>
      <c r="Y158" s="276" t="s">
        <v>7355</v>
      </c>
      <c r="Z158" s="276" t="s">
        <v>7355</v>
      </c>
      <c r="AA158" s="276" t="s">
        <v>7355</v>
      </c>
      <c r="AB158" s="276">
        <v>2.5</v>
      </c>
      <c r="AC158" s="276">
        <v>2.5</v>
      </c>
      <c r="AD158" s="276">
        <v>2.5</v>
      </c>
      <c r="AE158" s="276">
        <v>2.5</v>
      </c>
      <c r="AF158" s="276">
        <v>2.5</v>
      </c>
      <c r="AG158" s="276" t="s">
        <v>7355</v>
      </c>
      <c r="AH158" s="276" t="s">
        <v>7355</v>
      </c>
      <c r="AI158" s="276" t="s">
        <v>7355</v>
      </c>
      <c r="AJ158" s="276" t="s">
        <v>7355</v>
      </c>
      <c r="AK158" s="276" t="str">
        <f>_xlfn.IFNA(VLOOKUP(C158,'INFORM Severity - hidden'!$C$5:$G$155,5,FALSE),"-")</f>
        <v>-</v>
      </c>
    </row>
    <row r="159" spans="1:37" x14ac:dyDescent="0.35">
      <c r="A159"/>
      <c r="B159"/>
      <c r="C159" t="s">
        <v>7427</v>
      </c>
      <c r="D159" s="276" t="str">
        <f t="shared" si="2"/>
        <v>-</v>
      </c>
      <c r="E159" s="276" t="s">
        <v>7355</v>
      </c>
      <c r="F159" s="276" t="s">
        <v>7355</v>
      </c>
      <c r="G159" s="276" t="s">
        <v>7355</v>
      </c>
      <c r="H159" s="276" t="s">
        <v>7355</v>
      </c>
      <c r="I159" s="276" t="s">
        <v>7355</v>
      </c>
      <c r="J159" s="276" t="s">
        <v>7355</v>
      </c>
      <c r="K159" s="276" t="s">
        <v>7355</v>
      </c>
      <c r="L159" s="276" t="s">
        <v>7355</v>
      </c>
      <c r="M159" s="276" t="s">
        <v>7355</v>
      </c>
      <c r="N159" s="276" t="s">
        <v>7355</v>
      </c>
      <c r="O159" s="276" t="s">
        <v>7355</v>
      </c>
      <c r="P159" s="276" t="s">
        <v>7355</v>
      </c>
      <c r="Q159" s="276" t="s">
        <v>7355</v>
      </c>
      <c r="R159" s="276" t="s">
        <v>7355</v>
      </c>
      <c r="S159" s="276" t="s">
        <v>7355</v>
      </c>
      <c r="T159" s="276" t="s">
        <v>7355</v>
      </c>
      <c r="U159" s="276" t="s">
        <v>7355</v>
      </c>
      <c r="V159" s="276" t="s">
        <v>7355</v>
      </c>
      <c r="W159" s="276" t="s">
        <v>7355</v>
      </c>
      <c r="X159" s="276" t="s">
        <v>7355</v>
      </c>
      <c r="Y159" s="276" t="s">
        <v>7355</v>
      </c>
      <c r="Z159" s="276" t="s">
        <v>7355</v>
      </c>
      <c r="AA159" s="276" t="s">
        <v>7355</v>
      </c>
      <c r="AB159" s="276" t="s">
        <v>7355</v>
      </c>
      <c r="AC159" s="276" t="s">
        <v>7355</v>
      </c>
      <c r="AD159" s="276" t="s">
        <v>7355</v>
      </c>
      <c r="AE159" s="276" t="s">
        <v>7355</v>
      </c>
      <c r="AF159" s="276" t="s">
        <v>7355</v>
      </c>
      <c r="AG159" s="276" t="s">
        <v>7355</v>
      </c>
      <c r="AH159" s="276" t="s">
        <v>7355</v>
      </c>
      <c r="AI159" s="276" t="s">
        <v>7355</v>
      </c>
      <c r="AJ159" s="276" t="s">
        <v>7355</v>
      </c>
      <c r="AK159" s="276" t="str">
        <f>_xlfn.IFNA(VLOOKUP(C159,'INFORM Severity - hidden'!$C$5:$G$155,5,FALSE),"-")</f>
        <v>-</v>
      </c>
    </row>
    <row r="160" spans="1:37" x14ac:dyDescent="0.35">
      <c r="A160" t="s">
        <v>81</v>
      </c>
      <c r="B160" t="s">
        <v>79</v>
      </c>
      <c r="C160" t="s">
        <v>80</v>
      </c>
      <c r="D160" s="276" t="str">
        <f t="shared" si="2"/>
        <v>Stable</v>
      </c>
      <c r="E160" s="276">
        <v>3.6</v>
      </c>
      <c r="F160" s="276">
        <v>3.6</v>
      </c>
      <c r="G160" s="276">
        <v>3.6</v>
      </c>
      <c r="H160" s="276">
        <v>3.9</v>
      </c>
      <c r="I160" s="276">
        <v>3.9</v>
      </c>
      <c r="J160" s="276">
        <v>3.9</v>
      </c>
      <c r="K160" s="276">
        <v>3.9</v>
      </c>
      <c r="L160" s="276">
        <v>3.9</v>
      </c>
      <c r="M160" s="276">
        <v>3.9</v>
      </c>
      <c r="N160" s="276">
        <v>3.9</v>
      </c>
      <c r="O160" s="276">
        <v>4.0999999999999996</v>
      </c>
      <c r="P160" s="276">
        <v>4.0999999999999996</v>
      </c>
      <c r="Q160" s="276">
        <v>4.0999999999999996</v>
      </c>
      <c r="R160" s="276">
        <v>4.0999999999999996</v>
      </c>
      <c r="S160" s="276">
        <v>4.0999999999999996</v>
      </c>
      <c r="T160" s="276">
        <v>4.0999999999999996</v>
      </c>
      <c r="U160" s="276">
        <v>4</v>
      </c>
      <c r="V160" s="276">
        <v>4</v>
      </c>
      <c r="W160" s="276">
        <v>4</v>
      </c>
      <c r="X160" s="276">
        <v>4</v>
      </c>
      <c r="Y160" s="276">
        <v>4</v>
      </c>
      <c r="Z160" s="276">
        <v>4</v>
      </c>
      <c r="AA160" s="276">
        <v>3.7</v>
      </c>
      <c r="AB160" s="276">
        <v>3.7</v>
      </c>
      <c r="AC160" s="276">
        <v>3.7</v>
      </c>
      <c r="AD160" s="276">
        <v>3.7</v>
      </c>
      <c r="AE160" s="276">
        <v>3.8</v>
      </c>
      <c r="AF160" s="276">
        <v>3.8</v>
      </c>
      <c r="AG160" s="276">
        <v>3.8</v>
      </c>
      <c r="AH160" s="276">
        <v>3.8</v>
      </c>
      <c r="AI160" s="276">
        <v>3.8</v>
      </c>
      <c r="AJ160" s="276">
        <v>3.8</v>
      </c>
      <c r="AK160" s="276">
        <f>_xlfn.IFNA(VLOOKUP(C160,'INFORM Severity - hidden'!$C$5:$G$155,5,FALSE),"-")</f>
        <v>3.8</v>
      </c>
    </row>
    <row r="161" spans="1:37" x14ac:dyDescent="0.35">
      <c r="A161" t="s">
        <v>232</v>
      </c>
      <c r="B161" t="s">
        <v>230</v>
      </c>
      <c r="C161" t="s">
        <v>231</v>
      </c>
      <c r="D161" s="276" t="str">
        <f t="shared" si="2"/>
        <v>Increasing</v>
      </c>
      <c r="E161" s="276" t="s">
        <v>7355</v>
      </c>
      <c r="F161" s="276">
        <v>3.6</v>
      </c>
      <c r="G161" s="276">
        <v>3.6</v>
      </c>
      <c r="H161" s="276">
        <v>3.8</v>
      </c>
      <c r="I161" s="276">
        <v>3.8</v>
      </c>
      <c r="J161" s="276">
        <v>3.8</v>
      </c>
      <c r="K161" s="276">
        <v>3.8</v>
      </c>
      <c r="L161" s="276">
        <v>3.8</v>
      </c>
      <c r="M161" s="276">
        <v>3.8</v>
      </c>
      <c r="N161" s="276">
        <v>3.8</v>
      </c>
      <c r="O161" s="276">
        <v>3.8</v>
      </c>
      <c r="P161" s="276">
        <v>3.8</v>
      </c>
      <c r="Q161" s="276">
        <v>3.8</v>
      </c>
      <c r="R161" s="276">
        <v>3.8</v>
      </c>
      <c r="S161" s="276">
        <v>3.8</v>
      </c>
      <c r="T161" s="276">
        <v>3.8</v>
      </c>
      <c r="U161" s="276">
        <v>3.9</v>
      </c>
      <c r="V161" s="276">
        <v>3.9</v>
      </c>
      <c r="W161" s="276">
        <v>3.9</v>
      </c>
      <c r="X161" s="276">
        <v>3.9</v>
      </c>
      <c r="Y161" s="276">
        <v>3.9</v>
      </c>
      <c r="Z161" s="276">
        <v>3.9</v>
      </c>
      <c r="AA161" s="276">
        <v>3.9</v>
      </c>
      <c r="AB161" s="276">
        <v>3.9</v>
      </c>
      <c r="AC161" s="276">
        <v>3.9</v>
      </c>
      <c r="AD161" s="276">
        <v>4</v>
      </c>
      <c r="AE161" s="276">
        <v>4</v>
      </c>
      <c r="AF161" s="276">
        <v>4</v>
      </c>
      <c r="AG161" s="276">
        <v>4</v>
      </c>
      <c r="AH161" s="276">
        <v>4.2</v>
      </c>
      <c r="AI161" s="276">
        <v>4.3</v>
      </c>
      <c r="AJ161" s="276">
        <v>4.3</v>
      </c>
      <c r="AK161" s="276">
        <f>_xlfn.IFNA(VLOOKUP(C161,'INFORM Severity - hidden'!$C$5:$G$155,5,FALSE),"-")</f>
        <v>4.3</v>
      </c>
    </row>
    <row r="162" spans="1:37" x14ac:dyDescent="0.35">
      <c r="A162" t="s">
        <v>951</v>
      </c>
      <c r="B162" t="s">
        <v>949</v>
      </c>
      <c r="C162" t="s">
        <v>950</v>
      </c>
      <c r="D162" s="276" t="str">
        <f t="shared" si="2"/>
        <v>Increasing</v>
      </c>
      <c r="E162" s="276" t="s">
        <v>7355</v>
      </c>
      <c r="F162" s="276" t="s">
        <v>7355</v>
      </c>
      <c r="G162" s="276">
        <v>4.2</v>
      </c>
      <c r="H162" s="276">
        <v>4.2</v>
      </c>
      <c r="I162" s="276">
        <v>4.2</v>
      </c>
      <c r="J162" s="276">
        <v>4.2</v>
      </c>
      <c r="K162" s="276">
        <v>4.2</v>
      </c>
      <c r="L162" s="276">
        <v>4.2</v>
      </c>
      <c r="M162" s="276">
        <v>4.2</v>
      </c>
      <c r="N162" s="276">
        <v>4.3</v>
      </c>
      <c r="O162" s="276">
        <v>4.3</v>
      </c>
      <c r="P162" s="276">
        <v>4.3</v>
      </c>
      <c r="Q162" s="276">
        <v>4.3</v>
      </c>
      <c r="R162" s="276">
        <v>4.3</v>
      </c>
      <c r="S162" s="276">
        <v>4.3</v>
      </c>
      <c r="T162" s="276">
        <v>4.3</v>
      </c>
      <c r="U162" s="276">
        <v>4.0999999999999996</v>
      </c>
      <c r="V162" s="276">
        <v>4</v>
      </c>
      <c r="W162" s="276">
        <v>4</v>
      </c>
      <c r="X162" s="276">
        <v>4</v>
      </c>
      <c r="Y162" s="276">
        <v>4</v>
      </c>
      <c r="Z162" s="276">
        <v>4</v>
      </c>
      <c r="AA162" s="276">
        <v>4.0999999999999996</v>
      </c>
      <c r="AB162" s="276">
        <v>4.0999999999999996</v>
      </c>
      <c r="AC162" s="276">
        <v>4.0999999999999996</v>
      </c>
      <c r="AD162" s="276">
        <v>4.0999999999999996</v>
      </c>
      <c r="AE162" s="276">
        <v>4.2</v>
      </c>
      <c r="AF162" s="276">
        <v>4.2</v>
      </c>
      <c r="AG162" s="276">
        <v>4.2</v>
      </c>
      <c r="AH162" s="276">
        <v>4.3</v>
      </c>
      <c r="AI162" s="276">
        <v>4.4000000000000004</v>
      </c>
      <c r="AJ162" s="276">
        <v>4.4000000000000004</v>
      </c>
      <c r="AK162" s="276">
        <f>_xlfn.IFNA(VLOOKUP(C162,'INFORM Severity - hidden'!$C$5:$G$155,5,FALSE),"-")</f>
        <v>4.4000000000000004</v>
      </c>
    </row>
    <row r="163" spans="1:37" x14ac:dyDescent="0.35">
      <c r="A163" t="s">
        <v>1116</v>
      </c>
      <c r="B163" t="s">
        <v>1114</v>
      </c>
      <c r="C163" t="s">
        <v>1115</v>
      </c>
      <c r="D163" s="276" t="str">
        <f t="shared" si="2"/>
        <v>Increasing</v>
      </c>
      <c r="E163" s="276" t="s">
        <v>7355</v>
      </c>
      <c r="F163" s="276" t="s">
        <v>7355</v>
      </c>
      <c r="G163" s="276" t="s">
        <v>7355</v>
      </c>
      <c r="H163" s="276">
        <v>3.7</v>
      </c>
      <c r="I163" s="276">
        <v>3.7</v>
      </c>
      <c r="J163" s="276">
        <v>3.7</v>
      </c>
      <c r="K163" s="276">
        <v>3.7</v>
      </c>
      <c r="L163" s="276">
        <v>3.7</v>
      </c>
      <c r="M163" s="276">
        <v>3.7</v>
      </c>
      <c r="N163" s="276">
        <v>3.7</v>
      </c>
      <c r="O163" s="276">
        <v>3.6</v>
      </c>
      <c r="P163" s="276">
        <v>3.6</v>
      </c>
      <c r="Q163" s="276">
        <v>3.6</v>
      </c>
      <c r="R163" s="276">
        <v>3.5</v>
      </c>
      <c r="S163" s="276">
        <v>3.6</v>
      </c>
      <c r="T163" s="276">
        <v>3.6</v>
      </c>
      <c r="U163" s="276">
        <v>3.6</v>
      </c>
      <c r="V163" s="276">
        <v>3.6</v>
      </c>
      <c r="W163" s="276">
        <v>3.6</v>
      </c>
      <c r="X163" s="276">
        <v>3.6</v>
      </c>
      <c r="Y163" s="276">
        <v>3.6</v>
      </c>
      <c r="Z163" s="276">
        <v>3.6</v>
      </c>
      <c r="AA163" s="276">
        <v>3.8</v>
      </c>
      <c r="AB163" s="276">
        <v>3.8</v>
      </c>
      <c r="AC163" s="276">
        <v>3.8</v>
      </c>
      <c r="AD163" s="276">
        <v>3.8</v>
      </c>
      <c r="AE163" s="276">
        <v>3.8</v>
      </c>
      <c r="AF163" s="276">
        <v>3.8</v>
      </c>
      <c r="AG163" s="276">
        <v>3.8</v>
      </c>
      <c r="AH163" s="276">
        <v>3.8</v>
      </c>
      <c r="AI163" s="276">
        <v>3.9</v>
      </c>
      <c r="AJ163" s="276">
        <v>3.9</v>
      </c>
      <c r="AK163" s="276">
        <f>_xlfn.IFNA(VLOOKUP(C163,'INFORM Severity - hidden'!$C$5:$G$155,5,FALSE),"-")</f>
        <v>3.9</v>
      </c>
    </row>
    <row r="164" spans="1:37" x14ac:dyDescent="0.35">
      <c r="A164" t="s">
        <v>1028</v>
      </c>
      <c r="B164" t="s">
        <v>1026</v>
      </c>
      <c r="C164" t="s">
        <v>1027</v>
      </c>
      <c r="D164" s="276" t="str">
        <f t="shared" si="2"/>
        <v>-</v>
      </c>
      <c r="E164" s="276" t="s">
        <v>7355</v>
      </c>
      <c r="F164" s="276" t="s">
        <v>7355</v>
      </c>
      <c r="G164" s="276" t="s">
        <v>7355</v>
      </c>
      <c r="H164" s="276" t="s">
        <v>7355</v>
      </c>
      <c r="I164" s="276" t="s">
        <v>7355</v>
      </c>
      <c r="J164" s="276" t="s">
        <v>7355</v>
      </c>
      <c r="K164" s="276" t="s">
        <v>7355</v>
      </c>
      <c r="L164" s="276" t="s">
        <v>7355</v>
      </c>
      <c r="M164" s="276" t="s">
        <v>7355</v>
      </c>
      <c r="N164" s="276" t="s">
        <v>7355</v>
      </c>
      <c r="O164" s="276" t="s">
        <v>7355</v>
      </c>
      <c r="P164" s="276" t="s">
        <v>7355</v>
      </c>
      <c r="Q164" s="276" t="s">
        <v>7355</v>
      </c>
      <c r="R164" s="276" t="s">
        <v>7355</v>
      </c>
      <c r="S164" s="276" t="s">
        <v>7355</v>
      </c>
      <c r="T164" s="276" t="s">
        <v>7355</v>
      </c>
      <c r="U164" s="276" t="s">
        <v>7355</v>
      </c>
      <c r="V164" s="276" t="s">
        <v>7355</v>
      </c>
      <c r="W164" s="276" t="s">
        <v>7355</v>
      </c>
      <c r="X164" s="276" t="s">
        <v>7355</v>
      </c>
      <c r="Y164" s="276" t="s">
        <v>7355</v>
      </c>
      <c r="Z164" s="276" t="s">
        <v>7355</v>
      </c>
      <c r="AA164" s="276" t="s">
        <v>7355</v>
      </c>
      <c r="AB164" s="276" t="s">
        <v>7355</v>
      </c>
      <c r="AC164" s="276" t="s">
        <v>7355</v>
      </c>
      <c r="AD164" s="276" t="s">
        <v>7355</v>
      </c>
      <c r="AE164" s="276" t="s">
        <v>7355</v>
      </c>
      <c r="AF164" s="276" t="s">
        <v>7355</v>
      </c>
      <c r="AG164" s="276" t="s">
        <v>7355</v>
      </c>
      <c r="AH164" s="276" t="s">
        <v>7355</v>
      </c>
      <c r="AI164" s="276" t="s">
        <v>7355</v>
      </c>
      <c r="AJ164" s="276" t="s">
        <v>7355</v>
      </c>
      <c r="AK164" s="276" t="str">
        <f>_xlfn.IFNA(VLOOKUP(C164,'INFORM Severity - hidden'!$C$5:$G$155,5,FALSE),"-")</f>
        <v>x</v>
      </c>
    </row>
    <row r="165" spans="1:37" x14ac:dyDescent="0.35">
      <c r="A165" t="s">
        <v>1160</v>
      </c>
      <c r="B165" t="s">
        <v>1158</v>
      </c>
      <c r="C165" t="s">
        <v>1159</v>
      </c>
      <c r="D165" s="276" t="str">
        <f t="shared" si="2"/>
        <v>Increasing</v>
      </c>
      <c r="E165" s="276" t="s">
        <v>7355</v>
      </c>
      <c r="F165" s="276" t="s">
        <v>7355</v>
      </c>
      <c r="G165" s="276" t="s">
        <v>7355</v>
      </c>
      <c r="H165" s="276" t="s">
        <v>7355</v>
      </c>
      <c r="I165" s="276">
        <v>4.0999999999999996</v>
      </c>
      <c r="J165" s="276">
        <v>4.2</v>
      </c>
      <c r="K165" s="276">
        <v>4.2</v>
      </c>
      <c r="L165" s="276">
        <v>4.2</v>
      </c>
      <c r="M165" s="276">
        <v>4.2</v>
      </c>
      <c r="N165" s="276">
        <v>4.2</v>
      </c>
      <c r="O165" s="276">
        <v>4.2</v>
      </c>
      <c r="P165" s="276">
        <v>4.2</v>
      </c>
      <c r="Q165" s="276">
        <v>4.2</v>
      </c>
      <c r="R165" s="276">
        <v>4.2</v>
      </c>
      <c r="S165" s="276">
        <v>4.2</v>
      </c>
      <c r="T165" s="276">
        <v>4.2</v>
      </c>
      <c r="U165" s="276">
        <v>4.2</v>
      </c>
      <c r="V165" s="276">
        <v>4</v>
      </c>
      <c r="W165" s="276">
        <v>4</v>
      </c>
      <c r="X165" s="276">
        <v>4</v>
      </c>
      <c r="Y165" s="276">
        <v>4</v>
      </c>
      <c r="Z165" s="276">
        <v>4</v>
      </c>
      <c r="AA165" s="276">
        <v>4.3</v>
      </c>
      <c r="AB165" s="276">
        <v>4.3</v>
      </c>
      <c r="AC165" s="276">
        <v>4.3</v>
      </c>
      <c r="AD165" s="276">
        <v>4.5</v>
      </c>
      <c r="AE165" s="276">
        <v>4.5</v>
      </c>
      <c r="AF165" s="276">
        <v>4.5</v>
      </c>
      <c r="AG165" s="276">
        <v>4.5</v>
      </c>
      <c r="AH165" s="276">
        <v>4.5999999999999996</v>
      </c>
      <c r="AI165" s="276">
        <v>4.7</v>
      </c>
      <c r="AJ165" s="276">
        <v>4.7</v>
      </c>
      <c r="AK165" s="276">
        <f>_xlfn.IFNA(VLOOKUP(C165,'INFORM Severity - hidden'!$C$5:$G$155,5,FALSE),"-")</f>
        <v>4.7</v>
      </c>
    </row>
    <row r="166" spans="1:37" x14ac:dyDescent="0.35">
      <c r="A166" t="s">
        <v>1142</v>
      </c>
      <c r="B166" t="s">
        <v>1140</v>
      </c>
      <c r="C166" t="s">
        <v>1141</v>
      </c>
      <c r="D166" s="276" t="str">
        <f t="shared" si="2"/>
        <v>-</v>
      </c>
      <c r="E166" s="276" t="s">
        <v>7355</v>
      </c>
      <c r="F166" s="276" t="s">
        <v>7355</v>
      </c>
      <c r="G166" s="276" t="s">
        <v>7355</v>
      </c>
      <c r="H166" s="276" t="s">
        <v>7355</v>
      </c>
      <c r="I166" s="276" t="s">
        <v>7355</v>
      </c>
      <c r="J166" s="276" t="s">
        <v>7355</v>
      </c>
      <c r="K166" s="276" t="s">
        <v>7355</v>
      </c>
      <c r="L166" s="276" t="s">
        <v>7355</v>
      </c>
      <c r="M166" s="276" t="s">
        <v>7355</v>
      </c>
      <c r="N166" s="276" t="s">
        <v>7355</v>
      </c>
      <c r="O166" s="276" t="s">
        <v>7355</v>
      </c>
      <c r="P166" s="276" t="s">
        <v>7355</v>
      </c>
      <c r="Q166" s="276" t="s">
        <v>7355</v>
      </c>
      <c r="R166" s="276" t="s">
        <v>7355</v>
      </c>
      <c r="S166" s="276" t="s">
        <v>7355</v>
      </c>
      <c r="T166" s="276" t="s">
        <v>7355</v>
      </c>
      <c r="U166" s="276" t="s">
        <v>7355</v>
      </c>
      <c r="V166" s="276" t="s">
        <v>7355</v>
      </c>
      <c r="W166" s="276" t="s">
        <v>7355</v>
      </c>
      <c r="X166" s="276" t="s">
        <v>7355</v>
      </c>
      <c r="Y166" s="276" t="s">
        <v>7355</v>
      </c>
      <c r="Z166" s="276" t="s">
        <v>7355</v>
      </c>
      <c r="AA166" s="276" t="s">
        <v>7355</v>
      </c>
      <c r="AB166" s="276" t="s">
        <v>7355</v>
      </c>
      <c r="AC166" s="276" t="s">
        <v>7355</v>
      </c>
      <c r="AD166" s="276" t="s">
        <v>7355</v>
      </c>
      <c r="AE166" s="276" t="s">
        <v>7355</v>
      </c>
      <c r="AF166" s="276" t="s">
        <v>7355</v>
      </c>
      <c r="AG166" s="276" t="s">
        <v>7355</v>
      </c>
      <c r="AH166" s="276" t="s">
        <v>7355</v>
      </c>
      <c r="AI166" s="276" t="s">
        <v>7355</v>
      </c>
      <c r="AJ166" s="276" t="s">
        <v>7355</v>
      </c>
      <c r="AK166" s="276">
        <f>_xlfn.IFNA(VLOOKUP(C166,'INFORM Severity - hidden'!$C$5:$G$155,5,FALSE),"-")</f>
        <v>3.2</v>
      </c>
    </row>
    <row r="167" spans="1:37" x14ac:dyDescent="0.35">
      <c r="A167" t="s">
        <v>1051</v>
      </c>
      <c r="B167" t="s">
        <v>1049</v>
      </c>
      <c r="C167" t="s">
        <v>1050</v>
      </c>
      <c r="D167" s="276" t="str">
        <f t="shared" si="2"/>
        <v>-</v>
      </c>
      <c r="E167" s="276" t="s">
        <v>7355</v>
      </c>
      <c r="F167" s="276" t="s">
        <v>7355</v>
      </c>
      <c r="G167" s="276" t="s">
        <v>7355</v>
      </c>
      <c r="H167" s="276" t="s">
        <v>7355</v>
      </c>
      <c r="I167" s="276" t="s">
        <v>7355</v>
      </c>
      <c r="J167" s="276" t="s">
        <v>7355</v>
      </c>
      <c r="K167" s="276" t="s">
        <v>7355</v>
      </c>
      <c r="L167" s="276" t="s">
        <v>7355</v>
      </c>
      <c r="M167" s="276" t="s">
        <v>7355</v>
      </c>
      <c r="N167" s="276" t="s">
        <v>7355</v>
      </c>
      <c r="O167" s="276" t="s">
        <v>7355</v>
      </c>
      <c r="P167" s="276" t="s">
        <v>7355</v>
      </c>
      <c r="Q167" s="276" t="s">
        <v>7355</v>
      </c>
      <c r="R167" s="276" t="s">
        <v>7355</v>
      </c>
      <c r="S167" s="276" t="s">
        <v>7355</v>
      </c>
      <c r="T167" s="276" t="s">
        <v>7355</v>
      </c>
      <c r="U167" s="276" t="s">
        <v>7355</v>
      </c>
      <c r="V167" s="276" t="s">
        <v>7355</v>
      </c>
      <c r="W167" s="276" t="s">
        <v>7355</v>
      </c>
      <c r="X167" s="276" t="s">
        <v>7355</v>
      </c>
      <c r="Y167" s="276" t="s">
        <v>7355</v>
      </c>
      <c r="Z167" s="276" t="s">
        <v>7355</v>
      </c>
      <c r="AA167" s="276" t="s">
        <v>7355</v>
      </c>
      <c r="AB167" s="276" t="s">
        <v>7355</v>
      </c>
      <c r="AC167" s="276" t="s">
        <v>7355</v>
      </c>
      <c r="AD167" s="276" t="s">
        <v>7355</v>
      </c>
      <c r="AE167" s="276" t="s">
        <v>7355</v>
      </c>
      <c r="AF167" s="276" t="s">
        <v>7355</v>
      </c>
      <c r="AG167" s="276" t="s">
        <v>7355</v>
      </c>
      <c r="AH167" s="276" t="s">
        <v>7355</v>
      </c>
      <c r="AI167" s="276" t="s">
        <v>7355</v>
      </c>
      <c r="AJ167" s="276" t="s">
        <v>7355</v>
      </c>
      <c r="AK167" s="276" t="str">
        <f>_xlfn.IFNA(VLOOKUP(C167,'INFORM Severity - hidden'!$C$5:$G$155,5,FALSE),"-")</f>
        <v>x</v>
      </c>
    </row>
    <row r="168" spans="1:37" x14ac:dyDescent="0.35">
      <c r="A168" t="s">
        <v>1072</v>
      </c>
      <c r="B168" t="s">
        <v>1070</v>
      </c>
      <c r="C168" t="s">
        <v>1071</v>
      </c>
      <c r="D168" s="276" t="str">
        <f t="shared" si="2"/>
        <v>-</v>
      </c>
      <c r="E168" s="276" t="s">
        <v>7355</v>
      </c>
      <c r="F168" s="276" t="s">
        <v>7355</v>
      </c>
      <c r="G168" s="276" t="s">
        <v>7355</v>
      </c>
      <c r="H168" s="276" t="s">
        <v>7355</v>
      </c>
      <c r="I168" s="276" t="s">
        <v>7355</v>
      </c>
      <c r="J168" s="276" t="s">
        <v>7355</v>
      </c>
      <c r="K168" s="276" t="s">
        <v>7355</v>
      </c>
      <c r="L168" s="276" t="s">
        <v>7355</v>
      </c>
      <c r="M168" s="276" t="s">
        <v>7355</v>
      </c>
      <c r="N168" s="276" t="s">
        <v>7355</v>
      </c>
      <c r="O168" s="276" t="s">
        <v>7355</v>
      </c>
      <c r="P168" s="276" t="s">
        <v>7355</v>
      </c>
      <c r="Q168" s="276" t="s">
        <v>7355</v>
      </c>
      <c r="R168" s="276" t="s">
        <v>7355</v>
      </c>
      <c r="S168" s="276" t="s">
        <v>7355</v>
      </c>
      <c r="T168" s="276" t="s">
        <v>7355</v>
      </c>
      <c r="U168" s="276" t="s">
        <v>7355</v>
      </c>
      <c r="V168" s="276" t="s">
        <v>7355</v>
      </c>
      <c r="W168" s="276" t="s">
        <v>7355</v>
      </c>
      <c r="X168" s="276" t="s">
        <v>7355</v>
      </c>
      <c r="Y168" s="276" t="s">
        <v>7355</v>
      </c>
      <c r="Z168" s="276" t="s">
        <v>7355</v>
      </c>
      <c r="AA168" s="276" t="s">
        <v>7355</v>
      </c>
      <c r="AB168" s="276" t="s">
        <v>7355</v>
      </c>
      <c r="AC168" s="276" t="s">
        <v>7355</v>
      </c>
      <c r="AD168" s="276" t="s">
        <v>7355</v>
      </c>
      <c r="AE168" s="276" t="s">
        <v>7355</v>
      </c>
      <c r="AF168" s="276" t="s">
        <v>7355</v>
      </c>
      <c r="AG168" s="276" t="s">
        <v>7355</v>
      </c>
      <c r="AH168" s="276" t="s">
        <v>7355</v>
      </c>
      <c r="AI168" s="276" t="s">
        <v>7355</v>
      </c>
      <c r="AJ168" s="276" t="s">
        <v>7355</v>
      </c>
      <c r="AK168" s="276" t="str">
        <f>_xlfn.IFNA(VLOOKUP(C168,'INFORM Severity - hidden'!$C$5:$G$155,5,FALSE),"-")</f>
        <v>x</v>
      </c>
    </row>
    <row r="169" spans="1:37" x14ac:dyDescent="0.35">
      <c r="A169" t="s">
        <v>1126</v>
      </c>
      <c r="B169" t="s">
        <v>1124</v>
      </c>
      <c r="C169" t="s">
        <v>1125</v>
      </c>
      <c r="D169" s="276" t="str">
        <f t="shared" si="2"/>
        <v>Increasing</v>
      </c>
      <c r="E169" s="276" t="s">
        <v>7355</v>
      </c>
      <c r="F169" s="276" t="s">
        <v>7355</v>
      </c>
      <c r="G169" s="276" t="s">
        <v>7355</v>
      </c>
      <c r="H169" s="276">
        <v>3.5</v>
      </c>
      <c r="I169" s="276">
        <v>3.5</v>
      </c>
      <c r="J169" s="276">
        <v>3.5</v>
      </c>
      <c r="K169" s="276">
        <v>3.5</v>
      </c>
      <c r="L169" s="276">
        <v>3.5</v>
      </c>
      <c r="M169" s="276">
        <v>3.5</v>
      </c>
      <c r="N169" s="276">
        <v>3.7</v>
      </c>
      <c r="O169" s="276">
        <v>3.7</v>
      </c>
      <c r="P169" s="276">
        <v>3.7</v>
      </c>
      <c r="Q169" s="276">
        <v>3.7</v>
      </c>
      <c r="R169" s="276">
        <v>3.7</v>
      </c>
      <c r="S169" s="276">
        <v>3.7</v>
      </c>
      <c r="T169" s="276">
        <v>3.7</v>
      </c>
      <c r="U169" s="276">
        <v>3.7</v>
      </c>
      <c r="V169" s="276">
        <v>3.4</v>
      </c>
      <c r="W169" s="276">
        <v>3.4</v>
      </c>
      <c r="X169" s="276">
        <v>3.4</v>
      </c>
      <c r="Y169" s="276">
        <v>3.4</v>
      </c>
      <c r="Z169" s="276">
        <v>3.3</v>
      </c>
      <c r="AA169" s="276">
        <v>3.6</v>
      </c>
      <c r="AB169" s="276">
        <v>3.6</v>
      </c>
      <c r="AC169" s="276">
        <v>3.6</v>
      </c>
      <c r="AD169" s="276">
        <v>3.6</v>
      </c>
      <c r="AE169" s="276">
        <v>3.6</v>
      </c>
      <c r="AF169" s="276">
        <v>3.6</v>
      </c>
      <c r="AG169" s="276">
        <v>3.6</v>
      </c>
      <c r="AH169" s="276">
        <v>3.7</v>
      </c>
      <c r="AI169" s="276">
        <v>3.8</v>
      </c>
      <c r="AJ169" s="276">
        <v>3.8</v>
      </c>
      <c r="AK169" s="276">
        <f>_xlfn.IFNA(VLOOKUP(C169,'INFORM Severity - hidden'!$C$5:$G$155,5,FALSE),"-")</f>
        <v>3.8</v>
      </c>
    </row>
    <row r="170" spans="1:37" x14ac:dyDescent="0.35">
      <c r="A170" t="s">
        <v>1737</v>
      </c>
      <c r="B170" t="s">
        <v>1735</v>
      </c>
      <c r="C170" t="s">
        <v>1736</v>
      </c>
      <c r="D170" s="276" t="str">
        <f t="shared" si="2"/>
        <v>Stable</v>
      </c>
      <c r="E170" s="276" t="s">
        <v>7355</v>
      </c>
      <c r="F170" s="276" t="s">
        <v>7355</v>
      </c>
      <c r="G170" s="276" t="s">
        <v>7355</v>
      </c>
      <c r="H170" s="276" t="s">
        <v>7355</v>
      </c>
      <c r="I170" s="276" t="s">
        <v>7355</v>
      </c>
      <c r="J170" s="276" t="s">
        <v>7355</v>
      </c>
      <c r="K170" s="276" t="s">
        <v>7355</v>
      </c>
      <c r="L170" s="276" t="s">
        <v>7355</v>
      </c>
      <c r="M170" s="276" t="s">
        <v>7355</v>
      </c>
      <c r="N170" s="276" t="s">
        <v>7355</v>
      </c>
      <c r="O170" s="276" t="s">
        <v>7355</v>
      </c>
      <c r="P170" s="276" t="s">
        <v>7355</v>
      </c>
      <c r="Q170" s="276" t="s">
        <v>7355</v>
      </c>
      <c r="R170" s="276">
        <v>3.6</v>
      </c>
      <c r="S170" s="276">
        <v>3.5</v>
      </c>
      <c r="T170" s="276">
        <v>3.5</v>
      </c>
      <c r="U170" s="276">
        <v>3.6</v>
      </c>
      <c r="V170" s="276">
        <v>3.5</v>
      </c>
      <c r="W170" s="276">
        <v>3.5</v>
      </c>
      <c r="X170" s="276">
        <v>3.5</v>
      </c>
      <c r="Y170" s="276">
        <v>3.5</v>
      </c>
      <c r="Z170" s="276">
        <v>3.5</v>
      </c>
      <c r="AA170" s="276">
        <v>3.5</v>
      </c>
      <c r="AB170" s="276">
        <v>3.5</v>
      </c>
      <c r="AC170" s="276">
        <v>3.6</v>
      </c>
      <c r="AD170" s="276">
        <v>3.6</v>
      </c>
      <c r="AE170" s="276">
        <v>3.6</v>
      </c>
      <c r="AF170" s="276">
        <v>3.6</v>
      </c>
      <c r="AG170" s="276">
        <v>3.6</v>
      </c>
      <c r="AH170" s="276">
        <v>3.9</v>
      </c>
      <c r="AI170" s="276">
        <v>3.7</v>
      </c>
      <c r="AJ170" s="276">
        <v>3.7</v>
      </c>
      <c r="AK170" s="276">
        <f>_xlfn.IFNA(VLOOKUP(C170,'INFORM Severity - hidden'!$C$5:$G$155,5,FALSE),"-")</f>
        <v>3.7</v>
      </c>
    </row>
    <row r="171" spans="1:37" x14ac:dyDescent="0.35">
      <c r="A171" t="s">
        <v>2315</v>
      </c>
      <c r="B171" t="s">
        <v>2313</v>
      </c>
      <c r="C171" t="s">
        <v>2314</v>
      </c>
      <c r="D171" s="276" t="str">
        <f t="shared" si="2"/>
        <v>-</v>
      </c>
      <c r="E171" s="276" t="s">
        <v>7355</v>
      </c>
      <c r="F171" s="276" t="s">
        <v>7355</v>
      </c>
      <c r="G171" s="276" t="s">
        <v>7355</v>
      </c>
      <c r="H171" s="276" t="s">
        <v>7355</v>
      </c>
      <c r="I171" s="276" t="s">
        <v>7355</v>
      </c>
      <c r="J171" s="276" t="s">
        <v>7355</v>
      </c>
      <c r="K171" s="276" t="s">
        <v>7355</v>
      </c>
      <c r="L171" s="276" t="s">
        <v>7355</v>
      </c>
      <c r="M171" s="276" t="s">
        <v>7355</v>
      </c>
      <c r="N171" s="276" t="s">
        <v>7355</v>
      </c>
      <c r="O171" s="276" t="s">
        <v>7355</v>
      </c>
      <c r="P171" s="276" t="s">
        <v>7355</v>
      </c>
      <c r="Q171" s="276" t="s">
        <v>7355</v>
      </c>
      <c r="R171" s="276" t="s">
        <v>7355</v>
      </c>
      <c r="S171" s="276" t="s">
        <v>7355</v>
      </c>
      <c r="T171" s="276" t="s">
        <v>7355</v>
      </c>
      <c r="U171" s="276" t="s">
        <v>7355</v>
      </c>
      <c r="V171" s="276" t="s">
        <v>7355</v>
      </c>
      <c r="W171" s="276" t="s">
        <v>7355</v>
      </c>
      <c r="X171" s="276" t="s">
        <v>7355</v>
      </c>
      <c r="Y171" s="276" t="s">
        <v>7355</v>
      </c>
      <c r="Z171" s="276" t="s">
        <v>7355</v>
      </c>
      <c r="AA171" s="276" t="s">
        <v>7355</v>
      </c>
      <c r="AB171" s="276" t="s">
        <v>7355</v>
      </c>
      <c r="AC171" s="276" t="s">
        <v>7355</v>
      </c>
      <c r="AD171" s="276" t="s">
        <v>7355</v>
      </c>
      <c r="AE171" s="276" t="s">
        <v>7355</v>
      </c>
      <c r="AF171" s="276" t="s">
        <v>7355</v>
      </c>
      <c r="AG171" s="276" t="s">
        <v>7355</v>
      </c>
      <c r="AH171" s="276" t="s">
        <v>7355</v>
      </c>
      <c r="AI171" s="276" t="s">
        <v>7355</v>
      </c>
      <c r="AJ171" s="276" t="s">
        <v>7355</v>
      </c>
      <c r="AK171" s="276" t="str">
        <f>_xlfn.IFNA(VLOOKUP(C171,'INFORM Severity - hidden'!$C$5:$G$155,5,FALSE),"-")</f>
        <v>x</v>
      </c>
    </row>
    <row r="172" spans="1:37" x14ac:dyDescent="0.35">
      <c r="A172" t="s">
        <v>663</v>
      </c>
      <c r="B172" t="s">
        <v>661</v>
      </c>
      <c r="C172" t="s">
        <v>662</v>
      </c>
      <c r="D172" s="276" t="str">
        <f t="shared" si="2"/>
        <v>Increasing</v>
      </c>
      <c r="E172" s="276" t="s">
        <v>7355</v>
      </c>
      <c r="F172" s="276">
        <v>1.4</v>
      </c>
      <c r="G172" s="276">
        <v>1.4</v>
      </c>
      <c r="H172" s="276">
        <v>1.6</v>
      </c>
      <c r="I172" s="276">
        <v>1.6</v>
      </c>
      <c r="J172" s="276">
        <v>1.6</v>
      </c>
      <c r="K172" s="276">
        <v>1.6</v>
      </c>
      <c r="L172" s="276">
        <v>1.6</v>
      </c>
      <c r="M172" s="276">
        <v>1.6</v>
      </c>
      <c r="N172" s="276">
        <v>2.2999999999999998</v>
      </c>
      <c r="O172" s="276">
        <v>2.2999999999999998</v>
      </c>
      <c r="P172" s="276">
        <v>2.2999999999999998</v>
      </c>
      <c r="Q172" s="276">
        <v>2.2999999999999998</v>
      </c>
      <c r="R172" s="276">
        <v>2.2999999999999998</v>
      </c>
      <c r="S172" s="276">
        <v>2</v>
      </c>
      <c r="T172" s="276">
        <v>2</v>
      </c>
      <c r="U172" s="276">
        <v>1.8</v>
      </c>
      <c r="V172" s="276">
        <v>1.9</v>
      </c>
      <c r="W172" s="276">
        <v>1.9</v>
      </c>
      <c r="X172" s="276">
        <v>1.9</v>
      </c>
      <c r="Y172" s="276">
        <v>1.8</v>
      </c>
      <c r="Z172" s="276">
        <v>1.9</v>
      </c>
      <c r="AA172" s="276">
        <v>2</v>
      </c>
      <c r="AB172" s="276">
        <v>2</v>
      </c>
      <c r="AC172" s="276">
        <v>1.9</v>
      </c>
      <c r="AD172" s="276">
        <v>1.9</v>
      </c>
      <c r="AE172" s="276">
        <v>1.9</v>
      </c>
      <c r="AF172" s="276">
        <v>1.9</v>
      </c>
      <c r="AG172" s="276">
        <v>1.9</v>
      </c>
      <c r="AH172" s="276">
        <v>1.9</v>
      </c>
      <c r="AI172" s="276">
        <v>2.2000000000000002</v>
      </c>
      <c r="AJ172" s="276">
        <v>2.2000000000000002</v>
      </c>
      <c r="AK172" s="276">
        <f>_xlfn.IFNA(VLOOKUP(C172,'INFORM Severity - hidden'!$C$5:$G$155,5,FALSE),"-")</f>
        <v>2.2000000000000002</v>
      </c>
    </row>
    <row r="173" spans="1:37" x14ac:dyDescent="0.35">
      <c r="A173" t="s">
        <v>690</v>
      </c>
      <c r="B173" t="s">
        <v>688</v>
      </c>
      <c r="C173" t="s">
        <v>689</v>
      </c>
      <c r="D173" s="276" t="str">
        <f t="shared" si="2"/>
        <v>Increasing</v>
      </c>
      <c r="E173" s="276" t="s">
        <v>7355</v>
      </c>
      <c r="F173" s="276">
        <v>3.9</v>
      </c>
      <c r="G173" s="276">
        <v>3.9</v>
      </c>
      <c r="H173" s="276">
        <v>4</v>
      </c>
      <c r="I173" s="276">
        <v>3.9</v>
      </c>
      <c r="J173" s="276">
        <v>4</v>
      </c>
      <c r="K173" s="276">
        <v>4</v>
      </c>
      <c r="L173" s="276">
        <v>4</v>
      </c>
      <c r="M173" s="276">
        <v>4</v>
      </c>
      <c r="N173" s="276">
        <v>4.0999999999999996</v>
      </c>
      <c r="O173" s="276">
        <v>4.0999999999999996</v>
      </c>
      <c r="P173" s="276">
        <v>4.0999999999999996</v>
      </c>
      <c r="Q173" s="276">
        <v>4.0999999999999996</v>
      </c>
      <c r="R173" s="276">
        <v>4.5999999999999996</v>
      </c>
      <c r="S173" s="276">
        <v>4.5999999999999996</v>
      </c>
      <c r="T173" s="276">
        <v>4.5999999999999996</v>
      </c>
      <c r="U173" s="276">
        <v>4.5999999999999996</v>
      </c>
      <c r="V173" s="276">
        <v>4.5</v>
      </c>
      <c r="W173" s="276">
        <v>4.5</v>
      </c>
      <c r="X173" s="276">
        <v>4.5</v>
      </c>
      <c r="Y173" s="276">
        <v>4.5</v>
      </c>
      <c r="Z173" s="276">
        <v>4.5</v>
      </c>
      <c r="AA173" s="276">
        <v>4.5</v>
      </c>
      <c r="AB173" s="276">
        <v>4.5</v>
      </c>
      <c r="AC173" s="276">
        <v>4.5</v>
      </c>
      <c r="AD173" s="276">
        <v>4.3</v>
      </c>
      <c r="AE173" s="276">
        <v>4.3</v>
      </c>
      <c r="AF173" s="276">
        <v>4.2</v>
      </c>
      <c r="AG173" s="276">
        <v>4.2</v>
      </c>
      <c r="AH173" s="276">
        <v>4.4000000000000004</v>
      </c>
      <c r="AI173" s="276">
        <v>4.5</v>
      </c>
      <c r="AJ173" s="276">
        <v>4.5</v>
      </c>
      <c r="AK173" s="276">
        <f>_xlfn.IFNA(VLOOKUP(C173,'INFORM Severity - hidden'!$C$5:$G$155,5,FALSE),"-")</f>
        <v>4.5</v>
      </c>
    </row>
    <row r="174" spans="1:37" x14ac:dyDescent="0.35">
      <c r="A174"/>
      <c r="B174"/>
      <c r="C174" t="s">
        <v>7428</v>
      </c>
      <c r="D174" s="276" t="str">
        <f t="shared" si="2"/>
        <v>-</v>
      </c>
      <c r="E174" s="276" t="s">
        <v>7355</v>
      </c>
      <c r="F174" s="276">
        <v>3.9</v>
      </c>
      <c r="G174" s="276">
        <v>3.9</v>
      </c>
      <c r="H174" s="276" t="s">
        <v>7355</v>
      </c>
      <c r="I174" s="276" t="s">
        <v>7355</v>
      </c>
      <c r="J174" s="276" t="s">
        <v>7355</v>
      </c>
      <c r="K174" s="276" t="s">
        <v>7355</v>
      </c>
      <c r="L174" s="276" t="s">
        <v>7355</v>
      </c>
      <c r="M174" s="276" t="s">
        <v>7355</v>
      </c>
      <c r="N174" s="276" t="s">
        <v>7355</v>
      </c>
      <c r="O174" s="276" t="s">
        <v>7355</v>
      </c>
      <c r="P174" s="276" t="s">
        <v>7355</v>
      </c>
      <c r="Q174" s="276" t="s">
        <v>7355</v>
      </c>
      <c r="R174" s="276" t="s">
        <v>7355</v>
      </c>
      <c r="S174" s="276" t="s">
        <v>7355</v>
      </c>
      <c r="T174" s="276" t="s">
        <v>7355</v>
      </c>
      <c r="U174" s="276" t="s">
        <v>7355</v>
      </c>
      <c r="V174" s="276" t="s">
        <v>7355</v>
      </c>
      <c r="W174" s="276" t="s">
        <v>7355</v>
      </c>
      <c r="X174" s="276" t="s">
        <v>7355</v>
      </c>
      <c r="Y174" s="276" t="s">
        <v>7355</v>
      </c>
      <c r="Z174" s="276" t="s">
        <v>7355</v>
      </c>
      <c r="AA174" s="276" t="s">
        <v>7355</v>
      </c>
      <c r="AB174" s="276" t="s">
        <v>7355</v>
      </c>
      <c r="AC174" s="276" t="s">
        <v>7355</v>
      </c>
      <c r="AD174" s="276" t="s">
        <v>7355</v>
      </c>
      <c r="AE174" s="276" t="s">
        <v>7355</v>
      </c>
      <c r="AF174" s="276" t="s">
        <v>7355</v>
      </c>
      <c r="AG174" s="276" t="s">
        <v>7355</v>
      </c>
      <c r="AH174" s="276" t="s">
        <v>7355</v>
      </c>
      <c r="AI174" s="276" t="s">
        <v>7355</v>
      </c>
      <c r="AJ174" s="276" t="s">
        <v>7355</v>
      </c>
      <c r="AK174" s="276" t="str">
        <f>_xlfn.IFNA(VLOOKUP(C174,'INFORM Severity - hidden'!$C$5:$G$155,5,FALSE),"-")</f>
        <v>-</v>
      </c>
    </row>
    <row r="175" spans="1:37" x14ac:dyDescent="0.35">
      <c r="A175"/>
      <c r="B175"/>
      <c r="C175" t="s">
        <v>7429</v>
      </c>
      <c r="D175" s="276" t="str">
        <f t="shared" si="2"/>
        <v>-</v>
      </c>
      <c r="E175" s="276" t="s">
        <v>7355</v>
      </c>
      <c r="F175" s="276">
        <v>2.1</v>
      </c>
      <c r="G175" s="276">
        <v>2.1</v>
      </c>
      <c r="H175" s="276">
        <v>2.7</v>
      </c>
      <c r="I175" s="276">
        <v>2.7</v>
      </c>
      <c r="J175" s="276">
        <v>2.7</v>
      </c>
      <c r="K175" s="276">
        <v>2.8</v>
      </c>
      <c r="L175" s="276">
        <v>2.7</v>
      </c>
      <c r="M175" s="276">
        <v>2.7</v>
      </c>
      <c r="N175" s="276">
        <v>2.7</v>
      </c>
      <c r="O175" s="276">
        <v>2.7</v>
      </c>
      <c r="P175" s="276" t="s">
        <v>7355</v>
      </c>
      <c r="Q175" s="276" t="s">
        <v>7355</v>
      </c>
      <c r="R175" s="276" t="s">
        <v>7355</v>
      </c>
      <c r="S175" s="276" t="s">
        <v>7355</v>
      </c>
      <c r="T175" s="276" t="s">
        <v>7355</v>
      </c>
      <c r="U175" s="276" t="s">
        <v>7355</v>
      </c>
      <c r="V175" s="276" t="s">
        <v>7355</v>
      </c>
      <c r="W175" s="276" t="s">
        <v>7355</v>
      </c>
      <c r="X175" s="276" t="s">
        <v>7355</v>
      </c>
      <c r="Y175" s="276" t="s">
        <v>7355</v>
      </c>
      <c r="Z175" s="276" t="s">
        <v>7355</v>
      </c>
      <c r="AA175" s="276" t="s">
        <v>7355</v>
      </c>
      <c r="AB175" s="276" t="s">
        <v>7355</v>
      </c>
      <c r="AC175" s="276" t="s">
        <v>7355</v>
      </c>
      <c r="AD175" s="276" t="s">
        <v>7355</v>
      </c>
      <c r="AE175" s="276" t="s">
        <v>7355</v>
      </c>
      <c r="AF175" s="276" t="s">
        <v>7355</v>
      </c>
      <c r="AG175" s="276" t="s">
        <v>7355</v>
      </c>
      <c r="AH175" s="276" t="s">
        <v>7355</v>
      </c>
      <c r="AI175" s="276" t="s">
        <v>7355</v>
      </c>
      <c r="AJ175" s="276" t="s">
        <v>7355</v>
      </c>
      <c r="AK175" s="276" t="str">
        <f>_xlfn.IFNA(VLOOKUP(C175,'INFORM Severity - hidden'!$C$5:$G$155,5,FALSE),"-")</f>
        <v>-</v>
      </c>
    </row>
    <row r="176" spans="1:37" x14ac:dyDescent="0.35">
      <c r="A176"/>
      <c r="B176"/>
      <c r="C176" t="s">
        <v>7430</v>
      </c>
      <c r="D176" s="276" t="str">
        <f t="shared" si="2"/>
        <v>-</v>
      </c>
      <c r="E176" s="276" t="s">
        <v>7355</v>
      </c>
      <c r="F176" s="276">
        <v>2.6</v>
      </c>
      <c r="G176" s="276">
        <v>2.6</v>
      </c>
      <c r="H176" s="276">
        <v>3.5</v>
      </c>
      <c r="I176" s="276">
        <v>3.5</v>
      </c>
      <c r="J176" s="276">
        <v>3.5</v>
      </c>
      <c r="K176" s="276">
        <v>3.5</v>
      </c>
      <c r="L176" s="276">
        <v>3.4</v>
      </c>
      <c r="M176" s="276">
        <v>3.4</v>
      </c>
      <c r="N176" s="276">
        <v>3.4</v>
      </c>
      <c r="O176" s="276">
        <v>3.4</v>
      </c>
      <c r="P176" s="276" t="s">
        <v>7355</v>
      </c>
      <c r="Q176" s="276" t="s">
        <v>7355</v>
      </c>
      <c r="R176" s="276" t="s">
        <v>7355</v>
      </c>
      <c r="S176" s="276" t="s">
        <v>7355</v>
      </c>
      <c r="T176" s="276" t="s">
        <v>7355</v>
      </c>
      <c r="U176" s="276" t="s">
        <v>7355</v>
      </c>
      <c r="V176" s="276" t="s">
        <v>7355</v>
      </c>
      <c r="W176" s="276" t="s">
        <v>7355</v>
      </c>
      <c r="X176" s="276" t="s">
        <v>7355</v>
      </c>
      <c r="Y176" s="276" t="s">
        <v>7355</v>
      </c>
      <c r="Z176" s="276" t="s">
        <v>7355</v>
      </c>
      <c r="AA176" s="276" t="s">
        <v>7355</v>
      </c>
      <c r="AB176" s="276" t="s">
        <v>7355</v>
      </c>
      <c r="AC176" s="276" t="s">
        <v>7355</v>
      </c>
      <c r="AD176" s="276" t="s">
        <v>7355</v>
      </c>
      <c r="AE176" s="276" t="s">
        <v>7355</v>
      </c>
      <c r="AF176" s="276" t="s">
        <v>7355</v>
      </c>
      <c r="AG176" s="276" t="s">
        <v>7355</v>
      </c>
      <c r="AH176" s="276" t="s">
        <v>7355</v>
      </c>
      <c r="AI176" s="276" t="s">
        <v>7355</v>
      </c>
      <c r="AJ176" s="276" t="s">
        <v>7355</v>
      </c>
      <c r="AK176" s="276" t="str">
        <f>_xlfn.IFNA(VLOOKUP(C176,'INFORM Severity - hidden'!$C$5:$G$155,5,FALSE),"-")</f>
        <v>-</v>
      </c>
    </row>
    <row r="177" spans="1:37" x14ac:dyDescent="0.35">
      <c r="A177" t="s">
        <v>690</v>
      </c>
      <c r="B177" t="s">
        <v>1726</v>
      </c>
      <c r="C177" t="s">
        <v>1727</v>
      </c>
      <c r="D177" s="276" t="str">
        <f t="shared" si="2"/>
        <v>Decreasing</v>
      </c>
      <c r="E177" s="276" t="s">
        <v>7355</v>
      </c>
      <c r="F177" s="276" t="s">
        <v>7355</v>
      </c>
      <c r="G177" s="276" t="s">
        <v>7355</v>
      </c>
      <c r="H177" s="276" t="s">
        <v>7355</v>
      </c>
      <c r="I177" s="276" t="s">
        <v>7355</v>
      </c>
      <c r="J177" s="276" t="s">
        <v>7355</v>
      </c>
      <c r="K177" s="276" t="s">
        <v>7355</v>
      </c>
      <c r="L177" s="276" t="s">
        <v>7355</v>
      </c>
      <c r="M177" s="276" t="s">
        <v>7355</v>
      </c>
      <c r="N177" s="276" t="s">
        <v>7355</v>
      </c>
      <c r="O177" s="276" t="s">
        <v>7355</v>
      </c>
      <c r="P177" s="276" t="s">
        <v>7355</v>
      </c>
      <c r="Q177" s="276" t="s">
        <v>7355</v>
      </c>
      <c r="R177" s="276">
        <v>3.7</v>
      </c>
      <c r="S177" s="276">
        <v>3.8</v>
      </c>
      <c r="T177" s="276">
        <v>3.8</v>
      </c>
      <c r="U177" s="276">
        <v>3.8</v>
      </c>
      <c r="V177" s="276">
        <v>3.8</v>
      </c>
      <c r="W177" s="276">
        <v>3.8</v>
      </c>
      <c r="X177" s="276">
        <v>3.8</v>
      </c>
      <c r="Y177" s="276">
        <v>3.8</v>
      </c>
      <c r="Z177" s="276">
        <v>3.8</v>
      </c>
      <c r="AA177" s="276">
        <v>4.0999999999999996</v>
      </c>
      <c r="AB177" s="276">
        <v>4.0999999999999996</v>
      </c>
      <c r="AC177" s="276">
        <v>4</v>
      </c>
      <c r="AD177" s="276">
        <v>3.9</v>
      </c>
      <c r="AE177" s="276">
        <v>3.9</v>
      </c>
      <c r="AF177" s="276">
        <v>3.8</v>
      </c>
      <c r="AG177" s="276">
        <v>3.8</v>
      </c>
      <c r="AH177" s="276">
        <v>3.5</v>
      </c>
      <c r="AI177" s="276">
        <v>3.4</v>
      </c>
      <c r="AJ177" s="276">
        <v>3.4</v>
      </c>
      <c r="AK177" s="276">
        <f>_xlfn.IFNA(VLOOKUP(C177,'INFORM Severity - hidden'!$C$5:$G$155,5,FALSE),"-")</f>
        <v>3.4</v>
      </c>
    </row>
    <row r="178" spans="1:37" x14ac:dyDescent="0.35">
      <c r="A178" t="s">
        <v>690</v>
      </c>
      <c r="B178" t="s">
        <v>2086</v>
      </c>
      <c r="C178" t="s">
        <v>2087</v>
      </c>
      <c r="D178" s="276" t="str">
        <f t="shared" si="2"/>
        <v>Increasing</v>
      </c>
      <c r="E178" s="276" t="s">
        <v>7355</v>
      </c>
      <c r="F178" s="276" t="s">
        <v>7355</v>
      </c>
      <c r="G178" s="276" t="s">
        <v>7355</v>
      </c>
      <c r="H178" s="276" t="s">
        <v>7355</v>
      </c>
      <c r="I178" s="276" t="s">
        <v>7355</v>
      </c>
      <c r="J178" s="276" t="s">
        <v>7355</v>
      </c>
      <c r="K178" s="276" t="s">
        <v>7355</v>
      </c>
      <c r="L178" s="276" t="s">
        <v>7355</v>
      </c>
      <c r="M178" s="276" t="s">
        <v>7355</v>
      </c>
      <c r="N178" s="276" t="s">
        <v>7355</v>
      </c>
      <c r="O178" s="276" t="s">
        <v>7355</v>
      </c>
      <c r="P178" s="276" t="s">
        <v>7355</v>
      </c>
      <c r="Q178" s="276" t="s">
        <v>7355</v>
      </c>
      <c r="R178" s="276" t="s">
        <v>7355</v>
      </c>
      <c r="S178" s="276" t="s">
        <v>7355</v>
      </c>
      <c r="T178" s="276" t="s">
        <v>7355</v>
      </c>
      <c r="U178" s="276" t="s">
        <v>7355</v>
      </c>
      <c r="V178" s="276" t="s">
        <v>7355</v>
      </c>
      <c r="W178" s="276" t="s">
        <v>7355</v>
      </c>
      <c r="X178" s="276">
        <v>2.5</v>
      </c>
      <c r="Y178" s="276">
        <v>2.5</v>
      </c>
      <c r="Z178" s="276">
        <v>2.6</v>
      </c>
      <c r="AA178" s="276">
        <v>2.6</v>
      </c>
      <c r="AB178" s="276">
        <v>2.6</v>
      </c>
      <c r="AC178" s="276">
        <v>2.6</v>
      </c>
      <c r="AD178" s="276">
        <v>2.6</v>
      </c>
      <c r="AE178" s="276">
        <v>2.6</v>
      </c>
      <c r="AF178" s="276">
        <v>2.5</v>
      </c>
      <c r="AG178" s="276">
        <v>2.5</v>
      </c>
      <c r="AH178" s="276">
        <v>2.5</v>
      </c>
      <c r="AI178" s="276">
        <v>2.6</v>
      </c>
      <c r="AJ178" s="276">
        <v>2.6</v>
      </c>
      <c r="AK178" s="276">
        <f>_xlfn.IFNA(VLOOKUP(C178,'INFORM Severity - hidden'!$C$5:$G$155,5,FALSE),"-")</f>
        <v>2.5</v>
      </c>
    </row>
    <row r="179" spans="1:37" x14ac:dyDescent="0.35">
      <c r="A179" t="s">
        <v>690</v>
      </c>
      <c r="B179" t="s">
        <v>2515</v>
      </c>
      <c r="C179" t="s">
        <v>2516</v>
      </c>
      <c r="D179" s="276" t="str">
        <f t="shared" si="2"/>
        <v>Increasing</v>
      </c>
      <c r="E179" s="276" t="s">
        <v>7355</v>
      </c>
      <c r="F179" s="276" t="s">
        <v>7355</v>
      </c>
      <c r="G179" s="276" t="s">
        <v>7355</v>
      </c>
      <c r="H179" s="276" t="s">
        <v>7355</v>
      </c>
      <c r="I179" s="276" t="s">
        <v>7355</v>
      </c>
      <c r="J179" s="276" t="s">
        <v>7355</v>
      </c>
      <c r="K179" s="276" t="s">
        <v>7355</v>
      </c>
      <c r="L179" s="276" t="s">
        <v>7355</v>
      </c>
      <c r="M179" s="276" t="s">
        <v>7355</v>
      </c>
      <c r="N179" s="276" t="s">
        <v>7355</v>
      </c>
      <c r="O179" s="276" t="s">
        <v>7355</v>
      </c>
      <c r="P179" s="276" t="s">
        <v>7355</v>
      </c>
      <c r="Q179" s="276" t="s">
        <v>7355</v>
      </c>
      <c r="R179" s="276" t="s">
        <v>7355</v>
      </c>
      <c r="S179" s="276" t="s">
        <v>7355</v>
      </c>
      <c r="T179" s="276" t="s">
        <v>7355</v>
      </c>
      <c r="U179" s="276" t="s">
        <v>7355</v>
      </c>
      <c r="V179" s="276" t="s">
        <v>7355</v>
      </c>
      <c r="W179" s="276" t="s">
        <v>7355</v>
      </c>
      <c r="X179" s="276" t="s">
        <v>7355</v>
      </c>
      <c r="Y179" s="276" t="s">
        <v>7355</v>
      </c>
      <c r="Z179" s="276" t="s">
        <v>7355</v>
      </c>
      <c r="AA179" s="276" t="s">
        <v>7355</v>
      </c>
      <c r="AB179" s="276" t="s">
        <v>7355</v>
      </c>
      <c r="AC179" s="276">
        <v>2.9</v>
      </c>
      <c r="AD179" s="276">
        <v>2.1</v>
      </c>
      <c r="AE179" s="276">
        <v>2.1</v>
      </c>
      <c r="AF179" s="276">
        <v>2.4</v>
      </c>
      <c r="AG179" s="276">
        <v>2.4</v>
      </c>
      <c r="AH179" s="276">
        <v>2.5</v>
      </c>
      <c r="AI179" s="276">
        <v>2.6</v>
      </c>
      <c r="AJ179" s="276">
        <v>2.6</v>
      </c>
      <c r="AK179" s="276">
        <f>_xlfn.IFNA(VLOOKUP(C179,'INFORM Severity - hidden'!$C$5:$G$155,5,FALSE),"-")</f>
        <v>2.6</v>
      </c>
    </row>
    <row r="180" spans="1:37" x14ac:dyDescent="0.35">
      <c r="A180" t="s">
        <v>690</v>
      </c>
      <c r="B180" t="s">
        <v>3527</v>
      </c>
      <c r="C180" t="s">
        <v>3528</v>
      </c>
      <c r="D180" s="276" t="str">
        <f t="shared" si="2"/>
        <v>Increasing</v>
      </c>
      <c r="E180" s="276" t="s">
        <v>7355</v>
      </c>
      <c r="F180" s="276" t="s">
        <v>7355</v>
      </c>
      <c r="G180" s="276" t="s">
        <v>7355</v>
      </c>
      <c r="H180" s="276" t="s">
        <v>7355</v>
      </c>
      <c r="I180" s="276" t="s">
        <v>7355</v>
      </c>
      <c r="J180" s="276" t="s">
        <v>7355</v>
      </c>
      <c r="K180" s="276" t="s">
        <v>7355</v>
      </c>
      <c r="L180" s="276" t="s">
        <v>7355</v>
      </c>
      <c r="M180" s="276" t="s">
        <v>7355</v>
      </c>
      <c r="N180" s="276" t="s">
        <v>7355</v>
      </c>
      <c r="O180" s="276" t="s">
        <v>7355</v>
      </c>
      <c r="P180" s="276" t="s">
        <v>7355</v>
      </c>
      <c r="Q180" s="276" t="s">
        <v>7355</v>
      </c>
      <c r="R180" s="276" t="s">
        <v>7355</v>
      </c>
      <c r="S180" s="276" t="s">
        <v>7355</v>
      </c>
      <c r="T180" s="276" t="s">
        <v>7355</v>
      </c>
      <c r="U180" s="276" t="s">
        <v>7355</v>
      </c>
      <c r="V180" s="276" t="s">
        <v>7355</v>
      </c>
      <c r="W180" s="276" t="s">
        <v>7355</v>
      </c>
      <c r="X180" s="276" t="s">
        <v>7355</v>
      </c>
      <c r="Y180" s="276" t="s">
        <v>7355</v>
      </c>
      <c r="Z180" s="276" t="s">
        <v>7355</v>
      </c>
      <c r="AA180" s="276" t="s">
        <v>7355</v>
      </c>
      <c r="AB180" s="276" t="s">
        <v>7355</v>
      </c>
      <c r="AC180" s="276" t="s">
        <v>7355</v>
      </c>
      <c r="AD180" s="276" t="s">
        <v>7355</v>
      </c>
      <c r="AE180" s="276" t="s">
        <v>7355</v>
      </c>
      <c r="AF180" s="276">
        <v>2.8</v>
      </c>
      <c r="AG180" s="276">
        <v>2.8</v>
      </c>
      <c r="AH180" s="276">
        <v>2.9</v>
      </c>
      <c r="AI180" s="276">
        <v>3.3</v>
      </c>
      <c r="AJ180" s="276">
        <v>3.3</v>
      </c>
      <c r="AK180" s="276">
        <f>_xlfn.IFNA(VLOOKUP(C180,'INFORM Severity - hidden'!$C$5:$G$155,5,FALSE),"-")</f>
        <v>3.3</v>
      </c>
    </row>
    <row r="181" spans="1:37" x14ac:dyDescent="0.35">
      <c r="A181" t="s">
        <v>54</v>
      </c>
      <c r="B181" t="s">
        <v>52</v>
      </c>
      <c r="C181" t="s">
        <v>53</v>
      </c>
      <c r="D181" s="276" t="str">
        <f t="shared" si="2"/>
        <v>Stable</v>
      </c>
      <c r="E181" s="276">
        <v>2.5</v>
      </c>
      <c r="F181" s="276">
        <v>2.5</v>
      </c>
      <c r="G181" s="276">
        <v>2.5</v>
      </c>
      <c r="H181" s="276">
        <v>2.5</v>
      </c>
      <c r="I181" s="276">
        <v>2.5</v>
      </c>
      <c r="J181" s="276">
        <v>2.5</v>
      </c>
      <c r="K181" s="276">
        <v>2.5</v>
      </c>
      <c r="L181" s="276">
        <v>2.5</v>
      </c>
      <c r="M181" s="276">
        <v>2.5</v>
      </c>
      <c r="N181" s="276">
        <v>2.6</v>
      </c>
      <c r="O181" s="276">
        <v>2.6</v>
      </c>
      <c r="P181" s="276">
        <v>2.6</v>
      </c>
      <c r="Q181" s="276">
        <v>2.6</v>
      </c>
      <c r="R181" s="276">
        <v>2.6</v>
      </c>
      <c r="S181" s="276">
        <v>2.6</v>
      </c>
      <c r="T181" s="276">
        <v>2.6</v>
      </c>
      <c r="U181" s="276">
        <v>2.5</v>
      </c>
      <c r="V181" s="276">
        <v>2.7</v>
      </c>
      <c r="W181" s="276">
        <v>2.5</v>
      </c>
      <c r="X181" s="276">
        <v>2.5</v>
      </c>
      <c r="Y181" s="276">
        <v>2.4</v>
      </c>
      <c r="Z181" s="276">
        <v>2.4</v>
      </c>
      <c r="AA181" s="276">
        <v>2.4</v>
      </c>
      <c r="AB181" s="276">
        <v>2.4</v>
      </c>
      <c r="AC181" s="276">
        <v>2.4</v>
      </c>
      <c r="AD181" s="276">
        <v>2.4</v>
      </c>
      <c r="AE181" s="276">
        <v>2.4</v>
      </c>
      <c r="AF181" s="276">
        <v>2.4</v>
      </c>
      <c r="AG181" s="276">
        <v>2.4</v>
      </c>
      <c r="AH181" s="276">
        <v>2.4</v>
      </c>
      <c r="AI181" s="276">
        <v>2.4</v>
      </c>
      <c r="AJ181" s="276">
        <v>2.4</v>
      </c>
      <c r="AK181" s="276">
        <f>_xlfn.IFNA(VLOOKUP(C181,'INFORM Severity - hidden'!$C$5:$G$155,5,FALSE),"-")</f>
        <v>2.4</v>
      </c>
    </row>
    <row r="182" spans="1:37" x14ac:dyDescent="0.35">
      <c r="A182" t="s">
        <v>382</v>
      </c>
      <c r="B182" t="s">
        <v>380</v>
      </c>
      <c r="C182" t="s">
        <v>381</v>
      </c>
      <c r="D182" s="276" t="str">
        <f t="shared" si="2"/>
        <v>Increasing</v>
      </c>
      <c r="E182" s="276" t="s">
        <v>7355</v>
      </c>
      <c r="F182" s="276">
        <v>2.8</v>
      </c>
      <c r="G182" s="276">
        <v>2.8</v>
      </c>
      <c r="H182" s="276">
        <v>3</v>
      </c>
      <c r="I182" s="276">
        <v>3</v>
      </c>
      <c r="J182" s="276">
        <v>3</v>
      </c>
      <c r="K182" s="276">
        <v>3</v>
      </c>
      <c r="L182" s="276">
        <v>3</v>
      </c>
      <c r="M182" s="276">
        <v>2.6</v>
      </c>
      <c r="N182" s="276">
        <v>2.6</v>
      </c>
      <c r="O182" s="276">
        <v>2.7</v>
      </c>
      <c r="P182" s="276">
        <v>2.7</v>
      </c>
      <c r="Q182" s="276">
        <v>2.7</v>
      </c>
      <c r="R182" s="276">
        <v>2.7</v>
      </c>
      <c r="S182" s="276">
        <v>2.7</v>
      </c>
      <c r="T182" s="276">
        <v>2.7</v>
      </c>
      <c r="U182" s="276">
        <v>2.7</v>
      </c>
      <c r="V182" s="276">
        <v>2.7</v>
      </c>
      <c r="W182" s="276">
        <v>2.7</v>
      </c>
      <c r="X182" s="276">
        <v>2.7</v>
      </c>
      <c r="Y182" s="276">
        <v>2.7</v>
      </c>
      <c r="Z182" s="276">
        <v>3</v>
      </c>
      <c r="AA182" s="276">
        <v>3</v>
      </c>
      <c r="AB182" s="276">
        <v>3</v>
      </c>
      <c r="AC182" s="276">
        <v>3</v>
      </c>
      <c r="AD182" s="276">
        <v>3</v>
      </c>
      <c r="AE182" s="276">
        <v>3</v>
      </c>
      <c r="AF182" s="276">
        <v>3</v>
      </c>
      <c r="AG182" s="276">
        <v>3</v>
      </c>
      <c r="AH182" s="276">
        <v>3</v>
      </c>
      <c r="AI182" s="276">
        <v>3.1</v>
      </c>
      <c r="AJ182" s="276">
        <v>3.1</v>
      </c>
      <c r="AK182" s="276">
        <f>_xlfn.IFNA(VLOOKUP(C182,'INFORM Severity - hidden'!$C$5:$G$155,5,FALSE),"-")</f>
        <v>3.1</v>
      </c>
    </row>
    <row r="183" spans="1:37" x14ac:dyDescent="0.35">
      <c r="A183" t="s">
        <v>167</v>
      </c>
      <c r="B183" t="s">
        <v>165</v>
      </c>
      <c r="C183" t="s">
        <v>166</v>
      </c>
      <c r="D183" s="276" t="str">
        <f t="shared" si="2"/>
        <v>Increasing</v>
      </c>
      <c r="E183" s="276">
        <v>3.6</v>
      </c>
      <c r="F183" s="276">
        <v>3.6</v>
      </c>
      <c r="G183" s="276">
        <v>3.6</v>
      </c>
      <c r="H183" s="276">
        <v>4.0999999999999996</v>
      </c>
      <c r="I183" s="276">
        <v>4.3</v>
      </c>
      <c r="J183" s="276">
        <v>4.3</v>
      </c>
      <c r="K183" s="276">
        <v>4.3</v>
      </c>
      <c r="L183" s="276">
        <v>4.3</v>
      </c>
      <c r="M183" s="276">
        <v>4.3</v>
      </c>
      <c r="N183" s="276">
        <v>4.2</v>
      </c>
      <c r="O183" s="276">
        <v>4.2</v>
      </c>
      <c r="P183" s="276">
        <v>4.2</v>
      </c>
      <c r="Q183" s="276">
        <v>4.2</v>
      </c>
      <c r="R183" s="276">
        <v>4.7</v>
      </c>
      <c r="S183" s="276">
        <v>4.7</v>
      </c>
      <c r="T183" s="276">
        <v>4.7</v>
      </c>
      <c r="U183" s="276">
        <v>4.7</v>
      </c>
      <c r="V183" s="276">
        <v>4.7</v>
      </c>
      <c r="W183" s="276">
        <v>4.7</v>
      </c>
      <c r="X183" s="276">
        <v>4.7</v>
      </c>
      <c r="Y183" s="276">
        <v>4.5999999999999996</v>
      </c>
      <c r="Z183" s="276">
        <v>4.5999999999999996</v>
      </c>
      <c r="AA183" s="276">
        <v>4</v>
      </c>
      <c r="AB183" s="276">
        <v>4</v>
      </c>
      <c r="AC183" s="276">
        <v>4</v>
      </c>
      <c r="AD183" s="276">
        <v>4</v>
      </c>
      <c r="AE183" s="276">
        <v>4.4000000000000004</v>
      </c>
      <c r="AF183" s="276">
        <v>4.4000000000000004</v>
      </c>
      <c r="AG183" s="276">
        <v>4.4000000000000004</v>
      </c>
      <c r="AH183" s="276">
        <v>4.5</v>
      </c>
      <c r="AI183" s="276">
        <v>4.5999999999999996</v>
      </c>
      <c r="AJ183" s="276">
        <v>4.5999999999999996</v>
      </c>
      <c r="AK183" s="276">
        <f>_xlfn.IFNA(VLOOKUP(C183,'INFORM Severity - hidden'!$C$5:$G$155,5,FALSE),"-")</f>
        <v>4.5999999999999996</v>
      </c>
    </row>
    <row r="184" spans="1:37" x14ac:dyDescent="0.35">
      <c r="A184" t="s">
        <v>167</v>
      </c>
      <c r="B184" t="s">
        <v>1096</v>
      </c>
      <c r="C184" t="s">
        <v>1097</v>
      </c>
      <c r="D184" s="276" t="str">
        <f t="shared" si="2"/>
        <v>Increasing</v>
      </c>
      <c r="E184" s="276" t="s">
        <v>7355</v>
      </c>
      <c r="F184" s="276" t="s">
        <v>7355</v>
      </c>
      <c r="G184" s="276" t="s">
        <v>7355</v>
      </c>
      <c r="H184" s="276">
        <v>2.1</v>
      </c>
      <c r="I184" s="276">
        <v>2.1</v>
      </c>
      <c r="J184" s="276">
        <v>2.1</v>
      </c>
      <c r="K184" s="276">
        <v>2.1</v>
      </c>
      <c r="L184" s="276">
        <v>2.1</v>
      </c>
      <c r="M184" s="276">
        <v>2.1</v>
      </c>
      <c r="N184" s="276">
        <v>2</v>
      </c>
      <c r="O184" s="276">
        <v>2</v>
      </c>
      <c r="P184" s="276">
        <v>2</v>
      </c>
      <c r="Q184" s="276">
        <v>2</v>
      </c>
      <c r="R184" s="276">
        <v>2</v>
      </c>
      <c r="S184" s="276">
        <v>2</v>
      </c>
      <c r="T184" s="276">
        <v>2</v>
      </c>
      <c r="U184" s="276">
        <v>2</v>
      </c>
      <c r="V184" s="276">
        <v>2</v>
      </c>
      <c r="W184" s="276">
        <v>2</v>
      </c>
      <c r="X184" s="276">
        <v>2</v>
      </c>
      <c r="Y184" s="276">
        <v>1.9</v>
      </c>
      <c r="Z184" s="276">
        <v>1.9</v>
      </c>
      <c r="AA184" s="276">
        <v>1.9</v>
      </c>
      <c r="AB184" s="276">
        <v>1.9</v>
      </c>
      <c r="AC184" s="276">
        <v>1.9</v>
      </c>
      <c r="AD184" s="276">
        <v>1.9</v>
      </c>
      <c r="AE184" s="276">
        <v>1.9</v>
      </c>
      <c r="AF184" s="276">
        <v>1.9</v>
      </c>
      <c r="AG184" s="276">
        <v>1.8</v>
      </c>
      <c r="AH184" s="276">
        <v>1.9</v>
      </c>
      <c r="AI184" s="276">
        <v>2</v>
      </c>
      <c r="AJ184" s="276">
        <v>2</v>
      </c>
      <c r="AK184" s="276">
        <f>_xlfn.IFNA(VLOOKUP(C184,'INFORM Severity - hidden'!$C$5:$G$155,5,FALSE),"-")</f>
        <v>2</v>
      </c>
    </row>
    <row r="185" spans="1:37" x14ac:dyDescent="0.35">
      <c r="A185"/>
      <c r="B185"/>
      <c r="C185" t="s">
        <v>7431</v>
      </c>
      <c r="D185" s="276" t="str">
        <f t="shared" si="2"/>
        <v>-</v>
      </c>
      <c r="E185" s="276" t="s">
        <v>7355</v>
      </c>
      <c r="F185" s="276" t="s">
        <v>7355</v>
      </c>
      <c r="G185" s="276" t="s">
        <v>7355</v>
      </c>
      <c r="H185" s="276" t="s">
        <v>7355</v>
      </c>
      <c r="I185" s="276" t="s">
        <v>7355</v>
      </c>
      <c r="J185" s="276" t="s">
        <v>7355</v>
      </c>
      <c r="K185" s="276" t="s">
        <v>7355</v>
      </c>
      <c r="L185" s="276" t="s">
        <v>7355</v>
      </c>
      <c r="M185" s="276" t="s">
        <v>7355</v>
      </c>
      <c r="N185" s="276" t="s">
        <v>7355</v>
      </c>
      <c r="O185" s="276" t="s">
        <v>7355</v>
      </c>
      <c r="P185" s="276" t="s">
        <v>7355</v>
      </c>
      <c r="Q185" s="276" t="s">
        <v>7355</v>
      </c>
      <c r="R185" s="276" t="s">
        <v>7355</v>
      </c>
      <c r="S185" s="276" t="s">
        <v>7355</v>
      </c>
      <c r="T185" s="276">
        <v>2.4</v>
      </c>
      <c r="U185" s="276">
        <v>2.4</v>
      </c>
      <c r="V185" s="276">
        <v>2.4</v>
      </c>
      <c r="W185" s="276">
        <v>3.3</v>
      </c>
      <c r="X185" s="276">
        <v>3.3</v>
      </c>
      <c r="Y185" s="276">
        <v>3.2</v>
      </c>
      <c r="Z185" s="276">
        <v>3.2</v>
      </c>
      <c r="AA185" s="276">
        <v>3.2</v>
      </c>
      <c r="AB185" s="276">
        <v>3.2</v>
      </c>
      <c r="AC185" s="276">
        <v>3.2</v>
      </c>
      <c r="AD185" s="276">
        <v>3.2</v>
      </c>
      <c r="AE185" s="276">
        <v>3.2</v>
      </c>
      <c r="AF185" s="276">
        <v>3.2</v>
      </c>
      <c r="AG185" s="276">
        <v>2.8</v>
      </c>
      <c r="AH185" s="276">
        <v>3</v>
      </c>
      <c r="AI185" s="276">
        <v>3.1</v>
      </c>
      <c r="AJ185" s="276">
        <v>3.1</v>
      </c>
      <c r="AK185" s="276" t="str">
        <f>_xlfn.IFNA(VLOOKUP(C185,'INFORM Severity - hidden'!$C$5:$G$155,5,FALSE),"-")</f>
        <v>-</v>
      </c>
    </row>
    <row r="186" spans="1:37" x14ac:dyDescent="0.35">
      <c r="A186" t="s">
        <v>526</v>
      </c>
      <c r="B186" t="s">
        <v>524</v>
      </c>
      <c r="C186" t="s">
        <v>525</v>
      </c>
      <c r="D186" s="276" t="str">
        <f t="shared" si="2"/>
        <v>Increasing</v>
      </c>
      <c r="E186" s="276" t="s">
        <v>7355</v>
      </c>
      <c r="F186" s="276">
        <v>4.3</v>
      </c>
      <c r="G186" s="276">
        <v>4.3</v>
      </c>
      <c r="H186" s="276">
        <v>4.3</v>
      </c>
      <c r="I186" s="276">
        <v>4.3</v>
      </c>
      <c r="J186" s="276">
        <v>4.3</v>
      </c>
      <c r="K186" s="276">
        <v>4.3</v>
      </c>
      <c r="L186" s="276">
        <v>4.3</v>
      </c>
      <c r="M186" s="276">
        <v>4.3</v>
      </c>
      <c r="N186" s="276">
        <v>4.3</v>
      </c>
      <c r="O186" s="276">
        <v>4.3</v>
      </c>
      <c r="P186" s="276">
        <v>4.3</v>
      </c>
      <c r="Q186" s="276">
        <v>4.3</v>
      </c>
      <c r="R186" s="276">
        <v>4.3</v>
      </c>
      <c r="S186" s="276">
        <v>4.3</v>
      </c>
      <c r="T186" s="276">
        <v>4.3</v>
      </c>
      <c r="U186" s="276">
        <v>4.3</v>
      </c>
      <c r="V186" s="276">
        <v>4.3</v>
      </c>
      <c r="W186" s="276">
        <v>4.4000000000000004</v>
      </c>
      <c r="X186" s="276">
        <v>4.4000000000000004</v>
      </c>
      <c r="Y186" s="276">
        <v>4.4000000000000004</v>
      </c>
      <c r="Z186" s="276">
        <v>4.4000000000000004</v>
      </c>
      <c r="AA186" s="276">
        <v>4.2</v>
      </c>
      <c r="AB186" s="276">
        <v>4.3</v>
      </c>
      <c r="AC186" s="276">
        <v>4.3</v>
      </c>
      <c r="AD186" s="276">
        <v>4.3</v>
      </c>
      <c r="AE186" s="276">
        <v>4.3</v>
      </c>
      <c r="AF186" s="276">
        <v>4.3</v>
      </c>
      <c r="AG186" s="276">
        <v>4.3</v>
      </c>
      <c r="AH186" s="276">
        <v>4.4000000000000004</v>
      </c>
      <c r="AI186" s="276">
        <v>4.5999999999999996</v>
      </c>
      <c r="AJ186" s="276">
        <v>4.5999999999999996</v>
      </c>
      <c r="AK186" s="276">
        <f>_xlfn.IFNA(VLOOKUP(C186,'INFORM Severity - hidden'!$C$5:$G$155,5,FALSE),"-")</f>
        <v>4.5999999999999996</v>
      </c>
    </row>
    <row r="187" spans="1:37" x14ac:dyDescent="0.35">
      <c r="A187"/>
      <c r="B187"/>
      <c r="C187" t="s">
        <v>7432</v>
      </c>
      <c r="D187" s="276" t="str">
        <f t="shared" si="2"/>
        <v>-</v>
      </c>
      <c r="E187" s="276" t="s">
        <v>7355</v>
      </c>
      <c r="F187" s="276" t="s">
        <v>7355</v>
      </c>
      <c r="G187" s="276" t="s">
        <v>7355</v>
      </c>
      <c r="H187" s="276" t="s">
        <v>7355</v>
      </c>
      <c r="I187" s="276" t="s">
        <v>7355</v>
      </c>
      <c r="J187" s="276" t="s">
        <v>7355</v>
      </c>
      <c r="K187" s="276" t="s">
        <v>7355</v>
      </c>
      <c r="L187" s="276" t="s">
        <v>7355</v>
      </c>
      <c r="M187" s="276" t="s">
        <v>7355</v>
      </c>
      <c r="N187" s="276" t="s">
        <v>7355</v>
      </c>
      <c r="O187" s="276">
        <v>3.1</v>
      </c>
      <c r="P187" s="276">
        <v>3.1</v>
      </c>
      <c r="Q187" s="276">
        <v>3.1</v>
      </c>
      <c r="R187" s="276">
        <v>3.1</v>
      </c>
      <c r="S187" s="276" t="s">
        <v>7355</v>
      </c>
      <c r="T187" s="276" t="s">
        <v>7355</v>
      </c>
      <c r="U187" s="276" t="s">
        <v>7355</v>
      </c>
      <c r="V187" s="276" t="s">
        <v>7355</v>
      </c>
      <c r="W187" s="276" t="s">
        <v>7355</v>
      </c>
      <c r="X187" s="276" t="s">
        <v>7355</v>
      </c>
      <c r="Y187" s="276" t="s">
        <v>7355</v>
      </c>
      <c r="Z187" s="276" t="s">
        <v>7355</v>
      </c>
      <c r="AA187" s="276" t="s">
        <v>7355</v>
      </c>
      <c r="AB187" s="276" t="s">
        <v>7355</v>
      </c>
      <c r="AC187" s="276" t="s">
        <v>7355</v>
      </c>
      <c r="AD187" s="276" t="s">
        <v>7355</v>
      </c>
      <c r="AE187" s="276" t="s">
        <v>7355</v>
      </c>
      <c r="AF187" s="276" t="s">
        <v>7355</v>
      </c>
      <c r="AG187" s="276" t="s">
        <v>7355</v>
      </c>
      <c r="AH187" s="276" t="s">
        <v>7355</v>
      </c>
      <c r="AI187" s="276" t="s">
        <v>7355</v>
      </c>
      <c r="AJ187" s="276" t="s">
        <v>7355</v>
      </c>
      <c r="AK187" s="276" t="str">
        <f>_xlfn.IFNA(VLOOKUP(C187,'INFORM Severity - hidden'!$C$5:$G$155,5,FALSE),"-")</f>
        <v>-</v>
      </c>
    </row>
    <row r="188" spans="1:37" x14ac:dyDescent="0.35">
      <c r="A188" t="s">
        <v>1744</v>
      </c>
      <c r="B188" t="s">
        <v>1742</v>
      </c>
      <c r="C188" t="s">
        <v>1743</v>
      </c>
      <c r="D188" s="276" t="str">
        <f t="shared" si="2"/>
        <v>Decreasing</v>
      </c>
      <c r="E188" s="276" t="s">
        <v>7355</v>
      </c>
      <c r="F188" s="276" t="s">
        <v>7355</v>
      </c>
      <c r="G188" s="276" t="s">
        <v>7355</v>
      </c>
      <c r="H188" s="276" t="s">
        <v>7355</v>
      </c>
      <c r="I188" s="276" t="s">
        <v>7355</v>
      </c>
      <c r="J188" s="276" t="s">
        <v>7355</v>
      </c>
      <c r="K188" s="276" t="s">
        <v>7355</v>
      </c>
      <c r="L188" s="276" t="s">
        <v>7355</v>
      </c>
      <c r="M188" s="276" t="s">
        <v>7355</v>
      </c>
      <c r="N188" s="276" t="s">
        <v>7355</v>
      </c>
      <c r="O188" s="276" t="s">
        <v>7355</v>
      </c>
      <c r="P188" s="276" t="s">
        <v>7355</v>
      </c>
      <c r="Q188" s="276" t="s">
        <v>7355</v>
      </c>
      <c r="R188" s="276" t="s">
        <v>7355</v>
      </c>
      <c r="S188" s="276" t="s">
        <v>7355</v>
      </c>
      <c r="T188" s="276" t="s">
        <v>7355</v>
      </c>
      <c r="U188" s="276" t="s">
        <v>7355</v>
      </c>
      <c r="V188" s="276" t="s">
        <v>7355</v>
      </c>
      <c r="W188" s="276" t="s">
        <v>7355</v>
      </c>
      <c r="X188" s="276" t="s">
        <v>7355</v>
      </c>
      <c r="Y188" s="276" t="s">
        <v>7355</v>
      </c>
      <c r="Z188" s="276" t="s">
        <v>7355</v>
      </c>
      <c r="AA188" s="276">
        <v>2.7</v>
      </c>
      <c r="AB188" s="276">
        <v>2.7</v>
      </c>
      <c r="AC188" s="276">
        <v>2.7</v>
      </c>
      <c r="AD188" s="276">
        <v>2.7</v>
      </c>
      <c r="AE188" s="276">
        <v>2.7</v>
      </c>
      <c r="AF188" s="276">
        <v>2.7</v>
      </c>
      <c r="AG188" s="276">
        <v>2.7</v>
      </c>
      <c r="AH188" s="276">
        <v>2.7</v>
      </c>
      <c r="AI188" s="276">
        <v>2.2999999999999998</v>
      </c>
      <c r="AJ188" s="276">
        <v>2.2999999999999998</v>
      </c>
      <c r="AK188" s="276">
        <f>_xlfn.IFNA(VLOOKUP(C188,'INFORM Severity - hidden'!$C$5:$G$155,5,FALSE),"-")</f>
        <v>2.2999999999999998</v>
      </c>
    </row>
    <row r="189" spans="1:37" x14ac:dyDescent="0.35">
      <c r="A189" t="s">
        <v>145</v>
      </c>
      <c r="B189" t="s">
        <v>143</v>
      </c>
      <c r="C189" t="s">
        <v>144</v>
      </c>
      <c r="D189" s="276" t="str">
        <f t="shared" si="2"/>
        <v>Increasing</v>
      </c>
      <c r="E189" s="276">
        <v>4.9000000000000004</v>
      </c>
      <c r="F189" s="276">
        <v>4.9000000000000004</v>
      </c>
      <c r="G189" s="276">
        <v>4.8</v>
      </c>
      <c r="H189" s="276">
        <v>4.8</v>
      </c>
      <c r="I189" s="276">
        <v>4.8</v>
      </c>
      <c r="J189" s="276">
        <v>4.9000000000000004</v>
      </c>
      <c r="K189" s="276">
        <v>4.9000000000000004</v>
      </c>
      <c r="L189" s="276">
        <v>4.9000000000000004</v>
      </c>
      <c r="M189" s="276">
        <v>4.9000000000000004</v>
      </c>
      <c r="N189" s="276">
        <v>4.8</v>
      </c>
      <c r="O189" s="276">
        <v>4.9000000000000004</v>
      </c>
      <c r="P189" s="276">
        <v>4.9000000000000004</v>
      </c>
      <c r="Q189" s="276">
        <v>4.9000000000000004</v>
      </c>
      <c r="R189" s="276">
        <v>4.9000000000000004</v>
      </c>
      <c r="S189" s="276">
        <v>4.9000000000000004</v>
      </c>
      <c r="T189" s="276">
        <v>4.9000000000000004</v>
      </c>
      <c r="U189" s="276">
        <v>4.9000000000000004</v>
      </c>
      <c r="V189" s="276">
        <v>4.9000000000000004</v>
      </c>
      <c r="W189" s="276">
        <v>4.9000000000000004</v>
      </c>
      <c r="X189" s="276">
        <v>4.9000000000000004</v>
      </c>
      <c r="Y189" s="276">
        <v>4.9000000000000004</v>
      </c>
      <c r="Z189" s="276">
        <v>4.9000000000000004</v>
      </c>
      <c r="AA189" s="276">
        <v>4.9000000000000004</v>
      </c>
      <c r="AB189" s="276">
        <v>4.9000000000000004</v>
      </c>
      <c r="AC189" s="276">
        <v>4.7</v>
      </c>
      <c r="AD189" s="276">
        <v>4.9000000000000004</v>
      </c>
      <c r="AE189" s="276">
        <v>4.9000000000000004</v>
      </c>
      <c r="AF189" s="276">
        <v>4.9000000000000004</v>
      </c>
      <c r="AG189" s="276">
        <v>4.9000000000000004</v>
      </c>
      <c r="AH189" s="276">
        <v>4.9000000000000004</v>
      </c>
      <c r="AI189" s="276">
        <v>5</v>
      </c>
      <c r="AJ189" s="276">
        <v>5</v>
      </c>
      <c r="AK189" s="276">
        <f>_xlfn.IFNA(VLOOKUP(C189,'INFORM Severity - hidden'!$C$5:$G$155,5,FALSE),"-")</f>
        <v>5</v>
      </c>
    </row>
    <row r="190" spans="1:37" x14ac:dyDescent="0.35">
      <c r="A190" t="s">
        <v>695</v>
      </c>
      <c r="B190" t="s">
        <v>2530</v>
      </c>
      <c r="C190" t="s">
        <v>2531</v>
      </c>
      <c r="D190" s="276" t="str">
        <f t="shared" si="2"/>
        <v>Increasing</v>
      </c>
      <c r="E190" s="276" t="s">
        <v>7355</v>
      </c>
      <c r="F190" s="276" t="s">
        <v>7355</v>
      </c>
      <c r="G190" s="276" t="s">
        <v>7355</v>
      </c>
      <c r="H190" s="276">
        <v>4</v>
      </c>
      <c r="I190" s="276">
        <v>4</v>
      </c>
      <c r="J190" s="276">
        <v>4</v>
      </c>
      <c r="K190" s="276">
        <v>4</v>
      </c>
      <c r="L190" s="276">
        <v>4</v>
      </c>
      <c r="M190" s="276">
        <v>4</v>
      </c>
      <c r="N190" s="276">
        <v>4.0999999999999996</v>
      </c>
      <c r="O190" s="276">
        <v>4.0999999999999996</v>
      </c>
      <c r="P190" s="276">
        <v>4.0999999999999996</v>
      </c>
      <c r="Q190" s="276">
        <v>4.0999999999999996</v>
      </c>
      <c r="R190" s="276">
        <v>4.0999999999999996</v>
      </c>
      <c r="S190" s="276">
        <v>4.0999999999999996</v>
      </c>
      <c r="T190" s="276">
        <v>4.0999999999999996</v>
      </c>
      <c r="U190" s="276">
        <v>4.0999999999999996</v>
      </c>
      <c r="V190" s="276">
        <v>4.0999999999999996</v>
      </c>
      <c r="W190" s="276">
        <v>4.0999999999999996</v>
      </c>
      <c r="X190" s="276">
        <v>4.0999999999999996</v>
      </c>
      <c r="Y190" s="276">
        <v>4.0999999999999996</v>
      </c>
      <c r="Z190" s="276">
        <v>4.2</v>
      </c>
      <c r="AA190" s="276">
        <v>4.0999999999999996</v>
      </c>
      <c r="AB190" s="276">
        <v>4.0999999999999996</v>
      </c>
      <c r="AC190" s="276">
        <v>4.0999999999999996</v>
      </c>
      <c r="AD190" s="276">
        <v>4.0999999999999996</v>
      </c>
      <c r="AE190" s="276">
        <v>4.0999999999999996</v>
      </c>
      <c r="AF190" s="276">
        <v>4.0999999999999996</v>
      </c>
      <c r="AG190" s="276">
        <v>4.0999999999999996</v>
      </c>
      <c r="AH190" s="276">
        <v>4.0999999999999996</v>
      </c>
      <c r="AI190" s="276">
        <v>4.2</v>
      </c>
      <c r="AJ190" s="276">
        <v>4.2</v>
      </c>
      <c r="AK190" s="276">
        <f>_xlfn.IFNA(VLOOKUP(C190,'INFORM Severity - hidden'!$C$5:$G$155,5,FALSE),"-")</f>
        <v>4.2</v>
      </c>
    </row>
    <row r="191" spans="1:37" x14ac:dyDescent="0.35">
      <c r="A191"/>
      <c r="B191"/>
      <c r="C191" t="s">
        <v>7433</v>
      </c>
      <c r="D191" s="276" t="str">
        <f t="shared" si="2"/>
        <v>-</v>
      </c>
      <c r="E191" s="276" t="s">
        <v>7355</v>
      </c>
      <c r="F191" s="276" t="s">
        <v>7355</v>
      </c>
      <c r="G191" s="276" t="s">
        <v>7355</v>
      </c>
      <c r="H191" s="276">
        <v>3</v>
      </c>
      <c r="I191" s="276" t="s">
        <v>7355</v>
      </c>
      <c r="J191" s="276" t="s">
        <v>7355</v>
      </c>
      <c r="K191" s="276" t="s">
        <v>7355</v>
      </c>
      <c r="L191" s="276" t="s">
        <v>7355</v>
      </c>
      <c r="M191" s="276" t="s">
        <v>7355</v>
      </c>
      <c r="N191" s="276" t="s">
        <v>7355</v>
      </c>
      <c r="O191" s="276" t="s">
        <v>7355</v>
      </c>
      <c r="P191" s="276" t="s">
        <v>7355</v>
      </c>
      <c r="Q191" s="276" t="s">
        <v>7355</v>
      </c>
      <c r="R191" s="276" t="s">
        <v>7355</v>
      </c>
      <c r="S191" s="276" t="s">
        <v>7355</v>
      </c>
      <c r="T191" s="276" t="s">
        <v>7355</v>
      </c>
      <c r="U191" s="276" t="s">
        <v>7355</v>
      </c>
      <c r="V191" s="276" t="s">
        <v>7355</v>
      </c>
      <c r="W191" s="276" t="s">
        <v>7355</v>
      </c>
      <c r="X191" s="276" t="s">
        <v>7355</v>
      </c>
      <c r="Y191" s="276" t="s">
        <v>7355</v>
      </c>
      <c r="Z191" s="276" t="s">
        <v>7355</v>
      </c>
      <c r="AA191" s="276" t="s">
        <v>7355</v>
      </c>
      <c r="AB191" s="276" t="s">
        <v>7355</v>
      </c>
      <c r="AC191" s="276" t="s">
        <v>7355</v>
      </c>
      <c r="AD191" s="276" t="s">
        <v>7355</v>
      </c>
      <c r="AE191" s="276" t="s">
        <v>7355</v>
      </c>
      <c r="AF191" s="276" t="s">
        <v>7355</v>
      </c>
      <c r="AG191" s="276" t="s">
        <v>7355</v>
      </c>
      <c r="AH191" s="276" t="s">
        <v>7355</v>
      </c>
      <c r="AI191" s="276" t="s">
        <v>7355</v>
      </c>
      <c r="AJ191" s="276" t="s">
        <v>7355</v>
      </c>
      <c r="AK191" s="276" t="str">
        <f>_xlfn.IFNA(VLOOKUP(C191,'INFORM Severity - hidden'!$C$5:$G$155,5,FALSE),"-")</f>
        <v>-</v>
      </c>
    </row>
    <row r="192" spans="1:37" x14ac:dyDescent="0.35">
      <c r="A192" t="s">
        <v>695</v>
      </c>
      <c r="B192" t="s">
        <v>693</v>
      </c>
      <c r="C192" t="s">
        <v>694</v>
      </c>
      <c r="D192" s="276" t="str">
        <f t="shared" si="2"/>
        <v>Increasing</v>
      </c>
      <c r="E192" s="276" t="s">
        <v>7355</v>
      </c>
      <c r="F192" s="276" t="s">
        <v>7355</v>
      </c>
      <c r="G192" s="276" t="s">
        <v>7355</v>
      </c>
      <c r="H192" s="276">
        <v>3.4</v>
      </c>
      <c r="I192" s="276">
        <v>3.4</v>
      </c>
      <c r="J192" s="276">
        <v>3.4</v>
      </c>
      <c r="K192" s="276">
        <v>3.4</v>
      </c>
      <c r="L192" s="276">
        <v>3.4</v>
      </c>
      <c r="M192" s="276">
        <v>3.4</v>
      </c>
      <c r="N192" s="276">
        <v>3.5</v>
      </c>
      <c r="O192" s="276">
        <v>3.5</v>
      </c>
      <c r="P192" s="276">
        <v>3.5</v>
      </c>
      <c r="Q192" s="276">
        <v>3.5</v>
      </c>
      <c r="R192" s="276">
        <v>3.5</v>
      </c>
      <c r="S192" s="276">
        <v>3.7</v>
      </c>
      <c r="T192" s="276">
        <v>3.7</v>
      </c>
      <c r="U192" s="276">
        <v>3.7</v>
      </c>
      <c r="V192" s="276">
        <v>3.7</v>
      </c>
      <c r="W192" s="276">
        <v>3.7</v>
      </c>
      <c r="X192" s="276">
        <v>3.7</v>
      </c>
      <c r="Y192" s="276">
        <v>3.7</v>
      </c>
      <c r="Z192" s="276">
        <v>3.7</v>
      </c>
      <c r="AA192" s="276">
        <v>3.6</v>
      </c>
      <c r="AB192" s="276">
        <v>3.6</v>
      </c>
      <c r="AC192" s="276">
        <v>3.6</v>
      </c>
      <c r="AD192" s="276">
        <v>3.6</v>
      </c>
      <c r="AE192" s="276">
        <v>3.6</v>
      </c>
      <c r="AF192" s="276">
        <v>3.6</v>
      </c>
      <c r="AG192" s="276">
        <v>3.6</v>
      </c>
      <c r="AH192" s="276">
        <v>3.6</v>
      </c>
      <c r="AI192" s="276">
        <v>3.8</v>
      </c>
      <c r="AJ192" s="276">
        <v>3.8</v>
      </c>
      <c r="AK192" s="276">
        <f>_xlfn.IFNA(VLOOKUP(C192,'INFORM Severity - hidden'!$C$5:$G$155,5,FALSE),"-")</f>
        <v>3.8</v>
      </c>
    </row>
    <row r="193" spans="1:37" x14ac:dyDescent="0.35">
      <c r="A193" t="s">
        <v>695</v>
      </c>
      <c r="B193" t="s">
        <v>709</v>
      </c>
      <c r="C193" t="s">
        <v>710</v>
      </c>
      <c r="D193" s="276" t="str">
        <f t="shared" si="2"/>
        <v>Increasing</v>
      </c>
      <c r="E193" s="276" t="s">
        <v>7355</v>
      </c>
      <c r="F193" s="276" t="s">
        <v>7355</v>
      </c>
      <c r="G193" s="276" t="s">
        <v>7355</v>
      </c>
      <c r="H193" s="276">
        <v>3.1</v>
      </c>
      <c r="I193" s="276">
        <v>3.1</v>
      </c>
      <c r="J193" s="276">
        <v>3.1</v>
      </c>
      <c r="K193" s="276">
        <v>3.1</v>
      </c>
      <c r="L193" s="276">
        <v>3.1</v>
      </c>
      <c r="M193" s="276">
        <v>3.1</v>
      </c>
      <c r="N193" s="276">
        <v>3.1</v>
      </c>
      <c r="O193" s="276">
        <v>3.1</v>
      </c>
      <c r="P193" s="276">
        <v>3.1</v>
      </c>
      <c r="Q193" s="276">
        <v>3.1</v>
      </c>
      <c r="R193" s="276">
        <v>3.1</v>
      </c>
      <c r="S193" s="276">
        <v>3.3</v>
      </c>
      <c r="T193" s="276">
        <v>3.3</v>
      </c>
      <c r="U193" s="276">
        <v>3.4</v>
      </c>
      <c r="V193" s="276">
        <v>3.4</v>
      </c>
      <c r="W193" s="276">
        <v>3.4</v>
      </c>
      <c r="X193" s="276">
        <v>3.4</v>
      </c>
      <c r="Y193" s="276">
        <v>3.4</v>
      </c>
      <c r="Z193" s="276">
        <v>3.4</v>
      </c>
      <c r="AA193" s="276">
        <v>3.3</v>
      </c>
      <c r="AB193" s="276">
        <v>3.3</v>
      </c>
      <c r="AC193" s="276">
        <v>3.3</v>
      </c>
      <c r="AD193" s="276">
        <v>3.3</v>
      </c>
      <c r="AE193" s="276">
        <v>3.3</v>
      </c>
      <c r="AF193" s="276">
        <v>3.3</v>
      </c>
      <c r="AG193" s="276">
        <v>3.3</v>
      </c>
      <c r="AH193" s="276">
        <v>3.3</v>
      </c>
      <c r="AI193" s="276">
        <v>3.5</v>
      </c>
      <c r="AJ193" s="276">
        <v>3.5</v>
      </c>
      <c r="AK193" s="276">
        <f>_xlfn.IFNA(VLOOKUP(C193,'INFORM Severity - hidden'!$C$5:$G$155,5,FALSE),"-")</f>
        <v>3.5</v>
      </c>
    </row>
    <row r="194" spans="1:37" x14ac:dyDescent="0.35">
      <c r="A194" t="s">
        <v>695</v>
      </c>
      <c r="B194" t="s">
        <v>724</v>
      </c>
      <c r="C194" t="s">
        <v>725</v>
      </c>
      <c r="D194" s="276" t="str">
        <f t="shared" si="2"/>
        <v>Increasing</v>
      </c>
      <c r="E194" s="276" t="s">
        <v>7355</v>
      </c>
      <c r="F194" s="276" t="s">
        <v>7355</v>
      </c>
      <c r="G194" s="276" t="s">
        <v>7355</v>
      </c>
      <c r="H194" s="276">
        <v>3.3</v>
      </c>
      <c r="I194" s="276">
        <v>3.3</v>
      </c>
      <c r="J194" s="276">
        <v>3.3</v>
      </c>
      <c r="K194" s="276">
        <v>3.3</v>
      </c>
      <c r="L194" s="276">
        <v>3.3</v>
      </c>
      <c r="M194" s="276">
        <v>3.3</v>
      </c>
      <c r="N194" s="276">
        <v>3.3</v>
      </c>
      <c r="O194" s="276">
        <v>3.3</v>
      </c>
      <c r="P194" s="276">
        <v>3.3</v>
      </c>
      <c r="Q194" s="276">
        <v>3.3</v>
      </c>
      <c r="R194" s="276">
        <v>3.3</v>
      </c>
      <c r="S194" s="276">
        <v>3.3</v>
      </c>
      <c r="T194" s="276">
        <v>3.4</v>
      </c>
      <c r="U194" s="276">
        <v>3.4</v>
      </c>
      <c r="V194" s="276">
        <v>3.4</v>
      </c>
      <c r="W194" s="276">
        <v>3.3</v>
      </c>
      <c r="X194" s="276">
        <v>3.3</v>
      </c>
      <c r="Y194" s="276">
        <v>3.2</v>
      </c>
      <c r="Z194" s="276">
        <v>3.2</v>
      </c>
      <c r="AA194" s="276">
        <v>3.2</v>
      </c>
      <c r="AB194" s="276">
        <v>3.2</v>
      </c>
      <c r="AC194" s="276">
        <v>3.2</v>
      </c>
      <c r="AD194" s="276">
        <v>3.2</v>
      </c>
      <c r="AE194" s="276">
        <v>3.2</v>
      </c>
      <c r="AF194" s="276">
        <v>3.2</v>
      </c>
      <c r="AG194" s="276">
        <v>3.2</v>
      </c>
      <c r="AH194" s="276">
        <v>3.2</v>
      </c>
      <c r="AI194" s="276">
        <v>3.5</v>
      </c>
      <c r="AJ194" s="276">
        <v>3.5</v>
      </c>
      <c r="AK194" s="276">
        <f>_xlfn.IFNA(VLOOKUP(C194,'INFORM Severity - hidden'!$C$5:$G$155,5,FALSE),"-")</f>
        <v>3.5</v>
      </c>
    </row>
    <row r="195" spans="1:37" x14ac:dyDescent="0.35">
      <c r="A195" t="s">
        <v>695</v>
      </c>
      <c r="B195" t="s">
        <v>736</v>
      </c>
      <c r="C195" t="s">
        <v>737</v>
      </c>
      <c r="D195" s="276" t="str">
        <f t="shared" ref="D195:D226" si="3">IF(AK195="-","-",IFERROR(IF(ROUND(AVERAGE(AI195:AK195),1)=ROUND(AVERAGE(AF195:AH195),1),"Stable",IF(ROUND(AVERAGE(AI195:AK195),1)&lt;ROUND(AVERAGE(AF195:AH195),1),"Decreasing",IF(ROUND(AVERAGE(AI195:AK195),1)&gt;ROUND(AVERAGE(AF195:AH195),1),"Increasing"))),"-"))</f>
        <v>Increasing</v>
      </c>
      <c r="E195" s="276" t="s">
        <v>7355</v>
      </c>
      <c r="F195" s="276" t="s">
        <v>7355</v>
      </c>
      <c r="G195" s="276" t="s">
        <v>7355</v>
      </c>
      <c r="H195" s="276" t="s">
        <v>7355</v>
      </c>
      <c r="I195" s="276" t="s">
        <v>7355</v>
      </c>
      <c r="J195" s="276" t="s">
        <v>7355</v>
      </c>
      <c r="K195" s="276" t="s">
        <v>7355</v>
      </c>
      <c r="L195" s="276" t="s">
        <v>7355</v>
      </c>
      <c r="M195" s="276" t="s">
        <v>7355</v>
      </c>
      <c r="N195" s="276" t="s">
        <v>7355</v>
      </c>
      <c r="O195" s="276" t="s">
        <v>7355</v>
      </c>
      <c r="P195" s="276" t="s">
        <v>7355</v>
      </c>
      <c r="Q195" s="276" t="s">
        <v>7355</v>
      </c>
      <c r="R195" s="276" t="s">
        <v>7355</v>
      </c>
      <c r="S195" s="276" t="s">
        <v>7355</v>
      </c>
      <c r="T195" s="276" t="s">
        <v>7355</v>
      </c>
      <c r="U195" s="276" t="s">
        <v>7355</v>
      </c>
      <c r="V195" s="276" t="s">
        <v>7355</v>
      </c>
      <c r="W195" s="276">
        <v>2.6</v>
      </c>
      <c r="X195" s="276">
        <v>2.6</v>
      </c>
      <c r="Y195" s="276">
        <v>2.6</v>
      </c>
      <c r="Z195" s="276">
        <v>2.5</v>
      </c>
      <c r="AA195" s="276">
        <v>2.5</v>
      </c>
      <c r="AB195" s="276">
        <v>2.5</v>
      </c>
      <c r="AC195" s="276">
        <v>2.5</v>
      </c>
      <c r="AD195" s="276">
        <v>2.5</v>
      </c>
      <c r="AE195" s="276">
        <v>2.5</v>
      </c>
      <c r="AF195" s="276">
        <v>2.5</v>
      </c>
      <c r="AG195" s="276">
        <v>2.5</v>
      </c>
      <c r="AH195" s="276">
        <v>2.5</v>
      </c>
      <c r="AI195" s="276">
        <v>2.8</v>
      </c>
      <c r="AJ195" s="276">
        <v>2.8</v>
      </c>
      <c r="AK195" s="276">
        <f>_xlfn.IFNA(VLOOKUP(C195,'INFORM Severity - hidden'!$C$5:$G$155,5,FALSE),"-")</f>
        <v>2.8</v>
      </c>
    </row>
    <row r="196" spans="1:37" x14ac:dyDescent="0.35">
      <c r="A196"/>
      <c r="B196"/>
      <c r="C196" t="s">
        <v>7434</v>
      </c>
      <c r="D196" s="276" t="str">
        <f t="shared" si="3"/>
        <v>-</v>
      </c>
      <c r="E196" s="276" t="s">
        <v>7355</v>
      </c>
      <c r="F196" s="276" t="s">
        <v>7355</v>
      </c>
      <c r="G196" s="276" t="s">
        <v>7355</v>
      </c>
      <c r="H196" s="276" t="s">
        <v>7355</v>
      </c>
      <c r="I196" s="276" t="s">
        <v>7355</v>
      </c>
      <c r="J196" s="276" t="s">
        <v>7355</v>
      </c>
      <c r="K196" s="276" t="s">
        <v>7355</v>
      </c>
      <c r="L196" s="276" t="s">
        <v>7355</v>
      </c>
      <c r="M196" s="276" t="s">
        <v>7355</v>
      </c>
      <c r="N196" s="276" t="s">
        <v>7355</v>
      </c>
      <c r="O196" s="276" t="s">
        <v>7355</v>
      </c>
      <c r="P196" s="276" t="s">
        <v>7355</v>
      </c>
      <c r="Q196" s="276" t="s">
        <v>7355</v>
      </c>
      <c r="R196" s="276" t="s">
        <v>7355</v>
      </c>
      <c r="S196" s="276" t="s">
        <v>7355</v>
      </c>
      <c r="T196" s="276" t="s">
        <v>7355</v>
      </c>
      <c r="U196" s="276" t="s">
        <v>7355</v>
      </c>
      <c r="V196" s="276" t="s">
        <v>7355</v>
      </c>
      <c r="W196" s="276" t="s">
        <v>7355</v>
      </c>
      <c r="X196" s="276" t="s">
        <v>7355</v>
      </c>
      <c r="Y196" s="276">
        <v>2.1</v>
      </c>
      <c r="Z196" s="276">
        <v>2.6</v>
      </c>
      <c r="AA196" s="276">
        <v>2.6</v>
      </c>
      <c r="AB196" s="276">
        <v>2.6</v>
      </c>
      <c r="AC196" s="276">
        <v>2.6</v>
      </c>
      <c r="AD196" s="276" t="s">
        <v>7355</v>
      </c>
      <c r="AE196" s="276" t="s">
        <v>7355</v>
      </c>
      <c r="AF196" s="276" t="s">
        <v>7355</v>
      </c>
      <c r="AG196" s="276" t="s">
        <v>7355</v>
      </c>
      <c r="AH196" s="276" t="s">
        <v>7355</v>
      </c>
      <c r="AI196" s="276" t="s">
        <v>7355</v>
      </c>
      <c r="AJ196" s="276" t="s">
        <v>7355</v>
      </c>
      <c r="AK196" s="276" t="str">
        <f>_xlfn.IFNA(VLOOKUP(C196,'INFORM Severity - hidden'!$C$5:$G$155,5,FALSE),"-")</f>
        <v>-</v>
      </c>
    </row>
    <row r="197" spans="1:37" x14ac:dyDescent="0.35">
      <c r="A197" t="s">
        <v>391</v>
      </c>
      <c r="B197" t="s">
        <v>389</v>
      </c>
      <c r="C197" t="s">
        <v>390</v>
      </c>
      <c r="D197" s="276" t="str">
        <f t="shared" si="3"/>
        <v>Stable</v>
      </c>
      <c r="E197" s="276" t="s">
        <v>7355</v>
      </c>
      <c r="F197" s="276" t="s">
        <v>7355</v>
      </c>
      <c r="G197" s="276" t="s">
        <v>7355</v>
      </c>
      <c r="H197" s="276" t="s">
        <v>7355</v>
      </c>
      <c r="I197" s="276" t="s">
        <v>7355</v>
      </c>
      <c r="J197" s="276" t="s">
        <v>7355</v>
      </c>
      <c r="K197" s="276" t="s">
        <v>7355</v>
      </c>
      <c r="L197" s="276" t="s">
        <v>7355</v>
      </c>
      <c r="M197" s="276" t="s">
        <v>7355</v>
      </c>
      <c r="N197" s="276" t="s">
        <v>7355</v>
      </c>
      <c r="O197" s="276" t="s">
        <v>7355</v>
      </c>
      <c r="P197" s="276" t="s">
        <v>7355</v>
      </c>
      <c r="Q197" s="276">
        <v>1.7</v>
      </c>
      <c r="R197" s="276">
        <v>1.7</v>
      </c>
      <c r="S197" s="276">
        <v>2.1</v>
      </c>
      <c r="T197" s="276">
        <v>2.1</v>
      </c>
      <c r="U197" s="276">
        <v>2.2000000000000002</v>
      </c>
      <c r="V197" s="276">
        <v>2.2000000000000002</v>
      </c>
      <c r="W197" s="276">
        <v>2.1</v>
      </c>
      <c r="X197" s="276">
        <v>2.1</v>
      </c>
      <c r="Y197" s="276">
        <v>2.1</v>
      </c>
      <c r="Z197" s="276">
        <v>2.1</v>
      </c>
      <c r="AA197" s="276">
        <v>2.1</v>
      </c>
      <c r="AB197" s="276">
        <v>2.1</v>
      </c>
      <c r="AC197" s="276">
        <v>1.9</v>
      </c>
      <c r="AD197" s="276">
        <v>2</v>
      </c>
      <c r="AE197" s="276">
        <v>2</v>
      </c>
      <c r="AF197" s="276">
        <v>2</v>
      </c>
      <c r="AG197" s="276">
        <v>2.1</v>
      </c>
      <c r="AH197" s="276">
        <v>2.1</v>
      </c>
      <c r="AI197" s="276">
        <v>2.1</v>
      </c>
      <c r="AJ197" s="276">
        <v>2.1</v>
      </c>
      <c r="AK197" s="276">
        <f>_xlfn.IFNA(VLOOKUP(C197,'INFORM Severity - hidden'!$C$5:$G$155,5,FALSE),"-")</f>
        <v>2.1</v>
      </c>
    </row>
    <row r="198" spans="1:37" x14ac:dyDescent="0.35">
      <c r="A198" t="s">
        <v>391</v>
      </c>
      <c r="B198" t="s">
        <v>402</v>
      </c>
      <c r="C198" t="s">
        <v>403</v>
      </c>
      <c r="D198" s="276" t="str">
        <f t="shared" si="3"/>
        <v>-</v>
      </c>
      <c r="E198" s="276" t="s">
        <v>7355</v>
      </c>
      <c r="F198" s="276" t="s">
        <v>7355</v>
      </c>
      <c r="G198" s="276" t="s">
        <v>7355</v>
      </c>
      <c r="H198" s="276" t="s">
        <v>7355</v>
      </c>
      <c r="I198" s="276" t="s">
        <v>7355</v>
      </c>
      <c r="J198" s="276" t="s">
        <v>7355</v>
      </c>
      <c r="K198" s="276" t="s">
        <v>7355</v>
      </c>
      <c r="L198" s="276" t="s">
        <v>7355</v>
      </c>
      <c r="M198" s="276" t="s">
        <v>7355</v>
      </c>
      <c r="N198" s="276" t="s">
        <v>7355</v>
      </c>
      <c r="O198" s="276" t="s">
        <v>7355</v>
      </c>
      <c r="P198" s="276" t="s">
        <v>7355</v>
      </c>
      <c r="Q198" s="276" t="s">
        <v>7355</v>
      </c>
      <c r="R198" s="276" t="s">
        <v>7355</v>
      </c>
      <c r="S198" s="276" t="s">
        <v>7355</v>
      </c>
      <c r="T198" s="276" t="s">
        <v>7355</v>
      </c>
      <c r="U198" s="276" t="s">
        <v>7355</v>
      </c>
      <c r="V198" s="276" t="s">
        <v>7355</v>
      </c>
      <c r="W198" s="276" t="s">
        <v>7355</v>
      </c>
      <c r="X198" s="276" t="s">
        <v>7355</v>
      </c>
      <c r="Y198" s="276" t="s">
        <v>7355</v>
      </c>
      <c r="Z198" s="276" t="s">
        <v>7355</v>
      </c>
      <c r="AA198" s="276" t="s">
        <v>7355</v>
      </c>
      <c r="AB198" s="276" t="s">
        <v>7355</v>
      </c>
      <c r="AC198" s="276" t="s">
        <v>7355</v>
      </c>
      <c r="AD198" s="276" t="s">
        <v>7355</v>
      </c>
      <c r="AE198" s="276" t="s">
        <v>7355</v>
      </c>
      <c r="AF198" s="276" t="s">
        <v>7355</v>
      </c>
      <c r="AG198" s="276" t="s">
        <v>7355</v>
      </c>
      <c r="AH198" s="276" t="s">
        <v>7355</v>
      </c>
      <c r="AI198" s="276" t="s">
        <v>7355</v>
      </c>
      <c r="AJ198" s="276" t="s">
        <v>7355</v>
      </c>
      <c r="AK198" s="276" t="str">
        <f>_xlfn.IFNA(VLOOKUP(C198,'INFORM Severity - hidden'!$C$5:$G$155,5,FALSE),"-")</f>
        <v>x</v>
      </c>
    </row>
    <row r="199" spans="1:37" x14ac:dyDescent="0.35">
      <c r="A199" t="s">
        <v>391</v>
      </c>
      <c r="B199" t="s">
        <v>412</v>
      </c>
      <c r="C199" t="s">
        <v>413</v>
      </c>
      <c r="D199" s="276" t="str">
        <f t="shared" si="3"/>
        <v>Stable</v>
      </c>
      <c r="E199" s="276" t="s">
        <v>7355</v>
      </c>
      <c r="F199" s="276">
        <v>1.2</v>
      </c>
      <c r="G199" s="276">
        <v>1.2</v>
      </c>
      <c r="H199" s="276">
        <v>1.4</v>
      </c>
      <c r="I199" s="276">
        <v>1.4</v>
      </c>
      <c r="J199" s="276">
        <v>1.4</v>
      </c>
      <c r="K199" s="276">
        <v>1.4</v>
      </c>
      <c r="L199" s="276">
        <v>1.4</v>
      </c>
      <c r="M199" s="276">
        <v>1.4</v>
      </c>
      <c r="N199" s="276">
        <v>1.4</v>
      </c>
      <c r="O199" s="276">
        <v>2.1</v>
      </c>
      <c r="P199" s="276">
        <v>2.1</v>
      </c>
      <c r="Q199" s="276">
        <v>2.1</v>
      </c>
      <c r="R199" s="276">
        <v>2.1</v>
      </c>
      <c r="S199" s="276">
        <v>2.1</v>
      </c>
      <c r="T199" s="276">
        <v>2.1</v>
      </c>
      <c r="U199" s="276">
        <v>2.1</v>
      </c>
      <c r="V199" s="276">
        <v>2.1</v>
      </c>
      <c r="W199" s="276">
        <v>2.1</v>
      </c>
      <c r="X199" s="276">
        <v>2.1</v>
      </c>
      <c r="Y199" s="276">
        <v>2.1</v>
      </c>
      <c r="Z199" s="276">
        <v>2.2000000000000002</v>
      </c>
      <c r="AA199" s="276">
        <v>2.2999999999999998</v>
      </c>
      <c r="AB199" s="276">
        <v>2.2999999999999998</v>
      </c>
      <c r="AC199" s="276">
        <v>2.2999999999999998</v>
      </c>
      <c r="AD199" s="276">
        <v>2.2999999999999998</v>
      </c>
      <c r="AE199" s="276">
        <v>2.2999999999999998</v>
      </c>
      <c r="AF199" s="276">
        <v>2.2999999999999998</v>
      </c>
      <c r="AG199" s="276">
        <v>2.2999999999999998</v>
      </c>
      <c r="AH199" s="276">
        <v>2.2999999999999998</v>
      </c>
      <c r="AI199" s="276">
        <v>2.4</v>
      </c>
      <c r="AJ199" s="276">
        <v>2.2999999999999998</v>
      </c>
      <c r="AK199" s="276">
        <f>_xlfn.IFNA(VLOOKUP(C199,'INFORM Severity - hidden'!$C$5:$G$155,5,FALSE),"-")</f>
        <v>2.2999999999999998</v>
      </c>
    </row>
    <row r="200" spans="1:37" x14ac:dyDescent="0.35">
      <c r="A200"/>
      <c r="B200"/>
      <c r="C200" t="s">
        <v>7435</v>
      </c>
      <c r="D200" s="276" t="str">
        <f t="shared" si="3"/>
        <v>-</v>
      </c>
      <c r="E200" s="276" t="s">
        <v>7355</v>
      </c>
      <c r="F200" s="276" t="s">
        <v>7355</v>
      </c>
      <c r="G200" s="276" t="s">
        <v>7355</v>
      </c>
      <c r="H200" s="276" t="s">
        <v>7355</v>
      </c>
      <c r="I200" s="276" t="s">
        <v>7355</v>
      </c>
      <c r="J200" s="276" t="s">
        <v>7355</v>
      </c>
      <c r="K200" s="276" t="s">
        <v>7355</v>
      </c>
      <c r="L200" s="276" t="s">
        <v>7355</v>
      </c>
      <c r="M200" s="276" t="s">
        <v>7355</v>
      </c>
      <c r="N200" s="276" t="s">
        <v>7355</v>
      </c>
      <c r="O200" s="276" t="s">
        <v>7355</v>
      </c>
      <c r="P200" s="276" t="s">
        <v>7355</v>
      </c>
      <c r="Q200" s="276" t="s">
        <v>7355</v>
      </c>
      <c r="R200" s="276" t="s">
        <v>7355</v>
      </c>
      <c r="S200" s="276" t="s">
        <v>7355</v>
      </c>
      <c r="T200" s="276" t="s">
        <v>7355</v>
      </c>
      <c r="U200" s="276" t="s">
        <v>7355</v>
      </c>
      <c r="V200" s="276" t="s">
        <v>7355</v>
      </c>
      <c r="W200" s="276" t="s">
        <v>7355</v>
      </c>
      <c r="X200" s="276" t="s">
        <v>7355</v>
      </c>
      <c r="Y200" s="276" t="s">
        <v>7355</v>
      </c>
      <c r="Z200" s="276" t="s">
        <v>7355</v>
      </c>
      <c r="AA200" s="276" t="s">
        <v>7355</v>
      </c>
      <c r="AB200" s="276" t="s">
        <v>7355</v>
      </c>
      <c r="AC200" s="276" t="s">
        <v>7355</v>
      </c>
      <c r="AD200" s="276" t="s">
        <v>7355</v>
      </c>
      <c r="AE200" s="276" t="s">
        <v>7355</v>
      </c>
      <c r="AF200" s="276">
        <v>1.4</v>
      </c>
      <c r="AG200" s="276">
        <v>1.3</v>
      </c>
      <c r="AH200" s="276">
        <v>1.3</v>
      </c>
      <c r="AI200" s="276">
        <v>1.3</v>
      </c>
      <c r="AJ200" s="276">
        <v>1.3</v>
      </c>
      <c r="AK200" s="276" t="str">
        <f>_xlfn.IFNA(VLOOKUP(C200,'INFORM Severity - hidden'!$C$5:$G$155,5,FALSE),"-")</f>
        <v>-</v>
      </c>
    </row>
    <row r="201" spans="1:37" x14ac:dyDescent="0.35">
      <c r="A201" t="s">
        <v>934</v>
      </c>
      <c r="B201" t="s">
        <v>932</v>
      </c>
      <c r="C201" t="s">
        <v>933</v>
      </c>
      <c r="D201" s="276" t="str">
        <f t="shared" si="3"/>
        <v>Stable</v>
      </c>
      <c r="E201" s="276" t="s">
        <v>7355</v>
      </c>
      <c r="F201" s="276">
        <v>0.9</v>
      </c>
      <c r="G201" s="276">
        <v>0.9</v>
      </c>
      <c r="H201" s="276">
        <v>1.4</v>
      </c>
      <c r="I201" s="276">
        <v>1.4</v>
      </c>
      <c r="J201" s="276">
        <v>1.4</v>
      </c>
      <c r="K201" s="276">
        <v>1.4</v>
      </c>
      <c r="L201" s="276">
        <v>1.4</v>
      </c>
      <c r="M201" s="276">
        <v>1.4</v>
      </c>
      <c r="N201" s="276">
        <v>1.4</v>
      </c>
      <c r="O201" s="276">
        <v>1.7</v>
      </c>
      <c r="P201" s="276">
        <v>1.5</v>
      </c>
      <c r="Q201" s="276">
        <v>1.5</v>
      </c>
      <c r="R201" s="276">
        <v>1.5</v>
      </c>
      <c r="S201" s="276">
        <v>1.5</v>
      </c>
      <c r="T201" s="276">
        <v>1.5</v>
      </c>
      <c r="U201" s="276">
        <v>1.6</v>
      </c>
      <c r="V201" s="276">
        <v>1.5</v>
      </c>
      <c r="W201" s="276">
        <v>1.5</v>
      </c>
      <c r="X201" s="276">
        <v>1.5</v>
      </c>
      <c r="Y201" s="276">
        <v>1.5</v>
      </c>
      <c r="Z201" s="276">
        <v>1.5</v>
      </c>
      <c r="AA201" s="276">
        <v>1.8</v>
      </c>
      <c r="AB201" s="276">
        <v>1.7</v>
      </c>
      <c r="AC201" s="276">
        <v>1.7</v>
      </c>
      <c r="AD201" s="276">
        <v>1.7</v>
      </c>
      <c r="AE201" s="276">
        <v>1.7</v>
      </c>
      <c r="AF201" s="276">
        <v>1.7</v>
      </c>
      <c r="AG201" s="276">
        <v>1.7</v>
      </c>
      <c r="AH201" s="276">
        <v>1.7</v>
      </c>
      <c r="AI201" s="276">
        <v>1.7</v>
      </c>
      <c r="AJ201" s="276">
        <v>1.7</v>
      </c>
      <c r="AK201" s="276">
        <f>_xlfn.IFNA(VLOOKUP(C201,'INFORM Severity - hidden'!$C$5:$G$155,5,FALSE),"-")</f>
        <v>1.7</v>
      </c>
    </row>
    <row r="202" spans="1:37" x14ac:dyDescent="0.35">
      <c r="A202" t="s">
        <v>751</v>
      </c>
      <c r="B202" t="s">
        <v>749</v>
      </c>
      <c r="C202" t="s">
        <v>750</v>
      </c>
      <c r="D202" s="276" t="str">
        <f t="shared" si="3"/>
        <v>-</v>
      </c>
      <c r="E202" s="276" t="s">
        <v>7355</v>
      </c>
      <c r="F202" s="276" t="s">
        <v>7355</v>
      </c>
      <c r="G202" s="276" t="s">
        <v>7355</v>
      </c>
      <c r="H202" s="276" t="s">
        <v>7355</v>
      </c>
      <c r="I202" s="276" t="s">
        <v>7355</v>
      </c>
      <c r="J202" s="276" t="s">
        <v>7355</v>
      </c>
      <c r="K202" s="276" t="s">
        <v>7355</v>
      </c>
      <c r="L202" s="276" t="s">
        <v>7355</v>
      </c>
      <c r="M202" s="276" t="s">
        <v>7355</v>
      </c>
      <c r="N202" s="276" t="s">
        <v>7355</v>
      </c>
      <c r="O202" s="276" t="s">
        <v>7355</v>
      </c>
      <c r="P202" s="276" t="s">
        <v>7355</v>
      </c>
      <c r="Q202" s="276" t="s">
        <v>7355</v>
      </c>
      <c r="R202" s="276" t="s">
        <v>7355</v>
      </c>
      <c r="S202" s="276" t="s">
        <v>7355</v>
      </c>
      <c r="T202" s="276" t="s">
        <v>7355</v>
      </c>
      <c r="U202" s="276" t="s">
        <v>7355</v>
      </c>
      <c r="V202" s="276" t="s">
        <v>7355</v>
      </c>
      <c r="W202" s="276" t="s">
        <v>7355</v>
      </c>
      <c r="X202" s="276" t="s">
        <v>7355</v>
      </c>
      <c r="Y202" s="276" t="s">
        <v>7355</v>
      </c>
      <c r="Z202" s="276" t="s">
        <v>7355</v>
      </c>
      <c r="AA202" s="276" t="s">
        <v>7355</v>
      </c>
      <c r="AB202" s="276" t="s">
        <v>7355</v>
      </c>
      <c r="AC202" s="276" t="s">
        <v>7355</v>
      </c>
      <c r="AD202" s="276" t="s">
        <v>7355</v>
      </c>
      <c r="AE202" s="276" t="s">
        <v>7355</v>
      </c>
      <c r="AF202" s="276" t="s">
        <v>7355</v>
      </c>
      <c r="AG202" s="276" t="s">
        <v>7355</v>
      </c>
      <c r="AH202" s="276" t="s">
        <v>7355</v>
      </c>
      <c r="AI202" s="276" t="s">
        <v>7355</v>
      </c>
      <c r="AJ202" s="276" t="s">
        <v>7355</v>
      </c>
      <c r="AK202" s="276" t="str">
        <f>_xlfn.IFNA(VLOOKUP(C202,'INFORM Severity - hidden'!$C$5:$G$155,5,FALSE),"-")</f>
        <v>x</v>
      </c>
    </row>
    <row r="203" spans="1:37" x14ac:dyDescent="0.35">
      <c r="A203" t="s">
        <v>773</v>
      </c>
      <c r="B203" t="s">
        <v>771</v>
      </c>
      <c r="C203" t="s">
        <v>772</v>
      </c>
      <c r="D203" s="276" t="str">
        <f t="shared" si="3"/>
        <v>Increasing</v>
      </c>
      <c r="E203" s="276" t="s">
        <v>7355</v>
      </c>
      <c r="F203" s="276" t="s">
        <v>7355</v>
      </c>
      <c r="G203" s="276" t="s">
        <v>7355</v>
      </c>
      <c r="H203" s="276">
        <v>3.6</v>
      </c>
      <c r="I203" s="276">
        <v>3.6</v>
      </c>
      <c r="J203" s="276">
        <v>3.6</v>
      </c>
      <c r="K203" s="276">
        <v>3.5</v>
      </c>
      <c r="L203" s="276">
        <v>3.5</v>
      </c>
      <c r="M203" s="276">
        <v>3.5</v>
      </c>
      <c r="N203" s="276">
        <v>3.5</v>
      </c>
      <c r="O203" s="276">
        <v>3.5</v>
      </c>
      <c r="P203" s="276">
        <v>3.5</v>
      </c>
      <c r="Q203" s="276">
        <v>3.2</v>
      </c>
      <c r="R203" s="276">
        <v>3.2</v>
      </c>
      <c r="S203" s="276">
        <v>3.2</v>
      </c>
      <c r="T203" s="276">
        <v>3.2</v>
      </c>
      <c r="U203" s="276">
        <v>3.3</v>
      </c>
      <c r="V203" s="276">
        <v>3.2</v>
      </c>
      <c r="W203" s="276">
        <v>3.2</v>
      </c>
      <c r="X203" s="276">
        <v>3.2</v>
      </c>
      <c r="Y203" s="276">
        <v>3.2</v>
      </c>
      <c r="Z203" s="276">
        <v>3.3</v>
      </c>
      <c r="AA203" s="276">
        <v>3.3</v>
      </c>
      <c r="AB203" s="276">
        <v>3.3</v>
      </c>
      <c r="AC203" s="276">
        <v>3.2</v>
      </c>
      <c r="AD203" s="276">
        <v>3.2</v>
      </c>
      <c r="AE203" s="276">
        <v>3.2</v>
      </c>
      <c r="AF203" s="276">
        <v>3.2</v>
      </c>
      <c r="AG203" s="276">
        <v>3.2</v>
      </c>
      <c r="AH203" s="276">
        <v>3.2</v>
      </c>
      <c r="AI203" s="276">
        <v>3.3</v>
      </c>
      <c r="AJ203" s="276">
        <v>3.3</v>
      </c>
      <c r="AK203" s="276">
        <f>_xlfn.IFNA(VLOOKUP(C203,'INFORM Severity - hidden'!$C$5:$G$155,5,FALSE),"-")</f>
        <v>3.4</v>
      </c>
    </row>
    <row r="204" spans="1:37" x14ac:dyDescent="0.35">
      <c r="A204" t="s">
        <v>773</v>
      </c>
      <c r="B204" t="s">
        <v>793</v>
      </c>
      <c r="C204" t="s">
        <v>794</v>
      </c>
      <c r="D204" s="276" t="str">
        <f t="shared" si="3"/>
        <v>Increasing</v>
      </c>
      <c r="E204" s="276" t="s">
        <v>7355</v>
      </c>
      <c r="F204" s="276" t="s">
        <v>7355</v>
      </c>
      <c r="G204" s="276" t="s">
        <v>7355</v>
      </c>
      <c r="H204" s="276">
        <v>3.3</v>
      </c>
      <c r="I204" s="276">
        <v>3.3</v>
      </c>
      <c r="J204" s="276">
        <v>3.3</v>
      </c>
      <c r="K204" s="276">
        <v>3.3</v>
      </c>
      <c r="L204" s="276">
        <v>3.3</v>
      </c>
      <c r="M204" s="276">
        <v>3.3</v>
      </c>
      <c r="N204" s="276">
        <v>3.3</v>
      </c>
      <c r="O204" s="276">
        <v>3.3</v>
      </c>
      <c r="P204" s="276">
        <v>3.3</v>
      </c>
      <c r="Q204" s="276">
        <v>3.3</v>
      </c>
      <c r="R204" s="276">
        <v>3.3</v>
      </c>
      <c r="S204" s="276">
        <v>3.3</v>
      </c>
      <c r="T204" s="276">
        <v>3.3</v>
      </c>
      <c r="U204" s="276">
        <v>3.3</v>
      </c>
      <c r="V204" s="276">
        <v>3.3</v>
      </c>
      <c r="W204" s="276">
        <v>3.3</v>
      </c>
      <c r="X204" s="276">
        <v>3.3</v>
      </c>
      <c r="Y204" s="276">
        <v>3.3</v>
      </c>
      <c r="Z204" s="276">
        <v>3.3</v>
      </c>
      <c r="AA204" s="276">
        <v>3.3</v>
      </c>
      <c r="AB204" s="276">
        <v>3.3</v>
      </c>
      <c r="AC204" s="276">
        <v>3.3</v>
      </c>
      <c r="AD204" s="276">
        <v>3.3</v>
      </c>
      <c r="AE204" s="276">
        <v>3.3</v>
      </c>
      <c r="AF204" s="276">
        <v>3.3</v>
      </c>
      <c r="AG204" s="276">
        <v>3.3</v>
      </c>
      <c r="AH204" s="276">
        <v>3.3</v>
      </c>
      <c r="AI204" s="276">
        <v>3.5</v>
      </c>
      <c r="AJ204" s="276">
        <v>3.5</v>
      </c>
      <c r="AK204" s="276">
        <f>_xlfn.IFNA(VLOOKUP(C204,'INFORM Severity - hidden'!$C$5:$G$155,5,FALSE),"-")</f>
        <v>3.5</v>
      </c>
    </row>
    <row r="205" spans="1:37" x14ac:dyDescent="0.35">
      <c r="A205" t="s">
        <v>773</v>
      </c>
      <c r="B205" t="s">
        <v>816</v>
      </c>
      <c r="C205" t="s">
        <v>817</v>
      </c>
      <c r="D205" s="276" t="str">
        <f t="shared" si="3"/>
        <v>Increasing</v>
      </c>
      <c r="E205" s="276" t="s">
        <v>7355</v>
      </c>
      <c r="F205" s="276" t="s">
        <v>7355</v>
      </c>
      <c r="G205" s="276" t="s">
        <v>7355</v>
      </c>
      <c r="H205" s="276">
        <v>3.3</v>
      </c>
      <c r="I205" s="276">
        <v>3.3</v>
      </c>
      <c r="J205" s="276">
        <v>3.3</v>
      </c>
      <c r="K205" s="276">
        <v>3.2</v>
      </c>
      <c r="L205" s="276">
        <v>3.3</v>
      </c>
      <c r="M205" s="276">
        <v>3.3</v>
      </c>
      <c r="N205" s="276">
        <v>3.2</v>
      </c>
      <c r="O205" s="276">
        <v>3.2</v>
      </c>
      <c r="P205" s="276">
        <v>3.2</v>
      </c>
      <c r="Q205" s="276">
        <v>3.1</v>
      </c>
      <c r="R205" s="276">
        <v>3.1</v>
      </c>
      <c r="S205" s="276">
        <v>3.1</v>
      </c>
      <c r="T205" s="276">
        <v>3.1</v>
      </c>
      <c r="U205" s="276">
        <v>3.2</v>
      </c>
      <c r="V205" s="276">
        <v>3.2</v>
      </c>
      <c r="W205" s="276">
        <v>3.2</v>
      </c>
      <c r="X205" s="276">
        <v>3.2</v>
      </c>
      <c r="Y205" s="276">
        <v>3.2</v>
      </c>
      <c r="Z205" s="276">
        <v>3.2</v>
      </c>
      <c r="AA205" s="276">
        <v>3.2</v>
      </c>
      <c r="AB205" s="276">
        <v>3.2</v>
      </c>
      <c r="AC205" s="276">
        <v>3.2</v>
      </c>
      <c r="AD205" s="276">
        <v>3.2</v>
      </c>
      <c r="AE205" s="276">
        <v>3.2</v>
      </c>
      <c r="AF205" s="276">
        <v>3.2</v>
      </c>
      <c r="AG205" s="276">
        <v>3.2</v>
      </c>
      <c r="AH205" s="276">
        <v>3.2</v>
      </c>
      <c r="AI205" s="276">
        <v>3.4</v>
      </c>
      <c r="AJ205" s="276">
        <v>3.4</v>
      </c>
      <c r="AK205" s="276">
        <f>_xlfn.IFNA(VLOOKUP(C205,'INFORM Severity - hidden'!$C$5:$G$155,5,FALSE),"-")</f>
        <v>3.4</v>
      </c>
    </row>
    <row r="206" spans="1:37" x14ac:dyDescent="0.35">
      <c r="A206" t="s">
        <v>773</v>
      </c>
      <c r="B206" t="s">
        <v>836</v>
      </c>
      <c r="C206" t="s">
        <v>837</v>
      </c>
      <c r="D206" s="276" t="str">
        <f t="shared" si="3"/>
        <v>-</v>
      </c>
      <c r="E206" s="276" t="s">
        <v>7355</v>
      </c>
      <c r="F206" s="276" t="s">
        <v>7355</v>
      </c>
      <c r="G206" s="276" t="s">
        <v>7355</v>
      </c>
      <c r="H206" s="276" t="s">
        <v>7355</v>
      </c>
      <c r="I206" s="276" t="s">
        <v>7355</v>
      </c>
      <c r="J206" s="276" t="s">
        <v>7355</v>
      </c>
      <c r="K206" s="276" t="s">
        <v>7355</v>
      </c>
      <c r="L206" s="276" t="s">
        <v>7355</v>
      </c>
      <c r="M206" s="276" t="s">
        <v>7355</v>
      </c>
      <c r="N206" s="276" t="s">
        <v>7355</v>
      </c>
      <c r="O206" s="276" t="s">
        <v>7355</v>
      </c>
      <c r="P206" s="276" t="s">
        <v>7355</v>
      </c>
      <c r="Q206" s="276" t="s">
        <v>7355</v>
      </c>
      <c r="R206" s="276" t="s">
        <v>7355</v>
      </c>
      <c r="S206" s="276" t="s">
        <v>7355</v>
      </c>
      <c r="T206" s="276" t="s">
        <v>7355</v>
      </c>
      <c r="U206" s="276" t="s">
        <v>7355</v>
      </c>
      <c r="V206" s="276" t="s">
        <v>7355</v>
      </c>
      <c r="W206" s="276" t="s">
        <v>7355</v>
      </c>
      <c r="X206" s="276" t="s">
        <v>7355</v>
      </c>
      <c r="Y206" s="276" t="s">
        <v>7355</v>
      </c>
      <c r="Z206" s="276" t="s">
        <v>7355</v>
      </c>
      <c r="AA206" s="276" t="s">
        <v>7355</v>
      </c>
      <c r="AB206" s="276" t="s">
        <v>7355</v>
      </c>
      <c r="AC206" s="276" t="s">
        <v>7355</v>
      </c>
      <c r="AD206" s="276" t="s">
        <v>7355</v>
      </c>
      <c r="AE206" s="276" t="s">
        <v>7355</v>
      </c>
      <c r="AF206" s="276" t="s">
        <v>7355</v>
      </c>
      <c r="AG206" s="276" t="s">
        <v>7355</v>
      </c>
      <c r="AH206" s="276" t="s">
        <v>7355</v>
      </c>
      <c r="AI206" s="276" t="s">
        <v>7355</v>
      </c>
      <c r="AJ206" s="276" t="s">
        <v>7355</v>
      </c>
      <c r="AK206" s="276" t="str">
        <f>_xlfn.IFNA(VLOOKUP(C206,'INFORM Severity - hidden'!$C$5:$G$155,5,FALSE),"-")</f>
        <v>x</v>
      </c>
    </row>
    <row r="207" spans="1:37" x14ac:dyDescent="0.35">
      <c r="A207" t="s">
        <v>158</v>
      </c>
      <c r="B207" t="s">
        <v>156</v>
      </c>
      <c r="C207" t="s">
        <v>157</v>
      </c>
      <c r="D207" s="276" t="str">
        <f t="shared" si="3"/>
        <v>Increasing</v>
      </c>
      <c r="E207" s="276">
        <v>1.5</v>
      </c>
      <c r="F207" s="276">
        <v>1.5</v>
      </c>
      <c r="G207" s="276">
        <v>1.5</v>
      </c>
      <c r="H207" s="276">
        <v>2.2000000000000002</v>
      </c>
      <c r="I207" s="276">
        <v>2.2000000000000002</v>
      </c>
      <c r="J207" s="276">
        <v>2.1</v>
      </c>
      <c r="K207" s="276">
        <v>1.8</v>
      </c>
      <c r="L207" s="276">
        <v>1.8</v>
      </c>
      <c r="M207" s="276">
        <v>1.9</v>
      </c>
      <c r="N207" s="276">
        <v>1.8</v>
      </c>
      <c r="O207" s="276">
        <v>1.8</v>
      </c>
      <c r="P207" s="276">
        <v>1.8</v>
      </c>
      <c r="Q207" s="276">
        <v>1.8</v>
      </c>
      <c r="R207" s="276">
        <v>1.8</v>
      </c>
      <c r="S207" s="276">
        <v>1.8</v>
      </c>
      <c r="T207" s="276">
        <v>1.8</v>
      </c>
      <c r="U207" s="276">
        <v>1.8</v>
      </c>
      <c r="V207" s="276">
        <v>1.8</v>
      </c>
      <c r="W207" s="276">
        <v>1.8</v>
      </c>
      <c r="X207" s="276">
        <v>2.5</v>
      </c>
      <c r="Y207" s="276">
        <v>2.4</v>
      </c>
      <c r="Z207" s="276">
        <v>1.7</v>
      </c>
      <c r="AA207" s="276">
        <v>1.7</v>
      </c>
      <c r="AB207" s="276">
        <v>1.7</v>
      </c>
      <c r="AC207" s="276">
        <v>1.7</v>
      </c>
      <c r="AD207" s="276">
        <v>1.7</v>
      </c>
      <c r="AE207" s="276">
        <v>1.7</v>
      </c>
      <c r="AF207" s="276">
        <v>1.7</v>
      </c>
      <c r="AG207" s="276">
        <v>1.7</v>
      </c>
      <c r="AH207" s="276">
        <v>1.7</v>
      </c>
      <c r="AI207" s="276">
        <v>2.5</v>
      </c>
      <c r="AJ207" s="276">
        <v>2.5</v>
      </c>
      <c r="AK207" s="276">
        <f>_xlfn.IFNA(VLOOKUP(C207,'INFORM Severity - hidden'!$C$5:$G$155,5,FALSE),"-")</f>
        <v>2.5</v>
      </c>
    </row>
    <row r="208" spans="1:37" x14ac:dyDescent="0.35">
      <c r="A208"/>
      <c r="B208"/>
      <c r="C208" t="s">
        <v>7436</v>
      </c>
      <c r="D208" s="276" t="str">
        <f t="shared" si="3"/>
        <v>-</v>
      </c>
      <c r="E208" s="276" t="s">
        <v>7355</v>
      </c>
      <c r="F208" s="276">
        <v>2.9</v>
      </c>
      <c r="G208" s="276">
        <v>3</v>
      </c>
      <c r="H208" s="276">
        <v>3.1</v>
      </c>
      <c r="I208" s="276">
        <v>3.1</v>
      </c>
      <c r="J208" s="276">
        <v>3</v>
      </c>
      <c r="K208" s="276">
        <v>2.9</v>
      </c>
      <c r="L208" s="276">
        <v>2.9</v>
      </c>
      <c r="M208" s="276">
        <v>2.9</v>
      </c>
      <c r="N208" s="276">
        <v>2.9</v>
      </c>
      <c r="O208" s="276" t="s">
        <v>7355</v>
      </c>
      <c r="P208" s="276" t="s">
        <v>7355</v>
      </c>
      <c r="Q208" s="276" t="s">
        <v>7355</v>
      </c>
      <c r="R208" s="276" t="s">
        <v>7355</v>
      </c>
      <c r="S208" s="276" t="s">
        <v>7355</v>
      </c>
      <c r="T208" s="276" t="s">
        <v>7355</v>
      </c>
      <c r="U208" s="276">
        <v>2.9</v>
      </c>
      <c r="V208" s="276">
        <v>2.9</v>
      </c>
      <c r="W208" s="276">
        <v>2.9</v>
      </c>
      <c r="X208" s="276">
        <v>2.9</v>
      </c>
      <c r="Y208" s="276">
        <v>2.9</v>
      </c>
      <c r="Z208" s="276">
        <v>2.9</v>
      </c>
      <c r="AA208" s="276">
        <v>3.1</v>
      </c>
      <c r="AB208" s="276">
        <v>3.1</v>
      </c>
      <c r="AC208" s="276">
        <v>3.1</v>
      </c>
      <c r="AD208" s="276">
        <v>3.1</v>
      </c>
      <c r="AE208" s="276">
        <v>3.1</v>
      </c>
      <c r="AF208" s="276">
        <v>3.1</v>
      </c>
      <c r="AG208" s="276">
        <v>3.1</v>
      </c>
      <c r="AH208" s="276" t="s">
        <v>7355</v>
      </c>
      <c r="AI208" s="276" t="s">
        <v>7355</v>
      </c>
      <c r="AJ208" s="276" t="s">
        <v>7355</v>
      </c>
      <c r="AK208" s="276" t="str">
        <f>_xlfn.IFNA(VLOOKUP(C208,'INFORM Severity - hidden'!$C$5:$G$155,5,FALSE),"-")</f>
        <v>-</v>
      </c>
    </row>
    <row r="209" spans="1:37" x14ac:dyDescent="0.35">
      <c r="A209"/>
      <c r="B209"/>
      <c r="C209" t="s">
        <v>7437</v>
      </c>
      <c r="D209" s="276" t="str">
        <f t="shared" si="3"/>
        <v>-</v>
      </c>
      <c r="E209" s="276" t="s">
        <v>7355</v>
      </c>
      <c r="F209" s="276">
        <v>2.8</v>
      </c>
      <c r="G209" s="276">
        <v>2.8</v>
      </c>
      <c r="H209" s="276">
        <v>2.6</v>
      </c>
      <c r="I209" s="276">
        <v>2.6</v>
      </c>
      <c r="J209" s="276">
        <v>2.5</v>
      </c>
      <c r="K209" s="276">
        <v>2.5</v>
      </c>
      <c r="L209" s="276">
        <v>2.5</v>
      </c>
      <c r="M209" s="276">
        <v>2.5</v>
      </c>
      <c r="N209" s="276" t="s">
        <v>7355</v>
      </c>
      <c r="O209" s="276" t="s">
        <v>7355</v>
      </c>
      <c r="P209" s="276" t="s">
        <v>7355</v>
      </c>
      <c r="Q209" s="276" t="s">
        <v>7355</v>
      </c>
      <c r="R209" s="276" t="s">
        <v>7355</v>
      </c>
      <c r="S209" s="276" t="s">
        <v>7355</v>
      </c>
      <c r="T209" s="276" t="s">
        <v>7355</v>
      </c>
      <c r="U209" s="276" t="s">
        <v>7355</v>
      </c>
      <c r="V209" s="276" t="s">
        <v>7355</v>
      </c>
      <c r="W209" s="276" t="s">
        <v>7355</v>
      </c>
      <c r="X209" s="276" t="s">
        <v>7355</v>
      </c>
      <c r="Y209" s="276" t="s">
        <v>7355</v>
      </c>
      <c r="Z209" s="276" t="s">
        <v>7355</v>
      </c>
      <c r="AA209" s="276" t="s">
        <v>7355</v>
      </c>
      <c r="AB209" s="276" t="s">
        <v>7355</v>
      </c>
      <c r="AC209" s="276" t="s">
        <v>7355</v>
      </c>
      <c r="AD209" s="276" t="s">
        <v>7355</v>
      </c>
      <c r="AE209" s="276" t="s">
        <v>7355</v>
      </c>
      <c r="AF209" s="276" t="s">
        <v>7355</v>
      </c>
      <c r="AG209" s="276" t="s">
        <v>7355</v>
      </c>
      <c r="AH209" s="276" t="s">
        <v>7355</v>
      </c>
      <c r="AI209" s="276" t="s">
        <v>7355</v>
      </c>
      <c r="AJ209" s="276" t="s">
        <v>7355</v>
      </c>
      <c r="AK209" s="276" t="str">
        <f>_xlfn.IFNA(VLOOKUP(C209,'INFORM Severity - hidden'!$C$5:$G$155,5,FALSE),"-")</f>
        <v>-</v>
      </c>
    </row>
    <row r="210" spans="1:37" x14ac:dyDescent="0.35">
      <c r="A210"/>
      <c r="B210"/>
      <c r="C210" t="s">
        <v>7438</v>
      </c>
      <c r="D210" s="276" t="str">
        <f t="shared" si="3"/>
        <v>-</v>
      </c>
      <c r="E210" s="276" t="s">
        <v>7355</v>
      </c>
      <c r="F210" s="276">
        <v>1.9</v>
      </c>
      <c r="G210" s="276">
        <v>1.9</v>
      </c>
      <c r="H210" s="276">
        <v>2.4</v>
      </c>
      <c r="I210" s="276">
        <v>2.4</v>
      </c>
      <c r="J210" s="276">
        <v>2.2999999999999998</v>
      </c>
      <c r="K210" s="276">
        <v>2.2999999999999998</v>
      </c>
      <c r="L210" s="276">
        <v>2.2999999999999998</v>
      </c>
      <c r="M210" s="276">
        <v>1.6</v>
      </c>
      <c r="N210" s="276" t="s">
        <v>7355</v>
      </c>
      <c r="O210" s="276" t="s">
        <v>7355</v>
      </c>
      <c r="P210" s="276" t="s">
        <v>7355</v>
      </c>
      <c r="Q210" s="276" t="s">
        <v>7355</v>
      </c>
      <c r="R210" s="276" t="s">
        <v>7355</v>
      </c>
      <c r="S210" s="276" t="s">
        <v>7355</v>
      </c>
      <c r="T210" s="276" t="s">
        <v>7355</v>
      </c>
      <c r="U210" s="276" t="s">
        <v>7355</v>
      </c>
      <c r="V210" s="276" t="s">
        <v>7355</v>
      </c>
      <c r="W210" s="276" t="s">
        <v>7355</v>
      </c>
      <c r="X210" s="276" t="s">
        <v>7355</v>
      </c>
      <c r="Y210" s="276" t="s">
        <v>7355</v>
      </c>
      <c r="Z210" s="276" t="s">
        <v>7355</v>
      </c>
      <c r="AA210" s="276" t="s">
        <v>7355</v>
      </c>
      <c r="AB210" s="276" t="s">
        <v>7355</v>
      </c>
      <c r="AC210" s="276" t="s">
        <v>7355</v>
      </c>
      <c r="AD210" s="276" t="s">
        <v>7355</v>
      </c>
      <c r="AE210" s="276" t="s">
        <v>7355</v>
      </c>
      <c r="AF210" s="276" t="s">
        <v>7355</v>
      </c>
      <c r="AG210" s="276" t="s">
        <v>7355</v>
      </c>
      <c r="AH210" s="276" t="s">
        <v>7355</v>
      </c>
      <c r="AI210" s="276" t="s">
        <v>7355</v>
      </c>
      <c r="AJ210" s="276" t="s">
        <v>7355</v>
      </c>
      <c r="AK210" s="276" t="str">
        <f>_xlfn.IFNA(VLOOKUP(C210,'INFORM Severity - hidden'!$C$5:$G$155,5,FALSE),"-")</f>
        <v>-</v>
      </c>
    </row>
    <row r="211" spans="1:37" x14ac:dyDescent="0.35">
      <c r="A211"/>
      <c r="B211"/>
      <c r="C211" t="s">
        <v>7439</v>
      </c>
      <c r="D211" s="276" t="str">
        <f t="shared" si="3"/>
        <v>-</v>
      </c>
      <c r="E211" s="276" t="s">
        <v>7355</v>
      </c>
      <c r="F211" s="276">
        <v>2</v>
      </c>
      <c r="G211" s="276">
        <v>2.2000000000000002</v>
      </c>
      <c r="H211" s="276">
        <v>2.4</v>
      </c>
      <c r="I211" s="276">
        <v>2.4</v>
      </c>
      <c r="J211" s="276">
        <v>2.2999999999999998</v>
      </c>
      <c r="K211" s="276">
        <v>2.2999999999999998</v>
      </c>
      <c r="L211" s="276">
        <v>2.2999999999999998</v>
      </c>
      <c r="M211" s="276">
        <v>2.2999999999999998</v>
      </c>
      <c r="N211" s="276" t="s">
        <v>7355</v>
      </c>
      <c r="O211" s="276" t="s">
        <v>7355</v>
      </c>
      <c r="P211" s="276" t="s">
        <v>7355</v>
      </c>
      <c r="Q211" s="276" t="s">
        <v>7355</v>
      </c>
      <c r="R211" s="276" t="s">
        <v>7355</v>
      </c>
      <c r="S211" s="276" t="s">
        <v>7355</v>
      </c>
      <c r="T211" s="276" t="s">
        <v>7355</v>
      </c>
      <c r="U211" s="276" t="s">
        <v>7355</v>
      </c>
      <c r="V211" s="276" t="s">
        <v>7355</v>
      </c>
      <c r="W211" s="276" t="s">
        <v>7355</v>
      </c>
      <c r="X211" s="276" t="s">
        <v>7355</v>
      </c>
      <c r="Y211" s="276" t="s">
        <v>7355</v>
      </c>
      <c r="Z211" s="276" t="s">
        <v>7355</v>
      </c>
      <c r="AA211" s="276" t="s">
        <v>7355</v>
      </c>
      <c r="AB211" s="276" t="s">
        <v>7355</v>
      </c>
      <c r="AC211" s="276" t="s">
        <v>7355</v>
      </c>
      <c r="AD211" s="276" t="s">
        <v>7355</v>
      </c>
      <c r="AE211" s="276" t="s">
        <v>7355</v>
      </c>
      <c r="AF211" s="276" t="s">
        <v>7355</v>
      </c>
      <c r="AG211" s="276" t="s">
        <v>7355</v>
      </c>
      <c r="AH211" s="276" t="s">
        <v>7355</v>
      </c>
      <c r="AI211" s="276" t="s">
        <v>7355</v>
      </c>
      <c r="AJ211" s="276" t="s">
        <v>7355</v>
      </c>
      <c r="AK211" s="276" t="str">
        <f>_xlfn.IFNA(VLOOKUP(C211,'INFORM Severity - hidden'!$C$5:$G$155,5,FALSE),"-")</f>
        <v>-</v>
      </c>
    </row>
    <row r="212" spans="1:37" x14ac:dyDescent="0.35">
      <c r="A212" t="s">
        <v>1535</v>
      </c>
      <c r="B212" t="s">
        <v>1533</v>
      </c>
      <c r="C212" t="s">
        <v>1534</v>
      </c>
      <c r="D212" s="276" t="str">
        <f t="shared" si="3"/>
        <v>Increasing</v>
      </c>
      <c r="E212" s="276" t="s">
        <v>7355</v>
      </c>
      <c r="F212" s="276" t="s">
        <v>7355</v>
      </c>
      <c r="G212" s="276" t="s">
        <v>7355</v>
      </c>
      <c r="H212" s="276" t="s">
        <v>7355</v>
      </c>
      <c r="I212" s="276" t="s">
        <v>7355</v>
      </c>
      <c r="J212" s="276" t="s">
        <v>7355</v>
      </c>
      <c r="K212" s="276" t="s">
        <v>7355</v>
      </c>
      <c r="L212" s="276" t="s">
        <v>7355</v>
      </c>
      <c r="M212" s="276" t="s">
        <v>7355</v>
      </c>
      <c r="N212" s="276" t="s">
        <v>7355</v>
      </c>
      <c r="O212" s="276">
        <v>3</v>
      </c>
      <c r="P212" s="276">
        <v>2.8</v>
      </c>
      <c r="Q212" s="276">
        <v>2.8</v>
      </c>
      <c r="R212" s="276">
        <v>3</v>
      </c>
      <c r="S212" s="276">
        <v>3</v>
      </c>
      <c r="T212" s="276">
        <v>3</v>
      </c>
      <c r="U212" s="276">
        <v>3</v>
      </c>
      <c r="V212" s="276">
        <v>3.1</v>
      </c>
      <c r="W212" s="276">
        <v>3.1</v>
      </c>
      <c r="X212" s="276">
        <v>3.1</v>
      </c>
      <c r="Y212" s="276">
        <v>3.1</v>
      </c>
      <c r="Z212" s="276">
        <v>3.1</v>
      </c>
      <c r="AA212" s="276">
        <v>3.2</v>
      </c>
      <c r="AB212" s="276">
        <v>3.1</v>
      </c>
      <c r="AC212" s="276">
        <v>3.1</v>
      </c>
      <c r="AD212" s="276">
        <v>3.1</v>
      </c>
      <c r="AE212" s="276">
        <v>3.1</v>
      </c>
      <c r="AF212" s="276">
        <v>3.1</v>
      </c>
      <c r="AG212" s="276">
        <v>3.1</v>
      </c>
      <c r="AH212" s="276">
        <v>3.1</v>
      </c>
      <c r="AI212" s="276">
        <v>3.2</v>
      </c>
      <c r="AJ212" s="276">
        <v>3.2</v>
      </c>
      <c r="AK212" s="276">
        <f>_xlfn.IFNA(VLOOKUP(C212,'INFORM Severity - hidden'!$C$5:$G$155,5,FALSE),"-")</f>
        <v>3.2</v>
      </c>
    </row>
    <row r="213" spans="1:37" x14ac:dyDescent="0.35">
      <c r="A213"/>
      <c r="B213"/>
      <c r="C213" t="s">
        <v>7440</v>
      </c>
      <c r="D213" s="276" t="str">
        <f t="shared" si="3"/>
        <v>-</v>
      </c>
      <c r="E213" s="276" t="s">
        <v>7355</v>
      </c>
      <c r="F213" s="276" t="s">
        <v>7355</v>
      </c>
      <c r="G213" s="276" t="s">
        <v>7355</v>
      </c>
      <c r="H213" s="276" t="s">
        <v>7355</v>
      </c>
      <c r="I213" s="276" t="s">
        <v>7355</v>
      </c>
      <c r="J213" s="276" t="s">
        <v>7355</v>
      </c>
      <c r="K213" s="276" t="s">
        <v>7355</v>
      </c>
      <c r="L213" s="276" t="s">
        <v>7355</v>
      </c>
      <c r="M213" s="276" t="s">
        <v>7355</v>
      </c>
      <c r="N213" s="276" t="s">
        <v>7355</v>
      </c>
      <c r="O213" s="276" t="s">
        <v>7355</v>
      </c>
      <c r="P213" s="276" t="s">
        <v>7355</v>
      </c>
      <c r="Q213" s="276" t="s">
        <v>7355</v>
      </c>
      <c r="R213" s="276" t="s">
        <v>7355</v>
      </c>
      <c r="S213" s="276" t="s">
        <v>7355</v>
      </c>
      <c r="T213" s="276" t="s">
        <v>7355</v>
      </c>
      <c r="U213" s="276" t="s">
        <v>7355</v>
      </c>
      <c r="V213" s="276" t="s">
        <v>7355</v>
      </c>
      <c r="W213" s="276" t="s">
        <v>7355</v>
      </c>
      <c r="X213" s="276" t="s">
        <v>7355</v>
      </c>
      <c r="Y213" s="276" t="s">
        <v>7355</v>
      </c>
      <c r="Z213" s="276" t="s">
        <v>7355</v>
      </c>
      <c r="AA213" s="276" t="s">
        <v>7355</v>
      </c>
      <c r="AB213" s="276" t="s">
        <v>7355</v>
      </c>
      <c r="AC213" s="276" t="s">
        <v>7355</v>
      </c>
      <c r="AD213" s="276" t="s">
        <v>7355</v>
      </c>
      <c r="AE213" s="276" t="s">
        <v>7355</v>
      </c>
      <c r="AF213" s="276" t="s">
        <v>7355</v>
      </c>
      <c r="AG213" s="276" t="s">
        <v>7355</v>
      </c>
      <c r="AH213" s="276" t="s">
        <v>7355</v>
      </c>
      <c r="AI213" s="276" t="s">
        <v>7355</v>
      </c>
      <c r="AJ213" s="276" t="s">
        <v>7355</v>
      </c>
      <c r="AK213" s="276" t="str">
        <f>_xlfn.IFNA(VLOOKUP(C213,'INFORM Severity - hidden'!$C$5:$G$155,5,FALSE),"-")</f>
        <v>-</v>
      </c>
    </row>
    <row r="214" spans="1:37" x14ac:dyDescent="0.35">
      <c r="A214" t="s">
        <v>867</v>
      </c>
      <c r="B214" t="s">
        <v>865</v>
      </c>
      <c r="C214" t="s">
        <v>866</v>
      </c>
      <c r="D214" s="276" t="str">
        <f t="shared" si="3"/>
        <v>Increasing</v>
      </c>
      <c r="E214" s="276" t="s">
        <v>7355</v>
      </c>
      <c r="F214" s="276">
        <v>3.3</v>
      </c>
      <c r="G214" s="276">
        <v>3.3</v>
      </c>
      <c r="H214" s="276">
        <v>3.6</v>
      </c>
      <c r="I214" s="276">
        <v>3.6</v>
      </c>
      <c r="J214" s="276">
        <v>3.6</v>
      </c>
      <c r="K214" s="276">
        <v>3.6</v>
      </c>
      <c r="L214" s="276">
        <v>3.6</v>
      </c>
      <c r="M214" s="276">
        <v>3.6</v>
      </c>
      <c r="N214" s="276">
        <v>3.5</v>
      </c>
      <c r="O214" s="276">
        <v>3.5</v>
      </c>
      <c r="P214" s="276">
        <v>3.5</v>
      </c>
      <c r="Q214" s="276">
        <v>3.5</v>
      </c>
      <c r="R214" s="276">
        <v>3.5</v>
      </c>
      <c r="S214" s="276">
        <v>3.5</v>
      </c>
      <c r="T214" s="276">
        <v>3.5</v>
      </c>
      <c r="U214" s="276">
        <v>3.5</v>
      </c>
      <c r="V214" s="276">
        <v>3.5</v>
      </c>
      <c r="W214" s="276">
        <v>3.5</v>
      </c>
      <c r="X214" s="276">
        <v>3.5</v>
      </c>
      <c r="Y214" s="276">
        <v>3.5</v>
      </c>
      <c r="Z214" s="276">
        <v>3.5</v>
      </c>
      <c r="AA214" s="276">
        <v>3.5</v>
      </c>
      <c r="AB214" s="276">
        <v>3.5</v>
      </c>
      <c r="AC214" s="276">
        <v>3.5</v>
      </c>
      <c r="AD214" s="276">
        <v>3.5</v>
      </c>
      <c r="AE214" s="276">
        <v>3.5</v>
      </c>
      <c r="AF214" s="276">
        <v>3.5</v>
      </c>
      <c r="AG214" s="276">
        <v>3.5</v>
      </c>
      <c r="AH214" s="276">
        <v>3.5</v>
      </c>
      <c r="AI214" s="276">
        <v>3.6</v>
      </c>
      <c r="AJ214" s="276">
        <v>3.6</v>
      </c>
      <c r="AK214" s="276">
        <f>_xlfn.IFNA(VLOOKUP(C214,'INFORM Severity - hidden'!$C$5:$G$155,5,FALSE),"-")</f>
        <v>3.6</v>
      </c>
    </row>
    <row r="215" spans="1:37" x14ac:dyDescent="0.35">
      <c r="A215"/>
      <c r="B215"/>
      <c r="C215" t="s">
        <v>7441</v>
      </c>
      <c r="D215" s="276" t="str">
        <f t="shared" si="3"/>
        <v>-</v>
      </c>
      <c r="E215" s="276" t="s">
        <v>7355</v>
      </c>
      <c r="F215" s="276" t="s">
        <v>7355</v>
      </c>
      <c r="G215" s="276" t="s">
        <v>7355</v>
      </c>
      <c r="H215" s="276" t="s">
        <v>7355</v>
      </c>
      <c r="I215" s="276" t="s">
        <v>7355</v>
      </c>
      <c r="J215" s="276" t="s">
        <v>7355</v>
      </c>
      <c r="K215" s="276" t="s">
        <v>7355</v>
      </c>
      <c r="L215" s="276" t="s">
        <v>7355</v>
      </c>
      <c r="M215" s="276" t="s">
        <v>7355</v>
      </c>
      <c r="N215" s="276" t="s">
        <v>7355</v>
      </c>
      <c r="O215" s="276" t="s">
        <v>7355</v>
      </c>
      <c r="P215" s="276" t="s">
        <v>7355</v>
      </c>
      <c r="Q215" s="276" t="s">
        <v>7355</v>
      </c>
      <c r="R215" s="276" t="s">
        <v>7355</v>
      </c>
      <c r="S215" s="276" t="s">
        <v>7355</v>
      </c>
      <c r="T215" s="276" t="s">
        <v>7355</v>
      </c>
      <c r="U215" s="276" t="s">
        <v>7355</v>
      </c>
      <c r="V215" s="276" t="s">
        <v>7355</v>
      </c>
      <c r="W215" s="276" t="s">
        <v>7355</v>
      </c>
      <c r="X215" s="276" t="s">
        <v>7355</v>
      </c>
      <c r="Y215" s="276" t="s">
        <v>7355</v>
      </c>
      <c r="Z215" s="276" t="s">
        <v>7355</v>
      </c>
      <c r="AA215" s="276" t="s">
        <v>7355</v>
      </c>
      <c r="AB215" s="276" t="s">
        <v>7355</v>
      </c>
      <c r="AC215" s="276" t="s">
        <v>7355</v>
      </c>
      <c r="AD215" s="276" t="s">
        <v>7355</v>
      </c>
      <c r="AE215" s="276" t="s">
        <v>7355</v>
      </c>
      <c r="AF215" s="276">
        <v>1.5</v>
      </c>
      <c r="AG215" s="276">
        <v>1.5</v>
      </c>
      <c r="AH215" s="276">
        <v>1.6</v>
      </c>
      <c r="AI215" s="276">
        <v>1.6</v>
      </c>
      <c r="AJ215" s="276">
        <v>1.6</v>
      </c>
      <c r="AK215" s="276" t="str">
        <f>_xlfn.IFNA(VLOOKUP(C215,'INFORM Severity - hidden'!$C$5:$G$155,5,FALSE),"-")</f>
        <v>-</v>
      </c>
    </row>
    <row r="216" spans="1:37" x14ac:dyDescent="0.35">
      <c r="A216" t="s">
        <v>103</v>
      </c>
      <c r="B216" t="s">
        <v>101</v>
      </c>
      <c r="C216" t="s">
        <v>102</v>
      </c>
      <c r="D216" s="276" t="str">
        <f t="shared" si="3"/>
        <v>Increasing</v>
      </c>
      <c r="E216" s="276">
        <v>4.2</v>
      </c>
      <c r="F216" s="276">
        <v>4.2</v>
      </c>
      <c r="G216" s="276">
        <v>4.2</v>
      </c>
      <c r="H216" s="276">
        <v>3.9</v>
      </c>
      <c r="I216" s="276">
        <v>3.9</v>
      </c>
      <c r="J216" s="276">
        <v>4</v>
      </c>
      <c r="K216" s="276">
        <v>4</v>
      </c>
      <c r="L216" s="276">
        <v>4</v>
      </c>
      <c r="M216" s="276">
        <v>4</v>
      </c>
      <c r="N216" s="276">
        <v>4</v>
      </c>
      <c r="O216" s="276">
        <v>4</v>
      </c>
      <c r="P216" s="276">
        <v>4</v>
      </c>
      <c r="Q216" s="276">
        <v>4</v>
      </c>
      <c r="R216" s="276">
        <v>4.0999999999999996</v>
      </c>
      <c r="S216" s="276">
        <v>4.0999999999999996</v>
      </c>
      <c r="T216" s="276">
        <v>4.0999999999999996</v>
      </c>
      <c r="U216" s="276">
        <v>4.0999999999999996</v>
      </c>
      <c r="V216" s="276">
        <v>4.0999999999999996</v>
      </c>
      <c r="W216" s="276">
        <v>4.0999999999999996</v>
      </c>
      <c r="X216" s="276">
        <v>4.0999999999999996</v>
      </c>
      <c r="Y216" s="276">
        <v>4.0999999999999996</v>
      </c>
      <c r="Z216" s="276">
        <v>4.0999999999999996</v>
      </c>
      <c r="AA216" s="276">
        <v>4</v>
      </c>
      <c r="AB216" s="276">
        <v>4</v>
      </c>
      <c r="AC216" s="276">
        <v>4</v>
      </c>
      <c r="AD216" s="276">
        <v>4</v>
      </c>
      <c r="AE216" s="276">
        <v>4</v>
      </c>
      <c r="AF216" s="276">
        <v>4</v>
      </c>
      <c r="AG216" s="276">
        <v>4</v>
      </c>
      <c r="AH216" s="276">
        <v>4.0999999999999996</v>
      </c>
      <c r="AI216" s="276">
        <v>4.2</v>
      </c>
      <c r="AJ216" s="276">
        <v>4.2</v>
      </c>
      <c r="AK216" s="276">
        <f>_xlfn.IFNA(VLOOKUP(C216,'INFORM Severity - hidden'!$C$5:$G$155,5,FALSE),"-")</f>
        <v>4.2</v>
      </c>
    </row>
    <row r="217" spans="1:37" x14ac:dyDescent="0.35">
      <c r="A217"/>
      <c r="B217"/>
      <c r="C217" t="s">
        <v>7442</v>
      </c>
      <c r="D217" s="276" t="str">
        <f t="shared" si="3"/>
        <v>-</v>
      </c>
      <c r="E217" s="276" t="s">
        <v>7355</v>
      </c>
      <c r="F217" s="276" t="s">
        <v>7355</v>
      </c>
      <c r="G217" s="276" t="s">
        <v>7355</v>
      </c>
      <c r="H217" s="276" t="s">
        <v>7355</v>
      </c>
      <c r="I217" s="276" t="s">
        <v>7355</v>
      </c>
      <c r="J217" s="276" t="s">
        <v>7355</v>
      </c>
      <c r="K217" s="276" t="s">
        <v>7355</v>
      </c>
      <c r="L217" s="276" t="s">
        <v>7355</v>
      </c>
      <c r="M217" s="276" t="s">
        <v>7355</v>
      </c>
      <c r="N217" s="276" t="s">
        <v>7355</v>
      </c>
      <c r="O217" s="276" t="s">
        <v>7355</v>
      </c>
      <c r="P217" s="276" t="s">
        <v>7355</v>
      </c>
      <c r="Q217" s="276" t="s">
        <v>7355</v>
      </c>
      <c r="R217" s="276" t="s">
        <v>7355</v>
      </c>
      <c r="S217" s="276" t="s">
        <v>7355</v>
      </c>
      <c r="T217" s="276" t="s">
        <v>7355</v>
      </c>
      <c r="U217" s="276" t="s">
        <v>7355</v>
      </c>
      <c r="V217" s="276" t="s">
        <v>7355</v>
      </c>
      <c r="W217" s="276" t="s">
        <v>7355</v>
      </c>
      <c r="X217" s="276" t="s">
        <v>7355</v>
      </c>
      <c r="Y217" s="276" t="s">
        <v>7355</v>
      </c>
      <c r="Z217" s="276" t="s">
        <v>7355</v>
      </c>
      <c r="AA217" s="276">
        <v>2.4</v>
      </c>
      <c r="AB217" s="276">
        <v>2.4</v>
      </c>
      <c r="AC217" s="276">
        <v>2.4</v>
      </c>
      <c r="AD217" s="276">
        <v>2.9</v>
      </c>
      <c r="AE217" s="276">
        <v>2.9</v>
      </c>
      <c r="AF217" s="276">
        <v>2.9</v>
      </c>
      <c r="AG217" s="276" t="s">
        <v>7355</v>
      </c>
      <c r="AH217" s="276" t="s">
        <v>7355</v>
      </c>
      <c r="AI217" s="276" t="s">
        <v>7355</v>
      </c>
      <c r="AJ217" s="276" t="s">
        <v>7355</v>
      </c>
      <c r="AK217" s="276" t="str">
        <f>_xlfn.IFNA(VLOOKUP(C217,'INFORM Severity - hidden'!$C$5:$G$155,5,FALSE),"-")</f>
        <v>-</v>
      </c>
    </row>
    <row r="218" spans="1:37" x14ac:dyDescent="0.35">
      <c r="A218"/>
      <c r="B218"/>
      <c r="C218" t="s">
        <v>7443</v>
      </c>
      <c r="D218" s="276" t="str">
        <f t="shared" si="3"/>
        <v>-</v>
      </c>
      <c r="E218" s="276" t="s">
        <v>7355</v>
      </c>
      <c r="F218" s="276" t="s">
        <v>7355</v>
      </c>
      <c r="G218" s="276" t="s">
        <v>7355</v>
      </c>
      <c r="H218" s="276" t="s">
        <v>7355</v>
      </c>
      <c r="I218" s="276" t="s">
        <v>7355</v>
      </c>
      <c r="J218" s="276" t="s">
        <v>7355</v>
      </c>
      <c r="K218" s="276" t="s">
        <v>7355</v>
      </c>
      <c r="L218" s="276" t="s">
        <v>7355</v>
      </c>
      <c r="M218" s="276" t="s">
        <v>7355</v>
      </c>
      <c r="N218" s="276" t="s">
        <v>7355</v>
      </c>
      <c r="O218" s="276" t="s">
        <v>7355</v>
      </c>
      <c r="P218" s="276" t="s">
        <v>7355</v>
      </c>
      <c r="Q218" s="276" t="s">
        <v>7355</v>
      </c>
      <c r="R218" s="276" t="s">
        <v>7355</v>
      </c>
      <c r="S218" s="276" t="s">
        <v>7355</v>
      </c>
      <c r="T218" s="276">
        <v>1.9</v>
      </c>
      <c r="U218" s="276">
        <v>1.9</v>
      </c>
      <c r="V218" s="276">
        <v>2</v>
      </c>
      <c r="W218" s="276">
        <v>2</v>
      </c>
      <c r="X218" s="276">
        <v>2</v>
      </c>
      <c r="Y218" s="276">
        <v>2</v>
      </c>
      <c r="Z218" s="276">
        <v>2</v>
      </c>
      <c r="AA218" s="276">
        <v>2</v>
      </c>
      <c r="AB218" s="276">
        <v>2</v>
      </c>
      <c r="AC218" s="276">
        <v>2</v>
      </c>
      <c r="AD218" s="276">
        <v>2</v>
      </c>
      <c r="AE218" s="276">
        <v>2</v>
      </c>
      <c r="AF218" s="276">
        <v>2</v>
      </c>
      <c r="AG218" s="276" t="s">
        <v>7355</v>
      </c>
      <c r="AH218" s="276" t="s">
        <v>7355</v>
      </c>
      <c r="AI218" s="276" t="s">
        <v>7355</v>
      </c>
      <c r="AJ218" s="276" t="s">
        <v>7355</v>
      </c>
      <c r="AK218" s="276" t="str">
        <f>_xlfn.IFNA(VLOOKUP(C218,'INFORM Severity - hidden'!$C$5:$G$155,5,FALSE),"-")</f>
        <v>-</v>
      </c>
    </row>
    <row r="219" spans="1:37" x14ac:dyDescent="0.35">
      <c r="A219"/>
      <c r="B219"/>
      <c r="C219" t="s">
        <v>7444</v>
      </c>
      <c r="D219" s="276" t="str">
        <f t="shared" si="3"/>
        <v>-</v>
      </c>
      <c r="E219" s="276" t="s">
        <v>7355</v>
      </c>
      <c r="F219" s="276">
        <v>1.5</v>
      </c>
      <c r="G219" s="276" t="s">
        <v>7355</v>
      </c>
      <c r="H219" s="276" t="s">
        <v>7355</v>
      </c>
      <c r="I219" s="276" t="s">
        <v>7355</v>
      </c>
      <c r="J219" s="276" t="s">
        <v>7355</v>
      </c>
      <c r="K219" s="276" t="s">
        <v>7355</v>
      </c>
      <c r="L219" s="276" t="s">
        <v>7355</v>
      </c>
      <c r="M219" s="276" t="s">
        <v>7355</v>
      </c>
      <c r="N219" s="276" t="s">
        <v>7355</v>
      </c>
      <c r="O219" s="276" t="s">
        <v>7355</v>
      </c>
      <c r="P219" s="276" t="s">
        <v>7355</v>
      </c>
      <c r="Q219" s="276" t="s">
        <v>7355</v>
      </c>
      <c r="R219" s="276" t="s">
        <v>7355</v>
      </c>
      <c r="S219" s="276" t="s">
        <v>7355</v>
      </c>
      <c r="T219" s="276" t="s">
        <v>7355</v>
      </c>
      <c r="U219" s="276" t="s">
        <v>7355</v>
      </c>
      <c r="V219" s="276" t="s">
        <v>7355</v>
      </c>
      <c r="W219" s="276" t="s">
        <v>7355</v>
      </c>
      <c r="X219" s="276" t="s">
        <v>7355</v>
      </c>
      <c r="Y219" s="276" t="s">
        <v>7355</v>
      </c>
      <c r="Z219" s="276" t="s">
        <v>7355</v>
      </c>
      <c r="AA219" s="276" t="s">
        <v>7355</v>
      </c>
      <c r="AB219" s="276" t="s">
        <v>7355</v>
      </c>
      <c r="AC219" s="276" t="s">
        <v>7355</v>
      </c>
      <c r="AD219" s="276" t="s">
        <v>7355</v>
      </c>
      <c r="AE219" s="276" t="s">
        <v>7355</v>
      </c>
      <c r="AF219" s="276" t="s">
        <v>7355</v>
      </c>
      <c r="AG219" s="276" t="s">
        <v>7355</v>
      </c>
      <c r="AH219" s="276" t="s">
        <v>7355</v>
      </c>
      <c r="AI219" s="276" t="s">
        <v>7355</v>
      </c>
      <c r="AJ219" s="276" t="s">
        <v>7355</v>
      </c>
      <c r="AK219" s="276" t="str">
        <f>_xlfn.IFNA(VLOOKUP(C219,'INFORM Severity - hidden'!$C$5:$G$155,5,FALSE),"-")</f>
        <v>-</v>
      </c>
    </row>
    <row r="220" spans="1:37" x14ac:dyDescent="0.35">
      <c r="A220"/>
      <c r="B220"/>
      <c r="C220" t="s">
        <v>7445</v>
      </c>
      <c r="D220" s="276" t="str">
        <f t="shared" si="3"/>
        <v>-</v>
      </c>
      <c r="E220" s="276" t="s">
        <v>7355</v>
      </c>
      <c r="F220" s="276">
        <v>1.3</v>
      </c>
      <c r="G220" s="276" t="s">
        <v>7355</v>
      </c>
      <c r="H220" s="276" t="s">
        <v>7355</v>
      </c>
      <c r="I220" s="276" t="s">
        <v>7355</v>
      </c>
      <c r="J220" s="276" t="s">
        <v>7355</v>
      </c>
      <c r="K220" s="276" t="s">
        <v>7355</v>
      </c>
      <c r="L220" s="276" t="s">
        <v>7355</v>
      </c>
      <c r="M220" s="276" t="s">
        <v>7355</v>
      </c>
      <c r="N220" s="276" t="s">
        <v>7355</v>
      </c>
      <c r="O220" s="276" t="s">
        <v>7355</v>
      </c>
      <c r="P220" s="276" t="s">
        <v>7355</v>
      </c>
      <c r="Q220" s="276" t="s">
        <v>7355</v>
      </c>
      <c r="R220" s="276" t="s">
        <v>7355</v>
      </c>
      <c r="S220" s="276" t="s">
        <v>7355</v>
      </c>
      <c r="T220" s="276" t="s">
        <v>7355</v>
      </c>
      <c r="U220" s="276" t="s">
        <v>7355</v>
      </c>
      <c r="V220" s="276" t="s">
        <v>7355</v>
      </c>
      <c r="W220" s="276" t="s">
        <v>7355</v>
      </c>
      <c r="X220" s="276" t="s">
        <v>7355</v>
      </c>
      <c r="Y220" s="276" t="s">
        <v>7355</v>
      </c>
      <c r="Z220" s="276" t="s">
        <v>7355</v>
      </c>
      <c r="AA220" s="276" t="s">
        <v>7355</v>
      </c>
      <c r="AB220" s="276" t="s">
        <v>7355</v>
      </c>
      <c r="AC220" s="276" t="s">
        <v>7355</v>
      </c>
      <c r="AD220" s="276" t="s">
        <v>7355</v>
      </c>
      <c r="AE220" s="276" t="s">
        <v>7355</v>
      </c>
      <c r="AF220" s="276" t="s">
        <v>7355</v>
      </c>
      <c r="AG220" s="276" t="s">
        <v>7355</v>
      </c>
      <c r="AH220" s="276" t="s">
        <v>7355</v>
      </c>
      <c r="AI220" s="276" t="s">
        <v>7355</v>
      </c>
      <c r="AJ220" s="276" t="s">
        <v>7355</v>
      </c>
      <c r="AK220" s="276" t="str">
        <f>_xlfn.IFNA(VLOOKUP(C220,'INFORM Severity - hidden'!$C$5:$G$155,5,FALSE),"-")</f>
        <v>-</v>
      </c>
    </row>
    <row r="221" spans="1:37" x14ac:dyDescent="0.35">
      <c r="A221" t="s">
        <v>93</v>
      </c>
      <c r="B221" t="s">
        <v>91</v>
      </c>
      <c r="C221" t="s">
        <v>92</v>
      </c>
      <c r="D221" s="276" t="str">
        <f t="shared" si="3"/>
        <v>Increasing</v>
      </c>
      <c r="E221" s="276">
        <v>4.2</v>
      </c>
      <c r="F221" s="276">
        <v>4.3</v>
      </c>
      <c r="G221" s="276">
        <v>4.3</v>
      </c>
      <c r="H221" s="276">
        <v>4.7</v>
      </c>
      <c r="I221" s="276">
        <v>4.7</v>
      </c>
      <c r="J221" s="276">
        <v>4.7</v>
      </c>
      <c r="K221" s="276">
        <v>4.7</v>
      </c>
      <c r="L221" s="276">
        <v>4.7</v>
      </c>
      <c r="M221" s="276">
        <v>4.7</v>
      </c>
      <c r="N221" s="276">
        <v>4.7</v>
      </c>
      <c r="O221" s="276">
        <v>4.7</v>
      </c>
      <c r="P221" s="276">
        <v>4.7</v>
      </c>
      <c r="Q221" s="276">
        <v>4.7</v>
      </c>
      <c r="R221" s="276">
        <v>4.7</v>
      </c>
      <c r="S221" s="276">
        <v>4.7</v>
      </c>
      <c r="T221" s="276">
        <v>4.7</v>
      </c>
      <c r="U221" s="276">
        <v>4.7</v>
      </c>
      <c r="V221" s="276">
        <v>4.7</v>
      </c>
      <c r="W221" s="276">
        <v>4.7</v>
      </c>
      <c r="X221" s="276">
        <v>4.7</v>
      </c>
      <c r="Y221" s="276">
        <v>4.5999999999999996</v>
      </c>
      <c r="Z221" s="276">
        <v>4.5999999999999996</v>
      </c>
      <c r="AA221" s="276">
        <v>4.5999999999999996</v>
      </c>
      <c r="AB221" s="276">
        <v>4.5999999999999996</v>
      </c>
      <c r="AC221" s="276">
        <v>4.5999999999999996</v>
      </c>
      <c r="AD221" s="276">
        <v>4.5999999999999996</v>
      </c>
      <c r="AE221" s="276">
        <v>4.5999999999999996</v>
      </c>
      <c r="AF221" s="276">
        <v>4.5999999999999996</v>
      </c>
      <c r="AG221" s="276">
        <v>4.9000000000000004</v>
      </c>
      <c r="AH221" s="276">
        <v>4.9000000000000004</v>
      </c>
      <c r="AI221" s="276">
        <v>5</v>
      </c>
      <c r="AJ221" s="276">
        <v>5</v>
      </c>
      <c r="AK221" s="276">
        <f>_xlfn.IFNA(VLOOKUP(C221,'INFORM Severity - hidden'!$C$5:$G$155,5,FALSE),"-")</f>
        <v>4.9000000000000004</v>
      </c>
    </row>
    <row r="222" spans="1:37" x14ac:dyDescent="0.35">
      <c r="A222" t="s">
        <v>93</v>
      </c>
      <c r="B222" t="s">
        <v>924</v>
      </c>
      <c r="C222" t="s">
        <v>925</v>
      </c>
      <c r="D222" s="276" t="str">
        <f t="shared" si="3"/>
        <v>Increasing</v>
      </c>
      <c r="E222" s="276" t="s">
        <v>7355</v>
      </c>
      <c r="F222" s="276">
        <v>2.8</v>
      </c>
      <c r="G222" s="276">
        <v>2.8</v>
      </c>
      <c r="H222" s="276">
        <v>3</v>
      </c>
      <c r="I222" s="276">
        <v>3</v>
      </c>
      <c r="J222" s="276">
        <v>3</v>
      </c>
      <c r="K222" s="276">
        <v>3</v>
      </c>
      <c r="L222" s="276">
        <v>3</v>
      </c>
      <c r="M222" s="276">
        <v>2.9</v>
      </c>
      <c r="N222" s="276">
        <v>2.9</v>
      </c>
      <c r="O222" s="276">
        <v>3</v>
      </c>
      <c r="P222" s="276">
        <v>3</v>
      </c>
      <c r="Q222" s="276">
        <v>3</v>
      </c>
      <c r="R222" s="276">
        <v>2.9</v>
      </c>
      <c r="S222" s="276">
        <v>2.9</v>
      </c>
      <c r="T222" s="276">
        <v>2.9</v>
      </c>
      <c r="U222" s="276">
        <v>2.9</v>
      </c>
      <c r="V222" s="276">
        <v>2.6</v>
      </c>
      <c r="W222" s="276">
        <v>2.6</v>
      </c>
      <c r="X222" s="276">
        <v>2.6</v>
      </c>
      <c r="Y222" s="276">
        <v>2.6</v>
      </c>
      <c r="Z222" s="276">
        <v>2.6</v>
      </c>
      <c r="AA222" s="276">
        <v>2.9</v>
      </c>
      <c r="AB222" s="276">
        <v>2.9</v>
      </c>
      <c r="AC222" s="276">
        <v>2.9</v>
      </c>
      <c r="AD222" s="276">
        <v>2.9</v>
      </c>
      <c r="AE222" s="276">
        <v>2.9</v>
      </c>
      <c r="AF222" s="276">
        <v>2.9</v>
      </c>
      <c r="AG222" s="276">
        <v>2.5</v>
      </c>
      <c r="AH222" s="276">
        <v>2.4</v>
      </c>
      <c r="AI222" s="276">
        <v>2.7</v>
      </c>
      <c r="AJ222" s="276">
        <v>2.7</v>
      </c>
      <c r="AK222" s="276">
        <f>_xlfn.IFNA(VLOOKUP(C222,'INFORM Severity - hidden'!$C$5:$G$155,5,FALSE),"-")</f>
        <v>4.5999999999999996</v>
      </c>
    </row>
    <row r="223" spans="1:37" x14ac:dyDescent="0.35">
      <c r="A223" t="s">
        <v>424</v>
      </c>
      <c r="B223" t="s">
        <v>422</v>
      </c>
      <c r="C223" t="s">
        <v>423</v>
      </c>
      <c r="D223" s="276" t="str">
        <f t="shared" si="3"/>
        <v>Increasing</v>
      </c>
      <c r="E223" s="276" t="s">
        <v>7355</v>
      </c>
      <c r="F223" s="276">
        <v>2.7</v>
      </c>
      <c r="G223" s="276">
        <v>2.7</v>
      </c>
      <c r="H223" s="276">
        <v>2.7</v>
      </c>
      <c r="I223" s="276">
        <v>2.7</v>
      </c>
      <c r="J223" s="276">
        <v>2.7</v>
      </c>
      <c r="K223" s="276">
        <v>2.7</v>
      </c>
      <c r="L223" s="276">
        <v>2.7</v>
      </c>
      <c r="M223" s="276">
        <v>2.7</v>
      </c>
      <c r="N223" s="276">
        <v>2.7</v>
      </c>
      <c r="O223" s="276">
        <v>2.7</v>
      </c>
      <c r="P223" s="276">
        <v>2.7</v>
      </c>
      <c r="Q223" s="276">
        <v>2.7</v>
      </c>
      <c r="R223" s="276">
        <v>2.7</v>
      </c>
      <c r="S223" s="276">
        <v>2.7</v>
      </c>
      <c r="T223" s="276">
        <v>2.7</v>
      </c>
      <c r="U223" s="276">
        <v>2.7</v>
      </c>
      <c r="V223" s="276">
        <v>2.8</v>
      </c>
      <c r="W223" s="276">
        <v>2.8</v>
      </c>
      <c r="X223" s="276">
        <v>2.8</v>
      </c>
      <c r="Y223" s="276">
        <v>2.8</v>
      </c>
      <c r="Z223" s="276">
        <v>2.7</v>
      </c>
      <c r="AA223" s="276">
        <v>2.7</v>
      </c>
      <c r="AB223" s="276">
        <v>2.7</v>
      </c>
      <c r="AC223" s="276">
        <v>2.7</v>
      </c>
      <c r="AD223" s="276">
        <v>2.7</v>
      </c>
      <c r="AE223" s="276">
        <v>2.7</v>
      </c>
      <c r="AF223" s="276">
        <v>2.7</v>
      </c>
      <c r="AG223" s="276">
        <v>2.7</v>
      </c>
      <c r="AH223" s="276">
        <v>2.8</v>
      </c>
      <c r="AI223" s="276">
        <v>2.9</v>
      </c>
      <c r="AJ223" s="276">
        <v>2.9</v>
      </c>
      <c r="AK223" s="276">
        <f>_xlfn.IFNA(VLOOKUP(C223,'INFORM Severity - hidden'!$C$5:$G$155,5,FALSE),"-")</f>
        <v>2.9</v>
      </c>
    </row>
    <row r="224" spans="1:37" x14ac:dyDescent="0.35">
      <c r="A224" t="s">
        <v>186</v>
      </c>
      <c r="B224" t="s">
        <v>184</v>
      </c>
      <c r="C224" t="s">
        <v>185</v>
      </c>
      <c r="D224" s="276" t="str">
        <f t="shared" si="3"/>
        <v>Stable</v>
      </c>
      <c r="E224" s="276" t="s">
        <v>7355</v>
      </c>
      <c r="F224" s="276">
        <v>3.6</v>
      </c>
      <c r="G224" s="276">
        <v>3.8</v>
      </c>
      <c r="H224" s="276">
        <v>3.9</v>
      </c>
      <c r="I224" s="276">
        <v>3.9</v>
      </c>
      <c r="J224" s="276">
        <v>3.9</v>
      </c>
      <c r="K224" s="276">
        <v>3.9</v>
      </c>
      <c r="L224" s="276">
        <v>3.9</v>
      </c>
      <c r="M224" s="276">
        <v>3.9</v>
      </c>
      <c r="N224" s="276">
        <v>3.7</v>
      </c>
      <c r="O224" s="276">
        <v>3.7</v>
      </c>
      <c r="P224" s="276">
        <v>3.7</v>
      </c>
      <c r="Q224" s="276">
        <v>3.8</v>
      </c>
      <c r="R224" s="276">
        <v>3.8</v>
      </c>
      <c r="S224" s="276">
        <v>3.8</v>
      </c>
      <c r="T224" s="276">
        <v>3.7</v>
      </c>
      <c r="U224" s="276">
        <v>3.7</v>
      </c>
      <c r="V224" s="276">
        <v>3.7</v>
      </c>
      <c r="W224" s="276">
        <v>3.7</v>
      </c>
      <c r="X224" s="276">
        <v>3.7</v>
      </c>
      <c r="Y224" s="276">
        <v>3.7</v>
      </c>
      <c r="Z224" s="276">
        <v>3.5</v>
      </c>
      <c r="AA224" s="276">
        <v>3.5</v>
      </c>
      <c r="AB224" s="276">
        <v>3.5</v>
      </c>
      <c r="AC224" s="276">
        <v>3.5</v>
      </c>
      <c r="AD224" s="276">
        <v>3.5</v>
      </c>
      <c r="AE224" s="276">
        <v>3.5</v>
      </c>
      <c r="AF224" s="276">
        <v>3.5</v>
      </c>
      <c r="AG224" s="276">
        <v>3.5</v>
      </c>
      <c r="AH224" s="276">
        <v>3.5</v>
      </c>
      <c r="AI224" s="276">
        <v>3.5</v>
      </c>
      <c r="AJ224" s="276">
        <v>3.5</v>
      </c>
      <c r="AK224" s="276">
        <f>_xlfn.IFNA(VLOOKUP(C224,'INFORM Severity - hidden'!$C$5:$G$155,5,FALSE),"-")</f>
        <v>3.5</v>
      </c>
    </row>
    <row r="225" spans="1:37" x14ac:dyDescent="0.35">
      <c r="A225"/>
      <c r="B225"/>
      <c r="C225" t="s">
        <v>7446</v>
      </c>
      <c r="D225" s="276" t="str">
        <f t="shared" si="3"/>
        <v>-</v>
      </c>
      <c r="E225" s="276" t="s">
        <v>7355</v>
      </c>
      <c r="F225" s="276" t="s">
        <v>7355</v>
      </c>
      <c r="G225" s="276">
        <v>2.2999999999999998</v>
      </c>
      <c r="H225" s="276">
        <v>3.2</v>
      </c>
      <c r="I225" s="276">
        <v>3.2</v>
      </c>
      <c r="J225" s="276" t="s">
        <v>7355</v>
      </c>
      <c r="K225" s="276" t="s">
        <v>7355</v>
      </c>
      <c r="L225" s="276" t="s">
        <v>7355</v>
      </c>
      <c r="M225" s="276" t="s">
        <v>7355</v>
      </c>
      <c r="N225" s="276" t="s">
        <v>7355</v>
      </c>
      <c r="O225" s="276" t="s">
        <v>7355</v>
      </c>
      <c r="P225" s="276" t="s">
        <v>7355</v>
      </c>
      <c r="Q225" s="276" t="s">
        <v>7355</v>
      </c>
      <c r="R225" s="276" t="s">
        <v>7355</v>
      </c>
      <c r="S225" s="276" t="s">
        <v>7355</v>
      </c>
      <c r="T225" s="276" t="s">
        <v>7355</v>
      </c>
      <c r="U225" s="276" t="s">
        <v>7355</v>
      </c>
      <c r="V225" s="276" t="s">
        <v>7355</v>
      </c>
      <c r="W225" s="276" t="s">
        <v>7355</v>
      </c>
      <c r="X225" s="276" t="s">
        <v>7355</v>
      </c>
      <c r="Y225" s="276" t="s">
        <v>7355</v>
      </c>
      <c r="Z225" s="276" t="s">
        <v>7355</v>
      </c>
      <c r="AA225" s="276" t="s">
        <v>7355</v>
      </c>
      <c r="AB225" s="276" t="s">
        <v>7355</v>
      </c>
      <c r="AC225" s="276" t="s">
        <v>7355</v>
      </c>
      <c r="AD225" s="276" t="s">
        <v>7355</v>
      </c>
      <c r="AE225" s="276" t="s">
        <v>7355</v>
      </c>
      <c r="AF225" s="276" t="s">
        <v>7355</v>
      </c>
      <c r="AG225" s="276" t="s">
        <v>7355</v>
      </c>
      <c r="AH225" s="276" t="s">
        <v>7355</v>
      </c>
      <c r="AI225" s="276" t="s">
        <v>7355</v>
      </c>
      <c r="AJ225" s="276" t="s">
        <v>7355</v>
      </c>
      <c r="AK225" s="276" t="str">
        <f>_xlfn.IFNA(VLOOKUP(C225,'INFORM Severity - hidden'!$C$5:$G$155,5,FALSE),"-")</f>
        <v>-</v>
      </c>
    </row>
    <row r="226" spans="1:37" x14ac:dyDescent="0.35">
      <c r="A226"/>
      <c r="B226"/>
      <c r="C226" t="s">
        <v>7447</v>
      </c>
      <c r="D226" s="276" t="str">
        <f t="shared" si="3"/>
        <v>-</v>
      </c>
      <c r="E226" s="276" t="s">
        <v>7355</v>
      </c>
      <c r="F226" s="276" t="s">
        <v>7355</v>
      </c>
      <c r="G226" s="276" t="s">
        <v>7355</v>
      </c>
      <c r="H226" s="276" t="s">
        <v>7355</v>
      </c>
      <c r="I226" s="276" t="s">
        <v>7355</v>
      </c>
      <c r="J226" s="276" t="s">
        <v>7355</v>
      </c>
      <c r="K226" s="276" t="s">
        <v>7355</v>
      </c>
      <c r="L226" s="276" t="s">
        <v>7355</v>
      </c>
      <c r="M226" s="276" t="s">
        <v>7355</v>
      </c>
      <c r="N226" s="276" t="s">
        <v>7355</v>
      </c>
      <c r="O226" s="276" t="s">
        <v>7355</v>
      </c>
      <c r="P226" s="276" t="s">
        <v>7355</v>
      </c>
      <c r="Q226" s="276" t="s">
        <v>7355</v>
      </c>
      <c r="R226" s="276" t="s">
        <v>7355</v>
      </c>
      <c r="S226" s="276" t="s">
        <v>7355</v>
      </c>
      <c r="T226" s="276" t="s">
        <v>7355</v>
      </c>
      <c r="U226" s="276" t="s">
        <v>7355</v>
      </c>
      <c r="V226" s="276">
        <v>2.6</v>
      </c>
      <c r="W226" s="276">
        <v>2.6</v>
      </c>
      <c r="X226" s="276">
        <v>2.6</v>
      </c>
      <c r="Y226" s="276">
        <v>2.6</v>
      </c>
      <c r="Z226" s="276">
        <v>2.6</v>
      </c>
      <c r="AA226" s="276">
        <v>2.6</v>
      </c>
      <c r="AB226" s="276" t="s">
        <v>7355</v>
      </c>
      <c r="AC226" s="276" t="s">
        <v>7355</v>
      </c>
      <c r="AD226" s="276" t="s">
        <v>7355</v>
      </c>
      <c r="AE226" s="276" t="s">
        <v>7355</v>
      </c>
      <c r="AF226" s="276" t="s">
        <v>7355</v>
      </c>
      <c r="AG226" s="276" t="s">
        <v>7355</v>
      </c>
      <c r="AH226" s="276" t="s">
        <v>7355</v>
      </c>
      <c r="AI226" s="276" t="s">
        <v>7355</v>
      </c>
      <c r="AJ226" s="276" t="s">
        <v>7355</v>
      </c>
      <c r="AK226" s="276" t="str">
        <f>_xlfn.IFNA(VLOOKUP(C226,'INFORM Severity - hidden'!$C$5:$G$155,5,FALSE),"-")</f>
        <v>-</v>
      </c>
    </row>
  </sheetData>
  <conditionalFormatting sqref="D3:D226">
    <cfRule type="cellIs" dxfId="200" priority="1" stopIfTrue="1" operator="equal">
      <formula>"Increasing"</formula>
    </cfRule>
    <cfRule type="cellIs" dxfId="199" priority="2" stopIfTrue="1" operator="equal">
      <formula>"Stable"</formula>
    </cfRule>
    <cfRule type="cellIs" dxfId="198" priority="3" stopIfTrue="1" operator="equal">
      <formula>"Decreasing"</formula>
    </cfRule>
  </conditionalFormatting>
  <conditionalFormatting sqref="E3:E226">
    <cfRule type="cellIs" dxfId="197" priority="4" stopIfTrue="1" operator="equal">
      <formula>"-"</formula>
    </cfRule>
    <cfRule type="cellIs" dxfId="196" priority="5" stopIfTrue="1" operator="greaterThanOrEqual">
      <formula>4</formula>
    </cfRule>
    <cfRule type="cellIs" dxfId="195" priority="6" stopIfTrue="1" operator="between">
      <formula>3</formula>
      <formula>4</formula>
    </cfRule>
    <cfRule type="cellIs" dxfId="194" priority="7" stopIfTrue="1" operator="between">
      <formula>2</formula>
      <formula>3</formula>
    </cfRule>
    <cfRule type="cellIs" dxfId="193" priority="8" stopIfTrue="1" operator="between">
      <formula>1</formula>
      <formula>2</formula>
    </cfRule>
    <cfRule type="cellIs" dxfId="192" priority="9" stopIfTrue="1" operator="between">
      <formula>0.1</formula>
      <formula>1</formula>
    </cfRule>
  </conditionalFormatting>
  <conditionalFormatting sqref="F3:F226">
    <cfRule type="cellIs" dxfId="191" priority="10" stopIfTrue="1" operator="equal">
      <formula>"-"</formula>
    </cfRule>
    <cfRule type="cellIs" dxfId="190" priority="11" stopIfTrue="1" operator="greaterThanOrEqual">
      <formula>4</formula>
    </cfRule>
    <cfRule type="cellIs" dxfId="189" priority="12" stopIfTrue="1" operator="between">
      <formula>3</formula>
      <formula>4</formula>
    </cfRule>
    <cfRule type="cellIs" dxfId="188" priority="13" stopIfTrue="1" operator="between">
      <formula>2</formula>
      <formula>3</formula>
    </cfRule>
    <cfRule type="cellIs" dxfId="187" priority="14" stopIfTrue="1" operator="between">
      <formula>1</formula>
      <formula>2</formula>
    </cfRule>
    <cfRule type="cellIs" dxfId="186" priority="15" stopIfTrue="1" operator="between">
      <formula>0.1</formula>
      <formula>1</formula>
    </cfRule>
  </conditionalFormatting>
  <conditionalFormatting sqref="G3:G226">
    <cfRule type="cellIs" dxfId="185" priority="16" stopIfTrue="1" operator="equal">
      <formula>"-"</formula>
    </cfRule>
    <cfRule type="cellIs" dxfId="184" priority="17" stopIfTrue="1" operator="greaterThanOrEqual">
      <formula>4</formula>
    </cfRule>
    <cfRule type="cellIs" dxfId="183" priority="18" stopIfTrue="1" operator="between">
      <formula>3</formula>
      <formula>4</formula>
    </cfRule>
    <cfRule type="cellIs" dxfId="182" priority="19" stopIfTrue="1" operator="between">
      <formula>2</formula>
      <formula>3</formula>
    </cfRule>
    <cfRule type="cellIs" dxfId="181" priority="20" stopIfTrue="1" operator="between">
      <formula>1</formula>
      <formula>2</formula>
    </cfRule>
    <cfRule type="cellIs" dxfId="180" priority="21" stopIfTrue="1" operator="between">
      <formula>0.1</formula>
      <formula>1</formula>
    </cfRule>
  </conditionalFormatting>
  <conditionalFormatting sqref="H3:H226">
    <cfRule type="cellIs" dxfId="179" priority="22" stopIfTrue="1" operator="equal">
      <formula>"-"</formula>
    </cfRule>
    <cfRule type="cellIs" dxfId="178" priority="23" stopIfTrue="1" operator="greaterThanOrEqual">
      <formula>4</formula>
    </cfRule>
    <cfRule type="cellIs" dxfId="177" priority="24" stopIfTrue="1" operator="between">
      <formula>3</formula>
      <formula>4</formula>
    </cfRule>
    <cfRule type="cellIs" dxfId="176" priority="25" stopIfTrue="1" operator="between">
      <formula>2</formula>
      <formula>3</formula>
    </cfRule>
    <cfRule type="cellIs" dxfId="175" priority="26" stopIfTrue="1" operator="between">
      <formula>1</formula>
      <formula>2</formula>
    </cfRule>
    <cfRule type="cellIs" dxfId="174" priority="27" stopIfTrue="1" operator="between">
      <formula>0.1</formula>
      <formula>1</formula>
    </cfRule>
  </conditionalFormatting>
  <conditionalFormatting sqref="I3:I226">
    <cfRule type="cellIs" dxfId="173" priority="28" stopIfTrue="1" operator="equal">
      <formula>"-"</formula>
    </cfRule>
    <cfRule type="cellIs" dxfId="172" priority="29" stopIfTrue="1" operator="greaterThanOrEqual">
      <formula>4</formula>
    </cfRule>
    <cfRule type="cellIs" dxfId="171" priority="30" stopIfTrue="1" operator="between">
      <formula>3</formula>
      <formula>4</formula>
    </cfRule>
    <cfRule type="cellIs" dxfId="170" priority="31" stopIfTrue="1" operator="between">
      <formula>2</formula>
      <formula>3</formula>
    </cfRule>
    <cfRule type="cellIs" dxfId="169" priority="32" stopIfTrue="1" operator="between">
      <formula>1</formula>
      <formula>2</formula>
    </cfRule>
    <cfRule type="cellIs" dxfId="168" priority="33" stopIfTrue="1" operator="between">
      <formula>0.1</formula>
      <formula>1</formula>
    </cfRule>
  </conditionalFormatting>
  <conditionalFormatting sqref="J3:J226">
    <cfRule type="cellIs" dxfId="167" priority="34" stopIfTrue="1" operator="equal">
      <formula>"-"</formula>
    </cfRule>
    <cfRule type="cellIs" dxfId="166" priority="35" stopIfTrue="1" operator="greaterThanOrEqual">
      <formula>4</formula>
    </cfRule>
    <cfRule type="cellIs" dxfId="165" priority="36" stopIfTrue="1" operator="between">
      <formula>3</formula>
      <formula>4</formula>
    </cfRule>
    <cfRule type="cellIs" dxfId="164" priority="37" stopIfTrue="1" operator="between">
      <formula>2</formula>
      <formula>3</formula>
    </cfRule>
    <cfRule type="cellIs" dxfId="163" priority="38" stopIfTrue="1" operator="between">
      <formula>1</formula>
      <formula>2</formula>
    </cfRule>
    <cfRule type="cellIs" dxfId="162" priority="39" stopIfTrue="1" operator="between">
      <formula>0.1</formula>
      <formula>1</formula>
    </cfRule>
  </conditionalFormatting>
  <conditionalFormatting sqref="K3:K226">
    <cfRule type="cellIs" dxfId="161" priority="40" stopIfTrue="1" operator="equal">
      <formula>"-"</formula>
    </cfRule>
    <cfRule type="cellIs" dxfId="160" priority="41" stopIfTrue="1" operator="greaterThanOrEqual">
      <formula>4</formula>
    </cfRule>
    <cfRule type="cellIs" dxfId="159" priority="42" stopIfTrue="1" operator="between">
      <formula>3</formula>
      <formula>4</formula>
    </cfRule>
    <cfRule type="cellIs" dxfId="158" priority="43" stopIfTrue="1" operator="between">
      <formula>2</formula>
      <formula>3</formula>
    </cfRule>
    <cfRule type="cellIs" dxfId="157" priority="44" stopIfTrue="1" operator="between">
      <formula>1</formula>
      <formula>2</formula>
    </cfRule>
    <cfRule type="cellIs" dxfId="156" priority="45" stopIfTrue="1" operator="between">
      <formula>0.1</formula>
      <formula>1</formula>
    </cfRule>
  </conditionalFormatting>
  <conditionalFormatting sqref="L3:L226">
    <cfRule type="cellIs" dxfId="155" priority="46" stopIfTrue="1" operator="equal">
      <formula>"-"</formula>
    </cfRule>
    <cfRule type="cellIs" dxfId="154" priority="47" stopIfTrue="1" operator="greaterThanOrEqual">
      <formula>4</formula>
    </cfRule>
    <cfRule type="cellIs" dxfId="153" priority="48" stopIfTrue="1" operator="between">
      <formula>3</formula>
      <formula>4</formula>
    </cfRule>
    <cfRule type="cellIs" dxfId="152" priority="49" stopIfTrue="1" operator="between">
      <formula>2</formula>
      <formula>3</formula>
    </cfRule>
    <cfRule type="cellIs" dxfId="151" priority="50" stopIfTrue="1" operator="between">
      <formula>1</formula>
      <formula>2</formula>
    </cfRule>
    <cfRule type="cellIs" dxfId="150" priority="51" stopIfTrue="1" operator="between">
      <formula>0.1</formula>
      <formula>1</formula>
    </cfRule>
  </conditionalFormatting>
  <conditionalFormatting sqref="M3:M226">
    <cfRule type="cellIs" dxfId="149" priority="52" stopIfTrue="1" operator="equal">
      <formula>"-"</formula>
    </cfRule>
    <cfRule type="cellIs" dxfId="148" priority="53" stopIfTrue="1" operator="greaterThanOrEqual">
      <formula>4</formula>
    </cfRule>
    <cfRule type="cellIs" dxfId="147" priority="54" stopIfTrue="1" operator="between">
      <formula>3</formula>
      <formula>4</formula>
    </cfRule>
    <cfRule type="cellIs" dxfId="146" priority="55" stopIfTrue="1" operator="between">
      <formula>2</formula>
      <formula>3</formula>
    </cfRule>
    <cfRule type="cellIs" dxfId="145" priority="56" stopIfTrue="1" operator="between">
      <formula>1</formula>
      <formula>2</formula>
    </cfRule>
    <cfRule type="cellIs" dxfId="144" priority="57" stopIfTrue="1" operator="between">
      <formula>0.1</formula>
      <formula>1</formula>
    </cfRule>
  </conditionalFormatting>
  <conditionalFormatting sqref="N3:N226">
    <cfRule type="cellIs" dxfId="143" priority="58" stopIfTrue="1" operator="equal">
      <formula>"-"</formula>
    </cfRule>
    <cfRule type="cellIs" dxfId="142" priority="59" stopIfTrue="1" operator="greaterThanOrEqual">
      <formula>4</formula>
    </cfRule>
    <cfRule type="cellIs" dxfId="141" priority="60" stopIfTrue="1" operator="between">
      <formula>3</formula>
      <formula>4</formula>
    </cfRule>
    <cfRule type="cellIs" dxfId="140" priority="61" stopIfTrue="1" operator="between">
      <formula>2</formula>
      <formula>3</formula>
    </cfRule>
    <cfRule type="cellIs" dxfId="139" priority="62" stopIfTrue="1" operator="between">
      <formula>1</formula>
      <formula>2</formula>
    </cfRule>
    <cfRule type="cellIs" dxfId="138" priority="63" stopIfTrue="1" operator="between">
      <formula>0.1</formula>
      <formula>1</formula>
    </cfRule>
  </conditionalFormatting>
  <conditionalFormatting sqref="O3:O226">
    <cfRule type="cellIs" dxfId="137" priority="64" stopIfTrue="1" operator="equal">
      <formula>"-"</formula>
    </cfRule>
    <cfRule type="cellIs" dxfId="136" priority="65" stopIfTrue="1" operator="greaterThanOrEqual">
      <formula>4</formula>
    </cfRule>
    <cfRule type="cellIs" dxfId="135" priority="66" stopIfTrue="1" operator="between">
      <formula>3</formula>
      <formula>4</formula>
    </cfRule>
    <cfRule type="cellIs" dxfId="134" priority="67" stopIfTrue="1" operator="between">
      <formula>2</formula>
      <formula>3</formula>
    </cfRule>
    <cfRule type="cellIs" dxfId="133" priority="68" stopIfTrue="1" operator="between">
      <formula>1</formula>
      <formula>2</formula>
    </cfRule>
    <cfRule type="cellIs" dxfId="132" priority="69" stopIfTrue="1" operator="between">
      <formula>0.1</formula>
      <formula>1</formula>
    </cfRule>
  </conditionalFormatting>
  <conditionalFormatting sqref="P3:P226">
    <cfRule type="cellIs" dxfId="131" priority="70" stopIfTrue="1" operator="equal">
      <formula>"-"</formula>
    </cfRule>
    <cfRule type="cellIs" dxfId="130" priority="71" stopIfTrue="1" operator="greaterThanOrEqual">
      <formula>4</formula>
    </cfRule>
    <cfRule type="cellIs" dxfId="129" priority="72" stopIfTrue="1" operator="between">
      <formula>3</formula>
      <formula>4</formula>
    </cfRule>
    <cfRule type="cellIs" dxfId="128" priority="73" stopIfTrue="1" operator="between">
      <formula>2</formula>
      <formula>3</formula>
    </cfRule>
    <cfRule type="cellIs" dxfId="127" priority="74" stopIfTrue="1" operator="between">
      <formula>1</formula>
      <formula>2</formula>
    </cfRule>
    <cfRule type="cellIs" dxfId="126" priority="75" stopIfTrue="1" operator="between">
      <formula>0.1</formula>
      <formula>1</formula>
    </cfRule>
  </conditionalFormatting>
  <conditionalFormatting sqref="Q3:Q226">
    <cfRule type="cellIs" dxfId="125" priority="76" stopIfTrue="1" operator="equal">
      <formula>"-"</formula>
    </cfRule>
    <cfRule type="cellIs" dxfId="124" priority="77" stopIfTrue="1" operator="greaterThanOrEqual">
      <formula>4</formula>
    </cfRule>
    <cfRule type="cellIs" dxfId="123" priority="78" stopIfTrue="1" operator="between">
      <formula>3</formula>
      <formula>4</formula>
    </cfRule>
    <cfRule type="cellIs" dxfId="122" priority="79" stopIfTrue="1" operator="between">
      <formula>2</formula>
      <formula>3</formula>
    </cfRule>
    <cfRule type="cellIs" dxfId="121" priority="80" stopIfTrue="1" operator="between">
      <formula>1</formula>
      <formula>2</formula>
    </cfRule>
    <cfRule type="cellIs" dxfId="120" priority="81" stopIfTrue="1" operator="between">
      <formula>0.1</formula>
      <formula>1</formula>
    </cfRule>
  </conditionalFormatting>
  <conditionalFormatting sqref="R3:R226">
    <cfRule type="cellIs" dxfId="119" priority="82" stopIfTrue="1" operator="equal">
      <formula>"-"</formula>
    </cfRule>
    <cfRule type="cellIs" dxfId="118" priority="83" stopIfTrue="1" operator="greaterThanOrEqual">
      <formula>4</formula>
    </cfRule>
    <cfRule type="cellIs" dxfId="117" priority="84" stopIfTrue="1" operator="between">
      <formula>3</formula>
      <formula>4</formula>
    </cfRule>
    <cfRule type="cellIs" dxfId="116" priority="85" stopIfTrue="1" operator="between">
      <formula>2</formula>
      <formula>3</formula>
    </cfRule>
    <cfRule type="cellIs" dxfId="115" priority="86" stopIfTrue="1" operator="between">
      <formula>1</formula>
      <formula>2</formula>
    </cfRule>
    <cfRule type="cellIs" dxfId="114" priority="87" stopIfTrue="1" operator="between">
      <formula>0.1</formula>
      <formula>1</formula>
    </cfRule>
  </conditionalFormatting>
  <conditionalFormatting sqref="S3:S226">
    <cfRule type="cellIs" dxfId="113" priority="88" stopIfTrue="1" operator="equal">
      <formula>"-"</formula>
    </cfRule>
    <cfRule type="cellIs" dxfId="112" priority="89" stopIfTrue="1" operator="greaterThanOrEqual">
      <formula>4</formula>
    </cfRule>
    <cfRule type="cellIs" dxfId="111" priority="90" stopIfTrue="1" operator="between">
      <formula>3</formula>
      <formula>4</formula>
    </cfRule>
    <cfRule type="cellIs" dxfId="110" priority="91" stopIfTrue="1" operator="between">
      <formula>2</formula>
      <formula>3</formula>
    </cfRule>
    <cfRule type="cellIs" dxfId="109" priority="92" stopIfTrue="1" operator="between">
      <formula>1</formula>
      <formula>2</formula>
    </cfRule>
    <cfRule type="cellIs" dxfId="108" priority="93" stopIfTrue="1" operator="between">
      <formula>0.1</formula>
      <formula>1</formula>
    </cfRule>
  </conditionalFormatting>
  <conditionalFormatting sqref="T3:T226">
    <cfRule type="cellIs" dxfId="107" priority="94" stopIfTrue="1" operator="equal">
      <formula>"-"</formula>
    </cfRule>
    <cfRule type="cellIs" dxfId="106" priority="95" stopIfTrue="1" operator="greaterThanOrEqual">
      <formula>4</formula>
    </cfRule>
    <cfRule type="cellIs" dxfId="105" priority="96" stopIfTrue="1" operator="between">
      <formula>3</formula>
      <formula>4</formula>
    </cfRule>
    <cfRule type="cellIs" dxfId="104" priority="97" stopIfTrue="1" operator="between">
      <formula>2</formula>
      <formula>3</formula>
    </cfRule>
    <cfRule type="cellIs" dxfId="103" priority="98" stopIfTrue="1" operator="between">
      <formula>1</formula>
      <formula>2</formula>
    </cfRule>
    <cfRule type="cellIs" dxfId="102" priority="99" stopIfTrue="1" operator="between">
      <formula>0.1</formula>
      <formula>1</formula>
    </cfRule>
  </conditionalFormatting>
  <conditionalFormatting sqref="U3:U226">
    <cfRule type="cellIs" dxfId="101" priority="100" stopIfTrue="1" operator="equal">
      <formula>"-"</formula>
    </cfRule>
    <cfRule type="cellIs" dxfId="100" priority="101" stopIfTrue="1" operator="greaterThanOrEqual">
      <formula>4</formula>
    </cfRule>
    <cfRule type="cellIs" dxfId="99" priority="102" stopIfTrue="1" operator="between">
      <formula>3</formula>
      <formula>4</formula>
    </cfRule>
    <cfRule type="cellIs" dxfId="98" priority="103" stopIfTrue="1" operator="between">
      <formula>2</formula>
      <formula>3</formula>
    </cfRule>
    <cfRule type="cellIs" dxfId="97" priority="104" stopIfTrue="1" operator="between">
      <formula>1</formula>
      <formula>2</formula>
    </cfRule>
    <cfRule type="cellIs" dxfId="96" priority="105" stopIfTrue="1" operator="between">
      <formula>0.1</formula>
      <formula>1</formula>
    </cfRule>
  </conditionalFormatting>
  <conditionalFormatting sqref="V3:V226">
    <cfRule type="cellIs" dxfId="95" priority="106" stopIfTrue="1" operator="equal">
      <formula>"-"</formula>
    </cfRule>
    <cfRule type="cellIs" dxfId="94" priority="107" stopIfTrue="1" operator="greaterThanOrEqual">
      <formula>4</formula>
    </cfRule>
    <cfRule type="cellIs" dxfId="93" priority="108" stopIfTrue="1" operator="between">
      <formula>3</formula>
      <formula>4</formula>
    </cfRule>
    <cfRule type="cellIs" dxfId="92" priority="109" stopIfTrue="1" operator="between">
      <formula>2</formula>
      <formula>3</formula>
    </cfRule>
    <cfRule type="cellIs" dxfId="91" priority="110" stopIfTrue="1" operator="between">
      <formula>1</formula>
      <formula>2</formula>
    </cfRule>
    <cfRule type="cellIs" dxfId="90" priority="111" stopIfTrue="1" operator="between">
      <formula>0.1</formula>
      <formula>1</formula>
    </cfRule>
  </conditionalFormatting>
  <conditionalFormatting sqref="W3:W226">
    <cfRule type="cellIs" dxfId="89" priority="112" stopIfTrue="1" operator="equal">
      <formula>"-"</formula>
    </cfRule>
    <cfRule type="cellIs" dxfId="88" priority="113" stopIfTrue="1" operator="greaterThanOrEqual">
      <formula>4</formula>
    </cfRule>
    <cfRule type="cellIs" dxfId="87" priority="114" stopIfTrue="1" operator="between">
      <formula>3</formula>
      <formula>4</formula>
    </cfRule>
    <cfRule type="cellIs" dxfId="86" priority="115" stopIfTrue="1" operator="between">
      <formula>2</formula>
      <formula>3</formula>
    </cfRule>
    <cfRule type="cellIs" dxfId="85" priority="116" stopIfTrue="1" operator="between">
      <formula>1</formula>
      <formula>2</formula>
    </cfRule>
    <cfRule type="cellIs" dxfId="84" priority="117" stopIfTrue="1" operator="between">
      <formula>0.1</formula>
      <formula>1</formula>
    </cfRule>
  </conditionalFormatting>
  <conditionalFormatting sqref="X3:X226">
    <cfRule type="cellIs" dxfId="83" priority="118" stopIfTrue="1" operator="equal">
      <formula>"-"</formula>
    </cfRule>
    <cfRule type="cellIs" dxfId="82" priority="119" stopIfTrue="1" operator="greaterThanOrEqual">
      <formula>4</formula>
    </cfRule>
    <cfRule type="cellIs" dxfId="81" priority="120" stopIfTrue="1" operator="between">
      <formula>3</formula>
      <formula>4</formula>
    </cfRule>
    <cfRule type="cellIs" dxfId="80" priority="121" stopIfTrue="1" operator="between">
      <formula>2</formula>
      <formula>3</formula>
    </cfRule>
    <cfRule type="cellIs" dxfId="79" priority="122" stopIfTrue="1" operator="between">
      <formula>1</formula>
      <formula>2</formula>
    </cfRule>
    <cfRule type="cellIs" dxfId="78" priority="123" stopIfTrue="1" operator="between">
      <formula>0.1</formula>
      <formula>1</formula>
    </cfRule>
  </conditionalFormatting>
  <conditionalFormatting sqref="Y3:Y226">
    <cfRule type="cellIs" dxfId="77" priority="124" stopIfTrue="1" operator="equal">
      <formula>"-"</formula>
    </cfRule>
    <cfRule type="cellIs" dxfId="76" priority="125" stopIfTrue="1" operator="greaterThanOrEqual">
      <formula>4</formula>
    </cfRule>
    <cfRule type="cellIs" dxfId="75" priority="126" stopIfTrue="1" operator="between">
      <formula>3</formula>
      <formula>4</formula>
    </cfRule>
    <cfRule type="cellIs" dxfId="74" priority="127" stopIfTrue="1" operator="between">
      <formula>2</formula>
      <formula>3</formula>
    </cfRule>
    <cfRule type="cellIs" dxfId="73" priority="128" stopIfTrue="1" operator="between">
      <formula>1</formula>
      <formula>2</formula>
    </cfRule>
    <cfRule type="cellIs" dxfId="72" priority="129" stopIfTrue="1" operator="between">
      <formula>0.1</formula>
      <formula>1</formula>
    </cfRule>
  </conditionalFormatting>
  <conditionalFormatting sqref="Z3:Z226">
    <cfRule type="cellIs" dxfId="71" priority="130" stopIfTrue="1" operator="equal">
      <formula>"-"</formula>
    </cfRule>
    <cfRule type="cellIs" dxfId="70" priority="131" stopIfTrue="1" operator="greaterThanOrEqual">
      <formula>4</formula>
    </cfRule>
    <cfRule type="cellIs" dxfId="69" priority="132" stopIfTrue="1" operator="between">
      <formula>3</formula>
      <formula>4</formula>
    </cfRule>
    <cfRule type="cellIs" dxfId="68" priority="133" stopIfTrue="1" operator="between">
      <formula>2</formula>
      <formula>3</formula>
    </cfRule>
    <cfRule type="cellIs" dxfId="67" priority="134" stopIfTrue="1" operator="between">
      <formula>1</formula>
      <formula>2</formula>
    </cfRule>
    <cfRule type="cellIs" dxfId="66" priority="135" stopIfTrue="1" operator="between">
      <formula>0.1</formula>
      <formula>1</formula>
    </cfRule>
  </conditionalFormatting>
  <conditionalFormatting sqref="AA3:AA226">
    <cfRule type="cellIs" dxfId="65" priority="136" stopIfTrue="1" operator="equal">
      <formula>"-"</formula>
    </cfRule>
    <cfRule type="cellIs" dxfId="64" priority="137" stopIfTrue="1" operator="greaterThanOrEqual">
      <formula>4</formula>
    </cfRule>
    <cfRule type="cellIs" dxfId="63" priority="138" stopIfTrue="1" operator="between">
      <formula>3</formula>
      <formula>4</formula>
    </cfRule>
    <cfRule type="cellIs" dxfId="62" priority="139" stopIfTrue="1" operator="between">
      <formula>2</formula>
      <formula>3</formula>
    </cfRule>
    <cfRule type="cellIs" dxfId="61" priority="140" stopIfTrue="1" operator="between">
      <formula>1</formula>
      <formula>2</formula>
    </cfRule>
    <cfRule type="cellIs" dxfId="60" priority="141" stopIfTrue="1" operator="between">
      <formula>0.1</formula>
      <formula>1</formula>
    </cfRule>
  </conditionalFormatting>
  <conditionalFormatting sqref="AB3:AB226">
    <cfRule type="cellIs" dxfId="59" priority="142" stopIfTrue="1" operator="equal">
      <formula>"-"</formula>
    </cfRule>
    <cfRule type="cellIs" dxfId="58" priority="143" stopIfTrue="1" operator="greaterThanOrEqual">
      <formula>4</formula>
    </cfRule>
    <cfRule type="cellIs" dxfId="57" priority="144" stopIfTrue="1" operator="between">
      <formula>3</formula>
      <formula>4</formula>
    </cfRule>
    <cfRule type="cellIs" dxfId="56" priority="145" stopIfTrue="1" operator="between">
      <formula>2</formula>
      <formula>3</formula>
    </cfRule>
    <cfRule type="cellIs" dxfId="55" priority="146" stopIfTrue="1" operator="between">
      <formula>1</formula>
      <formula>2</formula>
    </cfRule>
    <cfRule type="cellIs" dxfId="54" priority="147" stopIfTrue="1" operator="between">
      <formula>0.1</formula>
      <formula>1</formula>
    </cfRule>
  </conditionalFormatting>
  <conditionalFormatting sqref="AC3:AC226">
    <cfRule type="cellIs" dxfId="53" priority="148" stopIfTrue="1" operator="equal">
      <formula>"-"</formula>
    </cfRule>
    <cfRule type="cellIs" dxfId="52" priority="149" stopIfTrue="1" operator="greaterThanOrEqual">
      <formula>4</formula>
    </cfRule>
    <cfRule type="cellIs" dxfId="51" priority="150" stopIfTrue="1" operator="between">
      <formula>3</formula>
      <formula>4</formula>
    </cfRule>
    <cfRule type="cellIs" dxfId="50" priority="151" stopIfTrue="1" operator="between">
      <formula>2</formula>
      <formula>3</formula>
    </cfRule>
    <cfRule type="cellIs" dxfId="49" priority="152" stopIfTrue="1" operator="between">
      <formula>1</formula>
      <formula>2</formula>
    </cfRule>
    <cfRule type="cellIs" dxfId="48" priority="153" stopIfTrue="1" operator="between">
      <formula>0.1</formula>
      <formula>1</formula>
    </cfRule>
  </conditionalFormatting>
  <conditionalFormatting sqref="AD3:AD226">
    <cfRule type="cellIs" dxfId="47" priority="154" stopIfTrue="1" operator="equal">
      <formula>"-"</formula>
    </cfRule>
    <cfRule type="cellIs" dxfId="46" priority="155" stopIfTrue="1" operator="greaterThanOrEqual">
      <formula>4</formula>
    </cfRule>
    <cfRule type="cellIs" dxfId="45" priority="156" stopIfTrue="1" operator="between">
      <formula>3</formula>
      <formula>4</formula>
    </cfRule>
    <cfRule type="cellIs" dxfId="44" priority="157" stopIfTrue="1" operator="between">
      <formula>2</formula>
      <formula>3</formula>
    </cfRule>
    <cfRule type="cellIs" dxfId="43" priority="158" stopIfTrue="1" operator="between">
      <formula>1</formula>
      <formula>2</formula>
    </cfRule>
    <cfRule type="cellIs" dxfId="42" priority="159" stopIfTrue="1" operator="between">
      <formula>0.1</formula>
      <formula>1</formula>
    </cfRule>
  </conditionalFormatting>
  <conditionalFormatting sqref="AE3:AE226">
    <cfRule type="cellIs" dxfId="41" priority="160" stopIfTrue="1" operator="equal">
      <formula>"-"</formula>
    </cfRule>
    <cfRule type="cellIs" dxfId="40" priority="161" stopIfTrue="1" operator="greaterThanOrEqual">
      <formula>4</formula>
    </cfRule>
    <cfRule type="cellIs" dxfId="39" priority="162" stopIfTrue="1" operator="between">
      <formula>3</formula>
      <formula>4</formula>
    </cfRule>
    <cfRule type="cellIs" dxfId="38" priority="163" stopIfTrue="1" operator="between">
      <formula>2</formula>
      <formula>3</formula>
    </cfRule>
    <cfRule type="cellIs" dxfId="37" priority="164" stopIfTrue="1" operator="between">
      <formula>1</formula>
      <formula>2</formula>
    </cfRule>
    <cfRule type="cellIs" dxfId="36" priority="165" stopIfTrue="1" operator="between">
      <formula>0.1</formula>
      <formula>1</formula>
    </cfRule>
  </conditionalFormatting>
  <conditionalFormatting sqref="AF3:AF226">
    <cfRule type="cellIs" dxfId="35" priority="166" stopIfTrue="1" operator="equal">
      <formula>"-"</formula>
    </cfRule>
    <cfRule type="cellIs" dxfId="34" priority="167" stopIfTrue="1" operator="greaterThanOrEqual">
      <formula>4</formula>
    </cfRule>
    <cfRule type="cellIs" dxfId="33" priority="168" stopIfTrue="1" operator="between">
      <formula>3</formula>
      <formula>4</formula>
    </cfRule>
    <cfRule type="cellIs" dxfId="32" priority="169" stopIfTrue="1" operator="between">
      <formula>2</formula>
      <formula>3</formula>
    </cfRule>
    <cfRule type="cellIs" dxfId="31" priority="170" stopIfTrue="1" operator="between">
      <formula>1</formula>
      <formula>2</formula>
    </cfRule>
    <cfRule type="cellIs" dxfId="30" priority="171" stopIfTrue="1" operator="between">
      <formula>0.1</formula>
      <formula>1</formula>
    </cfRule>
  </conditionalFormatting>
  <conditionalFormatting sqref="AG3:AG226">
    <cfRule type="cellIs" dxfId="29" priority="172" stopIfTrue="1" operator="equal">
      <formula>"-"</formula>
    </cfRule>
    <cfRule type="cellIs" dxfId="28" priority="173" stopIfTrue="1" operator="greaterThanOrEqual">
      <formula>4</formula>
    </cfRule>
    <cfRule type="cellIs" dxfId="27" priority="174" stopIfTrue="1" operator="between">
      <formula>3</formula>
      <formula>4</formula>
    </cfRule>
    <cfRule type="cellIs" dxfId="26" priority="175" stopIfTrue="1" operator="between">
      <formula>2</formula>
      <formula>3</formula>
    </cfRule>
    <cfRule type="cellIs" dxfId="25" priority="176" stopIfTrue="1" operator="between">
      <formula>1</formula>
      <formula>2</formula>
    </cfRule>
    <cfRule type="cellIs" dxfId="24" priority="177" stopIfTrue="1" operator="between">
      <formula>0.1</formula>
      <formula>1</formula>
    </cfRule>
  </conditionalFormatting>
  <conditionalFormatting sqref="AH3:AH226">
    <cfRule type="cellIs" dxfId="23" priority="178" stopIfTrue="1" operator="equal">
      <formula>"-"</formula>
    </cfRule>
    <cfRule type="cellIs" dxfId="22" priority="179" stopIfTrue="1" operator="greaterThanOrEqual">
      <formula>4</formula>
    </cfRule>
    <cfRule type="cellIs" dxfId="21" priority="180" stopIfTrue="1" operator="between">
      <formula>3</formula>
      <formula>4</formula>
    </cfRule>
    <cfRule type="cellIs" dxfId="20" priority="181" stopIfTrue="1" operator="between">
      <formula>2</formula>
      <formula>3</formula>
    </cfRule>
    <cfRule type="cellIs" dxfId="19" priority="182" stopIfTrue="1" operator="between">
      <formula>1</formula>
      <formula>2</formula>
    </cfRule>
    <cfRule type="cellIs" dxfId="18" priority="183" stopIfTrue="1" operator="between">
      <formula>0.1</formula>
      <formula>1</formula>
    </cfRule>
  </conditionalFormatting>
  <conditionalFormatting sqref="AI3:AI226">
    <cfRule type="cellIs" dxfId="17" priority="184" stopIfTrue="1" operator="equal">
      <formula>"-"</formula>
    </cfRule>
    <cfRule type="cellIs" dxfId="16" priority="185" stopIfTrue="1" operator="greaterThanOrEqual">
      <formula>4</formula>
    </cfRule>
    <cfRule type="cellIs" dxfId="15" priority="186" stopIfTrue="1" operator="between">
      <formula>3</formula>
      <formula>4</formula>
    </cfRule>
    <cfRule type="cellIs" dxfId="14" priority="187" stopIfTrue="1" operator="between">
      <formula>2</formula>
      <formula>3</formula>
    </cfRule>
    <cfRule type="cellIs" dxfId="13" priority="188" stopIfTrue="1" operator="between">
      <formula>1</formula>
      <formula>2</formula>
    </cfRule>
    <cfRule type="cellIs" dxfId="12" priority="189" stopIfTrue="1" operator="between">
      <formula>0.1</formula>
      <formula>1</formula>
    </cfRule>
  </conditionalFormatting>
  <conditionalFormatting sqref="AJ3:AJ226">
    <cfRule type="cellIs" dxfId="11" priority="190" stopIfTrue="1" operator="equal">
      <formula>"-"</formula>
    </cfRule>
    <cfRule type="cellIs" dxfId="10" priority="191" stopIfTrue="1" operator="greaterThanOrEqual">
      <formula>4</formula>
    </cfRule>
    <cfRule type="cellIs" dxfId="9" priority="192" stopIfTrue="1" operator="between">
      <formula>3</formula>
      <formula>4</formula>
    </cfRule>
    <cfRule type="cellIs" dxfId="8" priority="193" stopIfTrue="1" operator="between">
      <formula>2</formula>
      <formula>3</formula>
    </cfRule>
    <cfRule type="cellIs" dxfId="7" priority="194" stopIfTrue="1" operator="between">
      <formula>1</formula>
      <formula>2</formula>
    </cfRule>
    <cfRule type="cellIs" dxfId="6" priority="195" stopIfTrue="1" operator="between">
      <formula>0.1</formula>
      <formula>1</formula>
    </cfRule>
  </conditionalFormatting>
  <conditionalFormatting sqref="AK3:AK226">
    <cfRule type="cellIs" dxfId="5" priority="196" stopIfTrue="1" operator="equal">
      <formula>"-"</formula>
    </cfRule>
    <cfRule type="cellIs" dxfId="4" priority="197" stopIfTrue="1" operator="greaterThanOrEqual">
      <formula>4</formula>
    </cfRule>
    <cfRule type="cellIs" dxfId="3" priority="198" stopIfTrue="1" operator="between">
      <formula>3</formula>
      <formula>4</formula>
    </cfRule>
    <cfRule type="cellIs" dxfId="2" priority="199" stopIfTrue="1" operator="between">
      <formula>2</formula>
      <formula>3</formula>
    </cfRule>
    <cfRule type="cellIs" dxfId="1" priority="200" stopIfTrue="1" operator="between">
      <formula>1</formula>
      <formula>2</formula>
    </cfRule>
    <cfRule type="cellIs" dxfId="0" priority="201"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32"/>
  <sheetViews>
    <sheetView workbookViewId="0"/>
  </sheetViews>
  <sheetFormatPr defaultRowHeight="14.5" x14ac:dyDescent="0.35"/>
  <cols>
    <col min="1" max="1" width="10" style="208" customWidth="1"/>
    <col min="2" max="2" width="20" style="208" customWidth="1"/>
    <col min="3" max="3" width="20" style="208" hidden="1" customWidth="1"/>
    <col min="4" max="4" width="25" style="208" customWidth="1"/>
    <col min="5" max="5" width="40" style="208" customWidth="1"/>
    <col min="6" max="7" width="15" style="208" customWidth="1"/>
    <col min="8" max="9" width="25" style="208" customWidth="1"/>
    <col min="10" max="10" width="20" style="208" customWidth="1"/>
    <col min="11" max="11" width="60" style="208" customWidth="1"/>
    <col min="12" max="14" width="15" style="208" customWidth="1"/>
  </cols>
  <sheetData>
    <row r="1" spans="1:14" x14ac:dyDescent="0.35">
      <c r="A1" s="277" t="s">
        <v>1</v>
      </c>
      <c r="B1" s="277" t="s">
        <v>7448</v>
      </c>
      <c r="C1" s="277" t="s">
        <v>7449</v>
      </c>
      <c r="D1" s="277" t="s">
        <v>2</v>
      </c>
      <c r="E1" s="277" t="s">
        <v>0</v>
      </c>
      <c r="F1" s="277" t="s">
        <v>7450</v>
      </c>
      <c r="G1" s="277" t="s">
        <v>7451</v>
      </c>
      <c r="H1" s="277" t="s">
        <v>6811</v>
      </c>
      <c r="I1" s="277" t="s">
        <v>7452</v>
      </c>
      <c r="J1" s="277" t="s">
        <v>6727</v>
      </c>
      <c r="K1" s="277" t="s">
        <v>7453</v>
      </c>
      <c r="L1" s="277" t="s">
        <v>7454</v>
      </c>
      <c r="M1" s="277" t="s">
        <v>7455</v>
      </c>
      <c r="N1" s="277" t="s">
        <v>7456</v>
      </c>
    </row>
    <row r="2" spans="1:14" x14ac:dyDescent="0.35">
      <c r="A2" t="s">
        <v>115</v>
      </c>
      <c r="B2"/>
      <c r="C2"/>
      <c r="D2" t="s">
        <v>116</v>
      </c>
      <c r="E2" t="s">
        <v>114</v>
      </c>
      <c r="F2" t="s">
        <v>6895</v>
      </c>
      <c r="G2" t="s">
        <v>7457</v>
      </c>
      <c r="H2" t="s">
        <v>7458</v>
      </c>
      <c r="I2" t="s">
        <v>116</v>
      </c>
      <c r="J2" t="s">
        <v>7458</v>
      </c>
      <c r="K2" t="s">
        <v>7459</v>
      </c>
      <c r="L2"/>
      <c r="M2" t="s">
        <v>7460</v>
      </c>
      <c r="N2" t="s">
        <v>7461</v>
      </c>
    </row>
    <row r="3" spans="1:14" x14ac:dyDescent="0.35">
      <c r="A3" t="s">
        <v>2281</v>
      </c>
      <c r="B3"/>
      <c r="C3"/>
      <c r="D3" t="s">
        <v>2282</v>
      </c>
      <c r="E3" t="s">
        <v>2280</v>
      </c>
      <c r="F3" t="s">
        <v>6904</v>
      </c>
      <c r="G3" t="s">
        <v>7462</v>
      </c>
      <c r="H3" t="s">
        <v>7463</v>
      </c>
      <c r="I3" t="s">
        <v>2282</v>
      </c>
      <c r="J3" t="s">
        <v>2280</v>
      </c>
      <c r="K3" t="s">
        <v>7464</v>
      </c>
      <c r="L3"/>
      <c r="M3" t="s">
        <v>7465</v>
      </c>
      <c r="N3">
        <v>330</v>
      </c>
    </row>
    <row r="4" spans="1:14" x14ac:dyDescent="0.35">
      <c r="A4" t="s">
        <v>2291</v>
      </c>
      <c r="B4"/>
      <c r="C4"/>
      <c r="D4" t="s">
        <v>2292</v>
      </c>
      <c r="E4" t="s">
        <v>2290</v>
      </c>
      <c r="F4" t="s">
        <v>6911</v>
      </c>
      <c r="G4" t="s">
        <v>7462</v>
      </c>
      <c r="H4" t="s">
        <v>7463</v>
      </c>
      <c r="I4" t="s">
        <v>2292</v>
      </c>
      <c r="J4" t="s">
        <v>2290</v>
      </c>
      <c r="K4" t="s">
        <v>7466</v>
      </c>
      <c r="L4"/>
      <c r="M4" t="s">
        <v>7465</v>
      </c>
      <c r="N4">
        <v>330</v>
      </c>
    </row>
    <row r="5" spans="1:14" x14ac:dyDescent="0.35">
      <c r="A5" t="s">
        <v>883</v>
      </c>
      <c r="B5"/>
      <c r="C5"/>
      <c r="D5" t="s">
        <v>884</v>
      </c>
      <c r="E5" t="s">
        <v>882</v>
      </c>
      <c r="F5" t="s">
        <v>6912</v>
      </c>
      <c r="G5" t="s">
        <v>7467</v>
      </c>
      <c r="H5" t="s">
        <v>7458</v>
      </c>
      <c r="I5" t="s">
        <v>884</v>
      </c>
      <c r="J5" t="s">
        <v>7468</v>
      </c>
      <c r="K5" t="s">
        <v>7469</v>
      </c>
      <c r="L5"/>
      <c r="M5" t="s">
        <v>7460</v>
      </c>
      <c r="N5" t="s">
        <v>7461</v>
      </c>
    </row>
    <row r="6" spans="1:14" x14ac:dyDescent="0.35">
      <c r="A6" t="s">
        <v>539</v>
      </c>
      <c r="B6"/>
      <c r="C6"/>
      <c r="D6" t="s">
        <v>540</v>
      </c>
      <c r="E6" t="s">
        <v>538</v>
      </c>
      <c r="F6" t="s">
        <v>6917</v>
      </c>
      <c r="G6" t="s">
        <v>7467</v>
      </c>
      <c r="H6" t="s">
        <v>7463</v>
      </c>
      <c r="I6" t="s">
        <v>540</v>
      </c>
      <c r="J6" t="s">
        <v>7463</v>
      </c>
      <c r="K6" t="s">
        <v>7470</v>
      </c>
      <c r="L6"/>
      <c r="M6" t="s">
        <v>7460</v>
      </c>
      <c r="N6" t="s">
        <v>7461</v>
      </c>
    </row>
    <row r="7" spans="1:14" x14ac:dyDescent="0.35">
      <c r="A7" t="s">
        <v>191</v>
      </c>
      <c r="B7"/>
      <c r="C7"/>
      <c r="D7" t="s">
        <v>192</v>
      </c>
      <c r="E7" t="s">
        <v>190</v>
      </c>
      <c r="F7" t="s">
        <v>6918</v>
      </c>
      <c r="G7" t="s">
        <v>7457</v>
      </c>
      <c r="H7" t="s">
        <v>7471</v>
      </c>
      <c r="I7" t="s">
        <v>192</v>
      </c>
      <c r="J7" t="s">
        <v>7472</v>
      </c>
      <c r="K7" t="s">
        <v>7473</v>
      </c>
      <c r="L7"/>
      <c r="M7" t="s">
        <v>7460</v>
      </c>
      <c r="N7" t="s">
        <v>7461</v>
      </c>
    </row>
    <row r="8" spans="1:14" x14ac:dyDescent="0.35">
      <c r="A8" t="s">
        <v>549</v>
      </c>
      <c r="B8"/>
      <c r="C8"/>
      <c r="D8" t="s">
        <v>550</v>
      </c>
      <c r="E8" t="s">
        <v>548</v>
      </c>
      <c r="F8" t="s">
        <v>6933</v>
      </c>
      <c r="G8" t="s">
        <v>7474</v>
      </c>
      <c r="H8" t="s">
        <v>7471</v>
      </c>
      <c r="I8" t="s">
        <v>550</v>
      </c>
      <c r="J8" t="s">
        <v>7475</v>
      </c>
      <c r="K8" t="s">
        <v>7476</v>
      </c>
      <c r="L8"/>
      <c r="M8" t="s">
        <v>7460</v>
      </c>
      <c r="N8" t="s">
        <v>7461</v>
      </c>
    </row>
    <row r="9" spans="1:14" x14ac:dyDescent="0.35">
      <c r="A9" t="s">
        <v>253</v>
      </c>
      <c r="B9"/>
      <c r="C9"/>
      <c r="D9" t="s">
        <v>254</v>
      </c>
      <c r="E9" t="s">
        <v>252</v>
      </c>
      <c r="F9" t="s">
        <v>6942</v>
      </c>
      <c r="G9" t="s">
        <v>7467</v>
      </c>
      <c r="H9" t="s">
        <v>7458</v>
      </c>
      <c r="I9" t="s">
        <v>254</v>
      </c>
      <c r="J9" t="s">
        <v>7458</v>
      </c>
      <c r="K9" t="s">
        <v>7477</v>
      </c>
      <c r="L9"/>
      <c r="M9" t="s">
        <v>7460</v>
      </c>
      <c r="N9" t="s">
        <v>7461</v>
      </c>
    </row>
    <row r="10" spans="1:14" x14ac:dyDescent="0.35">
      <c r="A10" t="s">
        <v>308</v>
      </c>
      <c r="B10"/>
      <c r="C10"/>
      <c r="D10" t="s">
        <v>309</v>
      </c>
      <c r="E10" t="s">
        <v>307</v>
      </c>
      <c r="F10" t="s">
        <v>6953</v>
      </c>
      <c r="G10" t="s">
        <v>7467</v>
      </c>
      <c r="H10" t="s">
        <v>7478</v>
      </c>
      <c r="I10" t="s">
        <v>309</v>
      </c>
      <c r="J10" t="s">
        <v>7479</v>
      </c>
      <c r="K10" t="s">
        <v>7480</v>
      </c>
      <c r="L10"/>
      <c r="M10" t="s">
        <v>7460</v>
      </c>
      <c r="N10" t="s">
        <v>7461</v>
      </c>
    </row>
    <row r="11" spans="1:14" x14ac:dyDescent="0.35">
      <c r="A11" t="s">
        <v>314</v>
      </c>
      <c r="B11"/>
      <c r="C11"/>
      <c r="D11" t="s">
        <v>309</v>
      </c>
      <c r="E11" t="s">
        <v>313</v>
      </c>
      <c r="F11" t="s">
        <v>6953</v>
      </c>
      <c r="G11" t="s">
        <v>7467</v>
      </c>
      <c r="H11" t="s">
        <v>7463</v>
      </c>
      <c r="I11" t="s">
        <v>309</v>
      </c>
      <c r="J11" t="s">
        <v>7481</v>
      </c>
      <c r="K11" t="s">
        <v>7482</v>
      </c>
      <c r="L11"/>
      <c r="M11" t="s">
        <v>7460</v>
      </c>
      <c r="N11" t="s">
        <v>7461</v>
      </c>
    </row>
    <row r="12" spans="1:14" x14ac:dyDescent="0.35">
      <c r="A12" t="s">
        <v>324</v>
      </c>
      <c r="B12"/>
      <c r="C12"/>
      <c r="D12" t="s">
        <v>309</v>
      </c>
      <c r="E12" t="s">
        <v>323</v>
      </c>
      <c r="F12" t="s">
        <v>6953</v>
      </c>
      <c r="G12" t="s">
        <v>7467</v>
      </c>
      <c r="H12" t="s">
        <v>7463</v>
      </c>
      <c r="I12" t="s">
        <v>309</v>
      </c>
      <c r="J12" t="s">
        <v>7483</v>
      </c>
      <c r="K12" t="s">
        <v>7484</v>
      </c>
      <c r="L12"/>
      <c r="M12" t="s">
        <v>7460</v>
      </c>
      <c r="N12" t="s">
        <v>7461</v>
      </c>
    </row>
    <row r="13" spans="1:14" x14ac:dyDescent="0.35">
      <c r="A13" t="s">
        <v>335</v>
      </c>
      <c r="B13"/>
      <c r="C13"/>
      <c r="D13" t="s">
        <v>309</v>
      </c>
      <c r="E13" t="s">
        <v>334</v>
      </c>
      <c r="F13" t="s">
        <v>6953</v>
      </c>
      <c r="G13" t="s">
        <v>7467</v>
      </c>
      <c r="H13" t="s">
        <v>7471</v>
      </c>
      <c r="I13" t="s">
        <v>309</v>
      </c>
      <c r="J13" t="s">
        <v>7485</v>
      </c>
      <c r="K13" t="s">
        <v>7486</v>
      </c>
      <c r="L13"/>
      <c r="M13" t="s">
        <v>7460</v>
      </c>
      <c r="N13" t="s">
        <v>7461</v>
      </c>
    </row>
    <row r="14" spans="1:14" x14ac:dyDescent="0.35">
      <c r="A14" t="s">
        <v>346</v>
      </c>
      <c r="B14"/>
      <c r="C14"/>
      <c r="D14" t="s">
        <v>347</v>
      </c>
      <c r="E14" t="s">
        <v>345</v>
      </c>
      <c r="F14" t="s">
        <v>6954</v>
      </c>
      <c r="G14" t="s">
        <v>7467</v>
      </c>
      <c r="H14" t="s">
        <v>7458</v>
      </c>
      <c r="I14" t="s">
        <v>347</v>
      </c>
      <c r="J14" t="s">
        <v>7458</v>
      </c>
      <c r="K14" t="s">
        <v>7487</v>
      </c>
      <c r="L14"/>
      <c r="M14" t="s">
        <v>7460</v>
      </c>
      <c r="N14" t="s">
        <v>7461</v>
      </c>
    </row>
    <row r="15" spans="1:14" x14ac:dyDescent="0.35">
      <c r="A15" t="s">
        <v>2557</v>
      </c>
      <c r="B15"/>
      <c r="C15"/>
      <c r="D15" t="s">
        <v>2558</v>
      </c>
      <c r="E15" t="s">
        <v>2556</v>
      </c>
      <c r="F15" t="s">
        <v>6955</v>
      </c>
      <c r="G15" t="s">
        <v>7467</v>
      </c>
      <c r="H15" t="s">
        <v>7458</v>
      </c>
      <c r="I15" t="s">
        <v>2558</v>
      </c>
      <c r="J15" t="s">
        <v>7458</v>
      </c>
      <c r="K15" t="s">
        <v>7488</v>
      </c>
      <c r="L15"/>
      <c r="M15" t="s">
        <v>7489</v>
      </c>
      <c r="N15">
        <v>669</v>
      </c>
    </row>
    <row r="16" spans="1:14" x14ac:dyDescent="0.35">
      <c r="A16" t="s">
        <v>429</v>
      </c>
      <c r="B16"/>
      <c r="C16"/>
      <c r="D16" t="s">
        <v>430</v>
      </c>
      <c r="E16" t="s">
        <v>428</v>
      </c>
      <c r="F16" t="s">
        <v>6956</v>
      </c>
      <c r="G16" t="s">
        <v>7474</v>
      </c>
      <c r="H16" t="s">
        <v>7458</v>
      </c>
      <c r="I16" t="s">
        <v>430</v>
      </c>
      <c r="J16" t="s">
        <v>7458</v>
      </c>
      <c r="K16" t="s">
        <v>7490</v>
      </c>
      <c r="L16"/>
      <c r="M16" t="s">
        <v>7460</v>
      </c>
      <c r="N16" t="s">
        <v>7461</v>
      </c>
    </row>
    <row r="17" spans="1:14" x14ac:dyDescent="0.35">
      <c r="A17" t="s">
        <v>442</v>
      </c>
      <c r="B17"/>
      <c r="C17"/>
      <c r="D17" t="s">
        <v>430</v>
      </c>
      <c r="E17" t="s">
        <v>441</v>
      </c>
      <c r="F17" t="s">
        <v>6956</v>
      </c>
      <c r="G17" t="s">
        <v>7474</v>
      </c>
      <c r="H17" t="s">
        <v>7471</v>
      </c>
      <c r="I17" t="s">
        <v>430</v>
      </c>
      <c r="J17" t="s">
        <v>7491</v>
      </c>
      <c r="K17" t="s">
        <v>7492</v>
      </c>
      <c r="L17"/>
      <c r="M17" t="s">
        <v>7460</v>
      </c>
      <c r="N17" t="s">
        <v>7461</v>
      </c>
    </row>
    <row r="18" spans="1:14" x14ac:dyDescent="0.35">
      <c r="A18" t="s">
        <v>997</v>
      </c>
      <c r="B18"/>
      <c r="C18"/>
      <c r="D18" t="s">
        <v>998</v>
      </c>
      <c r="E18" t="s">
        <v>996</v>
      </c>
      <c r="F18" t="s">
        <v>6961</v>
      </c>
      <c r="G18" t="s">
        <v>7474</v>
      </c>
      <c r="H18" t="s">
        <v>7471</v>
      </c>
      <c r="I18" t="s">
        <v>998</v>
      </c>
      <c r="J18" t="s">
        <v>7493</v>
      </c>
      <c r="K18" t="s">
        <v>7494</v>
      </c>
      <c r="L18"/>
      <c r="M18" t="s">
        <v>7495</v>
      </c>
      <c r="N18">
        <v>913</v>
      </c>
    </row>
    <row r="19" spans="1:14" x14ac:dyDescent="0.35">
      <c r="A19" t="s">
        <v>1583</v>
      </c>
      <c r="B19"/>
      <c r="C19"/>
      <c r="D19" t="s">
        <v>452</v>
      </c>
      <c r="E19" t="s">
        <v>1582</v>
      </c>
      <c r="F19" t="s">
        <v>6970</v>
      </c>
      <c r="G19" t="s">
        <v>7467</v>
      </c>
      <c r="H19" t="s">
        <v>7478</v>
      </c>
      <c r="I19" t="s">
        <v>452</v>
      </c>
      <c r="J19" t="s">
        <v>7479</v>
      </c>
      <c r="K19" t="s">
        <v>7496</v>
      </c>
      <c r="L19"/>
      <c r="M19" t="s">
        <v>7460</v>
      </c>
      <c r="N19" t="s">
        <v>7461</v>
      </c>
    </row>
    <row r="20" spans="1:14" x14ac:dyDescent="0.35">
      <c r="A20" t="s">
        <v>451</v>
      </c>
      <c r="B20"/>
      <c r="C20"/>
      <c r="D20" t="s">
        <v>452</v>
      </c>
      <c r="E20" t="s">
        <v>450</v>
      </c>
      <c r="F20" t="s">
        <v>6970</v>
      </c>
      <c r="G20" t="s">
        <v>7467</v>
      </c>
      <c r="H20" t="s">
        <v>7471</v>
      </c>
      <c r="I20" t="s">
        <v>452</v>
      </c>
      <c r="J20" t="s">
        <v>7497</v>
      </c>
      <c r="K20" t="s">
        <v>7498</v>
      </c>
      <c r="L20"/>
      <c r="M20" t="s">
        <v>7460</v>
      </c>
      <c r="N20" t="s">
        <v>7461</v>
      </c>
    </row>
    <row r="21" spans="1:14" x14ac:dyDescent="0.35">
      <c r="A21" t="s">
        <v>460</v>
      </c>
      <c r="B21"/>
      <c r="C21"/>
      <c r="D21" t="s">
        <v>452</v>
      </c>
      <c r="E21" t="s">
        <v>459</v>
      </c>
      <c r="F21" t="s">
        <v>6970</v>
      </c>
      <c r="G21" t="s">
        <v>7467</v>
      </c>
      <c r="H21" t="s">
        <v>7499</v>
      </c>
      <c r="I21" t="s">
        <v>452</v>
      </c>
      <c r="J21" t="s">
        <v>7499</v>
      </c>
      <c r="K21" t="s">
        <v>7500</v>
      </c>
      <c r="L21"/>
      <c r="M21" t="s">
        <v>7460</v>
      </c>
      <c r="N21" t="s">
        <v>7461</v>
      </c>
    </row>
    <row r="22" spans="1:14" x14ac:dyDescent="0.35">
      <c r="A22" t="s">
        <v>559</v>
      </c>
      <c r="B22"/>
      <c r="C22"/>
      <c r="D22" t="s">
        <v>560</v>
      </c>
      <c r="E22" t="s">
        <v>558</v>
      </c>
      <c r="F22" t="s">
        <v>6977</v>
      </c>
      <c r="G22" t="s">
        <v>7467</v>
      </c>
      <c r="H22" t="s">
        <v>7471</v>
      </c>
      <c r="I22" t="s">
        <v>560</v>
      </c>
      <c r="J22" t="s">
        <v>7497</v>
      </c>
      <c r="K22" t="s">
        <v>7501</v>
      </c>
      <c r="L22"/>
      <c r="M22" t="s">
        <v>7460</v>
      </c>
      <c r="N22" t="s">
        <v>7461</v>
      </c>
    </row>
    <row r="23" spans="1:14" x14ac:dyDescent="0.35">
      <c r="A23" t="s">
        <v>569</v>
      </c>
      <c r="B23"/>
      <c r="C23"/>
      <c r="D23" t="s">
        <v>560</v>
      </c>
      <c r="E23" t="s">
        <v>568</v>
      </c>
      <c r="F23" t="s">
        <v>6977</v>
      </c>
      <c r="G23" t="s">
        <v>7467</v>
      </c>
      <c r="H23" t="s">
        <v>7471</v>
      </c>
      <c r="I23" t="s">
        <v>560</v>
      </c>
      <c r="J23" t="s">
        <v>7502</v>
      </c>
      <c r="K23" t="s">
        <v>7503</v>
      </c>
      <c r="L23"/>
      <c r="M23" t="s">
        <v>7460</v>
      </c>
      <c r="N23" t="s">
        <v>7461</v>
      </c>
    </row>
    <row r="24" spans="1:14" x14ac:dyDescent="0.35">
      <c r="A24" t="s">
        <v>1985</v>
      </c>
      <c r="B24"/>
      <c r="C24"/>
      <c r="D24" t="s">
        <v>560</v>
      </c>
      <c r="E24" t="s">
        <v>1984</v>
      </c>
      <c r="F24" t="s">
        <v>6977</v>
      </c>
      <c r="G24" t="s">
        <v>7467</v>
      </c>
      <c r="H24" t="s">
        <v>7478</v>
      </c>
      <c r="I24" t="s">
        <v>560</v>
      </c>
      <c r="J24" t="s">
        <v>7479</v>
      </c>
      <c r="K24" t="s">
        <v>7504</v>
      </c>
      <c r="L24"/>
      <c r="M24" t="s">
        <v>7505</v>
      </c>
      <c r="N24">
        <v>464</v>
      </c>
    </row>
    <row r="25" spans="1:14" x14ac:dyDescent="0.35">
      <c r="A25" t="s">
        <v>468</v>
      </c>
      <c r="B25"/>
      <c r="C25"/>
      <c r="D25" t="s">
        <v>469</v>
      </c>
      <c r="E25" t="s">
        <v>467</v>
      </c>
      <c r="F25" t="s">
        <v>6978</v>
      </c>
      <c r="G25" t="s">
        <v>7474</v>
      </c>
      <c r="H25" t="s">
        <v>7471</v>
      </c>
      <c r="I25" t="s">
        <v>469</v>
      </c>
      <c r="J25" t="s">
        <v>7491</v>
      </c>
      <c r="K25" t="s">
        <v>7506</v>
      </c>
      <c r="L25"/>
      <c r="M25" t="s">
        <v>7460</v>
      </c>
      <c r="N25" t="s">
        <v>7461</v>
      </c>
    </row>
    <row r="26" spans="1:14" x14ac:dyDescent="0.35">
      <c r="A26" t="s">
        <v>246</v>
      </c>
      <c r="B26"/>
      <c r="C26"/>
      <c r="D26" t="s">
        <v>247</v>
      </c>
      <c r="E26" t="s">
        <v>245</v>
      </c>
      <c r="F26" t="s">
        <v>6979</v>
      </c>
      <c r="G26" t="s">
        <v>7467</v>
      </c>
      <c r="H26" t="s">
        <v>7471</v>
      </c>
      <c r="I26" t="s">
        <v>247</v>
      </c>
      <c r="J26" t="s">
        <v>7507</v>
      </c>
      <c r="K26" t="s">
        <v>7508</v>
      </c>
      <c r="L26"/>
      <c r="M26" t="s">
        <v>7460</v>
      </c>
      <c r="N26" t="s">
        <v>7461</v>
      </c>
    </row>
    <row r="27" spans="1:14" x14ac:dyDescent="0.35">
      <c r="A27" t="s">
        <v>356</v>
      </c>
      <c r="B27"/>
      <c r="C27"/>
      <c r="D27" t="s">
        <v>357</v>
      </c>
      <c r="E27" t="s">
        <v>355</v>
      </c>
      <c r="F27" t="s">
        <v>6980</v>
      </c>
      <c r="G27" t="s">
        <v>7467</v>
      </c>
      <c r="H27" t="s">
        <v>7458</v>
      </c>
      <c r="I27" t="s">
        <v>357</v>
      </c>
      <c r="J27" t="s">
        <v>7458</v>
      </c>
      <c r="K27" t="s">
        <v>7509</v>
      </c>
      <c r="L27"/>
      <c r="M27" t="s">
        <v>7460</v>
      </c>
      <c r="N27" t="s">
        <v>7461</v>
      </c>
    </row>
    <row r="28" spans="1:14" x14ac:dyDescent="0.35">
      <c r="A28" t="s">
        <v>476</v>
      </c>
      <c r="B28"/>
      <c r="C28"/>
      <c r="D28" t="s">
        <v>477</v>
      </c>
      <c r="E28" t="s">
        <v>475</v>
      </c>
      <c r="F28" t="s">
        <v>6981</v>
      </c>
      <c r="G28" t="s">
        <v>7510</v>
      </c>
      <c r="H28" t="s">
        <v>7471</v>
      </c>
      <c r="I28" t="s">
        <v>477</v>
      </c>
      <c r="J28" t="s">
        <v>7497</v>
      </c>
      <c r="K28" t="s">
        <v>7511</v>
      </c>
      <c r="L28"/>
      <c r="M28" t="s">
        <v>7460</v>
      </c>
      <c r="N28" t="s">
        <v>7461</v>
      </c>
    </row>
    <row r="29" spans="1:14" x14ac:dyDescent="0.35">
      <c r="A29" t="s">
        <v>581</v>
      </c>
      <c r="B29"/>
      <c r="C29"/>
      <c r="D29" t="s">
        <v>582</v>
      </c>
      <c r="E29" t="s">
        <v>580</v>
      </c>
      <c r="F29" t="s">
        <v>6984</v>
      </c>
      <c r="G29" t="s">
        <v>7467</v>
      </c>
      <c r="H29" t="s">
        <v>7458</v>
      </c>
      <c r="I29" t="s">
        <v>582</v>
      </c>
      <c r="J29" t="s">
        <v>7458</v>
      </c>
      <c r="K29" t="s">
        <v>7512</v>
      </c>
      <c r="L29"/>
      <c r="M29" t="s">
        <v>7460</v>
      </c>
      <c r="N29" t="s">
        <v>7461</v>
      </c>
    </row>
    <row r="30" spans="1:14" x14ac:dyDescent="0.35">
      <c r="A30" t="s">
        <v>1945</v>
      </c>
      <c r="B30"/>
      <c r="C30"/>
      <c r="D30" t="s">
        <v>582</v>
      </c>
      <c r="E30" t="s">
        <v>1944</v>
      </c>
      <c r="F30" t="s">
        <v>6984</v>
      </c>
      <c r="G30" t="s">
        <v>7467</v>
      </c>
      <c r="H30" t="s">
        <v>7513</v>
      </c>
      <c r="I30" t="s">
        <v>582</v>
      </c>
      <c r="J30" t="s">
        <v>7514</v>
      </c>
      <c r="K30" t="s">
        <v>7515</v>
      </c>
      <c r="L30"/>
      <c r="M30" t="s">
        <v>7516</v>
      </c>
      <c r="N30">
        <v>486</v>
      </c>
    </row>
    <row r="31" spans="1:14" x14ac:dyDescent="0.35">
      <c r="A31" t="s">
        <v>2029</v>
      </c>
      <c r="B31"/>
      <c r="C31"/>
      <c r="D31" t="s">
        <v>582</v>
      </c>
      <c r="E31" t="s">
        <v>2028</v>
      </c>
      <c r="F31" t="s">
        <v>6984</v>
      </c>
      <c r="G31" t="s">
        <v>7467</v>
      </c>
      <c r="H31" t="s">
        <v>7471</v>
      </c>
      <c r="I31" t="s">
        <v>582</v>
      </c>
      <c r="J31" t="s">
        <v>2028</v>
      </c>
      <c r="K31" t="s">
        <v>7517</v>
      </c>
      <c r="L31"/>
      <c r="M31" t="s">
        <v>7516</v>
      </c>
      <c r="N31">
        <v>486</v>
      </c>
    </row>
    <row r="32" spans="1:14" x14ac:dyDescent="0.35">
      <c r="A32" t="s">
        <v>4692</v>
      </c>
      <c r="B32"/>
      <c r="C32"/>
      <c r="D32" t="s">
        <v>582</v>
      </c>
      <c r="E32" t="s">
        <v>4691</v>
      </c>
      <c r="F32" t="s">
        <v>6984</v>
      </c>
      <c r="G32" t="s">
        <v>7467</v>
      </c>
      <c r="H32" t="s">
        <v>7463</v>
      </c>
      <c r="I32" t="s">
        <v>582</v>
      </c>
      <c r="J32" t="s">
        <v>4691</v>
      </c>
      <c r="K32" t="s">
        <v>7518</v>
      </c>
      <c r="L32"/>
      <c r="M32" t="s">
        <v>7519</v>
      </c>
      <c r="N32">
        <v>300</v>
      </c>
    </row>
    <row r="33" spans="1:14" x14ac:dyDescent="0.35">
      <c r="A33" t="s">
        <v>174</v>
      </c>
      <c r="B33"/>
      <c r="C33"/>
      <c r="D33" t="s">
        <v>175</v>
      </c>
      <c r="E33" t="s">
        <v>173</v>
      </c>
      <c r="F33" t="s">
        <v>7009</v>
      </c>
      <c r="G33" t="s">
        <v>7510</v>
      </c>
      <c r="H33" t="s">
        <v>7471</v>
      </c>
      <c r="I33" t="s">
        <v>175</v>
      </c>
      <c r="J33" t="s">
        <v>7497</v>
      </c>
      <c r="K33" t="s">
        <v>7520</v>
      </c>
      <c r="L33"/>
      <c r="M33" t="s">
        <v>7460</v>
      </c>
      <c r="N33" t="s">
        <v>7461</v>
      </c>
    </row>
    <row r="34" spans="1:14" x14ac:dyDescent="0.35">
      <c r="A34" t="s">
        <v>488</v>
      </c>
      <c r="B34"/>
      <c r="C34"/>
      <c r="D34" t="s">
        <v>489</v>
      </c>
      <c r="E34" t="s">
        <v>487</v>
      </c>
      <c r="F34" t="s">
        <v>7012</v>
      </c>
      <c r="G34" t="s">
        <v>7474</v>
      </c>
      <c r="H34" t="s">
        <v>7458</v>
      </c>
      <c r="I34" t="s">
        <v>489</v>
      </c>
      <c r="J34" t="s">
        <v>7458</v>
      </c>
      <c r="K34" t="s">
        <v>7521</v>
      </c>
      <c r="L34"/>
      <c r="M34" t="s">
        <v>7460</v>
      </c>
      <c r="N34" t="s">
        <v>7461</v>
      </c>
    </row>
    <row r="35" spans="1:14" x14ac:dyDescent="0.35">
      <c r="A35" t="s">
        <v>368</v>
      </c>
      <c r="B35"/>
      <c r="C35"/>
      <c r="D35" t="s">
        <v>369</v>
      </c>
      <c r="E35" t="s">
        <v>367</v>
      </c>
      <c r="F35" t="s">
        <v>7015</v>
      </c>
      <c r="G35" t="s">
        <v>7474</v>
      </c>
      <c r="H35" t="s">
        <v>7458</v>
      </c>
      <c r="I35" t="s">
        <v>369</v>
      </c>
      <c r="J35" t="s">
        <v>7458</v>
      </c>
      <c r="K35" t="s">
        <v>7522</v>
      </c>
      <c r="L35"/>
      <c r="M35" t="s">
        <v>7460</v>
      </c>
      <c r="N35" t="s">
        <v>7461</v>
      </c>
    </row>
    <row r="36" spans="1:14" x14ac:dyDescent="0.35">
      <c r="A36" t="s">
        <v>2409</v>
      </c>
      <c r="B36"/>
      <c r="C36"/>
      <c r="D36" t="s">
        <v>369</v>
      </c>
      <c r="E36" t="s">
        <v>2408</v>
      </c>
      <c r="F36" t="s">
        <v>7015</v>
      </c>
      <c r="G36" t="s">
        <v>7474</v>
      </c>
      <c r="H36" t="s">
        <v>7523</v>
      </c>
      <c r="I36" t="s">
        <v>369</v>
      </c>
      <c r="J36" t="s">
        <v>7524</v>
      </c>
      <c r="K36" t="s">
        <v>7525</v>
      </c>
      <c r="L36"/>
      <c r="M36" t="s">
        <v>7519</v>
      </c>
      <c r="N36">
        <v>300</v>
      </c>
    </row>
    <row r="37" spans="1:14" x14ac:dyDescent="0.35">
      <c r="A37" t="s">
        <v>71</v>
      </c>
      <c r="B37"/>
      <c r="C37"/>
      <c r="D37" t="s">
        <v>72</v>
      </c>
      <c r="E37" t="s">
        <v>70</v>
      </c>
      <c r="F37" t="s">
        <v>7018</v>
      </c>
      <c r="G37" t="s">
        <v>7474</v>
      </c>
      <c r="H37" t="s">
        <v>7458</v>
      </c>
      <c r="I37" t="s">
        <v>72</v>
      </c>
      <c r="J37" t="s">
        <v>7458</v>
      </c>
      <c r="K37" t="s">
        <v>7526</v>
      </c>
      <c r="L37"/>
      <c r="M37" t="s">
        <v>7460</v>
      </c>
      <c r="N37" t="s">
        <v>7461</v>
      </c>
    </row>
    <row r="38" spans="1:14" x14ac:dyDescent="0.35">
      <c r="A38" t="s">
        <v>5564</v>
      </c>
      <c r="B38"/>
      <c r="C38"/>
      <c r="D38" t="s">
        <v>72</v>
      </c>
      <c r="E38" t="s">
        <v>5563</v>
      </c>
      <c r="F38" t="s">
        <v>7018</v>
      </c>
      <c r="G38" t="s">
        <v>7474</v>
      </c>
      <c r="H38" t="s">
        <v>7527</v>
      </c>
      <c r="I38" t="s">
        <v>72</v>
      </c>
      <c r="J38" t="s">
        <v>7527</v>
      </c>
      <c r="K38" t="s">
        <v>7528</v>
      </c>
      <c r="L38"/>
      <c r="M38" t="s">
        <v>7529</v>
      </c>
      <c r="N38">
        <v>45</v>
      </c>
    </row>
    <row r="39" spans="1:14" x14ac:dyDescent="0.35">
      <c r="A39" t="s">
        <v>1277</v>
      </c>
      <c r="B39"/>
      <c r="C39"/>
      <c r="D39" t="s">
        <v>1278</v>
      </c>
      <c r="E39" t="s">
        <v>1276</v>
      </c>
      <c r="F39" t="s">
        <v>7021</v>
      </c>
      <c r="G39" t="s">
        <v>7457</v>
      </c>
      <c r="H39" t="s">
        <v>7463</v>
      </c>
      <c r="I39" t="s">
        <v>1278</v>
      </c>
      <c r="J39" t="s">
        <v>1276</v>
      </c>
      <c r="K39" t="s">
        <v>7530</v>
      </c>
      <c r="L39"/>
      <c r="M39" t="s">
        <v>7531</v>
      </c>
      <c r="N39">
        <v>822</v>
      </c>
    </row>
    <row r="40" spans="1:14" x14ac:dyDescent="0.35">
      <c r="A40" t="s">
        <v>980</v>
      </c>
      <c r="B40"/>
      <c r="C40"/>
      <c r="D40" t="s">
        <v>981</v>
      </c>
      <c r="E40" t="s">
        <v>979</v>
      </c>
      <c r="F40" t="s">
        <v>7022</v>
      </c>
      <c r="G40" t="s">
        <v>7457</v>
      </c>
      <c r="H40" t="s">
        <v>7463</v>
      </c>
      <c r="I40" t="s">
        <v>981</v>
      </c>
      <c r="J40" t="s">
        <v>7532</v>
      </c>
      <c r="K40" t="s">
        <v>7533</v>
      </c>
      <c r="L40"/>
      <c r="M40" t="s">
        <v>7534</v>
      </c>
      <c r="N40">
        <v>944</v>
      </c>
    </row>
    <row r="41" spans="1:14" x14ac:dyDescent="0.35">
      <c r="A41" t="s">
        <v>1798</v>
      </c>
      <c r="B41"/>
      <c r="C41"/>
      <c r="D41" t="s">
        <v>1799</v>
      </c>
      <c r="E41" t="s">
        <v>1797</v>
      </c>
      <c r="F41" t="s">
        <v>7025</v>
      </c>
      <c r="G41" t="s">
        <v>7462</v>
      </c>
      <c r="H41" t="s">
        <v>7471</v>
      </c>
      <c r="I41" t="s">
        <v>1799</v>
      </c>
      <c r="J41" t="s">
        <v>7535</v>
      </c>
      <c r="K41" t="s">
        <v>7536</v>
      </c>
      <c r="L41"/>
      <c r="M41" t="s">
        <v>7537</v>
      </c>
      <c r="N41">
        <v>578</v>
      </c>
    </row>
    <row r="42" spans="1:14" x14ac:dyDescent="0.35">
      <c r="A42" t="s">
        <v>1863</v>
      </c>
      <c r="B42"/>
      <c r="C42"/>
      <c r="D42" t="s">
        <v>592</v>
      </c>
      <c r="E42" t="s">
        <v>1862</v>
      </c>
      <c r="F42" t="s">
        <v>7026</v>
      </c>
      <c r="G42" t="s">
        <v>7462</v>
      </c>
      <c r="H42" t="s">
        <v>7478</v>
      </c>
      <c r="I42" t="s">
        <v>592</v>
      </c>
      <c r="J42" t="s">
        <v>7479</v>
      </c>
      <c r="K42" t="s">
        <v>7538</v>
      </c>
      <c r="L42"/>
      <c r="M42" t="s">
        <v>7460</v>
      </c>
      <c r="N42" t="s">
        <v>7461</v>
      </c>
    </row>
    <row r="43" spans="1:14" x14ac:dyDescent="0.35">
      <c r="A43" t="s">
        <v>591</v>
      </c>
      <c r="B43"/>
      <c r="C43"/>
      <c r="D43" t="s">
        <v>592</v>
      </c>
      <c r="E43" t="s">
        <v>590</v>
      </c>
      <c r="F43" t="s">
        <v>7026</v>
      </c>
      <c r="G43" t="s">
        <v>7462</v>
      </c>
      <c r="H43" t="s">
        <v>7463</v>
      </c>
      <c r="I43" t="s">
        <v>592</v>
      </c>
      <c r="J43" t="s">
        <v>7463</v>
      </c>
      <c r="K43" t="s">
        <v>7539</v>
      </c>
      <c r="L43"/>
      <c r="M43" t="s">
        <v>7460</v>
      </c>
      <c r="N43" t="s">
        <v>7461</v>
      </c>
    </row>
    <row r="44" spans="1:14" x14ac:dyDescent="0.35">
      <c r="A44" t="s">
        <v>597</v>
      </c>
      <c r="B44"/>
      <c r="C44"/>
      <c r="D44" t="s">
        <v>592</v>
      </c>
      <c r="E44" t="s">
        <v>596</v>
      </c>
      <c r="F44" t="s">
        <v>7026</v>
      </c>
      <c r="G44" t="s">
        <v>7462</v>
      </c>
      <c r="H44" t="s">
        <v>7471</v>
      </c>
      <c r="I44" t="s">
        <v>592</v>
      </c>
      <c r="J44" t="s">
        <v>7540</v>
      </c>
      <c r="K44" t="s">
        <v>7541</v>
      </c>
      <c r="L44"/>
      <c r="M44" t="s">
        <v>7460</v>
      </c>
      <c r="N44" t="s">
        <v>7461</v>
      </c>
    </row>
    <row r="45" spans="1:14" x14ac:dyDescent="0.35">
      <c r="A45" t="s">
        <v>609</v>
      </c>
      <c r="B45"/>
      <c r="C45"/>
      <c r="D45" t="s">
        <v>610</v>
      </c>
      <c r="E45" t="s">
        <v>608</v>
      </c>
      <c r="F45" t="s">
        <v>7031</v>
      </c>
      <c r="G45" t="s">
        <v>7510</v>
      </c>
      <c r="H45" t="s">
        <v>7471</v>
      </c>
      <c r="I45" t="s">
        <v>610</v>
      </c>
      <c r="J45" t="s">
        <v>7497</v>
      </c>
      <c r="K45" t="s">
        <v>7542</v>
      </c>
      <c r="L45"/>
      <c r="M45" t="s">
        <v>7460</v>
      </c>
      <c r="N45" t="s">
        <v>7461</v>
      </c>
    </row>
    <row r="46" spans="1:14" x14ac:dyDescent="0.35">
      <c r="A46" t="s">
        <v>198</v>
      </c>
      <c r="B46"/>
      <c r="C46"/>
      <c r="D46" t="s">
        <v>199</v>
      </c>
      <c r="E46" t="s">
        <v>197</v>
      </c>
      <c r="F46" t="s">
        <v>7034</v>
      </c>
      <c r="G46" t="s">
        <v>7462</v>
      </c>
      <c r="H46" t="s">
        <v>7471</v>
      </c>
      <c r="I46" t="s">
        <v>199</v>
      </c>
      <c r="J46" t="s">
        <v>7543</v>
      </c>
      <c r="K46" t="s">
        <v>7544</v>
      </c>
      <c r="L46"/>
      <c r="M46" t="s">
        <v>7460</v>
      </c>
      <c r="N46" t="s">
        <v>7461</v>
      </c>
    </row>
    <row r="47" spans="1:14" x14ac:dyDescent="0.35">
      <c r="A47" t="s">
        <v>6338</v>
      </c>
      <c r="B47"/>
      <c r="C47"/>
      <c r="D47" t="s">
        <v>626</v>
      </c>
      <c r="E47" t="s">
        <v>6337</v>
      </c>
      <c r="F47" t="s">
        <v>7039</v>
      </c>
      <c r="G47" t="s">
        <v>7467</v>
      </c>
      <c r="H47" t="s">
        <v>7478</v>
      </c>
      <c r="I47" t="s">
        <v>626</v>
      </c>
      <c r="J47" t="s">
        <v>7545</v>
      </c>
      <c r="K47" t="s">
        <v>7546</v>
      </c>
      <c r="L47"/>
      <c r="M47" t="s">
        <v>7547</v>
      </c>
      <c r="N47">
        <v>852</v>
      </c>
    </row>
    <row r="48" spans="1:14" x14ac:dyDescent="0.35">
      <c r="A48" t="s">
        <v>625</v>
      </c>
      <c r="B48"/>
      <c r="C48"/>
      <c r="D48" t="s">
        <v>626</v>
      </c>
      <c r="E48" t="s">
        <v>624</v>
      </c>
      <c r="F48" t="s">
        <v>7039</v>
      </c>
      <c r="G48" t="s">
        <v>7467</v>
      </c>
      <c r="H48" t="s">
        <v>7471</v>
      </c>
      <c r="I48" t="s">
        <v>626</v>
      </c>
      <c r="J48" t="s">
        <v>7548</v>
      </c>
      <c r="K48" t="s">
        <v>7549</v>
      </c>
      <c r="L48"/>
      <c r="M48" t="s">
        <v>7460</v>
      </c>
      <c r="N48" t="s">
        <v>7461</v>
      </c>
    </row>
    <row r="49" spans="1:14" x14ac:dyDescent="0.35">
      <c r="A49" t="s">
        <v>6409</v>
      </c>
      <c r="B49"/>
      <c r="C49"/>
      <c r="D49" t="s">
        <v>626</v>
      </c>
      <c r="E49" t="s">
        <v>6408</v>
      </c>
      <c r="F49" t="s">
        <v>7039</v>
      </c>
      <c r="G49" t="s">
        <v>7467</v>
      </c>
      <c r="H49" t="s">
        <v>7499</v>
      </c>
      <c r="I49" t="s">
        <v>626</v>
      </c>
      <c r="J49" t="s">
        <v>7499</v>
      </c>
      <c r="K49" t="s">
        <v>7550</v>
      </c>
      <c r="L49"/>
      <c r="M49" t="s">
        <v>7547</v>
      </c>
      <c r="N49">
        <v>852</v>
      </c>
    </row>
    <row r="50" spans="1:14" x14ac:dyDescent="0.35">
      <c r="A50" t="s">
        <v>1924</v>
      </c>
      <c r="B50"/>
      <c r="C50"/>
      <c r="D50" t="s">
        <v>1886</v>
      </c>
      <c r="E50" t="s">
        <v>1923</v>
      </c>
      <c r="F50" t="s">
        <v>7054</v>
      </c>
      <c r="G50" t="s">
        <v>7462</v>
      </c>
      <c r="H50" t="s">
        <v>7471</v>
      </c>
      <c r="I50" t="s">
        <v>1886</v>
      </c>
      <c r="J50" t="s">
        <v>7543</v>
      </c>
      <c r="K50" t="s">
        <v>7551</v>
      </c>
      <c r="L50"/>
      <c r="M50" t="s">
        <v>7460</v>
      </c>
      <c r="N50" t="s">
        <v>7461</v>
      </c>
    </row>
    <row r="51" spans="1:14" x14ac:dyDescent="0.35">
      <c r="A51" t="s">
        <v>1885</v>
      </c>
      <c r="B51"/>
      <c r="C51"/>
      <c r="D51" t="s">
        <v>1886</v>
      </c>
      <c r="E51" t="s">
        <v>1884</v>
      </c>
      <c r="F51" t="s">
        <v>7054</v>
      </c>
      <c r="G51" t="s">
        <v>7462</v>
      </c>
      <c r="H51" t="s">
        <v>7552</v>
      </c>
      <c r="I51" t="s">
        <v>1886</v>
      </c>
      <c r="J51" t="s">
        <v>7553</v>
      </c>
      <c r="K51" t="s">
        <v>7554</v>
      </c>
      <c r="L51"/>
      <c r="M51" t="s">
        <v>7555</v>
      </c>
      <c r="N51">
        <v>547</v>
      </c>
    </row>
    <row r="52" spans="1:14" x14ac:dyDescent="0.35">
      <c r="A52" t="s">
        <v>204</v>
      </c>
      <c r="B52"/>
      <c r="C52"/>
      <c r="D52" t="s">
        <v>205</v>
      </c>
      <c r="E52" t="s">
        <v>203</v>
      </c>
      <c r="F52" t="s">
        <v>7057</v>
      </c>
      <c r="G52" t="s">
        <v>7467</v>
      </c>
      <c r="H52" t="s">
        <v>7478</v>
      </c>
      <c r="I52" t="s">
        <v>205</v>
      </c>
      <c r="J52" t="s">
        <v>7458</v>
      </c>
      <c r="K52" t="s">
        <v>7556</v>
      </c>
      <c r="L52"/>
      <c r="M52" t="s">
        <v>7460</v>
      </c>
      <c r="N52" t="s">
        <v>7461</v>
      </c>
    </row>
    <row r="53" spans="1:14" x14ac:dyDescent="0.35">
      <c r="A53" t="s">
        <v>211</v>
      </c>
      <c r="B53"/>
      <c r="C53"/>
      <c r="D53" t="s">
        <v>205</v>
      </c>
      <c r="E53" t="s">
        <v>210</v>
      </c>
      <c r="F53" t="s">
        <v>7057</v>
      </c>
      <c r="G53" t="s">
        <v>7467</v>
      </c>
      <c r="H53" t="s">
        <v>7471</v>
      </c>
      <c r="I53" t="s">
        <v>205</v>
      </c>
      <c r="J53" t="s">
        <v>7497</v>
      </c>
      <c r="K53" t="s">
        <v>7557</v>
      </c>
      <c r="L53"/>
      <c r="M53" t="s">
        <v>7460</v>
      </c>
      <c r="N53" t="s">
        <v>7461</v>
      </c>
    </row>
    <row r="54" spans="1:14" x14ac:dyDescent="0.35">
      <c r="A54" t="s">
        <v>130</v>
      </c>
      <c r="B54"/>
      <c r="C54"/>
      <c r="D54" t="s">
        <v>131</v>
      </c>
      <c r="E54" t="s">
        <v>129</v>
      </c>
      <c r="F54" t="s">
        <v>7064</v>
      </c>
      <c r="G54" t="s">
        <v>7467</v>
      </c>
      <c r="H54" t="s">
        <v>7499</v>
      </c>
      <c r="I54" t="s">
        <v>131</v>
      </c>
      <c r="J54" t="s">
        <v>7499</v>
      </c>
      <c r="K54" t="s">
        <v>7558</v>
      </c>
      <c r="L54"/>
      <c r="M54" t="s">
        <v>7460</v>
      </c>
      <c r="N54" t="s">
        <v>7461</v>
      </c>
    </row>
    <row r="55" spans="1:14" x14ac:dyDescent="0.35">
      <c r="A55" t="s">
        <v>629</v>
      </c>
      <c r="B55"/>
      <c r="C55"/>
      <c r="D55" t="s">
        <v>630</v>
      </c>
      <c r="E55" t="s">
        <v>628</v>
      </c>
      <c r="F55" t="s">
        <v>7071</v>
      </c>
      <c r="G55" t="s">
        <v>7467</v>
      </c>
      <c r="H55" t="s">
        <v>7471</v>
      </c>
      <c r="I55" t="s">
        <v>630</v>
      </c>
      <c r="J55" t="s">
        <v>7497</v>
      </c>
      <c r="K55" t="s">
        <v>7559</v>
      </c>
      <c r="L55"/>
      <c r="M55" t="s">
        <v>7460</v>
      </c>
      <c r="N55" t="s">
        <v>7461</v>
      </c>
    </row>
    <row r="56" spans="1:14" x14ac:dyDescent="0.35">
      <c r="A56" t="s">
        <v>1254</v>
      </c>
      <c r="B56"/>
      <c r="C56"/>
      <c r="D56" t="s">
        <v>1255</v>
      </c>
      <c r="E56" t="s">
        <v>1253</v>
      </c>
      <c r="F56" t="s">
        <v>7074</v>
      </c>
      <c r="G56" t="s">
        <v>7467</v>
      </c>
      <c r="H56" t="s">
        <v>7499</v>
      </c>
      <c r="I56" t="s">
        <v>1255</v>
      </c>
      <c r="J56" t="s">
        <v>7499</v>
      </c>
      <c r="K56" t="s">
        <v>7560</v>
      </c>
      <c r="L56"/>
      <c r="M56" t="s">
        <v>7460</v>
      </c>
      <c r="N56" t="s">
        <v>7461</v>
      </c>
    </row>
    <row r="57" spans="1:14" x14ac:dyDescent="0.35">
      <c r="A57" t="s">
        <v>1483</v>
      </c>
      <c r="B57"/>
      <c r="C57"/>
      <c r="D57" t="s">
        <v>1484</v>
      </c>
      <c r="E57" t="s">
        <v>1482</v>
      </c>
      <c r="F57" t="s">
        <v>7077</v>
      </c>
      <c r="G57" t="s">
        <v>7474</v>
      </c>
      <c r="H57" t="s">
        <v>7478</v>
      </c>
      <c r="I57" t="s">
        <v>1484</v>
      </c>
      <c r="J57" t="s">
        <v>7561</v>
      </c>
      <c r="K57" t="s">
        <v>7562</v>
      </c>
      <c r="L57"/>
      <c r="M57" t="s">
        <v>7563</v>
      </c>
      <c r="N57">
        <v>699</v>
      </c>
    </row>
    <row r="58" spans="1:14" x14ac:dyDescent="0.35">
      <c r="A58" t="s">
        <v>1493</v>
      </c>
      <c r="B58"/>
      <c r="C58"/>
      <c r="D58" t="s">
        <v>1484</v>
      </c>
      <c r="E58" t="s">
        <v>1492</v>
      </c>
      <c r="F58" t="s">
        <v>7077</v>
      </c>
      <c r="G58" t="s">
        <v>7474</v>
      </c>
      <c r="H58" t="s">
        <v>7564</v>
      </c>
      <c r="I58" t="s">
        <v>1484</v>
      </c>
      <c r="J58" t="s">
        <v>7565</v>
      </c>
      <c r="K58" t="s">
        <v>7566</v>
      </c>
      <c r="L58"/>
      <c r="M58" t="s">
        <v>7563</v>
      </c>
      <c r="N58">
        <v>699</v>
      </c>
    </row>
    <row r="59" spans="1:14" x14ac:dyDescent="0.35">
      <c r="A59" t="s">
        <v>1502</v>
      </c>
      <c r="B59"/>
      <c r="C59"/>
      <c r="D59" t="s">
        <v>1484</v>
      </c>
      <c r="E59" t="s">
        <v>1501</v>
      </c>
      <c r="F59" t="s">
        <v>7077</v>
      </c>
      <c r="G59" t="s">
        <v>7474</v>
      </c>
      <c r="H59" t="s">
        <v>7471</v>
      </c>
      <c r="I59" t="s">
        <v>1484</v>
      </c>
      <c r="J59" t="s">
        <v>7497</v>
      </c>
      <c r="K59" t="s">
        <v>7567</v>
      </c>
      <c r="L59"/>
      <c r="M59" t="s">
        <v>7563</v>
      </c>
      <c r="N59">
        <v>699</v>
      </c>
    </row>
    <row r="60" spans="1:14" x14ac:dyDescent="0.35">
      <c r="A60" t="s">
        <v>11</v>
      </c>
      <c r="B60"/>
      <c r="C60"/>
      <c r="D60" t="s">
        <v>12</v>
      </c>
      <c r="E60" t="s">
        <v>10</v>
      </c>
      <c r="F60" t="s">
        <v>7082</v>
      </c>
      <c r="G60" t="s">
        <v>7467</v>
      </c>
      <c r="H60" t="s">
        <v>7458</v>
      </c>
      <c r="I60" t="s">
        <v>12</v>
      </c>
      <c r="J60" t="s">
        <v>7458</v>
      </c>
      <c r="K60" t="s">
        <v>7568</v>
      </c>
      <c r="L60"/>
      <c r="M60" t="s">
        <v>7460</v>
      </c>
      <c r="N60" t="s">
        <v>7461</v>
      </c>
    </row>
    <row r="61" spans="1:14" x14ac:dyDescent="0.35">
      <c r="A61" t="s">
        <v>1811</v>
      </c>
      <c r="B61"/>
      <c r="C61"/>
      <c r="D61" t="s">
        <v>498</v>
      </c>
      <c r="E61" t="s">
        <v>1810</v>
      </c>
      <c r="F61" t="s">
        <v>7085</v>
      </c>
      <c r="G61" t="s">
        <v>7457</v>
      </c>
      <c r="H61" t="s">
        <v>7478</v>
      </c>
      <c r="I61" t="s">
        <v>498</v>
      </c>
      <c r="J61" t="s">
        <v>7479</v>
      </c>
      <c r="K61" t="s">
        <v>7569</v>
      </c>
      <c r="L61"/>
      <c r="M61" t="s">
        <v>7460</v>
      </c>
      <c r="N61" t="s">
        <v>7461</v>
      </c>
    </row>
    <row r="62" spans="1:14" x14ac:dyDescent="0.35">
      <c r="A62" t="s">
        <v>497</v>
      </c>
      <c r="B62"/>
      <c r="C62"/>
      <c r="D62" t="s">
        <v>498</v>
      </c>
      <c r="E62" t="s">
        <v>496</v>
      </c>
      <c r="F62" t="s">
        <v>7085</v>
      </c>
      <c r="G62" t="s">
        <v>7457</v>
      </c>
      <c r="H62" t="s">
        <v>7463</v>
      </c>
      <c r="I62" t="s">
        <v>498</v>
      </c>
      <c r="J62" t="s">
        <v>7570</v>
      </c>
      <c r="K62" t="s">
        <v>7571</v>
      </c>
      <c r="L62"/>
      <c r="M62" t="s">
        <v>7460</v>
      </c>
      <c r="N62" t="s">
        <v>7461</v>
      </c>
    </row>
    <row r="63" spans="1:14" x14ac:dyDescent="0.35">
      <c r="A63" t="s">
        <v>505</v>
      </c>
      <c r="B63"/>
      <c r="C63"/>
      <c r="D63" t="s">
        <v>498</v>
      </c>
      <c r="E63" t="s">
        <v>504</v>
      </c>
      <c r="F63" t="s">
        <v>7085</v>
      </c>
      <c r="G63" t="s">
        <v>7457</v>
      </c>
      <c r="H63" t="s">
        <v>7463</v>
      </c>
      <c r="I63" t="s">
        <v>498</v>
      </c>
      <c r="J63" t="s">
        <v>7572</v>
      </c>
      <c r="K63" t="s">
        <v>7573</v>
      </c>
      <c r="L63"/>
      <c r="M63" t="s">
        <v>7460</v>
      </c>
      <c r="N63" t="s">
        <v>7461</v>
      </c>
    </row>
    <row r="64" spans="1:14" x14ac:dyDescent="0.35">
      <c r="A64" t="s">
        <v>4886</v>
      </c>
      <c r="B64"/>
      <c r="C64"/>
      <c r="D64" t="s">
        <v>498</v>
      </c>
      <c r="E64" t="s">
        <v>4885</v>
      </c>
      <c r="F64" t="s">
        <v>7085</v>
      </c>
      <c r="G64" t="s">
        <v>7457</v>
      </c>
      <c r="H64" t="s">
        <v>7463</v>
      </c>
      <c r="I64" t="s">
        <v>498</v>
      </c>
      <c r="J64" t="s">
        <v>7574</v>
      </c>
      <c r="K64" t="s">
        <v>7575</v>
      </c>
      <c r="L64"/>
      <c r="M64" t="s">
        <v>7576</v>
      </c>
      <c r="N64">
        <v>105</v>
      </c>
    </row>
    <row r="65" spans="1:14" x14ac:dyDescent="0.35">
      <c r="A65" t="s">
        <v>960</v>
      </c>
      <c r="B65"/>
      <c r="C65"/>
      <c r="D65" t="s">
        <v>961</v>
      </c>
      <c r="E65" t="s">
        <v>959</v>
      </c>
      <c r="F65" t="s">
        <v>7090</v>
      </c>
      <c r="G65" t="s">
        <v>7467</v>
      </c>
      <c r="H65" t="s">
        <v>7564</v>
      </c>
      <c r="I65" t="s">
        <v>961</v>
      </c>
      <c r="J65" t="s">
        <v>7577</v>
      </c>
      <c r="K65" t="s">
        <v>7578</v>
      </c>
      <c r="L65"/>
      <c r="M65" t="s">
        <v>7534</v>
      </c>
      <c r="N65">
        <v>944</v>
      </c>
    </row>
    <row r="66" spans="1:14" x14ac:dyDescent="0.35">
      <c r="A66" t="s">
        <v>514</v>
      </c>
      <c r="B66"/>
      <c r="C66"/>
      <c r="D66" t="s">
        <v>515</v>
      </c>
      <c r="E66" t="s">
        <v>513</v>
      </c>
      <c r="F66" t="s">
        <v>7091</v>
      </c>
      <c r="G66" t="s">
        <v>7467</v>
      </c>
      <c r="H66" t="s">
        <v>7471</v>
      </c>
      <c r="I66" t="s">
        <v>515</v>
      </c>
      <c r="J66" t="s">
        <v>7579</v>
      </c>
      <c r="K66" t="s">
        <v>7580</v>
      </c>
      <c r="L66"/>
      <c r="M66" t="s">
        <v>7460</v>
      </c>
      <c r="N66" t="s">
        <v>7461</v>
      </c>
    </row>
    <row r="67" spans="1:14" x14ac:dyDescent="0.35">
      <c r="A67" t="s">
        <v>2097</v>
      </c>
      <c r="B67"/>
      <c r="C67"/>
      <c r="D67" t="s">
        <v>515</v>
      </c>
      <c r="E67" t="s">
        <v>2096</v>
      </c>
      <c r="F67" t="s">
        <v>7091</v>
      </c>
      <c r="G67" t="s">
        <v>7467</v>
      </c>
      <c r="H67" t="s">
        <v>7499</v>
      </c>
      <c r="I67" t="s">
        <v>515</v>
      </c>
      <c r="J67" t="s">
        <v>7581</v>
      </c>
      <c r="K67" t="s">
        <v>7582</v>
      </c>
      <c r="L67"/>
      <c r="M67" t="s">
        <v>7460</v>
      </c>
      <c r="N67" t="s">
        <v>7461</v>
      </c>
    </row>
    <row r="68" spans="1:14" x14ac:dyDescent="0.35">
      <c r="A68" t="s">
        <v>641</v>
      </c>
      <c r="B68"/>
      <c r="C68"/>
      <c r="D68" t="s">
        <v>642</v>
      </c>
      <c r="E68" t="s">
        <v>640</v>
      </c>
      <c r="F68" t="s">
        <v>7094</v>
      </c>
      <c r="G68" t="s">
        <v>7467</v>
      </c>
      <c r="H68" t="s">
        <v>7458</v>
      </c>
      <c r="I68" t="s">
        <v>642</v>
      </c>
      <c r="J68" t="s">
        <v>7583</v>
      </c>
      <c r="K68" t="s">
        <v>7584</v>
      </c>
      <c r="L68"/>
      <c r="M68" t="s">
        <v>7460</v>
      </c>
      <c r="N68" t="s">
        <v>7461</v>
      </c>
    </row>
    <row r="69" spans="1:14" x14ac:dyDescent="0.35">
      <c r="A69" t="s">
        <v>3442</v>
      </c>
      <c r="B69"/>
      <c r="C69"/>
      <c r="D69" t="s">
        <v>3443</v>
      </c>
      <c r="E69" t="s">
        <v>3441</v>
      </c>
      <c r="F69" t="s">
        <v>7095</v>
      </c>
      <c r="G69" t="s">
        <v>7457</v>
      </c>
      <c r="H69" t="s">
        <v>7471</v>
      </c>
      <c r="I69" t="s">
        <v>3443</v>
      </c>
      <c r="J69" t="s">
        <v>7585</v>
      </c>
      <c r="K69" t="s">
        <v>7586</v>
      </c>
      <c r="L69"/>
      <c r="M69" t="s">
        <v>7587</v>
      </c>
      <c r="N69">
        <v>188</v>
      </c>
    </row>
    <row r="70" spans="1:14" x14ac:dyDescent="0.35">
      <c r="A70" t="s">
        <v>1718</v>
      </c>
      <c r="B70"/>
      <c r="C70"/>
      <c r="D70" t="s">
        <v>1719</v>
      </c>
      <c r="E70" t="s">
        <v>1717</v>
      </c>
      <c r="F70" t="s">
        <v>7096</v>
      </c>
      <c r="G70" t="s">
        <v>7467</v>
      </c>
      <c r="H70" t="s">
        <v>7588</v>
      </c>
      <c r="I70" t="s">
        <v>1719</v>
      </c>
      <c r="J70" t="s">
        <v>7589</v>
      </c>
      <c r="K70" t="s">
        <v>7590</v>
      </c>
      <c r="L70"/>
      <c r="M70" t="s">
        <v>7591</v>
      </c>
      <c r="N70">
        <v>638</v>
      </c>
    </row>
    <row r="71" spans="1:14" x14ac:dyDescent="0.35">
      <c r="A71" t="s">
        <v>267</v>
      </c>
      <c r="B71"/>
      <c r="C71"/>
      <c r="D71" t="s">
        <v>268</v>
      </c>
      <c r="E71" t="s">
        <v>266</v>
      </c>
      <c r="F71" t="s">
        <v>7097</v>
      </c>
      <c r="G71" t="s">
        <v>7467</v>
      </c>
      <c r="H71" t="s">
        <v>7478</v>
      </c>
      <c r="I71" t="s">
        <v>268</v>
      </c>
      <c r="J71" t="s">
        <v>7479</v>
      </c>
      <c r="K71" t="s">
        <v>7592</v>
      </c>
      <c r="L71"/>
      <c r="M71" t="s">
        <v>7460</v>
      </c>
      <c r="N71" t="s">
        <v>7461</v>
      </c>
    </row>
    <row r="72" spans="1:14" x14ac:dyDescent="0.35">
      <c r="A72" t="s">
        <v>285</v>
      </c>
      <c r="B72"/>
      <c r="C72"/>
      <c r="D72" t="s">
        <v>268</v>
      </c>
      <c r="E72" t="s">
        <v>284</v>
      </c>
      <c r="F72" t="s">
        <v>7097</v>
      </c>
      <c r="G72" t="s">
        <v>7467</v>
      </c>
      <c r="H72" t="s">
        <v>7463</v>
      </c>
      <c r="I72" t="s">
        <v>268</v>
      </c>
      <c r="J72" t="s">
        <v>7481</v>
      </c>
      <c r="K72" t="s">
        <v>7593</v>
      </c>
      <c r="L72"/>
      <c r="M72" t="s">
        <v>7460</v>
      </c>
      <c r="N72" t="s">
        <v>7461</v>
      </c>
    </row>
    <row r="73" spans="1:14" x14ac:dyDescent="0.35">
      <c r="A73" t="s">
        <v>294</v>
      </c>
      <c r="B73"/>
      <c r="C73"/>
      <c r="D73" t="s">
        <v>268</v>
      </c>
      <c r="E73" t="s">
        <v>293</v>
      </c>
      <c r="F73" t="s">
        <v>7097</v>
      </c>
      <c r="G73" t="s">
        <v>7467</v>
      </c>
      <c r="H73" t="s">
        <v>7463</v>
      </c>
      <c r="I73" t="s">
        <v>268</v>
      </c>
      <c r="J73" t="s">
        <v>7594</v>
      </c>
      <c r="K73" t="s">
        <v>7595</v>
      </c>
      <c r="L73"/>
      <c r="M73" t="s">
        <v>7460</v>
      </c>
      <c r="N73" t="s">
        <v>7461</v>
      </c>
    </row>
    <row r="74" spans="1:14" x14ac:dyDescent="0.35">
      <c r="A74" t="s">
        <v>1549</v>
      </c>
      <c r="B74"/>
      <c r="C74"/>
      <c r="D74" t="s">
        <v>268</v>
      </c>
      <c r="E74" t="s">
        <v>1548</v>
      </c>
      <c r="F74" t="s">
        <v>7097</v>
      </c>
      <c r="G74" t="s">
        <v>7467</v>
      </c>
      <c r="H74" t="s">
        <v>7471</v>
      </c>
      <c r="I74" t="s">
        <v>268</v>
      </c>
      <c r="J74" t="s">
        <v>1548</v>
      </c>
      <c r="K74" t="s">
        <v>7596</v>
      </c>
      <c r="L74"/>
      <c r="M74" t="s">
        <v>7489</v>
      </c>
      <c r="N74">
        <v>669</v>
      </c>
    </row>
    <row r="75" spans="1:14" x14ac:dyDescent="0.35">
      <c r="A75" t="s">
        <v>1239</v>
      </c>
      <c r="B75"/>
      <c r="C75"/>
      <c r="D75" t="s">
        <v>1206</v>
      </c>
      <c r="E75" t="s">
        <v>1238</v>
      </c>
      <c r="F75" t="s">
        <v>7098</v>
      </c>
      <c r="G75" t="s">
        <v>7467</v>
      </c>
      <c r="H75" t="s">
        <v>7458</v>
      </c>
      <c r="I75" t="s">
        <v>1206</v>
      </c>
      <c r="J75" t="s">
        <v>7458</v>
      </c>
      <c r="K75" t="s">
        <v>7597</v>
      </c>
      <c r="L75"/>
      <c r="M75" t="s">
        <v>7460</v>
      </c>
      <c r="N75" t="s">
        <v>7461</v>
      </c>
    </row>
    <row r="76" spans="1:14" x14ac:dyDescent="0.35">
      <c r="A76" t="s">
        <v>1228</v>
      </c>
      <c r="B76"/>
      <c r="C76"/>
      <c r="D76" t="s">
        <v>1206</v>
      </c>
      <c r="E76" t="s">
        <v>1227</v>
      </c>
      <c r="F76" t="s">
        <v>7098</v>
      </c>
      <c r="G76" t="s">
        <v>7467</v>
      </c>
      <c r="H76" t="s">
        <v>7463</v>
      </c>
      <c r="I76" t="s">
        <v>1206</v>
      </c>
      <c r="J76" t="s">
        <v>7598</v>
      </c>
      <c r="K76" t="s">
        <v>7599</v>
      </c>
      <c r="L76"/>
      <c r="M76" t="s">
        <v>7460</v>
      </c>
      <c r="N76" t="s">
        <v>7461</v>
      </c>
    </row>
    <row r="77" spans="1:14" x14ac:dyDescent="0.35">
      <c r="A77" t="s">
        <v>1205</v>
      </c>
      <c r="B77"/>
      <c r="C77"/>
      <c r="D77" t="s">
        <v>1206</v>
      </c>
      <c r="E77" t="s">
        <v>1204</v>
      </c>
      <c r="F77" t="s">
        <v>7098</v>
      </c>
      <c r="G77" t="s">
        <v>7467</v>
      </c>
      <c r="H77" t="s">
        <v>7463</v>
      </c>
      <c r="I77" t="s">
        <v>1206</v>
      </c>
      <c r="J77" t="s">
        <v>7600</v>
      </c>
      <c r="K77" t="s">
        <v>7601</v>
      </c>
      <c r="L77"/>
      <c r="M77" t="s">
        <v>7460</v>
      </c>
      <c r="N77" t="s">
        <v>7461</v>
      </c>
    </row>
    <row r="78" spans="1:14" x14ac:dyDescent="0.35">
      <c r="A78" t="s">
        <v>1563</v>
      </c>
      <c r="B78"/>
      <c r="C78"/>
      <c r="D78" t="s">
        <v>1206</v>
      </c>
      <c r="E78" t="s">
        <v>1562</v>
      </c>
      <c r="F78" t="s">
        <v>7098</v>
      </c>
      <c r="G78" t="s">
        <v>7467</v>
      </c>
      <c r="H78" t="s">
        <v>7564</v>
      </c>
      <c r="I78" t="s">
        <v>1206</v>
      </c>
      <c r="J78" t="s">
        <v>1562</v>
      </c>
      <c r="K78" t="s">
        <v>7602</v>
      </c>
      <c r="L78"/>
      <c r="M78" t="s">
        <v>7489</v>
      </c>
      <c r="N78">
        <v>669</v>
      </c>
    </row>
    <row r="79" spans="1:14" x14ac:dyDescent="0.35">
      <c r="A79" t="s">
        <v>1603</v>
      </c>
      <c r="B79"/>
      <c r="C79"/>
      <c r="D79" t="s">
        <v>1206</v>
      </c>
      <c r="E79" t="s">
        <v>1602</v>
      </c>
      <c r="F79" t="s">
        <v>7098</v>
      </c>
      <c r="G79" t="s">
        <v>7467</v>
      </c>
      <c r="H79" t="s">
        <v>7471</v>
      </c>
      <c r="I79" t="s">
        <v>1206</v>
      </c>
      <c r="J79" t="s">
        <v>7603</v>
      </c>
      <c r="K79" t="s">
        <v>7604</v>
      </c>
      <c r="L79"/>
      <c r="M79" t="s">
        <v>7591</v>
      </c>
      <c r="N79">
        <v>638</v>
      </c>
    </row>
    <row r="80" spans="1:14" x14ac:dyDescent="0.35">
      <c r="A80" t="s">
        <v>31</v>
      </c>
      <c r="B80"/>
      <c r="C80"/>
      <c r="D80" t="s">
        <v>32</v>
      </c>
      <c r="E80" t="s">
        <v>30</v>
      </c>
      <c r="F80" t="s">
        <v>7099</v>
      </c>
      <c r="G80" t="s">
        <v>7474</v>
      </c>
      <c r="H80" t="s">
        <v>7552</v>
      </c>
      <c r="I80" t="s">
        <v>32</v>
      </c>
      <c r="J80" t="s">
        <v>7553</v>
      </c>
      <c r="K80" t="s">
        <v>7605</v>
      </c>
      <c r="L80"/>
      <c r="M80" t="s">
        <v>7460</v>
      </c>
      <c r="N80" t="s">
        <v>7461</v>
      </c>
    </row>
    <row r="81" spans="1:14" x14ac:dyDescent="0.35">
      <c r="A81" t="s">
        <v>2448</v>
      </c>
      <c r="B81"/>
      <c r="C81"/>
      <c r="D81" t="s">
        <v>32</v>
      </c>
      <c r="E81" t="s">
        <v>2447</v>
      </c>
      <c r="F81" t="s">
        <v>7099</v>
      </c>
      <c r="G81" t="s">
        <v>7474</v>
      </c>
      <c r="H81" t="s">
        <v>7523</v>
      </c>
      <c r="I81" t="s">
        <v>32</v>
      </c>
      <c r="J81" t="s">
        <v>7524</v>
      </c>
      <c r="K81" t="s">
        <v>7606</v>
      </c>
      <c r="L81"/>
      <c r="M81" t="s">
        <v>7519</v>
      </c>
      <c r="N81">
        <v>300</v>
      </c>
    </row>
    <row r="82" spans="1:14" x14ac:dyDescent="0.35">
      <c r="A82" t="s">
        <v>218</v>
      </c>
      <c r="B82"/>
      <c r="C82"/>
      <c r="D82" t="s">
        <v>219</v>
      </c>
      <c r="E82" t="s">
        <v>217</v>
      </c>
      <c r="F82" t="s">
        <v>7112</v>
      </c>
      <c r="G82" t="s">
        <v>7457</v>
      </c>
      <c r="H82" t="s">
        <v>7458</v>
      </c>
      <c r="I82" t="s">
        <v>219</v>
      </c>
      <c r="J82" t="s">
        <v>7458</v>
      </c>
      <c r="K82" t="s">
        <v>7607</v>
      </c>
      <c r="L82"/>
      <c r="M82" t="s">
        <v>7460</v>
      </c>
      <c r="N82" t="s">
        <v>7461</v>
      </c>
    </row>
    <row r="83" spans="1:14" x14ac:dyDescent="0.35">
      <c r="A83" t="s">
        <v>901</v>
      </c>
      <c r="B83"/>
      <c r="C83"/>
      <c r="D83" t="s">
        <v>219</v>
      </c>
      <c r="E83" t="s">
        <v>900</v>
      </c>
      <c r="F83" t="s">
        <v>7112</v>
      </c>
      <c r="G83" t="s">
        <v>7457</v>
      </c>
      <c r="H83" t="s">
        <v>7463</v>
      </c>
      <c r="I83" t="s">
        <v>219</v>
      </c>
      <c r="J83" t="s">
        <v>7608</v>
      </c>
      <c r="K83" t="s">
        <v>7609</v>
      </c>
      <c r="L83"/>
      <c r="M83" t="s">
        <v>7610</v>
      </c>
      <c r="N83">
        <v>972</v>
      </c>
    </row>
    <row r="84" spans="1:14" x14ac:dyDescent="0.35">
      <c r="A84" t="s">
        <v>646</v>
      </c>
      <c r="B84"/>
      <c r="C84"/>
      <c r="D84" t="s">
        <v>647</v>
      </c>
      <c r="E84" t="s">
        <v>645</v>
      </c>
      <c r="F84" t="s">
        <v>7115</v>
      </c>
      <c r="G84" t="s">
        <v>7474</v>
      </c>
      <c r="H84" t="s">
        <v>7471</v>
      </c>
      <c r="I84" t="s">
        <v>647</v>
      </c>
      <c r="J84" t="s">
        <v>7475</v>
      </c>
      <c r="K84" t="s">
        <v>7611</v>
      </c>
      <c r="L84"/>
      <c r="M84" t="s">
        <v>7460</v>
      </c>
      <c r="N84" t="s">
        <v>7461</v>
      </c>
    </row>
    <row r="85" spans="1:14" x14ac:dyDescent="0.35">
      <c r="A85" t="s">
        <v>1018</v>
      </c>
      <c r="B85"/>
      <c r="C85"/>
      <c r="D85" t="s">
        <v>1019</v>
      </c>
      <c r="E85" t="s">
        <v>1017</v>
      </c>
      <c r="F85" t="s">
        <v>7116</v>
      </c>
      <c r="G85" t="s">
        <v>7457</v>
      </c>
      <c r="H85" t="s">
        <v>7463</v>
      </c>
      <c r="I85" t="s">
        <v>1019</v>
      </c>
      <c r="J85" t="s">
        <v>7612</v>
      </c>
      <c r="K85" t="s">
        <v>7613</v>
      </c>
      <c r="L85"/>
      <c r="M85" t="s">
        <v>7460</v>
      </c>
      <c r="N85" t="s">
        <v>7461</v>
      </c>
    </row>
    <row r="86" spans="1:14" x14ac:dyDescent="0.35">
      <c r="A86" t="s">
        <v>80</v>
      </c>
      <c r="B86"/>
      <c r="C86"/>
      <c r="D86" t="s">
        <v>81</v>
      </c>
      <c r="E86" t="s">
        <v>79</v>
      </c>
      <c r="F86" t="s">
        <v>7123</v>
      </c>
      <c r="G86" t="s">
        <v>7457</v>
      </c>
      <c r="H86" t="s">
        <v>7458</v>
      </c>
      <c r="I86" t="s">
        <v>81</v>
      </c>
      <c r="J86" t="s">
        <v>7458</v>
      </c>
      <c r="K86" t="s">
        <v>7614</v>
      </c>
      <c r="L86"/>
      <c r="M86" t="s">
        <v>7460</v>
      </c>
      <c r="N86" t="s">
        <v>7461</v>
      </c>
    </row>
    <row r="87" spans="1:14" x14ac:dyDescent="0.35">
      <c r="A87" t="s">
        <v>231</v>
      </c>
      <c r="B87"/>
      <c r="C87"/>
      <c r="D87" t="s">
        <v>232</v>
      </c>
      <c r="E87" t="s">
        <v>230</v>
      </c>
      <c r="F87" t="s">
        <v>7128</v>
      </c>
      <c r="G87" t="s">
        <v>7462</v>
      </c>
      <c r="H87" t="s">
        <v>7463</v>
      </c>
      <c r="I87" t="s">
        <v>232</v>
      </c>
      <c r="J87" t="s">
        <v>7463</v>
      </c>
      <c r="K87" t="s">
        <v>7615</v>
      </c>
      <c r="L87"/>
      <c r="M87" t="s">
        <v>7460</v>
      </c>
      <c r="N87" t="s">
        <v>7461</v>
      </c>
    </row>
    <row r="88" spans="1:14" x14ac:dyDescent="0.35">
      <c r="A88" t="s">
        <v>950</v>
      </c>
      <c r="B88"/>
      <c r="C88"/>
      <c r="D88" t="s">
        <v>951</v>
      </c>
      <c r="E88" t="s">
        <v>949</v>
      </c>
      <c r="F88" t="s">
        <v>7616</v>
      </c>
      <c r="G88" t="s">
        <v>7617</v>
      </c>
      <c r="H88" t="s">
        <v>7618</v>
      </c>
      <c r="I88" t="s">
        <v>1206</v>
      </c>
      <c r="J88" t="s">
        <v>7619</v>
      </c>
      <c r="K88" t="s">
        <v>7620</v>
      </c>
      <c r="L88"/>
      <c r="M88" t="s">
        <v>7534</v>
      </c>
      <c r="N88">
        <v>944</v>
      </c>
    </row>
    <row r="89" spans="1:14" x14ac:dyDescent="0.35">
      <c r="A89" t="s">
        <v>1115</v>
      </c>
      <c r="B89"/>
      <c r="C89"/>
      <c r="D89" t="s">
        <v>1116</v>
      </c>
      <c r="E89" t="s">
        <v>1114</v>
      </c>
      <c r="F89" t="s">
        <v>7621</v>
      </c>
      <c r="G89" t="s">
        <v>7622</v>
      </c>
      <c r="H89" t="s">
        <v>7618</v>
      </c>
      <c r="I89" t="s">
        <v>103</v>
      </c>
      <c r="J89" t="s">
        <v>1114</v>
      </c>
      <c r="K89" t="s">
        <v>7623</v>
      </c>
      <c r="L89"/>
      <c r="M89" t="s">
        <v>7495</v>
      </c>
      <c r="N89">
        <v>913</v>
      </c>
    </row>
    <row r="90" spans="1:14" x14ac:dyDescent="0.35">
      <c r="A90" t="s">
        <v>1027</v>
      </c>
      <c r="B90"/>
      <c r="C90"/>
      <c r="D90" t="s">
        <v>1028</v>
      </c>
      <c r="E90" t="s">
        <v>1026</v>
      </c>
      <c r="F90" t="s">
        <v>7624</v>
      </c>
      <c r="G90" t="s">
        <v>7625</v>
      </c>
      <c r="H90" t="s">
        <v>7618</v>
      </c>
      <c r="I90" t="s">
        <v>981</v>
      </c>
      <c r="J90" t="s">
        <v>1026</v>
      </c>
      <c r="K90" t="s">
        <v>7626</v>
      </c>
      <c r="L90"/>
      <c r="M90" t="s">
        <v>7495</v>
      </c>
      <c r="N90">
        <v>913</v>
      </c>
    </row>
    <row r="91" spans="1:14" x14ac:dyDescent="0.35">
      <c r="A91" t="s">
        <v>1159</v>
      </c>
      <c r="B91"/>
      <c r="C91"/>
      <c r="D91" t="s">
        <v>1160</v>
      </c>
      <c r="E91" t="s">
        <v>1158</v>
      </c>
      <c r="F91" t="s">
        <v>7627</v>
      </c>
      <c r="G91" t="s">
        <v>7628</v>
      </c>
      <c r="H91" t="s">
        <v>7618</v>
      </c>
      <c r="I91" t="s">
        <v>145</v>
      </c>
      <c r="J91" t="s">
        <v>1158</v>
      </c>
      <c r="K91" t="s">
        <v>7629</v>
      </c>
      <c r="L91"/>
      <c r="M91" t="s">
        <v>7630</v>
      </c>
      <c r="N91">
        <v>883</v>
      </c>
    </row>
    <row r="92" spans="1:14" x14ac:dyDescent="0.35">
      <c r="A92" t="s">
        <v>1141</v>
      </c>
      <c r="B92"/>
      <c r="C92"/>
      <c r="D92" t="s">
        <v>1142</v>
      </c>
      <c r="E92" t="s">
        <v>1140</v>
      </c>
      <c r="F92" t="s">
        <v>7631</v>
      </c>
      <c r="G92" t="s">
        <v>7632</v>
      </c>
      <c r="H92" t="s">
        <v>7618</v>
      </c>
      <c r="I92" t="s">
        <v>773</v>
      </c>
      <c r="J92" t="s">
        <v>1140</v>
      </c>
      <c r="K92" t="s">
        <v>7633</v>
      </c>
      <c r="L92"/>
      <c r="M92" t="s">
        <v>7630</v>
      </c>
      <c r="N92">
        <v>883</v>
      </c>
    </row>
    <row r="93" spans="1:14" x14ac:dyDescent="0.35">
      <c r="A93" t="s">
        <v>1050</v>
      </c>
      <c r="B93"/>
      <c r="C93"/>
      <c r="D93" t="s">
        <v>1051</v>
      </c>
      <c r="E93" t="s">
        <v>1049</v>
      </c>
      <c r="F93" t="s">
        <v>7634</v>
      </c>
      <c r="G93" t="s">
        <v>7635</v>
      </c>
      <c r="H93" t="s">
        <v>7618</v>
      </c>
      <c r="I93" t="s">
        <v>560</v>
      </c>
      <c r="J93" t="s">
        <v>1049</v>
      </c>
      <c r="K93" t="s">
        <v>7636</v>
      </c>
      <c r="L93"/>
      <c r="M93" t="s">
        <v>7495</v>
      </c>
      <c r="N93">
        <v>913</v>
      </c>
    </row>
    <row r="94" spans="1:14" x14ac:dyDescent="0.35">
      <c r="A94" t="s">
        <v>1071</v>
      </c>
      <c r="B94"/>
      <c r="C94"/>
      <c r="D94" t="s">
        <v>1072</v>
      </c>
      <c r="E94" t="s">
        <v>1070</v>
      </c>
      <c r="F94" t="s">
        <v>7637</v>
      </c>
      <c r="G94" t="s">
        <v>7638</v>
      </c>
      <c r="H94" t="s">
        <v>7618</v>
      </c>
      <c r="I94" t="s">
        <v>560</v>
      </c>
      <c r="J94" t="s">
        <v>1070</v>
      </c>
      <c r="K94" t="s">
        <v>7639</v>
      </c>
      <c r="L94"/>
      <c r="M94" t="s">
        <v>7495</v>
      </c>
      <c r="N94">
        <v>913</v>
      </c>
    </row>
    <row r="95" spans="1:14" x14ac:dyDescent="0.35">
      <c r="A95" t="s">
        <v>1125</v>
      </c>
      <c r="B95"/>
      <c r="C95"/>
      <c r="D95" t="s">
        <v>1126</v>
      </c>
      <c r="E95" t="s">
        <v>1124</v>
      </c>
      <c r="F95" t="s">
        <v>7640</v>
      </c>
      <c r="G95" t="s">
        <v>7625</v>
      </c>
      <c r="H95" t="s">
        <v>7618</v>
      </c>
      <c r="I95" t="s">
        <v>192</v>
      </c>
      <c r="J95" t="s">
        <v>1124</v>
      </c>
      <c r="K95" t="s">
        <v>7641</v>
      </c>
      <c r="L95"/>
      <c r="M95" t="s">
        <v>7495</v>
      </c>
      <c r="N95">
        <v>913</v>
      </c>
    </row>
    <row r="96" spans="1:14" x14ac:dyDescent="0.35">
      <c r="A96" t="s">
        <v>1736</v>
      </c>
      <c r="B96"/>
      <c r="C96"/>
      <c r="D96" t="s">
        <v>1737</v>
      </c>
      <c r="E96" t="s">
        <v>1735</v>
      </c>
      <c r="F96" t="s">
        <v>7642</v>
      </c>
      <c r="G96" t="s">
        <v>7643</v>
      </c>
      <c r="H96" t="s">
        <v>7618</v>
      </c>
      <c r="I96" t="s">
        <v>131</v>
      </c>
      <c r="J96" t="s">
        <v>1735</v>
      </c>
      <c r="K96" t="s">
        <v>7644</v>
      </c>
      <c r="L96"/>
      <c r="M96" t="s">
        <v>7645</v>
      </c>
      <c r="N96">
        <v>607</v>
      </c>
    </row>
    <row r="97" spans="1:14" x14ac:dyDescent="0.35">
      <c r="A97" t="s">
        <v>2314</v>
      </c>
      <c r="B97"/>
      <c r="C97"/>
      <c r="D97" t="s">
        <v>2315</v>
      </c>
      <c r="E97" t="s">
        <v>2313</v>
      </c>
      <c r="F97" t="s">
        <v>7646</v>
      </c>
      <c r="G97" t="s">
        <v>7647</v>
      </c>
      <c r="H97" t="s">
        <v>7618</v>
      </c>
      <c r="I97" t="s">
        <v>2282</v>
      </c>
      <c r="J97" t="s">
        <v>7648</v>
      </c>
      <c r="K97" t="s">
        <v>7649</v>
      </c>
      <c r="L97"/>
      <c r="M97" t="s">
        <v>7650</v>
      </c>
      <c r="N97">
        <v>336</v>
      </c>
    </row>
    <row r="98" spans="1:14" x14ac:dyDescent="0.35">
      <c r="A98" t="s">
        <v>662</v>
      </c>
      <c r="B98"/>
      <c r="C98"/>
      <c r="D98" t="s">
        <v>663</v>
      </c>
      <c r="E98" t="s">
        <v>661</v>
      </c>
      <c r="F98" t="s">
        <v>7137</v>
      </c>
      <c r="G98" t="s">
        <v>7467</v>
      </c>
      <c r="H98" t="s">
        <v>7471</v>
      </c>
      <c r="I98" t="s">
        <v>663</v>
      </c>
      <c r="J98" t="s">
        <v>570</v>
      </c>
      <c r="K98" t="s">
        <v>7651</v>
      </c>
      <c r="L98"/>
      <c r="M98" t="s">
        <v>7460</v>
      </c>
      <c r="N98" t="s">
        <v>7461</v>
      </c>
    </row>
    <row r="99" spans="1:14" x14ac:dyDescent="0.35">
      <c r="A99" t="s">
        <v>689</v>
      </c>
      <c r="B99"/>
      <c r="C99"/>
      <c r="D99" t="s">
        <v>690</v>
      </c>
      <c r="E99" t="s">
        <v>688</v>
      </c>
      <c r="F99" t="s">
        <v>7140</v>
      </c>
      <c r="G99" t="s">
        <v>7467</v>
      </c>
      <c r="H99" t="s">
        <v>7478</v>
      </c>
      <c r="I99" t="s">
        <v>690</v>
      </c>
      <c r="J99" t="s">
        <v>7458</v>
      </c>
      <c r="K99" t="s">
        <v>7652</v>
      </c>
      <c r="L99"/>
      <c r="M99" t="s">
        <v>7460</v>
      </c>
      <c r="N99" t="s">
        <v>7461</v>
      </c>
    </row>
    <row r="100" spans="1:14" x14ac:dyDescent="0.35">
      <c r="A100" t="s">
        <v>1727</v>
      </c>
      <c r="B100"/>
      <c r="C100"/>
      <c r="D100" t="s">
        <v>690</v>
      </c>
      <c r="E100" t="s">
        <v>1726</v>
      </c>
      <c r="F100" t="s">
        <v>7140</v>
      </c>
      <c r="G100" t="s">
        <v>7467</v>
      </c>
      <c r="H100" t="s">
        <v>7471</v>
      </c>
      <c r="I100" t="s">
        <v>690</v>
      </c>
      <c r="J100" t="s">
        <v>570</v>
      </c>
      <c r="K100" t="s">
        <v>7653</v>
      </c>
      <c r="L100"/>
      <c r="M100" t="s">
        <v>7591</v>
      </c>
      <c r="N100">
        <v>638</v>
      </c>
    </row>
    <row r="101" spans="1:14" x14ac:dyDescent="0.35">
      <c r="A101" t="s">
        <v>2087</v>
      </c>
      <c r="B101"/>
      <c r="C101"/>
      <c r="D101" t="s">
        <v>690</v>
      </c>
      <c r="E101" t="s">
        <v>2086</v>
      </c>
      <c r="F101" t="s">
        <v>7140</v>
      </c>
      <c r="G101" t="s">
        <v>7467</v>
      </c>
      <c r="H101" t="s">
        <v>7513</v>
      </c>
      <c r="I101" t="s">
        <v>690</v>
      </c>
      <c r="J101" t="s">
        <v>7514</v>
      </c>
      <c r="K101" t="s">
        <v>7654</v>
      </c>
      <c r="L101"/>
      <c r="M101" t="s">
        <v>7655</v>
      </c>
      <c r="N101">
        <v>425</v>
      </c>
    </row>
    <row r="102" spans="1:14" x14ac:dyDescent="0.35">
      <c r="A102" t="s">
        <v>2516</v>
      </c>
      <c r="B102"/>
      <c r="C102"/>
      <c r="D102" t="s">
        <v>690</v>
      </c>
      <c r="E102" t="s">
        <v>2515</v>
      </c>
      <c r="F102" t="s">
        <v>7140</v>
      </c>
      <c r="G102" t="s">
        <v>7467</v>
      </c>
      <c r="H102" t="s">
        <v>7471</v>
      </c>
      <c r="I102" t="s">
        <v>690</v>
      </c>
      <c r="J102" t="s">
        <v>7656</v>
      </c>
      <c r="K102" t="s">
        <v>7657</v>
      </c>
      <c r="L102"/>
      <c r="M102" t="s">
        <v>7658</v>
      </c>
      <c r="N102">
        <v>266</v>
      </c>
    </row>
    <row r="103" spans="1:14" x14ac:dyDescent="0.35">
      <c r="A103" t="s">
        <v>3528</v>
      </c>
      <c r="B103"/>
      <c r="C103"/>
      <c r="D103" t="s">
        <v>690</v>
      </c>
      <c r="E103" t="s">
        <v>3527</v>
      </c>
      <c r="F103" t="s">
        <v>7140</v>
      </c>
      <c r="G103" t="s">
        <v>7467</v>
      </c>
      <c r="H103" t="s">
        <v>7564</v>
      </c>
      <c r="I103" t="s">
        <v>690</v>
      </c>
      <c r="J103" t="s">
        <v>7659</v>
      </c>
      <c r="K103" t="s">
        <v>7660</v>
      </c>
      <c r="L103"/>
      <c r="M103" t="s">
        <v>7661</v>
      </c>
      <c r="N103">
        <v>156</v>
      </c>
    </row>
    <row r="104" spans="1:14" x14ac:dyDescent="0.35">
      <c r="A104" t="s">
        <v>53</v>
      </c>
      <c r="B104"/>
      <c r="C104"/>
      <c r="D104" t="s">
        <v>54</v>
      </c>
      <c r="E104" t="s">
        <v>52</v>
      </c>
      <c r="F104" t="s">
        <v>7141</v>
      </c>
      <c r="G104" t="s">
        <v>7467</v>
      </c>
      <c r="H104" t="s">
        <v>7499</v>
      </c>
      <c r="I104" t="s">
        <v>54</v>
      </c>
      <c r="J104" t="s">
        <v>7499</v>
      </c>
      <c r="K104" t="s">
        <v>7662</v>
      </c>
      <c r="L104"/>
      <c r="M104" t="s">
        <v>7460</v>
      </c>
      <c r="N104" t="s">
        <v>7461</v>
      </c>
    </row>
    <row r="105" spans="1:14" x14ac:dyDescent="0.35">
      <c r="A105" t="s">
        <v>381</v>
      </c>
      <c r="B105"/>
      <c r="C105"/>
      <c r="D105" t="s">
        <v>382</v>
      </c>
      <c r="E105" t="s">
        <v>380</v>
      </c>
      <c r="F105" t="s">
        <v>7148</v>
      </c>
      <c r="G105" t="s">
        <v>7474</v>
      </c>
      <c r="H105" t="s">
        <v>7458</v>
      </c>
      <c r="I105" t="s">
        <v>382</v>
      </c>
      <c r="J105" t="s">
        <v>7458</v>
      </c>
      <c r="K105" t="s">
        <v>7663</v>
      </c>
      <c r="L105"/>
      <c r="M105" t="s">
        <v>7460</v>
      </c>
      <c r="N105" t="s">
        <v>7461</v>
      </c>
    </row>
    <row r="106" spans="1:14" x14ac:dyDescent="0.35">
      <c r="A106" t="s">
        <v>166</v>
      </c>
      <c r="B106"/>
      <c r="C106"/>
      <c r="D106" t="s">
        <v>167</v>
      </c>
      <c r="E106" t="s">
        <v>165</v>
      </c>
      <c r="F106" t="s">
        <v>7149</v>
      </c>
      <c r="G106" t="s">
        <v>7467</v>
      </c>
      <c r="H106" t="s">
        <v>7458</v>
      </c>
      <c r="I106" t="s">
        <v>167</v>
      </c>
      <c r="J106" t="s">
        <v>7458</v>
      </c>
      <c r="K106" t="s">
        <v>7664</v>
      </c>
      <c r="L106"/>
      <c r="M106" t="s">
        <v>7460</v>
      </c>
      <c r="N106" t="s">
        <v>7461</v>
      </c>
    </row>
    <row r="107" spans="1:14" x14ac:dyDescent="0.35">
      <c r="A107" t="s">
        <v>1097</v>
      </c>
      <c r="B107"/>
      <c r="C107"/>
      <c r="D107" t="s">
        <v>167</v>
      </c>
      <c r="E107" t="s">
        <v>1096</v>
      </c>
      <c r="F107" t="s">
        <v>7149</v>
      </c>
      <c r="G107" t="s">
        <v>7467</v>
      </c>
      <c r="H107" t="s">
        <v>7471</v>
      </c>
      <c r="I107" t="s">
        <v>167</v>
      </c>
      <c r="J107" t="s">
        <v>7497</v>
      </c>
      <c r="K107" t="s">
        <v>7665</v>
      </c>
      <c r="L107"/>
      <c r="M107" t="s">
        <v>7495</v>
      </c>
      <c r="N107">
        <v>913</v>
      </c>
    </row>
    <row r="108" spans="1:14" x14ac:dyDescent="0.35">
      <c r="A108" t="s">
        <v>525</v>
      </c>
      <c r="B108"/>
      <c r="C108"/>
      <c r="D108" t="s">
        <v>526</v>
      </c>
      <c r="E108" t="s">
        <v>524</v>
      </c>
      <c r="F108" t="s">
        <v>7152</v>
      </c>
      <c r="G108" t="s">
        <v>7467</v>
      </c>
      <c r="H108" t="s">
        <v>7458</v>
      </c>
      <c r="I108" t="s">
        <v>526</v>
      </c>
      <c r="J108" t="s">
        <v>7458</v>
      </c>
      <c r="K108" t="s">
        <v>7666</v>
      </c>
      <c r="L108"/>
      <c r="M108" t="s">
        <v>7460</v>
      </c>
      <c r="N108" t="s">
        <v>7461</v>
      </c>
    </row>
    <row r="109" spans="1:14" x14ac:dyDescent="0.35">
      <c r="A109" t="s">
        <v>1743</v>
      </c>
      <c r="B109"/>
      <c r="C109"/>
      <c r="D109" t="s">
        <v>1744</v>
      </c>
      <c r="E109" t="s">
        <v>1742</v>
      </c>
      <c r="F109" t="s">
        <v>7163</v>
      </c>
      <c r="G109" t="s">
        <v>7467</v>
      </c>
      <c r="H109" t="s">
        <v>7588</v>
      </c>
      <c r="I109" t="s">
        <v>1744</v>
      </c>
      <c r="J109" t="s">
        <v>7589</v>
      </c>
      <c r="K109" t="s">
        <v>7667</v>
      </c>
      <c r="L109"/>
      <c r="M109" t="s">
        <v>7668</v>
      </c>
      <c r="N109">
        <v>323</v>
      </c>
    </row>
    <row r="110" spans="1:14" x14ac:dyDescent="0.35">
      <c r="A110" t="s">
        <v>144</v>
      </c>
      <c r="B110"/>
      <c r="C110"/>
      <c r="D110" t="s">
        <v>145</v>
      </c>
      <c r="E110" t="s">
        <v>143</v>
      </c>
      <c r="F110" t="s">
        <v>7166</v>
      </c>
      <c r="G110" t="s">
        <v>7462</v>
      </c>
      <c r="H110" t="s">
        <v>7458</v>
      </c>
      <c r="I110" t="s">
        <v>145</v>
      </c>
      <c r="J110" t="s">
        <v>7463</v>
      </c>
      <c r="K110" t="s">
        <v>7669</v>
      </c>
      <c r="L110"/>
      <c r="M110" t="s">
        <v>7460</v>
      </c>
      <c r="N110" t="s">
        <v>7461</v>
      </c>
    </row>
    <row r="111" spans="1:14" x14ac:dyDescent="0.35">
      <c r="A111" t="s">
        <v>2531</v>
      </c>
      <c r="B111"/>
      <c r="C111"/>
      <c r="D111" t="s">
        <v>695</v>
      </c>
      <c r="E111" t="s">
        <v>2530</v>
      </c>
      <c r="F111" t="s">
        <v>7167</v>
      </c>
      <c r="G111" t="s">
        <v>7467</v>
      </c>
      <c r="H111" t="s">
        <v>7478</v>
      </c>
      <c r="I111" t="s">
        <v>695</v>
      </c>
      <c r="J111" t="s">
        <v>7458</v>
      </c>
      <c r="K111" t="s">
        <v>7670</v>
      </c>
      <c r="L111"/>
      <c r="M111" t="s">
        <v>7460</v>
      </c>
      <c r="N111" t="s">
        <v>7461</v>
      </c>
    </row>
    <row r="112" spans="1:14" x14ac:dyDescent="0.35">
      <c r="A112" t="s">
        <v>694</v>
      </c>
      <c r="B112"/>
      <c r="C112"/>
      <c r="D112" t="s">
        <v>695</v>
      </c>
      <c r="E112" t="s">
        <v>693</v>
      </c>
      <c r="F112" t="s">
        <v>7167</v>
      </c>
      <c r="G112" t="s">
        <v>7467</v>
      </c>
      <c r="H112" t="s">
        <v>7463</v>
      </c>
      <c r="I112" t="s">
        <v>695</v>
      </c>
      <c r="J112" t="s">
        <v>7600</v>
      </c>
      <c r="K112" t="s">
        <v>7671</v>
      </c>
      <c r="L112"/>
      <c r="M112" t="s">
        <v>7460</v>
      </c>
      <c r="N112" t="s">
        <v>7461</v>
      </c>
    </row>
    <row r="113" spans="1:14" x14ac:dyDescent="0.35">
      <c r="A113" t="s">
        <v>710</v>
      </c>
      <c r="B113"/>
      <c r="C113"/>
      <c r="D113" t="s">
        <v>695</v>
      </c>
      <c r="E113" t="s">
        <v>709</v>
      </c>
      <c r="F113" t="s">
        <v>7167</v>
      </c>
      <c r="G113" t="s">
        <v>7467</v>
      </c>
      <c r="H113" t="s">
        <v>7471</v>
      </c>
      <c r="I113" t="s">
        <v>695</v>
      </c>
      <c r="J113" t="s">
        <v>7485</v>
      </c>
      <c r="K113" t="s">
        <v>7672</v>
      </c>
      <c r="L113"/>
      <c r="M113" t="s">
        <v>7460</v>
      </c>
      <c r="N113" t="s">
        <v>7461</v>
      </c>
    </row>
    <row r="114" spans="1:14" x14ac:dyDescent="0.35">
      <c r="A114" t="s">
        <v>725</v>
      </c>
      <c r="B114"/>
      <c r="C114"/>
      <c r="D114" t="s">
        <v>695</v>
      </c>
      <c r="E114" t="s">
        <v>724</v>
      </c>
      <c r="F114" t="s">
        <v>7167</v>
      </c>
      <c r="G114" t="s">
        <v>7467</v>
      </c>
      <c r="H114" t="s">
        <v>7471</v>
      </c>
      <c r="I114" t="s">
        <v>695</v>
      </c>
      <c r="J114" t="s">
        <v>7673</v>
      </c>
      <c r="K114" t="s">
        <v>7674</v>
      </c>
      <c r="L114"/>
      <c r="M114" t="s">
        <v>7460</v>
      </c>
      <c r="N114" t="s">
        <v>7461</v>
      </c>
    </row>
    <row r="115" spans="1:14" x14ac:dyDescent="0.35">
      <c r="A115" t="s">
        <v>737</v>
      </c>
      <c r="B115"/>
      <c r="C115"/>
      <c r="D115" t="s">
        <v>695</v>
      </c>
      <c r="E115" t="s">
        <v>736</v>
      </c>
      <c r="F115" t="s">
        <v>7167</v>
      </c>
      <c r="G115" t="s">
        <v>7467</v>
      </c>
      <c r="H115" t="s">
        <v>7463</v>
      </c>
      <c r="I115" t="s">
        <v>695</v>
      </c>
      <c r="J115" t="s">
        <v>7675</v>
      </c>
      <c r="K115" t="s">
        <v>7676</v>
      </c>
      <c r="L115"/>
      <c r="M115" t="s">
        <v>7460</v>
      </c>
      <c r="N115" t="s">
        <v>7461</v>
      </c>
    </row>
    <row r="116" spans="1:14" x14ac:dyDescent="0.35">
      <c r="A116" t="s">
        <v>390</v>
      </c>
      <c r="B116"/>
      <c r="C116"/>
      <c r="D116" t="s">
        <v>391</v>
      </c>
      <c r="E116" t="s">
        <v>389</v>
      </c>
      <c r="F116" t="s">
        <v>7170</v>
      </c>
      <c r="G116" t="s">
        <v>7457</v>
      </c>
      <c r="H116" t="s">
        <v>7478</v>
      </c>
      <c r="I116" t="s">
        <v>391</v>
      </c>
      <c r="J116" t="s">
        <v>7479</v>
      </c>
      <c r="K116" t="s">
        <v>7677</v>
      </c>
      <c r="L116"/>
      <c r="M116" t="s">
        <v>7460</v>
      </c>
      <c r="N116" t="s">
        <v>7461</v>
      </c>
    </row>
    <row r="117" spans="1:14" x14ac:dyDescent="0.35">
      <c r="A117" t="s">
        <v>403</v>
      </c>
      <c r="B117"/>
      <c r="C117"/>
      <c r="D117" t="s">
        <v>391</v>
      </c>
      <c r="E117" t="s">
        <v>402</v>
      </c>
      <c r="F117" t="s">
        <v>7170</v>
      </c>
      <c r="G117" t="s">
        <v>7457</v>
      </c>
      <c r="H117" t="s">
        <v>7463</v>
      </c>
      <c r="I117" t="s">
        <v>391</v>
      </c>
      <c r="J117" t="s">
        <v>7463</v>
      </c>
      <c r="K117" t="s">
        <v>7678</v>
      </c>
      <c r="L117"/>
      <c r="M117" t="s">
        <v>7460</v>
      </c>
      <c r="N117" t="s">
        <v>7461</v>
      </c>
    </row>
    <row r="118" spans="1:14" x14ac:dyDescent="0.35">
      <c r="A118" t="s">
        <v>413</v>
      </c>
      <c r="B118"/>
      <c r="C118"/>
      <c r="D118" t="s">
        <v>391</v>
      </c>
      <c r="E118" t="s">
        <v>412</v>
      </c>
      <c r="F118" t="s">
        <v>7170</v>
      </c>
      <c r="G118" t="s">
        <v>7457</v>
      </c>
      <c r="H118" t="s">
        <v>7471</v>
      </c>
      <c r="I118" t="s">
        <v>391</v>
      </c>
      <c r="J118" t="s">
        <v>570</v>
      </c>
      <c r="K118" t="s">
        <v>7679</v>
      </c>
      <c r="L118"/>
      <c r="M118" t="s">
        <v>7460</v>
      </c>
      <c r="N118" t="s">
        <v>7461</v>
      </c>
    </row>
    <row r="119" spans="1:14" x14ac:dyDescent="0.35">
      <c r="A119" t="s">
        <v>933</v>
      </c>
      <c r="B119"/>
      <c r="C119"/>
      <c r="D119" t="s">
        <v>934</v>
      </c>
      <c r="E119" t="s">
        <v>932</v>
      </c>
      <c r="F119" t="s">
        <v>7179</v>
      </c>
      <c r="G119" t="s">
        <v>7474</v>
      </c>
      <c r="H119" t="s">
        <v>7471</v>
      </c>
      <c r="I119" t="s">
        <v>934</v>
      </c>
      <c r="J119" t="s">
        <v>7475</v>
      </c>
      <c r="K119" t="s">
        <v>7680</v>
      </c>
      <c r="L119"/>
      <c r="M119" t="s">
        <v>7610</v>
      </c>
      <c r="N119">
        <v>972</v>
      </c>
    </row>
    <row r="120" spans="1:14" x14ac:dyDescent="0.35">
      <c r="A120" t="s">
        <v>750</v>
      </c>
      <c r="B120"/>
      <c r="C120"/>
      <c r="D120" t="s">
        <v>751</v>
      </c>
      <c r="E120" t="s">
        <v>749</v>
      </c>
      <c r="F120" t="s">
        <v>7180</v>
      </c>
      <c r="G120" t="s">
        <v>7467</v>
      </c>
      <c r="H120" t="s">
        <v>7471</v>
      </c>
      <c r="I120" t="s">
        <v>751</v>
      </c>
      <c r="J120" t="s">
        <v>7497</v>
      </c>
      <c r="K120" t="s">
        <v>7681</v>
      </c>
      <c r="L120"/>
      <c r="M120" t="s">
        <v>7460</v>
      </c>
      <c r="N120" t="s">
        <v>7461</v>
      </c>
    </row>
    <row r="121" spans="1:14" x14ac:dyDescent="0.35">
      <c r="A121" t="s">
        <v>772</v>
      </c>
      <c r="B121"/>
      <c r="C121"/>
      <c r="D121" t="s">
        <v>773</v>
      </c>
      <c r="E121" t="s">
        <v>771</v>
      </c>
      <c r="F121" t="s">
        <v>7181</v>
      </c>
      <c r="G121" t="s">
        <v>7462</v>
      </c>
      <c r="H121" t="s">
        <v>7478</v>
      </c>
      <c r="I121" t="s">
        <v>773</v>
      </c>
      <c r="J121" t="s">
        <v>7479</v>
      </c>
      <c r="K121" t="s">
        <v>7682</v>
      </c>
      <c r="L121"/>
      <c r="M121" t="s">
        <v>7460</v>
      </c>
      <c r="N121" t="s">
        <v>7461</v>
      </c>
    </row>
    <row r="122" spans="1:14" x14ac:dyDescent="0.35">
      <c r="A122" t="s">
        <v>794</v>
      </c>
      <c r="B122"/>
      <c r="C122"/>
      <c r="D122" t="s">
        <v>773</v>
      </c>
      <c r="E122" t="s">
        <v>793</v>
      </c>
      <c r="F122" t="s">
        <v>7181</v>
      </c>
      <c r="G122" t="s">
        <v>7462</v>
      </c>
      <c r="H122" t="s">
        <v>7471</v>
      </c>
      <c r="I122" t="s">
        <v>773</v>
      </c>
      <c r="J122" t="s">
        <v>7543</v>
      </c>
      <c r="K122" t="s">
        <v>7683</v>
      </c>
      <c r="L122"/>
      <c r="M122" t="s">
        <v>7460</v>
      </c>
      <c r="N122" t="s">
        <v>7461</v>
      </c>
    </row>
    <row r="123" spans="1:14" x14ac:dyDescent="0.35">
      <c r="A123" t="s">
        <v>817</v>
      </c>
      <c r="B123"/>
      <c r="C123"/>
      <c r="D123" t="s">
        <v>773</v>
      </c>
      <c r="E123" t="s">
        <v>816</v>
      </c>
      <c r="F123" t="s">
        <v>7181</v>
      </c>
      <c r="G123" t="s">
        <v>7462</v>
      </c>
      <c r="H123" t="s">
        <v>7471</v>
      </c>
      <c r="I123" t="s">
        <v>773</v>
      </c>
      <c r="J123" t="s">
        <v>7497</v>
      </c>
      <c r="K123" t="s">
        <v>7684</v>
      </c>
      <c r="L123"/>
      <c r="M123" t="s">
        <v>7460</v>
      </c>
      <c r="N123" t="s">
        <v>7461</v>
      </c>
    </row>
    <row r="124" spans="1:14" x14ac:dyDescent="0.35">
      <c r="A124" t="s">
        <v>837</v>
      </c>
      <c r="B124"/>
      <c r="C124"/>
      <c r="D124" t="s">
        <v>773</v>
      </c>
      <c r="E124" t="s">
        <v>836</v>
      </c>
      <c r="F124" t="s">
        <v>7181</v>
      </c>
      <c r="G124" t="s">
        <v>7462</v>
      </c>
      <c r="H124" t="s">
        <v>7463</v>
      </c>
      <c r="I124" t="s">
        <v>773</v>
      </c>
      <c r="J124" t="s">
        <v>7685</v>
      </c>
      <c r="K124" t="s">
        <v>7686</v>
      </c>
      <c r="L124"/>
      <c r="M124" t="s">
        <v>7460</v>
      </c>
      <c r="N124" t="s">
        <v>7461</v>
      </c>
    </row>
    <row r="125" spans="1:14" x14ac:dyDescent="0.35">
      <c r="A125" t="s">
        <v>157</v>
      </c>
      <c r="B125"/>
      <c r="C125"/>
      <c r="D125" t="s">
        <v>158</v>
      </c>
      <c r="E125" t="s">
        <v>156</v>
      </c>
      <c r="F125" t="s">
        <v>7184</v>
      </c>
      <c r="G125" t="s">
        <v>7467</v>
      </c>
      <c r="H125" t="s">
        <v>7471</v>
      </c>
      <c r="I125" t="s">
        <v>158</v>
      </c>
      <c r="J125" t="s">
        <v>570</v>
      </c>
      <c r="K125" t="s">
        <v>7687</v>
      </c>
      <c r="L125"/>
      <c r="M125" t="s">
        <v>7460</v>
      </c>
      <c r="N125" t="s">
        <v>7461</v>
      </c>
    </row>
    <row r="126" spans="1:14" x14ac:dyDescent="0.35">
      <c r="A126" t="s">
        <v>1534</v>
      </c>
      <c r="B126"/>
      <c r="C126"/>
      <c r="D126" t="s">
        <v>1535</v>
      </c>
      <c r="E126" t="s">
        <v>1533</v>
      </c>
      <c r="F126" t="s">
        <v>7185</v>
      </c>
      <c r="G126" t="s">
        <v>7467</v>
      </c>
      <c r="H126" t="s">
        <v>7471</v>
      </c>
      <c r="I126" t="s">
        <v>1535</v>
      </c>
      <c r="J126" t="s">
        <v>570</v>
      </c>
      <c r="K126" t="s">
        <v>7688</v>
      </c>
      <c r="L126"/>
      <c r="M126" t="s">
        <v>7563</v>
      </c>
      <c r="N126">
        <v>699</v>
      </c>
    </row>
    <row r="127" spans="1:14" x14ac:dyDescent="0.35">
      <c r="A127" t="s">
        <v>866</v>
      </c>
      <c r="B127"/>
      <c r="C127"/>
      <c r="D127" t="s">
        <v>867</v>
      </c>
      <c r="E127" t="s">
        <v>865</v>
      </c>
      <c r="F127" t="s">
        <v>7186</v>
      </c>
      <c r="G127" t="s">
        <v>7510</v>
      </c>
      <c r="H127" t="s">
        <v>7463</v>
      </c>
      <c r="I127" t="s">
        <v>867</v>
      </c>
      <c r="J127" t="s">
        <v>7463</v>
      </c>
      <c r="K127" t="s">
        <v>7689</v>
      </c>
      <c r="L127"/>
      <c r="M127" t="s">
        <v>7460</v>
      </c>
      <c r="N127" t="s">
        <v>7461</v>
      </c>
    </row>
    <row r="128" spans="1:14" x14ac:dyDescent="0.35">
      <c r="A128" t="s">
        <v>102</v>
      </c>
      <c r="B128"/>
      <c r="C128"/>
      <c r="D128" t="s">
        <v>103</v>
      </c>
      <c r="E128" t="s">
        <v>101</v>
      </c>
      <c r="F128" t="s">
        <v>7195</v>
      </c>
      <c r="G128" t="s">
        <v>7474</v>
      </c>
      <c r="H128" t="s">
        <v>7458</v>
      </c>
      <c r="I128" t="s">
        <v>103</v>
      </c>
      <c r="J128" t="s">
        <v>7458</v>
      </c>
      <c r="K128" t="s">
        <v>7690</v>
      </c>
      <c r="L128"/>
      <c r="M128" t="s">
        <v>7460</v>
      </c>
      <c r="N128" t="s">
        <v>7461</v>
      </c>
    </row>
    <row r="129" spans="1:14" x14ac:dyDescent="0.35">
      <c r="A129" t="s">
        <v>92</v>
      </c>
      <c r="B129"/>
      <c r="C129"/>
      <c r="D129" t="s">
        <v>93</v>
      </c>
      <c r="E129" t="s">
        <v>91</v>
      </c>
      <c r="F129" t="s">
        <v>7202</v>
      </c>
      <c r="G129" t="s">
        <v>7462</v>
      </c>
      <c r="H129" t="s">
        <v>7458</v>
      </c>
      <c r="I129" t="s">
        <v>93</v>
      </c>
      <c r="J129" t="s">
        <v>7458</v>
      </c>
      <c r="K129" t="s">
        <v>7691</v>
      </c>
      <c r="L129"/>
      <c r="M129" t="s">
        <v>7460</v>
      </c>
      <c r="N129" t="s">
        <v>7461</v>
      </c>
    </row>
    <row r="130" spans="1:14" x14ac:dyDescent="0.35">
      <c r="A130" t="s">
        <v>925</v>
      </c>
      <c r="B130"/>
      <c r="C130"/>
      <c r="D130" t="s">
        <v>93</v>
      </c>
      <c r="E130" t="s">
        <v>924</v>
      </c>
      <c r="F130" t="s">
        <v>7202</v>
      </c>
      <c r="G130" t="s">
        <v>7462</v>
      </c>
      <c r="H130" t="s">
        <v>7471</v>
      </c>
      <c r="I130" t="s">
        <v>93</v>
      </c>
      <c r="J130" t="s">
        <v>7497</v>
      </c>
      <c r="K130" t="s">
        <v>7692</v>
      </c>
      <c r="L130"/>
      <c r="M130" t="s">
        <v>7610</v>
      </c>
      <c r="N130">
        <v>972</v>
      </c>
    </row>
    <row r="131" spans="1:14" x14ac:dyDescent="0.35">
      <c r="A131" t="s">
        <v>423</v>
      </c>
      <c r="B131"/>
      <c r="C131"/>
      <c r="D131" t="s">
        <v>424</v>
      </c>
      <c r="E131" t="s">
        <v>422</v>
      </c>
      <c r="F131" t="s">
        <v>7205</v>
      </c>
      <c r="G131" t="s">
        <v>7467</v>
      </c>
      <c r="H131" t="s">
        <v>7499</v>
      </c>
      <c r="I131" t="s">
        <v>424</v>
      </c>
      <c r="J131" t="s">
        <v>7499</v>
      </c>
      <c r="K131" t="s">
        <v>7693</v>
      </c>
      <c r="L131"/>
      <c r="M131" t="s">
        <v>7460</v>
      </c>
      <c r="N131" t="s">
        <v>7461</v>
      </c>
    </row>
    <row r="132" spans="1:14" x14ac:dyDescent="0.35">
      <c r="A132" t="s">
        <v>185</v>
      </c>
      <c r="B132"/>
      <c r="C132"/>
      <c r="D132" t="s">
        <v>186</v>
      </c>
      <c r="E132" t="s">
        <v>184</v>
      </c>
      <c r="F132" t="s">
        <v>7206</v>
      </c>
      <c r="G132" t="s">
        <v>7467</v>
      </c>
      <c r="H132" t="s">
        <v>7458</v>
      </c>
      <c r="I132" t="s">
        <v>186</v>
      </c>
      <c r="J132" t="s">
        <v>7458</v>
      </c>
      <c r="K132" t="s">
        <v>7694</v>
      </c>
      <c r="L132"/>
      <c r="M132" t="s">
        <v>7460</v>
      </c>
      <c r="N132" t="s">
        <v>7461</v>
      </c>
    </row>
  </sheetData>
  <autoFilter ref="A1:N132"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3"/>
  <sheetViews>
    <sheetView workbookViewId="0"/>
  </sheetViews>
  <sheetFormatPr defaultRowHeight="14.5" x14ac:dyDescent="0.35"/>
  <cols>
    <col min="1" max="1" width="25" style="208" customWidth="1"/>
    <col min="2" max="2" width="40" style="208" customWidth="1"/>
    <col min="3" max="4" width="10" style="208" customWidth="1"/>
    <col min="5" max="5" width="15" style="208" customWidth="1"/>
    <col min="6" max="6" width="25" style="208" customWidth="1"/>
    <col min="7" max="7" width="20" style="208" customWidth="1"/>
    <col min="8" max="8" width="15" style="208" customWidth="1"/>
    <col min="9" max="9" width="25" style="208" customWidth="1"/>
    <col min="10" max="10" width="80" style="208" customWidth="1"/>
    <col min="11" max="11" width="10" style="208" customWidth="1"/>
    <col min="12" max="12" width="25" style="208" customWidth="1"/>
  </cols>
  <sheetData>
    <row r="1" spans="1:12" x14ac:dyDescent="0.35">
      <c r="A1" s="278" t="s">
        <v>2</v>
      </c>
      <c r="B1" s="278" t="s">
        <v>0</v>
      </c>
      <c r="C1" s="278" t="s">
        <v>1</v>
      </c>
      <c r="D1" s="278" t="s">
        <v>7450</v>
      </c>
      <c r="E1" s="278" t="s">
        <v>7451</v>
      </c>
      <c r="F1" s="278" t="s">
        <v>6811</v>
      </c>
      <c r="G1" s="278" t="s">
        <v>6727</v>
      </c>
      <c r="H1" s="278" t="s">
        <v>7479</v>
      </c>
      <c r="I1" s="278" t="s">
        <v>7695</v>
      </c>
      <c r="J1" s="278" t="s">
        <v>3</v>
      </c>
      <c r="K1" s="278" t="s">
        <v>5</v>
      </c>
      <c r="L1" s="278" t="s">
        <v>9</v>
      </c>
    </row>
    <row r="2" spans="1:12" x14ac:dyDescent="0.35">
      <c r="A2" s="279"/>
      <c r="B2" s="279"/>
      <c r="C2" s="279"/>
      <c r="D2" s="279"/>
      <c r="E2" s="279"/>
      <c r="F2" s="279"/>
      <c r="G2" s="279"/>
      <c r="H2" s="279"/>
      <c r="I2" s="279"/>
      <c r="J2" s="279"/>
      <c r="K2" s="279"/>
      <c r="L2" s="279"/>
    </row>
    <row r="3" spans="1:12" x14ac:dyDescent="0.35">
      <c r="A3" s="280" t="s">
        <v>116</v>
      </c>
      <c r="B3" s="280" t="s">
        <v>114</v>
      </c>
      <c r="C3" s="280" t="s">
        <v>115</v>
      </c>
      <c r="D3" s="280" t="s">
        <v>6895</v>
      </c>
      <c r="E3" s="280" t="s">
        <v>7457</v>
      </c>
      <c r="F3" s="280" t="s">
        <v>7458</v>
      </c>
      <c r="G3" s="280" t="s">
        <v>7458</v>
      </c>
      <c r="H3" s="280" t="s">
        <v>7696</v>
      </c>
      <c r="I3" s="280" t="s">
        <v>7697</v>
      </c>
      <c r="J3" s="280" t="s">
        <v>683</v>
      </c>
      <c r="K3" s="280" t="s">
        <v>14</v>
      </c>
      <c r="L3" s="280" t="s">
        <v>17</v>
      </c>
    </row>
    <row r="4" spans="1:12" x14ac:dyDescent="0.35">
      <c r="A4" s="280" t="s">
        <v>2282</v>
      </c>
      <c r="B4" s="280" t="s">
        <v>2280</v>
      </c>
      <c r="C4" s="280" t="s">
        <v>2281</v>
      </c>
      <c r="D4" s="280" t="s">
        <v>6904</v>
      </c>
      <c r="E4" s="280" t="s">
        <v>7462</v>
      </c>
      <c r="F4" s="280" t="s">
        <v>7463</v>
      </c>
      <c r="G4" s="280" t="s">
        <v>2280</v>
      </c>
      <c r="H4" s="280" t="s">
        <v>7696</v>
      </c>
      <c r="I4" s="280" t="s">
        <v>7697</v>
      </c>
      <c r="J4" s="280" t="s">
        <v>74</v>
      </c>
      <c r="K4" s="280" t="s">
        <v>59</v>
      </c>
      <c r="L4" s="280" t="s">
        <v>975</v>
      </c>
    </row>
    <row r="5" spans="1:12" x14ac:dyDescent="0.35">
      <c r="A5" s="280" t="s">
        <v>2292</v>
      </c>
      <c r="B5" s="280" t="s">
        <v>2290</v>
      </c>
      <c r="C5" s="280" t="s">
        <v>2291</v>
      </c>
      <c r="D5" s="280" t="s">
        <v>6911</v>
      </c>
      <c r="E5" s="280" t="s">
        <v>7462</v>
      </c>
      <c r="F5" s="280" t="s">
        <v>7463</v>
      </c>
      <c r="G5" s="280" t="s">
        <v>2290</v>
      </c>
      <c r="H5" s="280" t="s">
        <v>7696</v>
      </c>
      <c r="I5" s="280" t="s">
        <v>7697</v>
      </c>
      <c r="J5" s="280" t="s">
        <v>572</v>
      </c>
      <c r="K5" s="280" t="s">
        <v>21</v>
      </c>
      <c r="L5" s="280"/>
    </row>
    <row r="6" spans="1:12" x14ac:dyDescent="0.35">
      <c r="A6" s="280" t="s">
        <v>884</v>
      </c>
      <c r="B6" s="280" t="s">
        <v>882</v>
      </c>
      <c r="C6" s="280" t="s">
        <v>883</v>
      </c>
      <c r="D6" s="280" t="s">
        <v>6912</v>
      </c>
      <c r="E6" s="280" t="s">
        <v>7467</v>
      </c>
      <c r="F6" s="280" t="s">
        <v>7458</v>
      </c>
      <c r="G6" s="280" t="s">
        <v>7468</v>
      </c>
      <c r="H6" s="280" t="s">
        <v>7696</v>
      </c>
      <c r="I6" s="280" t="s">
        <v>7697</v>
      </c>
      <c r="J6" s="280" t="s">
        <v>43</v>
      </c>
      <c r="K6" s="280" t="s">
        <v>41</v>
      </c>
      <c r="L6" s="280"/>
    </row>
    <row r="7" spans="1:12" x14ac:dyDescent="0.35">
      <c r="A7" s="280" t="s">
        <v>540</v>
      </c>
      <c r="B7" s="280" t="s">
        <v>538</v>
      </c>
      <c r="C7" s="280" t="s">
        <v>539</v>
      </c>
      <c r="D7" s="280" t="s">
        <v>6917</v>
      </c>
      <c r="E7" s="280" t="s">
        <v>7467</v>
      </c>
      <c r="F7" s="280" t="s">
        <v>7463</v>
      </c>
      <c r="G7" s="280" t="s">
        <v>7463</v>
      </c>
      <c r="H7" s="280" t="s">
        <v>7696</v>
      </c>
      <c r="I7" s="280" t="s">
        <v>7697</v>
      </c>
      <c r="J7" s="280" t="s">
        <v>745</v>
      </c>
      <c r="K7" s="280"/>
      <c r="L7" s="280"/>
    </row>
    <row r="8" spans="1:12" x14ac:dyDescent="0.35">
      <c r="A8" s="280" t="s">
        <v>192</v>
      </c>
      <c r="B8" s="280" t="s">
        <v>190</v>
      </c>
      <c r="C8" s="280" t="s">
        <v>191</v>
      </c>
      <c r="D8" s="280" t="s">
        <v>6918</v>
      </c>
      <c r="E8" s="280" t="s">
        <v>7457</v>
      </c>
      <c r="F8" s="280" t="s">
        <v>7471</v>
      </c>
      <c r="G8" s="280" t="s">
        <v>7472</v>
      </c>
      <c r="H8" s="280" t="s">
        <v>7696</v>
      </c>
      <c r="I8" s="280" t="s">
        <v>7697</v>
      </c>
      <c r="J8" s="280" t="s">
        <v>68</v>
      </c>
      <c r="K8" s="280"/>
      <c r="L8" s="280"/>
    </row>
    <row r="9" spans="1:12" x14ac:dyDescent="0.35">
      <c r="A9" s="280" t="s">
        <v>550</v>
      </c>
      <c r="B9" s="280" t="s">
        <v>548</v>
      </c>
      <c r="C9" s="280" t="s">
        <v>549</v>
      </c>
      <c r="D9" s="280" t="s">
        <v>6933</v>
      </c>
      <c r="E9" s="280" t="s">
        <v>7474</v>
      </c>
      <c r="F9" s="280" t="s">
        <v>7471</v>
      </c>
      <c r="G9" s="280" t="s">
        <v>7475</v>
      </c>
      <c r="H9" s="280" t="s">
        <v>7696</v>
      </c>
      <c r="I9" s="280" t="s">
        <v>7697</v>
      </c>
      <c r="J9" s="280" t="s">
        <v>66</v>
      </c>
      <c r="K9" s="280"/>
      <c r="L9" s="280"/>
    </row>
    <row r="10" spans="1:12" x14ac:dyDescent="0.35">
      <c r="A10" s="280" t="s">
        <v>254</v>
      </c>
      <c r="B10" s="280" t="s">
        <v>252</v>
      </c>
      <c r="C10" s="280" t="s">
        <v>253</v>
      </c>
      <c r="D10" s="280" t="s">
        <v>6942</v>
      </c>
      <c r="E10" s="280" t="s">
        <v>7467</v>
      </c>
      <c r="F10" s="280" t="s">
        <v>7458</v>
      </c>
      <c r="G10" s="280" t="s">
        <v>7458</v>
      </c>
      <c r="H10" s="280" t="s">
        <v>7696</v>
      </c>
      <c r="I10" s="280" t="s">
        <v>7697</v>
      </c>
      <c r="J10" s="280" t="s">
        <v>64</v>
      </c>
      <c r="K10" s="280"/>
      <c r="L10" s="280"/>
    </row>
    <row r="11" spans="1:12" x14ac:dyDescent="0.35">
      <c r="A11" s="280" t="s">
        <v>309</v>
      </c>
      <c r="B11" s="280" t="s">
        <v>307</v>
      </c>
      <c r="C11" s="280" t="s">
        <v>308</v>
      </c>
      <c r="D11" s="280" t="s">
        <v>6953</v>
      </c>
      <c r="E11" s="280" t="s">
        <v>7467</v>
      </c>
      <c r="F11" s="280" t="s">
        <v>7478</v>
      </c>
      <c r="G11" s="280" t="s">
        <v>7479</v>
      </c>
      <c r="H11" s="280" t="s">
        <v>7696</v>
      </c>
      <c r="I11" s="280" t="s">
        <v>7698</v>
      </c>
      <c r="J11" s="280" t="s">
        <v>13</v>
      </c>
      <c r="K11" s="280"/>
      <c r="L11" s="280"/>
    </row>
    <row r="12" spans="1:12" x14ac:dyDescent="0.35">
      <c r="A12" s="280" t="s">
        <v>309</v>
      </c>
      <c r="B12" s="280" t="s">
        <v>313</v>
      </c>
      <c r="C12" s="280" t="s">
        <v>314</v>
      </c>
      <c r="D12" s="280" t="s">
        <v>6953</v>
      </c>
      <c r="E12" s="280" t="s">
        <v>7467</v>
      </c>
      <c r="F12" s="280" t="s">
        <v>7463</v>
      </c>
      <c r="G12" s="280" t="s">
        <v>7481</v>
      </c>
      <c r="H12" s="280" t="s">
        <v>7699</v>
      </c>
      <c r="I12" s="280" t="s">
        <v>7697</v>
      </c>
      <c r="J12" s="280" t="s">
        <v>18</v>
      </c>
      <c r="K12" s="280"/>
      <c r="L12" s="280"/>
    </row>
    <row r="13" spans="1:12" x14ac:dyDescent="0.35">
      <c r="A13" s="280" t="s">
        <v>309</v>
      </c>
      <c r="B13" s="280" t="s">
        <v>323</v>
      </c>
      <c r="C13" s="280" t="s">
        <v>324</v>
      </c>
      <c r="D13" s="280" t="s">
        <v>6953</v>
      </c>
      <c r="E13" s="280" t="s">
        <v>7467</v>
      </c>
      <c r="F13" s="280" t="s">
        <v>7463</v>
      </c>
      <c r="G13" s="280" t="s">
        <v>7483</v>
      </c>
      <c r="H13" s="280" t="s">
        <v>7699</v>
      </c>
      <c r="I13" s="280" t="s">
        <v>7697</v>
      </c>
      <c r="J13" s="280" t="s">
        <v>24</v>
      </c>
      <c r="K13" s="280"/>
      <c r="L13" s="280"/>
    </row>
    <row r="14" spans="1:12" x14ac:dyDescent="0.35">
      <c r="A14" s="280" t="s">
        <v>309</v>
      </c>
      <c r="B14" s="280" t="s">
        <v>334</v>
      </c>
      <c r="C14" s="280" t="s">
        <v>335</v>
      </c>
      <c r="D14" s="280" t="s">
        <v>6953</v>
      </c>
      <c r="E14" s="280" t="s">
        <v>7467</v>
      </c>
      <c r="F14" s="280" t="s">
        <v>7471</v>
      </c>
      <c r="G14" s="280" t="s">
        <v>7485</v>
      </c>
      <c r="H14" s="280" t="s">
        <v>7699</v>
      </c>
      <c r="I14" s="280" t="s">
        <v>7697</v>
      </c>
      <c r="J14" s="280" t="s">
        <v>766</v>
      </c>
      <c r="K14" s="280"/>
      <c r="L14" s="280"/>
    </row>
    <row r="15" spans="1:12" x14ac:dyDescent="0.35">
      <c r="A15" s="280" t="s">
        <v>347</v>
      </c>
      <c r="B15" s="280" t="s">
        <v>345</v>
      </c>
      <c r="C15" s="280" t="s">
        <v>346</v>
      </c>
      <c r="D15" s="280" t="s">
        <v>6954</v>
      </c>
      <c r="E15" s="280" t="s">
        <v>7467</v>
      </c>
      <c r="F15" s="280" t="s">
        <v>7458</v>
      </c>
      <c r="G15" s="280" t="s">
        <v>7458</v>
      </c>
      <c r="H15" s="280" t="s">
        <v>7696</v>
      </c>
      <c r="I15" s="280" t="s">
        <v>7697</v>
      </c>
      <c r="J15" s="280" t="s">
        <v>760</v>
      </c>
      <c r="K15" s="280"/>
      <c r="L15" s="280"/>
    </row>
    <row r="16" spans="1:12" x14ac:dyDescent="0.35">
      <c r="A16" s="280" t="s">
        <v>2558</v>
      </c>
      <c r="B16" s="280" t="s">
        <v>2556</v>
      </c>
      <c r="C16" s="280" t="s">
        <v>2557</v>
      </c>
      <c r="D16" s="280" t="s">
        <v>6955</v>
      </c>
      <c r="E16" s="280" t="s">
        <v>7467</v>
      </c>
      <c r="F16" s="280" t="s">
        <v>7458</v>
      </c>
      <c r="G16" s="280" t="s">
        <v>7458</v>
      </c>
      <c r="H16" s="280" t="s">
        <v>7696</v>
      </c>
      <c r="I16" s="280" t="s">
        <v>7697</v>
      </c>
      <c r="J16" s="280" t="s">
        <v>769</v>
      </c>
      <c r="K16" s="280"/>
      <c r="L16" s="280"/>
    </row>
    <row r="17" spans="1:12" x14ac:dyDescent="0.35">
      <c r="A17" s="280" t="s">
        <v>430</v>
      </c>
      <c r="B17" s="280" t="s">
        <v>428</v>
      </c>
      <c r="C17" s="280" t="s">
        <v>429</v>
      </c>
      <c r="D17" s="280" t="s">
        <v>6956</v>
      </c>
      <c r="E17" s="280" t="s">
        <v>7474</v>
      </c>
      <c r="F17" s="280" t="s">
        <v>7458</v>
      </c>
      <c r="G17" s="280" t="s">
        <v>7458</v>
      </c>
      <c r="H17" s="280" t="s">
        <v>7696</v>
      </c>
      <c r="I17" s="280" t="s">
        <v>7697</v>
      </c>
      <c r="J17" s="280" t="s">
        <v>762</v>
      </c>
      <c r="K17" s="280"/>
      <c r="L17" s="280"/>
    </row>
    <row r="18" spans="1:12" x14ac:dyDescent="0.35">
      <c r="A18" s="280" t="s">
        <v>430</v>
      </c>
      <c r="B18" s="280" t="s">
        <v>441</v>
      </c>
      <c r="C18" s="280" t="s">
        <v>442</v>
      </c>
      <c r="D18" s="280" t="s">
        <v>6956</v>
      </c>
      <c r="E18" s="280" t="s">
        <v>7474</v>
      </c>
      <c r="F18" s="280" t="s">
        <v>7471</v>
      </c>
      <c r="G18" s="280" t="s">
        <v>7491</v>
      </c>
      <c r="H18" s="280" t="s">
        <v>7699</v>
      </c>
      <c r="I18" s="280" t="s">
        <v>7697</v>
      </c>
      <c r="J18" s="280" t="s">
        <v>50</v>
      </c>
      <c r="K18" s="280"/>
      <c r="L18" s="280"/>
    </row>
    <row r="19" spans="1:12" x14ac:dyDescent="0.35">
      <c r="A19" s="280" t="s">
        <v>998</v>
      </c>
      <c r="B19" s="280" t="s">
        <v>996</v>
      </c>
      <c r="C19" s="280" t="s">
        <v>997</v>
      </c>
      <c r="D19" s="280" t="s">
        <v>6961</v>
      </c>
      <c r="E19" s="280" t="s">
        <v>7474</v>
      </c>
      <c r="F19" s="280" t="s">
        <v>7471</v>
      </c>
      <c r="G19" s="280" t="s">
        <v>7493</v>
      </c>
      <c r="H19" s="280" t="s">
        <v>7696</v>
      </c>
      <c r="I19" s="280" t="s">
        <v>7697</v>
      </c>
      <c r="J19" s="280" t="s">
        <v>40</v>
      </c>
      <c r="K19" s="280"/>
      <c r="L19" s="280"/>
    </row>
    <row r="20" spans="1:12" x14ac:dyDescent="0.35">
      <c r="A20" s="280" t="s">
        <v>452</v>
      </c>
      <c r="B20" s="280" t="s">
        <v>1582</v>
      </c>
      <c r="C20" s="280" t="s">
        <v>1583</v>
      </c>
      <c r="D20" s="280" t="s">
        <v>6970</v>
      </c>
      <c r="E20" s="280" t="s">
        <v>7467</v>
      </c>
      <c r="F20" s="280" t="s">
        <v>7478</v>
      </c>
      <c r="G20" s="280" t="s">
        <v>7479</v>
      </c>
      <c r="H20" s="280" t="s">
        <v>7696</v>
      </c>
      <c r="I20" s="280" t="s">
        <v>7698</v>
      </c>
      <c r="J20" s="280" t="s">
        <v>62</v>
      </c>
      <c r="K20" s="280"/>
      <c r="L20" s="280"/>
    </row>
    <row r="21" spans="1:12" x14ac:dyDescent="0.35">
      <c r="A21" s="280" t="s">
        <v>452</v>
      </c>
      <c r="B21" s="280" t="s">
        <v>450</v>
      </c>
      <c r="C21" s="280" t="s">
        <v>451</v>
      </c>
      <c r="D21" s="280" t="s">
        <v>6970</v>
      </c>
      <c r="E21" s="280" t="s">
        <v>7467</v>
      </c>
      <c r="F21" s="280" t="s">
        <v>7471</v>
      </c>
      <c r="G21" s="280" t="s">
        <v>7497</v>
      </c>
      <c r="H21" s="280" t="s">
        <v>7699</v>
      </c>
      <c r="I21" s="280" t="s">
        <v>7697</v>
      </c>
      <c r="J21" s="280" t="s">
        <v>20</v>
      </c>
      <c r="K21" s="280"/>
      <c r="L21" s="280"/>
    </row>
    <row r="22" spans="1:12" x14ac:dyDescent="0.35">
      <c r="A22" s="280" t="s">
        <v>452</v>
      </c>
      <c r="B22" s="280" t="s">
        <v>459</v>
      </c>
      <c r="C22" s="280" t="s">
        <v>460</v>
      </c>
      <c r="D22" s="280" t="s">
        <v>6970</v>
      </c>
      <c r="E22" s="280" t="s">
        <v>7467</v>
      </c>
      <c r="F22" s="280" t="s">
        <v>7499</v>
      </c>
      <c r="G22" s="280" t="s">
        <v>7499</v>
      </c>
      <c r="H22" s="280" t="s">
        <v>7699</v>
      </c>
      <c r="I22" s="280" t="s">
        <v>7697</v>
      </c>
      <c r="J22" s="280" t="s">
        <v>26</v>
      </c>
      <c r="K22" s="280"/>
      <c r="L22" s="280"/>
    </row>
    <row r="23" spans="1:12" x14ac:dyDescent="0.35">
      <c r="A23" s="280" t="s">
        <v>560</v>
      </c>
      <c r="B23" s="280" t="s">
        <v>558</v>
      </c>
      <c r="C23" s="280" t="s">
        <v>559</v>
      </c>
      <c r="D23" s="280" t="s">
        <v>6977</v>
      </c>
      <c r="E23" s="280" t="s">
        <v>7467</v>
      </c>
      <c r="F23" s="280" t="s">
        <v>7471</v>
      </c>
      <c r="G23" s="280" t="s">
        <v>7497</v>
      </c>
      <c r="H23" s="280" t="s">
        <v>7699</v>
      </c>
      <c r="I23" s="280" t="s">
        <v>7697</v>
      </c>
      <c r="J23" s="280" t="s">
        <v>28</v>
      </c>
      <c r="K23" s="280"/>
      <c r="L23" s="280"/>
    </row>
    <row r="24" spans="1:12" x14ac:dyDescent="0.35">
      <c r="A24" s="280" t="s">
        <v>560</v>
      </c>
      <c r="B24" s="280" t="s">
        <v>568</v>
      </c>
      <c r="C24" s="280" t="s">
        <v>569</v>
      </c>
      <c r="D24" s="280" t="s">
        <v>6977</v>
      </c>
      <c r="E24" s="280" t="s">
        <v>7467</v>
      </c>
      <c r="F24" s="280" t="s">
        <v>7471</v>
      </c>
      <c r="G24" s="280" t="s">
        <v>7502</v>
      </c>
      <c r="H24" s="280" t="s">
        <v>7699</v>
      </c>
      <c r="I24" s="280" t="s">
        <v>7697</v>
      </c>
      <c r="J24" s="280" t="s">
        <v>3611</v>
      </c>
      <c r="K24" s="280"/>
      <c r="L24" s="280"/>
    </row>
    <row r="25" spans="1:12" x14ac:dyDescent="0.35">
      <c r="A25" s="280" t="s">
        <v>560</v>
      </c>
      <c r="B25" s="280" t="s">
        <v>1984</v>
      </c>
      <c r="C25" s="280" t="s">
        <v>1985</v>
      </c>
      <c r="D25" s="280" t="s">
        <v>6977</v>
      </c>
      <c r="E25" s="280" t="s">
        <v>7467</v>
      </c>
      <c r="F25" s="280" t="s">
        <v>7478</v>
      </c>
      <c r="G25" s="280" t="s">
        <v>7479</v>
      </c>
      <c r="H25" s="280" t="s">
        <v>7696</v>
      </c>
      <c r="I25" s="280" t="s">
        <v>7698</v>
      </c>
      <c r="J25" s="280" t="s">
        <v>3621</v>
      </c>
      <c r="K25" s="280"/>
      <c r="L25" s="280"/>
    </row>
    <row r="26" spans="1:12" x14ac:dyDescent="0.35">
      <c r="A26" s="280" t="s">
        <v>469</v>
      </c>
      <c r="B26" s="280" t="s">
        <v>467</v>
      </c>
      <c r="C26" s="280" t="s">
        <v>468</v>
      </c>
      <c r="D26" s="280" t="s">
        <v>6978</v>
      </c>
      <c r="E26" s="280" t="s">
        <v>7474</v>
      </c>
      <c r="F26" s="280" t="s">
        <v>7471</v>
      </c>
      <c r="G26" s="280" t="s">
        <v>7491</v>
      </c>
      <c r="H26" s="280" t="s">
        <v>7696</v>
      </c>
      <c r="I26" s="280" t="s">
        <v>7697</v>
      </c>
      <c r="J26" s="280" t="s">
        <v>3613</v>
      </c>
      <c r="K26" s="280"/>
      <c r="L26" s="280"/>
    </row>
    <row r="27" spans="1:12" x14ac:dyDescent="0.35">
      <c r="A27" s="280" t="s">
        <v>247</v>
      </c>
      <c r="B27" s="280" t="s">
        <v>245</v>
      </c>
      <c r="C27" s="280" t="s">
        <v>246</v>
      </c>
      <c r="D27" s="280" t="s">
        <v>6979</v>
      </c>
      <c r="E27" s="280" t="s">
        <v>7467</v>
      </c>
      <c r="F27" s="280" t="s">
        <v>7471</v>
      </c>
      <c r="G27" s="280" t="s">
        <v>7507</v>
      </c>
      <c r="H27" s="280" t="s">
        <v>7696</v>
      </c>
      <c r="I27" s="280" t="s">
        <v>7697</v>
      </c>
      <c r="J27" s="280" t="s">
        <v>3623</v>
      </c>
      <c r="K27" s="280"/>
      <c r="L27" s="280"/>
    </row>
    <row r="28" spans="1:12" x14ac:dyDescent="0.35">
      <c r="A28" s="280" t="s">
        <v>357</v>
      </c>
      <c r="B28" s="280" t="s">
        <v>355</v>
      </c>
      <c r="C28" s="280" t="s">
        <v>356</v>
      </c>
      <c r="D28" s="280" t="s">
        <v>6980</v>
      </c>
      <c r="E28" s="280" t="s">
        <v>7467</v>
      </c>
      <c r="F28" s="280" t="s">
        <v>7458</v>
      </c>
      <c r="G28" s="280" t="s">
        <v>7458</v>
      </c>
      <c r="H28" s="280" t="s">
        <v>7696</v>
      </c>
      <c r="I28" s="280" t="s">
        <v>7697</v>
      </c>
      <c r="J28" s="280" t="s">
        <v>3570</v>
      </c>
      <c r="K28" s="280"/>
      <c r="L28" s="280"/>
    </row>
    <row r="29" spans="1:12" x14ac:dyDescent="0.35">
      <c r="A29" s="280" t="s">
        <v>477</v>
      </c>
      <c r="B29" s="280" t="s">
        <v>475</v>
      </c>
      <c r="C29" s="280" t="s">
        <v>476</v>
      </c>
      <c r="D29" s="280" t="s">
        <v>6981</v>
      </c>
      <c r="E29" s="280" t="s">
        <v>7510</v>
      </c>
      <c r="F29" s="280" t="s">
        <v>7471</v>
      </c>
      <c r="G29" s="280" t="s">
        <v>7497</v>
      </c>
      <c r="H29" s="280" t="s">
        <v>7696</v>
      </c>
      <c r="I29" s="280" t="s">
        <v>7697</v>
      </c>
      <c r="J29" s="280" t="s">
        <v>3573</v>
      </c>
      <c r="K29" s="280"/>
      <c r="L29" s="280"/>
    </row>
    <row r="30" spans="1:12" x14ac:dyDescent="0.35">
      <c r="A30" s="280" t="s">
        <v>582</v>
      </c>
      <c r="B30" s="280" t="s">
        <v>580</v>
      </c>
      <c r="C30" s="280" t="s">
        <v>581</v>
      </c>
      <c r="D30" s="280" t="s">
        <v>6984</v>
      </c>
      <c r="E30" s="280" t="s">
        <v>7467</v>
      </c>
      <c r="F30" s="280" t="s">
        <v>7458</v>
      </c>
      <c r="G30" s="280" t="s">
        <v>7458</v>
      </c>
      <c r="H30" s="280" t="s">
        <v>7696</v>
      </c>
      <c r="I30" s="280" t="s">
        <v>7697</v>
      </c>
      <c r="J30" s="280" t="s">
        <v>3615</v>
      </c>
      <c r="K30" s="280"/>
      <c r="L30" s="280"/>
    </row>
    <row r="31" spans="1:12" x14ac:dyDescent="0.35">
      <c r="A31" s="280" t="s">
        <v>582</v>
      </c>
      <c r="B31" s="280" t="s">
        <v>1944</v>
      </c>
      <c r="C31" s="280" t="s">
        <v>1945</v>
      </c>
      <c r="D31" s="280" t="s">
        <v>6984</v>
      </c>
      <c r="E31" s="280" t="s">
        <v>7467</v>
      </c>
      <c r="F31" s="280" t="s">
        <v>7513</v>
      </c>
      <c r="G31" s="280" t="s">
        <v>7514</v>
      </c>
      <c r="H31" s="280" t="s">
        <v>7699</v>
      </c>
      <c r="I31" s="280" t="s">
        <v>7697</v>
      </c>
      <c r="J31" s="280" t="s">
        <v>3619</v>
      </c>
      <c r="K31" s="280"/>
      <c r="L31" s="280"/>
    </row>
    <row r="32" spans="1:12" x14ac:dyDescent="0.35">
      <c r="A32" s="280" t="s">
        <v>582</v>
      </c>
      <c r="B32" s="280" t="s">
        <v>2028</v>
      </c>
      <c r="C32" s="280" t="s">
        <v>2029</v>
      </c>
      <c r="D32" s="280" t="s">
        <v>6984</v>
      </c>
      <c r="E32" s="280" t="s">
        <v>7467</v>
      </c>
      <c r="F32" s="280" t="s">
        <v>7471</v>
      </c>
      <c r="G32" s="280" t="s">
        <v>2028</v>
      </c>
      <c r="H32" s="280" t="s">
        <v>7699</v>
      </c>
      <c r="I32" s="280" t="s">
        <v>7697</v>
      </c>
      <c r="J32" s="280" t="s">
        <v>3617</v>
      </c>
      <c r="K32" s="280"/>
      <c r="L32" s="280"/>
    </row>
    <row r="33" spans="1:12" x14ac:dyDescent="0.35">
      <c r="A33" s="280" t="s">
        <v>582</v>
      </c>
      <c r="B33" s="280" t="s">
        <v>4691</v>
      </c>
      <c r="C33" s="280" t="s">
        <v>4692</v>
      </c>
      <c r="D33" s="280" t="s">
        <v>6984</v>
      </c>
      <c r="E33" s="280" t="s">
        <v>7467</v>
      </c>
      <c r="F33" s="280" t="s">
        <v>7463</v>
      </c>
      <c r="G33" s="280" t="s">
        <v>4691</v>
      </c>
      <c r="H33" s="280" t="s">
        <v>7699</v>
      </c>
      <c r="I33" s="280" t="s">
        <v>7697</v>
      </c>
      <c r="J33" s="280"/>
      <c r="K33" s="280"/>
      <c r="L33" s="280"/>
    </row>
    <row r="34" spans="1:12" x14ac:dyDescent="0.35">
      <c r="A34" s="280" t="s">
        <v>175</v>
      </c>
      <c r="B34" s="280" t="s">
        <v>173</v>
      </c>
      <c r="C34" s="280" t="s">
        <v>174</v>
      </c>
      <c r="D34" s="280" t="s">
        <v>7009</v>
      </c>
      <c r="E34" s="280" t="s">
        <v>7510</v>
      </c>
      <c r="F34" s="280" t="s">
        <v>7471</v>
      </c>
      <c r="G34" s="280" t="s">
        <v>7497</v>
      </c>
      <c r="H34" s="280" t="s">
        <v>7696</v>
      </c>
      <c r="I34" s="280" t="s">
        <v>7697</v>
      </c>
      <c r="J34" s="280"/>
      <c r="K34" s="280"/>
      <c r="L34" s="280"/>
    </row>
    <row r="35" spans="1:12" x14ac:dyDescent="0.35">
      <c r="A35" s="280" t="s">
        <v>489</v>
      </c>
      <c r="B35" s="280" t="s">
        <v>487</v>
      </c>
      <c r="C35" s="280" t="s">
        <v>488</v>
      </c>
      <c r="D35" s="280" t="s">
        <v>7012</v>
      </c>
      <c r="E35" s="280" t="s">
        <v>7474</v>
      </c>
      <c r="F35" s="280" t="s">
        <v>7458</v>
      </c>
      <c r="G35" s="280" t="s">
        <v>7458</v>
      </c>
      <c r="H35" s="280" t="s">
        <v>7696</v>
      </c>
      <c r="I35" s="280" t="s">
        <v>7697</v>
      </c>
      <c r="J35" s="280"/>
      <c r="K35" s="280"/>
      <c r="L35" s="280"/>
    </row>
    <row r="36" spans="1:12" x14ac:dyDescent="0.35">
      <c r="A36" s="280" t="s">
        <v>369</v>
      </c>
      <c r="B36" s="280" t="s">
        <v>367</v>
      </c>
      <c r="C36" s="280" t="s">
        <v>368</v>
      </c>
      <c r="D36" s="280" t="s">
        <v>7015</v>
      </c>
      <c r="E36" s="280" t="s">
        <v>7474</v>
      </c>
      <c r="F36" s="280" t="s">
        <v>7458</v>
      </c>
      <c r="G36" s="280" t="s">
        <v>7458</v>
      </c>
      <c r="H36" s="280" t="s">
        <v>7696</v>
      </c>
      <c r="I36" s="280" t="s">
        <v>7697</v>
      </c>
      <c r="J36" s="280"/>
      <c r="K36" s="280"/>
      <c r="L36" s="280"/>
    </row>
    <row r="37" spans="1:12" x14ac:dyDescent="0.35">
      <c r="A37" s="280" t="s">
        <v>369</v>
      </c>
      <c r="B37" s="280" t="s">
        <v>2408</v>
      </c>
      <c r="C37" s="280" t="s">
        <v>2409</v>
      </c>
      <c r="D37" s="280" t="s">
        <v>7015</v>
      </c>
      <c r="E37" s="280" t="s">
        <v>7474</v>
      </c>
      <c r="F37" s="280" t="s">
        <v>7523</v>
      </c>
      <c r="G37" s="280" t="s">
        <v>7524</v>
      </c>
      <c r="H37" s="280" t="s">
        <v>7699</v>
      </c>
      <c r="I37" s="280" t="s">
        <v>7697</v>
      </c>
      <c r="J37" s="280"/>
      <c r="K37" s="280"/>
      <c r="L37" s="280"/>
    </row>
    <row r="38" spans="1:12" x14ac:dyDescent="0.35">
      <c r="A38" s="280" t="s">
        <v>72</v>
      </c>
      <c r="B38" s="280" t="s">
        <v>70</v>
      </c>
      <c r="C38" s="280" t="s">
        <v>71</v>
      </c>
      <c r="D38" s="280" t="s">
        <v>7018</v>
      </c>
      <c r="E38" s="280" t="s">
        <v>7474</v>
      </c>
      <c r="F38" s="280" t="s">
        <v>7458</v>
      </c>
      <c r="G38" s="280" t="s">
        <v>7458</v>
      </c>
      <c r="H38" s="280" t="s">
        <v>7696</v>
      </c>
      <c r="I38" s="280" t="s">
        <v>7697</v>
      </c>
      <c r="J38" s="280"/>
      <c r="K38" s="280"/>
      <c r="L38" s="280"/>
    </row>
    <row r="39" spans="1:12" x14ac:dyDescent="0.35">
      <c r="A39" s="280" t="s">
        <v>72</v>
      </c>
      <c r="B39" s="280" t="s">
        <v>5563</v>
      </c>
      <c r="C39" s="280" t="s">
        <v>5564</v>
      </c>
      <c r="D39" s="280" t="s">
        <v>7018</v>
      </c>
      <c r="E39" s="280" t="s">
        <v>7474</v>
      </c>
      <c r="F39" s="280" t="s">
        <v>7527</v>
      </c>
      <c r="G39" s="280" t="s">
        <v>7527</v>
      </c>
      <c r="H39" s="280" t="s">
        <v>7699</v>
      </c>
      <c r="I39" s="280" t="s">
        <v>7697</v>
      </c>
      <c r="J39" s="280"/>
      <c r="K39" s="280"/>
      <c r="L39" s="280"/>
    </row>
    <row r="40" spans="1:12" x14ac:dyDescent="0.35">
      <c r="A40" s="280" t="s">
        <v>1278</v>
      </c>
      <c r="B40" s="280" t="s">
        <v>1276</v>
      </c>
      <c r="C40" s="280" t="s">
        <v>1277</v>
      </c>
      <c r="D40" s="280" t="s">
        <v>7021</v>
      </c>
      <c r="E40" s="280" t="s">
        <v>7457</v>
      </c>
      <c r="F40" s="280" t="s">
        <v>7463</v>
      </c>
      <c r="G40" s="280" t="s">
        <v>1276</v>
      </c>
      <c r="H40" s="280" t="s">
        <v>7696</v>
      </c>
      <c r="I40" s="280" t="s">
        <v>7697</v>
      </c>
      <c r="J40" s="280"/>
      <c r="K40" s="280"/>
      <c r="L40" s="280"/>
    </row>
    <row r="41" spans="1:12" x14ac:dyDescent="0.35">
      <c r="A41" s="280" t="s">
        <v>981</v>
      </c>
      <c r="B41" s="280" t="s">
        <v>979</v>
      </c>
      <c r="C41" s="280" t="s">
        <v>980</v>
      </c>
      <c r="D41" s="280" t="s">
        <v>7022</v>
      </c>
      <c r="E41" s="280" t="s">
        <v>7457</v>
      </c>
      <c r="F41" s="280" t="s">
        <v>7463</v>
      </c>
      <c r="G41" s="280" t="s">
        <v>7532</v>
      </c>
      <c r="H41" s="280" t="s">
        <v>7696</v>
      </c>
      <c r="I41" s="280" t="s">
        <v>7697</v>
      </c>
      <c r="J41" s="280"/>
      <c r="K41" s="280"/>
      <c r="L41" s="280"/>
    </row>
    <row r="42" spans="1:12" x14ac:dyDescent="0.35">
      <c r="A42" s="280" t="s">
        <v>1799</v>
      </c>
      <c r="B42" s="280" t="s">
        <v>1797</v>
      </c>
      <c r="C42" s="280" t="s">
        <v>1798</v>
      </c>
      <c r="D42" s="280" t="s">
        <v>7025</v>
      </c>
      <c r="E42" s="280" t="s">
        <v>7462</v>
      </c>
      <c r="F42" s="280" t="s">
        <v>7471</v>
      </c>
      <c r="G42" s="280" t="s">
        <v>7535</v>
      </c>
      <c r="H42" s="280" t="s">
        <v>7696</v>
      </c>
      <c r="I42" s="280" t="s">
        <v>7697</v>
      </c>
      <c r="J42" s="280"/>
      <c r="K42" s="280"/>
      <c r="L42" s="280"/>
    </row>
    <row r="43" spans="1:12" x14ac:dyDescent="0.35">
      <c r="A43" s="280" t="s">
        <v>592</v>
      </c>
      <c r="B43" s="280" t="s">
        <v>1862</v>
      </c>
      <c r="C43" s="280" t="s">
        <v>1863</v>
      </c>
      <c r="D43" s="280" t="s">
        <v>7026</v>
      </c>
      <c r="E43" s="280" t="s">
        <v>7462</v>
      </c>
      <c r="F43" s="280" t="s">
        <v>7478</v>
      </c>
      <c r="G43" s="280" t="s">
        <v>7479</v>
      </c>
      <c r="H43" s="280" t="s">
        <v>7696</v>
      </c>
      <c r="I43" s="280" t="s">
        <v>7698</v>
      </c>
      <c r="J43" s="280"/>
      <c r="K43" s="280"/>
      <c r="L43" s="280"/>
    </row>
    <row r="44" spans="1:12" x14ac:dyDescent="0.35">
      <c r="A44" s="280" t="s">
        <v>592</v>
      </c>
      <c r="B44" s="280" t="s">
        <v>590</v>
      </c>
      <c r="C44" s="280" t="s">
        <v>591</v>
      </c>
      <c r="D44" s="280" t="s">
        <v>7026</v>
      </c>
      <c r="E44" s="280" t="s">
        <v>7462</v>
      </c>
      <c r="F44" s="280" t="s">
        <v>7463</v>
      </c>
      <c r="G44" s="280" t="s">
        <v>7463</v>
      </c>
      <c r="H44" s="280" t="s">
        <v>7699</v>
      </c>
      <c r="I44" s="280" t="s">
        <v>7697</v>
      </c>
      <c r="J44" s="280"/>
      <c r="K44" s="280"/>
      <c r="L44" s="280"/>
    </row>
    <row r="45" spans="1:12" x14ac:dyDescent="0.35">
      <c r="A45" s="280" t="s">
        <v>592</v>
      </c>
      <c r="B45" s="280" t="s">
        <v>596</v>
      </c>
      <c r="C45" s="280" t="s">
        <v>597</v>
      </c>
      <c r="D45" s="280" t="s">
        <v>7026</v>
      </c>
      <c r="E45" s="280" t="s">
        <v>7462</v>
      </c>
      <c r="F45" s="280" t="s">
        <v>7471</v>
      </c>
      <c r="G45" s="280" t="s">
        <v>7540</v>
      </c>
      <c r="H45" s="280" t="s">
        <v>7699</v>
      </c>
      <c r="I45" s="280" t="s">
        <v>7697</v>
      </c>
      <c r="J45" s="280"/>
      <c r="K45" s="280"/>
      <c r="L45" s="280"/>
    </row>
    <row r="46" spans="1:12" x14ac:dyDescent="0.35">
      <c r="A46" s="280" t="s">
        <v>610</v>
      </c>
      <c r="B46" s="280" t="s">
        <v>608</v>
      </c>
      <c r="C46" s="280" t="s">
        <v>609</v>
      </c>
      <c r="D46" s="280" t="s">
        <v>7031</v>
      </c>
      <c r="E46" s="280" t="s">
        <v>7510</v>
      </c>
      <c r="F46" s="280" t="s">
        <v>7471</v>
      </c>
      <c r="G46" s="280" t="s">
        <v>7497</v>
      </c>
      <c r="H46" s="280" t="s">
        <v>7696</v>
      </c>
      <c r="I46" s="280" t="s">
        <v>7697</v>
      </c>
      <c r="J46" s="280"/>
      <c r="K46" s="280"/>
      <c r="L46" s="280"/>
    </row>
    <row r="47" spans="1:12" x14ac:dyDescent="0.35">
      <c r="A47" s="280" t="s">
        <v>199</v>
      </c>
      <c r="B47" s="280" t="s">
        <v>197</v>
      </c>
      <c r="C47" s="280" t="s">
        <v>198</v>
      </c>
      <c r="D47" s="280" t="s">
        <v>7034</v>
      </c>
      <c r="E47" s="280" t="s">
        <v>7462</v>
      </c>
      <c r="F47" s="280" t="s">
        <v>7471</v>
      </c>
      <c r="G47" s="280" t="s">
        <v>7543</v>
      </c>
      <c r="H47" s="280" t="s">
        <v>7696</v>
      </c>
      <c r="I47" s="280" t="s">
        <v>7697</v>
      </c>
      <c r="J47" s="280"/>
      <c r="K47" s="280"/>
      <c r="L47" s="280"/>
    </row>
    <row r="48" spans="1:12" x14ac:dyDescent="0.35">
      <c r="A48" s="280" t="s">
        <v>626</v>
      </c>
      <c r="B48" s="280" t="s">
        <v>6337</v>
      </c>
      <c r="C48" s="280" t="s">
        <v>6338</v>
      </c>
      <c r="D48" s="280" t="s">
        <v>7039</v>
      </c>
      <c r="E48" s="280" t="s">
        <v>7467</v>
      </c>
      <c r="F48" s="280" t="s">
        <v>7478</v>
      </c>
      <c r="G48" s="280" t="s">
        <v>7545</v>
      </c>
      <c r="H48" s="280" t="s">
        <v>7696</v>
      </c>
      <c r="I48" s="280" t="s">
        <v>7698</v>
      </c>
      <c r="J48" s="280"/>
      <c r="K48" s="280"/>
      <c r="L48" s="280"/>
    </row>
    <row r="49" spans="1:12" x14ac:dyDescent="0.35">
      <c r="A49" s="280" t="s">
        <v>626</v>
      </c>
      <c r="B49" s="280" t="s">
        <v>624</v>
      </c>
      <c r="C49" s="280" t="s">
        <v>625</v>
      </c>
      <c r="D49" s="280" t="s">
        <v>7039</v>
      </c>
      <c r="E49" s="280" t="s">
        <v>7467</v>
      </c>
      <c r="F49" s="280" t="s">
        <v>7471</v>
      </c>
      <c r="G49" s="280" t="s">
        <v>7548</v>
      </c>
      <c r="H49" s="280" t="s">
        <v>7699</v>
      </c>
      <c r="I49" s="280" t="s">
        <v>7697</v>
      </c>
      <c r="J49" s="280"/>
      <c r="K49" s="280"/>
      <c r="L49" s="280"/>
    </row>
    <row r="50" spans="1:12" x14ac:dyDescent="0.35">
      <c r="A50" s="280" t="s">
        <v>626</v>
      </c>
      <c r="B50" s="280" t="s">
        <v>6408</v>
      </c>
      <c r="C50" s="280" t="s">
        <v>6409</v>
      </c>
      <c r="D50" s="280" t="s">
        <v>7039</v>
      </c>
      <c r="E50" s="280" t="s">
        <v>7467</v>
      </c>
      <c r="F50" s="280" t="s">
        <v>7499</v>
      </c>
      <c r="G50" s="280" t="s">
        <v>7499</v>
      </c>
      <c r="H50" s="280" t="s">
        <v>7699</v>
      </c>
      <c r="I50" s="280" t="s">
        <v>7697</v>
      </c>
      <c r="J50" s="280"/>
      <c r="K50" s="280"/>
      <c r="L50" s="280"/>
    </row>
    <row r="51" spans="1:12" x14ac:dyDescent="0.35">
      <c r="A51" s="280" t="s">
        <v>1886</v>
      </c>
      <c r="B51" s="280" t="s">
        <v>1923</v>
      </c>
      <c r="C51" s="280" t="s">
        <v>1924</v>
      </c>
      <c r="D51" s="280" t="s">
        <v>7054</v>
      </c>
      <c r="E51" s="280" t="s">
        <v>7462</v>
      </c>
      <c r="F51" s="280" t="s">
        <v>7471</v>
      </c>
      <c r="G51" s="280" t="s">
        <v>7543</v>
      </c>
      <c r="H51" s="280" t="s">
        <v>7699</v>
      </c>
      <c r="I51" s="280" t="s">
        <v>7697</v>
      </c>
      <c r="J51" s="280"/>
      <c r="K51" s="280"/>
      <c r="L51" s="280"/>
    </row>
    <row r="52" spans="1:12" x14ac:dyDescent="0.35">
      <c r="A52" s="280" t="s">
        <v>1886</v>
      </c>
      <c r="B52" s="280" t="s">
        <v>1884</v>
      </c>
      <c r="C52" s="280" t="s">
        <v>1885</v>
      </c>
      <c r="D52" s="280" t="s">
        <v>7054</v>
      </c>
      <c r="E52" s="280" t="s">
        <v>7462</v>
      </c>
      <c r="F52" s="280" t="s">
        <v>7552</v>
      </c>
      <c r="G52" s="280" t="s">
        <v>7553</v>
      </c>
      <c r="H52" s="280" t="s">
        <v>7696</v>
      </c>
      <c r="I52" s="280" t="s">
        <v>7697</v>
      </c>
      <c r="J52" s="280"/>
      <c r="K52" s="280"/>
      <c r="L52" s="280"/>
    </row>
    <row r="53" spans="1:12" x14ac:dyDescent="0.35">
      <c r="A53" s="280" t="s">
        <v>205</v>
      </c>
      <c r="B53" s="280" t="s">
        <v>203</v>
      </c>
      <c r="C53" s="280" t="s">
        <v>204</v>
      </c>
      <c r="D53" s="280" t="s">
        <v>7057</v>
      </c>
      <c r="E53" s="280" t="s">
        <v>7467</v>
      </c>
      <c r="F53" s="280" t="s">
        <v>7478</v>
      </c>
      <c r="G53" s="280" t="s">
        <v>7458</v>
      </c>
      <c r="H53" s="280" t="s">
        <v>7696</v>
      </c>
      <c r="I53" s="280" t="s">
        <v>7698</v>
      </c>
      <c r="J53" s="280"/>
      <c r="K53" s="280"/>
      <c r="L53" s="280"/>
    </row>
    <row r="54" spans="1:12" x14ac:dyDescent="0.35">
      <c r="A54" s="280" t="s">
        <v>205</v>
      </c>
      <c r="B54" s="280" t="s">
        <v>210</v>
      </c>
      <c r="C54" s="280" t="s">
        <v>211</v>
      </c>
      <c r="D54" s="280" t="s">
        <v>7057</v>
      </c>
      <c r="E54" s="280" t="s">
        <v>7467</v>
      </c>
      <c r="F54" s="280" t="s">
        <v>7471</v>
      </c>
      <c r="G54" s="280" t="s">
        <v>7497</v>
      </c>
      <c r="H54" s="280" t="s">
        <v>7699</v>
      </c>
      <c r="I54" s="280" t="s">
        <v>7697</v>
      </c>
      <c r="J54" s="280"/>
      <c r="K54" s="280"/>
      <c r="L54" s="280"/>
    </row>
    <row r="55" spans="1:12" x14ac:dyDescent="0.35">
      <c r="A55" s="280" t="s">
        <v>131</v>
      </c>
      <c r="B55" s="280" t="s">
        <v>129</v>
      </c>
      <c r="C55" s="280" t="s">
        <v>130</v>
      </c>
      <c r="D55" s="280" t="s">
        <v>7064</v>
      </c>
      <c r="E55" s="280" t="s">
        <v>7467</v>
      </c>
      <c r="F55" s="280" t="s">
        <v>7499</v>
      </c>
      <c r="G55" s="280" t="s">
        <v>7499</v>
      </c>
      <c r="H55" s="280" t="s">
        <v>7696</v>
      </c>
      <c r="I55" s="280" t="s">
        <v>7697</v>
      </c>
      <c r="J55" s="280"/>
      <c r="K55" s="280"/>
      <c r="L55" s="280"/>
    </row>
    <row r="56" spans="1:12" x14ac:dyDescent="0.35">
      <c r="A56" s="280" t="s">
        <v>630</v>
      </c>
      <c r="B56" s="280" t="s">
        <v>628</v>
      </c>
      <c r="C56" s="280" t="s">
        <v>629</v>
      </c>
      <c r="D56" s="280" t="s">
        <v>7071</v>
      </c>
      <c r="E56" s="280" t="s">
        <v>7467</v>
      </c>
      <c r="F56" s="280" t="s">
        <v>7471</v>
      </c>
      <c r="G56" s="280" t="s">
        <v>7497</v>
      </c>
      <c r="H56" s="280" t="s">
        <v>7696</v>
      </c>
      <c r="I56" s="280" t="s">
        <v>7697</v>
      </c>
      <c r="J56" s="280"/>
      <c r="K56" s="280"/>
      <c r="L56" s="280"/>
    </row>
    <row r="57" spans="1:12" x14ac:dyDescent="0.35">
      <c r="A57" s="280" t="s">
        <v>1255</v>
      </c>
      <c r="B57" s="280" t="s">
        <v>1253</v>
      </c>
      <c r="C57" s="280" t="s">
        <v>1254</v>
      </c>
      <c r="D57" s="280" t="s">
        <v>7074</v>
      </c>
      <c r="E57" s="280" t="s">
        <v>7467</v>
      </c>
      <c r="F57" s="280" t="s">
        <v>7499</v>
      </c>
      <c r="G57" s="280" t="s">
        <v>7499</v>
      </c>
      <c r="H57" s="280" t="s">
        <v>7696</v>
      </c>
      <c r="I57" s="280" t="s">
        <v>7697</v>
      </c>
      <c r="J57" s="280"/>
      <c r="K57" s="280"/>
      <c r="L57" s="280"/>
    </row>
    <row r="58" spans="1:12" x14ac:dyDescent="0.35">
      <c r="A58" s="280" t="s">
        <v>1484</v>
      </c>
      <c r="B58" s="280" t="s">
        <v>1482</v>
      </c>
      <c r="C58" s="280" t="s">
        <v>1483</v>
      </c>
      <c r="D58" s="280" t="s">
        <v>7077</v>
      </c>
      <c r="E58" s="280" t="s">
        <v>7474</v>
      </c>
      <c r="F58" s="280" t="s">
        <v>7478</v>
      </c>
      <c r="G58" s="280" t="s">
        <v>7561</v>
      </c>
      <c r="H58" s="280" t="s">
        <v>7696</v>
      </c>
      <c r="I58" s="280" t="s">
        <v>7698</v>
      </c>
      <c r="J58" s="280"/>
      <c r="K58" s="280"/>
      <c r="L58" s="280"/>
    </row>
    <row r="59" spans="1:12" x14ac:dyDescent="0.35">
      <c r="A59" s="280" t="s">
        <v>1484</v>
      </c>
      <c r="B59" s="280" t="s">
        <v>1492</v>
      </c>
      <c r="C59" s="280" t="s">
        <v>1493</v>
      </c>
      <c r="D59" s="280" t="s">
        <v>7077</v>
      </c>
      <c r="E59" s="280" t="s">
        <v>7474</v>
      </c>
      <c r="F59" s="280" t="s">
        <v>7564</v>
      </c>
      <c r="G59" s="280" t="s">
        <v>7565</v>
      </c>
      <c r="H59" s="280" t="s">
        <v>7699</v>
      </c>
      <c r="I59" s="280" t="s">
        <v>7697</v>
      </c>
      <c r="J59" s="280"/>
      <c r="K59" s="280"/>
      <c r="L59" s="280"/>
    </row>
    <row r="60" spans="1:12" x14ac:dyDescent="0.35">
      <c r="A60" s="280" t="s">
        <v>1484</v>
      </c>
      <c r="B60" s="280" t="s">
        <v>1501</v>
      </c>
      <c r="C60" s="280" t="s">
        <v>1502</v>
      </c>
      <c r="D60" s="280" t="s">
        <v>7077</v>
      </c>
      <c r="E60" s="280" t="s">
        <v>7474</v>
      </c>
      <c r="F60" s="280" t="s">
        <v>7471</v>
      </c>
      <c r="G60" s="280" t="s">
        <v>7497</v>
      </c>
      <c r="H60" s="280" t="s">
        <v>7699</v>
      </c>
      <c r="I60" s="280" t="s">
        <v>7697</v>
      </c>
      <c r="J60" s="280"/>
      <c r="K60" s="280"/>
      <c r="L60" s="280"/>
    </row>
    <row r="61" spans="1:12" x14ac:dyDescent="0.35">
      <c r="A61" s="280" t="s">
        <v>12</v>
      </c>
      <c r="B61" s="280" t="s">
        <v>10</v>
      </c>
      <c r="C61" s="280" t="s">
        <v>11</v>
      </c>
      <c r="D61" s="280" t="s">
        <v>7082</v>
      </c>
      <c r="E61" s="280" t="s">
        <v>7467</v>
      </c>
      <c r="F61" s="280" t="s">
        <v>7458</v>
      </c>
      <c r="G61" s="280" t="s">
        <v>7458</v>
      </c>
      <c r="H61" s="280" t="s">
        <v>7696</v>
      </c>
      <c r="I61" s="280" t="s">
        <v>7697</v>
      </c>
      <c r="J61" s="280"/>
      <c r="K61" s="280"/>
      <c r="L61" s="280"/>
    </row>
    <row r="62" spans="1:12" x14ac:dyDescent="0.35">
      <c r="A62" s="280" t="s">
        <v>498</v>
      </c>
      <c r="B62" s="280" t="s">
        <v>1810</v>
      </c>
      <c r="C62" s="280" t="s">
        <v>1811</v>
      </c>
      <c r="D62" s="280" t="s">
        <v>7085</v>
      </c>
      <c r="E62" s="280" t="s">
        <v>7457</v>
      </c>
      <c r="F62" s="280" t="s">
        <v>7478</v>
      </c>
      <c r="G62" s="280" t="s">
        <v>7479</v>
      </c>
      <c r="H62" s="280" t="s">
        <v>7696</v>
      </c>
      <c r="I62" s="280" t="s">
        <v>7698</v>
      </c>
      <c r="J62" s="280"/>
      <c r="K62" s="280"/>
      <c r="L62" s="280"/>
    </row>
    <row r="63" spans="1:12" x14ac:dyDescent="0.35">
      <c r="A63" s="280" t="s">
        <v>498</v>
      </c>
      <c r="B63" s="280" t="s">
        <v>496</v>
      </c>
      <c r="C63" s="280" t="s">
        <v>497</v>
      </c>
      <c r="D63" s="280" t="s">
        <v>7085</v>
      </c>
      <c r="E63" s="280" t="s">
        <v>7457</v>
      </c>
      <c r="F63" s="280" t="s">
        <v>7463</v>
      </c>
      <c r="G63" s="280" t="s">
        <v>7570</v>
      </c>
      <c r="H63" s="280" t="s">
        <v>7699</v>
      </c>
      <c r="I63" s="280" t="s">
        <v>7697</v>
      </c>
      <c r="J63" s="280"/>
      <c r="K63" s="280"/>
      <c r="L63" s="280"/>
    </row>
    <row r="64" spans="1:12" x14ac:dyDescent="0.35">
      <c r="A64" s="280" t="s">
        <v>498</v>
      </c>
      <c r="B64" s="280" t="s">
        <v>504</v>
      </c>
      <c r="C64" s="280" t="s">
        <v>505</v>
      </c>
      <c r="D64" s="280" t="s">
        <v>7085</v>
      </c>
      <c r="E64" s="280" t="s">
        <v>7457</v>
      </c>
      <c r="F64" s="280" t="s">
        <v>7463</v>
      </c>
      <c r="G64" s="280" t="s">
        <v>7572</v>
      </c>
      <c r="H64" s="280" t="s">
        <v>7699</v>
      </c>
      <c r="I64" s="280" t="s">
        <v>7697</v>
      </c>
      <c r="J64" s="280"/>
      <c r="K64" s="280"/>
      <c r="L64" s="280"/>
    </row>
    <row r="65" spans="1:12" x14ac:dyDescent="0.35">
      <c r="A65" s="280" t="s">
        <v>498</v>
      </c>
      <c r="B65" s="280" t="s">
        <v>4885</v>
      </c>
      <c r="C65" s="280" t="s">
        <v>4886</v>
      </c>
      <c r="D65" s="280" t="s">
        <v>7085</v>
      </c>
      <c r="E65" s="280" t="s">
        <v>7457</v>
      </c>
      <c r="F65" s="280" t="s">
        <v>7463</v>
      </c>
      <c r="G65" s="280" t="s">
        <v>7574</v>
      </c>
      <c r="H65" s="280" t="s">
        <v>7699</v>
      </c>
      <c r="I65" s="280" t="s">
        <v>7697</v>
      </c>
      <c r="J65" s="280"/>
      <c r="K65" s="280"/>
      <c r="L65" s="280"/>
    </row>
    <row r="66" spans="1:12" x14ac:dyDescent="0.35">
      <c r="A66" s="280" t="s">
        <v>961</v>
      </c>
      <c r="B66" s="280" t="s">
        <v>959</v>
      </c>
      <c r="C66" s="280" t="s">
        <v>960</v>
      </c>
      <c r="D66" s="280" t="s">
        <v>7090</v>
      </c>
      <c r="E66" s="280" t="s">
        <v>7467</v>
      </c>
      <c r="F66" s="280" t="s">
        <v>7564</v>
      </c>
      <c r="G66" s="280" t="s">
        <v>7577</v>
      </c>
      <c r="H66" s="280" t="s">
        <v>7696</v>
      </c>
      <c r="I66" s="280" t="s">
        <v>7697</v>
      </c>
      <c r="J66" s="280"/>
      <c r="K66" s="280"/>
      <c r="L66" s="280"/>
    </row>
    <row r="67" spans="1:12" x14ac:dyDescent="0.35">
      <c r="A67" s="280" t="s">
        <v>515</v>
      </c>
      <c r="B67" s="280" t="s">
        <v>513</v>
      </c>
      <c r="C67" s="280" t="s">
        <v>514</v>
      </c>
      <c r="D67" s="280" t="s">
        <v>7091</v>
      </c>
      <c r="E67" s="280" t="s">
        <v>7467</v>
      </c>
      <c r="F67" s="280" t="s">
        <v>7471</v>
      </c>
      <c r="G67" s="280" t="s">
        <v>7579</v>
      </c>
      <c r="H67" s="280" t="s">
        <v>7699</v>
      </c>
      <c r="I67" s="280" t="s">
        <v>7697</v>
      </c>
      <c r="J67" s="280"/>
      <c r="K67" s="280"/>
      <c r="L67" s="280"/>
    </row>
    <row r="68" spans="1:12" x14ac:dyDescent="0.35">
      <c r="A68" s="280" t="s">
        <v>515</v>
      </c>
      <c r="B68" s="280" t="s">
        <v>2096</v>
      </c>
      <c r="C68" s="280" t="s">
        <v>2097</v>
      </c>
      <c r="D68" s="280" t="s">
        <v>7091</v>
      </c>
      <c r="E68" s="280" t="s">
        <v>7467</v>
      </c>
      <c r="F68" s="280" t="s">
        <v>7499</v>
      </c>
      <c r="G68" s="280" t="s">
        <v>7581</v>
      </c>
      <c r="H68" s="280" t="s">
        <v>7696</v>
      </c>
      <c r="I68" s="280" t="s">
        <v>7697</v>
      </c>
      <c r="J68" s="280"/>
      <c r="K68" s="280"/>
      <c r="L68" s="280"/>
    </row>
    <row r="69" spans="1:12" x14ac:dyDescent="0.35">
      <c r="A69" s="280" t="s">
        <v>642</v>
      </c>
      <c r="B69" s="280" t="s">
        <v>640</v>
      </c>
      <c r="C69" s="280" t="s">
        <v>641</v>
      </c>
      <c r="D69" s="280" t="s">
        <v>7094</v>
      </c>
      <c r="E69" s="280" t="s">
        <v>7467</v>
      </c>
      <c r="F69" s="280" t="s">
        <v>7458</v>
      </c>
      <c r="G69" s="280" t="s">
        <v>7583</v>
      </c>
      <c r="H69" s="280" t="s">
        <v>7696</v>
      </c>
      <c r="I69" s="280" t="s">
        <v>7697</v>
      </c>
      <c r="J69" s="280"/>
      <c r="K69" s="280"/>
      <c r="L69" s="280"/>
    </row>
    <row r="70" spans="1:12" x14ac:dyDescent="0.35">
      <c r="A70" s="280" t="s">
        <v>3443</v>
      </c>
      <c r="B70" s="280" t="s">
        <v>3441</v>
      </c>
      <c r="C70" s="280" t="s">
        <v>3442</v>
      </c>
      <c r="D70" s="280" t="s">
        <v>7095</v>
      </c>
      <c r="E70" s="280" t="s">
        <v>7457</v>
      </c>
      <c r="F70" s="280" t="s">
        <v>7471</v>
      </c>
      <c r="G70" s="280" t="s">
        <v>7585</v>
      </c>
      <c r="H70" s="280" t="s">
        <v>7696</v>
      </c>
      <c r="I70" s="280" t="s">
        <v>7697</v>
      </c>
      <c r="J70" s="280"/>
      <c r="K70" s="280"/>
      <c r="L70" s="280"/>
    </row>
    <row r="71" spans="1:12" x14ac:dyDescent="0.35">
      <c r="A71" s="280" t="s">
        <v>1719</v>
      </c>
      <c r="B71" s="280" t="s">
        <v>1717</v>
      </c>
      <c r="C71" s="280" t="s">
        <v>1718</v>
      </c>
      <c r="D71" s="280" t="s">
        <v>7096</v>
      </c>
      <c r="E71" s="280" t="s">
        <v>7467</v>
      </c>
      <c r="F71" s="280" t="s">
        <v>7588</v>
      </c>
      <c r="G71" s="280" t="s">
        <v>7589</v>
      </c>
      <c r="H71" s="280" t="s">
        <v>7696</v>
      </c>
      <c r="I71" s="280" t="s">
        <v>7697</v>
      </c>
      <c r="J71" s="280"/>
      <c r="K71" s="280"/>
      <c r="L71" s="280"/>
    </row>
    <row r="72" spans="1:12" x14ac:dyDescent="0.35">
      <c r="A72" s="280" t="s">
        <v>268</v>
      </c>
      <c r="B72" s="280" t="s">
        <v>266</v>
      </c>
      <c r="C72" s="280" t="s">
        <v>267</v>
      </c>
      <c r="D72" s="280" t="s">
        <v>7097</v>
      </c>
      <c r="E72" s="280" t="s">
        <v>7467</v>
      </c>
      <c r="F72" s="280" t="s">
        <v>7478</v>
      </c>
      <c r="G72" s="280" t="s">
        <v>7479</v>
      </c>
      <c r="H72" s="280" t="s">
        <v>7696</v>
      </c>
      <c r="I72" s="280" t="s">
        <v>7698</v>
      </c>
      <c r="J72" s="280"/>
      <c r="K72" s="280"/>
      <c r="L72" s="280"/>
    </row>
    <row r="73" spans="1:12" x14ac:dyDescent="0.35">
      <c r="A73" s="280" t="s">
        <v>268</v>
      </c>
      <c r="B73" s="280" t="s">
        <v>284</v>
      </c>
      <c r="C73" s="280" t="s">
        <v>285</v>
      </c>
      <c r="D73" s="280" t="s">
        <v>7097</v>
      </c>
      <c r="E73" s="280" t="s">
        <v>7467</v>
      </c>
      <c r="F73" s="280" t="s">
        <v>7463</v>
      </c>
      <c r="G73" s="280" t="s">
        <v>7481</v>
      </c>
      <c r="H73" s="280" t="s">
        <v>7699</v>
      </c>
      <c r="I73" s="280" t="s">
        <v>7697</v>
      </c>
      <c r="J73" s="280"/>
      <c r="K73" s="280"/>
      <c r="L73" s="280"/>
    </row>
    <row r="74" spans="1:12" x14ac:dyDescent="0.35">
      <c r="A74" s="280" t="s">
        <v>268</v>
      </c>
      <c r="B74" s="280" t="s">
        <v>293</v>
      </c>
      <c r="C74" s="280" t="s">
        <v>294</v>
      </c>
      <c r="D74" s="280" t="s">
        <v>7097</v>
      </c>
      <c r="E74" s="280" t="s">
        <v>7467</v>
      </c>
      <c r="F74" s="280" t="s">
        <v>7463</v>
      </c>
      <c r="G74" s="280" t="s">
        <v>7594</v>
      </c>
      <c r="H74" s="280" t="s">
        <v>7699</v>
      </c>
      <c r="I74" s="280" t="s">
        <v>7697</v>
      </c>
      <c r="J74" s="280"/>
      <c r="K74" s="280"/>
      <c r="L74" s="280"/>
    </row>
    <row r="75" spans="1:12" x14ac:dyDescent="0.35">
      <c r="A75" s="280" t="s">
        <v>268</v>
      </c>
      <c r="B75" s="280" t="s">
        <v>1548</v>
      </c>
      <c r="C75" s="280" t="s">
        <v>1549</v>
      </c>
      <c r="D75" s="280" t="s">
        <v>7097</v>
      </c>
      <c r="E75" s="280" t="s">
        <v>7467</v>
      </c>
      <c r="F75" s="280" t="s">
        <v>7471</v>
      </c>
      <c r="G75" s="280" t="s">
        <v>1548</v>
      </c>
      <c r="H75" s="280" t="s">
        <v>7699</v>
      </c>
      <c r="I75" s="280" t="s">
        <v>7697</v>
      </c>
      <c r="J75" s="280"/>
      <c r="K75" s="280"/>
      <c r="L75" s="280"/>
    </row>
    <row r="76" spans="1:12" x14ac:dyDescent="0.35">
      <c r="A76" s="280" t="s">
        <v>1206</v>
      </c>
      <c r="B76" s="280" t="s">
        <v>1238</v>
      </c>
      <c r="C76" s="280" t="s">
        <v>1239</v>
      </c>
      <c r="D76" s="280" t="s">
        <v>7098</v>
      </c>
      <c r="E76" s="280" t="s">
        <v>7467</v>
      </c>
      <c r="F76" s="280" t="s">
        <v>7458</v>
      </c>
      <c r="G76" s="280" t="s">
        <v>7458</v>
      </c>
      <c r="H76" s="280" t="s">
        <v>7696</v>
      </c>
      <c r="I76" s="280" t="s">
        <v>7697</v>
      </c>
      <c r="J76" s="280"/>
      <c r="K76" s="280"/>
      <c r="L76" s="280"/>
    </row>
    <row r="77" spans="1:12" x14ac:dyDescent="0.35">
      <c r="A77" s="280" t="s">
        <v>1206</v>
      </c>
      <c r="B77" s="280" t="s">
        <v>1227</v>
      </c>
      <c r="C77" s="280" t="s">
        <v>1228</v>
      </c>
      <c r="D77" s="280" t="s">
        <v>7098</v>
      </c>
      <c r="E77" s="280" t="s">
        <v>7467</v>
      </c>
      <c r="F77" s="280" t="s">
        <v>7463</v>
      </c>
      <c r="G77" s="280" t="s">
        <v>7598</v>
      </c>
      <c r="H77" s="280" t="s">
        <v>7699</v>
      </c>
      <c r="I77" s="280" t="s">
        <v>7697</v>
      </c>
      <c r="J77" s="280"/>
      <c r="K77" s="280"/>
      <c r="L77" s="280"/>
    </row>
    <row r="78" spans="1:12" x14ac:dyDescent="0.35">
      <c r="A78" s="280" t="s">
        <v>1206</v>
      </c>
      <c r="B78" s="280" t="s">
        <v>1204</v>
      </c>
      <c r="C78" s="280" t="s">
        <v>1205</v>
      </c>
      <c r="D78" s="280" t="s">
        <v>7098</v>
      </c>
      <c r="E78" s="280" t="s">
        <v>7467</v>
      </c>
      <c r="F78" s="280" t="s">
        <v>7463</v>
      </c>
      <c r="G78" s="280" t="s">
        <v>7600</v>
      </c>
      <c r="H78" s="280" t="s">
        <v>7699</v>
      </c>
      <c r="I78" s="280" t="s">
        <v>7697</v>
      </c>
      <c r="J78" s="280"/>
      <c r="K78" s="280"/>
      <c r="L78" s="280"/>
    </row>
    <row r="79" spans="1:12" x14ac:dyDescent="0.35">
      <c r="A79" s="280" t="s">
        <v>1206</v>
      </c>
      <c r="B79" s="280" t="s">
        <v>1562</v>
      </c>
      <c r="C79" s="280" t="s">
        <v>1563</v>
      </c>
      <c r="D79" s="280" t="s">
        <v>7098</v>
      </c>
      <c r="E79" s="280" t="s">
        <v>7467</v>
      </c>
      <c r="F79" s="280" t="s">
        <v>7564</v>
      </c>
      <c r="G79" s="280" t="s">
        <v>1562</v>
      </c>
      <c r="H79" s="280" t="s">
        <v>7699</v>
      </c>
      <c r="I79" s="280" t="s">
        <v>7697</v>
      </c>
      <c r="J79" s="280"/>
      <c r="K79" s="280"/>
      <c r="L79" s="280"/>
    </row>
    <row r="80" spans="1:12" x14ac:dyDescent="0.35">
      <c r="A80" s="280" t="s">
        <v>1206</v>
      </c>
      <c r="B80" s="280" t="s">
        <v>1602</v>
      </c>
      <c r="C80" s="280" t="s">
        <v>1603</v>
      </c>
      <c r="D80" s="280" t="s">
        <v>7098</v>
      </c>
      <c r="E80" s="280" t="s">
        <v>7467</v>
      </c>
      <c r="F80" s="280" t="s">
        <v>7471</v>
      </c>
      <c r="G80" s="280" t="s">
        <v>7603</v>
      </c>
      <c r="H80" s="280" t="s">
        <v>7699</v>
      </c>
      <c r="I80" s="280" t="s">
        <v>7697</v>
      </c>
      <c r="J80" s="280"/>
      <c r="K80" s="280"/>
      <c r="L80" s="280"/>
    </row>
    <row r="81" spans="1:12" x14ac:dyDescent="0.35">
      <c r="A81" s="280" t="s">
        <v>32</v>
      </c>
      <c r="B81" s="280" t="s">
        <v>30</v>
      </c>
      <c r="C81" s="280" t="s">
        <v>31</v>
      </c>
      <c r="D81" s="280" t="s">
        <v>7099</v>
      </c>
      <c r="E81" s="280" t="s">
        <v>7474</v>
      </c>
      <c r="F81" s="280" t="s">
        <v>7552</v>
      </c>
      <c r="G81" s="280" t="s">
        <v>7553</v>
      </c>
      <c r="H81" s="280" t="s">
        <v>7696</v>
      </c>
      <c r="I81" s="280" t="s">
        <v>7697</v>
      </c>
      <c r="J81" s="280"/>
      <c r="K81" s="280"/>
      <c r="L81" s="280"/>
    </row>
    <row r="82" spans="1:12" x14ac:dyDescent="0.35">
      <c r="A82" s="280" t="s">
        <v>32</v>
      </c>
      <c r="B82" s="280" t="s">
        <v>2447</v>
      </c>
      <c r="C82" s="280" t="s">
        <v>2448</v>
      </c>
      <c r="D82" s="280" t="s">
        <v>7099</v>
      </c>
      <c r="E82" s="280" t="s">
        <v>7474</v>
      </c>
      <c r="F82" s="280" t="s">
        <v>7523</v>
      </c>
      <c r="G82" s="280" t="s">
        <v>7524</v>
      </c>
      <c r="H82" s="280" t="s">
        <v>7699</v>
      </c>
      <c r="I82" s="280" t="s">
        <v>7697</v>
      </c>
      <c r="J82" s="280"/>
      <c r="K82" s="280"/>
      <c r="L82" s="280"/>
    </row>
    <row r="83" spans="1:12" x14ac:dyDescent="0.35">
      <c r="A83" s="280" t="s">
        <v>219</v>
      </c>
      <c r="B83" s="280" t="s">
        <v>217</v>
      </c>
      <c r="C83" s="280" t="s">
        <v>218</v>
      </c>
      <c r="D83" s="280" t="s">
        <v>7112</v>
      </c>
      <c r="E83" s="280" t="s">
        <v>7457</v>
      </c>
      <c r="F83" s="280" t="s">
        <v>7458</v>
      </c>
      <c r="G83" s="280" t="s">
        <v>7458</v>
      </c>
      <c r="H83" s="280" t="s">
        <v>7696</v>
      </c>
      <c r="I83" s="280" t="s">
        <v>7697</v>
      </c>
      <c r="J83" s="280"/>
      <c r="K83" s="280"/>
      <c r="L83" s="280"/>
    </row>
    <row r="84" spans="1:12" x14ac:dyDescent="0.35">
      <c r="A84" s="280" t="s">
        <v>219</v>
      </c>
      <c r="B84" s="280" t="s">
        <v>900</v>
      </c>
      <c r="C84" s="280" t="s">
        <v>901</v>
      </c>
      <c r="D84" s="280" t="s">
        <v>7112</v>
      </c>
      <c r="E84" s="280" t="s">
        <v>7457</v>
      </c>
      <c r="F84" s="280" t="s">
        <v>7463</v>
      </c>
      <c r="G84" s="280" t="s">
        <v>7608</v>
      </c>
      <c r="H84" s="280" t="s">
        <v>7699</v>
      </c>
      <c r="I84" s="280" t="s">
        <v>7697</v>
      </c>
      <c r="J84" s="280"/>
      <c r="K84" s="280"/>
      <c r="L84" s="280"/>
    </row>
    <row r="85" spans="1:12" x14ac:dyDescent="0.35">
      <c r="A85" s="280" t="s">
        <v>647</v>
      </c>
      <c r="B85" s="280" t="s">
        <v>645</v>
      </c>
      <c r="C85" s="280" t="s">
        <v>646</v>
      </c>
      <c r="D85" s="280" t="s">
        <v>7115</v>
      </c>
      <c r="E85" s="280" t="s">
        <v>7474</v>
      </c>
      <c r="F85" s="280" t="s">
        <v>7471</v>
      </c>
      <c r="G85" s="280" t="s">
        <v>7475</v>
      </c>
      <c r="H85" s="280" t="s">
        <v>7696</v>
      </c>
      <c r="I85" s="280" t="s">
        <v>7697</v>
      </c>
      <c r="J85" s="280"/>
      <c r="K85" s="280"/>
      <c r="L85" s="280"/>
    </row>
    <row r="86" spans="1:12" x14ac:dyDescent="0.35">
      <c r="A86" s="280" t="s">
        <v>1019</v>
      </c>
      <c r="B86" s="280" t="s">
        <v>1017</v>
      </c>
      <c r="C86" s="280" t="s">
        <v>1018</v>
      </c>
      <c r="D86" s="280" t="s">
        <v>7116</v>
      </c>
      <c r="E86" s="280" t="s">
        <v>7457</v>
      </c>
      <c r="F86" s="280" t="s">
        <v>7463</v>
      </c>
      <c r="G86" s="280" t="s">
        <v>7612</v>
      </c>
      <c r="H86" s="280" t="s">
        <v>7696</v>
      </c>
      <c r="I86" s="280" t="s">
        <v>7697</v>
      </c>
      <c r="J86" s="280"/>
      <c r="K86" s="280"/>
      <c r="L86" s="280"/>
    </row>
    <row r="87" spans="1:12" x14ac:dyDescent="0.35">
      <c r="A87" s="280" t="s">
        <v>81</v>
      </c>
      <c r="B87" s="280" t="s">
        <v>79</v>
      </c>
      <c r="C87" s="280" t="s">
        <v>80</v>
      </c>
      <c r="D87" s="280" t="s">
        <v>7123</v>
      </c>
      <c r="E87" s="280" t="s">
        <v>7457</v>
      </c>
      <c r="F87" s="280" t="s">
        <v>7458</v>
      </c>
      <c r="G87" s="280" t="s">
        <v>7458</v>
      </c>
      <c r="H87" s="280" t="s">
        <v>7696</v>
      </c>
      <c r="I87" s="280" t="s">
        <v>7697</v>
      </c>
      <c r="J87" s="280"/>
      <c r="K87" s="280"/>
      <c r="L87" s="280"/>
    </row>
    <row r="88" spans="1:12" x14ac:dyDescent="0.35">
      <c r="A88" s="280" t="s">
        <v>232</v>
      </c>
      <c r="B88" s="280" t="s">
        <v>230</v>
      </c>
      <c r="C88" s="280" t="s">
        <v>231</v>
      </c>
      <c r="D88" s="280" t="s">
        <v>7128</v>
      </c>
      <c r="E88" s="280" t="s">
        <v>7462</v>
      </c>
      <c r="F88" s="280" t="s">
        <v>7463</v>
      </c>
      <c r="G88" s="280" t="s">
        <v>7463</v>
      </c>
      <c r="H88" s="280" t="s">
        <v>7696</v>
      </c>
      <c r="I88" s="280" t="s">
        <v>7697</v>
      </c>
      <c r="J88" s="280"/>
      <c r="K88" s="280"/>
      <c r="L88" s="280"/>
    </row>
    <row r="89" spans="1:12" x14ac:dyDescent="0.35">
      <c r="A89" s="280" t="s">
        <v>951</v>
      </c>
      <c r="B89" s="280" t="s">
        <v>949</v>
      </c>
      <c r="C89" s="280" t="s">
        <v>950</v>
      </c>
      <c r="D89" s="280" t="s">
        <v>7616</v>
      </c>
      <c r="E89" s="280" t="s">
        <v>7617</v>
      </c>
      <c r="F89" s="280" t="s">
        <v>7618</v>
      </c>
      <c r="G89" s="280" t="s">
        <v>7619</v>
      </c>
      <c r="H89" s="280"/>
      <c r="I89" s="280" t="s">
        <v>7697</v>
      </c>
      <c r="J89" s="280"/>
      <c r="K89" s="280"/>
      <c r="L89" s="280"/>
    </row>
    <row r="90" spans="1:12" x14ac:dyDescent="0.35">
      <c r="A90" s="280" t="s">
        <v>1116</v>
      </c>
      <c r="B90" s="280" t="s">
        <v>1114</v>
      </c>
      <c r="C90" s="280" t="s">
        <v>1115</v>
      </c>
      <c r="D90" s="280" t="s">
        <v>7621</v>
      </c>
      <c r="E90" s="280" t="s">
        <v>7622</v>
      </c>
      <c r="F90" s="280" t="s">
        <v>7618</v>
      </c>
      <c r="G90" s="280" t="s">
        <v>1114</v>
      </c>
      <c r="H90" s="280"/>
      <c r="I90" s="280" t="s">
        <v>7697</v>
      </c>
      <c r="J90" s="280"/>
      <c r="K90" s="280"/>
      <c r="L90" s="280"/>
    </row>
    <row r="91" spans="1:12" x14ac:dyDescent="0.35">
      <c r="A91" s="280" t="s">
        <v>1028</v>
      </c>
      <c r="B91" s="280" t="s">
        <v>1026</v>
      </c>
      <c r="C91" s="280" t="s">
        <v>1027</v>
      </c>
      <c r="D91" s="280" t="s">
        <v>7624</v>
      </c>
      <c r="E91" s="280" t="s">
        <v>7625</v>
      </c>
      <c r="F91" s="280" t="s">
        <v>7618</v>
      </c>
      <c r="G91" s="280" t="s">
        <v>1026</v>
      </c>
      <c r="H91" s="280" t="s">
        <v>7699</v>
      </c>
      <c r="I91" s="280" t="s">
        <v>7697</v>
      </c>
      <c r="J91" s="280"/>
      <c r="K91" s="280"/>
      <c r="L91" s="280"/>
    </row>
    <row r="92" spans="1:12" x14ac:dyDescent="0.35">
      <c r="A92" s="280" t="s">
        <v>1160</v>
      </c>
      <c r="B92" s="280" t="s">
        <v>1158</v>
      </c>
      <c r="C92" s="280" t="s">
        <v>1159</v>
      </c>
      <c r="D92" s="280" t="s">
        <v>7627</v>
      </c>
      <c r="E92" s="280" t="s">
        <v>7628</v>
      </c>
      <c r="F92" s="280" t="s">
        <v>7618</v>
      </c>
      <c r="G92" s="280" t="s">
        <v>1158</v>
      </c>
      <c r="H92" s="280" t="s">
        <v>7699</v>
      </c>
      <c r="I92" s="280" t="s">
        <v>7697</v>
      </c>
      <c r="J92" s="280"/>
      <c r="K92" s="280"/>
      <c r="L92" s="280"/>
    </row>
    <row r="93" spans="1:12" x14ac:dyDescent="0.35">
      <c r="A93" s="280" t="s">
        <v>1142</v>
      </c>
      <c r="B93" s="280" t="s">
        <v>1140</v>
      </c>
      <c r="C93" s="280" t="s">
        <v>1141</v>
      </c>
      <c r="D93" s="280" t="s">
        <v>7631</v>
      </c>
      <c r="E93" s="280" t="s">
        <v>7632</v>
      </c>
      <c r="F93" s="280" t="s">
        <v>7618</v>
      </c>
      <c r="G93" s="280" t="s">
        <v>1140</v>
      </c>
      <c r="H93" s="280"/>
      <c r="I93" s="280" t="s">
        <v>7697</v>
      </c>
      <c r="J93" s="280"/>
      <c r="K93" s="280"/>
      <c r="L93" s="280"/>
    </row>
    <row r="94" spans="1:12" x14ac:dyDescent="0.35">
      <c r="A94" s="280" t="s">
        <v>1051</v>
      </c>
      <c r="B94" s="280" t="s">
        <v>1049</v>
      </c>
      <c r="C94" s="280" t="s">
        <v>1050</v>
      </c>
      <c r="D94" s="280" t="s">
        <v>7634</v>
      </c>
      <c r="E94" s="280" t="s">
        <v>7635</v>
      </c>
      <c r="F94" s="280" t="s">
        <v>7618</v>
      </c>
      <c r="G94" s="280" t="s">
        <v>1049</v>
      </c>
      <c r="H94" s="280"/>
      <c r="I94" s="280" t="s">
        <v>7697</v>
      </c>
      <c r="J94" s="280"/>
      <c r="K94" s="280"/>
      <c r="L94" s="280"/>
    </row>
    <row r="95" spans="1:12" x14ac:dyDescent="0.35">
      <c r="A95" s="280" t="s">
        <v>1072</v>
      </c>
      <c r="B95" s="280" t="s">
        <v>1070</v>
      </c>
      <c r="C95" s="280" t="s">
        <v>1071</v>
      </c>
      <c r="D95" s="280" t="s">
        <v>7637</v>
      </c>
      <c r="E95" s="280" t="s">
        <v>7638</v>
      </c>
      <c r="F95" s="280" t="s">
        <v>7618</v>
      </c>
      <c r="G95" s="280" t="s">
        <v>1070</v>
      </c>
      <c r="H95" s="280"/>
      <c r="I95" s="280" t="s">
        <v>7697</v>
      </c>
      <c r="J95" s="280"/>
      <c r="K95" s="280"/>
      <c r="L95" s="280"/>
    </row>
    <row r="96" spans="1:12" x14ac:dyDescent="0.35">
      <c r="A96" s="280" t="s">
        <v>1126</v>
      </c>
      <c r="B96" s="280" t="s">
        <v>1124</v>
      </c>
      <c r="C96" s="280" t="s">
        <v>1125</v>
      </c>
      <c r="D96" s="280" t="s">
        <v>7640</v>
      </c>
      <c r="E96" s="280" t="s">
        <v>7625</v>
      </c>
      <c r="F96" s="280" t="s">
        <v>7618</v>
      </c>
      <c r="G96" s="280" t="s">
        <v>1124</v>
      </c>
      <c r="H96" s="280" t="s">
        <v>7699</v>
      </c>
      <c r="I96" s="280" t="s">
        <v>7697</v>
      </c>
      <c r="J96" s="280"/>
      <c r="K96" s="280"/>
      <c r="L96" s="280"/>
    </row>
    <row r="97" spans="1:12" x14ac:dyDescent="0.35">
      <c r="A97" s="280" t="s">
        <v>1737</v>
      </c>
      <c r="B97" s="280" t="s">
        <v>1735</v>
      </c>
      <c r="C97" s="280" t="s">
        <v>1736</v>
      </c>
      <c r="D97" s="280" t="s">
        <v>7642</v>
      </c>
      <c r="E97" s="280" t="s">
        <v>7643</v>
      </c>
      <c r="F97" s="280" t="s">
        <v>7618</v>
      </c>
      <c r="G97" s="280" t="s">
        <v>1735</v>
      </c>
      <c r="H97" s="280"/>
      <c r="I97" s="280" t="s">
        <v>7697</v>
      </c>
      <c r="J97" s="280"/>
      <c r="K97" s="280"/>
      <c r="L97" s="280"/>
    </row>
    <row r="98" spans="1:12" x14ac:dyDescent="0.35">
      <c r="A98" s="280" t="s">
        <v>2315</v>
      </c>
      <c r="B98" s="280" t="s">
        <v>2313</v>
      </c>
      <c r="C98" s="280" t="s">
        <v>2314</v>
      </c>
      <c r="D98" s="280" t="s">
        <v>7646</v>
      </c>
      <c r="E98" s="280" t="s">
        <v>7647</v>
      </c>
      <c r="F98" s="280" t="s">
        <v>7618</v>
      </c>
      <c r="G98" s="280" t="s">
        <v>7648</v>
      </c>
      <c r="H98" s="280"/>
      <c r="I98" s="280" t="s">
        <v>7697</v>
      </c>
      <c r="J98" s="280"/>
      <c r="K98" s="280"/>
      <c r="L98" s="280"/>
    </row>
    <row r="99" spans="1:12" x14ac:dyDescent="0.35">
      <c r="A99" s="280" t="s">
        <v>663</v>
      </c>
      <c r="B99" s="280" t="s">
        <v>661</v>
      </c>
      <c r="C99" s="280" t="s">
        <v>662</v>
      </c>
      <c r="D99" s="280" t="s">
        <v>7137</v>
      </c>
      <c r="E99" s="280" t="s">
        <v>7467</v>
      </c>
      <c r="F99" s="280" t="s">
        <v>7471</v>
      </c>
      <c r="G99" s="280" t="s">
        <v>570</v>
      </c>
      <c r="H99" s="280" t="s">
        <v>7696</v>
      </c>
      <c r="I99" s="280" t="s">
        <v>7697</v>
      </c>
      <c r="J99" s="280"/>
      <c r="K99" s="280"/>
      <c r="L99" s="280"/>
    </row>
    <row r="100" spans="1:12" x14ac:dyDescent="0.35">
      <c r="A100" s="280" t="s">
        <v>690</v>
      </c>
      <c r="B100" s="280" t="s">
        <v>688</v>
      </c>
      <c r="C100" s="280" t="s">
        <v>689</v>
      </c>
      <c r="D100" s="280" t="s">
        <v>7140</v>
      </c>
      <c r="E100" s="280" t="s">
        <v>7467</v>
      </c>
      <c r="F100" s="280" t="s">
        <v>7478</v>
      </c>
      <c r="G100" s="280" t="s">
        <v>7458</v>
      </c>
      <c r="H100" s="280" t="s">
        <v>7696</v>
      </c>
      <c r="I100" s="280" t="s">
        <v>7698</v>
      </c>
      <c r="J100" s="280"/>
      <c r="K100" s="280"/>
      <c r="L100" s="280"/>
    </row>
    <row r="101" spans="1:12" x14ac:dyDescent="0.35">
      <c r="A101" s="280" t="s">
        <v>690</v>
      </c>
      <c r="B101" s="280" t="s">
        <v>1726</v>
      </c>
      <c r="C101" s="280" t="s">
        <v>1727</v>
      </c>
      <c r="D101" s="280" t="s">
        <v>7140</v>
      </c>
      <c r="E101" s="280" t="s">
        <v>7467</v>
      </c>
      <c r="F101" s="280" t="s">
        <v>7471</v>
      </c>
      <c r="G101" s="280" t="s">
        <v>570</v>
      </c>
      <c r="H101" s="280" t="s">
        <v>7699</v>
      </c>
      <c r="I101" s="280" t="s">
        <v>7697</v>
      </c>
      <c r="J101" s="280"/>
      <c r="K101" s="280"/>
      <c r="L101" s="280"/>
    </row>
    <row r="102" spans="1:12" x14ac:dyDescent="0.35">
      <c r="A102" s="280" t="s">
        <v>690</v>
      </c>
      <c r="B102" s="280" t="s">
        <v>2086</v>
      </c>
      <c r="C102" s="280" t="s">
        <v>2087</v>
      </c>
      <c r="D102" s="280" t="s">
        <v>7140</v>
      </c>
      <c r="E102" s="280" t="s">
        <v>7467</v>
      </c>
      <c r="F102" s="280" t="s">
        <v>7513</v>
      </c>
      <c r="G102" s="280" t="s">
        <v>7514</v>
      </c>
      <c r="H102" s="280" t="s">
        <v>7699</v>
      </c>
      <c r="I102" s="280" t="s">
        <v>7697</v>
      </c>
      <c r="J102" s="280"/>
      <c r="K102" s="280"/>
      <c r="L102" s="280"/>
    </row>
    <row r="103" spans="1:12" x14ac:dyDescent="0.35">
      <c r="A103" s="280" t="s">
        <v>690</v>
      </c>
      <c r="B103" s="280" t="s">
        <v>2515</v>
      </c>
      <c r="C103" s="280" t="s">
        <v>2516</v>
      </c>
      <c r="D103" s="280" t="s">
        <v>7140</v>
      </c>
      <c r="E103" s="280" t="s">
        <v>7467</v>
      </c>
      <c r="F103" s="280" t="s">
        <v>7471</v>
      </c>
      <c r="G103" s="280" t="s">
        <v>7656</v>
      </c>
      <c r="H103" s="280" t="s">
        <v>7699</v>
      </c>
      <c r="I103" s="280" t="s">
        <v>7697</v>
      </c>
      <c r="J103" s="280"/>
      <c r="K103" s="280"/>
      <c r="L103" s="280"/>
    </row>
    <row r="104" spans="1:12" x14ac:dyDescent="0.35">
      <c r="A104" s="280" t="s">
        <v>690</v>
      </c>
      <c r="B104" s="280" t="s">
        <v>3527</v>
      </c>
      <c r="C104" s="280" t="s">
        <v>3528</v>
      </c>
      <c r="D104" s="280" t="s">
        <v>7140</v>
      </c>
      <c r="E104" s="280" t="s">
        <v>7467</v>
      </c>
      <c r="F104" s="280" t="s">
        <v>7564</v>
      </c>
      <c r="G104" s="280" t="s">
        <v>7659</v>
      </c>
      <c r="H104" s="280" t="s">
        <v>7699</v>
      </c>
      <c r="I104" s="280" t="s">
        <v>7697</v>
      </c>
      <c r="J104" s="280"/>
      <c r="K104" s="280"/>
      <c r="L104" s="280"/>
    </row>
    <row r="105" spans="1:12" x14ac:dyDescent="0.35">
      <c r="A105" s="280" t="s">
        <v>54</v>
      </c>
      <c r="B105" s="280" t="s">
        <v>52</v>
      </c>
      <c r="C105" s="280" t="s">
        <v>53</v>
      </c>
      <c r="D105" s="280" t="s">
        <v>7141</v>
      </c>
      <c r="E105" s="280" t="s">
        <v>7467</v>
      </c>
      <c r="F105" s="280" t="s">
        <v>7499</v>
      </c>
      <c r="G105" s="280" t="s">
        <v>7499</v>
      </c>
      <c r="H105" s="280" t="s">
        <v>7696</v>
      </c>
      <c r="I105" s="280" t="s">
        <v>7697</v>
      </c>
      <c r="J105" s="280"/>
      <c r="K105" s="280"/>
      <c r="L105" s="280"/>
    </row>
    <row r="106" spans="1:12" x14ac:dyDescent="0.35">
      <c r="A106" s="280" t="s">
        <v>382</v>
      </c>
      <c r="B106" s="280" t="s">
        <v>380</v>
      </c>
      <c r="C106" s="280" t="s">
        <v>381</v>
      </c>
      <c r="D106" s="280" t="s">
        <v>7148</v>
      </c>
      <c r="E106" s="280" t="s">
        <v>7474</v>
      </c>
      <c r="F106" s="280" t="s">
        <v>7458</v>
      </c>
      <c r="G106" s="280" t="s">
        <v>7458</v>
      </c>
      <c r="H106" s="280" t="s">
        <v>7696</v>
      </c>
      <c r="I106" s="280" t="s">
        <v>7697</v>
      </c>
      <c r="J106" s="280"/>
      <c r="K106" s="280"/>
      <c r="L106" s="280"/>
    </row>
    <row r="107" spans="1:12" x14ac:dyDescent="0.35">
      <c r="A107" s="280" t="s">
        <v>167</v>
      </c>
      <c r="B107" s="280" t="s">
        <v>165</v>
      </c>
      <c r="C107" s="280" t="s">
        <v>166</v>
      </c>
      <c r="D107" s="280" t="s">
        <v>7149</v>
      </c>
      <c r="E107" s="280" t="s">
        <v>7467</v>
      </c>
      <c r="F107" s="280" t="s">
        <v>7458</v>
      </c>
      <c r="G107" s="280" t="s">
        <v>7458</v>
      </c>
      <c r="H107" s="280" t="s">
        <v>7696</v>
      </c>
      <c r="I107" s="280" t="s">
        <v>7697</v>
      </c>
      <c r="J107" s="280"/>
      <c r="K107" s="280"/>
      <c r="L107" s="280"/>
    </row>
    <row r="108" spans="1:12" x14ac:dyDescent="0.35">
      <c r="A108" s="280" t="s">
        <v>167</v>
      </c>
      <c r="B108" s="280" t="s">
        <v>1096</v>
      </c>
      <c r="C108" s="280" t="s">
        <v>1097</v>
      </c>
      <c r="D108" s="280" t="s">
        <v>7149</v>
      </c>
      <c r="E108" s="280" t="s">
        <v>7467</v>
      </c>
      <c r="F108" s="280" t="s">
        <v>7471</v>
      </c>
      <c r="G108" s="280" t="s">
        <v>7497</v>
      </c>
      <c r="H108" s="280" t="s">
        <v>7699</v>
      </c>
      <c r="I108" s="280" t="s">
        <v>7697</v>
      </c>
      <c r="J108" s="280"/>
      <c r="K108" s="280"/>
      <c r="L108" s="280"/>
    </row>
    <row r="109" spans="1:12" x14ac:dyDescent="0.35">
      <c r="A109" s="280" t="s">
        <v>526</v>
      </c>
      <c r="B109" s="280" t="s">
        <v>524</v>
      </c>
      <c r="C109" s="280" t="s">
        <v>525</v>
      </c>
      <c r="D109" s="280" t="s">
        <v>7152</v>
      </c>
      <c r="E109" s="280" t="s">
        <v>7467</v>
      </c>
      <c r="F109" s="280" t="s">
        <v>7458</v>
      </c>
      <c r="G109" s="280" t="s">
        <v>7458</v>
      </c>
      <c r="H109" s="280" t="s">
        <v>7696</v>
      </c>
      <c r="I109" s="280" t="s">
        <v>7697</v>
      </c>
      <c r="J109" s="280"/>
      <c r="K109" s="280"/>
      <c r="L109" s="280"/>
    </row>
    <row r="110" spans="1:12" x14ac:dyDescent="0.35">
      <c r="A110" s="280" t="s">
        <v>1744</v>
      </c>
      <c r="B110" s="280" t="s">
        <v>1742</v>
      </c>
      <c r="C110" s="280" t="s">
        <v>1743</v>
      </c>
      <c r="D110" s="280" t="s">
        <v>7163</v>
      </c>
      <c r="E110" s="280" t="s">
        <v>7467</v>
      </c>
      <c r="F110" s="280" t="s">
        <v>7588</v>
      </c>
      <c r="G110" s="280" t="s">
        <v>7589</v>
      </c>
      <c r="H110" s="280" t="s">
        <v>7696</v>
      </c>
      <c r="I110" s="280" t="s">
        <v>7697</v>
      </c>
      <c r="J110" s="280"/>
      <c r="K110" s="280"/>
      <c r="L110" s="280"/>
    </row>
    <row r="111" spans="1:12" x14ac:dyDescent="0.35">
      <c r="A111" s="280" t="s">
        <v>145</v>
      </c>
      <c r="B111" s="280" t="s">
        <v>143</v>
      </c>
      <c r="C111" s="280" t="s">
        <v>144</v>
      </c>
      <c r="D111" s="280" t="s">
        <v>7166</v>
      </c>
      <c r="E111" s="280" t="s">
        <v>7462</v>
      </c>
      <c r="F111" s="280" t="s">
        <v>7458</v>
      </c>
      <c r="G111" s="280" t="s">
        <v>7463</v>
      </c>
      <c r="H111" s="280" t="s">
        <v>7696</v>
      </c>
      <c r="I111" s="280" t="s">
        <v>7697</v>
      </c>
      <c r="J111" s="280"/>
      <c r="K111" s="280"/>
      <c r="L111" s="280"/>
    </row>
    <row r="112" spans="1:12" x14ac:dyDescent="0.35">
      <c r="A112" s="280" t="s">
        <v>695</v>
      </c>
      <c r="B112" s="280" t="s">
        <v>2530</v>
      </c>
      <c r="C112" s="280" t="s">
        <v>2531</v>
      </c>
      <c r="D112" s="280" t="s">
        <v>7167</v>
      </c>
      <c r="E112" s="280" t="s">
        <v>7467</v>
      </c>
      <c r="F112" s="280" t="s">
        <v>7478</v>
      </c>
      <c r="G112" s="280" t="s">
        <v>7458</v>
      </c>
      <c r="H112" s="280" t="s">
        <v>7696</v>
      </c>
      <c r="I112" s="280" t="s">
        <v>7698</v>
      </c>
      <c r="J112" s="280"/>
      <c r="K112" s="280"/>
      <c r="L112" s="280"/>
    </row>
    <row r="113" spans="1:12" x14ac:dyDescent="0.35">
      <c r="A113" s="280" t="s">
        <v>695</v>
      </c>
      <c r="B113" s="280" t="s">
        <v>693</v>
      </c>
      <c r="C113" s="280" t="s">
        <v>694</v>
      </c>
      <c r="D113" s="280" t="s">
        <v>7167</v>
      </c>
      <c r="E113" s="280" t="s">
        <v>7467</v>
      </c>
      <c r="F113" s="280" t="s">
        <v>7463</v>
      </c>
      <c r="G113" s="280" t="s">
        <v>7600</v>
      </c>
      <c r="H113" s="280" t="s">
        <v>7699</v>
      </c>
      <c r="I113" s="280" t="s">
        <v>7697</v>
      </c>
      <c r="J113" s="280"/>
      <c r="K113" s="280"/>
      <c r="L113" s="280"/>
    </row>
    <row r="114" spans="1:12" x14ac:dyDescent="0.35">
      <c r="A114" s="280" t="s">
        <v>695</v>
      </c>
      <c r="B114" s="280" t="s">
        <v>709</v>
      </c>
      <c r="C114" s="280" t="s">
        <v>710</v>
      </c>
      <c r="D114" s="280" t="s">
        <v>7167</v>
      </c>
      <c r="E114" s="280" t="s">
        <v>7467</v>
      </c>
      <c r="F114" s="280" t="s">
        <v>7471</v>
      </c>
      <c r="G114" s="280" t="s">
        <v>7485</v>
      </c>
      <c r="H114" s="280" t="s">
        <v>7699</v>
      </c>
      <c r="I114" s="280" t="s">
        <v>7697</v>
      </c>
      <c r="J114" s="280"/>
      <c r="K114" s="280"/>
      <c r="L114" s="280"/>
    </row>
    <row r="115" spans="1:12" x14ac:dyDescent="0.35">
      <c r="A115" s="280" t="s">
        <v>695</v>
      </c>
      <c r="B115" s="280" t="s">
        <v>724</v>
      </c>
      <c r="C115" s="280" t="s">
        <v>725</v>
      </c>
      <c r="D115" s="280" t="s">
        <v>7167</v>
      </c>
      <c r="E115" s="280" t="s">
        <v>7467</v>
      </c>
      <c r="F115" s="280" t="s">
        <v>7471</v>
      </c>
      <c r="G115" s="280" t="s">
        <v>7673</v>
      </c>
      <c r="H115" s="280" t="s">
        <v>7699</v>
      </c>
      <c r="I115" s="280" t="s">
        <v>7697</v>
      </c>
      <c r="J115" s="280"/>
      <c r="K115" s="280"/>
      <c r="L115" s="280"/>
    </row>
    <row r="116" spans="1:12" x14ac:dyDescent="0.35">
      <c r="A116" s="280" t="s">
        <v>695</v>
      </c>
      <c r="B116" s="280" t="s">
        <v>736</v>
      </c>
      <c r="C116" s="280" t="s">
        <v>737</v>
      </c>
      <c r="D116" s="280" t="s">
        <v>7167</v>
      </c>
      <c r="E116" s="280" t="s">
        <v>7467</v>
      </c>
      <c r="F116" s="280" t="s">
        <v>7463</v>
      </c>
      <c r="G116" s="280" t="s">
        <v>7675</v>
      </c>
      <c r="H116" s="280" t="s">
        <v>7699</v>
      </c>
      <c r="I116" s="280" t="s">
        <v>7697</v>
      </c>
      <c r="J116" s="280"/>
      <c r="K116" s="280"/>
      <c r="L116" s="280"/>
    </row>
    <row r="117" spans="1:12" x14ac:dyDescent="0.35">
      <c r="A117" s="280" t="s">
        <v>391</v>
      </c>
      <c r="B117" s="280" t="s">
        <v>389</v>
      </c>
      <c r="C117" s="280" t="s">
        <v>390</v>
      </c>
      <c r="D117" s="280" t="s">
        <v>7170</v>
      </c>
      <c r="E117" s="280" t="s">
        <v>7457</v>
      </c>
      <c r="F117" s="280" t="s">
        <v>7478</v>
      </c>
      <c r="G117" s="280" t="s">
        <v>7479</v>
      </c>
      <c r="H117" s="280" t="s">
        <v>7696</v>
      </c>
      <c r="I117" s="280" t="s">
        <v>7698</v>
      </c>
      <c r="J117" s="280"/>
      <c r="K117" s="280"/>
      <c r="L117" s="280"/>
    </row>
    <row r="118" spans="1:12" x14ac:dyDescent="0.35">
      <c r="A118" s="280" t="s">
        <v>391</v>
      </c>
      <c r="B118" s="280" t="s">
        <v>402</v>
      </c>
      <c r="C118" s="280" t="s">
        <v>403</v>
      </c>
      <c r="D118" s="280" t="s">
        <v>7170</v>
      </c>
      <c r="E118" s="280" t="s">
        <v>7457</v>
      </c>
      <c r="F118" s="280" t="s">
        <v>7463</v>
      </c>
      <c r="G118" s="280" t="s">
        <v>7463</v>
      </c>
      <c r="H118" s="280" t="s">
        <v>7699</v>
      </c>
      <c r="I118" s="280" t="s">
        <v>7697</v>
      </c>
      <c r="J118" s="280"/>
      <c r="K118" s="280"/>
      <c r="L118" s="280"/>
    </row>
    <row r="119" spans="1:12" x14ac:dyDescent="0.35">
      <c r="A119" s="280" t="s">
        <v>391</v>
      </c>
      <c r="B119" s="280" t="s">
        <v>412</v>
      </c>
      <c r="C119" s="280" t="s">
        <v>413</v>
      </c>
      <c r="D119" s="280" t="s">
        <v>7170</v>
      </c>
      <c r="E119" s="280" t="s">
        <v>7457</v>
      </c>
      <c r="F119" s="280" t="s">
        <v>7471</v>
      </c>
      <c r="G119" s="280" t="s">
        <v>570</v>
      </c>
      <c r="H119" s="280" t="s">
        <v>7699</v>
      </c>
      <c r="I119" s="280" t="s">
        <v>7697</v>
      </c>
      <c r="J119" s="280"/>
      <c r="K119" s="280"/>
      <c r="L119" s="280"/>
    </row>
    <row r="120" spans="1:12" x14ac:dyDescent="0.35">
      <c r="A120" s="280" t="s">
        <v>934</v>
      </c>
      <c r="B120" s="280" t="s">
        <v>932</v>
      </c>
      <c r="C120" s="280" t="s">
        <v>933</v>
      </c>
      <c r="D120" s="280" t="s">
        <v>7179</v>
      </c>
      <c r="E120" s="280" t="s">
        <v>7474</v>
      </c>
      <c r="F120" s="280" t="s">
        <v>7471</v>
      </c>
      <c r="G120" s="280" t="s">
        <v>7475</v>
      </c>
      <c r="H120" s="280" t="s">
        <v>7696</v>
      </c>
      <c r="I120" s="280" t="s">
        <v>7697</v>
      </c>
      <c r="J120" s="280"/>
      <c r="K120" s="280"/>
      <c r="L120" s="280"/>
    </row>
    <row r="121" spans="1:12" x14ac:dyDescent="0.35">
      <c r="A121" s="280" t="s">
        <v>751</v>
      </c>
      <c r="B121" s="280" t="s">
        <v>749</v>
      </c>
      <c r="C121" s="280" t="s">
        <v>750</v>
      </c>
      <c r="D121" s="280" t="s">
        <v>7180</v>
      </c>
      <c r="E121" s="280" t="s">
        <v>7467</v>
      </c>
      <c r="F121" s="280" t="s">
        <v>7471</v>
      </c>
      <c r="G121" s="280" t="s">
        <v>7497</v>
      </c>
      <c r="H121" s="280" t="s">
        <v>7696</v>
      </c>
      <c r="I121" s="280" t="s">
        <v>7697</v>
      </c>
      <c r="J121" s="280"/>
      <c r="K121" s="280"/>
      <c r="L121" s="280"/>
    </row>
    <row r="122" spans="1:12" x14ac:dyDescent="0.35">
      <c r="A122" s="280" t="s">
        <v>773</v>
      </c>
      <c r="B122" s="280" t="s">
        <v>771</v>
      </c>
      <c r="C122" s="280" t="s">
        <v>772</v>
      </c>
      <c r="D122" s="280" t="s">
        <v>7181</v>
      </c>
      <c r="E122" s="280" t="s">
        <v>7462</v>
      </c>
      <c r="F122" s="280" t="s">
        <v>7478</v>
      </c>
      <c r="G122" s="280" t="s">
        <v>7479</v>
      </c>
      <c r="H122" s="280" t="s">
        <v>7696</v>
      </c>
      <c r="I122" s="280" t="s">
        <v>7698</v>
      </c>
      <c r="J122" s="280"/>
      <c r="K122" s="280"/>
      <c r="L122" s="280"/>
    </row>
    <row r="123" spans="1:12" x14ac:dyDescent="0.35">
      <c r="A123" s="280" t="s">
        <v>773</v>
      </c>
      <c r="B123" s="280" t="s">
        <v>793</v>
      </c>
      <c r="C123" s="280" t="s">
        <v>794</v>
      </c>
      <c r="D123" s="280" t="s">
        <v>7181</v>
      </c>
      <c r="E123" s="280" t="s">
        <v>7462</v>
      </c>
      <c r="F123" s="280" t="s">
        <v>7471</v>
      </c>
      <c r="G123" s="280" t="s">
        <v>7543</v>
      </c>
      <c r="H123" s="280" t="s">
        <v>7699</v>
      </c>
      <c r="I123" s="280" t="s">
        <v>7697</v>
      </c>
      <c r="J123" s="280"/>
      <c r="K123" s="280"/>
      <c r="L123" s="280"/>
    </row>
    <row r="124" spans="1:12" x14ac:dyDescent="0.35">
      <c r="A124" s="280" t="s">
        <v>773</v>
      </c>
      <c r="B124" s="280" t="s">
        <v>816</v>
      </c>
      <c r="C124" s="280" t="s">
        <v>817</v>
      </c>
      <c r="D124" s="280" t="s">
        <v>7181</v>
      </c>
      <c r="E124" s="280" t="s">
        <v>7462</v>
      </c>
      <c r="F124" s="280" t="s">
        <v>7471</v>
      </c>
      <c r="G124" s="280" t="s">
        <v>7497</v>
      </c>
      <c r="H124" s="280" t="s">
        <v>7699</v>
      </c>
      <c r="I124" s="280" t="s">
        <v>7697</v>
      </c>
      <c r="J124" s="280"/>
      <c r="K124" s="280"/>
      <c r="L124" s="280"/>
    </row>
    <row r="125" spans="1:12" x14ac:dyDescent="0.35">
      <c r="A125" s="280" t="s">
        <v>773</v>
      </c>
      <c r="B125" s="280" t="s">
        <v>836</v>
      </c>
      <c r="C125" s="280" t="s">
        <v>837</v>
      </c>
      <c r="D125" s="280" t="s">
        <v>7181</v>
      </c>
      <c r="E125" s="280" t="s">
        <v>7462</v>
      </c>
      <c r="F125" s="280" t="s">
        <v>7463</v>
      </c>
      <c r="G125" s="280" t="s">
        <v>7685</v>
      </c>
      <c r="H125" s="280" t="s">
        <v>7699</v>
      </c>
      <c r="I125" s="280" t="s">
        <v>7697</v>
      </c>
      <c r="J125" s="280"/>
      <c r="K125" s="280"/>
      <c r="L125" s="280"/>
    </row>
    <row r="126" spans="1:12" x14ac:dyDescent="0.35">
      <c r="A126" s="280" t="s">
        <v>158</v>
      </c>
      <c r="B126" s="280" t="s">
        <v>156</v>
      </c>
      <c r="C126" s="280" t="s">
        <v>157</v>
      </c>
      <c r="D126" s="280" t="s">
        <v>7184</v>
      </c>
      <c r="E126" s="280" t="s">
        <v>7467</v>
      </c>
      <c r="F126" s="280" t="s">
        <v>7471</v>
      </c>
      <c r="G126" s="280" t="s">
        <v>570</v>
      </c>
      <c r="H126" s="280" t="s">
        <v>7696</v>
      </c>
      <c r="I126" s="280" t="s">
        <v>7697</v>
      </c>
      <c r="J126" s="280"/>
      <c r="K126" s="280"/>
      <c r="L126" s="280"/>
    </row>
    <row r="127" spans="1:12" x14ac:dyDescent="0.35">
      <c r="A127" s="280" t="s">
        <v>1535</v>
      </c>
      <c r="B127" s="280" t="s">
        <v>1533</v>
      </c>
      <c r="C127" s="280" t="s">
        <v>1534</v>
      </c>
      <c r="D127" s="280" t="s">
        <v>7185</v>
      </c>
      <c r="E127" s="280" t="s">
        <v>7467</v>
      </c>
      <c r="F127" s="280" t="s">
        <v>7471</v>
      </c>
      <c r="G127" s="280" t="s">
        <v>570</v>
      </c>
      <c r="H127" s="280" t="s">
        <v>7696</v>
      </c>
      <c r="I127" s="280" t="s">
        <v>7697</v>
      </c>
      <c r="J127" s="280"/>
      <c r="K127" s="280"/>
      <c r="L127" s="280"/>
    </row>
    <row r="128" spans="1:12" x14ac:dyDescent="0.35">
      <c r="A128" s="280" t="s">
        <v>867</v>
      </c>
      <c r="B128" s="280" t="s">
        <v>865</v>
      </c>
      <c r="C128" s="280" t="s">
        <v>866</v>
      </c>
      <c r="D128" s="280" t="s">
        <v>7186</v>
      </c>
      <c r="E128" s="280" t="s">
        <v>7510</v>
      </c>
      <c r="F128" s="280" t="s">
        <v>7463</v>
      </c>
      <c r="G128" s="280" t="s">
        <v>7463</v>
      </c>
      <c r="H128" s="280" t="s">
        <v>7696</v>
      </c>
      <c r="I128" s="280" t="s">
        <v>7697</v>
      </c>
      <c r="J128" s="280"/>
      <c r="K128" s="280"/>
      <c r="L128" s="280"/>
    </row>
    <row r="129" spans="1:12" x14ac:dyDescent="0.35">
      <c r="A129" s="280" t="s">
        <v>103</v>
      </c>
      <c r="B129" s="280" t="s">
        <v>101</v>
      </c>
      <c r="C129" s="280" t="s">
        <v>102</v>
      </c>
      <c r="D129" s="280" t="s">
        <v>7195</v>
      </c>
      <c r="E129" s="280" t="s">
        <v>7474</v>
      </c>
      <c r="F129" s="280" t="s">
        <v>7458</v>
      </c>
      <c r="G129" s="280" t="s">
        <v>7458</v>
      </c>
      <c r="H129" s="280" t="s">
        <v>7696</v>
      </c>
      <c r="I129" s="280" t="s">
        <v>7697</v>
      </c>
      <c r="J129" s="280"/>
      <c r="K129" s="280"/>
      <c r="L129" s="280"/>
    </row>
    <row r="130" spans="1:12" x14ac:dyDescent="0.35">
      <c r="A130" s="280" t="s">
        <v>93</v>
      </c>
      <c r="B130" s="280" t="s">
        <v>91</v>
      </c>
      <c r="C130" s="280" t="s">
        <v>92</v>
      </c>
      <c r="D130" s="280" t="s">
        <v>7202</v>
      </c>
      <c r="E130" s="280" t="s">
        <v>7462</v>
      </c>
      <c r="F130" s="280" t="s">
        <v>7458</v>
      </c>
      <c r="G130" s="280" t="s">
        <v>7458</v>
      </c>
      <c r="H130" s="280" t="s">
        <v>7696</v>
      </c>
      <c r="I130" s="280" t="s">
        <v>7697</v>
      </c>
      <c r="J130" s="280"/>
      <c r="K130" s="280"/>
      <c r="L130" s="280"/>
    </row>
    <row r="131" spans="1:12" x14ac:dyDescent="0.35">
      <c r="A131" s="280" t="s">
        <v>93</v>
      </c>
      <c r="B131" s="280" t="s">
        <v>924</v>
      </c>
      <c r="C131" s="280" t="s">
        <v>925</v>
      </c>
      <c r="D131" s="280" t="s">
        <v>7202</v>
      </c>
      <c r="E131" s="280" t="s">
        <v>7462</v>
      </c>
      <c r="F131" s="280" t="s">
        <v>7471</v>
      </c>
      <c r="G131" s="280" t="s">
        <v>7497</v>
      </c>
      <c r="H131" s="280" t="s">
        <v>7699</v>
      </c>
      <c r="I131" s="280" t="s">
        <v>7697</v>
      </c>
      <c r="J131" s="280"/>
      <c r="K131" s="280"/>
      <c r="L131" s="280"/>
    </row>
    <row r="132" spans="1:12" x14ac:dyDescent="0.35">
      <c r="A132" s="280" t="s">
        <v>424</v>
      </c>
      <c r="B132" s="280" t="s">
        <v>422</v>
      </c>
      <c r="C132" s="280" t="s">
        <v>423</v>
      </c>
      <c r="D132" s="280" t="s">
        <v>7205</v>
      </c>
      <c r="E132" s="280" t="s">
        <v>7467</v>
      </c>
      <c r="F132" s="280" t="s">
        <v>7499</v>
      </c>
      <c r="G132" s="280" t="s">
        <v>7499</v>
      </c>
      <c r="H132" s="280" t="s">
        <v>7696</v>
      </c>
      <c r="I132" s="280" t="s">
        <v>7697</v>
      </c>
      <c r="J132" s="280"/>
      <c r="K132" s="280"/>
      <c r="L132" s="280"/>
    </row>
    <row r="133" spans="1:12" x14ac:dyDescent="0.35">
      <c r="A133" s="280" t="s">
        <v>186</v>
      </c>
      <c r="B133" s="280" t="s">
        <v>184</v>
      </c>
      <c r="C133" s="280" t="s">
        <v>185</v>
      </c>
      <c r="D133" s="280" t="s">
        <v>7206</v>
      </c>
      <c r="E133" s="280" t="s">
        <v>7467</v>
      </c>
      <c r="F133" s="280" t="s">
        <v>7458</v>
      </c>
      <c r="G133" s="280" t="s">
        <v>7458</v>
      </c>
      <c r="H133" s="280" t="s">
        <v>7696</v>
      </c>
      <c r="I133" s="280" t="s">
        <v>7697</v>
      </c>
      <c r="J133" s="280"/>
      <c r="K133" s="280"/>
      <c r="L133" s="280"/>
    </row>
  </sheetData>
  <autoFilter ref="A1:L133"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2" bestFit="1" customWidth="1"/>
    <col min="2" max="2" width="5.453125" style="52" bestFit="1" customWidth="1"/>
    <col min="3" max="57" width="5.453125" style="52" customWidth="1"/>
    <col min="58" max="58" width="9.453125" style="52" customWidth="1"/>
    <col min="59" max="16384" width="9.453125" style="52"/>
  </cols>
  <sheetData>
    <row r="1" spans="1:58" x14ac:dyDescent="0.35">
      <c r="A1" s="308"/>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307"/>
      <c r="AP1" s="307"/>
      <c r="AQ1" s="307"/>
      <c r="AR1" s="307"/>
      <c r="AS1" s="307"/>
      <c r="AT1" s="307"/>
      <c r="AU1" s="307"/>
      <c r="AV1" s="307"/>
      <c r="AW1" s="307"/>
      <c r="AX1" s="307"/>
      <c r="AY1" s="307"/>
      <c r="AZ1" s="307"/>
      <c r="BA1" s="307"/>
      <c r="BB1" s="307"/>
      <c r="BC1" s="307"/>
      <c r="BD1" s="307"/>
      <c r="BE1" s="307"/>
    </row>
    <row r="2" spans="1:58" s="4" customFormat="1" ht="121.5" customHeight="1" x14ac:dyDescent="0.25">
      <c r="A2" s="13" t="s">
        <v>6729</v>
      </c>
      <c r="B2" s="179" t="s">
        <v>6730</v>
      </c>
      <c r="C2" s="16" t="s">
        <v>7700</v>
      </c>
      <c r="D2" s="16" t="s">
        <v>7701</v>
      </c>
      <c r="E2" s="16" t="s">
        <v>7702</v>
      </c>
      <c r="F2" s="16" t="s">
        <v>7703</v>
      </c>
      <c r="G2" s="16" t="s">
        <v>7704</v>
      </c>
      <c r="H2" s="16" t="s">
        <v>7705</v>
      </c>
      <c r="I2" s="16" t="s">
        <v>7706</v>
      </c>
      <c r="J2" s="16" t="s">
        <v>7707</v>
      </c>
      <c r="K2" s="16" t="s">
        <v>7708</v>
      </c>
      <c r="L2" s="16" t="s">
        <v>7709</v>
      </c>
      <c r="M2" s="16" t="s">
        <v>7710</v>
      </c>
      <c r="N2" s="16" t="s">
        <v>7711</v>
      </c>
      <c r="O2" s="16" t="s">
        <v>7712</v>
      </c>
      <c r="P2" s="16" t="s">
        <v>7713</v>
      </c>
      <c r="Q2" s="16" t="s">
        <v>7714</v>
      </c>
      <c r="R2" s="16" t="s">
        <v>7715</v>
      </c>
      <c r="S2" s="16" t="s">
        <v>7716</v>
      </c>
      <c r="T2" s="16" t="s">
        <v>7717</v>
      </c>
      <c r="U2" s="16" t="s">
        <v>7717</v>
      </c>
      <c r="V2" s="16" t="s">
        <v>7718</v>
      </c>
      <c r="W2" s="16" t="s">
        <v>7719</v>
      </c>
      <c r="X2" s="16" t="s">
        <v>7720</v>
      </c>
      <c r="Y2" s="16" t="s">
        <v>7721</v>
      </c>
      <c r="Z2" s="16" t="s">
        <v>7722</v>
      </c>
      <c r="AA2" s="16" t="s">
        <v>7723</v>
      </c>
      <c r="AB2" s="16" t="s">
        <v>7724</v>
      </c>
      <c r="AC2" s="16" t="s">
        <v>7725</v>
      </c>
      <c r="AD2" s="16" t="s">
        <v>7726</v>
      </c>
      <c r="AE2" s="16" t="s">
        <v>7727</v>
      </c>
      <c r="AF2" s="16" t="s">
        <v>6877</v>
      </c>
      <c r="AG2" s="16" t="s">
        <v>6792</v>
      </c>
      <c r="AH2" s="16" t="s">
        <v>7728</v>
      </c>
      <c r="AI2" s="16" t="s">
        <v>7728</v>
      </c>
      <c r="AJ2" s="16" t="s">
        <v>7728</v>
      </c>
      <c r="AK2" s="16" t="s">
        <v>7729</v>
      </c>
      <c r="AL2" s="16" t="s">
        <v>7730</v>
      </c>
      <c r="AM2" s="16" t="s">
        <v>7731</v>
      </c>
      <c r="AN2" s="16" t="s">
        <v>7732</v>
      </c>
      <c r="AO2" s="16" t="s">
        <v>7733</v>
      </c>
      <c r="AP2" s="16" t="s">
        <v>7734</v>
      </c>
      <c r="AQ2" s="16" t="s">
        <v>7735</v>
      </c>
      <c r="AR2" s="16" t="s">
        <v>7736</v>
      </c>
      <c r="AS2" s="16" t="s">
        <v>7737</v>
      </c>
      <c r="AT2" s="16" t="s">
        <v>7738</v>
      </c>
      <c r="AU2" s="16" t="s">
        <v>7739</v>
      </c>
      <c r="AV2" s="16" t="s">
        <v>7740</v>
      </c>
      <c r="AW2" s="16" t="s">
        <v>7741</v>
      </c>
      <c r="AX2" s="16" t="s">
        <v>7742</v>
      </c>
      <c r="AY2" s="16" t="s">
        <v>7743</v>
      </c>
      <c r="AZ2" s="16" t="s">
        <v>7744</v>
      </c>
      <c r="BA2" s="16" t="s">
        <v>7745</v>
      </c>
      <c r="BB2" s="16" t="s">
        <v>7746</v>
      </c>
      <c r="BC2" s="16" t="s">
        <v>6882</v>
      </c>
      <c r="BD2" s="16" t="s">
        <v>7747</v>
      </c>
      <c r="BE2" s="16" t="s">
        <v>6883</v>
      </c>
    </row>
    <row r="3" spans="1:58" x14ac:dyDescent="0.35">
      <c r="A3" s="14" t="s">
        <v>7748</v>
      </c>
      <c r="B3" s="179"/>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116</v>
      </c>
      <c r="B4" s="179" t="s">
        <v>6895</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6898</v>
      </c>
      <c r="B5" s="179" t="s">
        <v>6899</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560</v>
      </c>
      <c r="B6" s="179" t="s">
        <v>6977</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6896</v>
      </c>
      <c r="B7" s="179" t="s">
        <v>6897</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6905</v>
      </c>
      <c r="B8" s="179" t="s">
        <v>6906</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6902</v>
      </c>
      <c r="B9" s="179" t="s">
        <v>6903</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5">
      <c r="A10" s="13" t="s">
        <v>2282</v>
      </c>
      <c r="B10" s="179" t="s">
        <v>6904</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6907</v>
      </c>
      <c r="B11" s="179" t="s">
        <v>6908</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5">
      <c r="A12" s="13" t="s">
        <v>6909</v>
      </c>
      <c r="B12" s="179" t="s">
        <v>6910</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5">
      <c r="A13" s="13" t="s">
        <v>2292</v>
      </c>
      <c r="B13" s="179" t="s">
        <v>6911</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6923</v>
      </c>
      <c r="B14" s="179" t="s">
        <v>6924</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5">
      <c r="A15" s="13" t="s">
        <v>6921</v>
      </c>
      <c r="B15" s="179" t="s">
        <v>6922</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192</v>
      </c>
      <c r="B16" s="179" t="s">
        <v>6918</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6934</v>
      </c>
      <c r="B17" s="179" t="s">
        <v>6935</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5">
      <c r="A18" s="13" t="s">
        <v>6927</v>
      </c>
      <c r="B18" s="179" t="s">
        <v>6928</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6913</v>
      </c>
      <c r="B19" s="179" t="s">
        <v>6914</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5">
      <c r="A20" s="13" t="s">
        <v>6929</v>
      </c>
      <c r="B20" s="179" t="s">
        <v>6930</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5">
      <c r="A21" s="13" t="s">
        <v>6915</v>
      </c>
      <c r="B21" s="179" t="s">
        <v>6916</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6938</v>
      </c>
      <c r="B22" s="179" t="s">
        <v>6939</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5">
      <c r="A23" s="13" t="s">
        <v>6931</v>
      </c>
      <c r="B23" s="179" t="s">
        <v>6932</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6925</v>
      </c>
      <c r="B24" s="179" t="s">
        <v>6926</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6940</v>
      </c>
      <c r="B25" s="179" t="s">
        <v>6941</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550</v>
      </c>
      <c r="B26" s="179" t="s">
        <v>6933</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7749</v>
      </c>
      <c r="B27" s="179" t="s">
        <v>6937</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5">
      <c r="A28" s="13" t="s">
        <v>6919</v>
      </c>
      <c r="B28" s="179" t="s">
        <v>6920</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540</v>
      </c>
      <c r="B29" s="179" t="s">
        <v>6917</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884</v>
      </c>
      <c r="B30" s="179" t="s">
        <v>6912</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7750</v>
      </c>
      <c r="B31" s="179" t="s">
        <v>6960</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7042</v>
      </c>
      <c r="B32" s="179" t="s">
        <v>7043</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309</v>
      </c>
      <c r="B33" s="179" t="s">
        <v>6953</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6943</v>
      </c>
      <c r="B34" s="179" t="s">
        <v>6944</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5">
      <c r="A35" s="13" t="s">
        <v>7751</v>
      </c>
      <c r="B35" s="179" t="s">
        <v>6942</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695</v>
      </c>
      <c r="B36" s="179" t="s">
        <v>7167</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6947</v>
      </c>
      <c r="B37" s="179" t="s">
        <v>6948</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6949</v>
      </c>
      <c r="B38" s="179" t="s">
        <v>6950</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430</v>
      </c>
      <c r="B39" s="179" t="s">
        <v>6956</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6957</v>
      </c>
      <c r="B40" s="179" t="s">
        <v>6958</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2558</v>
      </c>
      <c r="B41" s="179" t="s">
        <v>6955</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7752</v>
      </c>
      <c r="B42" s="179" t="s">
        <v>6954</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998</v>
      </c>
      <c r="B43" s="179" t="s">
        <v>6961</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6951</v>
      </c>
      <c r="B44" s="179" t="s">
        <v>6952</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7016</v>
      </c>
      <c r="B45" s="179" t="s">
        <v>7017</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6962</v>
      </c>
      <c r="B46" s="179" t="s">
        <v>6963</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6964</v>
      </c>
      <c r="B47" s="179" t="s">
        <v>6965</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6966</v>
      </c>
      <c r="B48" s="179" t="s">
        <v>6967</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5">
      <c r="A49" s="13" t="s">
        <v>6973</v>
      </c>
      <c r="B49" s="179" t="s">
        <v>6974</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5">
      <c r="A50" s="13" t="s">
        <v>452</v>
      </c>
      <c r="B50" s="179" t="s">
        <v>6970</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5">
      <c r="A51" s="13" t="s">
        <v>6971</v>
      </c>
      <c r="B51" s="179" t="s">
        <v>6972</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5">
      <c r="A52" s="13" t="s">
        <v>6975</v>
      </c>
      <c r="B52" s="179" t="s">
        <v>6976</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469</v>
      </c>
      <c r="B53" s="179" t="s">
        <v>6978</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247</v>
      </c>
      <c r="B54" s="179" t="s">
        <v>6979</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382</v>
      </c>
      <c r="B55" s="179" t="s">
        <v>7148</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7007</v>
      </c>
      <c r="B56" s="179" t="s">
        <v>7008</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357</v>
      </c>
      <c r="B57" s="179" t="s">
        <v>6980</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6982</v>
      </c>
      <c r="B58" s="179" t="s">
        <v>6983</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582</v>
      </c>
      <c r="B59" s="179" t="s">
        <v>6984</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6987</v>
      </c>
      <c r="B60" s="179" t="s">
        <v>6988</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5">
      <c r="A61" s="13" t="s">
        <v>6985</v>
      </c>
      <c r="B61" s="179" t="s">
        <v>6986</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5">
      <c r="A62" s="13" t="s">
        <v>6989</v>
      </c>
      <c r="B62" s="179" t="s">
        <v>6990</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5">
      <c r="A63" s="13" t="s">
        <v>6993</v>
      </c>
      <c r="B63" s="179" t="s">
        <v>6994</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7003</v>
      </c>
      <c r="B64" s="179" t="s">
        <v>7004</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6997</v>
      </c>
      <c r="B65" s="179" t="s">
        <v>6998</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6968</v>
      </c>
      <c r="B66" s="179" t="s">
        <v>6969</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5">
      <c r="A67" s="13" t="s">
        <v>6999</v>
      </c>
      <c r="B67" s="179" t="s">
        <v>7000</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175</v>
      </c>
      <c r="B68" s="179" t="s">
        <v>7009</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7010</v>
      </c>
      <c r="B69" s="179" t="s">
        <v>7011</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5">
      <c r="A70" s="13" t="s">
        <v>489</v>
      </c>
      <c r="B70" s="179" t="s">
        <v>7012</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7001</v>
      </c>
      <c r="B71" s="179" t="s">
        <v>7002</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7005</v>
      </c>
      <c r="B72" s="179" t="s">
        <v>7006</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7013</v>
      </c>
      <c r="B73" s="179" t="s">
        <v>7014</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72</v>
      </c>
      <c r="B74" s="179" t="s">
        <v>7018</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369</v>
      </c>
      <c r="B75" s="179" t="s">
        <v>7015</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7019</v>
      </c>
      <c r="B76" s="179" t="s">
        <v>7020</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7027</v>
      </c>
      <c r="B77" s="179" t="s">
        <v>7028</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5">
      <c r="A78" s="13" t="s">
        <v>981</v>
      </c>
      <c r="B78" s="179" t="s">
        <v>7022</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1278</v>
      </c>
      <c r="B79" s="179" t="s">
        <v>7021</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1799</v>
      </c>
      <c r="B80" s="179" t="s">
        <v>7025</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592</v>
      </c>
      <c r="B81" s="179" t="s">
        <v>7026</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7023</v>
      </c>
      <c r="B82" s="179" t="s">
        <v>7024</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5">
      <c r="A83" s="13" t="s">
        <v>7029</v>
      </c>
      <c r="B83" s="179" t="s">
        <v>7030</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5">
      <c r="A84" s="13" t="s">
        <v>610</v>
      </c>
      <c r="B84" s="179" t="s">
        <v>7031</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7032</v>
      </c>
      <c r="B85" s="179" t="s">
        <v>7033</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7035</v>
      </c>
      <c r="B86" s="179" t="s">
        <v>7036</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5">
      <c r="A87" s="13" t="s">
        <v>199</v>
      </c>
      <c r="B87" s="179" t="s">
        <v>7034</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7037</v>
      </c>
      <c r="B88" s="179" t="s">
        <v>7038</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626</v>
      </c>
      <c r="B89" s="179" t="s">
        <v>7039</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7044</v>
      </c>
      <c r="B90" s="179" t="s">
        <v>7045</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5">
      <c r="A91" s="13" t="s">
        <v>7753</v>
      </c>
      <c r="B91" s="179" t="s">
        <v>7123</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7754</v>
      </c>
      <c r="B92" s="179" t="s">
        <v>7049</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5">
      <c r="A93" s="13" t="s">
        <v>7050</v>
      </c>
      <c r="B93" s="179" t="s">
        <v>7051</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7040</v>
      </c>
      <c r="B94" s="179" t="s">
        <v>7041</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7755</v>
      </c>
      <c r="B95" s="179" t="s">
        <v>7053</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5">
      <c r="A96" s="13" t="s">
        <v>7069</v>
      </c>
      <c r="B96" s="179" t="s">
        <v>7070</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1886</v>
      </c>
      <c r="B97" s="179" t="s">
        <v>7054</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131</v>
      </c>
      <c r="B98" s="179" t="s">
        <v>7064</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7055</v>
      </c>
      <c r="B99" s="179" t="s">
        <v>7056</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205</v>
      </c>
      <c r="B100" s="179" t="s">
        <v>7057</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5">
      <c r="A101" s="13" t="s">
        <v>7060</v>
      </c>
      <c r="B101" s="179" t="s">
        <v>7061</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4800</v>
      </c>
      <c r="BC101" s="19">
        <v>2015</v>
      </c>
      <c r="BD101" s="19">
        <v>2014</v>
      </c>
      <c r="BE101" s="19">
        <v>2014</v>
      </c>
      <c r="BF101" s="9"/>
    </row>
    <row r="102" spans="1:58" x14ac:dyDescent="0.35">
      <c r="A102" s="13" t="s">
        <v>7065</v>
      </c>
      <c r="B102" s="179" t="s">
        <v>7066</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7067</v>
      </c>
      <c r="B103" s="179" t="s">
        <v>7068</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5">
      <c r="A104" s="13" t="s">
        <v>1255</v>
      </c>
      <c r="B104" s="179" t="s">
        <v>7074</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642</v>
      </c>
      <c r="B105" s="179" t="s">
        <v>7094</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3443</v>
      </c>
      <c r="B106" s="179" t="s">
        <v>7095</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7075</v>
      </c>
      <c r="B107" s="179" t="s">
        <v>7076</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12</v>
      </c>
      <c r="B108" s="179" t="s">
        <v>7082</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7083</v>
      </c>
      <c r="B109" s="179" t="s">
        <v>7084</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7078</v>
      </c>
      <c r="B110" s="179" t="s">
        <v>7079</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5">
      <c r="A111" s="13" t="s">
        <v>515</v>
      </c>
      <c r="B111" s="179" t="s">
        <v>7091</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7092</v>
      </c>
      <c r="B112" s="179" t="s">
        <v>7093</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1484</v>
      </c>
      <c r="B113" s="179" t="s">
        <v>7077</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6991</v>
      </c>
      <c r="B114" s="179" t="s">
        <v>6992</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5">
      <c r="A115" s="13" t="s">
        <v>7756</v>
      </c>
      <c r="B115" s="179" t="s">
        <v>7073</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7088</v>
      </c>
      <c r="B116" s="179" t="s">
        <v>7089</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7086</v>
      </c>
      <c r="B117" s="179" t="s">
        <v>7087</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630</v>
      </c>
      <c r="B118" s="179" t="s">
        <v>7071</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961</v>
      </c>
      <c r="B119" s="179" t="s">
        <v>7090</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498</v>
      </c>
      <c r="B120" s="179" t="s">
        <v>7085</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1719</v>
      </c>
      <c r="B121" s="179" t="s">
        <v>7096</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7106</v>
      </c>
      <c r="B122" s="179" t="s">
        <v>7107</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5">
      <c r="A123" s="13" t="s">
        <v>7104</v>
      </c>
      <c r="B123" s="179" t="s">
        <v>7105</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7100</v>
      </c>
      <c r="B124" s="179" t="s">
        <v>7101</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5">
      <c r="A125" s="13" t="s">
        <v>7108</v>
      </c>
      <c r="B125" s="179" t="s">
        <v>7109</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5">
      <c r="A126" s="13" t="s">
        <v>32</v>
      </c>
      <c r="B126" s="179" t="s">
        <v>7099</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5">
      <c r="A127" s="13" t="s">
        <v>268</v>
      </c>
      <c r="B127" s="179" t="s">
        <v>7097</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1206</v>
      </c>
      <c r="B128" s="179" t="s">
        <v>7098</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7102</v>
      </c>
      <c r="B129" s="179" t="s">
        <v>7103</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5">
      <c r="A130" s="13" t="s">
        <v>7110</v>
      </c>
      <c r="B130" s="179" t="s">
        <v>7111</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219</v>
      </c>
      <c r="B131" s="179" t="s">
        <v>7112</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7117</v>
      </c>
      <c r="B132" s="179" t="s">
        <v>7118</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5">
      <c r="A133" s="13" t="s">
        <v>232</v>
      </c>
      <c r="B133" s="179" t="s">
        <v>7128</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7113</v>
      </c>
      <c r="B134" s="179" t="s">
        <v>7114</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7119</v>
      </c>
      <c r="B135" s="179" t="s">
        <v>7120</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7126</v>
      </c>
      <c r="B136" s="179" t="s">
        <v>7127</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647</v>
      </c>
      <c r="B137" s="179" t="s">
        <v>7115</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1019</v>
      </c>
      <c r="B138" s="179" t="s">
        <v>7116</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7121</v>
      </c>
      <c r="B139" s="179" t="s">
        <v>7122</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7124</v>
      </c>
      <c r="B140" s="179" t="s">
        <v>7125</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7129</v>
      </c>
      <c r="B141" s="179" t="s">
        <v>7130</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7133</v>
      </c>
      <c r="B142" s="179" t="s">
        <v>7134</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7757</v>
      </c>
      <c r="B143" s="179" t="s">
        <v>7136</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663</v>
      </c>
      <c r="B144" s="179" t="s">
        <v>7137</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7758</v>
      </c>
      <c r="B145" s="179" t="s">
        <v>7047</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5">
      <c r="A146" s="13" t="s">
        <v>7058</v>
      </c>
      <c r="B146" s="179" t="s">
        <v>7059</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5">
      <c r="A147" s="13" t="s">
        <v>7759</v>
      </c>
      <c r="B147" s="179" t="s">
        <v>7194</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5">
      <c r="A148" s="13" t="s">
        <v>7200</v>
      </c>
      <c r="B148" s="179" t="s">
        <v>7201</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7153</v>
      </c>
      <c r="B149" s="179" t="s">
        <v>7154</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7138</v>
      </c>
      <c r="B150" s="179" t="s">
        <v>7139</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54</v>
      </c>
      <c r="B151" s="179" t="s">
        <v>7141</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7150</v>
      </c>
      <c r="B152" s="179" t="s">
        <v>7151</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7164</v>
      </c>
      <c r="B153" s="179" t="s">
        <v>7165</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7146</v>
      </c>
      <c r="B154" s="179" t="s">
        <v>7147</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7142</v>
      </c>
      <c r="B155" s="179" t="s">
        <v>7143</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7157</v>
      </c>
      <c r="B156" s="179" t="s">
        <v>7158</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5">
      <c r="A157" s="13" t="s">
        <v>7159</v>
      </c>
      <c r="B157" s="179" t="s">
        <v>7160</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7144</v>
      </c>
      <c r="B158" s="179" t="s">
        <v>7145</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5">
      <c r="A159" s="13" t="s">
        <v>167</v>
      </c>
      <c r="B159" s="179" t="s">
        <v>7149</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5">
      <c r="A160" s="13" t="s">
        <v>7203</v>
      </c>
      <c r="B160" s="179" t="s">
        <v>7204</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526</v>
      </c>
      <c r="B161" s="179" t="s">
        <v>7152</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477</v>
      </c>
      <c r="B162" s="179" t="s">
        <v>6981</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7062</v>
      </c>
      <c r="B163" s="179" t="s">
        <v>7063</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690</v>
      </c>
      <c r="B164" s="179" t="s">
        <v>7140</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7155</v>
      </c>
      <c r="B165" s="179" t="s">
        <v>7156</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7760</v>
      </c>
      <c r="B166" s="179" t="s">
        <v>7163</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7161</v>
      </c>
      <c r="B167" s="179" t="s">
        <v>7162</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5">
      <c r="A168" s="13" t="s">
        <v>6945</v>
      </c>
      <c r="B168" s="179" t="s">
        <v>6946</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5">
      <c r="A169" s="13" t="s">
        <v>145</v>
      </c>
      <c r="B169" s="179" t="s">
        <v>7166</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5">
      <c r="A170" s="13" t="s">
        <v>7171</v>
      </c>
      <c r="B170" s="179" t="s">
        <v>7172</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158</v>
      </c>
      <c r="B171" s="179" t="s">
        <v>7184</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391</v>
      </c>
      <c r="B172" s="179" t="s">
        <v>7170</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7761</v>
      </c>
      <c r="B173" s="179" t="s">
        <v>7081</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7762</v>
      </c>
      <c r="B174" s="179" t="s">
        <v>7176</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7168</v>
      </c>
      <c r="B175" s="179" t="s">
        <v>7169</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7177</v>
      </c>
      <c r="B176" s="179" t="s">
        <v>7178</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934</v>
      </c>
      <c r="B177" s="179" t="s">
        <v>7179</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751</v>
      </c>
      <c r="B178" s="179" t="s">
        <v>7180</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773</v>
      </c>
      <c r="B179" s="179" t="s">
        <v>7181</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7173</v>
      </c>
      <c r="B180" s="179" t="s">
        <v>7174</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7182</v>
      </c>
      <c r="B181" s="179" t="s">
        <v>7183</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5">
      <c r="A182" s="13" t="s">
        <v>1535</v>
      </c>
      <c r="B182" s="179" t="s">
        <v>7185</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867</v>
      </c>
      <c r="B183" s="179" t="s">
        <v>7186</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6900</v>
      </c>
      <c r="B184" s="179" t="s">
        <v>6901</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5">
      <c r="A185" s="13" t="s">
        <v>6995</v>
      </c>
      <c r="B185" s="179" t="s">
        <v>6996</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5">
      <c r="A186" s="13" t="s">
        <v>7763</v>
      </c>
      <c r="B186" s="179" t="s">
        <v>7190</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5">
      <c r="A187" s="13" t="s">
        <v>7187</v>
      </c>
      <c r="B187" s="179" t="s">
        <v>7188</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7191</v>
      </c>
      <c r="B188" s="179" t="s">
        <v>7192</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7198</v>
      </c>
      <c r="B189" s="179" t="s">
        <v>7199</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103</v>
      </c>
      <c r="B190" s="179" t="s">
        <v>7195</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7764</v>
      </c>
      <c r="B191" s="179" t="s">
        <v>7197</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93</v>
      </c>
      <c r="B192" s="179" t="s">
        <v>7202</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424</v>
      </c>
      <c r="B193" s="179" t="s">
        <v>7205</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186</v>
      </c>
      <c r="B194" s="179" t="s">
        <v>7206</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35"/>
  <sheetViews>
    <sheetView topLeftCell="D1" workbookViewId="0">
      <selection activeCell="X15" sqref="X15"/>
    </sheetView>
  </sheetViews>
  <sheetFormatPr defaultColWidth="9.453125" defaultRowHeight="14.5" x14ac:dyDescent="0.35"/>
  <cols>
    <col min="1" max="1" width="37.54296875" style="42" customWidth="1"/>
    <col min="2" max="2" width="23.7265625" style="42" customWidth="1"/>
    <col min="3" max="3" width="11" style="42" bestFit="1" customWidth="1"/>
    <col min="4" max="4" width="15.453125" style="42" customWidth="1"/>
    <col min="5" max="5" width="9.453125" style="42" customWidth="1"/>
    <col min="6" max="6" width="26.453125" style="42" customWidth="1"/>
    <col min="7" max="7" width="8.7265625" style="42" bestFit="1" customWidth="1"/>
    <col min="8" max="8" width="8.453125" style="42" bestFit="1" customWidth="1"/>
    <col min="9" max="9" width="11.453125" style="42" customWidth="1"/>
    <col min="10" max="10" width="12.54296875" style="42" customWidth="1"/>
    <col min="11" max="11" width="10.54296875" style="42" customWidth="1"/>
    <col min="12" max="15" width="8.453125" style="42" customWidth="1"/>
    <col min="16" max="17" width="8.453125" style="43" customWidth="1"/>
    <col min="18" max="20" width="8.453125" style="42" customWidth="1"/>
    <col min="21" max="21" width="9.453125" style="42" customWidth="1"/>
    <col min="22" max="22" width="12" style="42" customWidth="1"/>
    <col min="23" max="23" width="9.453125" style="42" customWidth="1"/>
    <col min="24" max="16384" width="9.453125" style="42"/>
  </cols>
  <sheetData>
    <row r="1" spans="1:22" s="47" customFormat="1" ht="15.75" customHeight="1" x14ac:dyDescent="0.45">
      <c r="A1" s="282"/>
      <c r="B1" s="283"/>
      <c r="C1" s="283"/>
      <c r="D1" s="283"/>
      <c r="E1" s="283"/>
      <c r="F1" s="283"/>
      <c r="G1" s="283"/>
      <c r="H1" s="283"/>
      <c r="I1" s="283"/>
      <c r="J1" s="283"/>
      <c r="K1" s="283"/>
      <c r="L1" s="283"/>
      <c r="M1" s="283"/>
      <c r="N1" s="283"/>
      <c r="O1" s="283"/>
      <c r="P1" s="283"/>
      <c r="Q1" s="283"/>
      <c r="R1" s="283"/>
      <c r="S1" s="283"/>
      <c r="T1" s="283"/>
      <c r="U1" s="48"/>
      <c r="V1" s="48"/>
    </row>
    <row r="2" spans="1:22" s="1" customFormat="1" ht="107.25" customHeight="1" thickBot="1" x14ac:dyDescent="0.45">
      <c r="A2" s="11" t="s">
        <v>6726</v>
      </c>
      <c r="B2" s="11" t="s">
        <v>6727</v>
      </c>
      <c r="C2" s="11" t="s">
        <v>6728</v>
      </c>
      <c r="D2" s="11" t="s">
        <v>6729</v>
      </c>
      <c r="E2" s="5" t="s">
        <v>6730</v>
      </c>
      <c r="F2" s="11" t="s">
        <v>6731</v>
      </c>
      <c r="G2" s="107" t="s">
        <v>6732</v>
      </c>
      <c r="H2" s="71" t="s">
        <v>6733</v>
      </c>
      <c r="I2" s="70" t="s">
        <v>6733</v>
      </c>
      <c r="J2" s="72" t="s">
        <v>6734</v>
      </c>
      <c r="K2" s="72" t="s">
        <v>5</v>
      </c>
      <c r="L2" s="74" t="s">
        <v>6735</v>
      </c>
      <c r="M2" s="73" t="s">
        <v>6736</v>
      </c>
      <c r="N2" s="73" t="s">
        <v>6737</v>
      </c>
      <c r="O2" s="49" t="s">
        <v>6738</v>
      </c>
      <c r="P2" s="75" t="s">
        <v>6739</v>
      </c>
      <c r="Q2" s="75" t="s">
        <v>6740</v>
      </c>
      <c r="R2" s="76" t="s">
        <v>6741</v>
      </c>
      <c r="S2" s="77" t="s">
        <v>6742</v>
      </c>
      <c r="T2" s="77" t="s">
        <v>6743</v>
      </c>
      <c r="U2" s="53" t="s">
        <v>6744</v>
      </c>
      <c r="V2" s="124" t="s">
        <v>6745</v>
      </c>
    </row>
    <row r="3" spans="1:22" s="1" customFormat="1" ht="16.5" hidden="1" customHeight="1" thickTop="1" x14ac:dyDescent="0.4">
      <c r="A3" s="46" t="s">
        <v>6746</v>
      </c>
      <c r="B3" s="46"/>
      <c r="C3" s="46"/>
      <c r="D3" s="46"/>
      <c r="E3" s="46"/>
      <c r="F3" s="46"/>
      <c r="G3" s="41"/>
      <c r="H3" s="41"/>
      <c r="I3" s="41"/>
      <c r="J3" s="41"/>
      <c r="K3" s="67"/>
      <c r="L3" s="40"/>
      <c r="M3" s="39"/>
      <c r="N3" s="39"/>
      <c r="O3" s="40"/>
      <c r="P3" s="41"/>
      <c r="Q3" s="41"/>
      <c r="R3" s="40">
        <v>0.3</v>
      </c>
      <c r="S3" s="39"/>
      <c r="T3" s="39"/>
      <c r="U3" s="120"/>
      <c r="V3" s="121"/>
    </row>
    <row r="4" spans="1:22" s="1" customFormat="1" ht="15" customHeight="1" thickTop="1" x14ac:dyDescent="0.4">
      <c r="A4" s="12" t="s">
        <v>6747</v>
      </c>
      <c r="B4" s="12"/>
      <c r="C4" s="12"/>
      <c r="D4" s="12"/>
      <c r="E4" s="6" t="s">
        <v>6747</v>
      </c>
      <c r="F4" s="12"/>
      <c r="G4" s="34" t="s">
        <v>6748</v>
      </c>
      <c r="H4" s="34" t="s">
        <v>6748</v>
      </c>
      <c r="I4" s="34" t="s">
        <v>6749</v>
      </c>
      <c r="J4" s="34" t="s">
        <v>6750</v>
      </c>
      <c r="K4" s="34" t="s">
        <v>6749</v>
      </c>
      <c r="L4" s="34" t="s">
        <v>6748</v>
      </c>
      <c r="M4" s="34" t="s">
        <v>6748</v>
      </c>
      <c r="N4" s="34" t="s">
        <v>6748</v>
      </c>
      <c r="O4" s="34" t="s">
        <v>6748</v>
      </c>
      <c r="P4" s="34" t="s">
        <v>6748</v>
      </c>
      <c r="Q4" s="34" t="s">
        <v>6748</v>
      </c>
      <c r="R4" s="34" t="s">
        <v>6748</v>
      </c>
      <c r="S4" s="34" t="s">
        <v>6748</v>
      </c>
      <c r="T4" s="34" t="s">
        <v>6748</v>
      </c>
      <c r="U4" s="120"/>
      <c r="V4" s="121"/>
    </row>
    <row r="5" spans="1:22" ht="15.75" customHeight="1" x14ac:dyDescent="0.3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27">
        <f t="shared" ref="G5:G36" si="0">IF(OR(O5="x",L5="x"),"x",ROUND((5-GEOMEAN(((5-L5)/5*4+1),((5-O5)/5*4+1),((5-O5)/5*4+1)))/4*3.5+R5*0.3,1))</f>
        <v>4.7</v>
      </c>
      <c r="H5" s="44">
        <f t="shared" ref="H5:H36" si="1">IF(G5="x","x",ROUNDUP(G5,0))</f>
        <v>5</v>
      </c>
      <c r="I5" s="115" t="str">
        <f t="shared" ref="I5:I36" si="2">IF(O5="x","x",IF(L5="x","x",(IF(H5=5,"Very High",IF(H5=4,"High",IF(H5=3,"Medium",IF(H5=2,"Low","Very Low")))))))</f>
        <v>Very High</v>
      </c>
      <c r="J5" s="228" t="str">
        <f>INDEX(Trends!$D$3:$D$404,MATCH(C5,Trends!$C$3:$C$404,0))</f>
        <v>Increasing</v>
      </c>
      <c r="K5" s="108" t="str">
        <f>IF(Reliability!B3="x","x",(IF(ROUNDUP(Reliability!B3,0)=1,"Very High",IF(ROUNDUP(Reliability!B3,0)=2,"High",IF(ROUNDUP(Reliability!B3,0)=3,"Medium",IF(ROUNDUP(Reliability!B3,0)=4,"Low","Very Low"))))))</f>
        <v>High</v>
      </c>
      <c r="L5" s="229">
        <f t="shared" ref="L5:L36" si="3">IF(OR(N5="x",M5="x"),"x",ROUND((5-GEOMEAN(((5-M5)/5*4+1),((5-N5)/5*4+1),((5-N5)/5*4+1)))/4*5,1))</f>
        <v>5</v>
      </c>
      <c r="M5" s="230">
        <f>'Impact of the crisis'!N6</f>
        <v>4.9000000000000004</v>
      </c>
      <c r="N5" s="230">
        <f>'Impact of the crisis'!AB6</f>
        <v>5</v>
      </c>
      <c r="O5" s="229">
        <f>'Conditions of people affected'!R6</f>
        <v>4.5</v>
      </c>
      <c r="P5" s="230">
        <f>'Conditions of people affected'!K6</f>
        <v>5</v>
      </c>
      <c r="Q5" s="230">
        <f>'Conditions of people affected'!Q6</f>
        <v>4</v>
      </c>
      <c r="R5" s="230">
        <f t="shared" ref="R5:R36" si="4">IF(OR(T5="x",S5="x"),S5,ROUND((5-GEOMEAN(((5-S5)/5*4+1),((5-T5)/5*4+1)))/4*5,1))</f>
        <v>4.9000000000000004</v>
      </c>
      <c r="S5" s="230">
        <f>'Complexity of the crisis'!X6</f>
        <v>4.8</v>
      </c>
      <c r="T5" s="230">
        <f>'Complexity of the crisis'!AN6</f>
        <v>5</v>
      </c>
      <c r="U5" s="122" t="str">
        <f>VLOOKUP(C5,Lists!$C$3:$E$160,3,FALSE)</f>
        <v>Asia</v>
      </c>
      <c r="V5" s="123">
        <v>44454</v>
      </c>
    </row>
    <row r="6" spans="1:22" ht="15.75" customHeight="1" x14ac:dyDescent="0.35">
      <c r="A6" s="45" t="str">
        <f>'Crisis Indicator Data'!A4</f>
        <v>Nagorno-Karabakh Conflict in Armenia</v>
      </c>
      <c r="B6" s="45" t="str">
        <f>Lists!G4</f>
        <v>Nagorno-Karabakh Conflict in Armenia</v>
      </c>
      <c r="C6" s="45" t="str">
        <f>'Crisis Indicator Data'!C4</f>
        <v>ARM002</v>
      </c>
      <c r="D6" s="45" t="str">
        <f>'Crisis Indicator Data'!D4</f>
        <v>Armenia</v>
      </c>
      <c r="E6" s="45" t="str">
        <f>'Crisis Indicator Data'!E4</f>
        <v>ARM</v>
      </c>
      <c r="F6" s="45" t="str">
        <f>'Crisis Indicator Data'!B4</f>
        <v>Conflict</v>
      </c>
      <c r="G6" s="227">
        <f t="shared" si="0"/>
        <v>1.7</v>
      </c>
      <c r="H6" s="44">
        <f t="shared" si="1"/>
        <v>2</v>
      </c>
      <c r="I6" s="115" t="str">
        <f t="shared" si="2"/>
        <v>Low</v>
      </c>
      <c r="J6" s="228" t="str">
        <f>INDEX(Trends!$D$3:$D$404,MATCH(C6,Trends!$C$3:$C$404,0))</f>
        <v>Stable</v>
      </c>
      <c r="K6" s="108" t="str">
        <f>IF(Reliability!B4="x","x",(IF(ROUNDUP(Reliability!B4,0)=1,"Very High",IF(ROUNDUP(Reliability!B4,0)=2,"High",IF(ROUNDUP(Reliability!B4,0)=3,"Medium",IF(ROUNDUP(Reliability!B4,0)=4,"Low","Very Low"))))))</f>
        <v>High</v>
      </c>
      <c r="L6" s="229">
        <f t="shared" si="3"/>
        <v>2.2999999999999998</v>
      </c>
      <c r="M6" s="230">
        <f>'Impact of the crisis'!N7</f>
        <v>3.5</v>
      </c>
      <c r="N6" s="230">
        <f>'Impact of the crisis'!AB7</f>
        <v>1.5</v>
      </c>
      <c r="O6" s="229">
        <f>'Conditions of people affected'!R7</f>
        <v>1.2</v>
      </c>
      <c r="P6" s="230">
        <f>'Conditions of people affected'!K7</f>
        <v>1.4</v>
      </c>
      <c r="Q6" s="230">
        <f>'Conditions of people affected'!Q7</f>
        <v>1</v>
      </c>
      <c r="R6" s="230">
        <f t="shared" si="4"/>
        <v>1.9</v>
      </c>
      <c r="S6" s="230">
        <f>'Complexity of the crisis'!X7</f>
        <v>2.2000000000000002</v>
      </c>
      <c r="T6" s="230">
        <f>'Complexity of the crisis'!AN7</f>
        <v>1.5</v>
      </c>
      <c r="U6" s="122" t="str">
        <f>VLOOKUP(C6,Lists!$C$3:$E$160,3,FALSE)</f>
        <v>Middle east</v>
      </c>
      <c r="V6" s="123">
        <v>44413</v>
      </c>
    </row>
    <row r="7" spans="1:22" ht="15.75" customHeight="1" x14ac:dyDescent="0.35">
      <c r="A7" s="45" t="str">
        <f>'Crisis Indicator Data'!A5</f>
        <v>Nagorno-Karabakh conflict in Azerbaijan</v>
      </c>
      <c r="B7" s="45" t="str">
        <f>Lists!G5</f>
        <v>Nagorno-Karabakh conflict in Azerbaijan</v>
      </c>
      <c r="C7" s="45" t="str">
        <f>'Crisis Indicator Data'!C5</f>
        <v>AZE002</v>
      </c>
      <c r="D7" s="45" t="str">
        <f>'Crisis Indicator Data'!D5</f>
        <v>Azerbaijan</v>
      </c>
      <c r="E7" s="45" t="str">
        <f>'Crisis Indicator Data'!E5</f>
        <v>AZE</v>
      </c>
      <c r="F7" s="45" t="str">
        <f>'Crisis Indicator Data'!B5</f>
        <v>Conflict</v>
      </c>
      <c r="G7" s="227" t="str">
        <f t="shared" si="0"/>
        <v>x</v>
      </c>
      <c r="H7" s="44" t="str">
        <f t="shared" si="1"/>
        <v>x</v>
      </c>
      <c r="I7" s="115" t="str">
        <f t="shared" si="2"/>
        <v>x</v>
      </c>
      <c r="J7" s="228" t="str">
        <f>INDEX(Trends!$D$3:$D$404,MATCH(C7,Trends!$C$3:$C$404,0))</f>
        <v>-</v>
      </c>
      <c r="K7" s="108" t="str">
        <f>IF(Reliability!B5="x","x",(IF(ROUNDUP(Reliability!B5,0)=1,"Very High",IF(ROUNDUP(Reliability!B5,0)=2,"High",IF(ROUNDUP(Reliability!B5,0)=3,"Medium",IF(ROUNDUP(Reliability!B5,0)=4,"Low","Very Low"))))))</f>
        <v>Low</v>
      </c>
      <c r="L7" s="229">
        <f t="shared" si="3"/>
        <v>3.1</v>
      </c>
      <c r="M7" s="230">
        <f>'Impact of the crisis'!N8</f>
        <v>2.5</v>
      </c>
      <c r="N7" s="230">
        <f>'Impact of the crisis'!AB8</f>
        <v>3.4</v>
      </c>
      <c r="O7" s="229" t="str">
        <f>'Conditions of people affected'!R8</f>
        <v>x</v>
      </c>
      <c r="P7" s="230" t="str">
        <f>'Conditions of people affected'!K8</f>
        <v>x</v>
      </c>
      <c r="Q7" s="230" t="str">
        <f>'Conditions of people affected'!Q8</f>
        <v>x</v>
      </c>
      <c r="R7" s="230">
        <f t="shared" si="4"/>
        <v>3.3</v>
      </c>
      <c r="S7" s="230">
        <f>'Complexity of the crisis'!X8</f>
        <v>4</v>
      </c>
      <c r="T7" s="230">
        <f>'Complexity of the crisis'!AN8</f>
        <v>2.5</v>
      </c>
      <c r="U7" s="122" t="str">
        <f>VLOOKUP(C7,Lists!$C$3:$E$160,3,FALSE)</f>
        <v>Middle east</v>
      </c>
      <c r="V7" s="123">
        <v>44349</v>
      </c>
    </row>
    <row r="8" spans="1:22" ht="15.75" customHeight="1" x14ac:dyDescent="0.35">
      <c r="A8" s="45" t="str">
        <f>'Crisis Indicator Data'!A6</f>
        <v>Complex in Burundi</v>
      </c>
      <c r="B8" s="45" t="str">
        <f>Lists!G6</f>
        <v xml:space="preserve">Complex crisis </v>
      </c>
      <c r="C8" s="45" t="str">
        <f>'Crisis Indicator Data'!C6</f>
        <v>BDI001</v>
      </c>
      <c r="D8" s="45" t="str">
        <f>'Crisis Indicator Data'!D6</f>
        <v>Burundi</v>
      </c>
      <c r="E8" s="45" t="str">
        <f>'Crisis Indicator Data'!E6</f>
        <v>BDI</v>
      </c>
      <c r="F8" s="45" t="str">
        <f>'Crisis Indicator Data'!B6</f>
        <v>Complex crisis</v>
      </c>
      <c r="G8" s="227">
        <f t="shared" si="0"/>
        <v>3.9</v>
      </c>
      <c r="H8" s="44">
        <f t="shared" si="1"/>
        <v>4</v>
      </c>
      <c r="I8" s="115" t="str">
        <f t="shared" si="2"/>
        <v>High</v>
      </c>
      <c r="J8" s="228" t="str">
        <f>INDEX(Trends!$D$3:$D$404,MATCH(C8,Trends!$C$3:$C$404,0))</f>
        <v>Increasing</v>
      </c>
      <c r="K8" s="108" t="str">
        <f>IF(Reliability!B6="x","x",(IF(ROUNDUP(Reliability!B6,0)=1,"Very High",IF(ROUNDUP(Reliability!B6,0)=2,"High",IF(ROUNDUP(Reliability!B6,0)=3,"Medium",IF(ROUNDUP(Reliability!B6,0)=4,"Low","Very Low"))))))</f>
        <v>High</v>
      </c>
      <c r="L8" s="229">
        <f t="shared" si="3"/>
        <v>3.9</v>
      </c>
      <c r="M8" s="230">
        <f>'Impact of the crisis'!N9</f>
        <v>4</v>
      </c>
      <c r="N8" s="230">
        <f>'Impact of the crisis'!AB9</f>
        <v>3.8</v>
      </c>
      <c r="O8" s="229">
        <f>'Conditions of people affected'!R9</f>
        <v>4</v>
      </c>
      <c r="P8" s="230">
        <f>'Conditions of people affected'!K9</f>
        <v>4</v>
      </c>
      <c r="Q8" s="230">
        <f>'Conditions of people affected'!Q9</f>
        <v>4</v>
      </c>
      <c r="R8" s="230">
        <f t="shared" si="4"/>
        <v>3.6</v>
      </c>
      <c r="S8" s="230">
        <f>'Complexity of the crisis'!X9</f>
        <v>3.6</v>
      </c>
      <c r="T8" s="230">
        <f>'Complexity of the crisis'!AN9</f>
        <v>3.5</v>
      </c>
      <c r="U8" s="122" t="str">
        <f>VLOOKUP(C8,Lists!$C$3:$E$160,3,FALSE)</f>
        <v>Africa</v>
      </c>
      <c r="V8" s="123">
        <v>44356</v>
      </c>
    </row>
    <row r="9" spans="1:22" ht="15.75" customHeight="1" x14ac:dyDescent="0.35">
      <c r="A9" s="45" t="str">
        <f>'Crisis Indicator Data'!A7</f>
        <v>Conflict in Burkina Faso</v>
      </c>
      <c r="B9" s="45" t="str">
        <f>Lists!G7</f>
        <v>Conflict</v>
      </c>
      <c r="C9" s="45" t="str">
        <f>'Crisis Indicator Data'!C7</f>
        <v>BFA002</v>
      </c>
      <c r="D9" s="45" t="str">
        <f>'Crisis Indicator Data'!D7</f>
        <v>Burkina Faso</v>
      </c>
      <c r="E9" s="45" t="str">
        <f>'Crisis Indicator Data'!E7</f>
        <v>BFA</v>
      </c>
      <c r="F9" s="45" t="str">
        <f>'Crisis Indicator Data'!B7</f>
        <v>Conflict</v>
      </c>
      <c r="G9" s="227">
        <f t="shared" si="0"/>
        <v>4.0999999999999996</v>
      </c>
      <c r="H9" s="44">
        <f t="shared" si="1"/>
        <v>5</v>
      </c>
      <c r="I9" s="115" t="str">
        <f t="shared" si="2"/>
        <v>Very High</v>
      </c>
      <c r="J9" s="228" t="str">
        <f>INDEX(Trends!$D$3:$D$404,MATCH(C9,Trends!$C$3:$C$404,0))</f>
        <v>Increasing</v>
      </c>
      <c r="K9" s="108" t="str">
        <f>IF(Reliability!B7="x","x",(IF(ROUNDUP(Reliability!B7,0)=1,"Very High",IF(ROUNDUP(Reliability!B7,0)=2,"High",IF(ROUNDUP(Reliability!B7,0)=3,"Medium",IF(ROUNDUP(Reliability!B7,0)=4,"Low","Very Low"))))))</f>
        <v>Very High</v>
      </c>
      <c r="L9" s="229">
        <f t="shared" si="3"/>
        <v>4.0999999999999996</v>
      </c>
      <c r="M9" s="230">
        <f>'Impact of the crisis'!N10</f>
        <v>2.5</v>
      </c>
      <c r="N9" s="230">
        <f>'Impact of the crisis'!AB10</f>
        <v>4.5999999999999996</v>
      </c>
      <c r="O9" s="229">
        <f>'Conditions of people affected'!R10</f>
        <v>4.3</v>
      </c>
      <c r="P9" s="230">
        <f>'Conditions of people affected'!K10</f>
        <v>3.6</v>
      </c>
      <c r="Q9" s="230">
        <f>'Conditions of people affected'!Q10</f>
        <v>5</v>
      </c>
      <c r="R9" s="230">
        <f t="shared" si="4"/>
        <v>3.7</v>
      </c>
      <c r="S9" s="230">
        <f>'Complexity of the crisis'!X10</f>
        <v>3.9</v>
      </c>
      <c r="T9" s="230">
        <f>'Complexity of the crisis'!AN10</f>
        <v>3.5</v>
      </c>
      <c r="U9" s="122" t="str">
        <f>VLOOKUP(C9,Lists!$C$3:$E$160,3,FALSE)</f>
        <v>Africa</v>
      </c>
      <c r="V9" s="123">
        <v>44377</v>
      </c>
    </row>
    <row r="10" spans="1:22" ht="15.75" customHeight="1" x14ac:dyDescent="0.35">
      <c r="A10" s="45" t="str">
        <f>'Crisis Indicator Data'!A8</f>
        <v>Rohingya refugee crisis</v>
      </c>
      <c r="B10" s="45" t="str">
        <f>Lists!G8</f>
        <v>Rohingya Refugees</v>
      </c>
      <c r="C10" s="45" t="str">
        <f>'Crisis Indicator Data'!C8</f>
        <v>BGD002</v>
      </c>
      <c r="D10" s="45" t="str">
        <f>'Crisis Indicator Data'!D8</f>
        <v>Bangladesh</v>
      </c>
      <c r="E10" s="45" t="str">
        <f>'Crisis Indicator Data'!E8</f>
        <v>BGD</v>
      </c>
      <c r="F10" s="45" t="str">
        <f>'Crisis Indicator Data'!B8</f>
        <v>International displacement</v>
      </c>
      <c r="G10" s="227">
        <f t="shared" si="0"/>
        <v>3.2</v>
      </c>
      <c r="H10" s="44">
        <f t="shared" si="1"/>
        <v>4</v>
      </c>
      <c r="I10" s="115" t="str">
        <f t="shared" si="2"/>
        <v>High</v>
      </c>
      <c r="J10" s="228" t="str">
        <f>INDEX(Trends!$D$3:$D$404,MATCH(C10,Trends!$C$3:$C$404,0))</f>
        <v>Increasing</v>
      </c>
      <c r="K10" s="108" t="str">
        <f>IF(Reliability!B8="x","x",(IF(ROUNDUP(Reliability!B8,0)=1,"Very High",IF(ROUNDUP(Reliability!B8,0)=2,"High",IF(ROUNDUP(Reliability!B8,0)=3,"Medium",IF(ROUNDUP(Reliability!B8,0)=4,"Low","Very Low"))))))</f>
        <v>Very High</v>
      </c>
      <c r="L10" s="229">
        <f t="shared" si="3"/>
        <v>2.8</v>
      </c>
      <c r="M10" s="230">
        <f>'Impact of the crisis'!N11</f>
        <v>0.1</v>
      </c>
      <c r="N10" s="230">
        <f>'Impact of the crisis'!AB11</f>
        <v>3.7</v>
      </c>
      <c r="O10" s="229">
        <f>'Conditions of people affected'!R11</f>
        <v>3.3</v>
      </c>
      <c r="P10" s="230">
        <f>'Conditions of people affected'!K11</f>
        <v>3.6</v>
      </c>
      <c r="Q10" s="230">
        <f>'Conditions of people affected'!Q11</f>
        <v>3</v>
      </c>
      <c r="R10" s="230">
        <f t="shared" si="4"/>
        <v>3.2</v>
      </c>
      <c r="S10" s="230">
        <f>'Complexity of the crisis'!X11</f>
        <v>3.3</v>
      </c>
      <c r="T10" s="230">
        <f>'Complexity of the crisis'!AN11</f>
        <v>3</v>
      </c>
      <c r="U10" s="122" t="str">
        <f>VLOOKUP(C10,Lists!$C$3:$E$160,3,FALSE)</f>
        <v>Asia</v>
      </c>
      <c r="V10" s="123">
        <v>44466</v>
      </c>
    </row>
    <row r="11" spans="1:22" ht="15.75" customHeight="1" x14ac:dyDescent="0.35">
      <c r="A11" s="45" t="str">
        <f>'Crisis Indicator Data'!A9</f>
        <v>Venezuela displacement in Brazil</v>
      </c>
      <c r="B11" s="45" t="str">
        <f>Lists!G9</f>
        <v>Venezuelan refugees</v>
      </c>
      <c r="C11" s="45" t="str">
        <f>'Crisis Indicator Data'!C9</f>
        <v>BRA002</v>
      </c>
      <c r="D11" s="45" t="str">
        <f>'Crisis Indicator Data'!D9</f>
        <v>Brazil</v>
      </c>
      <c r="E11" s="45" t="str">
        <f>'Crisis Indicator Data'!E9</f>
        <v>BRA</v>
      </c>
      <c r="F11" s="45" t="str">
        <f>'Crisis Indicator Data'!B9</f>
        <v>International displacement</v>
      </c>
      <c r="G11" s="227">
        <f t="shared" si="0"/>
        <v>2.6</v>
      </c>
      <c r="H11" s="44">
        <f t="shared" si="1"/>
        <v>3</v>
      </c>
      <c r="I11" s="115" t="str">
        <f t="shared" si="2"/>
        <v>Medium</v>
      </c>
      <c r="J11" s="228" t="str">
        <f>INDEX(Trends!$D$3:$D$404,MATCH(C11,Trends!$C$3:$C$404,0))</f>
        <v>Increasing</v>
      </c>
      <c r="K11" s="108" t="str">
        <f>IF(Reliability!B9="x","x",(IF(ROUNDUP(Reliability!B9,0)=1,"Very High",IF(ROUNDUP(Reliability!B9,0)=2,"High",IF(ROUNDUP(Reliability!B9,0)=3,"Medium",IF(ROUNDUP(Reliability!B9,0)=4,"Low","Very Low"))))))</f>
        <v>Medium</v>
      </c>
      <c r="L11" s="229">
        <f t="shared" si="3"/>
        <v>2.2999999999999998</v>
      </c>
      <c r="M11" s="230">
        <f>'Impact of the crisis'!N12</f>
        <v>1.2</v>
      </c>
      <c r="N11" s="230">
        <f>'Impact of the crisis'!AB12</f>
        <v>2.8</v>
      </c>
      <c r="O11" s="229">
        <f>'Conditions of people affected'!R12</f>
        <v>2.9</v>
      </c>
      <c r="P11" s="230">
        <f>'Conditions of people affected'!K12</f>
        <v>2.8</v>
      </c>
      <c r="Q11" s="230">
        <f>'Conditions of people affected'!Q12</f>
        <v>3</v>
      </c>
      <c r="R11" s="230">
        <f t="shared" si="4"/>
        <v>2.5</v>
      </c>
      <c r="S11" s="230">
        <f>'Complexity of the crisis'!X12</f>
        <v>3</v>
      </c>
      <c r="T11" s="230">
        <f>'Complexity of the crisis'!AN12</f>
        <v>2</v>
      </c>
      <c r="U11" s="122" t="str">
        <f>VLOOKUP(C11,Lists!$C$3:$E$160,3,FALSE)</f>
        <v>Americas</v>
      </c>
      <c r="V11" s="123">
        <v>44358</v>
      </c>
    </row>
    <row r="12" spans="1:22" ht="15.75" customHeight="1" x14ac:dyDescent="0.35">
      <c r="A12" s="45" t="str">
        <f>'Crisis Indicator Data'!A10</f>
        <v>Complex crisis in CAR</v>
      </c>
      <c r="B12" s="45" t="str">
        <f>Lists!G10</f>
        <v>Complex crisis</v>
      </c>
      <c r="C12" s="45" t="str">
        <f>'Crisis Indicator Data'!C10</f>
        <v>CAF001</v>
      </c>
      <c r="D12" s="45" t="str">
        <f>'Crisis Indicator Data'!D10</f>
        <v>CAR</v>
      </c>
      <c r="E12" s="45" t="str">
        <f>'Crisis Indicator Data'!E10</f>
        <v>CAF</v>
      </c>
      <c r="F12" s="45" t="str">
        <f>'Crisis Indicator Data'!B10</f>
        <v>Complex crisis</v>
      </c>
      <c r="G12" s="227">
        <f t="shared" si="0"/>
        <v>4.3</v>
      </c>
      <c r="H12" s="44">
        <f t="shared" si="1"/>
        <v>5</v>
      </c>
      <c r="I12" s="115" t="str">
        <f t="shared" si="2"/>
        <v>Very High</v>
      </c>
      <c r="J12" s="228" t="str">
        <f>INDEX(Trends!$D$3:$D$404,MATCH(C12,Trends!$C$3:$C$404,0))</f>
        <v>Increasing</v>
      </c>
      <c r="K12" s="108" t="str">
        <f>IF(Reliability!B10="x","x",(IF(ROUNDUP(Reliability!B10,0)=1,"Very High",IF(ROUNDUP(Reliability!B10,0)=2,"High",IF(ROUNDUP(Reliability!B10,0)=3,"Medium",IF(ROUNDUP(Reliability!B10,0)=4,"Low","Very Low"))))))</f>
        <v>Medium</v>
      </c>
      <c r="L12" s="229">
        <f t="shared" si="3"/>
        <v>4.4000000000000004</v>
      </c>
      <c r="M12" s="230">
        <f>'Impact of the crisis'!N13</f>
        <v>4.3</v>
      </c>
      <c r="N12" s="230">
        <f>'Impact of the crisis'!AB13</f>
        <v>4.5</v>
      </c>
      <c r="O12" s="229">
        <f>'Conditions of people affected'!R13</f>
        <v>4.05</v>
      </c>
      <c r="P12" s="230">
        <f>'Conditions of people affected'!K13</f>
        <v>4.0999999999999996</v>
      </c>
      <c r="Q12" s="230">
        <f>'Conditions of people affected'!Q13</f>
        <v>4</v>
      </c>
      <c r="R12" s="230">
        <f t="shared" si="4"/>
        <v>4.5</v>
      </c>
      <c r="S12" s="230">
        <f>'Complexity of the crisis'!X13</f>
        <v>4.5</v>
      </c>
      <c r="T12" s="230">
        <f>'Complexity of the crisis'!AN13</f>
        <v>4.5</v>
      </c>
      <c r="U12" s="122" t="str">
        <f>VLOOKUP(C12,Lists!$C$3:$E$160,3,FALSE)</f>
        <v>Africa</v>
      </c>
      <c r="V12" s="123">
        <v>44467</v>
      </c>
    </row>
    <row r="13" spans="1:22" ht="15.75" customHeight="1" x14ac:dyDescent="0.35">
      <c r="A13" s="45" t="str">
        <f>'Crisis Indicator Data'!A11</f>
        <v>Multiple crises in Cameroon</v>
      </c>
      <c r="B13" s="45" t="str">
        <f>Lists!G11</f>
        <v>Country level</v>
      </c>
      <c r="C13" s="45" t="str">
        <f>'Crisis Indicator Data'!C11</f>
        <v>CMR001</v>
      </c>
      <c r="D13" s="45" t="str">
        <f>'Crisis Indicator Data'!D11</f>
        <v>Cameroon</v>
      </c>
      <c r="E13" s="45" t="str">
        <f>'Crisis Indicator Data'!E11</f>
        <v>CMR</v>
      </c>
      <c r="F13" s="45" t="str">
        <f>'Crisis Indicator Data'!B11</f>
        <v>Multiple crises country</v>
      </c>
      <c r="G13" s="227">
        <f t="shared" si="0"/>
        <v>4.2</v>
      </c>
      <c r="H13" s="44">
        <f t="shared" si="1"/>
        <v>5</v>
      </c>
      <c r="I13" s="115" t="str">
        <f t="shared" si="2"/>
        <v>Very High</v>
      </c>
      <c r="J13" s="228" t="str">
        <f>INDEX(Trends!$D$3:$D$404,MATCH(C13,Trends!$C$3:$C$404,0))</f>
        <v>Increasing</v>
      </c>
      <c r="K13" s="108" t="str">
        <f>IF(Reliability!B11="x","x",(IF(ROUNDUP(Reliability!B11,0)=1,"Very High",IF(ROUNDUP(Reliability!B11,0)=2,"High",IF(ROUNDUP(Reliability!B11,0)=3,"Medium",IF(ROUNDUP(Reliability!B11,0)=4,"Low","Very Low"))))))</f>
        <v>High</v>
      </c>
      <c r="L13" s="229">
        <f t="shared" si="3"/>
        <v>4.0999999999999996</v>
      </c>
      <c r="M13" s="230">
        <f>'Impact of the crisis'!N14</f>
        <v>4.7</v>
      </c>
      <c r="N13" s="230">
        <f>'Impact of the crisis'!AB14</f>
        <v>3.7</v>
      </c>
      <c r="O13" s="229">
        <f>'Conditions of people affected'!R14</f>
        <v>4.1500000000000004</v>
      </c>
      <c r="P13" s="230">
        <f>'Conditions of people affected'!K14</f>
        <v>4.3</v>
      </c>
      <c r="Q13" s="230">
        <f>'Conditions of people affected'!Q14</f>
        <v>4</v>
      </c>
      <c r="R13" s="230">
        <f t="shared" si="4"/>
        <v>4.4000000000000004</v>
      </c>
      <c r="S13" s="230">
        <f>'Complexity of the crisis'!X14</f>
        <v>4.2</v>
      </c>
      <c r="T13" s="230">
        <f>'Complexity of the crisis'!AN14</f>
        <v>4.5</v>
      </c>
      <c r="U13" s="122" t="str">
        <f>VLOOKUP(C13,Lists!$C$3:$E$160,3,FALSE)</f>
        <v>Africa</v>
      </c>
      <c r="V13" s="123">
        <v>44354</v>
      </c>
    </row>
    <row r="14" spans="1:22" ht="15.75" customHeight="1" x14ac:dyDescent="0.35">
      <c r="A14" s="45" t="str">
        <f>'Crisis Indicator Data'!A12</f>
        <v>Boko Haram in Cameroon</v>
      </c>
      <c r="B14" s="45" t="str">
        <f>Lists!G12</f>
        <v>Boko Haram</v>
      </c>
      <c r="C14" s="45" t="str">
        <f>'Crisis Indicator Data'!C12</f>
        <v>CMR002</v>
      </c>
      <c r="D14" s="45" t="str">
        <f>'Crisis Indicator Data'!D12</f>
        <v>Cameroon</v>
      </c>
      <c r="E14" s="45" t="str">
        <f>'Crisis Indicator Data'!E12</f>
        <v>CMR</v>
      </c>
      <c r="F14" s="45" t="str">
        <f>'Crisis Indicator Data'!B12</f>
        <v>Conflict</v>
      </c>
      <c r="G14" s="227">
        <f t="shared" si="0"/>
        <v>3.4</v>
      </c>
      <c r="H14" s="44">
        <f t="shared" si="1"/>
        <v>4</v>
      </c>
      <c r="I14" s="115" t="str">
        <f t="shared" si="2"/>
        <v>High</v>
      </c>
      <c r="J14" s="228" t="str">
        <f>INDEX(Trends!$D$3:$D$404,MATCH(C14,Trends!$C$3:$C$404,0))</f>
        <v>Increasing</v>
      </c>
      <c r="K14" s="108" t="str">
        <f>IF(Reliability!B12="x","x",(IF(ROUNDUP(Reliability!B12,0)=1,"Very High",IF(ROUNDUP(Reliability!B12,0)=2,"High",IF(ROUNDUP(Reliability!B12,0)=3,"Medium",IF(ROUNDUP(Reliability!B12,0)=4,"Low","Very Low"))))))</f>
        <v>High</v>
      </c>
      <c r="L14" s="229">
        <f t="shared" si="3"/>
        <v>3.1</v>
      </c>
      <c r="M14" s="230">
        <f>'Impact of the crisis'!N15</f>
        <v>1.5</v>
      </c>
      <c r="N14" s="230">
        <f>'Impact of the crisis'!AB15</f>
        <v>3.7</v>
      </c>
      <c r="O14" s="229">
        <f>'Conditions of people affected'!R15</f>
        <v>3</v>
      </c>
      <c r="P14" s="230">
        <f>'Conditions of people affected'!K15</f>
        <v>3</v>
      </c>
      <c r="Q14" s="230">
        <f>'Conditions of people affected'!Q15</f>
        <v>3</v>
      </c>
      <c r="R14" s="230">
        <f t="shared" si="4"/>
        <v>4.0999999999999996</v>
      </c>
      <c r="S14" s="230">
        <f>'Complexity of the crisis'!X15</f>
        <v>4.2</v>
      </c>
      <c r="T14" s="230">
        <f>'Complexity of the crisis'!AN15</f>
        <v>4</v>
      </c>
      <c r="U14" s="122" t="str">
        <f>VLOOKUP(C14,Lists!$C$3:$E$160,3,FALSE)</f>
        <v>Africa</v>
      </c>
      <c r="V14" s="123">
        <v>44351</v>
      </c>
    </row>
    <row r="15" spans="1:22" ht="15.75" customHeight="1" x14ac:dyDescent="0.35">
      <c r="A15" s="45" t="str">
        <f>'Crisis Indicator Data'!A13</f>
        <v>Anglophone Crisis in Cameroon</v>
      </c>
      <c r="B15" s="45" t="str">
        <f>Lists!G13</f>
        <v>Anglophone crisis</v>
      </c>
      <c r="C15" s="45" t="str">
        <f>'Crisis Indicator Data'!C13</f>
        <v>CMR003</v>
      </c>
      <c r="D15" s="45" t="str">
        <f>'Crisis Indicator Data'!D13</f>
        <v>Cameroon</v>
      </c>
      <c r="E15" s="45" t="str">
        <f>'Crisis Indicator Data'!E13</f>
        <v>CMR</v>
      </c>
      <c r="F15" s="45" t="str">
        <f>'Crisis Indicator Data'!B13</f>
        <v>Conflict</v>
      </c>
      <c r="G15" s="227">
        <f t="shared" si="0"/>
        <v>3.4</v>
      </c>
      <c r="H15" s="44">
        <f t="shared" si="1"/>
        <v>4</v>
      </c>
      <c r="I15" s="115" t="str">
        <f t="shared" si="2"/>
        <v>High</v>
      </c>
      <c r="J15" s="228" t="str">
        <f>INDEX(Trends!$D$3:$D$404,MATCH(C15,Trends!$C$3:$C$404,0))</f>
        <v>Stable</v>
      </c>
      <c r="K15" s="108" t="str">
        <f>IF(Reliability!B13="x","x",(IF(ROUNDUP(Reliability!B13,0)=1,"Very High",IF(ROUNDUP(Reliability!B13,0)=2,"High",IF(ROUNDUP(Reliability!B13,0)=3,"Medium",IF(ROUNDUP(Reliability!B13,0)=4,"Low","Very Low"))))))</f>
        <v>High</v>
      </c>
      <c r="L15" s="229">
        <f t="shared" si="3"/>
        <v>3.2</v>
      </c>
      <c r="M15" s="230">
        <f>'Impact of the crisis'!N16</f>
        <v>1.7</v>
      </c>
      <c r="N15" s="230">
        <f>'Impact of the crisis'!AB16</f>
        <v>3.8</v>
      </c>
      <c r="O15" s="229">
        <f>'Conditions of people affected'!R16</f>
        <v>3.15</v>
      </c>
      <c r="P15" s="230">
        <f>'Conditions of people affected'!K16</f>
        <v>3.3</v>
      </c>
      <c r="Q15" s="230">
        <f>'Conditions of people affected'!Q16</f>
        <v>3</v>
      </c>
      <c r="R15" s="230">
        <f t="shared" si="4"/>
        <v>4.0999999999999996</v>
      </c>
      <c r="S15" s="230">
        <f>'Complexity of the crisis'!X16</f>
        <v>4.2</v>
      </c>
      <c r="T15" s="230">
        <f>'Complexity of the crisis'!AN16</f>
        <v>4</v>
      </c>
      <c r="U15" s="122" t="str">
        <f>VLOOKUP(C15,Lists!$C$3:$E$160,3,FALSE)</f>
        <v>Africa</v>
      </c>
      <c r="V15" s="123">
        <v>44350</v>
      </c>
    </row>
    <row r="16" spans="1:22" ht="15.75" customHeight="1" x14ac:dyDescent="0.35">
      <c r="A16" s="45" t="str">
        <f>'Crisis Indicator Data'!A14</f>
        <v>CAR refugees in Cameroon</v>
      </c>
      <c r="B16" s="45" t="str">
        <f>Lists!G14</f>
        <v>CAR refugees</v>
      </c>
      <c r="C16" s="45" t="str">
        <f>'Crisis Indicator Data'!C14</f>
        <v>CMR004</v>
      </c>
      <c r="D16" s="45" t="str">
        <f>'Crisis Indicator Data'!D14</f>
        <v>Cameroon</v>
      </c>
      <c r="E16" s="45" t="str">
        <f>'Crisis Indicator Data'!E14</f>
        <v>CMR</v>
      </c>
      <c r="F16" s="45" t="str">
        <f>'Crisis Indicator Data'!B14</f>
        <v>International displacement</v>
      </c>
      <c r="G16" s="227">
        <f t="shared" si="0"/>
        <v>3</v>
      </c>
      <c r="H16" s="44">
        <f t="shared" si="1"/>
        <v>3</v>
      </c>
      <c r="I16" s="115" t="str">
        <f t="shared" si="2"/>
        <v>Medium</v>
      </c>
      <c r="J16" s="228" t="str">
        <f>INDEX(Trends!$D$3:$D$404,MATCH(C16,Trends!$C$3:$C$404,0))</f>
        <v>Increasing</v>
      </c>
      <c r="K16" s="108" t="str">
        <f>IF(Reliability!B14="x","x",(IF(ROUNDUP(Reliability!B14,0)=1,"Very High",IF(ROUNDUP(Reliability!B14,0)=2,"High",IF(ROUNDUP(Reliability!B14,0)=3,"Medium",IF(ROUNDUP(Reliability!B14,0)=4,"Low","Very Low"))))))</f>
        <v>Medium</v>
      </c>
      <c r="L16" s="229">
        <f t="shared" si="3"/>
        <v>2.8</v>
      </c>
      <c r="M16" s="230">
        <f>'Impact of the crisis'!N17</f>
        <v>1.7</v>
      </c>
      <c r="N16" s="230">
        <f>'Impact of the crisis'!AB17</f>
        <v>3.2</v>
      </c>
      <c r="O16" s="229">
        <f>'Conditions of people affected'!R17</f>
        <v>2.75</v>
      </c>
      <c r="P16" s="230">
        <f>'Conditions of people affected'!K17</f>
        <v>2.5</v>
      </c>
      <c r="Q16" s="230">
        <f>'Conditions of people affected'!Q17</f>
        <v>3</v>
      </c>
      <c r="R16" s="230">
        <f t="shared" si="4"/>
        <v>3.5</v>
      </c>
      <c r="S16" s="230">
        <f>'Complexity of the crisis'!X17</f>
        <v>4.2</v>
      </c>
      <c r="T16" s="230">
        <f>'Complexity of the crisis'!AN17</f>
        <v>2.5</v>
      </c>
      <c r="U16" s="122" t="str">
        <f>VLOOKUP(C16,Lists!$C$3:$E$160,3,FALSE)</f>
        <v>Africa</v>
      </c>
      <c r="V16" s="123">
        <v>44350</v>
      </c>
    </row>
    <row r="17" spans="1:22" ht="15.75" customHeight="1" x14ac:dyDescent="0.35">
      <c r="A17" s="45" t="str">
        <f>'Crisis Indicator Data'!A15</f>
        <v>Complex crisis in DRC</v>
      </c>
      <c r="B17" s="45" t="str">
        <f>Lists!G15</f>
        <v>Complex crisis</v>
      </c>
      <c r="C17" s="45" t="str">
        <f>'Crisis Indicator Data'!C15</f>
        <v>COD001</v>
      </c>
      <c r="D17" s="45" t="str">
        <f>'Crisis Indicator Data'!D15</f>
        <v>DRC</v>
      </c>
      <c r="E17" s="45" t="str">
        <f>'Crisis Indicator Data'!E15</f>
        <v>COD</v>
      </c>
      <c r="F17" s="45" t="str">
        <f>'Crisis Indicator Data'!B15</f>
        <v>Complex crisis</v>
      </c>
      <c r="G17" s="227">
        <f t="shared" si="0"/>
        <v>4.5999999999999996</v>
      </c>
      <c r="H17" s="44">
        <f t="shared" si="1"/>
        <v>5</v>
      </c>
      <c r="I17" s="115" t="str">
        <f t="shared" si="2"/>
        <v>Very High</v>
      </c>
      <c r="J17" s="228" t="str">
        <f>INDEX(Trends!$D$3:$D$404,MATCH(C17,Trends!$C$3:$C$404,0))</f>
        <v>Increasing</v>
      </c>
      <c r="K17" s="108" t="str">
        <f>IF(Reliability!B15="x","x",(IF(ROUNDUP(Reliability!B15,0)=1,"Very High",IF(ROUNDUP(Reliability!B15,0)=2,"High",IF(ROUNDUP(Reliability!B15,0)=3,"Medium",IF(ROUNDUP(Reliability!B15,0)=4,"Low","Very Low"))))))</f>
        <v>High</v>
      </c>
      <c r="L17" s="229">
        <f t="shared" si="3"/>
        <v>4.5</v>
      </c>
      <c r="M17" s="230">
        <f>'Impact of the crisis'!N18</f>
        <v>5</v>
      </c>
      <c r="N17" s="230">
        <f>'Impact of the crisis'!AB18</f>
        <v>4.0999999999999996</v>
      </c>
      <c r="O17" s="229">
        <f>'Conditions of people affected'!R18</f>
        <v>4.5</v>
      </c>
      <c r="P17" s="230">
        <f>'Conditions of people affected'!K18</f>
        <v>5</v>
      </c>
      <c r="Q17" s="230">
        <f>'Conditions of people affected'!Q18</f>
        <v>4</v>
      </c>
      <c r="R17" s="230">
        <f t="shared" si="4"/>
        <v>4.8</v>
      </c>
      <c r="S17" s="230">
        <f>'Complexity of the crisis'!X18</f>
        <v>5.0999999999999996</v>
      </c>
      <c r="T17" s="230">
        <f>'Complexity of the crisis'!AN18</f>
        <v>4.5</v>
      </c>
      <c r="U17" s="122" t="str">
        <f>VLOOKUP(C17,Lists!$C$3:$E$160,3,FALSE)</f>
        <v>Africa</v>
      </c>
      <c r="V17" s="123">
        <v>44396</v>
      </c>
    </row>
    <row r="18" spans="1:22" ht="15.75" customHeight="1" x14ac:dyDescent="0.35">
      <c r="A18" s="45" t="str">
        <f>'Crisis Indicator Data'!A16</f>
        <v>Complex crisis in Congo</v>
      </c>
      <c r="B18" s="45" t="str">
        <f>Lists!G16</f>
        <v>Complex crisis</v>
      </c>
      <c r="C18" s="45" t="str">
        <f>'Crisis Indicator Data'!C16</f>
        <v>COG001</v>
      </c>
      <c r="D18" s="45" t="str">
        <f>'Crisis Indicator Data'!D16</f>
        <v>Congo</v>
      </c>
      <c r="E18" s="45" t="str">
        <f>'Crisis Indicator Data'!E16</f>
        <v>COG</v>
      </c>
      <c r="F18" s="45" t="str">
        <f>'Crisis Indicator Data'!B16</f>
        <v>Complex crisis</v>
      </c>
      <c r="G18" s="227">
        <f t="shared" si="0"/>
        <v>3.4</v>
      </c>
      <c r="H18" s="44">
        <f t="shared" si="1"/>
        <v>4</v>
      </c>
      <c r="I18" s="115" t="str">
        <f t="shared" si="2"/>
        <v>High</v>
      </c>
      <c r="J18" s="228" t="str">
        <f>INDEX(Trends!$D$3:$D$404,MATCH(C18,Trends!$C$3:$C$404,0))</f>
        <v>Increasing</v>
      </c>
      <c r="K18" s="108" t="str">
        <f>IF(Reliability!B16="x","x",(IF(ROUNDUP(Reliability!B16,0)=1,"Very High",IF(ROUNDUP(Reliability!B16,0)=2,"High",IF(ROUNDUP(Reliability!B16,0)=3,"Medium",IF(ROUNDUP(Reliability!B16,0)=4,"Low","Very Low"))))))</f>
        <v>Low</v>
      </c>
      <c r="L18" s="229">
        <f t="shared" si="3"/>
        <v>3.6</v>
      </c>
      <c r="M18" s="230">
        <f>'Impact of the crisis'!N19</f>
        <v>4.2</v>
      </c>
      <c r="N18" s="230">
        <f>'Impact of the crisis'!AB19</f>
        <v>3.3</v>
      </c>
      <c r="O18" s="229">
        <f>'Conditions of people affected'!R19</f>
        <v>3.25</v>
      </c>
      <c r="P18" s="230">
        <f>'Conditions of people affected'!K19</f>
        <v>3.5</v>
      </c>
      <c r="Q18" s="230">
        <f>'Conditions of people affected'!Q19</f>
        <v>3</v>
      </c>
      <c r="R18" s="230">
        <f t="shared" si="4"/>
        <v>3.3</v>
      </c>
      <c r="S18" s="230">
        <f>'Complexity of the crisis'!X19</f>
        <v>3.1</v>
      </c>
      <c r="T18" s="230">
        <f>'Complexity of the crisis'!AN19</f>
        <v>3.5</v>
      </c>
      <c r="U18" s="122" t="str">
        <f>VLOOKUP(C18,Lists!$C$3:$E$160,3,FALSE)</f>
        <v>Africa</v>
      </c>
      <c r="V18" s="123">
        <v>44356</v>
      </c>
    </row>
    <row r="19" spans="1:22" ht="15.75" customHeight="1" x14ac:dyDescent="0.35">
      <c r="A19" s="45" t="str">
        <f>'Crisis Indicator Data'!A17</f>
        <v>Complex crisis in Colombia</v>
      </c>
      <c r="B19" s="45" t="str">
        <f>Lists!G17</f>
        <v>Complex crisis</v>
      </c>
      <c r="C19" s="45" t="str">
        <f>'Crisis Indicator Data'!C17</f>
        <v>COL001</v>
      </c>
      <c r="D19" s="45" t="str">
        <f>'Crisis Indicator Data'!D17</f>
        <v>Colombia</v>
      </c>
      <c r="E19" s="45" t="str">
        <f>'Crisis Indicator Data'!E17</f>
        <v>COL</v>
      </c>
      <c r="F19" s="45" t="str">
        <f>'Crisis Indicator Data'!B17</f>
        <v>Complex crisis</v>
      </c>
      <c r="G19" s="227">
        <f t="shared" si="0"/>
        <v>4.5</v>
      </c>
      <c r="H19" s="44">
        <f t="shared" si="1"/>
        <v>5</v>
      </c>
      <c r="I19" s="115" t="str">
        <f t="shared" si="2"/>
        <v>Very High</v>
      </c>
      <c r="J19" s="228" t="str">
        <f>INDEX(Trends!$D$3:$D$404,MATCH(C19,Trends!$C$3:$C$404,0))</f>
        <v>Increasing</v>
      </c>
      <c r="K19" s="108" t="str">
        <f>IF(Reliability!B17="x","x",(IF(ROUNDUP(Reliability!B17,0)=1,"Very High",IF(ROUNDUP(Reliability!B17,0)=2,"High",IF(ROUNDUP(Reliability!B17,0)=3,"Medium",IF(ROUNDUP(Reliability!B17,0)=4,"Low","Very Low"))))))</f>
        <v>High</v>
      </c>
      <c r="L19" s="229">
        <f t="shared" si="3"/>
        <v>4</v>
      </c>
      <c r="M19" s="230">
        <f>'Impact of the crisis'!N20</f>
        <v>5</v>
      </c>
      <c r="N19" s="230">
        <f>'Impact of the crisis'!AB20</f>
        <v>3.3</v>
      </c>
      <c r="O19" s="229">
        <f>'Conditions of people affected'!R20</f>
        <v>5</v>
      </c>
      <c r="P19" s="230">
        <f>'Conditions of people affected'!K20</f>
        <v>5</v>
      </c>
      <c r="Q19" s="230">
        <f>'Conditions of people affected'!Q20</f>
        <v>5</v>
      </c>
      <c r="R19" s="230">
        <f t="shared" si="4"/>
        <v>3.8</v>
      </c>
      <c r="S19" s="230">
        <f>'Complexity of the crisis'!X20</f>
        <v>3.5</v>
      </c>
      <c r="T19" s="230">
        <f>'Complexity of the crisis'!AN20</f>
        <v>4</v>
      </c>
      <c r="U19" s="122" t="str">
        <f>VLOOKUP(C19,Lists!$C$3:$E$160,3,FALSE)</f>
        <v>Americas</v>
      </c>
      <c r="V19" s="123">
        <v>44456</v>
      </c>
    </row>
    <row r="20" spans="1:22" ht="15.75" customHeight="1" x14ac:dyDescent="0.35">
      <c r="A20" s="45" t="str">
        <f>'Crisis Indicator Data'!A18</f>
        <v>Venezuela displacement in Colombia</v>
      </c>
      <c r="B20" s="45" t="str">
        <f>Lists!G18</f>
        <v xml:space="preserve">Venezuelan refugees </v>
      </c>
      <c r="C20" s="45" t="str">
        <f>'Crisis Indicator Data'!C18</f>
        <v>COL002</v>
      </c>
      <c r="D20" s="45" t="str">
        <f>'Crisis Indicator Data'!D18</f>
        <v>Colombia</v>
      </c>
      <c r="E20" s="45" t="str">
        <f>'Crisis Indicator Data'!E18</f>
        <v>COL</v>
      </c>
      <c r="F20" s="45" t="str">
        <f>'Crisis Indicator Data'!B18</f>
        <v>International displacement</v>
      </c>
      <c r="G20" s="227">
        <f t="shared" si="0"/>
        <v>3.6</v>
      </c>
      <c r="H20" s="44">
        <f t="shared" si="1"/>
        <v>4</v>
      </c>
      <c r="I20" s="115" t="str">
        <f t="shared" si="2"/>
        <v>High</v>
      </c>
      <c r="J20" s="228" t="str">
        <f>INDEX(Trends!$D$3:$D$404,MATCH(C20,Trends!$C$3:$C$404,0))</f>
        <v>Increasing</v>
      </c>
      <c r="K20" s="108" t="str">
        <f>IF(Reliability!B18="x","x",(IF(ROUNDUP(Reliability!B18,0)=1,"Very High",IF(ROUNDUP(Reliability!B18,0)=2,"High",IF(ROUNDUP(Reliability!B18,0)=3,"Medium",IF(ROUNDUP(Reliability!B18,0)=4,"Low","Very Low"))))))</f>
        <v>Medium</v>
      </c>
      <c r="L20" s="229">
        <f t="shared" si="3"/>
        <v>3.6</v>
      </c>
      <c r="M20" s="230">
        <f>'Impact of the crisis'!N21</f>
        <v>2.7</v>
      </c>
      <c r="N20" s="230">
        <f>'Impact of the crisis'!AB21</f>
        <v>3.9</v>
      </c>
      <c r="O20" s="229">
        <f>'Conditions of people affected'!R21</f>
        <v>3.7</v>
      </c>
      <c r="P20" s="230">
        <f>'Conditions of people affected'!K21</f>
        <v>4.4000000000000004</v>
      </c>
      <c r="Q20" s="230">
        <f>'Conditions of people affected'!Q21</f>
        <v>3</v>
      </c>
      <c r="R20" s="230">
        <f t="shared" si="4"/>
        <v>3.3</v>
      </c>
      <c r="S20" s="230">
        <f>'Complexity of the crisis'!X21</f>
        <v>3.5</v>
      </c>
      <c r="T20" s="230">
        <f>'Complexity of the crisis'!AN21</f>
        <v>3</v>
      </c>
      <c r="U20" s="122" t="str">
        <f>VLOOKUP(C20,Lists!$C$3:$E$160,3,FALSE)</f>
        <v>Americas</v>
      </c>
      <c r="V20" s="123">
        <v>44456</v>
      </c>
    </row>
    <row r="21" spans="1:22" ht="15.75" customHeight="1" x14ac:dyDescent="0.35">
      <c r="A21" s="45" t="str">
        <f>'Crisis Indicator Data'!A19</f>
        <v>Nicaraguan refugees in Costa Rica</v>
      </c>
      <c r="B21" s="45" t="str">
        <f>Lists!G19</f>
        <v>Nicaraguan refugees</v>
      </c>
      <c r="C21" s="45" t="str">
        <f>'Crisis Indicator Data'!C19</f>
        <v>CRI002</v>
      </c>
      <c r="D21" s="45" t="str">
        <f>'Crisis Indicator Data'!D19</f>
        <v>Costa Rica</v>
      </c>
      <c r="E21" s="45" t="str">
        <f>'Crisis Indicator Data'!E19</f>
        <v>CRI</v>
      </c>
      <c r="F21" s="45" t="str">
        <f>'Crisis Indicator Data'!B19</f>
        <v>International displacement</v>
      </c>
      <c r="G21" s="227">
        <f t="shared" si="0"/>
        <v>1.2</v>
      </c>
      <c r="H21" s="44">
        <f t="shared" si="1"/>
        <v>2</v>
      </c>
      <c r="I21" s="115" t="str">
        <f t="shared" si="2"/>
        <v>Low</v>
      </c>
      <c r="J21" s="228" t="str">
        <f>INDEX(Trends!$D$3:$D$404,MATCH(C21,Trends!$C$3:$C$404,0))</f>
        <v>Stable</v>
      </c>
      <c r="K21" s="108" t="str">
        <f>IF(Reliability!B19="x","x",(IF(ROUNDUP(Reliability!B19,0)=1,"Very High",IF(ROUNDUP(Reliability!B19,0)=2,"High",IF(ROUNDUP(Reliability!B19,0)=3,"Medium",IF(ROUNDUP(Reliability!B19,0)=4,"Low","Very Low"))))))</f>
        <v>Medium</v>
      </c>
      <c r="L21" s="229">
        <f t="shared" si="3"/>
        <v>1.3</v>
      </c>
      <c r="M21" s="230">
        <f>'Impact of the crisis'!N22</f>
        <v>1</v>
      </c>
      <c r="N21" s="230">
        <f>'Impact of the crisis'!AB22</f>
        <v>1.5</v>
      </c>
      <c r="O21" s="229">
        <f>'Conditions of people affected'!R22</f>
        <v>1.05</v>
      </c>
      <c r="P21" s="230">
        <f>'Conditions of people affected'!K22</f>
        <v>1.1000000000000001</v>
      </c>
      <c r="Q21" s="230">
        <f>'Conditions of people affected'!Q22</f>
        <v>1</v>
      </c>
      <c r="R21" s="230">
        <f t="shared" si="4"/>
        <v>1.2</v>
      </c>
      <c r="S21" s="230">
        <f>'Complexity of the crisis'!X22</f>
        <v>0.9</v>
      </c>
      <c r="T21" s="230">
        <f>'Complexity of the crisis'!AN22</f>
        <v>1.5</v>
      </c>
      <c r="U21" s="122" t="str">
        <f>VLOOKUP(C21,Lists!$C$3:$E$160,3,FALSE)</f>
        <v>Americas</v>
      </c>
      <c r="V21" s="123">
        <v>44351</v>
      </c>
    </row>
    <row r="22" spans="1:22" ht="15.75" customHeight="1" x14ac:dyDescent="0.35">
      <c r="A22" s="45" t="str">
        <f>'Crisis Indicator Data'!A20</f>
        <v>Multiple crises in Djibouti</v>
      </c>
      <c r="B22" s="45" t="str">
        <f>Lists!G20</f>
        <v>Country level</v>
      </c>
      <c r="C22" s="45" t="str">
        <f>'Crisis Indicator Data'!C20</f>
        <v>DJI001</v>
      </c>
      <c r="D22" s="45" t="str">
        <f>'Crisis Indicator Data'!D20</f>
        <v>Djibouti</v>
      </c>
      <c r="E22" s="45" t="str">
        <f>'Crisis Indicator Data'!E20</f>
        <v>DJI</v>
      </c>
      <c r="F22" s="45" t="str">
        <f>'Crisis Indicator Data'!B20</f>
        <v>Multiple crises country</v>
      </c>
      <c r="G22" s="227">
        <f t="shared" si="0"/>
        <v>2.8</v>
      </c>
      <c r="H22" s="44">
        <f t="shared" si="1"/>
        <v>3</v>
      </c>
      <c r="I22" s="115" t="str">
        <f t="shared" si="2"/>
        <v>Medium</v>
      </c>
      <c r="J22" s="228" t="str">
        <f>INDEX(Trends!$D$3:$D$404,MATCH(C22,Trends!$C$3:$C$404,0))</f>
        <v>Stable</v>
      </c>
      <c r="K22" s="108" t="str">
        <f>IF(Reliability!B20="x","x",(IF(ROUNDUP(Reliability!B20,0)=1,"Very High",IF(ROUNDUP(Reliability!B20,0)=2,"High",IF(ROUNDUP(Reliability!B20,0)=3,"Medium",IF(ROUNDUP(Reliability!B20,0)=4,"Low","Very Low"))))))</f>
        <v>Very High</v>
      </c>
      <c r="L22" s="229">
        <f t="shared" si="3"/>
        <v>2.5</v>
      </c>
      <c r="M22" s="230">
        <f>'Impact of the crisis'!N23</f>
        <v>3.1</v>
      </c>
      <c r="N22" s="230">
        <f>'Impact of the crisis'!AB23</f>
        <v>2.1</v>
      </c>
      <c r="O22" s="229">
        <f>'Conditions of people affected'!R23</f>
        <v>2.65</v>
      </c>
      <c r="P22" s="230">
        <f>'Conditions of people affected'!K23</f>
        <v>2.2999999999999998</v>
      </c>
      <c r="Q22" s="230">
        <f>'Conditions of people affected'!Q23</f>
        <v>3</v>
      </c>
      <c r="R22" s="230">
        <f t="shared" si="4"/>
        <v>3.3</v>
      </c>
      <c r="S22" s="230">
        <f>'Complexity of the crisis'!X23</f>
        <v>3.1</v>
      </c>
      <c r="T22" s="230">
        <f>'Complexity of the crisis'!AN23</f>
        <v>3.5</v>
      </c>
      <c r="U22" s="122" t="str">
        <f>VLOOKUP(C22,Lists!$C$3:$E$160,3,FALSE)</f>
        <v>Africa</v>
      </c>
      <c r="V22" s="123">
        <v>44451</v>
      </c>
    </row>
    <row r="23" spans="1:22" ht="15.75" customHeight="1" x14ac:dyDescent="0.35">
      <c r="A23" s="45" t="str">
        <f>'Crisis Indicator Data'!A21</f>
        <v>Mixed migration in Djibouti</v>
      </c>
      <c r="B23" s="45" t="str">
        <f>Lists!G21</f>
        <v>Mixed Migration</v>
      </c>
      <c r="C23" s="45" t="str">
        <f>'Crisis Indicator Data'!C21</f>
        <v>DJI002</v>
      </c>
      <c r="D23" s="45" t="str">
        <f>'Crisis Indicator Data'!D21</f>
        <v>Djibouti</v>
      </c>
      <c r="E23" s="45" t="str">
        <f>'Crisis Indicator Data'!E21</f>
        <v>DJI</v>
      </c>
      <c r="F23" s="45" t="str">
        <f>'Crisis Indicator Data'!B21</f>
        <v>International displacement</v>
      </c>
      <c r="G23" s="227">
        <f t="shared" si="0"/>
        <v>1.8</v>
      </c>
      <c r="H23" s="44">
        <f t="shared" si="1"/>
        <v>2</v>
      </c>
      <c r="I23" s="115" t="str">
        <f t="shared" si="2"/>
        <v>Low</v>
      </c>
      <c r="J23" s="228" t="str">
        <f>INDEX(Trends!$D$3:$D$404,MATCH(C23,Trends!$C$3:$C$404,0))</f>
        <v>Stable</v>
      </c>
      <c r="K23" s="108" t="str">
        <f>IF(Reliability!B21="x","x",(IF(ROUNDUP(Reliability!B21,0)=1,"Very High",IF(ROUNDUP(Reliability!B21,0)=2,"High",IF(ROUNDUP(Reliability!B21,0)=3,"Medium",IF(ROUNDUP(Reliability!B21,0)=4,"Low","Very Low"))))))</f>
        <v>Very High</v>
      </c>
      <c r="L23" s="229">
        <f t="shared" si="3"/>
        <v>2</v>
      </c>
      <c r="M23" s="230">
        <f>'Impact of the crisis'!N24</f>
        <v>3.1</v>
      </c>
      <c r="N23" s="230">
        <f>'Impact of the crisis'!AB24</f>
        <v>1.3</v>
      </c>
      <c r="O23" s="229">
        <f>'Conditions of people affected'!R24</f>
        <v>0.95</v>
      </c>
      <c r="P23" s="230">
        <f>'Conditions of people affected'!K24</f>
        <v>0.9</v>
      </c>
      <c r="Q23" s="230">
        <f>'Conditions of people affected'!Q24</f>
        <v>1</v>
      </c>
      <c r="R23" s="230">
        <f t="shared" si="4"/>
        <v>2.8</v>
      </c>
      <c r="S23" s="230">
        <f>'Complexity of the crisis'!X24</f>
        <v>3.1</v>
      </c>
      <c r="T23" s="230">
        <f>'Complexity of the crisis'!AN24</f>
        <v>2.5</v>
      </c>
      <c r="U23" s="122" t="str">
        <f>VLOOKUP(C23,Lists!$C$3:$E$160,3,FALSE)</f>
        <v>Africa</v>
      </c>
      <c r="V23" s="123">
        <v>44451</v>
      </c>
    </row>
    <row r="24" spans="1:22" ht="15.75" customHeight="1" x14ac:dyDescent="0.35">
      <c r="A24" s="45" t="str">
        <f>'Crisis Indicator Data'!A22</f>
        <v>Drought in Djibouti</v>
      </c>
      <c r="B24" s="45" t="str">
        <f>Lists!G22</f>
        <v>Drought</v>
      </c>
      <c r="C24" s="45" t="str">
        <f>'Crisis Indicator Data'!C22</f>
        <v>DJI003</v>
      </c>
      <c r="D24" s="45" t="str">
        <f>'Crisis Indicator Data'!D22</f>
        <v>Djibouti</v>
      </c>
      <c r="E24" s="45" t="str">
        <f>'Crisis Indicator Data'!E22</f>
        <v>DJI</v>
      </c>
      <c r="F24" s="45" t="str">
        <f>'Crisis Indicator Data'!B22</f>
        <v>Drought</v>
      </c>
      <c r="G24" s="227">
        <f t="shared" si="0"/>
        <v>2.7</v>
      </c>
      <c r="H24" s="44">
        <f t="shared" si="1"/>
        <v>3</v>
      </c>
      <c r="I24" s="115" t="str">
        <f t="shared" si="2"/>
        <v>Medium</v>
      </c>
      <c r="J24" s="228" t="str">
        <f>INDEX(Trends!$D$3:$D$404,MATCH(C24,Trends!$C$3:$C$404,0))</f>
        <v>Decreasing</v>
      </c>
      <c r="K24" s="108" t="str">
        <f>IF(Reliability!B22="x","x",(IF(ROUNDUP(Reliability!B22,0)=1,"Very High",IF(ROUNDUP(Reliability!B22,0)=2,"High",IF(ROUNDUP(Reliability!B22,0)=3,"Medium",IF(ROUNDUP(Reliability!B22,0)=4,"Low","Very Low"))))))</f>
        <v>High</v>
      </c>
      <c r="L24" s="229">
        <f t="shared" si="3"/>
        <v>2</v>
      </c>
      <c r="M24" s="230">
        <f>'Impact of the crisis'!N25</f>
        <v>3.1</v>
      </c>
      <c r="N24" s="230">
        <f>'Impact of the crisis'!AB25</f>
        <v>1.4</v>
      </c>
      <c r="O24" s="229">
        <f>'Conditions of people affected'!R25</f>
        <v>2.5499999999999998</v>
      </c>
      <c r="P24" s="230">
        <f>'Conditions of people affected'!K25</f>
        <v>2.1</v>
      </c>
      <c r="Q24" s="230">
        <f>'Conditions of people affected'!Q25</f>
        <v>3</v>
      </c>
      <c r="R24" s="230">
        <f t="shared" si="4"/>
        <v>3.3</v>
      </c>
      <c r="S24" s="230">
        <f>'Complexity of the crisis'!X25</f>
        <v>3.1</v>
      </c>
      <c r="T24" s="230">
        <f>'Complexity of the crisis'!AN25</f>
        <v>3.5</v>
      </c>
      <c r="U24" s="122" t="str">
        <f>VLOOKUP(C24,Lists!$C$3:$E$160,3,FALSE)</f>
        <v>Africa</v>
      </c>
      <c r="V24" s="123">
        <v>44451</v>
      </c>
    </row>
    <row r="25" spans="1:22" ht="15.75" customHeight="1" x14ac:dyDescent="0.35">
      <c r="A25" s="45" t="str">
        <f>'Crisis Indicator Data'!A23</f>
        <v>Mixed migration flows in Algeria</v>
      </c>
      <c r="B25" s="45" t="str">
        <f>Lists!G23</f>
        <v>Mixed Migration</v>
      </c>
      <c r="C25" s="45" t="str">
        <f>'Crisis Indicator Data'!C23</f>
        <v>DZA002</v>
      </c>
      <c r="D25" s="45" t="str">
        <f>'Crisis Indicator Data'!D23</f>
        <v>Algeria</v>
      </c>
      <c r="E25" s="45" t="str">
        <f>'Crisis Indicator Data'!E23</f>
        <v>DZA</v>
      </c>
      <c r="F25" s="45" t="str">
        <f>'Crisis Indicator Data'!B23</f>
        <v>International displacement</v>
      </c>
      <c r="G25" s="227" t="str">
        <f t="shared" si="0"/>
        <v>x</v>
      </c>
      <c r="H25" s="44" t="str">
        <f t="shared" si="1"/>
        <v>x</v>
      </c>
      <c r="I25" s="115" t="str">
        <f t="shared" si="2"/>
        <v>x</v>
      </c>
      <c r="J25" s="228" t="str">
        <f>INDEX(Trends!$D$3:$D$404,MATCH(C25,Trends!$C$3:$C$404,0))</f>
        <v>-</v>
      </c>
      <c r="K25" s="108" t="str">
        <f>IF(Reliability!B23="x","x",(IF(ROUNDUP(Reliability!B23,0)=1,"Very High",IF(ROUNDUP(Reliability!B23,0)=2,"High",IF(ROUNDUP(Reliability!B23,0)=3,"Medium",IF(ROUNDUP(Reliability!B23,0)=4,"Low","Very Low"))))))</f>
        <v>Very Low</v>
      </c>
      <c r="L25" s="229">
        <f t="shared" si="3"/>
        <v>4.5</v>
      </c>
      <c r="M25" s="230">
        <f>'Impact of the crisis'!N26</f>
        <v>5</v>
      </c>
      <c r="N25" s="230">
        <f>'Impact of the crisis'!AB26</f>
        <v>4.2</v>
      </c>
      <c r="O25" s="229" t="str">
        <f>'Conditions of people affected'!R26</f>
        <v>x</v>
      </c>
      <c r="P25" s="230" t="str">
        <f>'Conditions of people affected'!K26</f>
        <v>x</v>
      </c>
      <c r="Q25" s="230" t="str">
        <f>'Conditions of people affected'!Q26</f>
        <v>x</v>
      </c>
      <c r="R25" s="230">
        <f t="shared" si="4"/>
        <v>2.7</v>
      </c>
      <c r="S25" s="230">
        <f>'Complexity of the crisis'!X26</f>
        <v>3.6</v>
      </c>
      <c r="T25" s="230">
        <f>'Complexity of the crisis'!AN26</f>
        <v>1.5</v>
      </c>
      <c r="U25" s="122" t="str">
        <f>VLOOKUP(C25,Lists!$C$3:$E$160,3,FALSE)</f>
        <v>Africa</v>
      </c>
      <c r="V25" s="123">
        <v>44411</v>
      </c>
    </row>
    <row r="26" spans="1:22" ht="15.75" customHeight="1" x14ac:dyDescent="0.35">
      <c r="A26" s="45" t="str">
        <f>'Crisis Indicator Data'!A24</f>
        <v>Sahrawi refugees in Algeria</v>
      </c>
      <c r="B26" s="45" t="str">
        <f>Lists!G24</f>
        <v>Sahrawi refugees</v>
      </c>
      <c r="C26" s="45" t="str">
        <f>'Crisis Indicator Data'!C24</f>
        <v>DZA003</v>
      </c>
      <c r="D26" s="45" t="str">
        <f>'Crisis Indicator Data'!D24</f>
        <v>Algeria</v>
      </c>
      <c r="E26" s="45" t="str">
        <f>'Crisis Indicator Data'!E24</f>
        <v>DZA</v>
      </c>
      <c r="F26" s="45" t="str">
        <f>'Crisis Indicator Data'!B24</f>
        <v>International displacement</v>
      </c>
      <c r="G26" s="227">
        <f t="shared" si="0"/>
        <v>2.2999999999999998</v>
      </c>
      <c r="H26" s="44">
        <f t="shared" si="1"/>
        <v>3</v>
      </c>
      <c r="I26" s="115" t="str">
        <f t="shared" si="2"/>
        <v>Medium</v>
      </c>
      <c r="J26" s="228" t="str">
        <f>INDEX(Trends!$D$3:$D$404,MATCH(C26,Trends!$C$3:$C$404,0))</f>
        <v>Stable</v>
      </c>
      <c r="K26" s="108" t="str">
        <f>IF(Reliability!B24="x","x",(IF(ROUNDUP(Reliability!B24,0)=1,"Very High",IF(ROUNDUP(Reliability!B24,0)=2,"High",IF(ROUNDUP(Reliability!B24,0)=3,"Medium",IF(ROUNDUP(Reliability!B24,0)=4,"Low","Very Low"))))))</f>
        <v>Medium</v>
      </c>
      <c r="L26" s="229">
        <f t="shared" si="3"/>
        <v>2.2000000000000002</v>
      </c>
      <c r="M26" s="230">
        <f>'Impact of the crisis'!N27</f>
        <v>1.1000000000000001</v>
      </c>
      <c r="N26" s="230">
        <f>'Impact of the crisis'!AB27</f>
        <v>2.6</v>
      </c>
      <c r="O26" s="229">
        <f>'Conditions of people affected'!R27</f>
        <v>2.2999999999999998</v>
      </c>
      <c r="P26" s="230">
        <f>'Conditions of people affected'!K27</f>
        <v>1.6</v>
      </c>
      <c r="Q26" s="230">
        <f>'Conditions of people affected'!Q27</f>
        <v>3</v>
      </c>
      <c r="R26" s="230">
        <f t="shared" si="4"/>
        <v>2.5</v>
      </c>
      <c r="S26" s="230">
        <f>'Complexity of the crisis'!X27</f>
        <v>3.6</v>
      </c>
      <c r="T26" s="230">
        <f>'Complexity of the crisis'!AN27</f>
        <v>1</v>
      </c>
      <c r="U26" s="122" t="str">
        <f>VLOOKUP(C26,Lists!$C$3:$E$160,3,FALSE)</f>
        <v>Africa</v>
      </c>
      <c r="V26" s="123">
        <v>44411</v>
      </c>
    </row>
    <row r="27" spans="1:22" ht="15.75" customHeight="1" x14ac:dyDescent="0.35">
      <c r="A27" s="45" t="str">
        <f>'Crisis Indicator Data'!A25</f>
        <v>Multiple crises in Algeria</v>
      </c>
      <c r="B27" s="45" t="str">
        <f>Lists!G25</f>
        <v>Country level</v>
      </c>
      <c r="C27" s="45" t="str">
        <f>'Crisis Indicator Data'!C25</f>
        <v>DZA004</v>
      </c>
      <c r="D27" s="45" t="str">
        <f>'Crisis Indicator Data'!D25</f>
        <v>Algeria</v>
      </c>
      <c r="E27" s="45" t="str">
        <f>'Crisis Indicator Data'!E25</f>
        <v>DZA</v>
      </c>
      <c r="F27" s="45" t="str">
        <f>'Crisis Indicator Data'!B25</f>
        <v>Multiple crises country</v>
      </c>
      <c r="G27" s="227" t="str">
        <f t="shared" si="0"/>
        <v>x</v>
      </c>
      <c r="H27" s="44" t="str">
        <f t="shared" si="1"/>
        <v>x</v>
      </c>
      <c r="I27" s="115" t="str">
        <f t="shared" si="2"/>
        <v>x</v>
      </c>
      <c r="J27" s="228" t="str">
        <f>INDEX(Trends!$D$3:$D$404,MATCH(C27,Trends!$C$3:$C$404,0))</f>
        <v>-</v>
      </c>
      <c r="K27" s="108" t="str">
        <f>IF(Reliability!B25="x","x",(IF(ROUNDUP(Reliability!B25,0)=1,"Very High",IF(ROUNDUP(Reliability!B25,0)=2,"High",IF(ROUNDUP(Reliability!B25,0)=3,"Medium",IF(ROUNDUP(Reliability!B25,0)=4,"Low","Very Low"))))))</f>
        <v>Very Low</v>
      </c>
      <c r="L27" s="229">
        <f t="shared" si="3"/>
        <v>4.4000000000000004</v>
      </c>
      <c r="M27" s="230">
        <f>'Impact of the crisis'!N28</f>
        <v>5</v>
      </c>
      <c r="N27" s="230">
        <f>'Impact of the crisis'!AB28</f>
        <v>4</v>
      </c>
      <c r="O27" s="229" t="str">
        <f>'Conditions of people affected'!R28</f>
        <v>x</v>
      </c>
      <c r="P27" s="230" t="str">
        <f>'Conditions of people affected'!K28</f>
        <v>x</v>
      </c>
      <c r="Q27" s="230" t="str">
        <f>'Conditions of people affected'!Q28</f>
        <v>x</v>
      </c>
      <c r="R27" s="230">
        <f t="shared" si="4"/>
        <v>2.7</v>
      </c>
      <c r="S27" s="230">
        <f>'Complexity of the crisis'!X28</f>
        <v>3.6</v>
      </c>
      <c r="T27" s="230">
        <f>'Complexity of the crisis'!AN28</f>
        <v>1.5</v>
      </c>
      <c r="U27" s="122" t="str">
        <f>VLOOKUP(C27,Lists!$C$3:$E$160,3,FALSE)</f>
        <v>Africa</v>
      </c>
      <c r="V27" s="123">
        <v>44357</v>
      </c>
    </row>
    <row r="28" spans="1:22" ht="15.75" customHeight="1" x14ac:dyDescent="0.35">
      <c r="A28" s="45" t="str">
        <f>'Crisis Indicator Data'!A26</f>
        <v>Venezuela displacement in Ecuador</v>
      </c>
      <c r="B28" s="45" t="str">
        <f>Lists!G26</f>
        <v xml:space="preserve">Venezuelan refugees </v>
      </c>
      <c r="C28" s="45" t="str">
        <f>'Crisis Indicator Data'!C26</f>
        <v>ECU002</v>
      </c>
      <c r="D28" s="45" t="str">
        <f>'Crisis Indicator Data'!D26</f>
        <v>Ecuador</v>
      </c>
      <c r="E28" s="45" t="str">
        <f>'Crisis Indicator Data'!E26</f>
        <v>ECU</v>
      </c>
      <c r="F28" s="45" t="str">
        <f>'Crisis Indicator Data'!B26</f>
        <v>International displacement</v>
      </c>
      <c r="G28" s="227">
        <f t="shared" si="0"/>
        <v>2.4</v>
      </c>
      <c r="H28" s="44">
        <f t="shared" si="1"/>
        <v>3</v>
      </c>
      <c r="I28" s="115" t="str">
        <f t="shared" si="2"/>
        <v>Medium</v>
      </c>
      <c r="J28" s="228" t="str">
        <f>INDEX(Trends!$D$3:$D$404,MATCH(C28,Trends!$C$3:$C$404,0))</f>
        <v>Increasing</v>
      </c>
      <c r="K28" s="108" t="str">
        <f>IF(Reliability!B26="x","x",(IF(ROUNDUP(Reliability!B26,0)=1,"Very High",IF(ROUNDUP(Reliability!B26,0)=2,"High",IF(ROUNDUP(Reliability!B26,0)=3,"Medium",IF(ROUNDUP(Reliability!B26,0)=4,"Low","Very Low"))))))</f>
        <v>Medium</v>
      </c>
      <c r="L28" s="229">
        <f t="shared" si="3"/>
        <v>1.9</v>
      </c>
      <c r="M28" s="230">
        <f>'Impact of the crisis'!N29</f>
        <v>1.4</v>
      </c>
      <c r="N28" s="230">
        <f>'Impact of the crisis'!AB29</f>
        <v>2.2000000000000002</v>
      </c>
      <c r="O28" s="229">
        <f>'Conditions of people affected'!R29</f>
        <v>2.85</v>
      </c>
      <c r="P28" s="230">
        <f>'Conditions of people affected'!K29</f>
        <v>2.7</v>
      </c>
      <c r="Q28" s="230">
        <f>'Conditions of people affected'!Q29</f>
        <v>3</v>
      </c>
      <c r="R28" s="230">
        <f t="shared" si="4"/>
        <v>2.1</v>
      </c>
      <c r="S28" s="230">
        <f>'Complexity of the crisis'!X29</f>
        <v>2.6</v>
      </c>
      <c r="T28" s="230">
        <f>'Complexity of the crisis'!AN29</f>
        <v>1.5</v>
      </c>
      <c r="U28" s="122" t="str">
        <f>VLOOKUP(C28,Lists!$C$3:$E$160,3,FALSE)</f>
        <v>Americas</v>
      </c>
      <c r="V28" s="123">
        <v>44348</v>
      </c>
    </row>
    <row r="29" spans="1:22" ht="15.75" customHeight="1" x14ac:dyDescent="0.35">
      <c r="A29" s="45" t="str">
        <f>'Crisis Indicator Data'!A27</f>
        <v>Syrian Refugee Crisis in Egypt</v>
      </c>
      <c r="B29" s="45" t="str">
        <f>Lists!G27</f>
        <v>Refugee crisis</v>
      </c>
      <c r="C29" s="45" t="str">
        <f>'Crisis Indicator Data'!C27</f>
        <v>EGY002</v>
      </c>
      <c r="D29" s="45" t="str">
        <f>'Crisis Indicator Data'!D27</f>
        <v>Egypt</v>
      </c>
      <c r="E29" s="45" t="str">
        <f>'Crisis Indicator Data'!E27</f>
        <v>EGY</v>
      </c>
      <c r="F29" s="45" t="str">
        <f>'Crisis Indicator Data'!B27</f>
        <v>International displacement</v>
      </c>
      <c r="G29" s="227">
        <f t="shared" si="0"/>
        <v>2.5</v>
      </c>
      <c r="H29" s="44">
        <f t="shared" si="1"/>
        <v>3</v>
      </c>
      <c r="I29" s="115" t="str">
        <f t="shared" si="2"/>
        <v>Medium</v>
      </c>
      <c r="J29" s="228" t="str">
        <f>INDEX(Trends!$D$3:$D$404,MATCH(C29,Trends!$C$3:$C$404,0))</f>
        <v>Increasing</v>
      </c>
      <c r="K29" s="108" t="str">
        <f>IF(Reliability!B27="x","x",(IF(ROUNDUP(Reliability!B27,0)=1,"Very High",IF(ROUNDUP(Reliability!B27,0)=2,"High",IF(ROUNDUP(Reliability!B27,0)=3,"Medium",IF(ROUNDUP(Reliability!B27,0)=4,"Low","Very Low"))))))</f>
        <v>High</v>
      </c>
      <c r="L29" s="229">
        <f t="shared" si="3"/>
        <v>2.2999999999999998</v>
      </c>
      <c r="M29" s="230">
        <f>'Impact of the crisis'!N30</f>
        <v>2.4</v>
      </c>
      <c r="N29" s="230">
        <f>'Impact of the crisis'!AB30</f>
        <v>2.2999999999999998</v>
      </c>
      <c r="O29" s="229">
        <f>'Conditions of people affected'!R30</f>
        <v>2.4</v>
      </c>
      <c r="P29" s="230">
        <f>'Conditions of people affected'!K30</f>
        <v>2.8</v>
      </c>
      <c r="Q29" s="230">
        <f>'Conditions of people affected'!Q30</f>
        <v>2</v>
      </c>
      <c r="R29" s="230">
        <f t="shared" si="4"/>
        <v>2.8</v>
      </c>
      <c r="S29" s="230">
        <f>'Complexity of the crisis'!X30</f>
        <v>3.7</v>
      </c>
      <c r="T29" s="230">
        <f>'Complexity of the crisis'!AN30</f>
        <v>1.5</v>
      </c>
      <c r="U29" s="122" t="str">
        <f>VLOOKUP(C29,Lists!$C$3:$E$160,3,FALSE)</f>
        <v>Africa</v>
      </c>
      <c r="V29" s="123">
        <v>44411</v>
      </c>
    </row>
    <row r="30" spans="1:22" ht="15.75" customHeight="1" x14ac:dyDescent="0.35">
      <c r="A30" s="45" t="str">
        <f>'Crisis Indicator Data'!A28</f>
        <v>Complex crisis in Eritrea</v>
      </c>
      <c r="B30" s="45" t="str">
        <f>Lists!G28</f>
        <v>Complex crisis</v>
      </c>
      <c r="C30" s="45" t="str">
        <f>'Crisis Indicator Data'!C28</f>
        <v>ERI001</v>
      </c>
      <c r="D30" s="45" t="str">
        <f>'Crisis Indicator Data'!D28</f>
        <v>Eritrea</v>
      </c>
      <c r="E30" s="45" t="str">
        <f>'Crisis Indicator Data'!E28</f>
        <v>ERI</v>
      </c>
      <c r="F30" s="45" t="str">
        <f>'Crisis Indicator Data'!B28</f>
        <v>Complex crisis</v>
      </c>
      <c r="G30" s="227">
        <f t="shared" si="0"/>
        <v>3.8</v>
      </c>
      <c r="H30" s="44">
        <f t="shared" si="1"/>
        <v>4</v>
      </c>
      <c r="I30" s="115" t="str">
        <f t="shared" si="2"/>
        <v>High</v>
      </c>
      <c r="J30" s="228" t="str">
        <f>INDEX(Trends!$D$3:$D$404,MATCH(C30,Trends!$C$3:$C$404,0))</f>
        <v>Increasing</v>
      </c>
      <c r="K30" s="108" t="str">
        <f>IF(Reliability!B28="x","x",(IF(ROUNDUP(Reliability!B28,0)=1,"Very High",IF(ROUNDUP(Reliability!B28,0)=2,"High",IF(ROUNDUP(Reliability!B28,0)=3,"Medium",IF(ROUNDUP(Reliability!B28,0)=4,"Low","Very Low"))))))</f>
        <v>Medium</v>
      </c>
      <c r="L30" s="229">
        <f t="shared" si="3"/>
        <v>3.4</v>
      </c>
      <c r="M30" s="230">
        <f>'Impact of the crisis'!N31</f>
        <v>3.8</v>
      </c>
      <c r="N30" s="230">
        <f>'Impact of the crisis'!AB31</f>
        <v>3.1</v>
      </c>
      <c r="O30" s="229">
        <f>'Conditions of people affected'!R31</f>
        <v>3.5</v>
      </c>
      <c r="P30" s="230">
        <f>'Conditions of people affected'!K31</f>
        <v>4</v>
      </c>
      <c r="Q30" s="230">
        <f>'Conditions of people affected'!Q31</f>
        <v>3</v>
      </c>
      <c r="R30" s="230">
        <f t="shared" si="4"/>
        <v>4.5999999999999996</v>
      </c>
      <c r="S30" s="230">
        <f>'Complexity of the crisis'!X31</f>
        <v>4.0999999999999996</v>
      </c>
      <c r="T30" s="230">
        <f>'Complexity of the crisis'!AN31</f>
        <v>5</v>
      </c>
      <c r="U30" s="122" t="str">
        <f>VLOOKUP(C30,Lists!$C$3:$E$160,3,FALSE)</f>
        <v>Africa</v>
      </c>
      <c r="V30" s="123">
        <v>44350</v>
      </c>
    </row>
    <row r="31" spans="1:22" x14ac:dyDescent="0.35">
      <c r="A31" s="45" t="str">
        <f>'Crisis Indicator Data'!A29</f>
        <v>Mixed migration flows in spain</v>
      </c>
      <c r="B31" s="45" t="str">
        <f>Lists!G29</f>
        <v>Mixed Migration</v>
      </c>
      <c r="C31" s="45" t="str">
        <f>'Crisis Indicator Data'!C29</f>
        <v>ESP002</v>
      </c>
      <c r="D31" s="45" t="str">
        <f>'Crisis Indicator Data'!D29</f>
        <v>Spain</v>
      </c>
      <c r="E31" s="45" t="str">
        <f>'Crisis Indicator Data'!E29</f>
        <v>ESP</v>
      </c>
      <c r="F31" s="45" t="str">
        <f>'Crisis Indicator Data'!B29</f>
        <v>International displacement</v>
      </c>
      <c r="G31" s="227">
        <f t="shared" si="0"/>
        <v>1.8</v>
      </c>
      <c r="H31" s="44">
        <f t="shared" si="1"/>
        <v>2</v>
      </c>
      <c r="I31" s="115" t="str">
        <f t="shared" si="2"/>
        <v>Low</v>
      </c>
      <c r="J31" s="228" t="str">
        <f>INDEX(Trends!$D$3:$D$404,MATCH(C31,Trends!$C$3:$C$404,0))</f>
        <v>Increasing</v>
      </c>
      <c r="K31" s="108" t="str">
        <f>IF(Reliability!B29="x","x",(IF(ROUNDUP(Reliability!B29,0)=1,"Very High",IF(ROUNDUP(Reliability!B29,0)=2,"High",IF(ROUNDUP(Reliability!B29,0)=3,"Medium",IF(ROUNDUP(Reliability!B29,0)=4,"Low","Very Low"))))))</f>
        <v>High</v>
      </c>
      <c r="L31" s="229">
        <f t="shared" si="3"/>
        <v>2.5</v>
      </c>
      <c r="M31" s="230">
        <f>'Impact of the crisis'!N32</f>
        <v>2.2000000000000002</v>
      </c>
      <c r="N31" s="230">
        <f>'Impact of the crisis'!AB32</f>
        <v>2.6</v>
      </c>
      <c r="O31" s="229">
        <f>'Conditions of people affected'!R32</f>
        <v>1.4</v>
      </c>
      <c r="P31" s="230">
        <f>'Conditions of people affected'!K32</f>
        <v>1.8</v>
      </c>
      <c r="Q31" s="230">
        <f>'Conditions of people affected'!Q32</f>
        <v>1</v>
      </c>
      <c r="R31" s="230">
        <f t="shared" si="4"/>
        <v>1.8</v>
      </c>
      <c r="S31" s="230">
        <f>'Complexity of the crisis'!X32</f>
        <v>2.1</v>
      </c>
      <c r="T31" s="230">
        <f>'Complexity of the crisis'!AN32</f>
        <v>1.5</v>
      </c>
      <c r="U31" s="122" t="str">
        <f>VLOOKUP(C31,Lists!$C$3:$E$160,3,FALSE)</f>
        <v>Europe</v>
      </c>
      <c r="V31" s="123">
        <v>44376</v>
      </c>
    </row>
    <row r="32" spans="1:22" x14ac:dyDescent="0.35">
      <c r="A32" s="45" t="str">
        <f>'Crisis Indicator Data'!A30</f>
        <v>Complex crisis in Ethiopia</v>
      </c>
      <c r="B32" s="45" t="str">
        <f>Lists!G30</f>
        <v>Complex crisis</v>
      </c>
      <c r="C32" s="45" t="str">
        <f>'Crisis Indicator Data'!C30</f>
        <v>ETH001</v>
      </c>
      <c r="D32" s="45" t="str">
        <f>'Crisis Indicator Data'!D30</f>
        <v>Ethiopia</v>
      </c>
      <c r="E32" s="45" t="str">
        <f>'Crisis Indicator Data'!E30</f>
        <v>ETH</v>
      </c>
      <c r="F32" s="45" t="str">
        <f>'Crisis Indicator Data'!B30</f>
        <v>Complex crisis</v>
      </c>
      <c r="G32" s="227">
        <f t="shared" si="0"/>
        <v>4.8</v>
      </c>
      <c r="H32" s="44">
        <f t="shared" si="1"/>
        <v>5</v>
      </c>
      <c r="I32" s="115" t="str">
        <f t="shared" si="2"/>
        <v>Very High</v>
      </c>
      <c r="J32" s="228" t="str">
        <f>INDEX(Trends!$D$3:$D$404,MATCH(C32,Trends!$C$3:$C$404,0))</f>
        <v>Increasing</v>
      </c>
      <c r="K32" s="108" t="str">
        <f>IF(Reliability!B30="x","x",(IF(ROUNDUP(Reliability!B30,0)=1,"Very High",IF(ROUNDUP(Reliability!B30,0)=2,"High",IF(ROUNDUP(Reliability!B30,0)=3,"Medium",IF(ROUNDUP(Reliability!B30,0)=4,"Low","Very Low"))))))</f>
        <v>High</v>
      </c>
      <c r="L32" s="229">
        <f t="shared" si="3"/>
        <v>4.8</v>
      </c>
      <c r="M32" s="230">
        <f>'Impact of the crisis'!N33</f>
        <v>5</v>
      </c>
      <c r="N32" s="230">
        <f>'Impact of the crisis'!AB33</f>
        <v>4.7</v>
      </c>
      <c r="O32" s="229">
        <f>'Conditions of people affected'!R33</f>
        <v>5</v>
      </c>
      <c r="P32" s="230">
        <f>'Conditions of people affected'!K33</f>
        <v>5</v>
      </c>
      <c r="Q32" s="230">
        <f>'Conditions of people affected'!Q33</f>
        <v>5</v>
      </c>
      <c r="R32" s="230">
        <f t="shared" si="4"/>
        <v>4.5999999999999996</v>
      </c>
      <c r="S32" s="230">
        <f>'Complexity of the crisis'!X33</f>
        <v>4.5999999999999996</v>
      </c>
      <c r="T32" s="230">
        <f>'Complexity of the crisis'!AN33</f>
        <v>4.5</v>
      </c>
      <c r="U32" s="122" t="str">
        <f>VLOOKUP(C32,Lists!$C$3:$E$160,3,FALSE)</f>
        <v>Africa</v>
      </c>
      <c r="V32" s="123">
        <v>44455</v>
      </c>
    </row>
    <row r="33" spans="1:22" x14ac:dyDescent="0.35">
      <c r="A33" s="45" t="str">
        <f>'Crisis Indicator Data'!A31</f>
        <v>Flood Crisis in Ethiopia</v>
      </c>
      <c r="B33" s="45" t="str">
        <f>Lists!G31</f>
        <v>Floods</v>
      </c>
      <c r="C33" s="45" t="str">
        <f>'Crisis Indicator Data'!C31</f>
        <v>ETH002</v>
      </c>
      <c r="D33" s="45" t="str">
        <f>'Crisis Indicator Data'!D31</f>
        <v>Ethiopia</v>
      </c>
      <c r="E33" s="45" t="str">
        <f>'Crisis Indicator Data'!E31</f>
        <v>ETH</v>
      </c>
      <c r="F33" s="45" t="str">
        <f>'Crisis Indicator Data'!B31</f>
        <v>Flood</v>
      </c>
      <c r="G33" s="227">
        <f t="shared" si="0"/>
        <v>2.8</v>
      </c>
      <c r="H33" s="44">
        <f t="shared" si="1"/>
        <v>3</v>
      </c>
      <c r="I33" s="115" t="str">
        <f t="shared" si="2"/>
        <v>Medium</v>
      </c>
      <c r="J33" s="228" t="str">
        <f>INDEX(Trends!$D$3:$D$404,MATCH(C33,Trends!$C$3:$C$404,0))</f>
        <v>Increasing</v>
      </c>
      <c r="K33" s="108" t="str">
        <f>IF(Reliability!B31="x","x",(IF(ROUNDUP(Reliability!B31,0)=1,"Very High",IF(ROUNDUP(Reliability!B31,0)=2,"High",IF(ROUNDUP(Reliability!B31,0)=3,"Medium",IF(ROUNDUP(Reliability!B31,0)=4,"Low","Very Low"))))))</f>
        <v>Very High</v>
      </c>
      <c r="L33" s="229">
        <f t="shared" si="3"/>
        <v>3.2</v>
      </c>
      <c r="M33" s="230">
        <f>'Impact of the crisis'!N34</f>
        <v>4.4000000000000004</v>
      </c>
      <c r="N33" s="230">
        <f>'Impact of the crisis'!AB34</f>
        <v>2.4</v>
      </c>
      <c r="O33" s="229">
        <f>'Conditions of people affected'!R34</f>
        <v>1.6</v>
      </c>
      <c r="P33" s="230">
        <f>'Conditions of people affected'!K34</f>
        <v>2.2000000000000002</v>
      </c>
      <c r="Q33" s="230">
        <f>'Conditions of people affected'!Q34</f>
        <v>1</v>
      </c>
      <c r="R33" s="230">
        <f t="shared" si="4"/>
        <v>4.0999999999999996</v>
      </c>
      <c r="S33" s="230">
        <f>'Complexity of the crisis'!X34</f>
        <v>4.5999999999999996</v>
      </c>
      <c r="T33" s="230">
        <f>'Complexity of the crisis'!AN34</f>
        <v>3.5</v>
      </c>
      <c r="U33" s="122" t="str">
        <f>VLOOKUP(C33,Lists!$C$3:$E$160,3,FALSE)</f>
        <v>Africa</v>
      </c>
      <c r="V33" s="123">
        <v>44455</v>
      </c>
    </row>
    <row r="34" spans="1:22" x14ac:dyDescent="0.35">
      <c r="A34" s="45" t="str">
        <f>'Crisis Indicator Data'!A32</f>
        <v>International Displacement</v>
      </c>
      <c r="B34" s="45" t="str">
        <f>Lists!G32</f>
        <v>International Displacement</v>
      </c>
      <c r="C34" s="45" t="str">
        <f>'Crisis Indicator Data'!C32</f>
        <v>ETH003</v>
      </c>
      <c r="D34" s="45" t="str">
        <f>'Crisis Indicator Data'!D32</f>
        <v>Ethiopia</v>
      </c>
      <c r="E34" s="45" t="str">
        <f>'Crisis Indicator Data'!E32</f>
        <v>ETH</v>
      </c>
      <c r="F34" s="45" t="str">
        <f>'Crisis Indicator Data'!B32</f>
        <v>International displacement</v>
      </c>
      <c r="G34" s="227">
        <f t="shared" si="0"/>
        <v>3.2</v>
      </c>
      <c r="H34" s="44">
        <f t="shared" si="1"/>
        <v>4</v>
      </c>
      <c r="I34" s="115" t="str">
        <f t="shared" si="2"/>
        <v>High</v>
      </c>
      <c r="J34" s="228" t="str">
        <f>INDEX(Trends!$D$3:$D$404,MATCH(C34,Trends!$C$3:$C$404,0))</f>
        <v>Increasing</v>
      </c>
      <c r="K34" s="108" t="str">
        <f>IF(Reliability!B32="x","x",(IF(ROUNDUP(Reliability!B32,0)=1,"Very High",IF(ROUNDUP(Reliability!B32,0)=2,"High",IF(ROUNDUP(Reliability!B32,0)=3,"Medium",IF(ROUNDUP(Reliability!B32,0)=4,"Low","Very Low"))))))</f>
        <v>Very High</v>
      </c>
      <c r="L34" s="229">
        <f t="shared" si="3"/>
        <v>3.6</v>
      </c>
      <c r="M34" s="230">
        <f>'Impact of the crisis'!N35</f>
        <v>5</v>
      </c>
      <c r="N34" s="230">
        <f>'Impact of the crisis'!AB35</f>
        <v>2.4</v>
      </c>
      <c r="O34" s="229">
        <f>'Conditions of people affected'!R35</f>
        <v>2.6</v>
      </c>
      <c r="P34" s="230">
        <f>'Conditions of people affected'!K35</f>
        <v>3.2</v>
      </c>
      <c r="Q34" s="230">
        <f>'Conditions of people affected'!Q35</f>
        <v>2</v>
      </c>
      <c r="R34" s="230">
        <f t="shared" si="4"/>
        <v>3.9</v>
      </c>
      <c r="S34" s="230">
        <f>'Complexity of the crisis'!X35</f>
        <v>4.5999999999999996</v>
      </c>
      <c r="T34" s="230">
        <f>'Complexity of the crisis'!AN35</f>
        <v>3</v>
      </c>
      <c r="U34" s="122" t="str">
        <f>VLOOKUP(C34,Lists!$C$3:$E$160,3,FALSE)</f>
        <v>Africa</v>
      </c>
      <c r="V34" s="123">
        <v>44455</v>
      </c>
    </row>
    <row r="35" spans="1:22" x14ac:dyDescent="0.35">
      <c r="A35" s="45" t="str">
        <f>'Crisis Indicator Data'!A33</f>
        <v>Crisis in Tigray</v>
      </c>
      <c r="B35" s="45" t="str">
        <f>Lists!G33</f>
        <v>Crisis in Tigray</v>
      </c>
      <c r="C35" s="45" t="str">
        <f>'Crisis Indicator Data'!C33</f>
        <v>ETH004</v>
      </c>
      <c r="D35" s="45" t="str">
        <f>'Crisis Indicator Data'!D33</f>
        <v>Ethiopia</v>
      </c>
      <c r="E35" s="45" t="str">
        <f>'Crisis Indicator Data'!E33</f>
        <v>ETH</v>
      </c>
      <c r="F35" s="45" t="str">
        <f>'Crisis Indicator Data'!B33</f>
        <v>Conflict</v>
      </c>
      <c r="G35" s="227">
        <f t="shared" si="0"/>
        <v>4.5999999999999996</v>
      </c>
      <c r="H35" s="44">
        <f t="shared" si="1"/>
        <v>5</v>
      </c>
      <c r="I35" s="115" t="str">
        <f t="shared" si="2"/>
        <v>Very High</v>
      </c>
      <c r="J35" s="228" t="str">
        <f>INDEX(Trends!$D$3:$D$404,MATCH(C35,Trends!$C$3:$C$404,0))</f>
        <v>Increasing</v>
      </c>
      <c r="K35" s="108" t="str">
        <f>IF(Reliability!B33="x","x",(IF(ROUNDUP(Reliability!B33,0)=1,"Very High",IF(ROUNDUP(Reliability!B33,0)=2,"High",IF(ROUNDUP(Reliability!B33,0)=3,"Medium",IF(ROUNDUP(Reliability!B33,0)=4,"Low","Very Low"))))))</f>
        <v>High</v>
      </c>
      <c r="L35" s="229">
        <f t="shared" si="3"/>
        <v>4</v>
      </c>
      <c r="M35" s="230">
        <f>'Impact of the crisis'!N36</f>
        <v>1.6</v>
      </c>
      <c r="N35" s="230">
        <f>'Impact of the crisis'!AB36</f>
        <v>4.7</v>
      </c>
      <c r="O35" s="229">
        <f>'Conditions of people affected'!R36</f>
        <v>4.75</v>
      </c>
      <c r="P35" s="230">
        <f>'Conditions of people affected'!K36</f>
        <v>4.5</v>
      </c>
      <c r="Q35" s="230">
        <f>'Conditions of people affected'!Q36</f>
        <v>5</v>
      </c>
      <c r="R35" s="230">
        <f t="shared" si="4"/>
        <v>4.5999999999999996</v>
      </c>
      <c r="S35" s="230">
        <f>'Complexity of the crisis'!X36</f>
        <v>4.5999999999999996</v>
      </c>
      <c r="T35" s="230">
        <f>'Complexity of the crisis'!AN36</f>
        <v>4.5</v>
      </c>
      <c r="U35" s="122" t="str">
        <f>VLOOKUP(C35,Lists!$C$3:$E$160,3,FALSE)</f>
        <v>Africa</v>
      </c>
      <c r="V35" s="123">
        <v>44455</v>
      </c>
    </row>
    <row r="36" spans="1:22" x14ac:dyDescent="0.35">
      <c r="A36" s="45" t="str">
        <f>'Crisis Indicator Data'!A34</f>
        <v>Mixed migration flows in Greece</v>
      </c>
      <c r="B36" s="45" t="str">
        <f>Lists!G34</f>
        <v>Mixed Migration</v>
      </c>
      <c r="C36" s="45" t="str">
        <f>'Crisis Indicator Data'!C34</f>
        <v>GRC002</v>
      </c>
      <c r="D36" s="45" t="str">
        <f>'Crisis Indicator Data'!D34</f>
        <v>Greece</v>
      </c>
      <c r="E36" s="45" t="str">
        <f>'Crisis Indicator Data'!E34</f>
        <v>GRC</v>
      </c>
      <c r="F36" s="45" t="str">
        <f>'Crisis Indicator Data'!B34</f>
        <v>International displacement</v>
      </c>
      <c r="G36" s="227">
        <f t="shared" si="0"/>
        <v>1.7</v>
      </c>
      <c r="H36" s="44">
        <f t="shared" si="1"/>
        <v>2</v>
      </c>
      <c r="I36" s="115" t="str">
        <f t="shared" si="2"/>
        <v>Low</v>
      </c>
      <c r="J36" s="228" t="str">
        <f>INDEX(Trends!$D$3:$D$404,MATCH(C36,Trends!$C$3:$C$404,0))</f>
        <v>Increasing</v>
      </c>
      <c r="K36" s="108" t="str">
        <f>IF(Reliability!B34="x","x",(IF(ROUNDUP(Reliability!B34,0)=1,"Very High",IF(ROUNDUP(Reliability!B34,0)=2,"High",IF(ROUNDUP(Reliability!B34,0)=3,"Medium",IF(ROUNDUP(Reliability!B34,0)=4,"Low","Very Low"))))))</f>
        <v>High</v>
      </c>
      <c r="L36" s="229">
        <f t="shared" si="3"/>
        <v>2.2000000000000002</v>
      </c>
      <c r="M36" s="230">
        <f>'Impact of the crisis'!N37</f>
        <v>0.3</v>
      </c>
      <c r="N36" s="230">
        <f>'Impact of the crisis'!AB37</f>
        <v>2.9</v>
      </c>
      <c r="O36" s="229">
        <f>'Conditions of people affected'!R37</f>
        <v>1.2</v>
      </c>
      <c r="P36" s="230">
        <f>'Conditions of people affected'!K37</f>
        <v>0.4</v>
      </c>
      <c r="Q36" s="230">
        <f>'Conditions of people affected'!Q37</f>
        <v>2</v>
      </c>
      <c r="R36" s="230">
        <f t="shared" si="4"/>
        <v>2.1</v>
      </c>
      <c r="S36" s="230">
        <f>'Complexity of the crisis'!X37</f>
        <v>2.2000000000000002</v>
      </c>
      <c r="T36" s="230">
        <f>'Complexity of the crisis'!AN37</f>
        <v>2</v>
      </c>
      <c r="U36" s="122" t="str">
        <f>VLOOKUP(C36,Lists!$C$3:$E$160,3,FALSE)</f>
        <v>Europe</v>
      </c>
      <c r="V36" s="123">
        <v>44454</v>
      </c>
    </row>
    <row r="37" spans="1:22" s="216" customFormat="1" x14ac:dyDescent="0.35">
      <c r="A37" s="210" t="str">
        <f>'Crisis Indicator Data'!A35</f>
        <v>Complex crisis in Guatemala</v>
      </c>
      <c r="B37" s="210" t="str">
        <f>Lists!G35</f>
        <v>Complex crisis</v>
      </c>
      <c r="C37" s="210" t="str">
        <f>'Crisis Indicator Data'!C35</f>
        <v>GTM001</v>
      </c>
      <c r="D37" s="210" t="str">
        <f>'Crisis Indicator Data'!D35</f>
        <v>Guatemala</v>
      </c>
      <c r="E37" s="210" t="str">
        <f>'Crisis Indicator Data'!E35</f>
        <v>GTM</v>
      </c>
      <c r="F37" s="210" t="str">
        <f>'Crisis Indicator Data'!B35</f>
        <v>Complex crisis</v>
      </c>
      <c r="G37" s="231">
        <f t="shared" ref="G37:G68" si="5">IF(OR(O37="x",L37="x"),"x",ROUND((5-GEOMEAN(((5-L37)/5*4+1),((5-O37)/5*4+1),((5-O37)/5*4+1)))/4*3.5+R37*0.3,1))</f>
        <v>3.5</v>
      </c>
      <c r="H37" s="211">
        <f t="shared" ref="H37:H68" si="6">IF(G37="x","x",ROUNDUP(G37,0))</f>
        <v>4</v>
      </c>
      <c r="I37" s="212" t="str">
        <f t="shared" ref="I37:I68" si="7">IF(O37="x","x",IF(L37="x","x",(IF(H37=5,"Very High",IF(H37=4,"High",IF(H37=3,"Medium",IF(H37=2,"Low","Very Low")))))))</f>
        <v>High</v>
      </c>
      <c r="J37" s="232" t="str">
        <f>INDEX(Trends!$D$3:$D$404,MATCH(C37,Trends!$C$3:$C$404,0))</f>
        <v>Increasing</v>
      </c>
      <c r="K37" s="213" t="str">
        <f>IF(Reliability!B35="x","x",(IF(ROUNDUP(Reliability!B35,0)=1,"Very High",IF(ROUNDUP(Reliability!B35,0)=2,"High",IF(ROUNDUP(Reliability!B35,0)=3,"Medium",IF(ROUNDUP(Reliability!B35,0)=4,"Low","Very Low"))))))</f>
        <v>Medium</v>
      </c>
      <c r="L37" s="233">
        <f t="shared" ref="L37:L68" si="8">IF(OR(N37="x",M37="x"),"x",ROUND((5-GEOMEAN(((5-M37)/5*4+1),((5-N37)/5*4+1),((5-N37)/5*4+1)))/4*5,1))</f>
        <v>3.7</v>
      </c>
      <c r="M37" s="234">
        <f>'Impact of the crisis'!N38</f>
        <v>4.3</v>
      </c>
      <c r="N37" s="234">
        <f>'Impact of the crisis'!AB38</f>
        <v>3.4</v>
      </c>
      <c r="O37" s="233">
        <f>'Conditions of people affected'!R38</f>
        <v>3.6</v>
      </c>
      <c r="P37" s="234">
        <f>'Conditions of people affected'!K38</f>
        <v>4.2</v>
      </c>
      <c r="Q37" s="234">
        <f>'Conditions of people affected'!Q38</f>
        <v>3</v>
      </c>
      <c r="R37" s="234">
        <f t="shared" ref="R37:R68" si="9">IF(OR(T37="x",S37="x"),S37,ROUND((5-GEOMEAN(((5-S37)/5*4+1),((5-T37)/5*4+1)))/4*5,1))</f>
        <v>3.2</v>
      </c>
      <c r="S37" s="234">
        <f>'Complexity of the crisis'!X38</f>
        <v>3.8</v>
      </c>
      <c r="T37" s="234">
        <f>'Complexity of the crisis'!AN38</f>
        <v>2.5</v>
      </c>
      <c r="U37" s="214" t="str">
        <f>VLOOKUP(C37,Lists!$C$3:$E$160,3,FALSE)</f>
        <v>Americas</v>
      </c>
      <c r="V37" s="215">
        <v>44351</v>
      </c>
    </row>
    <row r="38" spans="1:22" x14ac:dyDescent="0.35">
      <c r="A38" s="45" t="str">
        <f>'Crisis Indicator Data'!A36</f>
        <v>Complex crisis in Honduras</v>
      </c>
      <c r="B38" s="45" t="str">
        <f>Lists!G36</f>
        <v>Complex crisis</v>
      </c>
      <c r="C38" s="45" t="str">
        <f>'Crisis Indicator Data'!C36</f>
        <v>HND001</v>
      </c>
      <c r="D38" s="45" t="str">
        <f>'Crisis Indicator Data'!D36</f>
        <v>Honduras</v>
      </c>
      <c r="E38" s="45" t="str">
        <f>'Crisis Indicator Data'!E36</f>
        <v>HND</v>
      </c>
      <c r="F38" s="45" t="str">
        <f>'Crisis Indicator Data'!B36</f>
        <v>Complex crisis</v>
      </c>
      <c r="G38" s="227">
        <f t="shared" si="5"/>
        <v>3.4</v>
      </c>
      <c r="H38" s="44">
        <f t="shared" si="6"/>
        <v>4</v>
      </c>
      <c r="I38" s="115" t="str">
        <f t="shared" si="7"/>
        <v>High</v>
      </c>
      <c r="J38" s="228" t="str">
        <f>INDEX(Trends!$D$3:$D$404,MATCH(C38,Trends!$C$3:$C$404,0))</f>
        <v>Increasing</v>
      </c>
      <c r="K38" s="108" t="str">
        <f>IF(Reliability!B36="x","x",(IF(ROUNDUP(Reliability!B36,0)=1,"Very High",IF(ROUNDUP(Reliability!B36,0)=2,"High",IF(ROUNDUP(Reliability!B36,0)=3,"Medium",IF(ROUNDUP(Reliability!B36,0)=4,"Low","Very Low"))))))</f>
        <v>Medium</v>
      </c>
      <c r="L38" s="229">
        <f t="shared" si="8"/>
        <v>3.7</v>
      </c>
      <c r="M38" s="230">
        <f>'Impact of the crisis'!N39</f>
        <v>4.2</v>
      </c>
      <c r="N38" s="230">
        <f>'Impact of the crisis'!AB39</f>
        <v>3.4</v>
      </c>
      <c r="O38" s="229">
        <f>'Conditions of people affected'!R39</f>
        <v>3.25</v>
      </c>
      <c r="P38" s="230">
        <f>'Conditions of people affected'!K39</f>
        <v>3.5</v>
      </c>
      <c r="Q38" s="230">
        <f>'Conditions of people affected'!Q39</f>
        <v>3</v>
      </c>
      <c r="R38" s="230">
        <f t="shared" si="9"/>
        <v>3.3</v>
      </c>
      <c r="S38" s="230">
        <f>'Complexity of the crisis'!X39</f>
        <v>3.6</v>
      </c>
      <c r="T38" s="230">
        <f>'Complexity of the crisis'!AN39</f>
        <v>3</v>
      </c>
      <c r="U38" s="122" t="str">
        <f>VLOOKUP(C38,Lists!$C$3:$E$160,3,FALSE)</f>
        <v>Americas</v>
      </c>
      <c r="V38" s="123">
        <v>44353</v>
      </c>
    </row>
    <row r="39" spans="1:22" x14ac:dyDescent="0.35">
      <c r="A39" s="45" t="str">
        <f>'Crisis Indicator Data'!A37</f>
        <v>Hurricane Eta and Iota in Honduras</v>
      </c>
      <c r="B39" s="45" t="str">
        <f>Lists!G37</f>
        <v>Hurricane Eta and Iota</v>
      </c>
      <c r="C39" s="45" t="str">
        <f>'Crisis Indicator Data'!C37</f>
        <v>HND002</v>
      </c>
      <c r="D39" s="45" t="str">
        <f>'Crisis Indicator Data'!D37</f>
        <v>Honduras</v>
      </c>
      <c r="E39" s="45" t="str">
        <f>'Crisis Indicator Data'!E37</f>
        <v>HND</v>
      </c>
      <c r="F39" s="45" t="str">
        <f>'Crisis Indicator Data'!B37</f>
        <v>Tropical cyclone</v>
      </c>
      <c r="G39" s="227">
        <f t="shared" si="5"/>
        <v>3.4</v>
      </c>
      <c r="H39" s="44">
        <f t="shared" si="6"/>
        <v>4</v>
      </c>
      <c r="I39" s="115" t="str">
        <f t="shared" si="7"/>
        <v>High</v>
      </c>
      <c r="J39" s="228" t="str">
        <f>INDEX(Trends!$D$3:$D$404,MATCH(C39,Trends!$C$3:$C$404,0))</f>
        <v>Increasing</v>
      </c>
      <c r="K39" s="108" t="str">
        <f>IF(Reliability!B37="x","x",(IF(ROUNDUP(Reliability!B37,0)=1,"Very High",IF(ROUNDUP(Reliability!B37,0)=2,"High",IF(ROUNDUP(Reliability!B37,0)=3,"Medium",IF(ROUNDUP(Reliability!B37,0)=4,"Low","Very Low"))))))</f>
        <v>High</v>
      </c>
      <c r="L39" s="229">
        <f t="shared" si="8"/>
        <v>3.2</v>
      </c>
      <c r="M39" s="230">
        <f>'Impact of the crisis'!N40</f>
        <v>3.9</v>
      </c>
      <c r="N39" s="230">
        <f>'Impact of the crisis'!AB40</f>
        <v>2.7</v>
      </c>
      <c r="O39" s="229">
        <f>'Conditions of people affected'!R40</f>
        <v>3.55</v>
      </c>
      <c r="P39" s="230">
        <f>'Conditions of people affected'!K40</f>
        <v>4.0999999999999996</v>
      </c>
      <c r="Q39" s="230">
        <f>'Conditions of people affected'!Q40</f>
        <v>3</v>
      </c>
      <c r="R39" s="230">
        <f t="shared" si="9"/>
        <v>3.3</v>
      </c>
      <c r="S39" s="230">
        <f>'Complexity of the crisis'!X40</f>
        <v>3.6</v>
      </c>
      <c r="T39" s="230">
        <f>'Complexity of the crisis'!AN40</f>
        <v>3</v>
      </c>
      <c r="U39" s="122" t="str">
        <f>VLOOKUP(C39,Lists!$C$3:$E$160,3,FALSE)</f>
        <v>Americas</v>
      </c>
      <c r="V39" s="123">
        <v>44361</v>
      </c>
    </row>
    <row r="40" spans="1:22" x14ac:dyDescent="0.35">
      <c r="A40" s="45" t="str">
        <f>'Crisis Indicator Data'!A38</f>
        <v>Complex crisis in Haiti</v>
      </c>
      <c r="B40" s="45" t="str">
        <f>Lists!G38</f>
        <v>Complex crisis</v>
      </c>
      <c r="C40" s="45" t="str">
        <f>'Crisis Indicator Data'!C38</f>
        <v>HTI001</v>
      </c>
      <c r="D40" s="45" t="str">
        <f>'Crisis Indicator Data'!D38</f>
        <v>Haiti</v>
      </c>
      <c r="E40" s="45" t="str">
        <f>'Crisis Indicator Data'!E38</f>
        <v>HTI</v>
      </c>
      <c r="F40" s="45" t="str">
        <f>'Crisis Indicator Data'!B38</f>
        <v>Complex crisis</v>
      </c>
      <c r="G40" s="227">
        <f t="shared" si="5"/>
        <v>3.6</v>
      </c>
      <c r="H40" s="44">
        <f t="shared" si="6"/>
        <v>4</v>
      </c>
      <c r="I40" s="115" t="str">
        <f t="shared" si="7"/>
        <v>High</v>
      </c>
      <c r="J40" s="228" t="str">
        <f>INDEX(Trends!$D$3:$D$404,MATCH(C40,Trends!$C$3:$C$404,0))</f>
        <v>Decreasing</v>
      </c>
      <c r="K40" s="108" t="str">
        <f>IF(Reliability!B38="x","x",(IF(ROUNDUP(Reliability!B38,0)=1,"Very High",IF(ROUNDUP(Reliability!B38,0)=2,"High",IF(ROUNDUP(Reliability!B38,0)=3,"Medium",IF(ROUNDUP(Reliability!B38,0)=4,"Low","Very Low"))))))</f>
        <v>High</v>
      </c>
      <c r="L40" s="229">
        <f t="shared" si="8"/>
        <v>3.9</v>
      </c>
      <c r="M40" s="230">
        <f>'Impact of the crisis'!N41</f>
        <v>4</v>
      </c>
      <c r="N40" s="230">
        <f>'Impact of the crisis'!AB41</f>
        <v>3.8</v>
      </c>
      <c r="O40" s="229">
        <f>'Conditions of people affected'!R41</f>
        <v>3.7</v>
      </c>
      <c r="P40" s="230">
        <f>'Conditions of people affected'!K41</f>
        <v>4.4000000000000004</v>
      </c>
      <c r="Q40" s="230">
        <f>'Conditions of people affected'!Q41</f>
        <v>3</v>
      </c>
      <c r="R40" s="230">
        <f t="shared" si="9"/>
        <v>3.3</v>
      </c>
      <c r="S40" s="230">
        <f>'Complexity of the crisis'!X41</f>
        <v>3.6</v>
      </c>
      <c r="T40" s="230">
        <f>'Complexity of the crisis'!AN41</f>
        <v>3</v>
      </c>
      <c r="U40" s="122" t="str">
        <f>VLOOKUP(C40,Lists!$C$3:$E$160,3,FALSE)</f>
        <v>Americas</v>
      </c>
      <c r="V40" s="123">
        <v>44439</v>
      </c>
    </row>
    <row r="41" spans="1:22" x14ac:dyDescent="0.35">
      <c r="A41" s="45" t="str">
        <f>'Crisis Indicator Data'!A39</f>
        <v xml:space="preserve">Nippes Earthquake </v>
      </c>
      <c r="B41" s="45" t="str">
        <f>Lists!G39</f>
        <v>Earthquake</v>
      </c>
      <c r="C41" s="45" t="str">
        <f>'Crisis Indicator Data'!C39</f>
        <v>HTI002</v>
      </c>
      <c r="D41" s="45" t="str">
        <f>'Crisis Indicator Data'!D39</f>
        <v>Haiti</v>
      </c>
      <c r="E41" s="45" t="str">
        <f>'Crisis Indicator Data'!E39</f>
        <v>HTI</v>
      </c>
      <c r="F41" s="45" t="str">
        <f>'Crisis Indicator Data'!B39</f>
        <v>Earthquake</v>
      </c>
      <c r="G41" s="227">
        <f t="shared" si="5"/>
        <v>3.1</v>
      </c>
      <c r="H41" s="44">
        <f t="shared" si="6"/>
        <v>4</v>
      </c>
      <c r="I41" s="115" t="str">
        <f t="shared" si="7"/>
        <v>High</v>
      </c>
      <c r="J41" s="228" t="str">
        <f>INDEX(Trends!$D$3:$D$404,MATCH(C41,Trends!$C$3:$C$404,0))</f>
        <v>-</v>
      </c>
      <c r="K41" s="108" t="str">
        <f>IF(Reliability!B39="x","x",(IF(ROUNDUP(Reliability!B39,0)=1,"Very High",IF(ROUNDUP(Reliability!B39,0)=2,"High",IF(ROUNDUP(Reliability!B39,0)=3,"Medium",IF(ROUNDUP(Reliability!B39,0)=4,"Low","Very Low"))))))</f>
        <v>High</v>
      </c>
      <c r="L41" s="229">
        <f t="shared" si="8"/>
        <v>3.1</v>
      </c>
      <c r="M41" s="230">
        <f>'Impact of the crisis'!N42</f>
        <v>2.4</v>
      </c>
      <c r="N41" s="230">
        <f>'Impact of the crisis'!AB42</f>
        <v>3.4</v>
      </c>
      <c r="O41" s="229">
        <f>'Conditions of people affected'!R42</f>
        <v>3</v>
      </c>
      <c r="P41" s="230">
        <f>'Conditions of people affected'!K42</f>
        <v>3</v>
      </c>
      <c r="Q41" s="230">
        <f>'Conditions of people affected'!Q42</f>
        <v>3</v>
      </c>
      <c r="R41" s="230">
        <f t="shared" si="9"/>
        <v>3.1</v>
      </c>
      <c r="S41" s="230">
        <f>'Complexity of the crisis'!X42</f>
        <v>3.6</v>
      </c>
      <c r="T41" s="230">
        <f>'Complexity of the crisis'!AN42</f>
        <v>2.5</v>
      </c>
      <c r="U41" s="122" t="str">
        <f>VLOOKUP(C41,Lists!$C$3:$E$160,3,FALSE)</f>
        <v>Americas</v>
      </c>
      <c r="V41" s="123">
        <v>44455</v>
      </c>
    </row>
    <row r="42" spans="1:22" x14ac:dyDescent="0.35">
      <c r="A42" s="45" t="str">
        <f>'Crisis Indicator Data'!A40</f>
        <v>Papua Conflict</v>
      </c>
      <c r="B42" s="45" t="str">
        <f>Lists!G40</f>
        <v>Papua Conflict</v>
      </c>
      <c r="C42" s="45" t="str">
        <f>'Crisis Indicator Data'!C40</f>
        <v>IDN002</v>
      </c>
      <c r="D42" s="45" t="str">
        <f>'Crisis Indicator Data'!D40</f>
        <v>Indonesia</v>
      </c>
      <c r="E42" s="45" t="str">
        <f>'Crisis Indicator Data'!E40</f>
        <v>IDN</v>
      </c>
      <c r="F42" s="45" t="str">
        <f>'Crisis Indicator Data'!B40</f>
        <v>Conflict</v>
      </c>
      <c r="G42" s="227" t="str">
        <f t="shared" si="5"/>
        <v>x</v>
      </c>
      <c r="H42" s="44" t="str">
        <f t="shared" si="6"/>
        <v>x</v>
      </c>
      <c r="I42" s="115" t="str">
        <f t="shared" si="7"/>
        <v>x</v>
      </c>
      <c r="J42" s="228" t="str">
        <f>INDEX(Trends!$D$3:$D$404,MATCH(C42,Trends!$C$3:$C$404,0))</f>
        <v>-</v>
      </c>
      <c r="K42" s="108" t="str">
        <f>IF(Reliability!B40="x","x",(IF(ROUNDUP(Reliability!B40,0)=1,"Very High",IF(ROUNDUP(Reliability!B40,0)=2,"High",IF(ROUNDUP(Reliability!B40,0)=3,"Medium",IF(ROUNDUP(Reliability!B40,0)=4,"Low","Very Low"))))))</f>
        <v>Low</v>
      </c>
      <c r="L42" s="229">
        <f t="shared" si="8"/>
        <v>3</v>
      </c>
      <c r="M42" s="230">
        <f>'Impact of the crisis'!N43</f>
        <v>1.9</v>
      </c>
      <c r="N42" s="230">
        <f>'Impact of the crisis'!AB43</f>
        <v>3.4</v>
      </c>
      <c r="O42" s="229" t="str">
        <f>'Conditions of people affected'!R43</f>
        <v>x</v>
      </c>
      <c r="P42" s="230" t="str">
        <f>'Conditions of people affected'!K43</f>
        <v>x</v>
      </c>
      <c r="Q42" s="230" t="str">
        <f>'Conditions of people affected'!Q43</f>
        <v>x</v>
      </c>
      <c r="R42" s="230">
        <f t="shared" si="9"/>
        <v>3.1</v>
      </c>
      <c r="S42" s="230">
        <f>'Complexity of the crisis'!X43</f>
        <v>3.1</v>
      </c>
      <c r="T42" s="230">
        <f>'Complexity of the crisis'!AN43</f>
        <v>3</v>
      </c>
      <c r="U42" s="122" t="str">
        <f>VLOOKUP(C42,Lists!$C$3:$E$160,3,FALSE)</f>
        <v>Asia</v>
      </c>
      <c r="V42" s="123">
        <v>44459</v>
      </c>
    </row>
    <row r="43" spans="1:22" x14ac:dyDescent="0.35">
      <c r="A43" s="45" t="str">
        <f>'Crisis Indicator Data'!A41</f>
        <v>Conflict in Jammu and Kashmir</v>
      </c>
      <c r="B43" s="45" t="str">
        <f>Lists!G41</f>
        <v xml:space="preserve">Kashmir conflict </v>
      </c>
      <c r="C43" s="45" t="str">
        <f>'Crisis Indicator Data'!C41</f>
        <v>IND002</v>
      </c>
      <c r="D43" s="45" t="str">
        <f>'Crisis Indicator Data'!D41</f>
        <v>India</v>
      </c>
      <c r="E43" s="45" t="str">
        <f>'Crisis Indicator Data'!E41</f>
        <v>IND</v>
      </c>
      <c r="F43" s="45" t="str">
        <f>'Crisis Indicator Data'!B41</f>
        <v>Conflict</v>
      </c>
      <c r="G43" s="227" t="str">
        <f t="shared" si="5"/>
        <v>x</v>
      </c>
      <c r="H43" s="44" t="str">
        <f t="shared" si="6"/>
        <v>x</v>
      </c>
      <c r="I43" s="115" t="str">
        <f t="shared" si="7"/>
        <v>x</v>
      </c>
      <c r="J43" s="228" t="str">
        <f>INDEX(Trends!$D$3:$D$404,MATCH(C43,Trends!$C$3:$C$404,0))</f>
        <v>-</v>
      </c>
      <c r="K43" s="108" t="str">
        <f>IF(Reliability!B41="x","x",(IF(ROUNDUP(Reliability!B41,0)=1,"Very High",IF(ROUNDUP(Reliability!B41,0)=2,"High",IF(ROUNDUP(Reliability!B41,0)=3,"Medium",IF(ROUNDUP(Reliability!B41,0)=4,"Low","Very Low"))))))</f>
        <v>Low</v>
      </c>
      <c r="L43" s="229">
        <f t="shared" si="8"/>
        <v>4</v>
      </c>
      <c r="M43" s="230">
        <f>'Impact of the crisis'!N44</f>
        <v>2</v>
      </c>
      <c r="N43" s="230">
        <f>'Impact of the crisis'!AB44</f>
        <v>4.5999999999999996</v>
      </c>
      <c r="O43" s="229" t="str">
        <f>'Conditions of people affected'!R44</f>
        <v>x</v>
      </c>
      <c r="P43" s="230" t="str">
        <f>'Conditions of people affected'!K44</f>
        <v>x</v>
      </c>
      <c r="Q43" s="230" t="str">
        <f>'Conditions of people affected'!Q44</f>
        <v>x</v>
      </c>
      <c r="R43" s="230">
        <f t="shared" si="9"/>
        <v>2.6</v>
      </c>
      <c r="S43" s="230">
        <f>'Complexity of the crisis'!X44</f>
        <v>3.1</v>
      </c>
      <c r="T43" s="230">
        <f>'Complexity of the crisis'!AN44</f>
        <v>2</v>
      </c>
      <c r="U43" s="122" t="str">
        <f>VLOOKUP(C43,Lists!$C$3:$E$160,3,FALSE)</f>
        <v>Asia</v>
      </c>
      <c r="V43" s="123">
        <v>44459</v>
      </c>
    </row>
    <row r="44" spans="1:22" x14ac:dyDescent="0.35">
      <c r="A44" s="45" t="str">
        <f>'Crisis Indicator Data'!A42</f>
        <v>Afghan Refugees in Iran</v>
      </c>
      <c r="B44" s="45" t="str">
        <f>Lists!G42</f>
        <v>Afghan Refugees</v>
      </c>
      <c r="C44" s="45" t="str">
        <f>'Crisis Indicator Data'!C42</f>
        <v>IRN004</v>
      </c>
      <c r="D44" s="45" t="str">
        <f>'Crisis Indicator Data'!D42</f>
        <v>Iran</v>
      </c>
      <c r="E44" s="45" t="str">
        <f>'Crisis Indicator Data'!E42</f>
        <v>IRN</v>
      </c>
      <c r="F44" s="45" t="str">
        <f>'Crisis Indicator Data'!B42</f>
        <v>International displacement</v>
      </c>
      <c r="G44" s="227">
        <f t="shared" si="5"/>
        <v>3.4</v>
      </c>
      <c r="H44" s="44">
        <f t="shared" si="6"/>
        <v>4</v>
      </c>
      <c r="I44" s="115" t="str">
        <f t="shared" si="7"/>
        <v>High</v>
      </c>
      <c r="J44" s="228" t="str">
        <f>INDEX(Trends!$D$3:$D$404,MATCH(C44,Trends!$C$3:$C$404,0))</f>
        <v>Stable</v>
      </c>
      <c r="K44" s="108" t="str">
        <f>IF(Reliability!B42="x","x",(IF(ROUNDUP(Reliability!B42,0)=1,"Very High",IF(ROUNDUP(Reliability!B42,0)=2,"High",IF(ROUNDUP(Reliability!B42,0)=3,"Medium",IF(ROUNDUP(Reliability!B42,0)=4,"Low","Very Low"))))))</f>
        <v>High</v>
      </c>
      <c r="L44" s="229">
        <f t="shared" si="8"/>
        <v>2.8</v>
      </c>
      <c r="M44" s="230">
        <f>'Impact of the crisis'!N45</f>
        <v>2.7</v>
      </c>
      <c r="N44" s="230">
        <f>'Impact of the crisis'!AB45</f>
        <v>2.8</v>
      </c>
      <c r="O44" s="229">
        <f>'Conditions of people affected'!R45</f>
        <v>4.0999999999999996</v>
      </c>
      <c r="P44" s="230">
        <f>'Conditions of people affected'!K45</f>
        <v>4.2</v>
      </c>
      <c r="Q44" s="230">
        <f>'Conditions of people affected'!Q45</f>
        <v>4</v>
      </c>
      <c r="R44" s="230">
        <f t="shared" si="9"/>
        <v>2.7</v>
      </c>
      <c r="S44" s="230">
        <f>'Complexity of the crisis'!X45</f>
        <v>3.3</v>
      </c>
      <c r="T44" s="230">
        <f>'Complexity of the crisis'!AN45</f>
        <v>2</v>
      </c>
      <c r="U44" s="122" t="str">
        <f>VLOOKUP(C44,Lists!$C$3:$E$160,3,FALSE)</f>
        <v>Middle east</v>
      </c>
      <c r="V44" s="123">
        <v>44454</v>
      </c>
    </row>
    <row r="45" spans="1:22" x14ac:dyDescent="0.35">
      <c r="A45" s="45" t="str">
        <f>'Crisis Indicator Data'!A43</f>
        <v>Multiple crises in Iraq</v>
      </c>
      <c r="B45" s="45" t="str">
        <f>Lists!G43</f>
        <v>Country level</v>
      </c>
      <c r="C45" s="45" t="str">
        <f>'Crisis Indicator Data'!C43</f>
        <v>IRQ001</v>
      </c>
      <c r="D45" s="45" t="str">
        <f>'Crisis Indicator Data'!D43</f>
        <v>Iraq</v>
      </c>
      <c r="E45" s="45" t="str">
        <f>'Crisis Indicator Data'!E43</f>
        <v>IRQ</v>
      </c>
      <c r="F45" s="45" t="str">
        <f>'Crisis Indicator Data'!B43</f>
        <v>Multiple crises country</v>
      </c>
      <c r="G45" s="227">
        <f t="shared" si="5"/>
        <v>4.3</v>
      </c>
      <c r="H45" s="44">
        <f t="shared" si="6"/>
        <v>5</v>
      </c>
      <c r="I45" s="115" t="str">
        <f t="shared" si="7"/>
        <v>Very High</v>
      </c>
      <c r="J45" s="228" t="str">
        <f>INDEX(Trends!$D$3:$D$404,MATCH(C45,Trends!$C$3:$C$404,0))</f>
        <v>Increasing</v>
      </c>
      <c r="K45" s="108" t="str">
        <f>IF(Reliability!B43="x","x",(IF(ROUNDUP(Reliability!B43,0)=1,"Very High",IF(ROUNDUP(Reliability!B43,0)=2,"High",IF(ROUNDUP(Reliability!B43,0)=3,"Medium",IF(ROUNDUP(Reliability!B43,0)=4,"Low","Very Low"))))))</f>
        <v>High</v>
      </c>
      <c r="L45" s="229">
        <f t="shared" si="8"/>
        <v>4.2</v>
      </c>
      <c r="M45" s="230">
        <f>'Impact of the crisis'!N46</f>
        <v>4.8</v>
      </c>
      <c r="N45" s="230">
        <f>'Impact of the crisis'!AB46</f>
        <v>3.9</v>
      </c>
      <c r="O45" s="229">
        <f>'Conditions of people affected'!R46</f>
        <v>4.2</v>
      </c>
      <c r="P45" s="230">
        <f>'Conditions of people affected'!K46</f>
        <v>4.4000000000000004</v>
      </c>
      <c r="Q45" s="230">
        <f>'Conditions of people affected'!Q46</f>
        <v>4</v>
      </c>
      <c r="R45" s="230">
        <f t="shared" si="9"/>
        <v>4.5</v>
      </c>
      <c r="S45" s="230">
        <f>'Complexity of the crisis'!X46</f>
        <v>4.5</v>
      </c>
      <c r="T45" s="230">
        <f>'Complexity of the crisis'!AN46</f>
        <v>4.5</v>
      </c>
      <c r="U45" s="122" t="str">
        <f>VLOOKUP(C45,Lists!$C$3:$E$160,3,FALSE)</f>
        <v>Middle east</v>
      </c>
      <c r="V45" s="123">
        <v>44454</v>
      </c>
    </row>
    <row r="46" spans="1:22" x14ac:dyDescent="0.35">
      <c r="A46" s="45" t="str">
        <f>'Crisis Indicator Data'!A44</f>
        <v>Conflict  in Iraq</v>
      </c>
      <c r="B46" s="45" t="str">
        <f>Lists!G44</f>
        <v>Conflict</v>
      </c>
      <c r="C46" s="45" t="str">
        <f>'Crisis Indicator Data'!C44</f>
        <v>IRQ002</v>
      </c>
      <c r="D46" s="45" t="str">
        <f>'Crisis Indicator Data'!D44</f>
        <v>Iraq</v>
      </c>
      <c r="E46" s="45" t="str">
        <f>'Crisis Indicator Data'!E44</f>
        <v>IRQ</v>
      </c>
      <c r="F46" s="45" t="str">
        <f>'Crisis Indicator Data'!B44</f>
        <v>Conflict</v>
      </c>
      <c r="G46" s="227">
        <f t="shared" si="5"/>
        <v>4.5999999999999996</v>
      </c>
      <c r="H46" s="44">
        <f t="shared" si="6"/>
        <v>5</v>
      </c>
      <c r="I46" s="115" t="str">
        <f t="shared" si="7"/>
        <v>Very High</v>
      </c>
      <c r="J46" s="228" t="str">
        <f>INDEX(Trends!$D$3:$D$404,MATCH(C46,Trends!$C$3:$C$404,0))</f>
        <v>Increasing</v>
      </c>
      <c r="K46" s="108" t="str">
        <f>IF(Reliability!B44="x","x",(IF(ROUNDUP(Reliability!B44,0)=1,"Very High",IF(ROUNDUP(Reliability!B44,0)=2,"High",IF(ROUNDUP(Reliability!B44,0)=3,"Medium",IF(ROUNDUP(Reliability!B44,0)=4,"Low","Very Low"))))))</f>
        <v>High</v>
      </c>
      <c r="L46" s="229">
        <f t="shared" si="8"/>
        <v>4.3</v>
      </c>
      <c r="M46" s="230">
        <f>'Impact of the crisis'!N47</f>
        <v>3.6</v>
      </c>
      <c r="N46" s="230">
        <f>'Impact of the crisis'!AB47</f>
        <v>4.5999999999999996</v>
      </c>
      <c r="O46" s="229">
        <f>'Conditions of people affected'!R47</f>
        <v>4.7</v>
      </c>
      <c r="P46" s="230">
        <f>'Conditions of people affected'!K47</f>
        <v>4.4000000000000004</v>
      </c>
      <c r="Q46" s="230">
        <f>'Conditions of people affected'!Q47</f>
        <v>5</v>
      </c>
      <c r="R46" s="230">
        <f t="shared" si="9"/>
        <v>4.5</v>
      </c>
      <c r="S46" s="230">
        <f>'Complexity of the crisis'!X47</f>
        <v>4.5</v>
      </c>
      <c r="T46" s="230">
        <f>'Complexity of the crisis'!AN47</f>
        <v>4.5</v>
      </c>
      <c r="U46" s="122" t="str">
        <f>VLOOKUP(C46,Lists!$C$3:$E$160,3,FALSE)</f>
        <v>Middle east</v>
      </c>
      <c r="V46" s="123">
        <v>44454</v>
      </c>
    </row>
    <row r="47" spans="1:22" x14ac:dyDescent="0.35">
      <c r="A47" s="45" t="str">
        <f>'Crisis Indicator Data'!A45</f>
        <v>Syrian and Palestinian refugees in iraq</v>
      </c>
      <c r="B47" s="45" t="str">
        <f>Lists!G45</f>
        <v>Syrian Refugees</v>
      </c>
      <c r="C47" s="45" t="str">
        <f>'Crisis Indicator Data'!C45</f>
        <v>IRQ003</v>
      </c>
      <c r="D47" s="45" t="str">
        <f>'Crisis Indicator Data'!D45</f>
        <v>Iraq</v>
      </c>
      <c r="E47" s="45" t="str">
        <f>'Crisis Indicator Data'!E45</f>
        <v>IRQ</v>
      </c>
      <c r="F47" s="45" t="str">
        <f>'Crisis Indicator Data'!B45</f>
        <v>International displacement</v>
      </c>
      <c r="G47" s="227">
        <f t="shared" si="5"/>
        <v>3</v>
      </c>
      <c r="H47" s="44">
        <f t="shared" si="6"/>
        <v>3</v>
      </c>
      <c r="I47" s="115" t="str">
        <f t="shared" si="7"/>
        <v>Medium</v>
      </c>
      <c r="J47" s="228" t="str">
        <f>INDEX(Trends!$D$3:$D$404,MATCH(C47,Trends!$C$3:$C$404,0))</f>
        <v>Increasing</v>
      </c>
      <c r="K47" s="108" t="str">
        <f>IF(Reliability!B45="x","x",(IF(ROUNDUP(Reliability!B45,0)=1,"Very High",IF(ROUNDUP(Reliability!B45,0)=2,"High",IF(ROUNDUP(Reliability!B45,0)=3,"Medium",IF(ROUNDUP(Reliability!B45,0)=4,"Low","Very Low"))))))</f>
        <v>High</v>
      </c>
      <c r="L47" s="229">
        <f t="shared" si="8"/>
        <v>1.8</v>
      </c>
      <c r="M47" s="230">
        <f>'Impact of the crisis'!N48</f>
        <v>1.5</v>
      </c>
      <c r="N47" s="230">
        <f>'Impact of the crisis'!AB48</f>
        <v>2</v>
      </c>
      <c r="O47" s="229">
        <f>'Conditions of people affected'!R48</f>
        <v>2.9</v>
      </c>
      <c r="P47" s="230">
        <f>'Conditions of people affected'!K48</f>
        <v>2.8</v>
      </c>
      <c r="Q47" s="230">
        <f>'Conditions of people affected'!Q48</f>
        <v>3</v>
      </c>
      <c r="R47" s="230">
        <f t="shared" si="9"/>
        <v>4.0999999999999996</v>
      </c>
      <c r="S47" s="230">
        <f>'Complexity of the crisis'!X48</f>
        <v>4.5</v>
      </c>
      <c r="T47" s="230">
        <f>'Complexity of the crisis'!AN48</f>
        <v>3.5</v>
      </c>
      <c r="U47" s="122" t="str">
        <f>VLOOKUP(C47,Lists!$C$3:$E$160,3,FALSE)</f>
        <v>Middle east</v>
      </c>
      <c r="V47" s="123">
        <v>44454</v>
      </c>
    </row>
    <row r="48" spans="1:22" x14ac:dyDescent="0.35">
      <c r="A48" s="45" t="str">
        <f>'Crisis Indicator Data'!A46</f>
        <v>Mixed migration flows in Italy</v>
      </c>
      <c r="B48" s="45" t="str">
        <f>Lists!G46</f>
        <v>Mixed Migration</v>
      </c>
      <c r="C48" s="45" t="str">
        <f>'Crisis Indicator Data'!C46</f>
        <v>ITA002</v>
      </c>
      <c r="D48" s="45" t="str">
        <f>'Crisis Indicator Data'!D46</f>
        <v>Italy</v>
      </c>
      <c r="E48" s="45" t="str">
        <f>'Crisis Indicator Data'!E46</f>
        <v>ITA</v>
      </c>
      <c r="F48" s="45" t="str">
        <f>'Crisis Indicator Data'!B46</f>
        <v>International displacement</v>
      </c>
      <c r="G48" s="227">
        <f t="shared" si="5"/>
        <v>1.9</v>
      </c>
      <c r="H48" s="44">
        <f t="shared" si="6"/>
        <v>2</v>
      </c>
      <c r="I48" s="115" t="str">
        <f t="shared" si="7"/>
        <v>Low</v>
      </c>
      <c r="J48" s="228" t="str">
        <f>INDEX(Trends!$D$3:$D$404,MATCH(C48,Trends!$C$3:$C$404,0))</f>
        <v>Stable</v>
      </c>
      <c r="K48" s="108" t="str">
        <f>IF(Reliability!B46="x","x",(IF(ROUNDUP(Reliability!B46,0)=1,"Very High",IF(ROUNDUP(Reliability!B46,0)=2,"High",IF(ROUNDUP(Reliability!B46,0)=3,"Medium",IF(ROUNDUP(Reliability!B46,0)=4,"Low","Very Low"))))))</f>
        <v>High</v>
      </c>
      <c r="L48" s="229">
        <f t="shared" si="8"/>
        <v>2.7</v>
      </c>
      <c r="M48" s="230">
        <f>'Impact of the crisis'!N49</f>
        <v>1.7</v>
      </c>
      <c r="N48" s="230">
        <f>'Impact of the crisis'!AB49</f>
        <v>3.1</v>
      </c>
      <c r="O48" s="229">
        <f>'Conditions of people affected'!R49</f>
        <v>1.6</v>
      </c>
      <c r="P48" s="230">
        <f>'Conditions of people affected'!K49</f>
        <v>2.2000000000000002</v>
      </c>
      <c r="Q48" s="230">
        <f>'Conditions of people affected'!Q49</f>
        <v>1</v>
      </c>
      <c r="R48" s="230">
        <f t="shared" si="9"/>
        <v>1.5</v>
      </c>
      <c r="S48" s="230">
        <f>'Complexity of the crisis'!X49</f>
        <v>1.5</v>
      </c>
      <c r="T48" s="230">
        <f>'Complexity of the crisis'!AN49</f>
        <v>1.5</v>
      </c>
      <c r="U48" s="122" t="str">
        <f>VLOOKUP(C48,Lists!$C$3:$E$160,3,FALSE)</f>
        <v>Europe</v>
      </c>
      <c r="V48" s="123">
        <v>44376</v>
      </c>
    </row>
    <row r="49" spans="1:22" x14ac:dyDescent="0.35">
      <c r="A49" s="45" t="str">
        <f>'Crisis Indicator Data'!A47</f>
        <v>Syrian refugees in Jordan</v>
      </c>
      <c r="B49" s="45" t="str">
        <f>Lists!G47</f>
        <v>Syrian refugees</v>
      </c>
      <c r="C49" s="45" t="str">
        <f>'Crisis Indicator Data'!C47</f>
        <v>JOR002</v>
      </c>
      <c r="D49" s="45" t="str">
        <f>'Crisis Indicator Data'!D47</f>
        <v>Jordan</v>
      </c>
      <c r="E49" s="45" t="str">
        <f>'Crisis Indicator Data'!E47</f>
        <v>JOR</v>
      </c>
      <c r="F49" s="45" t="str">
        <f>'Crisis Indicator Data'!B47</f>
        <v>International displacement</v>
      </c>
      <c r="G49" s="227">
        <f t="shared" si="5"/>
        <v>2.9</v>
      </c>
      <c r="H49" s="44">
        <f t="shared" si="6"/>
        <v>3</v>
      </c>
      <c r="I49" s="115" t="str">
        <f t="shared" si="7"/>
        <v>Medium</v>
      </c>
      <c r="J49" s="228" t="str">
        <f>INDEX(Trends!$D$3:$D$404,MATCH(C49,Trends!$C$3:$C$404,0))</f>
        <v>Decreasing</v>
      </c>
      <c r="K49" s="108" t="str">
        <f>IF(Reliability!B47="x","x",(IF(ROUNDUP(Reliability!B47,0)=1,"Very High",IF(ROUNDUP(Reliability!B47,0)=2,"High",IF(ROUNDUP(Reliability!B47,0)=3,"Medium",IF(ROUNDUP(Reliability!B47,0)=4,"Low","Very Low"))))))</f>
        <v>High</v>
      </c>
      <c r="L49" s="229">
        <f t="shared" si="8"/>
        <v>2.7</v>
      </c>
      <c r="M49" s="230">
        <f>'Impact of the crisis'!N50</f>
        <v>3</v>
      </c>
      <c r="N49" s="230">
        <f>'Impact of the crisis'!AB50</f>
        <v>2.6</v>
      </c>
      <c r="O49" s="229">
        <f>'Conditions of people affected'!R50</f>
        <v>3.3</v>
      </c>
      <c r="P49" s="230">
        <f>'Conditions of people affected'!K50</f>
        <v>3.6</v>
      </c>
      <c r="Q49" s="230">
        <f>'Conditions of people affected'!Q50</f>
        <v>3</v>
      </c>
      <c r="R49" s="230">
        <f t="shared" si="9"/>
        <v>2.5</v>
      </c>
      <c r="S49" s="230">
        <f>'Complexity of the crisis'!X50</f>
        <v>3</v>
      </c>
      <c r="T49" s="230">
        <f>'Complexity of the crisis'!AN50</f>
        <v>2</v>
      </c>
      <c r="U49" s="122" t="str">
        <f>VLOOKUP(C49,Lists!$C$3:$E$160,3,FALSE)</f>
        <v>Middle east</v>
      </c>
      <c r="V49" s="123">
        <v>44454</v>
      </c>
    </row>
    <row r="50" spans="1:22" x14ac:dyDescent="0.35">
      <c r="A50" s="45" t="str">
        <f>'Crisis Indicator Data'!A48</f>
        <v xml:space="preserve">Multiple crisis in Kenya </v>
      </c>
      <c r="B50" s="45" t="str">
        <f>Lists!G48</f>
        <v xml:space="preserve">Country level </v>
      </c>
      <c r="C50" s="45" t="str">
        <f>'Crisis Indicator Data'!C48</f>
        <v>KEN001</v>
      </c>
      <c r="D50" s="45" t="str">
        <f>'Crisis Indicator Data'!D48</f>
        <v>Kenya</v>
      </c>
      <c r="E50" s="45" t="str">
        <f>'Crisis Indicator Data'!E48</f>
        <v>KEN</v>
      </c>
      <c r="F50" s="45" t="str">
        <f>'Crisis Indicator Data'!B48</f>
        <v>Multiple crises country</v>
      </c>
      <c r="G50" s="227">
        <f t="shared" si="5"/>
        <v>3.2</v>
      </c>
      <c r="H50" s="44">
        <f t="shared" si="6"/>
        <v>4</v>
      </c>
      <c r="I50" s="115" t="str">
        <f t="shared" si="7"/>
        <v>High</v>
      </c>
      <c r="J50" s="228" t="str">
        <f>INDEX(Trends!$D$3:$D$404,MATCH(C50,Trends!$C$3:$C$404,0))</f>
        <v>-</v>
      </c>
      <c r="K50" s="108" t="str">
        <f>IF(Reliability!B48="x","x",(IF(ROUNDUP(Reliability!B48,0)=1,"Very High",IF(ROUNDUP(Reliability!B48,0)=2,"High",IF(ROUNDUP(Reliability!B48,0)=3,"Medium",IF(ROUNDUP(Reliability!B48,0)=4,"Low","Very Low"))))))</f>
        <v>Very High</v>
      </c>
      <c r="L50" s="229">
        <f t="shared" si="8"/>
        <v>3</v>
      </c>
      <c r="M50" s="230">
        <f>'Impact of the crisis'!N51</f>
        <v>3.8</v>
      </c>
      <c r="N50" s="230">
        <f>'Impact of the crisis'!AB51</f>
        <v>2.5</v>
      </c>
      <c r="O50" s="229">
        <f>'Conditions of people affected'!R51</f>
        <v>3.5</v>
      </c>
      <c r="P50" s="230">
        <f>'Conditions of people affected'!K51</f>
        <v>4</v>
      </c>
      <c r="Q50" s="230">
        <f>'Conditions of people affected'!Q51</f>
        <v>3</v>
      </c>
      <c r="R50" s="230">
        <f t="shared" si="9"/>
        <v>2.9</v>
      </c>
      <c r="S50" s="230">
        <f>'Complexity of the crisis'!X51</f>
        <v>3.6</v>
      </c>
      <c r="T50" s="230">
        <f>'Complexity of the crisis'!AN51</f>
        <v>2</v>
      </c>
      <c r="U50" s="122" t="str">
        <f>VLOOKUP(C50,Lists!$C$3:$E$160,3,FALSE)</f>
        <v>Africa</v>
      </c>
      <c r="V50" s="123">
        <v>44460</v>
      </c>
    </row>
    <row r="51" spans="1:22" ht="14.15" customHeight="1" x14ac:dyDescent="0.35">
      <c r="A51" s="45" t="str">
        <f>'Crisis Indicator Data'!A49</f>
        <v>Refugee situation in Kenya</v>
      </c>
      <c r="B51" s="45" t="str">
        <f>Lists!G49</f>
        <v>Refugee situation</v>
      </c>
      <c r="C51" s="45" t="str">
        <f>'Crisis Indicator Data'!C49</f>
        <v>KEN002</v>
      </c>
      <c r="D51" s="45" t="str">
        <f>'Crisis Indicator Data'!D49</f>
        <v>Kenya</v>
      </c>
      <c r="E51" s="45" t="str">
        <f>'Crisis Indicator Data'!E49</f>
        <v>KEN</v>
      </c>
      <c r="F51" s="45" t="str">
        <f>'Crisis Indicator Data'!B49</f>
        <v>International displacement</v>
      </c>
      <c r="G51" s="227">
        <f t="shared" si="5"/>
        <v>2.7</v>
      </c>
      <c r="H51" s="44">
        <f t="shared" si="6"/>
        <v>3</v>
      </c>
      <c r="I51" s="115" t="str">
        <f t="shared" si="7"/>
        <v>Medium</v>
      </c>
      <c r="J51" s="228" t="str">
        <f>INDEX(Trends!$D$3:$D$404,MATCH(C51,Trends!$C$3:$C$404,0))</f>
        <v>Increasing</v>
      </c>
      <c r="K51" s="108" t="str">
        <f>IF(Reliability!B49="x","x",(IF(ROUNDUP(Reliability!B49,0)=1,"Very High",IF(ROUNDUP(Reliability!B49,0)=2,"High",IF(ROUNDUP(Reliability!B49,0)=3,"Medium",IF(ROUNDUP(Reliability!B49,0)=4,"Low","Very Low"))))))</f>
        <v>High</v>
      </c>
      <c r="L51" s="229">
        <f t="shared" si="8"/>
        <v>2.1</v>
      </c>
      <c r="M51" s="230">
        <f>'Impact of the crisis'!N52</f>
        <v>0.8</v>
      </c>
      <c r="N51" s="230">
        <f>'Impact of the crisis'!AB52</f>
        <v>2.6</v>
      </c>
      <c r="O51" s="229">
        <f>'Conditions of people affected'!R52</f>
        <v>2.95</v>
      </c>
      <c r="P51" s="230">
        <f>'Conditions of people affected'!K52</f>
        <v>2.9</v>
      </c>
      <c r="Q51" s="230">
        <f>'Conditions of people affected'!Q52</f>
        <v>3</v>
      </c>
      <c r="R51" s="230">
        <f t="shared" si="9"/>
        <v>2.7</v>
      </c>
      <c r="S51" s="230">
        <f>'Complexity of the crisis'!X52</f>
        <v>3.6</v>
      </c>
      <c r="T51" s="230">
        <f>'Complexity of the crisis'!AN52</f>
        <v>1.5</v>
      </c>
      <c r="U51" s="122" t="str">
        <f>VLOOKUP(C51,Lists!$C$3:$E$160,3,FALSE)</f>
        <v>Africa</v>
      </c>
      <c r="V51" s="123">
        <v>44460</v>
      </c>
    </row>
    <row r="52" spans="1:22" ht="14.15" customHeight="1" x14ac:dyDescent="0.35">
      <c r="A52" s="45" t="str">
        <f>'Crisis Indicator Data'!A50</f>
        <v>Drought in Kenya</v>
      </c>
      <c r="B52" s="45" t="str">
        <f>Lists!G50</f>
        <v>Drought</v>
      </c>
      <c r="C52" s="45" t="str">
        <f>'Crisis Indicator Data'!C50</f>
        <v>KEN003</v>
      </c>
      <c r="D52" s="45" t="str">
        <f>'Crisis Indicator Data'!D50</f>
        <v>Kenya</v>
      </c>
      <c r="E52" s="45" t="str">
        <f>'Crisis Indicator Data'!E50</f>
        <v>KEN</v>
      </c>
      <c r="F52" s="45" t="str">
        <f>'Crisis Indicator Data'!B50</f>
        <v>Drought</v>
      </c>
      <c r="G52" s="227">
        <f t="shared" si="5"/>
        <v>3</v>
      </c>
      <c r="H52" s="44">
        <f t="shared" si="6"/>
        <v>3</v>
      </c>
      <c r="I52" s="115" t="str">
        <f t="shared" si="7"/>
        <v>Medium</v>
      </c>
      <c r="J52" s="228" t="str">
        <f>INDEX(Trends!$D$3:$D$404,MATCH(C52,Trends!$C$3:$C$404,0))</f>
        <v>-</v>
      </c>
      <c r="K52" s="108" t="str">
        <f>IF(Reliability!B50="x","x",(IF(ROUNDUP(Reliability!B50,0)=1,"Very High",IF(ROUNDUP(Reliability!B50,0)=2,"High",IF(ROUNDUP(Reliability!B50,0)=3,"Medium",IF(ROUNDUP(Reliability!B50,0)=4,"Low","Very Low"))))))</f>
        <v>Medium</v>
      </c>
      <c r="L52" s="229">
        <f t="shared" si="8"/>
        <v>2.2000000000000002</v>
      </c>
      <c r="M52" s="230">
        <f>'Impact of the crisis'!N53</f>
        <v>3.8</v>
      </c>
      <c r="N52" s="230">
        <f>'Impact of the crisis'!AB53</f>
        <v>1</v>
      </c>
      <c r="O52" s="229">
        <f>'Conditions of people affected'!R53</f>
        <v>3.45</v>
      </c>
      <c r="P52" s="230">
        <f>'Conditions of people affected'!K53</f>
        <v>3.9</v>
      </c>
      <c r="Q52" s="230">
        <f>'Conditions of people affected'!Q53</f>
        <v>3</v>
      </c>
      <c r="R52" s="230">
        <f t="shared" si="9"/>
        <v>2.7</v>
      </c>
      <c r="S52" s="230">
        <f>'Complexity of the crisis'!X53</f>
        <v>3.6</v>
      </c>
      <c r="T52" s="230">
        <f>'Complexity of the crisis'!AN53</f>
        <v>1.5</v>
      </c>
      <c r="U52" s="122" t="str">
        <f>VLOOKUP(C52,Lists!$C$3:$E$160,3,FALSE)</f>
        <v>Africa</v>
      </c>
      <c r="V52" s="123">
        <v>44459</v>
      </c>
    </row>
    <row r="53" spans="1:22" x14ac:dyDescent="0.35">
      <c r="A53" s="45" t="str">
        <f>'Crisis Indicator Data'!A51</f>
        <v>Syrian refugees in Lebanon</v>
      </c>
      <c r="B53" s="45" t="str">
        <f>Lists!G51</f>
        <v>Syrian refugees</v>
      </c>
      <c r="C53" s="45" t="str">
        <f>'Crisis Indicator Data'!C51</f>
        <v>LBN002</v>
      </c>
      <c r="D53" s="45" t="str">
        <f>'Crisis Indicator Data'!D51</f>
        <v>Lebanon</v>
      </c>
      <c r="E53" s="45" t="str">
        <f>'Crisis Indicator Data'!E51</f>
        <v>LBN</v>
      </c>
      <c r="F53" s="45" t="str">
        <f>'Crisis Indicator Data'!B51</f>
        <v>International displacement</v>
      </c>
      <c r="G53" s="227">
        <f t="shared" si="5"/>
        <v>3.4</v>
      </c>
      <c r="H53" s="44">
        <f t="shared" si="6"/>
        <v>4</v>
      </c>
      <c r="I53" s="115" t="str">
        <f t="shared" si="7"/>
        <v>High</v>
      </c>
      <c r="J53" s="228" t="str">
        <f>INDEX(Trends!$D$3:$D$404,MATCH(C53,Trends!$C$3:$C$404,0))</f>
        <v>Stable</v>
      </c>
      <c r="K53" s="108" t="str">
        <f>IF(Reliability!B51="x","x",(IF(ROUNDUP(Reliability!B51,0)=1,"Very High",IF(ROUNDUP(Reliability!B51,0)=2,"High",IF(ROUNDUP(Reliability!B51,0)=3,"Medium",IF(ROUNDUP(Reliability!B51,0)=4,"Low","Very Low"))))))</f>
        <v>High</v>
      </c>
      <c r="L53" s="229">
        <f t="shared" si="8"/>
        <v>3.3</v>
      </c>
      <c r="M53" s="230">
        <f>'Impact of the crisis'!N54</f>
        <v>3.6</v>
      </c>
      <c r="N53" s="230">
        <f>'Impact of the crisis'!AB54</f>
        <v>3.1</v>
      </c>
      <c r="O53" s="229">
        <f>'Conditions of people affected'!R54</f>
        <v>3.8</v>
      </c>
      <c r="P53" s="230">
        <f>'Conditions of people affected'!K54</f>
        <v>3.6</v>
      </c>
      <c r="Q53" s="230">
        <f>'Conditions of people affected'!Q54</f>
        <v>4</v>
      </c>
      <c r="R53" s="230">
        <f t="shared" si="9"/>
        <v>2.9</v>
      </c>
      <c r="S53" s="230">
        <f>'Complexity of the crisis'!X54</f>
        <v>3.3</v>
      </c>
      <c r="T53" s="230">
        <f>'Complexity of the crisis'!AN54</f>
        <v>2.5</v>
      </c>
      <c r="U53" s="122" t="str">
        <f>VLOOKUP(C53,Lists!$C$3:$E$160,3,FALSE)</f>
        <v>Middle east</v>
      </c>
      <c r="V53" s="123">
        <v>44454</v>
      </c>
    </row>
    <row r="54" spans="1:22" x14ac:dyDescent="0.35">
      <c r="A54" s="45" t="str">
        <f>'Crisis Indicator Data'!A52</f>
        <v>Socioeconomic crisis in Lebanon</v>
      </c>
      <c r="B54" s="45" t="str">
        <f>Lists!G52</f>
        <v>Socioeconomic crisis</v>
      </c>
      <c r="C54" s="45" t="str">
        <f>'Crisis Indicator Data'!C52</f>
        <v>LBN004</v>
      </c>
      <c r="D54" s="45" t="str">
        <f>'Crisis Indicator Data'!D52</f>
        <v>Lebanon</v>
      </c>
      <c r="E54" s="45" t="str">
        <f>'Crisis Indicator Data'!E52</f>
        <v>LBN</v>
      </c>
      <c r="F54" s="45" t="str">
        <f>'Crisis Indicator Data'!B52</f>
        <v>Political and economic crisis</v>
      </c>
      <c r="G54" s="227">
        <f t="shared" si="5"/>
        <v>3.6</v>
      </c>
      <c r="H54" s="44">
        <f t="shared" si="6"/>
        <v>4</v>
      </c>
      <c r="I54" s="115" t="str">
        <f t="shared" si="7"/>
        <v>High</v>
      </c>
      <c r="J54" s="228" t="str">
        <f>INDEX(Trends!$D$3:$D$404,MATCH(C54,Trends!$C$3:$C$404,0))</f>
        <v>Decreasing</v>
      </c>
      <c r="K54" s="108" t="str">
        <f>IF(Reliability!B52="x","x",(IF(ROUNDUP(Reliability!B52,0)=1,"Very High",IF(ROUNDUP(Reliability!B52,0)=2,"High",IF(ROUNDUP(Reliability!B52,0)=3,"Medium",IF(ROUNDUP(Reliability!B52,0)=4,"Low","Very Low"))))))</f>
        <v>Medium</v>
      </c>
      <c r="L54" s="229">
        <f t="shared" si="8"/>
        <v>2.9</v>
      </c>
      <c r="M54" s="230">
        <f>'Impact of the crisis'!N55</f>
        <v>3.6</v>
      </c>
      <c r="N54" s="230">
        <f>'Impact of the crisis'!AB55</f>
        <v>2.4</v>
      </c>
      <c r="O54" s="229">
        <f>'Conditions of people affected'!R55</f>
        <v>4.0999999999999996</v>
      </c>
      <c r="P54" s="230">
        <f>'Conditions of people affected'!K55</f>
        <v>4.2</v>
      </c>
      <c r="Q54" s="230">
        <f>'Conditions of people affected'!Q55</f>
        <v>4</v>
      </c>
      <c r="R54" s="230">
        <f t="shared" si="9"/>
        <v>3.2</v>
      </c>
      <c r="S54" s="230">
        <f>'Complexity of the crisis'!X55</f>
        <v>3.3</v>
      </c>
      <c r="T54" s="230">
        <f>'Complexity of the crisis'!AN55</f>
        <v>3</v>
      </c>
      <c r="U54" s="122" t="str">
        <f>VLOOKUP(C54,Lists!$C$3:$E$160,3,FALSE)</f>
        <v>Middle east</v>
      </c>
      <c r="V54" s="123">
        <v>44454</v>
      </c>
    </row>
    <row r="55" spans="1:22" x14ac:dyDescent="0.35">
      <c r="A55" s="45" t="str">
        <f>'Crisis Indicator Data'!A53</f>
        <v>Complex crisis in Libya</v>
      </c>
      <c r="B55" s="45" t="str">
        <f>Lists!G53</f>
        <v>Complex crisis</v>
      </c>
      <c r="C55" s="45" t="str">
        <f>'Crisis Indicator Data'!C53</f>
        <v>LBY001</v>
      </c>
      <c r="D55" s="45" t="str">
        <f>'Crisis Indicator Data'!D53</f>
        <v>Libya</v>
      </c>
      <c r="E55" s="45" t="str">
        <f>'Crisis Indicator Data'!E53</f>
        <v>LBY</v>
      </c>
      <c r="F55" s="45" t="str">
        <f>'Crisis Indicator Data'!B53</f>
        <v>Multiple crises country</v>
      </c>
      <c r="G55" s="227">
        <f t="shared" si="5"/>
        <v>3.9</v>
      </c>
      <c r="H55" s="44">
        <f t="shared" si="6"/>
        <v>4</v>
      </c>
      <c r="I55" s="115" t="str">
        <f t="shared" si="7"/>
        <v>High</v>
      </c>
      <c r="J55" s="228" t="str">
        <f>INDEX(Trends!$D$3:$D$404,MATCH(C55,Trends!$C$3:$C$404,0))</f>
        <v>Stable</v>
      </c>
      <c r="K55" s="108" t="str">
        <f>IF(Reliability!B53="x","x",(IF(ROUNDUP(Reliability!B53,0)=1,"Very High",IF(ROUNDUP(Reliability!B53,0)=2,"High",IF(ROUNDUP(Reliability!B53,0)=3,"Medium",IF(ROUNDUP(Reliability!B53,0)=4,"Low","Very Low"))))))</f>
        <v>High</v>
      </c>
      <c r="L55" s="229">
        <f t="shared" si="8"/>
        <v>4</v>
      </c>
      <c r="M55" s="230">
        <f>'Impact of the crisis'!N56</f>
        <v>4.5999999999999996</v>
      </c>
      <c r="N55" s="230">
        <f>'Impact of the crisis'!AB56</f>
        <v>3.7</v>
      </c>
      <c r="O55" s="229">
        <f>'Conditions of people affected'!R56</f>
        <v>3.75</v>
      </c>
      <c r="P55" s="230">
        <f>'Conditions of people affected'!K56</f>
        <v>3.5</v>
      </c>
      <c r="Q55" s="230">
        <f>'Conditions of people affected'!Q56</f>
        <v>4</v>
      </c>
      <c r="R55" s="230">
        <f t="shared" si="9"/>
        <v>4.2</v>
      </c>
      <c r="S55" s="230">
        <f>'Complexity of the crisis'!X56</f>
        <v>4.4000000000000004</v>
      </c>
      <c r="T55" s="230">
        <f>'Complexity of the crisis'!AN56</f>
        <v>4</v>
      </c>
      <c r="U55" s="122" t="str">
        <f>VLOOKUP(C55,Lists!$C$3:$E$160,3,FALSE)</f>
        <v>Africa</v>
      </c>
      <c r="V55" s="123">
        <v>44412</v>
      </c>
    </row>
    <row r="56" spans="1:22" x14ac:dyDescent="0.35">
      <c r="A56" s="45" t="str">
        <f>'Crisis Indicator Data'!A54</f>
        <v>Mixed migration flows in Libya</v>
      </c>
      <c r="B56" s="45" t="str">
        <f>Lists!G54</f>
        <v>Mixed Migration</v>
      </c>
      <c r="C56" s="45" t="str">
        <f>'Crisis Indicator Data'!C54</f>
        <v>LBY002</v>
      </c>
      <c r="D56" s="45" t="str">
        <f>'Crisis Indicator Data'!D54</f>
        <v>Libya</v>
      </c>
      <c r="E56" s="45" t="str">
        <f>'Crisis Indicator Data'!E54</f>
        <v>LBY</v>
      </c>
      <c r="F56" s="45" t="str">
        <f>'Crisis Indicator Data'!B54</f>
        <v>International displacement</v>
      </c>
      <c r="G56" s="227">
        <f t="shared" si="5"/>
        <v>3.1</v>
      </c>
      <c r="H56" s="44">
        <f t="shared" si="6"/>
        <v>4</v>
      </c>
      <c r="I56" s="115" t="str">
        <f t="shared" si="7"/>
        <v>High</v>
      </c>
      <c r="J56" s="228" t="str">
        <f>INDEX(Trends!$D$3:$D$404,MATCH(C56,Trends!$C$3:$C$404,0))</f>
        <v>Increasing</v>
      </c>
      <c r="K56" s="108" t="str">
        <f>IF(Reliability!B54="x","x",(IF(ROUNDUP(Reliability!B54,0)=1,"Very High",IF(ROUNDUP(Reliability!B54,0)=2,"High",IF(ROUNDUP(Reliability!B54,0)=3,"Medium",IF(ROUNDUP(Reliability!B54,0)=4,"Low","Very Low"))))))</f>
        <v>High</v>
      </c>
      <c r="L56" s="229">
        <f t="shared" si="8"/>
        <v>3.9</v>
      </c>
      <c r="M56" s="230">
        <f>'Impact of the crisis'!N57</f>
        <v>4.5999999999999996</v>
      </c>
      <c r="N56" s="230">
        <f>'Impact of the crisis'!AB57</f>
        <v>3.4</v>
      </c>
      <c r="O56" s="229">
        <f>'Conditions of people affected'!R57</f>
        <v>2.2999999999999998</v>
      </c>
      <c r="P56" s="230">
        <f>'Conditions of people affected'!K57</f>
        <v>2.6</v>
      </c>
      <c r="Q56" s="230">
        <f>'Conditions of people affected'!Q57</f>
        <v>2</v>
      </c>
      <c r="R56" s="230">
        <f t="shared" si="9"/>
        <v>3.6</v>
      </c>
      <c r="S56" s="230">
        <f>'Complexity of the crisis'!X57</f>
        <v>4.4000000000000004</v>
      </c>
      <c r="T56" s="230">
        <f>'Complexity of the crisis'!AN57</f>
        <v>2.5</v>
      </c>
      <c r="U56" s="122" t="str">
        <f>VLOOKUP(C56,Lists!$C$3:$E$160,3,FALSE)</f>
        <v>Africa</v>
      </c>
      <c r="V56" s="123">
        <v>44412</v>
      </c>
    </row>
    <row r="57" spans="1:22" x14ac:dyDescent="0.35">
      <c r="A57" s="45" t="str">
        <f>'Crisis Indicator Data'!A55</f>
        <v>Drought in Lesotho</v>
      </c>
      <c r="B57" s="45" t="str">
        <f>Lists!G55</f>
        <v>Drought</v>
      </c>
      <c r="C57" s="45" t="str">
        <f>'Crisis Indicator Data'!C55</f>
        <v>LSO002</v>
      </c>
      <c r="D57" s="45" t="str">
        <f>'Crisis Indicator Data'!D55</f>
        <v>Lesotho</v>
      </c>
      <c r="E57" s="45" t="str">
        <f>'Crisis Indicator Data'!E55</f>
        <v>LSO</v>
      </c>
      <c r="F57" s="45" t="str">
        <f>'Crisis Indicator Data'!B55</f>
        <v>Drought</v>
      </c>
      <c r="G57" s="227">
        <f t="shared" si="5"/>
        <v>2</v>
      </c>
      <c r="H57" s="44">
        <f t="shared" si="6"/>
        <v>2</v>
      </c>
      <c r="I57" s="115" t="str">
        <f t="shared" si="7"/>
        <v>Low</v>
      </c>
      <c r="J57" s="228" t="str">
        <f>INDEX(Trends!$D$3:$D$404,MATCH(C57,Trends!$C$3:$C$404,0))</f>
        <v>Decreasing</v>
      </c>
      <c r="K57" s="108" t="str">
        <f>IF(Reliability!B55="x","x",(IF(ROUNDUP(Reliability!B55,0)=1,"Very High",IF(ROUNDUP(Reliability!B55,0)=2,"High",IF(ROUNDUP(Reliability!B55,0)=3,"Medium",IF(ROUNDUP(Reliability!B55,0)=4,"Low","Very Low"))))))</f>
        <v>Very High</v>
      </c>
      <c r="L57" s="229">
        <f t="shared" si="8"/>
        <v>1.9</v>
      </c>
      <c r="M57" s="230">
        <f>'Impact of the crisis'!N58</f>
        <v>3</v>
      </c>
      <c r="N57" s="230">
        <f>'Impact of the crisis'!AB58</f>
        <v>1.3</v>
      </c>
      <c r="O57" s="229">
        <f>'Conditions of people affected'!R58</f>
        <v>2.5499999999999998</v>
      </c>
      <c r="P57" s="230">
        <f>'Conditions of people affected'!K58</f>
        <v>2.1</v>
      </c>
      <c r="Q57" s="230">
        <f>'Conditions of people affected'!Q58</f>
        <v>3</v>
      </c>
      <c r="R57" s="230">
        <f t="shared" si="9"/>
        <v>1.3</v>
      </c>
      <c r="S57" s="230">
        <f>'Complexity of the crisis'!X58</f>
        <v>1.5</v>
      </c>
      <c r="T57" s="230">
        <f>'Complexity of the crisis'!AN58</f>
        <v>1</v>
      </c>
      <c r="U57" s="122" t="str">
        <f>VLOOKUP(C57,Lists!$C$3:$E$160,3,FALSE)</f>
        <v>Africa</v>
      </c>
      <c r="V57" s="123">
        <v>44451</v>
      </c>
    </row>
    <row r="58" spans="1:22" x14ac:dyDescent="0.35">
      <c r="A58" s="45" t="str">
        <f>'Crisis Indicator Data'!A56</f>
        <v>Mixed migration flows in Morocco</v>
      </c>
      <c r="B58" s="45" t="str">
        <f>Lists!G56</f>
        <v>Mixed Migration</v>
      </c>
      <c r="C58" s="45" t="str">
        <f>'Crisis Indicator Data'!C56</f>
        <v>MAR002</v>
      </c>
      <c r="D58" s="45" t="str">
        <f>'Crisis Indicator Data'!D56</f>
        <v>Morocco</v>
      </c>
      <c r="E58" s="45" t="str">
        <f>'Crisis Indicator Data'!E56</f>
        <v>MAR</v>
      </c>
      <c r="F58" s="45" t="str">
        <f>'Crisis Indicator Data'!B56</f>
        <v>International displacement</v>
      </c>
      <c r="G58" s="227" t="str">
        <f t="shared" si="5"/>
        <v>x</v>
      </c>
      <c r="H58" s="44" t="str">
        <f t="shared" si="6"/>
        <v>x</v>
      </c>
      <c r="I58" s="115" t="str">
        <f t="shared" si="7"/>
        <v>x</v>
      </c>
      <c r="J58" s="228" t="str">
        <f>INDEX(Trends!$D$3:$D$404,MATCH(C58,Trends!$C$3:$C$404,0))</f>
        <v>-</v>
      </c>
      <c r="K58" s="108" t="str">
        <f>IF(Reliability!B56="x","x",(IF(ROUNDUP(Reliability!B56,0)=1,"Very High",IF(ROUNDUP(Reliability!B56,0)=2,"High",IF(ROUNDUP(Reliability!B56,0)=3,"Medium",IF(ROUNDUP(Reliability!B56,0)=4,"Low","Very Low"))))))</f>
        <v>Very Low</v>
      </c>
      <c r="L58" s="229">
        <f t="shared" si="8"/>
        <v>3.9</v>
      </c>
      <c r="M58" s="230">
        <f>'Impact of the crisis'!N59</f>
        <v>4.8</v>
      </c>
      <c r="N58" s="230">
        <f>'Impact of the crisis'!AB59</f>
        <v>3.2</v>
      </c>
      <c r="O58" s="229" t="str">
        <f>'Conditions of people affected'!R59</f>
        <v>x</v>
      </c>
      <c r="P58" s="230" t="str">
        <f>'Conditions of people affected'!K59</f>
        <v>x</v>
      </c>
      <c r="Q58" s="230" t="str">
        <f>'Conditions of people affected'!Q59</f>
        <v>x</v>
      </c>
      <c r="R58" s="230">
        <f t="shared" si="9"/>
        <v>2.7</v>
      </c>
      <c r="S58" s="230">
        <f>'Complexity of the crisis'!X59</f>
        <v>3.6</v>
      </c>
      <c r="T58" s="230">
        <f>'Complexity of the crisis'!AN59</f>
        <v>1.5</v>
      </c>
      <c r="U58" s="122" t="str">
        <f>VLOOKUP(C58,Lists!$C$3:$E$160,3,FALSE)</f>
        <v>Africa</v>
      </c>
      <c r="V58" s="123">
        <v>44413</v>
      </c>
    </row>
    <row r="59" spans="1:22" x14ac:dyDescent="0.35">
      <c r="A59" s="45" t="str">
        <f>'Crisis Indicator Data'!A57</f>
        <v>Drought in Madagascar</v>
      </c>
      <c r="B59" s="45" t="str">
        <f>Lists!G57</f>
        <v>Drought</v>
      </c>
      <c r="C59" s="45" t="str">
        <f>'Crisis Indicator Data'!C57</f>
        <v>MDG002</v>
      </c>
      <c r="D59" s="45" t="str">
        <f>'Crisis Indicator Data'!D57</f>
        <v>Madagascar</v>
      </c>
      <c r="E59" s="45" t="str">
        <f>'Crisis Indicator Data'!E57</f>
        <v>MDG</v>
      </c>
      <c r="F59" s="45" t="str">
        <f>'Crisis Indicator Data'!B57</f>
        <v>Drought</v>
      </c>
      <c r="G59" s="227">
        <f t="shared" si="5"/>
        <v>2.8</v>
      </c>
      <c r="H59" s="44">
        <f t="shared" si="6"/>
        <v>3</v>
      </c>
      <c r="I59" s="115" t="str">
        <f t="shared" si="7"/>
        <v>Medium</v>
      </c>
      <c r="J59" s="228" t="str">
        <f>INDEX(Trends!$D$3:$D$404,MATCH(C59,Trends!$C$3:$C$404,0))</f>
        <v>Decreasing</v>
      </c>
      <c r="K59" s="108" t="str">
        <f>IF(Reliability!B57="x","x",(IF(ROUNDUP(Reliability!B57,0)=1,"Very High",IF(ROUNDUP(Reliability!B57,0)=2,"High",IF(ROUNDUP(Reliability!B57,0)=3,"Medium",IF(ROUNDUP(Reliability!B57,0)=4,"Low","Very Low"))))))</f>
        <v>Very High</v>
      </c>
      <c r="L59" s="229">
        <f t="shared" si="8"/>
        <v>1.9</v>
      </c>
      <c r="M59" s="230">
        <f>'Impact of the crisis'!N60</f>
        <v>1.4</v>
      </c>
      <c r="N59" s="230">
        <f>'Impact of the crisis'!AB60</f>
        <v>2.1</v>
      </c>
      <c r="O59" s="229">
        <f>'Conditions of people affected'!R60</f>
        <v>3.7</v>
      </c>
      <c r="P59" s="230">
        <f>'Conditions of people affected'!K60</f>
        <v>3.4</v>
      </c>
      <c r="Q59" s="230">
        <f>'Conditions of people affected'!Q60</f>
        <v>4</v>
      </c>
      <c r="R59" s="230">
        <f t="shared" si="9"/>
        <v>1.9</v>
      </c>
      <c r="S59" s="230">
        <f>'Complexity of the crisis'!X60</f>
        <v>2.2999999999999998</v>
      </c>
      <c r="T59" s="230">
        <f>'Complexity of the crisis'!AN60</f>
        <v>1.5</v>
      </c>
      <c r="U59" s="122" t="str">
        <f>VLOOKUP(C59,Lists!$C$3:$E$160,3,FALSE)</f>
        <v>Africa</v>
      </c>
      <c r="V59" s="123">
        <v>44451</v>
      </c>
    </row>
    <row r="60" spans="1:22" x14ac:dyDescent="0.35">
      <c r="A60" s="54" t="str">
        <f>'Crisis Indicator Data'!A58</f>
        <v>Multiple crisis in Mexico</v>
      </c>
      <c r="B60" s="45" t="str">
        <f>Lists!G58</f>
        <v>Country Level</v>
      </c>
      <c r="C60" s="54" t="str">
        <f>'Crisis Indicator Data'!C58</f>
        <v>MEX001</v>
      </c>
      <c r="D60" s="54" t="str">
        <f>'Crisis Indicator Data'!D58</f>
        <v>Mexico</v>
      </c>
      <c r="E60" s="54" t="str">
        <f>'Crisis Indicator Data'!E58</f>
        <v>MEX</v>
      </c>
      <c r="F60" s="54" t="str">
        <f>'Crisis Indicator Data'!B58</f>
        <v>Multiple crises country</v>
      </c>
      <c r="G60" s="227" t="str">
        <f t="shared" si="5"/>
        <v>x</v>
      </c>
      <c r="H60" s="55" t="str">
        <f t="shared" si="6"/>
        <v>x</v>
      </c>
      <c r="I60" s="116" t="str">
        <f t="shared" si="7"/>
        <v>x</v>
      </c>
      <c r="J60" s="228" t="str">
        <f>INDEX(Trends!$D$3:$D$404,MATCH(C60,Trends!$C$3:$C$404,0))</f>
        <v>-</v>
      </c>
      <c r="K60" s="108" t="str">
        <f>IF(Reliability!B58="x","x",(IF(ROUNDUP(Reliability!B58,0)=1,"Very High",IF(ROUNDUP(Reliability!B58,0)=2,"High",IF(ROUNDUP(Reliability!B58,0)=3,"Medium",IF(ROUNDUP(Reliability!B58,0)=4,"Low","Very Low"))))))</f>
        <v>High</v>
      </c>
      <c r="L60" s="229">
        <f t="shared" si="8"/>
        <v>3.8</v>
      </c>
      <c r="M60" s="235">
        <f>'Impact of the crisis'!N61</f>
        <v>5</v>
      </c>
      <c r="N60" s="235">
        <f>'Impact of the crisis'!AB61</f>
        <v>2.8</v>
      </c>
      <c r="O60" s="229" t="str">
        <f>'Conditions of people affected'!R61</f>
        <v>x</v>
      </c>
      <c r="P60" s="235" t="str">
        <f>'Conditions of people affected'!K61</f>
        <v>x</v>
      </c>
      <c r="Q60" s="235" t="str">
        <f>'Conditions of people affected'!Q61</f>
        <v>x</v>
      </c>
      <c r="R60" s="230">
        <f t="shared" si="9"/>
        <v>3.4</v>
      </c>
      <c r="S60" s="230">
        <f>'Complexity of the crisis'!X61</f>
        <v>3.7</v>
      </c>
      <c r="T60" s="230">
        <f>'Complexity of the crisis'!AN61</f>
        <v>3</v>
      </c>
      <c r="U60" s="122" t="str">
        <f>VLOOKUP(C60,Lists!$C$3:$E$160,3,FALSE)</f>
        <v>Americas</v>
      </c>
      <c r="V60" s="123">
        <v>44467</v>
      </c>
    </row>
    <row r="61" spans="1:22" x14ac:dyDescent="0.35">
      <c r="A61" s="54" t="str">
        <f>'Crisis Indicator Data'!A59</f>
        <v>Criminal Violence in Mexico</v>
      </c>
      <c r="B61" s="45" t="str">
        <f>Lists!G59</f>
        <v>Criminal Violence</v>
      </c>
      <c r="C61" s="54" t="str">
        <f>'Crisis Indicator Data'!C59</f>
        <v>MEX002</v>
      </c>
      <c r="D61" s="54" t="str">
        <f>'Crisis Indicator Data'!D59</f>
        <v>Mexico</v>
      </c>
      <c r="E61" s="54" t="str">
        <f>'Crisis Indicator Data'!E59</f>
        <v>MEX</v>
      </c>
      <c r="F61" s="54" t="str">
        <f>'Crisis Indicator Data'!B59</f>
        <v>Other type of violence</v>
      </c>
      <c r="G61" s="227" t="str">
        <f t="shared" si="5"/>
        <v>x</v>
      </c>
      <c r="H61" s="55" t="str">
        <f t="shared" si="6"/>
        <v>x</v>
      </c>
      <c r="I61" s="116" t="str">
        <f t="shared" si="7"/>
        <v>x</v>
      </c>
      <c r="J61" s="228" t="str">
        <f>INDEX(Trends!$D$3:$D$404,MATCH(C61,Trends!$C$3:$C$404,0))</f>
        <v>-</v>
      </c>
      <c r="K61" s="108" t="str">
        <f>IF(Reliability!B59="x","x",(IF(ROUNDUP(Reliability!B59,0)=1,"Very High",IF(ROUNDUP(Reliability!B59,0)=2,"High",IF(ROUNDUP(Reliability!B59,0)=3,"Medium",IF(ROUNDUP(Reliability!B59,0)=4,"Low","Very Low"))))))</f>
        <v>Medium</v>
      </c>
      <c r="L61" s="229">
        <f t="shared" si="8"/>
        <v>4.0999999999999996</v>
      </c>
      <c r="M61" s="235">
        <f>'Impact of the crisis'!N62</f>
        <v>5</v>
      </c>
      <c r="N61" s="235">
        <f>'Impact of the crisis'!AB62</f>
        <v>3.4</v>
      </c>
      <c r="O61" s="229" t="str">
        <f>'Conditions of people affected'!R62</f>
        <v>x</v>
      </c>
      <c r="P61" s="235" t="str">
        <f>'Conditions of people affected'!K62</f>
        <v>x</v>
      </c>
      <c r="Q61" s="235" t="str">
        <f>'Conditions of people affected'!Q62</f>
        <v>x</v>
      </c>
      <c r="R61" s="230">
        <f t="shared" si="9"/>
        <v>3.4</v>
      </c>
      <c r="S61" s="230">
        <f>'Complexity of the crisis'!X62</f>
        <v>3.7</v>
      </c>
      <c r="T61" s="230">
        <f>'Complexity of the crisis'!AN62</f>
        <v>3</v>
      </c>
      <c r="U61" s="122" t="str">
        <f>VLOOKUP(C61,Lists!$C$3:$E$160,3,FALSE)</f>
        <v>Americas</v>
      </c>
      <c r="V61" s="123">
        <v>44467</v>
      </c>
    </row>
    <row r="62" spans="1:22" ht="13.4" customHeight="1" x14ac:dyDescent="0.35">
      <c r="A62" s="54" t="str">
        <f>'Crisis Indicator Data'!A60</f>
        <v>Mixed Migration in Mexico</v>
      </c>
      <c r="B62" s="45" t="str">
        <f>Lists!G60</f>
        <v>Mixed Migration</v>
      </c>
      <c r="C62" s="54" t="str">
        <f>'Crisis Indicator Data'!C60</f>
        <v>MEX003</v>
      </c>
      <c r="D62" s="54" t="str">
        <f>'Crisis Indicator Data'!D60</f>
        <v>Mexico</v>
      </c>
      <c r="E62" s="54" t="str">
        <f>'Crisis Indicator Data'!E60</f>
        <v>MEX</v>
      </c>
      <c r="F62" s="54" t="str">
        <f>'Crisis Indicator Data'!B60</f>
        <v>International displacement</v>
      </c>
      <c r="G62" s="227" t="str">
        <f t="shared" si="5"/>
        <v>x</v>
      </c>
      <c r="H62" s="55" t="str">
        <f t="shared" si="6"/>
        <v>x</v>
      </c>
      <c r="I62" s="116" t="str">
        <f t="shared" si="7"/>
        <v>x</v>
      </c>
      <c r="J62" s="228" t="str">
        <f>INDEX(Trends!$D$3:$D$404,MATCH(C62,Trends!$C$3:$C$404,0))</f>
        <v>-</v>
      </c>
      <c r="K62" s="108" t="str">
        <f>IF(Reliability!B60="x","x",(IF(ROUNDUP(Reliability!B60,0)=1,"Very High",IF(ROUNDUP(Reliability!B60,0)=2,"High",IF(ROUNDUP(Reliability!B60,0)=3,"Medium",IF(ROUNDUP(Reliability!B60,0)=4,"Low","Very Low"))))))</f>
        <v>High</v>
      </c>
      <c r="L62" s="229">
        <f t="shared" si="8"/>
        <v>3.8</v>
      </c>
      <c r="M62" s="235">
        <f>'Impact of the crisis'!N63</f>
        <v>5</v>
      </c>
      <c r="N62" s="235">
        <f>'Impact of the crisis'!AB63</f>
        <v>2.8</v>
      </c>
      <c r="O62" s="229" t="str">
        <f>'Conditions of people affected'!R63</f>
        <v>x</v>
      </c>
      <c r="P62" s="235" t="str">
        <f>'Conditions of people affected'!K63</f>
        <v>x</v>
      </c>
      <c r="Q62" s="235" t="str">
        <f>'Conditions of people affected'!Q63</f>
        <v>x</v>
      </c>
      <c r="R62" s="230">
        <f t="shared" si="9"/>
        <v>3.2</v>
      </c>
      <c r="S62" s="230">
        <f>'Complexity of the crisis'!X63</f>
        <v>3.7</v>
      </c>
      <c r="T62" s="230">
        <f>'Complexity of the crisis'!AN63</f>
        <v>2.5</v>
      </c>
      <c r="U62" s="122" t="str">
        <f>VLOOKUP(C62,Lists!$C$3:$E$160,3,FALSE)</f>
        <v>Americas</v>
      </c>
      <c r="V62" s="123">
        <v>44467</v>
      </c>
    </row>
    <row r="63" spans="1:22" x14ac:dyDescent="0.35">
      <c r="A63" s="54" t="str">
        <f>'Crisis Indicator Data'!A61</f>
        <v>Complex crisis in Mali</v>
      </c>
      <c r="B63" s="45" t="str">
        <f>Lists!G61</f>
        <v>Complex crisis</v>
      </c>
      <c r="C63" s="54" t="str">
        <f>'Crisis Indicator Data'!C61</f>
        <v>MLI001</v>
      </c>
      <c r="D63" s="54" t="str">
        <f>'Crisis Indicator Data'!D61</f>
        <v>Mali</v>
      </c>
      <c r="E63" s="54" t="str">
        <f>'Crisis Indicator Data'!E61</f>
        <v>MLI</v>
      </c>
      <c r="F63" s="54" t="str">
        <f>'Crisis Indicator Data'!B61</f>
        <v>Complex crisis</v>
      </c>
      <c r="G63" s="227">
        <f t="shared" si="5"/>
        <v>4.4000000000000004</v>
      </c>
      <c r="H63" s="55">
        <f t="shared" si="6"/>
        <v>5</v>
      </c>
      <c r="I63" s="116" t="str">
        <f t="shared" si="7"/>
        <v>Very High</v>
      </c>
      <c r="J63" s="228" t="str">
        <f>INDEX(Trends!$D$3:$D$404,MATCH(C63,Trends!$C$3:$C$404,0))</f>
        <v>Increasing</v>
      </c>
      <c r="K63" s="108" t="str">
        <f>IF(Reliability!B61="x","x",(IF(ROUNDUP(Reliability!B61,0)=1,"Very High",IF(ROUNDUP(Reliability!B61,0)=2,"High",IF(ROUNDUP(Reliability!B61,0)=3,"Medium",IF(ROUNDUP(Reliability!B61,0)=4,"Low","Very Low"))))))</f>
        <v>High</v>
      </c>
      <c r="L63" s="229">
        <f t="shared" si="8"/>
        <v>4.2</v>
      </c>
      <c r="M63" s="235">
        <f>'Impact of the crisis'!N64</f>
        <v>4.9000000000000004</v>
      </c>
      <c r="N63" s="235">
        <f>'Impact of the crisis'!AB64</f>
        <v>3.7</v>
      </c>
      <c r="O63" s="229">
        <f>'Conditions of people affected'!R64</f>
        <v>4.3</v>
      </c>
      <c r="P63" s="235">
        <f>'Conditions of people affected'!K64</f>
        <v>4.5999999999999996</v>
      </c>
      <c r="Q63" s="235">
        <f>'Conditions of people affected'!Q64</f>
        <v>4</v>
      </c>
      <c r="R63" s="230">
        <f t="shared" si="9"/>
        <v>4.5999999999999996</v>
      </c>
      <c r="S63" s="230">
        <f>'Complexity of the crisis'!X64</f>
        <v>4</v>
      </c>
      <c r="T63" s="230">
        <f>'Complexity of the crisis'!AN64</f>
        <v>5</v>
      </c>
      <c r="U63" s="122" t="str">
        <f>VLOOKUP(C63,Lists!$C$3:$E$160,3,FALSE)</f>
        <v>Africa</v>
      </c>
      <c r="V63" s="123">
        <v>44404</v>
      </c>
    </row>
    <row r="64" spans="1:22" x14ac:dyDescent="0.35">
      <c r="A64" s="54" t="str">
        <f>'Crisis Indicator Data'!A62</f>
        <v>Multiple crises in Myanmar</v>
      </c>
      <c r="B64" s="45" t="str">
        <f>Lists!G62</f>
        <v>Country level</v>
      </c>
      <c r="C64" s="54" t="str">
        <f>'Crisis Indicator Data'!C62</f>
        <v>MMR001</v>
      </c>
      <c r="D64" s="54" t="str">
        <f>'Crisis Indicator Data'!D62</f>
        <v>Myanmar</v>
      </c>
      <c r="E64" s="54" t="str">
        <f>'Crisis Indicator Data'!E62</f>
        <v>MMR</v>
      </c>
      <c r="F64" s="54" t="str">
        <f>'Crisis Indicator Data'!B62</f>
        <v>Multiple crises country</v>
      </c>
      <c r="G64" s="227">
        <f t="shared" si="5"/>
        <v>4</v>
      </c>
      <c r="H64" s="55">
        <f t="shared" si="6"/>
        <v>4</v>
      </c>
      <c r="I64" s="116" t="str">
        <f t="shared" si="7"/>
        <v>High</v>
      </c>
      <c r="J64" s="228" t="str">
        <f>INDEX(Trends!$D$3:$D$404,MATCH(C64,Trends!$C$3:$C$404,0))</f>
        <v>Increasing</v>
      </c>
      <c r="K64" s="108" t="str">
        <f>IF(Reliability!B62="x","x",(IF(ROUNDUP(Reliability!B62,0)=1,"Very High",IF(ROUNDUP(Reliability!B62,0)=2,"High",IF(ROUNDUP(Reliability!B62,0)=3,"Medium",IF(ROUNDUP(Reliability!B62,0)=4,"Low","Very Low"))))))</f>
        <v>High</v>
      </c>
      <c r="L64" s="229">
        <f t="shared" si="8"/>
        <v>4.0999999999999996</v>
      </c>
      <c r="M64" s="235">
        <f>'Impact of the crisis'!N65</f>
        <v>4.5</v>
      </c>
      <c r="N64" s="235">
        <f>'Impact of the crisis'!AB65</f>
        <v>3.9</v>
      </c>
      <c r="O64" s="229">
        <f>'Conditions of people affected'!R65</f>
        <v>3.65</v>
      </c>
      <c r="P64" s="235">
        <f>'Conditions of people affected'!K65</f>
        <v>4.3</v>
      </c>
      <c r="Q64" s="235">
        <f>'Conditions of people affected'!Q65</f>
        <v>3</v>
      </c>
      <c r="R64" s="230">
        <f t="shared" si="9"/>
        <v>4.5</v>
      </c>
      <c r="S64" s="230">
        <f>'Complexity of the crisis'!X65</f>
        <v>4.4000000000000004</v>
      </c>
      <c r="T64" s="230">
        <f>'Complexity of the crisis'!AN65</f>
        <v>4.5</v>
      </c>
      <c r="U64" s="122" t="str">
        <f>VLOOKUP(C64,Lists!$C$3:$E$160,3,FALSE)</f>
        <v>Asia</v>
      </c>
      <c r="V64" s="123">
        <v>44459</v>
      </c>
    </row>
    <row r="65" spans="1:22" x14ac:dyDescent="0.35">
      <c r="A65" s="54" t="str">
        <f>'Crisis Indicator Data'!A63</f>
        <v>Rakhine Conflict</v>
      </c>
      <c r="B65" s="45" t="str">
        <f>Lists!G63</f>
        <v>Rakhine conflict</v>
      </c>
      <c r="C65" s="54" t="str">
        <f>'Crisis Indicator Data'!C63</f>
        <v>MMR002</v>
      </c>
      <c r="D65" s="54" t="str">
        <f>'Crisis Indicator Data'!D63</f>
        <v>Myanmar</v>
      </c>
      <c r="E65" s="54" t="str">
        <f>'Crisis Indicator Data'!E63</f>
        <v>MMR</v>
      </c>
      <c r="F65" s="54" t="str">
        <f>'Crisis Indicator Data'!B63</f>
        <v>Conflict</v>
      </c>
      <c r="G65" s="227">
        <f t="shared" si="5"/>
        <v>3.7</v>
      </c>
      <c r="H65" s="55">
        <f t="shared" si="6"/>
        <v>4</v>
      </c>
      <c r="I65" s="116" t="str">
        <f t="shared" si="7"/>
        <v>High</v>
      </c>
      <c r="J65" s="228" t="str">
        <f>INDEX(Trends!$D$3:$D$404,MATCH(C65,Trends!$C$3:$C$404,0))</f>
        <v>Increasing</v>
      </c>
      <c r="K65" s="108" t="str">
        <f>IF(Reliability!B63="x","x",(IF(ROUNDUP(Reliability!B63,0)=1,"Very High",IF(ROUNDUP(Reliability!B63,0)=2,"High",IF(ROUNDUP(Reliability!B63,0)=3,"Medium",IF(ROUNDUP(Reliability!B63,0)=4,"Low","Very Low"))))))</f>
        <v>High</v>
      </c>
      <c r="L65" s="229">
        <f t="shared" si="8"/>
        <v>2.8</v>
      </c>
      <c r="M65" s="235">
        <f>'Impact of the crisis'!N66</f>
        <v>1.3</v>
      </c>
      <c r="N65" s="235">
        <f>'Impact of the crisis'!AB66</f>
        <v>3.4</v>
      </c>
      <c r="O65" s="229">
        <f>'Conditions of people affected'!R66</f>
        <v>3.6</v>
      </c>
      <c r="P65" s="235">
        <f>'Conditions of people affected'!K66</f>
        <v>3.2</v>
      </c>
      <c r="Q65" s="235">
        <f>'Conditions of people affected'!Q66</f>
        <v>4</v>
      </c>
      <c r="R65" s="230">
        <f t="shared" si="9"/>
        <v>4.5</v>
      </c>
      <c r="S65" s="230">
        <f>'Complexity of the crisis'!X66</f>
        <v>4.4000000000000004</v>
      </c>
      <c r="T65" s="230">
        <f>'Complexity of the crisis'!AN66</f>
        <v>4.5</v>
      </c>
      <c r="U65" s="122" t="str">
        <f>VLOOKUP(C65,Lists!$C$3:$E$160,3,FALSE)</f>
        <v>Asia</v>
      </c>
      <c r="V65" s="123">
        <v>44459</v>
      </c>
    </row>
    <row r="66" spans="1:22" x14ac:dyDescent="0.35">
      <c r="A66" s="54" t="str">
        <f>'Crisis Indicator Data'!A64</f>
        <v>Kachin and Shan Conflict</v>
      </c>
      <c r="B66" s="45" t="str">
        <f>Lists!G64</f>
        <v>Kachin and Shan conflict</v>
      </c>
      <c r="C66" s="54" t="str">
        <f>'Crisis Indicator Data'!C64</f>
        <v>MMR003</v>
      </c>
      <c r="D66" s="54" t="str">
        <f>'Crisis Indicator Data'!D64</f>
        <v>Myanmar</v>
      </c>
      <c r="E66" s="54" t="str">
        <f>'Crisis Indicator Data'!E64</f>
        <v>MMR</v>
      </c>
      <c r="F66" s="54" t="str">
        <f>'Crisis Indicator Data'!B64</f>
        <v>Conflict</v>
      </c>
      <c r="G66" s="227">
        <f t="shared" si="5"/>
        <v>3.3</v>
      </c>
      <c r="H66" s="55">
        <f t="shared" si="6"/>
        <v>4</v>
      </c>
      <c r="I66" s="116" t="str">
        <f t="shared" si="7"/>
        <v>High</v>
      </c>
      <c r="J66" s="228" t="str">
        <f>INDEX(Trends!$D$3:$D$404,MATCH(C66,Trends!$C$3:$C$404,0))</f>
        <v>Increasing</v>
      </c>
      <c r="K66" s="108" t="str">
        <f>IF(Reliability!B64="x","x",(IF(ROUNDUP(Reliability!B64,0)=1,"Very High",IF(ROUNDUP(Reliability!B64,0)=2,"High",IF(ROUNDUP(Reliability!B64,0)=3,"Medium",IF(ROUNDUP(Reliability!B64,0)=4,"Low","Very Low"))))))</f>
        <v>High</v>
      </c>
      <c r="L66" s="229">
        <f t="shared" si="8"/>
        <v>2.5</v>
      </c>
      <c r="M66" s="235">
        <f>'Impact of the crisis'!N67</f>
        <v>2.2999999999999998</v>
      </c>
      <c r="N66" s="235">
        <f>'Impact of the crisis'!AB67</f>
        <v>2.6</v>
      </c>
      <c r="O66" s="229">
        <f>'Conditions of people affected'!R67</f>
        <v>3.1</v>
      </c>
      <c r="P66" s="235">
        <f>'Conditions of people affected'!K67</f>
        <v>3.2</v>
      </c>
      <c r="Q66" s="235">
        <f>'Conditions of people affected'!Q67</f>
        <v>3</v>
      </c>
      <c r="R66" s="230">
        <f t="shared" si="9"/>
        <v>4.2</v>
      </c>
      <c r="S66" s="230">
        <f>'Complexity of the crisis'!X67</f>
        <v>4.4000000000000004</v>
      </c>
      <c r="T66" s="230">
        <f>'Complexity of the crisis'!AN67</f>
        <v>4</v>
      </c>
      <c r="U66" s="122" t="str">
        <f>VLOOKUP(C66,Lists!$C$3:$E$160,3,FALSE)</f>
        <v>Asia</v>
      </c>
      <c r="V66" s="123">
        <v>44459</v>
      </c>
    </row>
    <row r="67" spans="1:22" x14ac:dyDescent="0.35">
      <c r="A67" s="54" t="str">
        <f>'Crisis Indicator Data'!A65</f>
        <v>Post-coup Violence in Myanmar</v>
      </c>
      <c r="B67" s="45" t="str">
        <f>Lists!G65</f>
        <v>Post-coup Violence</v>
      </c>
      <c r="C67" s="54" t="str">
        <f>'Crisis Indicator Data'!C65</f>
        <v>MMR004</v>
      </c>
      <c r="D67" s="54" t="str">
        <f>'Crisis Indicator Data'!D65</f>
        <v>Myanmar</v>
      </c>
      <c r="E67" s="54" t="str">
        <f>'Crisis Indicator Data'!E65</f>
        <v>MMR</v>
      </c>
      <c r="F67" s="54" t="str">
        <f>'Crisis Indicator Data'!B65</f>
        <v>Conflict</v>
      </c>
      <c r="G67" s="227">
        <f t="shared" si="5"/>
        <v>3.5</v>
      </c>
      <c r="H67" s="55">
        <f t="shared" si="6"/>
        <v>4</v>
      </c>
      <c r="I67" s="116" t="str">
        <f t="shared" si="7"/>
        <v>High</v>
      </c>
      <c r="J67" s="228" t="str">
        <f>INDEX(Trends!$D$3:$D$404,MATCH(C67,Trends!$C$3:$C$404,0))</f>
        <v>Increasing</v>
      </c>
      <c r="K67" s="108" t="str">
        <f>IF(Reliability!B65="x","x",(IF(ROUNDUP(Reliability!B65,0)=1,"Very High",IF(ROUNDUP(Reliability!B65,0)=2,"High",IF(ROUNDUP(Reliability!B65,0)=3,"Medium",IF(ROUNDUP(Reliability!B65,0)=4,"Low","Very Low"))))))</f>
        <v>High</v>
      </c>
      <c r="L67" s="229">
        <f t="shared" si="8"/>
        <v>3.2</v>
      </c>
      <c r="M67" s="235">
        <f>'Impact of the crisis'!N68</f>
        <v>3.6</v>
      </c>
      <c r="N67" s="235">
        <f>'Impact of the crisis'!AB68</f>
        <v>3</v>
      </c>
      <c r="O67" s="229">
        <f>'Conditions of people affected'!R68</f>
        <v>3.4</v>
      </c>
      <c r="P67" s="235">
        <f>'Conditions of people affected'!K68</f>
        <v>3.8</v>
      </c>
      <c r="Q67" s="235">
        <f>'Conditions of people affected'!Q68</f>
        <v>3</v>
      </c>
      <c r="R67" s="230">
        <f t="shared" si="9"/>
        <v>3.8</v>
      </c>
      <c r="S67" s="230">
        <f>'Complexity of the crisis'!X68</f>
        <v>4.4000000000000004</v>
      </c>
      <c r="T67" s="230">
        <f>'Complexity of the crisis'!AN68</f>
        <v>3</v>
      </c>
      <c r="U67" s="122" t="str">
        <f>VLOOKUP(C67,Lists!$C$3:$E$160,3,FALSE)</f>
        <v>Asia</v>
      </c>
      <c r="V67" s="123">
        <v>44459</v>
      </c>
    </row>
    <row r="68" spans="1:22" x14ac:dyDescent="0.35">
      <c r="A68" s="54" t="str">
        <f>'Crisis Indicator Data'!A66</f>
        <v>Cabo Delgado Islamist Insurgency</v>
      </c>
      <c r="B68" s="45" t="str">
        <f>Lists!G66</f>
        <v>Violent Insurgency in Cabo Delgado</v>
      </c>
      <c r="C68" s="54" t="str">
        <f>'Crisis Indicator Data'!C66</f>
        <v>MOZ004</v>
      </c>
      <c r="D68" s="54" t="str">
        <f>'Crisis Indicator Data'!D66</f>
        <v>Mozambique</v>
      </c>
      <c r="E68" s="54" t="str">
        <f>'Crisis Indicator Data'!E66</f>
        <v>MOZ</v>
      </c>
      <c r="F68" s="54" t="str">
        <f>'Crisis Indicator Data'!B66</f>
        <v>Other type of violence</v>
      </c>
      <c r="G68" s="227">
        <f t="shared" si="5"/>
        <v>3.5</v>
      </c>
      <c r="H68" s="55">
        <f t="shared" si="6"/>
        <v>4</v>
      </c>
      <c r="I68" s="116" t="str">
        <f t="shared" si="7"/>
        <v>High</v>
      </c>
      <c r="J68" s="228" t="str">
        <f>INDEX(Trends!$D$3:$D$404,MATCH(C68,Trends!$C$3:$C$404,0))</f>
        <v>Stable</v>
      </c>
      <c r="K68" s="108" t="str">
        <f>IF(Reliability!B66="x","x",(IF(ROUNDUP(Reliability!B66,0)=1,"Very High",IF(ROUNDUP(Reliability!B66,0)=2,"High",IF(ROUNDUP(Reliability!B66,0)=3,"Medium",IF(ROUNDUP(Reliability!B66,0)=4,"Low","Very Low"))))))</f>
        <v>High</v>
      </c>
      <c r="L68" s="229">
        <f t="shared" si="8"/>
        <v>3.4</v>
      </c>
      <c r="M68" s="235">
        <f>'Impact of the crisis'!N69</f>
        <v>2.8</v>
      </c>
      <c r="N68" s="235">
        <f>'Impact of the crisis'!AB69</f>
        <v>3.6</v>
      </c>
      <c r="O68" s="229">
        <f>'Conditions of people affected'!R69</f>
        <v>3.25</v>
      </c>
      <c r="P68" s="235">
        <f>'Conditions of people affected'!K69</f>
        <v>3.5</v>
      </c>
      <c r="Q68" s="235">
        <f>'Conditions of people affected'!Q69</f>
        <v>3</v>
      </c>
      <c r="R68" s="230">
        <f t="shared" si="9"/>
        <v>4.0999999999999996</v>
      </c>
      <c r="S68" s="230">
        <f>'Complexity of the crisis'!X69</f>
        <v>4.5</v>
      </c>
      <c r="T68" s="230">
        <f>'Complexity of the crisis'!AN69</f>
        <v>3.5</v>
      </c>
      <c r="U68" s="122" t="str">
        <f>VLOOKUP(C68,Lists!$C$3:$E$160,3,FALSE)</f>
        <v>Africa</v>
      </c>
      <c r="V68" s="123">
        <v>44392</v>
      </c>
    </row>
    <row r="69" spans="1:22" x14ac:dyDescent="0.35">
      <c r="A69" s="54" t="str">
        <f>'Crisis Indicator Data'!A67</f>
        <v>Refugees from Mali in Mauritania</v>
      </c>
      <c r="B69" s="45" t="str">
        <f>Lists!G67</f>
        <v>Malian refugees</v>
      </c>
      <c r="C69" s="54" t="str">
        <f>'Crisis Indicator Data'!C67</f>
        <v>MRT002</v>
      </c>
      <c r="D69" s="54" t="str">
        <f>'Crisis Indicator Data'!D67</f>
        <v>Mauritania</v>
      </c>
      <c r="E69" s="54" t="str">
        <f>'Crisis Indicator Data'!E67</f>
        <v>MRT</v>
      </c>
      <c r="F69" s="54" t="str">
        <f>'Crisis Indicator Data'!B67</f>
        <v>International displacement</v>
      </c>
      <c r="G69" s="227">
        <f t="shared" ref="G69:G100" si="10">IF(OR(O69="x",L69="x"),"x",ROUND((5-GEOMEAN(((5-L69)/5*4+1),((5-O69)/5*4+1),((5-O69)/5*4+1)))/4*3.5+R69*0.3,1))</f>
        <v>2.1</v>
      </c>
      <c r="H69" s="55">
        <f t="shared" ref="H69:H100" si="11">IF(G69="x","x",ROUNDUP(G69,0))</f>
        <v>3</v>
      </c>
      <c r="I69" s="116" t="str">
        <f t="shared" ref="I69:I100" si="12">IF(O69="x","x",IF(L69="x","x",(IF(H69=5,"Very High",IF(H69=4,"High",IF(H69=3,"Medium",IF(H69=2,"Low","Very Low")))))))</f>
        <v>Medium</v>
      </c>
      <c r="J69" s="228" t="str">
        <f>INDEX(Trends!$D$3:$D$404,MATCH(C69,Trends!$C$3:$C$404,0))</f>
        <v>Stable</v>
      </c>
      <c r="K69" s="108" t="str">
        <f>IF(Reliability!B67="x","x",(IF(ROUNDUP(Reliability!B67,0)=1,"Very High",IF(ROUNDUP(Reliability!B67,0)=2,"High",IF(ROUNDUP(Reliability!B67,0)=3,"Medium",IF(ROUNDUP(Reliability!B67,0)=4,"Low","Very Low"))))))</f>
        <v>High</v>
      </c>
      <c r="L69" s="229">
        <f t="shared" ref="L69:L100" si="13">IF(OR(N69="x",M69="x"),"x",ROUND((5-GEOMEAN(((5-M69)/5*4+1),((5-N69)/5*4+1),((5-N69)/5*4+1)))/4*5,1))</f>
        <v>1.8</v>
      </c>
      <c r="M69" s="235">
        <f>'Impact of the crisis'!N70</f>
        <v>0</v>
      </c>
      <c r="N69" s="235">
        <f>'Impact of the crisis'!AB70</f>
        <v>2.5</v>
      </c>
      <c r="O69" s="229">
        <f>'Conditions of people affected'!R70</f>
        <v>2.25</v>
      </c>
      <c r="P69" s="235">
        <f>'Conditions of people affected'!K70</f>
        <v>1.5</v>
      </c>
      <c r="Q69" s="235">
        <f>'Conditions of people affected'!Q70</f>
        <v>3</v>
      </c>
      <c r="R69" s="230">
        <f t="shared" ref="R69:R100" si="14">IF(OR(T69="x",S69="x"),S69,ROUND((5-GEOMEAN(((5-S69)/5*4+1),((5-T69)/5*4+1)))/4*5,1))</f>
        <v>2.1</v>
      </c>
      <c r="S69" s="230">
        <f>'Complexity of the crisis'!X70</f>
        <v>2.7</v>
      </c>
      <c r="T69" s="230">
        <f>'Complexity of the crisis'!AN70</f>
        <v>1.5</v>
      </c>
      <c r="U69" s="122" t="str">
        <f>VLOOKUP(C69,Lists!$C$3:$E$160,3,FALSE)</f>
        <v>Africa</v>
      </c>
      <c r="V69" s="123">
        <v>44419</v>
      </c>
    </row>
    <row r="70" spans="1:22" x14ac:dyDescent="0.35">
      <c r="A70" s="54" t="str">
        <f>'Crisis Indicator Data'!A68</f>
        <v>Food Security in Mauritania</v>
      </c>
      <c r="B70" s="45" t="str">
        <f>Lists!G68</f>
        <v>Food security</v>
      </c>
      <c r="C70" s="54" t="str">
        <f>'Crisis Indicator Data'!C68</f>
        <v>MRT003</v>
      </c>
      <c r="D70" s="54" t="str">
        <f>'Crisis Indicator Data'!D68</f>
        <v>Mauritania</v>
      </c>
      <c r="E70" s="54" t="str">
        <f>'Crisis Indicator Data'!E68</f>
        <v>MRT</v>
      </c>
      <c r="F70" s="54" t="str">
        <f>'Crisis Indicator Data'!B68</f>
        <v>Drought</v>
      </c>
      <c r="G70" s="227">
        <f t="shared" si="10"/>
        <v>2.9</v>
      </c>
      <c r="H70" s="55">
        <f t="shared" si="11"/>
        <v>3</v>
      </c>
      <c r="I70" s="116" t="str">
        <f t="shared" si="12"/>
        <v>Medium</v>
      </c>
      <c r="J70" s="228" t="str">
        <f>INDEX(Trends!$D$3:$D$404,MATCH(C70,Trends!$C$3:$C$404,0))</f>
        <v>Increasing</v>
      </c>
      <c r="K70" s="108" t="str">
        <f>IF(Reliability!B68="x","x",(IF(ROUNDUP(Reliability!B68,0)=1,"Very High",IF(ROUNDUP(Reliability!B68,0)=2,"High",IF(ROUNDUP(Reliability!B68,0)=3,"Medium",IF(ROUNDUP(Reliability!B68,0)=4,"Low","Very Low"))))))</f>
        <v>Medium</v>
      </c>
      <c r="L70" s="229">
        <f t="shared" si="13"/>
        <v>3.4</v>
      </c>
      <c r="M70" s="235">
        <f>'Impact of the crisis'!N71</f>
        <v>4.4000000000000004</v>
      </c>
      <c r="N70" s="235">
        <f>'Impact of the crisis'!AB71</f>
        <v>2.8</v>
      </c>
      <c r="O70" s="229">
        <f>'Conditions of people affected'!R71</f>
        <v>2.9</v>
      </c>
      <c r="P70" s="235">
        <f>'Conditions of people affected'!K71</f>
        <v>2.8</v>
      </c>
      <c r="Q70" s="235">
        <f>'Conditions of people affected'!Q71</f>
        <v>3</v>
      </c>
      <c r="R70" s="230">
        <f t="shared" si="14"/>
        <v>2.4</v>
      </c>
      <c r="S70" s="230">
        <f>'Complexity of the crisis'!X71</f>
        <v>2.7</v>
      </c>
      <c r="T70" s="230">
        <f>'Complexity of the crisis'!AN71</f>
        <v>2</v>
      </c>
      <c r="U70" s="122" t="str">
        <f>VLOOKUP(C70,Lists!$C$3:$E$160,3,FALSE)</f>
        <v>Africa</v>
      </c>
      <c r="V70" s="123">
        <v>44419</v>
      </c>
    </row>
    <row r="71" spans="1:22" x14ac:dyDescent="0.35">
      <c r="A71" s="54" t="str">
        <f>'Crisis Indicator Data'!A69</f>
        <v>Complex crisis in Malawi</v>
      </c>
      <c r="B71" s="45" t="str">
        <f>Lists!G69</f>
        <v>Complex</v>
      </c>
      <c r="C71" s="54" t="str">
        <f>'Crisis Indicator Data'!C69</f>
        <v>MWI002</v>
      </c>
      <c r="D71" s="54" t="str">
        <f>'Crisis Indicator Data'!D69</f>
        <v>Malawi</v>
      </c>
      <c r="E71" s="54" t="str">
        <f>'Crisis Indicator Data'!E69</f>
        <v>MWI</v>
      </c>
      <c r="F71" s="54" t="str">
        <f>'Crisis Indicator Data'!B69</f>
        <v>Complex crisis</v>
      </c>
      <c r="G71" s="227">
        <f t="shared" si="10"/>
        <v>2.8</v>
      </c>
      <c r="H71" s="55">
        <f t="shared" si="11"/>
        <v>3</v>
      </c>
      <c r="I71" s="116" t="str">
        <f t="shared" si="12"/>
        <v>Medium</v>
      </c>
      <c r="J71" s="228" t="str">
        <f>INDEX(Trends!$D$3:$D$404,MATCH(C71,Trends!$C$3:$C$404,0))</f>
        <v>Stable</v>
      </c>
      <c r="K71" s="108" t="str">
        <f>IF(Reliability!B69="x","x",(IF(ROUNDUP(Reliability!B69,0)=1,"Very High",IF(ROUNDUP(Reliability!B69,0)=2,"High",IF(ROUNDUP(Reliability!B69,0)=3,"Medium",IF(ROUNDUP(Reliability!B69,0)=4,"Low","Very Low"))))))</f>
        <v>Very High</v>
      </c>
      <c r="L71" s="229">
        <f t="shared" si="13"/>
        <v>2.8</v>
      </c>
      <c r="M71" s="235">
        <f>'Impact of the crisis'!N72</f>
        <v>4.4000000000000004</v>
      </c>
      <c r="N71" s="235">
        <f>'Impact of the crisis'!AB72</f>
        <v>1.6</v>
      </c>
      <c r="O71" s="229">
        <f>'Conditions of people affected'!R72</f>
        <v>3.2</v>
      </c>
      <c r="P71" s="235">
        <f>'Conditions of people affected'!K72</f>
        <v>3.4</v>
      </c>
      <c r="Q71" s="235">
        <f>'Conditions of people affected'!Q72</f>
        <v>3</v>
      </c>
      <c r="R71" s="230">
        <f t="shared" si="14"/>
        <v>2</v>
      </c>
      <c r="S71" s="230">
        <f>'Complexity of the crisis'!X72</f>
        <v>1.9</v>
      </c>
      <c r="T71" s="230">
        <f>'Complexity of the crisis'!AN72</f>
        <v>2</v>
      </c>
      <c r="U71" s="122" t="str">
        <f>VLOOKUP(C71,Lists!$C$3:$E$160,3,FALSE)</f>
        <v>Africa</v>
      </c>
      <c r="V71" s="123">
        <v>44451</v>
      </c>
    </row>
    <row r="72" spans="1:22" x14ac:dyDescent="0.35">
      <c r="A72" s="54" t="str">
        <f>'Crisis Indicator Data'!A70</f>
        <v>International Refugees in Malaysia</v>
      </c>
      <c r="B72" s="45" t="str">
        <f>Lists!G70</f>
        <v>International Refugees</v>
      </c>
      <c r="C72" s="54" t="str">
        <f>'Crisis Indicator Data'!C70</f>
        <v>MYS001</v>
      </c>
      <c r="D72" s="54" t="str">
        <f>'Crisis Indicator Data'!D70</f>
        <v>Malaysia</v>
      </c>
      <c r="E72" s="54" t="str">
        <f>'Crisis Indicator Data'!E70</f>
        <v>MYS</v>
      </c>
      <c r="F72" s="54" t="str">
        <f>'Crisis Indicator Data'!B70</f>
        <v>International displacement</v>
      </c>
      <c r="G72" s="227">
        <f t="shared" si="10"/>
        <v>1.8</v>
      </c>
      <c r="H72" s="55">
        <f t="shared" si="11"/>
        <v>2</v>
      </c>
      <c r="I72" s="116" t="str">
        <f t="shared" si="12"/>
        <v>Low</v>
      </c>
      <c r="J72" s="228" t="str">
        <f>INDEX(Trends!$D$3:$D$404,MATCH(C72,Trends!$C$3:$C$404,0))</f>
        <v>Increasing</v>
      </c>
      <c r="K72" s="108" t="str">
        <f>IF(Reliability!B70="x","x",(IF(ROUNDUP(Reliability!B70,0)=1,"Very High",IF(ROUNDUP(Reliability!B70,0)=2,"High",IF(ROUNDUP(Reliability!B70,0)=3,"Medium",IF(ROUNDUP(Reliability!B70,0)=4,"Low","Very Low"))))))</f>
        <v>High</v>
      </c>
      <c r="L72" s="229">
        <f t="shared" si="13"/>
        <v>1.5</v>
      </c>
      <c r="M72" s="235">
        <f>'Impact of the crisis'!N73</f>
        <v>1</v>
      </c>
      <c r="N72" s="235">
        <f>'Impact of the crisis'!AB73</f>
        <v>1.8</v>
      </c>
      <c r="O72" s="229">
        <f>'Conditions of people affected'!R73</f>
        <v>1.55</v>
      </c>
      <c r="P72" s="235">
        <f>'Conditions of people affected'!K73</f>
        <v>2.1</v>
      </c>
      <c r="Q72" s="235">
        <f>'Conditions of people affected'!Q73</f>
        <v>1</v>
      </c>
      <c r="R72" s="230">
        <f t="shared" si="14"/>
        <v>2.2999999999999998</v>
      </c>
      <c r="S72" s="230">
        <f>'Complexity of the crisis'!X73</f>
        <v>2.1</v>
      </c>
      <c r="T72" s="230">
        <f>'Complexity of the crisis'!AN73</f>
        <v>2.5</v>
      </c>
      <c r="U72" s="122" t="str">
        <f>VLOOKUP(C72,Lists!$C$3:$E$160,3,FALSE)</f>
        <v>Asia</v>
      </c>
      <c r="V72" s="123">
        <v>44459</v>
      </c>
    </row>
    <row r="73" spans="1:22" x14ac:dyDescent="0.35">
      <c r="A73" s="54" t="str">
        <f>'Crisis Indicator Data'!A71</f>
        <v>Food Security Crisis in Namibia</v>
      </c>
      <c r="B73" s="45" t="str">
        <f>Lists!G71</f>
        <v>Food Security Crisis</v>
      </c>
      <c r="C73" s="54" t="str">
        <f>'Crisis Indicator Data'!C71</f>
        <v>NAM002</v>
      </c>
      <c r="D73" s="54" t="str">
        <f>'Crisis Indicator Data'!D71</f>
        <v>Namibia</v>
      </c>
      <c r="E73" s="54" t="str">
        <f>'Crisis Indicator Data'!E71</f>
        <v>NAM</v>
      </c>
      <c r="F73" s="54" t="str">
        <f>'Crisis Indicator Data'!B71</f>
        <v>Food Security</v>
      </c>
      <c r="G73" s="227">
        <f t="shared" si="10"/>
        <v>2.2999999999999998</v>
      </c>
      <c r="H73" s="55">
        <f t="shared" si="11"/>
        <v>3</v>
      </c>
      <c r="I73" s="116" t="str">
        <f t="shared" si="12"/>
        <v>Medium</v>
      </c>
      <c r="J73" s="228" t="str">
        <f>INDEX(Trends!$D$3:$D$404,MATCH(C73,Trends!$C$3:$C$404,0))</f>
        <v>Increasing</v>
      </c>
      <c r="K73" s="108" t="str">
        <f>IF(Reliability!B71="x","x",(IF(ROUNDUP(Reliability!B71,0)=1,"Very High",IF(ROUNDUP(Reliability!B71,0)=2,"High",IF(ROUNDUP(Reliability!B71,0)=3,"Medium",IF(ROUNDUP(Reliability!B71,0)=4,"Low","Very Low"))))))</f>
        <v>High</v>
      </c>
      <c r="L73" s="229">
        <f t="shared" si="13"/>
        <v>2.6</v>
      </c>
      <c r="M73" s="235">
        <f>'Impact of the crisis'!N74</f>
        <v>4.0999999999999996</v>
      </c>
      <c r="N73" s="235">
        <f>'Impact of the crisis'!AB74</f>
        <v>1.4</v>
      </c>
      <c r="O73" s="229">
        <f>'Conditions of people affected'!R74</f>
        <v>2.85</v>
      </c>
      <c r="P73" s="235">
        <f>'Conditions of people affected'!K74</f>
        <v>2.7</v>
      </c>
      <c r="Q73" s="235">
        <f>'Conditions of people affected'!Q74</f>
        <v>3</v>
      </c>
      <c r="R73" s="230">
        <f t="shared" si="14"/>
        <v>1.3</v>
      </c>
      <c r="S73" s="230">
        <f>'Complexity of the crisis'!X74</f>
        <v>1.5</v>
      </c>
      <c r="T73" s="230">
        <f>'Complexity of the crisis'!AN74</f>
        <v>1</v>
      </c>
      <c r="U73" s="122" t="str">
        <f>VLOOKUP(C73,Lists!$C$3:$E$160,3,FALSE)</f>
        <v>Africa</v>
      </c>
      <c r="V73" s="123">
        <v>44451</v>
      </c>
    </row>
    <row r="74" spans="1:22" x14ac:dyDescent="0.35">
      <c r="A74" s="54" t="str">
        <f>'Crisis Indicator Data'!A72</f>
        <v>Multiple crises in Niger</v>
      </c>
      <c r="B74" s="45" t="str">
        <f>Lists!G72</f>
        <v>Country level</v>
      </c>
      <c r="C74" s="54" t="str">
        <f>'Crisis Indicator Data'!C72</f>
        <v>NER001</v>
      </c>
      <c r="D74" s="54" t="str">
        <f>'Crisis Indicator Data'!D72</f>
        <v>Niger</v>
      </c>
      <c r="E74" s="54" t="str">
        <f>'Crisis Indicator Data'!E72</f>
        <v>NER</v>
      </c>
      <c r="F74" s="54" t="str">
        <f>'Crisis Indicator Data'!B72</f>
        <v>Multiple crises country</v>
      </c>
      <c r="G74" s="227">
        <f t="shared" si="10"/>
        <v>3.9</v>
      </c>
      <c r="H74" s="55">
        <f t="shared" si="11"/>
        <v>4</v>
      </c>
      <c r="I74" s="116" t="str">
        <f t="shared" si="12"/>
        <v>High</v>
      </c>
      <c r="J74" s="228" t="str">
        <f>INDEX(Trends!$D$3:$D$404,MATCH(C74,Trends!$C$3:$C$404,0))</f>
        <v>Increasing</v>
      </c>
      <c r="K74" s="108" t="str">
        <f>IF(Reliability!B72="x","x",(IF(ROUNDUP(Reliability!B72,0)=1,"Very High",IF(ROUNDUP(Reliability!B72,0)=2,"High",IF(ROUNDUP(Reliability!B72,0)=3,"Medium",IF(ROUNDUP(Reliability!B72,0)=4,"Low","Very Low"))))))</f>
        <v>High</v>
      </c>
      <c r="L74" s="229">
        <f t="shared" si="13"/>
        <v>4.0999999999999996</v>
      </c>
      <c r="M74" s="235">
        <f>'Impact of the crisis'!N75</f>
        <v>4.9000000000000004</v>
      </c>
      <c r="N74" s="235">
        <f>'Impact of the crisis'!AB75</f>
        <v>3.6</v>
      </c>
      <c r="O74" s="229">
        <f>'Conditions of people affected'!R75</f>
        <v>3.65</v>
      </c>
      <c r="P74" s="235">
        <f>'Conditions of people affected'!K75</f>
        <v>4.3</v>
      </c>
      <c r="Q74" s="235">
        <f>'Conditions of people affected'!Q75</f>
        <v>3</v>
      </c>
      <c r="R74" s="230">
        <f t="shared" si="14"/>
        <v>4</v>
      </c>
      <c r="S74" s="230">
        <f>'Complexity of the crisis'!X75</f>
        <v>3.3</v>
      </c>
      <c r="T74" s="230">
        <f>'Complexity of the crisis'!AN75</f>
        <v>4.5</v>
      </c>
      <c r="U74" s="122" t="str">
        <f>VLOOKUP(C74,Lists!$C$3:$E$160,3,FALSE)</f>
        <v>Africa</v>
      </c>
      <c r="V74" s="123">
        <v>44467</v>
      </c>
    </row>
    <row r="75" spans="1:22" x14ac:dyDescent="0.35">
      <c r="A75" s="54" t="str">
        <f>'Crisis Indicator Data'!A73</f>
        <v>Boko Haram in Niger</v>
      </c>
      <c r="B75" s="45" t="str">
        <f>Lists!G73</f>
        <v>Boko Haram</v>
      </c>
      <c r="C75" s="54" t="str">
        <f>'Crisis Indicator Data'!C73</f>
        <v>NER002</v>
      </c>
      <c r="D75" s="54" t="str">
        <f>'Crisis Indicator Data'!D73</f>
        <v>Niger</v>
      </c>
      <c r="E75" s="54" t="str">
        <f>'Crisis Indicator Data'!E73</f>
        <v>NER</v>
      </c>
      <c r="F75" s="54" t="str">
        <f>'Crisis Indicator Data'!B73</f>
        <v>Conflict</v>
      </c>
      <c r="G75" s="227">
        <f t="shared" si="10"/>
        <v>3.1</v>
      </c>
      <c r="H75" s="55">
        <f t="shared" si="11"/>
        <v>4</v>
      </c>
      <c r="I75" s="116" t="str">
        <f t="shared" si="12"/>
        <v>High</v>
      </c>
      <c r="J75" s="228" t="str">
        <f>INDEX(Trends!$D$3:$D$404,MATCH(C75,Trends!$C$3:$C$404,0))</f>
        <v>Increasing</v>
      </c>
      <c r="K75" s="108" t="str">
        <f>IF(Reliability!B73="x","x",(IF(ROUNDUP(Reliability!B73,0)=1,"Very High",IF(ROUNDUP(Reliability!B73,0)=2,"High",IF(ROUNDUP(Reliability!B73,0)=3,"Medium",IF(ROUNDUP(Reliability!B73,0)=4,"Low","Very Low"))))))</f>
        <v>Medium</v>
      </c>
      <c r="L75" s="229">
        <f t="shared" si="13"/>
        <v>2.6</v>
      </c>
      <c r="M75" s="235">
        <f>'Impact of the crisis'!N76</f>
        <v>1.2</v>
      </c>
      <c r="N75" s="235">
        <f>'Impact of the crisis'!AB76</f>
        <v>3.1</v>
      </c>
      <c r="O75" s="229">
        <f>'Conditions of people affected'!R76</f>
        <v>2.7</v>
      </c>
      <c r="P75" s="235">
        <f>'Conditions of people affected'!K76</f>
        <v>2.4</v>
      </c>
      <c r="Q75" s="235">
        <f>'Conditions of people affected'!Q76</f>
        <v>3</v>
      </c>
      <c r="R75" s="230">
        <f t="shared" si="14"/>
        <v>4</v>
      </c>
      <c r="S75" s="230">
        <f>'Complexity of the crisis'!X76</f>
        <v>3.3</v>
      </c>
      <c r="T75" s="230">
        <f>'Complexity of the crisis'!AN76</f>
        <v>4.5</v>
      </c>
      <c r="U75" s="122" t="str">
        <f>VLOOKUP(C75,Lists!$C$3:$E$160,3,FALSE)</f>
        <v>Africa</v>
      </c>
      <c r="V75" s="123">
        <v>44468</v>
      </c>
    </row>
    <row r="76" spans="1:22" x14ac:dyDescent="0.35">
      <c r="A76" s="54" t="str">
        <f>'Crisis Indicator Data'!A74</f>
        <v>Mali/Burkina Faso conflict</v>
      </c>
      <c r="B76" s="45" t="str">
        <f>Lists!G74</f>
        <v xml:space="preserve">Cross-border violence </v>
      </c>
      <c r="C76" s="54" t="str">
        <f>'Crisis Indicator Data'!C74</f>
        <v>NER003</v>
      </c>
      <c r="D76" s="54" t="str">
        <f>'Crisis Indicator Data'!D74</f>
        <v>Niger</v>
      </c>
      <c r="E76" s="54" t="str">
        <f>'Crisis Indicator Data'!E74</f>
        <v>NER</v>
      </c>
      <c r="F76" s="54" t="str">
        <f>'Crisis Indicator Data'!B74</f>
        <v>Conflict</v>
      </c>
      <c r="G76" s="227">
        <f t="shared" si="10"/>
        <v>3.4</v>
      </c>
      <c r="H76" s="55">
        <f t="shared" si="11"/>
        <v>4</v>
      </c>
      <c r="I76" s="116" t="str">
        <f t="shared" si="12"/>
        <v>High</v>
      </c>
      <c r="J76" s="228" t="str">
        <f>INDEX(Trends!$D$3:$D$404,MATCH(C76,Trends!$C$3:$C$404,0))</f>
        <v>Increasing</v>
      </c>
      <c r="K76" s="108" t="str">
        <f>IF(Reliability!B74="x","x",(IF(ROUNDUP(Reliability!B74,0)=1,"Very High",IF(ROUNDUP(Reliability!B74,0)=2,"High",IF(ROUNDUP(Reliability!B74,0)=3,"Medium",IF(ROUNDUP(Reliability!B74,0)=4,"Low","Very Low"))))))</f>
        <v>Medium</v>
      </c>
      <c r="L76" s="229">
        <f t="shared" si="13"/>
        <v>3</v>
      </c>
      <c r="M76" s="235">
        <f>'Impact of the crisis'!N77</f>
        <v>2.4</v>
      </c>
      <c r="N76" s="235">
        <f>'Impact of the crisis'!AB77</f>
        <v>3.3</v>
      </c>
      <c r="O76" s="229">
        <f>'Conditions of people affected'!R77</f>
        <v>3.25</v>
      </c>
      <c r="P76" s="235">
        <f>'Conditions of people affected'!K77</f>
        <v>3.5</v>
      </c>
      <c r="Q76" s="235">
        <f>'Conditions of people affected'!Q77</f>
        <v>3</v>
      </c>
      <c r="R76" s="230">
        <f t="shared" si="14"/>
        <v>4</v>
      </c>
      <c r="S76" s="230">
        <f>'Complexity of the crisis'!X77</f>
        <v>3.3</v>
      </c>
      <c r="T76" s="230">
        <f>'Complexity of the crisis'!AN77</f>
        <v>4.5</v>
      </c>
      <c r="U76" s="122" t="str">
        <f>VLOOKUP(C76,Lists!$C$3:$E$160,3,FALSE)</f>
        <v>Africa</v>
      </c>
      <c r="V76" s="123">
        <v>44468</v>
      </c>
    </row>
    <row r="77" spans="1:22" x14ac:dyDescent="0.35">
      <c r="A77" s="54" t="str">
        <f>'Crisis Indicator Data'!A75</f>
        <v>Nigerian Refugees</v>
      </c>
      <c r="B77" s="45" t="str">
        <f>Lists!G75</f>
        <v>Nigerian Refugees</v>
      </c>
      <c r="C77" s="54" t="str">
        <f>'Crisis Indicator Data'!C75</f>
        <v>NER004</v>
      </c>
      <c r="D77" s="54" t="str">
        <f>'Crisis Indicator Data'!D75</f>
        <v>Niger</v>
      </c>
      <c r="E77" s="54" t="str">
        <f>'Crisis Indicator Data'!E75</f>
        <v>NER</v>
      </c>
      <c r="F77" s="54" t="str">
        <f>'Crisis Indicator Data'!B75</f>
        <v>International displacement</v>
      </c>
      <c r="G77" s="227">
        <f t="shared" si="10"/>
        <v>2.8</v>
      </c>
      <c r="H77" s="55">
        <f t="shared" si="11"/>
        <v>3</v>
      </c>
      <c r="I77" s="116" t="str">
        <f t="shared" si="12"/>
        <v>Medium</v>
      </c>
      <c r="J77" s="228" t="str">
        <f>INDEX(Trends!$D$3:$D$404,MATCH(C77,Trends!$C$3:$C$404,0))</f>
        <v>Increasing</v>
      </c>
      <c r="K77" s="108" t="str">
        <f>IF(Reliability!B75="x","x",(IF(ROUNDUP(Reliability!B75,0)=1,"Very High",IF(ROUNDUP(Reliability!B75,0)=2,"High",IF(ROUNDUP(Reliability!B75,0)=3,"Medium",IF(ROUNDUP(Reliability!B75,0)=4,"Low","Very Low"))))))</f>
        <v>Medium</v>
      </c>
      <c r="L77" s="229">
        <f t="shared" si="13"/>
        <v>2.1</v>
      </c>
      <c r="M77" s="235">
        <f>'Impact of the crisis'!N78</f>
        <v>0.6</v>
      </c>
      <c r="N77" s="235">
        <f>'Impact of the crisis'!AB78</f>
        <v>2.7</v>
      </c>
      <c r="O77" s="229">
        <f>'Conditions of people affected'!R78</f>
        <v>3.05</v>
      </c>
      <c r="P77" s="235">
        <f>'Conditions of people affected'!K78</f>
        <v>3.1</v>
      </c>
      <c r="Q77" s="235">
        <f>'Conditions of people affected'!Q78</f>
        <v>3</v>
      </c>
      <c r="R77" s="230">
        <f t="shared" si="14"/>
        <v>2.9</v>
      </c>
      <c r="S77" s="230">
        <f>'Complexity of the crisis'!X78</f>
        <v>3.3</v>
      </c>
      <c r="T77" s="230">
        <f>'Complexity of the crisis'!AN78</f>
        <v>2.5</v>
      </c>
      <c r="U77" s="122" t="str">
        <f>VLOOKUP(C77,Lists!$C$3:$E$160,3,FALSE)</f>
        <v>Africa</v>
      </c>
      <c r="V77" s="123">
        <v>44468</v>
      </c>
    </row>
    <row r="78" spans="1:22" x14ac:dyDescent="0.35">
      <c r="A78" s="54" t="str">
        <f>'Crisis Indicator Data'!A76</f>
        <v>Complex crisis in Nigeria</v>
      </c>
      <c r="B78" s="45" t="str">
        <f>Lists!G76</f>
        <v>Complex crisis</v>
      </c>
      <c r="C78" s="54" t="str">
        <f>'Crisis Indicator Data'!C76</f>
        <v>NGA001</v>
      </c>
      <c r="D78" s="54" t="str">
        <f>'Crisis Indicator Data'!D76</f>
        <v>Nigeria</v>
      </c>
      <c r="E78" s="54" t="str">
        <f>'Crisis Indicator Data'!E76</f>
        <v>NGA</v>
      </c>
      <c r="F78" s="54" t="str">
        <f>'Crisis Indicator Data'!B76</f>
        <v>Complex crisis</v>
      </c>
      <c r="G78" s="227">
        <f t="shared" si="10"/>
        <v>4.3</v>
      </c>
      <c r="H78" s="55">
        <f t="shared" si="11"/>
        <v>5</v>
      </c>
      <c r="I78" s="116" t="str">
        <f t="shared" si="12"/>
        <v>Very High</v>
      </c>
      <c r="J78" s="228" t="str">
        <f>INDEX(Trends!$D$3:$D$404,MATCH(C78,Trends!$C$3:$C$404,0))</f>
        <v>Increasing</v>
      </c>
      <c r="K78" s="108" t="str">
        <f>IF(Reliability!B76="x","x",(IF(ROUNDUP(Reliability!B76,0)=1,"Very High",IF(ROUNDUP(Reliability!B76,0)=2,"High",IF(ROUNDUP(Reliability!B76,0)=3,"Medium",IF(ROUNDUP(Reliability!B76,0)=4,"Low","Very Low"))))))</f>
        <v>High</v>
      </c>
      <c r="L78" s="229">
        <f t="shared" si="13"/>
        <v>4.2</v>
      </c>
      <c r="M78" s="235">
        <f>'Impact of the crisis'!N79</f>
        <v>4.3</v>
      </c>
      <c r="N78" s="235">
        <f>'Impact of the crisis'!AB79</f>
        <v>4.2</v>
      </c>
      <c r="O78" s="229">
        <f>'Conditions of people affected'!R79</f>
        <v>4</v>
      </c>
      <c r="P78" s="235">
        <f>'Conditions of people affected'!K79</f>
        <v>5</v>
      </c>
      <c r="Q78" s="235">
        <f>'Conditions of people affected'!Q79</f>
        <v>3</v>
      </c>
      <c r="R78" s="230">
        <f t="shared" si="14"/>
        <v>4.7</v>
      </c>
      <c r="S78" s="230">
        <f>'Complexity of the crisis'!X79</f>
        <v>4.3</v>
      </c>
      <c r="T78" s="230">
        <f>'Complexity of the crisis'!AN79</f>
        <v>5</v>
      </c>
      <c r="U78" s="122" t="str">
        <f>VLOOKUP(C78,Lists!$C$3:$E$160,3,FALSE)</f>
        <v>Africa</v>
      </c>
      <c r="V78" s="123">
        <v>44418</v>
      </c>
    </row>
    <row r="79" spans="1:22" x14ac:dyDescent="0.35">
      <c r="A79" s="54" t="str">
        <f>'Crisis Indicator Data'!A77</f>
        <v>Middle belt conflict</v>
      </c>
      <c r="B79" s="45" t="str">
        <f>Lists!G77</f>
        <v>Middle Belt</v>
      </c>
      <c r="C79" s="54" t="str">
        <f>'Crisis Indicator Data'!C77</f>
        <v>NGA003</v>
      </c>
      <c r="D79" s="54" t="str">
        <f>'Crisis Indicator Data'!D77</f>
        <v>Nigeria</v>
      </c>
      <c r="E79" s="54" t="str">
        <f>'Crisis Indicator Data'!E77</f>
        <v>NGA</v>
      </c>
      <c r="F79" s="54" t="str">
        <f>'Crisis Indicator Data'!B77</f>
        <v>Conflict</v>
      </c>
      <c r="G79" s="227">
        <f t="shared" si="10"/>
        <v>3.5</v>
      </c>
      <c r="H79" s="55">
        <f t="shared" si="11"/>
        <v>4</v>
      </c>
      <c r="I79" s="116" t="str">
        <f t="shared" si="12"/>
        <v>High</v>
      </c>
      <c r="J79" s="228" t="str">
        <f>INDEX(Trends!$D$3:$D$404,MATCH(C79,Trends!$C$3:$C$404,0))</f>
        <v>Increasing</v>
      </c>
      <c r="K79" s="108" t="str">
        <f>IF(Reliability!B77="x","x",(IF(ROUNDUP(Reliability!B77,0)=1,"Very High",IF(ROUNDUP(Reliability!B77,0)=2,"High",IF(ROUNDUP(Reliability!B77,0)=3,"Medium",IF(ROUNDUP(Reliability!B77,0)=4,"Low","Very Low"))))))</f>
        <v>High</v>
      </c>
      <c r="L79" s="229">
        <f t="shared" si="13"/>
        <v>3.1</v>
      </c>
      <c r="M79" s="235">
        <f>'Impact of the crisis'!N80</f>
        <v>2.2999999999999998</v>
      </c>
      <c r="N79" s="235">
        <f>'Impact of the crisis'!AB80</f>
        <v>3.5</v>
      </c>
      <c r="O79" s="229">
        <f>'Conditions of people affected'!R80</f>
        <v>3.4</v>
      </c>
      <c r="P79" s="235">
        <f>'Conditions of people affected'!K80</f>
        <v>3.8</v>
      </c>
      <c r="Q79" s="235">
        <f>'Conditions of people affected'!Q80</f>
        <v>3</v>
      </c>
      <c r="R79" s="230">
        <f t="shared" si="14"/>
        <v>3.9</v>
      </c>
      <c r="S79" s="230">
        <f>'Complexity of the crisis'!X80</f>
        <v>4.3</v>
      </c>
      <c r="T79" s="230">
        <f>'Complexity of the crisis'!AN80</f>
        <v>3.5</v>
      </c>
      <c r="U79" s="122" t="str">
        <f>VLOOKUP(C79,Lists!$C$3:$E$160,3,FALSE)</f>
        <v>Africa</v>
      </c>
      <c r="V79" s="123">
        <v>44418</v>
      </c>
    </row>
    <row r="80" spans="1:22" x14ac:dyDescent="0.35">
      <c r="A80" s="54" t="str">
        <f>'Crisis Indicator Data'!A78</f>
        <v>Boko Haram crisis in Nigeria</v>
      </c>
      <c r="B80" s="45" t="str">
        <f>Lists!G78</f>
        <v xml:space="preserve">Boko Haram </v>
      </c>
      <c r="C80" s="54" t="str">
        <f>'Crisis Indicator Data'!C78</f>
        <v>NGA004</v>
      </c>
      <c r="D80" s="54" t="str">
        <f>'Crisis Indicator Data'!D78</f>
        <v>Nigeria</v>
      </c>
      <c r="E80" s="54" t="str">
        <f>'Crisis Indicator Data'!E78</f>
        <v>NGA</v>
      </c>
      <c r="F80" s="54" t="str">
        <f>'Crisis Indicator Data'!B78</f>
        <v>Conflict</v>
      </c>
      <c r="G80" s="227">
        <f t="shared" si="10"/>
        <v>4.3</v>
      </c>
      <c r="H80" s="55">
        <f t="shared" si="11"/>
        <v>5</v>
      </c>
      <c r="I80" s="116" t="str">
        <f t="shared" si="12"/>
        <v>Very High</v>
      </c>
      <c r="J80" s="228" t="str">
        <f>INDEX(Trends!$D$3:$D$404,MATCH(C80,Trends!$C$3:$C$404,0))</f>
        <v>Increasing</v>
      </c>
      <c r="K80" s="108" t="str">
        <f>IF(Reliability!B78="x","x",(IF(ROUNDUP(Reliability!B78,0)=1,"Very High",IF(ROUNDUP(Reliability!B78,0)=2,"High",IF(ROUNDUP(Reliability!B78,0)=3,"Medium",IF(ROUNDUP(Reliability!B78,0)=4,"Low","Very Low"))))))</f>
        <v>Medium</v>
      </c>
      <c r="L80" s="229">
        <f t="shared" si="13"/>
        <v>4.2</v>
      </c>
      <c r="M80" s="235">
        <f>'Impact of the crisis'!N81</f>
        <v>2.1</v>
      </c>
      <c r="N80" s="235">
        <f>'Impact of the crisis'!AB81</f>
        <v>4.8</v>
      </c>
      <c r="O80" s="229">
        <f>'Conditions of people affected'!R81</f>
        <v>4.45</v>
      </c>
      <c r="P80" s="235">
        <f>'Conditions of people affected'!K81</f>
        <v>4.9000000000000004</v>
      </c>
      <c r="Q80" s="235">
        <f>'Conditions of people affected'!Q81</f>
        <v>4</v>
      </c>
      <c r="R80" s="230">
        <f t="shared" si="14"/>
        <v>4.2</v>
      </c>
      <c r="S80" s="230">
        <f>'Complexity of the crisis'!X81</f>
        <v>4.3</v>
      </c>
      <c r="T80" s="230">
        <f>'Complexity of the crisis'!AN81</f>
        <v>4</v>
      </c>
      <c r="U80" s="122" t="str">
        <f>VLOOKUP(C80,Lists!$C$3:$E$160,3,FALSE)</f>
        <v>Africa</v>
      </c>
      <c r="V80" s="123">
        <v>44418</v>
      </c>
    </row>
    <row r="81" spans="1:22" x14ac:dyDescent="0.35">
      <c r="A81" s="54" t="str">
        <f>'Crisis Indicator Data'!A79</f>
        <v>Northwest Banditry</v>
      </c>
      <c r="B81" s="45" t="str">
        <f>Lists!G79</f>
        <v>Northwest Banditry</v>
      </c>
      <c r="C81" s="54" t="str">
        <f>'Crisis Indicator Data'!C79</f>
        <v>NGA007</v>
      </c>
      <c r="D81" s="54" t="str">
        <f>'Crisis Indicator Data'!D79</f>
        <v>Nigeria</v>
      </c>
      <c r="E81" s="54" t="str">
        <f>'Crisis Indicator Data'!E79</f>
        <v>NGA</v>
      </c>
      <c r="F81" s="54" t="str">
        <f>'Crisis Indicator Data'!B79</f>
        <v>Other type of violence</v>
      </c>
      <c r="G81" s="227">
        <f t="shared" si="10"/>
        <v>3.9</v>
      </c>
      <c r="H81" s="55">
        <f t="shared" si="11"/>
        <v>4</v>
      </c>
      <c r="I81" s="116" t="str">
        <f t="shared" si="12"/>
        <v>High</v>
      </c>
      <c r="J81" s="228" t="str">
        <f>INDEX(Trends!$D$3:$D$404,MATCH(C81,Trends!$C$3:$C$404,0))</f>
        <v>Increasing</v>
      </c>
      <c r="K81" s="108" t="str">
        <f>IF(Reliability!B79="x","x",(IF(ROUNDUP(Reliability!B79,0)=1,"Very High",IF(ROUNDUP(Reliability!B79,0)=2,"High",IF(ROUNDUP(Reliability!B79,0)=3,"Medium",IF(ROUNDUP(Reliability!B79,0)=4,"Low","Very Low"))))))</f>
        <v>High</v>
      </c>
      <c r="L81" s="229">
        <f t="shared" si="13"/>
        <v>3.2</v>
      </c>
      <c r="M81" s="235">
        <f>'Impact of the crisis'!N82</f>
        <v>2.8</v>
      </c>
      <c r="N81" s="235">
        <f>'Impact of the crisis'!AB82</f>
        <v>3.4</v>
      </c>
      <c r="O81" s="229">
        <f>'Conditions of people affected'!R82</f>
        <v>3.8</v>
      </c>
      <c r="P81" s="235">
        <f>'Conditions of people affected'!K82</f>
        <v>4.5999999999999996</v>
      </c>
      <c r="Q81" s="235">
        <f>'Conditions of people affected'!Q82</f>
        <v>3</v>
      </c>
      <c r="R81" s="230">
        <f t="shared" si="14"/>
        <v>4.4000000000000004</v>
      </c>
      <c r="S81" s="230">
        <f>'Complexity of the crisis'!X82</f>
        <v>4.3</v>
      </c>
      <c r="T81" s="230">
        <f>'Complexity of the crisis'!AN82</f>
        <v>4.5</v>
      </c>
      <c r="U81" s="122" t="str">
        <f>VLOOKUP(C81,Lists!$C$3:$E$160,3,FALSE)</f>
        <v>Africa</v>
      </c>
      <c r="V81" s="123">
        <v>44418</v>
      </c>
    </row>
    <row r="82" spans="1:22" x14ac:dyDescent="0.35">
      <c r="A82" s="54" t="str">
        <f>'Crisis Indicator Data'!A80</f>
        <v>Cameroonian Refugees in Nigeria</v>
      </c>
      <c r="B82" s="45" t="str">
        <f>Lists!G80</f>
        <v>Cameroonian Refugees</v>
      </c>
      <c r="C82" s="54" t="str">
        <f>'Crisis Indicator Data'!C80</f>
        <v>NGA008</v>
      </c>
      <c r="D82" s="54" t="str">
        <f>'Crisis Indicator Data'!D80</f>
        <v>Nigeria</v>
      </c>
      <c r="E82" s="54" t="str">
        <f>'Crisis Indicator Data'!E80</f>
        <v>NGA</v>
      </c>
      <c r="F82" s="54" t="str">
        <f>'Crisis Indicator Data'!B80</f>
        <v>International displacement</v>
      </c>
      <c r="G82" s="227">
        <f t="shared" si="10"/>
        <v>2.1</v>
      </c>
      <c r="H82" s="55">
        <f t="shared" si="11"/>
        <v>3</v>
      </c>
      <c r="I82" s="116" t="str">
        <f t="shared" si="12"/>
        <v>Medium</v>
      </c>
      <c r="J82" s="228" t="str">
        <f>INDEX(Trends!$D$3:$D$404,MATCH(C82,Trends!$C$3:$C$404,0))</f>
        <v>Stable</v>
      </c>
      <c r="K82" s="108" t="str">
        <f>IF(Reliability!B80="x","x",(IF(ROUNDUP(Reliability!B80,0)=1,"Very High",IF(ROUNDUP(Reliability!B80,0)=2,"High",IF(ROUNDUP(Reliability!B80,0)=3,"Medium",IF(ROUNDUP(Reliability!B80,0)=4,"Low","Very Low"))))))</f>
        <v>Medium</v>
      </c>
      <c r="L82" s="229">
        <f t="shared" si="13"/>
        <v>1.6</v>
      </c>
      <c r="M82" s="235">
        <f>'Impact of the crisis'!N83</f>
        <v>2</v>
      </c>
      <c r="N82" s="235">
        <f>'Impact of the crisis'!AB83</f>
        <v>1.4</v>
      </c>
      <c r="O82" s="229">
        <f>'Conditions of people affected'!R83</f>
        <v>1.2</v>
      </c>
      <c r="P82" s="235">
        <f>'Conditions of people affected'!K83</f>
        <v>1.4</v>
      </c>
      <c r="Q82" s="235">
        <f>'Conditions of people affected'!Q83</f>
        <v>1</v>
      </c>
      <c r="R82" s="230">
        <f t="shared" si="14"/>
        <v>3.9</v>
      </c>
      <c r="S82" s="230">
        <f>'Complexity of the crisis'!X83</f>
        <v>4.3</v>
      </c>
      <c r="T82" s="230">
        <f>'Complexity of the crisis'!AN83</f>
        <v>3.5</v>
      </c>
      <c r="U82" s="122" t="str">
        <f>VLOOKUP(C82,Lists!$C$3:$E$160,3,FALSE)</f>
        <v>Africa</v>
      </c>
      <c r="V82" s="123">
        <v>44376</v>
      </c>
    </row>
    <row r="83" spans="1:22" x14ac:dyDescent="0.35">
      <c r="A83" s="54" t="str">
        <f>'Crisis Indicator Data'!A81</f>
        <v>Socioeconomic crisis in Nicaragua</v>
      </c>
      <c r="B83" s="45" t="str">
        <f>Lists!G81</f>
        <v>Socioeconomic crisis</v>
      </c>
      <c r="C83" s="54" t="str">
        <f>'Crisis Indicator Data'!C81</f>
        <v>NIC001</v>
      </c>
      <c r="D83" s="54" t="str">
        <f>'Crisis Indicator Data'!D81</f>
        <v>Nicaragua</v>
      </c>
      <c r="E83" s="54" t="str">
        <f>'Crisis Indicator Data'!E81</f>
        <v>NIC</v>
      </c>
      <c r="F83" s="54" t="str">
        <f>'Crisis Indicator Data'!B81</f>
        <v>Political and economic crisis</v>
      </c>
      <c r="G83" s="227" t="str">
        <f t="shared" si="10"/>
        <v>x</v>
      </c>
      <c r="H83" s="55" t="str">
        <f t="shared" si="11"/>
        <v>x</v>
      </c>
      <c r="I83" s="116" t="str">
        <f t="shared" si="12"/>
        <v>x</v>
      </c>
      <c r="J83" s="228" t="str">
        <f>INDEX(Trends!$D$3:$D$404,MATCH(C83,Trends!$C$3:$C$404,0))</f>
        <v>-</v>
      </c>
      <c r="K83" s="108" t="str">
        <f>IF(Reliability!B81="x","x",(IF(ROUNDUP(Reliability!B81,0)=1,"Very High",IF(ROUNDUP(Reliability!B81,0)=2,"High",IF(ROUNDUP(Reliability!B81,0)=3,"Medium",IF(ROUNDUP(Reliability!B81,0)=4,"Low","Very Low"))))))</f>
        <v>Low</v>
      </c>
      <c r="L83" s="229">
        <f t="shared" si="13"/>
        <v>2.9</v>
      </c>
      <c r="M83" s="235">
        <f>'Impact of the crisis'!N84</f>
        <v>4.0999999999999996</v>
      </c>
      <c r="N83" s="235">
        <f>'Impact of the crisis'!AB84</f>
        <v>2</v>
      </c>
      <c r="O83" s="229" t="str">
        <f>'Conditions of people affected'!R84</f>
        <v>x</v>
      </c>
      <c r="P83" s="235" t="str">
        <f>'Conditions of people affected'!K84</f>
        <v>x</v>
      </c>
      <c r="Q83" s="235" t="str">
        <f>'Conditions of people affected'!Q84</f>
        <v>x</v>
      </c>
      <c r="R83" s="230">
        <f t="shared" si="14"/>
        <v>2.8</v>
      </c>
      <c r="S83" s="230">
        <f>'Complexity of the crisis'!X84</f>
        <v>3.4</v>
      </c>
      <c r="T83" s="230">
        <f>'Complexity of the crisis'!AN84</f>
        <v>2</v>
      </c>
      <c r="U83" s="122" t="str">
        <f>VLOOKUP(C83,Lists!$C$3:$E$160,3,FALSE)</f>
        <v>Americas</v>
      </c>
      <c r="V83" s="123">
        <v>44361</v>
      </c>
    </row>
    <row r="84" spans="1:22" x14ac:dyDescent="0.35">
      <c r="A84" s="54" t="str">
        <f>'Crisis Indicator Data'!A82</f>
        <v>Hurricane Eta and Iota in Nicaragua</v>
      </c>
      <c r="B84" s="45" t="str">
        <f>Lists!G82</f>
        <v>Hurricane Eta and Iota</v>
      </c>
      <c r="C84" s="54" t="str">
        <f>'Crisis Indicator Data'!C82</f>
        <v>NIC002</v>
      </c>
      <c r="D84" s="54" t="str">
        <f>'Crisis Indicator Data'!D82</f>
        <v>Nicaragua</v>
      </c>
      <c r="E84" s="54" t="str">
        <f>'Crisis Indicator Data'!E82</f>
        <v>NIC</v>
      </c>
      <c r="F84" s="54" t="str">
        <f>'Crisis Indicator Data'!B82</f>
        <v>Tropical cyclone</v>
      </c>
      <c r="G84" s="227">
        <f t="shared" si="10"/>
        <v>2.4</v>
      </c>
      <c r="H84" s="55">
        <f t="shared" si="11"/>
        <v>3</v>
      </c>
      <c r="I84" s="116" t="str">
        <f t="shared" si="12"/>
        <v>Medium</v>
      </c>
      <c r="J84" s="228" t="str">
        <f>INDEX(Trends!$D$3:$D$404,MATCH(C84,Trends!$C$3:$C$404,0))</f>
        <v>Increasing</v>
      </c>
      <c r="K84" s="108" t="str">
        <f>IF(Reliability!B82="x","x",(IF(ROUNDUP(Reliability!B82,0)=1,"Very High",IF(ROUNDUP(Reliability!B82,0)=2,"High",IF(ROUNDUP(Reliability!B82,0)=3,"Medium",IF(ROUNDUP(Reliability!B82,0)=4,"Low","Very Low"))))))</f>
        <v>High</v>
      </c>
      <c r="L84" s="229">
        <f t="shared" si="13"/>
        <v>2.6</v>
      </c>
      <c r="M84" s="235">
        <f>'Impact of the crisis'!N85</f>
        <v>2.7</v>
      </c>
      <c r="N84" s="235">
        <f>'Impact of the crisis'!AB85</f>
        <v>2.5</v>
      </c>
      <c r="O84" s="229">
        <f>'Conditions of people affected'!R85</f>
        <v>1.7</v>
      </c>
      <c r="P84" s="235">
        <f>'Conditions of people affected'!K85</f>
        <v>1.4</v>
      </c>
      <c r="Q84" s="235">
        <f>'Conditions of people affected'!Q85</f>
        <v>2</v>
      </c>
      <c r="R84" s="230">
        <f t="shared" si="14"/>
        <v>3.2</v>
      </c>
      <c r="S84" s="230">
        <f>'Complexity of the crisis'!X85</f>
        <v>3.4</v>
      </c>
      <c r="T84" s="230">
        <f>'Complexity of the crisis'!AN85</f>
        <v>3</v>
      </c>
      <c r="U84" s="122" t="str">
        <f>VLOOKUP(C84,Lists!$C$3:$E$160,3,FALSE)</f>
        <v>Americas</v>
      </c>
      <c r="V84" s="123">
        <v>44361</v>
      </c>
    </row>
    <row r="85" spans="1:22" x14ac:dyDescent="0.35">
      <c r="A85" s="54" t="str">
        <f>'Crisis Indicator Data'!A83</f>
        <v>Complex crisis in Pakistan</v>
      </c>
      <c r="B85" s="45" t="str">
        <f>Lists!G83</f>
        <v>Complex crisis</v>
      </c>
      <c r="C85" s="54" t="str">
        <f>'Crisis Indicator Data'!C83</f>
        <v>PAK001</v>
      </c>
      <c r="D85" s="54" t="str">
        <f>'Crisis Indicator Data'!D83</f>
        <v>Pakistan</v>
      </c>
      <c r="E85" s="54" t="str">
        <f>'Crisis Indicator Data'!E83</f>
        <v>PAK</v>
      </c>
      <c r="F85" s="54" t="str">
        <f>'Crisis Indicator Data'!B83</f>
        <v>Complex crisis</v>
      </c>
      <c r="G85" s="227">
        <f t="shared" si="10"/>
        <v>3.9</v>
      </c>
      <c r="H85" s="55">
        <f t="shared" si="11"/>
        <v>4</v>
      </c>
      <c r="I85" s="116" t="str">
        <f t="shared" si="12"/>
        <v>High</v>
      </c>
      <c r="J85" s="228" t="str">
        <f>INDEX(Trends!$D$3:$D$404,MATCH(C85,Trends!$C$3:$C$404,0))</f>
        <v>Increasing</v>
      </c>
      <c r="K85" s="108" t="str">
        <f>IF(Reliability!B83="x","x",(IF(ROUNDUP(Reliability!B83,0)=1,"Very High",IF(ROUNDUP(Reliability!B83,0)=2,"High",IF(ROUNDUP(Reliability!B83,0)=3,"Medium",IF(ROUNDUP(Reliability!B83,0)=4,"Low","Very Low"))))))</f>
        <v>High</v>
      </c>
      <c r="L85" s="229">
        <f t="shared" si="13"/>
        <v>4.5</v>
      </c>
      <c r="M85" s="235">
        <f>'Impact of the crisis'!N86</f>
        <v>5</v>
      </c>
      <c r="N85" s="235">
        <f>'Impact of the crisis'!AB86</f>
        <v>4.0999999999999996</v>
      </c>
      <c r="O85" s="229">
        <f>'Conditions of people affected'!R86</f>
        <v>3.5</v>
      </c>
      <c r="P85" s="235">
        <f>'Conditions of people affected'!K86</f>
        <v>5</v>
      </c>
      <c r="Q85" s="235">
        <f>'Conditions of people affected'!Q86</f>
        <v>2</v>
      </c>
      <c r="R85" s="230">
        <f t="shared" si="14"/>
        <v>3.9</v>
      </c>
      <c r="S85" s="230">
        <f>'Complexity of the crisis'!X86</f>
        <v>3.7</v>
      </c>
      <c r="T85" s="230">
        <f>'Complexity of the crisis'!AN86</f>
        <v>4</v>
      </c>
      <c r="U85" s="122" t="str">
        <f>VLOOKUP(C85,Lists!$C$3:$E$160,3,FALSE)</f>
        <v>Asia</v>
      </c>
      <c r="V85" s="123">
        <v>44454</v>
      </c>
    </row>
    <row r="86" spans="1:22" x14ac:dyDescent="0.35">
      <c r="A86" s="54" t="str">
        <f>'Crisis Indicator Data'!A84</f>
        <v>Kashmir conflict in Pakistan</v>
      </c>
      <c r="B86" s="45" t="str">
        <f>Lists!G84</f>
        <v>Kashmir conflict</v>
      </c>
      <c r="C86" s="54" t="str">
        <f>'Crisis Indicator Data'!C84</f>
        <v>PAK004</v>
      </c>
      <c r="D86" s="54" t="str">
        <f>'Crisis Indicator Data'!D84</f>
        <v>Pakistan</v>
      </c>
      <c r="E86" s="54" t="str">
        <f>'Crisis Indicator Data'!E84</f>
        <v>PAK</v>
      </c>
      <c r="F86" s="54" t="str">
        <f>'Crisis Indicator Data'!B84</f>
        <v>Conflict</v>
      </c>
      <c r="G86" s="227" t="str">
        <f t="shared" si="10"/>
        <v>x</v>
      </c>
      <c r="H86" s="55" t="str">
        <f t="shared" si="11"/>
        <v>x</v>
      </c>
      <c r="I86" s="116" t="str">
        <f t="shared" si="12"/>
        <v>x</v>
      </c>
      <c r="J86" s="228" t="str">
        <f>INDEX(Trends!$D$3:$D$404,MATCH(C86,Trends!$C$3:$C$404,0))</f>
        <v>-</v>
      </c>
      <c r="K86" s="108" t="str">
        <f>IF(Reliability!B84="x","x",(IF(ROUNDUP(Reliability!B84,0)=1,"Very High",IF(ROUNDUP(Reliability!B84,0)=2,"High",IF(ROUNDUP(Reliability!B84,0)=3,"Medium",IF(ROUNDUP(Reliability!B84,0)=4,"Low","Very Low"))))))</f>
        <v>Low</v>
      </c>
      <c r="L86" s="229">
        <f t="shared" si="13"/>
        <v>0.6</v>
      </c>
      <c r="M86" s="235">
        <f>'Impact of the crisis'!N87</f>
        <v>1.1000000000000001</v>
      </c>
      <c r="N86" s="235">
        <f>'Impact of the crisis'!AB87</f>
        <v>0.4</v>
      </c>
      <c r="O86" s="229" t="str">
        <f>'Conditions of people affected'!R87</f>
        <v>x</v>
      </c>
      <c r="P86" s="235" t="str">
        <f>'Conditions of people affected'!K87</f>
        <v>x</v>
      </c>
      <c r="Q86" s="235" t="str">
        <f>'Conditions of people affected'!Q87</f>
        <v>x</v>
      </c>
      <c r="R86" s="230">
        <f t="shared" si="14"/>
        <v>3.2</v>
      </c>
      <c r="S86" s="230">
        <f>'Complexity of the crisis'!X87</f>
        <v>3.7</v>
      </c>
      <c r="T86" s="230">
        <f>'Complexity of the crisis'!AN87</f>
        <v>2.5</v>
      </c>
      <c r="U86" s="122" t="str">
        <f>VLOOKUP(C86,Lists!$C$3:$E$160,3,FALSE)</f>
        <v>Asia</v>
      </c>
      <c r="V86" s="123">
        <v>44454</v>
      </c>
    </row>
    <row r="87" spans="1:22" x14ac:dyDescent="0.35">
      <c r="A87" s="54" t="str">
        <f>'Crisis Indicator Data'!A85</f>
        <v>Venezuela displacement in Peru</v>
      </c>
      <c r="B87" s="45" t="str">
        <f>Lists!G85</f>
        <v>Venezuelan refugees</v>
      </c>
      <c r="C87" s="54" t="str">
        <f>'Crisis Indicator Data'!C85</f>
        <v>PER002</v>
      </c>
      <c r="D87" s="54" t="str">
        <f>'Crisis Indicator Data'!D85</f>
        <v>Peru</v>
      </c>
      <c r="E87" s="54" t="str">
        <f>'Crisis Indicator Data'!E85</f>
        <v>PER</v>
      </c>
      <c r="F87" s="54" t="str">
        <f>'Crisis Indicator Data'!B85</f>
        <v>International displacement</v>
      </c>
      <c r="G87" s="227">
        <f t="shared" si="10"/>
        <v>2.9</v>
      </c>
      <c r="H87" s="55">
        <f t="shared" si="11"/>
        <v>3</v>
      </c>
      <c r="I87" s="116" t="str">
        <f t="shared" si="12"/>
        <v>Medium</v>
      </c>
      <c r="J87" s="228" t="str">
        <f>INDEX(Trends!$D$3:$D$404,MATCH(C87,Trends!$C$3:$C$404,0))</f>
        <v>Increasing</v>
      </c>
      <c r="K87" s="108" t="str">
        <f>IF(Reliability!B85="x","x",(IF(ROUNDUP(Reliability!B85,0)=1,"Very High",IF(ROUNDUP(Reliability!B85,0)=2,"High",IF(ROUNDUP(Reliability!B85,0)=3,"Medium",IF(ROUNDUP(Reliability!B85,0)=4,"Low","Very Low"))))))</f>
        <v>Medium</v>
      </c>
      <c r="L87" s="229">
        <f t="shared" si="13"/>
        <v>2.6</v>
      </c>
      <c r="M87" s="235">
        <f>'Impact of the crisis'!N88</f>
        <v>2.8</v>
      </c>
      <c r="N87" s="235">
        <f>'Impact of the crisis'!AB88</f>
        <v>2.5</v>
      </c>
      <c r="O87" s="229">
        <f>'Conditions of people affected'!R88</f>
        <v>3.25</v>
      </c>
      <c r="P87" s="235">
        <f>'Conditions of people affected'!K88</f>
        <v>3.5</v>
      </c>
      <c r="Q87" s="235">
        <f>'Conditions of people affected'!Q88</f>
        <v>3</v>
      </c>
      <c r="R87" s="230">
        <f t="shared" si="14"/>
        <v>2.4</v>
      </c>
      <c r="S87" s="230">
        <f>'Complexity of the crisis'!X88</f>
        <v>2.8</v>
      </c>
      <c r="T87" s="230">
        <f>'Complexity of the crisis'!AN88</f>
        <v>2</v>
      </c>
      <c r="U87" s="122" t="str">
        <f>VLOOKUP(C87,Lists!$C$3:$E$160,3,FALSE)</f>
        <v>Americas</v>
      </c>
      <c r="V87" s="123">
        <v>44348</v>
      </c>
    </row>
    <row r="88" spans="1:22" x14ac:dyDescent="0.35">
      <c r="A88" s="54" t="str">
        <f>'Crisis Indicator Data'!A86</f>
        <v>Mindanao conflict</v>
      </c>
      <c r="B88" s="45" t="str">
        <f>Lists!G86</f>
        <v>Mindanao Conflict</v>
      </c>
      <c r="C88" s="54" t="str">
        <f>'Crisis Indicator Data'!C86</f>
        <v>PHL003</v>
      </c>
      <c r="D88" s="54" t="str">
        <f>'Crisis Indicator Data'!D86</f>
        <v>Philippines</v>
      </c>
      <c r="E88" s="54" t="str">
        <f>'Crisis Indicator Data'!E86</f>
        <v>PHL</v>
      </c>
      <c r="F88" s="54" t="str">
        <f>'Crisis Indicator Data'!B86</f>
        <v>Conflict</v>
      </c>
      <c r="G88" s="227">
        <f t="shared" si="10"/>
        <v>2.4</v>
      </c>
      <c r="H88" s="55">
        <f t="shared" si="11"/>
        <v>3</v>
      </c>
      <c r="I88" s="116" t="str">
        <f t="shared" si="12"/>
        <v>Medium</v>
      </c>
      <c r="J88" s="228" t="str">
        <f>INDEX(Trends!$D$3:$D$404,MATCH(C88,Trends!$C$3:$C$404,0))</f>
        <v>Increasing</v>
      </c>
      <c r="K88" s="108" t="str">
        <f>IF(Reliability!B86="x","x",(IF(ROUNDUP(Reliability!B86,0)=1,"Very High",IF(ROUNDUP(Reliability!B86,0)=2,"High",IF(ROUNDUP(Reliability!B86,0)=3,"Medium",IF(ROUNDUP(Reliability!B86,0)=4,"Low","Very Low"))))))</f>
        <v>High</v>
      </c>
      <c r="L88" s="229">
        <f t="shared" si="13"/>
        <v>3.1</v>
      </c>
      <c r="M88" s="235">
        <f>'Impact of the crisis'!N89</f>
        <v>3</v>
      </c>
      <c r="N88" s="235">
        <f>'Impact of the crisis'!AB89</f>
        <v>3.1</v>
      </c>
      <c r="O88" s="229">
        <f>'Conditions of people affected'!R89</f>
        <v>1.4</v>
      </c>
      <c r="P88" s="235">
        <f>'Conditions of people affected'!K89</f>
        <v>1.8</v>
      </c>
      <c r="Q88" s="235">
        <f>'Conditions of people affected'!Q89</f>
        <v>1</v>
      </c>
      <c r="R88" s="230">
        <f t="shared" si="14"/>
        <v>3.3</v>
      </c>
      <c r="S88" s="230">
        <f>'Complexity of the crisis'!X89</f>
        <v>3.6</v>
      </c>
      <c r="T88" s="230">
        <f>'Complexity of the crisis'!AN89</f>
        <v>3</v>
      </c>
      <c r="U88" s="122" t="str">
        <f>VLOOKUP(C88,Lists!$C$3:$E$160,3,FALSE)</f>
        <v>Asia</v>
      </c>
      <c r="V88" s="123">
        <v>44467</v>
      </c>
    </row>
    <row r="89" spans="1:22" x14ac:dyDescent="0.35">
      <c r="A89" s="54" t="str">
        <f>'Crisis Indicator Data'!A87</f>
        <v>Complex crisis in DPRK</v>
      </c>
      <c r="B89" s="45" t="str">
        <f>Lists!G87</f>
        <v>Complex crisis</v>
      </c>
      <c r="C89" s="54" t="str">
        <f>'Crisis Indicator Data'!C87</f>
        <v>PRK001</v>
      </c>
      <c r="D89" s="54" t="str">
        <f>'Crisis Indicator Data'!D87</f>
        <v>DPRK</v>
      </c>
      <c r="E89" s="54" t="str">
        <f>'Crisis Indicator Data'!E87</f>
        <v>PRK</v>
      </c>
      <c r="F89" s="54" t="str">
        <f>'Crisis Indicator Data'!B87</f>
        <v>Complex crisis</v>
      </c>
      <c r="G89" s="227">
        <f t="shared" si="10"/>
        <v>3.8</v>
      </c>
      <c r="H89" s="55">
        <f t="shared" si="11"/>
        <v>4</v>
      </c>
      <c r="I89" s="116" t="str">
        <f t="shared" si="12"/>
        <v>High</v>
      </c>
      <c r="J89" s="228" t="str">
        <f>INDEX(Trends!$D$3:$D$404,MATCH(C89,Trends!$C$3:$C$404,0))</f>
        <v>Stable</v>
      </c>
      <c r="K89" s="108" t="str">
        <f>IF(Reliability!B87="x","x",(IF(ROUNDUP(Reliability!B87,0)=1,"Very High",IF(ROUNDUP(Reliability!B87,0)=2,"High",IF(ROUNDUP(Reliability!B87,0)=3,"Medium",IF(ROUNDUP(Reliability!B87,0)=4,"Low","Very Low"))))))</f>
        <v>Medium</v>
      </c>
      <c r="L89" s="229">
        <f t="shared" si="13"/>
        <v>4</v>
      </c>
      <c r="M89" s="235">
        <f>'Impact of the crisis'!N90</f>
        <v>4.5999999999999996</v>
      </c>
      <c r="N89" s="235">
        <f>'Impact of the crisis'!AB90</f>
        <v>3.6</v>
      </c>
      <c r="O89" s="229">
        <f>'Conditions of people affected'!R90</f>
        <v>4.5</v>
      </c>
      <c r="P89" s="235">
        <f>'Conditions of people affected'!K90</f>
        <v>5</v>
      </c>
      <c r="Q89" s="235">
        <f>'Conditions of people affected'!Q90</f>
        <v>4</v>
      </c>
      <c r="R89" s="230">
        <f t="shared" si="14"/>
        <v>2.6</v>
      </c>
      <c r="S89" s="230">
        <f>'Complexity of the crisis'!X90</f>
        <v>3.1</v>
      </c>
      <c r="T89" s="230">
        <f>'Complexity of the crisis'!AN90</f>
        <v>2</v>
      </c>
      <c r="U89" s="122" t="str">
        <f>VLOOKUP(C89,Lists!$C$3:$E$160,3,FALSE)</f>
        <v>Asia</v>
      </c>
      <c r="V89" s="123">
        <v>44459</v>
      </c>
    </row>
    <row r="90" spans="1:22" x14ac:dyDescent="0.35">
      <c r="A90" s="54" t="str">
        <f>'Crisis Indicator Data'!A88</f>
        <v>Conflict in Palestine</v>
      </c>
      <c r="B90" s="45" t="str">
        <f>Lists!G88</f>
        <v>Conflict</v>
      </c>
      <c r="C90" s="54" t="str">
        <f>'Crisis Indicator Data'!C88</f>
        <v>PSE002</v>
      </c>
      <c r="D90" s="54" t="str">
        <f>'Crisis Indicator Data'!D88</f>
        <v>Palestine</v>
      </c>
      <c r="E90" s="54" t="str">
        <f>'Crisis Indicator Data'!E88</f>
        <v>PSE</v>
      </c>
      <c r="F90" s="54" t="str">
        <f>'Crisis Indicator Data'!B88</f>
        <v>Conflict</v>
      </c>
      <c r="G90" s="227">
        <f t="shared" si="10"/>
        <v>4.3</v>
      </c>
      <c r="H90" s="55">
        <f t="shared" si="11"/>
        <v>5</v>
      </c>
      <c r="I90" s="116" t="str">
        <f t="shared" si="12"/>
        <v>Very High</v>
      </c>
      <c r="J90" s="228" t="str">
        <f>INDEX(Trends!$D$3:$D$404,MATCH(C90,Trends!$C$3:$C$404,0))</f>
        <v>Increasing</v>
      </c>
      <c r="K90" s="108" t="str">
        <f>IF(Reliability!B88="x","x",(IF(ROUNDUP(Reliability!B88,0)=1,"Very High",IF(ROUNDUP(Reliability!B88,0)=2,"High",IF(ROUNDUP(Reliability!B88,0)=3,"Medium",IF(ROUNDUP(Reliability!B88,0)=4,"Low","Very Low"))))))</f>
        <v>High</v>
      </c>
      <c r="L90" s="229">
        <f t="shared" si="13"/>
        <v>4.0999999999999996</v>
      </c>
      <c r="M90" s="235">
        <f>'Impact of the crisis'!N91</f>
        <v>3.4</v>
      </c>
      <c r="N90" s="235">
        <f>'Impact of the crisis'!AB91</f>
        <v>4.4000000000000004</v>
      </c>
      <c r="O90" s="229">
        <f>'Conditions of people affected'!R91</f>
        <v>4.6500000000000004</v>
      </c>
      <c r="P90" s="235">
        <f>'Conditions of people affected'!K91</f>
        <v>4.3</v>
      </c>
      <c r="Q90" s="235">
        <f>'Conditions of people affected'!Q91</f>
        <v>5</v>
      </c>
      <c r="R90" s="230">
        <f t="shared" si="14"/>
        <v>3.9</v>
      </c>
      <c r="S90" s="230">
        <f>'Complexity of the crisis'!X91</f>
        <v>3.1</v>
      </c>
      <c r="T90" s="230">
        <f>'Complexity of the crisis'!AN91</f>
        <v>4.5</v>
      </c>
      <c r="U90" s="122" t="str">
        <f>VLOOKUP(C90,Lists!$C$3:$E$160,3,FALSE)</f>
        <v>Middle east</v>
      </c>
      <c r="V90" s="123">
        <v>44454</v>
      </c>
    </row>
    <row r="91" spans="1:22" x14ac:dyDescent="0.35">
      <c r="A91" s="54" t="str">
        <f>'Crisis Indicator Data'!A89</f>
        <v>Regional Boko Haram Crisis</v>
      </c>
      <c r="B91" s="45" t="str">
        <f>Lists!G89</f>
        <v>Regional Boko Haram</v>
      </c>
      <c r="C91" s="54" t="str">
        <f>'Crisis Indicator Data'!C89</f>
        <v>REG001</v>
      </c>
      <c r="D91" s="54" t="str">
        <f>'Crisis Indicator Data'!D89</f>
        <v>Nigeria,Niger,Chad,Cameroon</v>
      </c>
      <c r="E91" s="54" t="str">
        <f>'Crisis Indicator Data'!E89</f>
        <v>NGA,NER,TCD,CMR</v>
      </c>
      <c r="F91" s="54" t="str">
        <f>'Crisis Indicator Data'!B89</f>
        <v>Regional crisis</v>
      </c>
      <c r="G91" s="227">
        <f t="shared" si="10"/>
        <v>4.4000000000000004</v>
      </c>
      <c r="H91" s="55">
        <f t="shared" si="11"/>
        <v>5</v>
      </c>
      <c r="I91" s="116" t="str">
        <f t="shared" si="12"/>
        <v>Very High</v>
      </c>
      <c r="J91" s="228" t="str">
        <f>INDEX(Trends!$D$3:$D$404,MATCH(C91,Trends!$C$3:$C$404,0))</f>
        <v>Increasing</v>
      </c>
      <c r="K91" s="108" t="str">
        <f>IF(Reliability!B89="x","x",(IF(ROUNDUP(Reliability!B89,0)=1,"Very High",IF(ROUNDUP(Reliability!B89,0)=2,"High",IF(ROUNDUP(Reliability!B89,0)=3,"Medium",IF(ROUNDUP(Reliability!B89,0)=4,"Low","Very Low"))))))</f>
        <v>High</v>
      </c>
      <c r="L91" s="229">
        <f t="shared" si="13"/>
        <v>4</v>
      </c>
      <c r="M91" s="235">
        <f>'Impact of the crisis'!N92</f>
        <v>2.2999999999999998</v>
      </c>
      <c r="N91" s="235">
        <f>'Impact of the crisis'!AB92</f>
        <v>4.5</v>
      </c>
      <c r="O91" s="229">
        <f>'Conditions of people affected'!R92</f>
        <v>4.45</v>
      </c>
      <c r="P91" s="235">
        <f>'Conditions of people affected'!K92</f>
        <v>4.9000000000000004</v>
      </c>
      <c r="Q91" s="235">
        <f>'Conditions of people affected'!Q92</f>
        <v>4</v>
      </c>
      <c r="R91" s="230">
        <f t="shared" si="14"/>
        <v>4.7</v>
      </c>
      <c r="S91" s="230">
        <f>'Complexity of the crisis'!X92</f>
        <v>4.3</v>
      </c>
      <c r="T91" s="230">
        <f>'Complexity of the crisis'!AN92</f>
        <v>5</v>
      </c>
      <c r="U91" s="122" t="str">
        <f>VLOOKUP(C91,Lists!$C$3:$E$160,3,FALSE)</f>
        <v>Africa,Africa,Africa,Africa</v>
      </c>
      <c r="V91" s="123">
        <v>44358</v>
      </c>
    </row>
    <row r="92" spans="1:22" x14ac:dyDescent="0.35">
      <c r="A92" s="54" t="str">
        <f>'Crisis Indicator Data'!A90</f>
        <v>Venezuela Regional Crisis</v>
      </c>
      <c r="B92" s="45" t="str">
        <f>Lists!G90</f>
        <v>Venezuela Regional Crisis</v>
      </c>
      <c r="C92" s="54" t="str">
        <f>'Crisis Indicator Data'!C90</f>
        <v>REG002</v>
      </c>
      <c r="D92" s="54" t="str">
        <f>'Crisis Indicator Data'!D90</f>
        <v>Venezuela,Brazil,Colombia,Ecuador,Peru,Trinidad and Tobago</v>
      </c>
      <c r="E92" s="54" t="str">
        <f>'Crisis Indicator Data'!E90</f>
        <v>VEN,BRA,COL,ECU,PER,TTO</v>
      </c>
      <c r="F92" s="54" t="str">
        <f>'Crisis Indicator Data'!B90</f>
        <v>Regional crisis</v>
      </c>
      <c r="G92" s="227">
        <f t="shared" si="10"/>
        <v>3.9</v>
      </c>
      <c r="H92" s="55">
        <f t="shared" si="11"/>
        <v>4</v>
      </c>
      <c r="I92" s="116" t="str">
        <f t="shared" si="12"/>
        <v>High</v>
      </c>
      <c r="J92" s="228" t="str">
        <f>INDEX(Trends!$D$3:$D$404,MATCH(C92,Trends!$C$3:$C$404,0))</f>
        <v>Increasing</v>
      </c>
      <c r="K92" s="108" t="str">
        <f>IF(Reliability!B90="x","x",(IF(ROUNDUP(Reliability!B90,0)=1,"Very High",IF(ROUNDUP(Reliability!B90,0)=2,"High",IF(ROUNDUP(Reliability!B90,0)=3,"Medium",IF(ROUNDUP(Reliability!B90,0)=4,"Low","Very Low"))))))</f>
        <v>Low</v>
      </c>
      <c r="L92" s="229">
        <f t="shared" si="13"/>
        <v>4.0999999999999996</v>
      </c>
      <c r="M92" s="235">
        <f>'Impact of the crisis'!N93</f>
        <v>2.9</v>
      </c>
      <c r="N92" s="235">
        <f>'Impact of the crisis'!AB93</f>
        <v>4.5</v>
      </c>
      <c r="O92" s="229">
        <f>'Conditions of people affected'!R93</f>
        <v>4</v>
      </c>
      <c r="P92" s="235">
        <f>'Conditions of people affected'!K93</f>
        <v>5</v>
      </c>
      <c r="Q92" s="235">
        <f>'Conditions of people affected'!Q93</f>
        <v>3</v>
      </c>
      <c r="R92" s="230">
        <f t="shared" si="14"/>
        <v>3.6</v>
      </c>
      <c r="S92" s="230">
        <f>'Complexity of the crisis'!X93</f>
        <v>3.6</v>
      </c>
      <c r="T92" s="230">
        <f>'Complexity of the crisis'!AN93</f>
        <v>3.5</v>
      </c>
      <c r="U92" s="122" t="str">
        <f>VLOOKUP(C92,Lists!$C$3:$E$160,3,FALSE)</f>
        <v>Americas,Americas,Americas,Americas,Americas,Americas</v>
      </c>
      <c r="V92" s="123">
        <v>44362</v>
      </c>
    </row>
    <row r="93" spans="1:22" x14ac:dyDescent="0.35">
      <c r="A93" s="54" t="str">
        <f>'Crisis Indicator Data'!A91</f>
        <v>Regional Kashmir conflict</v>
      </c>
      <c r="B93" s="45" t="str">
        <f>Lists!G91</f>
        <v>Regional Kashmir conflict</v>
      </c>
      <c r="C93" s="54" t="str">
        <f>'Crisis Indicator Data'!C91</f>
        <v>REG003</v>
      </c>
      <c r="D93" s="54" t="str">
        <f>'Crisis Indicator Data'!D91</f>
        <v>India,Pakistan</v>
      </c>
      <c r="E93" s="54" t="str">
        <f>'Crisis Indicator Data'!E91</f>
        <v>IND,PAK</v>
      </c>
      <c r="F93" s="54" t="str">
        <f>'Crisis Indicator Data'!B91</f>
        <v>Regional crisis</v>
      </c>
      <c r="G93" s="227" t="str">
        <f t="shared" si="10"/>
        <v>x</v>
      </c>
      <c r="H93" s="55" t="str">
        <f t="shared" si="11"/>
        <v>x</v>
      </c>
      <c r="I93" s="116" t="str">
        <f t="shared" si="12"/>
        <v>x</v>
      </c>
      <c r="J93" s="228" t="str">
        <f>INDEX(Trends!$D$3:$D$404,MATCH(C93,Trends!$C$3:$C$404,0))</f>
        <v>-</v>
      </c>
      <c r="K93" s="108" t="str">
        <f>IF(Reliability!B91="x","x",(IF(ROUNDUP(Reliability!B91,0)=1,"Very High",IF(ROUNDUP(Reliability!B91,0)=2,"High",IF(ROUNDUP(Reliability!B91,0)=3,"Medium",IF(ROUNDUP(Reliability!B91,0)=4,"Low","Very Low"))))))</f>
        <v>Very Low</v>
      </c>
      <c r="L93" s="229">
        <f t="shared" si="13"/>
        <v>3.5</v>
      </c>
      <c r="M93" s="235">
        <f>'Impact of the crisis'!N94</f>
        <v>2.1</v>
      </c>
      <c r="N93" s="235">
        <f>'Impact of the crisis'!AB94</f>
        <v>4</v>
      </c>
      <c r="O93" s="229" t="str">
        <f>'Conditions of people affected'!R94</f>
        <v>x</v>
      </c>
      <c r="P93" s="235" t="str">
        <f>'Conditions of people affected'!K94</f>
        <v>x</v>
      </c>
      <c r="Q93" s="235" t="str">
        <f>'Conditions of people affected'!Q94</f>
        <v>x</v>
      </c>
      <c r="R93" s="230">
        <f t="shared" si="14"/>
        <v>3.1</v>
      </c>
      <c r="S93" s="230">
        <f>'Complexity of the crisis'!X94</f>
        <v>3.2</v>
      </c>
      <c r="T93" s="230">
        <f>'Complexity of the crisis'!AN94</f>
        <v>3</v>
      </c>
      <c r="U93" s="122" t="str">
        <f>VLOOKUP(C93,Lists!$C$3:$E$160,3,FALSE)</f>
        <v>Asia,Asia</v>
      </c>
      <c r="V93" s="123">
        <v>44358</v>
      </c>
    </row>
    <row r="94" spans="1:22" x14ac:dyDescent="0.35">
      <c r="A94" s="54" t="str">
        <f>'Crisis Indicator Data'!A92</f>
        <v>Syrian Regional Crisis</v>
      </c>
      <c r="B94" s="45" t="str">
        <f>Lists!G92</f>
        <v>Syrian Regional Crisis</v>
      </c>
      <c r="C94" s="54" t="str">
        <f>'Crisis Indicator Data'!C92</f>
        <v>REG004</v>
      </c>
      <c r="D94" s="54" t="str">
        <f>'Crisis Indicator Data'!D92</f>
        <v>Syria,Turkey,Iraq,Egypt,Jordan,Lebanon</v>
      </c>
      <c r="E94" s="54" t="str">
        <f>'Crisis Indicator Data'!E92</f>
        <v>SYR,TUR,IRQ,EGY,JOR,LBN</v>
      </c>
      <c r="F94" s="54" t="str">
        <f>'Crisis Indicator Data'!B92</f>
        <v>Regional crisis</v>
      </c>
      <c r="G94" s="227">
        <f t="shared" si="10"/>
        <v>4.7</v>
      </c>
      <c r="H94" s="55">
        <f t="shared" si="11"/>
        <v>5</v>
      </c>
      <c r="I94" s="116" t="str">
        <f t="shared" si="12"/>
        <v>Very High</v>
      </c>
      <c r="J94" s="228" t="str">
        <f>INDEX(Trends!$D$3:$D$404,MATCH(C94,Trends!$C$3:$C$404,0))</f>
        <v>Increasing</v>
      </c>
      <c r="K94" s="108" t="str">
        <f>IF(Reliability!B92="x","x",(IF(ROUNDUP(Reliability!B92,0)=1,"Very High",IF(ROUNDUP(Reliability!B92,0)=2,"High",IF(ROUNDUP(Reliability!B92,0)=3,"Medium",IF(ROUNDUP(Reliability!B92,0)=4,"Low","Very Low"))))))</f>
        <v>High</v>
      </c>
      <c r="L94" s="229">
        <f t="shared" si="13"/>
        <v>4</v>
      </c>
      <c r="M94" s="235">
        <f>'Impact of the crisis'!N95</f>
        <v>3.1</v>
      </c>
      <c r="N94" s="235">
        <f>'Impact of the crisis'!AB95</f>
        <v>4.3</v>
      </c>
      <c r="O94" s="229">
        <f>'Conditions of people affected'!R95</f>
        <v>5</v>
      </c>
      <c r="P94" s="235">
        <f>'Conditions of people affected'!K95</f>
        <v>5</v>
      </c>
      <c r="Q94" s="235">
        <f>'Conditions of people affected'!Q95</f>
        <v>5</v>
      </c>
      <c r="R94" s="230">
        <f t="shared" si="14"/>
        <v>4.7</v>
      </c>
      <c r="S94" s="230">
        <f>'Complexity of the crisis'!X95</f>
        <v>4.3</v>
      </c>
      <c r="T94" s="230">
        <f>'Complexity of the crisis'!AN95</f>
        <v>5</v>
      </c>
      <c r="U94" s="122" t="str">
        <f>VLOOKUP(C94,Lists!$C$3:$E$160,3,FALSE)</f>
        <v>Middle east,Middle east,Middle east,Africa,Middle east,Middle east</v>
      </c>
      <c r="V94" s="123">
        <v>44454</v>
      </c>
    </row>
    <row r="95" spans="1:22" x14ac:dyDescent="0.35">
      <c r="A95" s="54" t="str">
        <f>'Crisis Indicator Data'!A93</f>
        <v xml:space="preserve">Eastern Mediterranean Route </v>
      </c>
      <c r="B95" s="45" t="str">
        <f>Lists!G93</f>
        <v xml:space="preserve">Eastern Mediterranean Route </v>
      </c>
      <c r="C95" s="54" t="str">
        <f>'Crisis Indicator Data'!C93</f>
        <v>REG006</v>
      </c>
      <c r="D95" s="54" t="str">
        <f>'Crisis Indicator Data'!D93</f>
        <v>Turkey,Greece</v>
      </c>
      <c r="E95" s="54" t="str">
        <f>'Crisis Indicator Data'!E93</f>
        <v>TUR,GRC</v>
      </c>
      <c r="F95" s="54" t="str">
        <f>'Crisis Indicator Data'!B93</f>
        <v>Regional crisis</v>
      </c>
      <c r="G95" s="227">
        <f t="shared" si="10"/>
        <v>3.2</v>
      </c>
      <c r="H95" s="55">
        <f t="shared" si="11"/>
        <v>4</v>
      </c>
      <c r="I95" s="116" t="str">
        <f t="shared" si="12"/>
        <v>High</v>
      </c>
      <c r="J95" s="228" t="str">
        <f>INDEX(Trends!$D$3:$D$404,MATCH(C95,Trends!$C$3:$C$404,0))</f>
        <v>-</v>
      </c>
      <c r="K95" s="108" t="str">
        <f>IF(Reliability!B93="x","x",(IF(ROUNDUP(Reliability!B93,0)=1,"Very High",IF(ROUNDUP(Reliability!B93,0)=2,"High",IF(ROUNDUP(Reliability!B93,0)=3,"Medium",IF(ROUNDUP(Reliability!B93,0)=4,"Low","Very Low"))))))</f>
        <v>High</v>
      </c>
      <c r="L95" s="229">
        <f t="shared" si="13"/>
        <v>3.1</v>
      </c>
      <c r="M95" s="235">
        <f>'Impact of the crisis'!N96</f>
        <v>3</v>
      </c>
      <c r="N95" s="235">
        <f>'Impact of the crisis'!AB96</f>
        <v>3.1</v>
      </c>
      <c r="O95" s="229">
        <f>'Conditions of people affected'!R96</f>
        <v>3.5</v>
      </c>
      <c r="P95" s="235">
        <f>'Conditions of people affected'!K96</f>
        <v>4</v>
      </c>
      <c r="Q95" s="235">
        <f>'Conditions of people affected'!Q96</f>
        <v>3</v>
      </c>
      <c r="R95" s="230">
        <f t="shared" si="14"/>
        <v>2.9</v>
      </c>
      <c r="S95" s="230">
        <f>'Complexity of the crisis'!X96</f>
        <v>3.2</v>
      </c>
      <c r="T95" s="230">
        <f>'Complexity of the crisis'!AN96</f>
        <v>2.5</v>
      </c>
      <c r="U95" s="122" t="str">
        <f>VLOOKUP(C95,Lists!$C$3:$E$160,3,FALSE)</f>
        <v>Middle east,Europe</v>
      </c>
      <c r="V95" s="123">
        <v>44454</v>
      </c>
    </row>
    <row r="96" spans="1:22" x14ac:dyDescent="0.35">
      <c r="A96" s="54" t="str">
        <f>'Crisis Indicator Data'!A94</f>
        <v>Central Mediterranean Route</v>
      </c>
      <c r="B96" s="45" t="str">
        <f>Lists!G94</f>
        <v>Central Mediterranean Route</v>
      </c>
      <c r="C96" s="54" t="str">
        <f>'Crisis Indicator Data'!C94</f>
        <v>REG007</v>
      </c>
      <c r="D96" s="54" t="str">
        <f>'Crisis Indicator Data'!D94</f>
        <v>Algeria,Tunisia,Libya,Italy</v>
      </c>
      <c r="E96" s="54" t="str">
        <f>'Crisis Indicator Data'!E94</f>
        <v>DZA,TUN,LBY,ITA</v>
      </c>
      <c r="F96" s="54" t="str">
        <f>'Crisis Indicator Data'!B94</f>
        <v>Regional crisis</v>
      </c>
      <c r="G96" s="227" t="str">
        <f t="shared" si="10"/>
        <v>x</v>
      </c>
      <c r="H96" s="55" t="str">
        <f t="shared" si="11"/>
        <v>x</v>
      </c>
      <c r="I96" s="116" t="str">
        <f t="shared" si="12"/>
        <v>x</v>
      </c>
      <c r="J96" s="228" t="str">
        <f>INDEX(Trends!$D$3:$D$404,MATCH(C96,Trends!$C$3:$C$404,0))</f>
        <v>-</v>
      </c>
      <c r="K96" s="108" t="str">
        <f>IF(Reliability!B94="x","x",(IF(ROUNDUP(Reliability!B94,0)=1,"Very High",IF(ROUNDUP(Reliability!B94,0)=2,"High",IF(ROUNDUP(Reliability!B94,0)=3,"Medium",IF(ROUNDUP(Reliability!B94,0)=4,"Low","Very Low"))))))</f>
        <v>Very Low</v>
      </c>
      <c r="L96" s="229" t="str">
        <f t="shared" si="13"/>
        <v>x</v>
      </c>
      <c r="M96" s="235" t="str">
        <f>'Impact of the crisis'!N97</f>
        <v>x</v>
      </c>
      <c r="N96" s="235">
        <f>'Impact of the crisis'!AB97</f>
        <v>4</v>
      </c>
      <c r="O96" s="229" t="str">
        <f>'Conditions of people affected'!R97</f>
        <v>x</v>
      </c>
      <c r="P96" s="235" t="str">
        <f>'Conditions of people affected'!K97</f>
        <v>x</v>
      </c>
      <c r="Q96" s="235" t="str">
        <f>'Conditions of people affected'!Q97</f>
        <v>x</v>
      </c>
      <c r="R96" s="230">
        <f t="shared" si="14"/>
        <v>3.1</v>
      </c>
      <c r="S96" s="230">
        <f>'Complexity of the crisis'!X97</f>
        <v>3.1</v>
      </c>
      <c r="T96" s="230">
        <f>'Complexity of the crisis'!AN97</f>
        <v>3</v>
      </c>
      <c r="U96" s="122" t="str">
        <f>VLOOKUP(C96,Lists!$C$3:$E$160,3,FALSE)</f>
        <v>Africa,Africa,Africa,Europe</v>
      </c>
      <c r="V96" s="123">
        <v>44357</v>
      </c>
    </row>
    <row r="97" spans="1:22" x14ac:dyDescent="0.35">
      <c r="A97" s="54" t="str">
        <f>'Crisis Indicator Data'!A95</f>
        <v>Western Mediterranean Route</v>
      </c>
      <c r="B97" s="45" t="str">
        <f>Lists!G95</f>
        <v>Western Mediterranean Route</v>
      </c>
      <c r="C97" s="54" t="str">
        <f>'Crisis Indicator Data'!C95</f>
        <v>REG008</v>
      </c>
      <c r="D97" s="54" t="str">
        <f>'Crisis Indicator Data'!D95</f>
        <v>Algeria,Morocco,Spain</v>
      </c>
      <c r="E97" s="54" t="str">
        <f>'Crisis Indicator Data'!E95</f>
        <v>DZA,MAR,ESP</v>
      </c>
      <c r="F97" s="54" t="str">
        <f>'Crisis Indicator Data'!B95</f>
        <v>Regional crisis</v>
      </c>
      <c r="G97" s="227" t="str">
        <f t="shared" si="10"/>
        <v>x</v>
      </c>
      <c r="H97" s="55" t="str">
        <f t="shared" si="11"/>
        <v>x</v>
      </c>
      <c r="I97" s="116" t="str">
        <f t="shared" si="12"/>
        <v>x</v>
      </c>
      <c r="J97" s="228" t="str">
        <f>INDEX(Trends!$D$3:$D$404,MATCH(C97,Trends!$C$3:$C$404,0))</f>
        <v>-</v>
      </c>
      <c r="K97" s="108" t="str">
        <f>IF(Reliability!B95="x","x",(IF(ROUNDUP(Reliability!B95,0)=1,"Very High",IF(ROUNDUP(Reliability!B95,0)=2,"High",IF(ROUNDUP(Reliability!B95,0)=3,"Medium",IF(ROUNDUP(Reliability!B95,0)=4,"Low","Very Low"))))))</f>
        <v>Very Low</v>
      </c>
      <c r="L97" s="229" t="str">
        <f t="shared" si="13"/>
        <v>x</v>
      </c>
      <c r="M97" s="235" t="str">
        <f>'Impact of the crisis'!N98</f>
        <v>x</v>
      </c>
      <c r="N97" s="235">
        <f>'Impact of the crisis'!AB98</f>
        <v>3.2</v>
      </c>
      <c r="O97" s="229" t="str">
        <f>'Conditions of people affected'!R98</f>
        <v>x</v>
      </c>
      <c r="P97" s="235" t="str">
        <f>'Conditions of people affected'!K98</f>
        <v>x</v>
      </c>
      <c r="Q97" s="235" t="str">
        <f>'Conditions of people affected'!Q98</f>
        <v>x</v>
      </c>
      <c r="R97" s="230">
        <f t="shared" si="14"/>
        <v>2.6</v>
      </c>
      <c r="S97" s="230">
        <f>'Complexity of the crisis'!X98</f>
        <v>3.1</v>
      </c>
      <c r="T97" s="230">
        <f>'Complexity of the crisis'!AN98</f>
        <v>2</v>
      </c>
      <c r="U97" s="122" t="str">
        <f>VLOOKUP(C97,Lists!$C$3:$E$160,3,FALSE)</f>
        <v>Africa,Africa,Europe</v>
      </c>
      <c r="V97" s="123">
        <v>44357</v>
      </c>
    </row>
    <row r="98" spans="1:22" x14ac:dyDescent="0.35">
      <c r="A98" s="54" t="str">
        <f>'Crisis Indicator Data'!A96</f>
        <v>Rohingya Regional Crisis</v>
      </c>
      <c r="B98" s="45" t="str">
        <f>Lists!G96</f>
        <v>Rohingya Regional Crisis</v>
      </c>
      <c r="C98" s="54" t="str">
        <f>'Crisis Indicator Data'!C96</f>
        <v>REG011</v>
      </c>
      <c r="D98" s="54" t="str">
        <f>'Crisis Indicator Data'!D96</f>
        <v>Bangladesh,Myanmar</v>
      </c>
      <c r="E98" s="54" t="str">
        <f>'Crisis Indicator Data'!E96</f>
        <v>BGD,MMR</v>
      </c>
      <c r="F98" s="54" t="str">
        <f>'Crisis Indicator Data'!B96</f>
        <v>Regional crisis</v>
      </c>
      <c r="G98" s="227">
        <f t="shared" si="10"/>
        <v>3.8</v>
      </c>
      <c r="H98" s="55">
        <f t="shared" si="11"/>
        <v>4</v>
      </c>
      <c r="I98" s="116" t="str">
        <f t="shared" si="12"/>
        <v>High</v>
      </c>
      <c r="J98" s="228" t="str">
        <f>INDEX(Trends!$D$3:$D$404,MATCH(C98,Trends!$C$3:$C$404,0))</f>
        <v>Increasing</v>
      </c>
      <c r="K98" s="108" t="str">
        <f>IF(Reliability!B96="x","x",(IF(ROUNDUP(Reliability!B96,0)=1,"Very High",IF(ROUNDUP(Reliability!B96,0)=2,"High",IF(ROUNDUP(Reliability!B96,0)=3,"Medium",IF(ROUNDUP(Reliability!B96,0)=4,"Low","Very Low"))))))</f>
        <v>High</v>
      </c>
      <c r="L98" s="229">
        <f t="shared" si="13"/>
        <v>3.1</v>
      </c>
      <c r="M98" s="235">
        <f>'Impact of the crisis'!N99</f>
        <v>1.4</v>
      </c>
      <c r="N98" s="235">
        <f>'Impact of the crisis'!AB99</f>
        <v>3.7</v>
      </c>
      <c r="O98" s="229">
        <f>'Conditions of people affected'!R99</f>
        <v>3.85</v>
      </c>
      <c r="P98" s="235">
        <f>'Conditions of people affected'!K99</f>
        <v>3.7</v>
      </c>
      <c r="Q98" s="235">
        <f>'Conditions of people affected'!Q99</f>
        <v>4</v>
      </c>
      <c r="R98" s="230">
        <f t="shared" si="14"/>
        <v>4.0999999999999996</v>
      </c>
      <c r="S98" s="230">
        <f>'Complexity of the crisis'!X99</f>
        <v>3.6</v>
      </c>
      <c r="T98" s="230">
        <f>'Complexity of the crisis'!AN99</f>
        <v>4.5</v>
      </c>
      <c r="U98" s="122" t="str">
        <f>VLOOKUP(C98,Lists!$C$3:$E$160,3,FALSE)</f>
        <v>Asia,Asia</v>
      </c>
      <c r="V98" s="123">
        <v>44357</v>
      </c>
    </row>
    <row r="99" spans="1:22" x14ac:dyDescent="0.35">
      <c r="A99" s="54" t="str">
        <f>'Crisis Indicator Data'!A97</f>
        <v>Southern Africa Regional Food Security Crisis</v>
      </c>
      <c r="B99" s="45" t="str">
        <f>Lists!G97</f>
        <v>Southern Africa Regional Food Security Crisis</v>
      </c>
      <c r="C99" s="54" t="str">
        <f>'Crisis Indicator Data'!C97</f>
        <v>REG012</v>
      </c>
      <c r="D99" s="54" t="str">
        <f>'Crisis Indicator Data'!D97</f>
        <v>Lesotho,Madagascar,Malawi,Namibia,Eswatini,Zambia,Zimbabwe</v>
      </c>
      <c r="E99" s="54" t="str">
        <f>'Crisis Indicator Data'!E97</f>
        <v>LSO,MDG,MWI,NAM,SWZ,ZMB,ZWE</v>
      </c>
      <c r="F99" s="54" t="str">
        <f>'Crisis Indicator Data'!B97</f>
        <v>Regional crisis</v>
      </c>
      <c r="G99" s="227">
        <f t="shared" si="10"/>
        <v>3.7</v>
      </c>
      <c r="H99" s="55">
        <f t="shared" si="11"/>
        <v>4</v>
      </c>
      <c r="I99" s="116" t="str">
        <f t="shared" si="12"/>
        <v>High</v>
      </c>
      <c r="J99" s="228" t="str">
        <f>INDEX(Trends!$D$3:$D$404,MATCH(C99,Trends!$C$3:$C$404,0))</f>
        <v>Stable</v>
      </c>
      <c r="K99" s="108" t="str">
        <f>IF(Reliability!B97="x","x",(IF(ROUNDUP(Reliability!B97,0)=1,"Very High",IF(ROUNDUP(Reliability!B97,0)=2,"High",IF(ROUNDUP(Reliability!B97,0)=3,"Medium",IF(ROUNDUP(Reliability!B97,0)=4,"Low","Very Low"))))))</f>
        <v>Very High</v>
      </c>
      <c r="L99" s="229">
        <f t="shared" si="13"/>
        <v>3.4</v>
      </c>
      <c r="M99" s="235">
        <f>'Impact of the crisis'!N100</f>
        <v>4.5999999999999996</v>
      </c>
      <c r="N99" s="235">
        <f>'Impact of the crisis'!AB100</f>
        <v>2.5</v>
      </c>
      <c r="O99" s="229">
        <f>'Conditions of people affected'!R100</f>
        <v>4</v>
      </c>
      <c r="P99" s="235">
        <f>'Conditions of people affected'!K100</f>
        <v>5</v>
      </c>
      <c r="Q99" s="235">
        <f>'Conditions of people affected'!Q100</f>
        <v>3</v>
      </c>
      <c r="R99" s="230">
        <f t="shared" si="14"/>
        <v>3.4</v>
      </c>
      <c r="S99" s="230">
        <f>'Complexity of the crisis'!X100</f>
        <v>2.6</v>
      </c>
      <c r="T99" s="230">
        <f>'Complexity of the crisis'!AN100</f>
        <v>4</v>
      </c>
      <c r="U99" s="122" t="str">
        <f>VLOOKUP(C99,Lists!$C$3:$E$160,3,FALSE)</f>
        <v>Africa,Africa,Africa,Africa,Africa,Africa,Africa</v>
      </c>
      <c r="V99" s="123">
        <v>44451</v>
      </c>
    </row>
    <row r="100" spans="1:22" x14ac:dyDescent="0.35">
      <c r="A100" s="54" t="str">
        <f>'Crisis Indicator Data'!A98</f>
        <v>Nagorno-Karabakh Conflict</v>
      </c>
      <c r="B100" s="45" t="str">
        <f>Lists!G98</f>
        <v>Regional Nagorno-Karabakh Conflict</v>
      </c>
      <c r="C100" s="54" t="str">
        <f>'Crisis Indicator Data'!C98</f>
        <v>REG013</v>
      </c>
      <c r="D100" s="54" t="str">
        <f>'Crisis Indicator Data'!D98</f>
        <v>Armenia,Azerbaijan</v>
      </c>
      <c r="E100" s="54" t="str">
        <f>'Crisis Indicator Data'!E98</f>
        <v>ARM,AZE</v>
      </c>
      <c r="F100" s="54" t="str">
        <f>'Crisis Indicator Data'!B98</f>
        <v>Regional crisis</v>
      </c>
      <c r="G100" s="227" t="str">
        <f t="shared" si="10"/>
        <v>x</v>
      </c>
      <c r="H100" s="55" t="str">
        <f t="shared" si="11"/>
        <v>x</v>
      </c>
      <c r="I100" s="116" t="str">
        <f t="shared" si="12"/>
        <v>x</v>
      </c>
      <c r="J100" s="228" t="str">
        <f>INDEX(Trends!$D$3:$D$404,MATCH(C100,Trends!$C$3:$C$404,0))</f>
        <v>-</v>
      </c>
      <c r="K100" s="108" t="str">
        <f>IF(Reliability!B98="x","x",(IF(ROUNDUP(Reliability!B98,0)=1,"Very High",IF(ROUNDUP(Reliability!B98,0)=2,"High",IF(ROUNDUP(Reliability!B98,0)=3,"Medium",IF(ROUNDUP(Reliability!B98,0)=4,"Low","Very Low"))))))</f>
        <v>Low</v>
      </c>
      <c r="L100" s="229">
        <f t="shared" si="13"/>
        <v>2.7</v>
      </c>
      <c r="M100" s="235">
        <f>'Impact of the crisis'!N101</f>
        <v>2.6</v>
      </c>
      <c r="N100" s="235">
        <f>'Impact of the crisis'!AB101</f>
        <v>2.7</v>
      </c>
      <c r="O100" s="229" t="str">
        <f>'Conditions of people affected'!R101</f>
        <v>x</v>
      </c>
      <c r="P100" s="235" t="str">
        <f>'Conditions of people affected'!K101</f>
        <v>x</v>
      </c>
      <c r="Q100" s="235" t="str">
        <f>'Conditions of people affected'!Q101</f>
        <v>x</v>
      </c>
      <c r="R100" s="230">
        <f t="shared" si="14"/>
        <v>3</v>
      </c>
      <c r="S100" s="230">
        <f>'Complexity of the crisis'!X101</f>
        <v>3.4</v>
      </c>
      <c r="T100" s="230">
        <f>'Complexity of the crisis'!AN101</f>
        <v>2.5</v>
      </c>
      <c r="U100" s="122" t="str">
        <f>VLOOKUP(C100,Lists!$C$3:$E$160,3,FALSE)</f>
        <v>Middle east,Middle east</v>
      </c>
      <c r="V100" s="123">
        <v>44356</v>
      </c>
    </row>
    <row r="101" spans="1:22" x14ac:dyDescent="0.35">
      <c r="A101" s="54" t="str">
        <f>'Crisis Indicator Data'!A99</f>
        <v>Burundi and DRC refugees in Rwanda</v>
      </c>
      <c r="B101" s="45" t="str">
        <f>Lists!G99</f>
        <v>Refugees</v>
      </c>
      <c r="C101" s="54" t="str">
        <f>'Crisis Indicator Data'!C99</f>
        <v>RWA002</v>
      </c>
      <c r="D101" s="54" t="str">
        <f>'Crisis Indicator Data'!D99</f>
        <v>Rwanda</v>
      </c>
      <c r="E101" s="54" t="str">
        <f>'Crisis Indicator Data'!E99</f>
        <v>RWA</v>
      </c>
      <c r="F101" s="54" t="str">
        <f>'Crisis Indicator Data'!B99</f>
        <v>International displacement</v>
      </c>
      <c r="G101" s="227">
        <f t="shared" ref="G101:G135" si="15">IF(OR(O101="x",L101="x"),"x",ROUND((5-GEOMEAN(((5-L101)/5*4+1),((5-O101)/5*4+1),((5-O101)/5*4+1)))/4*3.5+R101*0.3,1))</f>
        <v>2.2000000000000002</v>
      </c>
      <c r="H101" s="55">
        <f t="shared" ref="H101:H132" si="16">IF(G101="x","x",ROUNDUP(G101,0))</f>
        <v>3</v>
      </c>
      <c r="I101" s="116" t="str">
        <f t="shared" ref="I101:I132" si="17">IF(O101="x","x",IF(L101="x","x",(IF(H101=5,"Very High",IF(H101=4,"High",IF(H101=3,"Medium",IF(H101=2,"Low","Very Low")))))))</f>
        <v>Medium</v>
      </c>
      <c r="J101" s="228" t="str">
        <f>INDEX(Trends!$D$3:$D$404,MATCH(C101,Trends!$C$3:$C$404,0))</f>
        <v>Increasing</v>
      </c>
      <c r="K101" s="108" t="str">
        <f>IF(Reliability!B99="x","x",(IF(ROUNDUP(Reliability!B99,0)=1,"Very High",IF(ROUNDUP(Reliability!B99,0)=2,"High",IF(ROUNDUP(Reliability!B99,0)=3,"Medium",IF(ROUNDUP(Reliability!B99,0)=4,"Low","Very Low"))))))</f>
        <v>Low</v>
      </c>
      <c r="L101" s="229">
        <f t="shared" ref="L101:L132" si="18">IF(OR(N101="x",M101="x"),"x",ROUND((5-GEOMEAN(((5-M101)/5*4+1),((5-N101)/5*4+1),((5-N101)/5*4+1)))/4*5,1))</f>
        <v>2.6</v>
      </c>
      <c r="M101" s="235">
        <f>'Impact of the crisis'!N102</f>
        <v>2.1</v>
      </c>
      <c r="N101" s="235">
        <f>'Impact of the crisis'!AB102</f>
        <v>2.8</v>
      </c>
      <c r="O101" s="229">
        <f>'Conditions of people affected'!R102</f>
        <v>1.45</v>
      </c>
      <c r="P101" s="235">
        <f>'Conditions of people affected'!K102</f>
        <v>1.9</v>
      </c>
      <c r="Q101" s="235">
        <f>'Conditions of people affected'!Q102</f>
        <v>1</v>
      </c>
      <c r="R101" s="230">
        <f t="shared" ref="R101:R132" si="19">IF(OR(T101="x",S101="x"),S101,ROUND((5-GEOMEAN(((5-S101)/5*4+1),((5-T101)/5*4+1)))/4*5,1))</f>
        <v>3</v>
      </c>
      <c r="S101" s="230">
        <f>'Complexity of the crisis'!X102</f>
        <v>4</v>
      </c>
      <c r="T101" s="230">
        <f>'Complexity of the crisis'!AN102</f>
        <v>1.5</v>
      </c>
      <c r="U101" s="122" t="str">
        <f>VLOOKUP(C101,Lists!$C$3:$E$160,3,FALSE)</f>
        <v>Africa</v>
      </c>
      <c r="V101" s="123">
        <v>44358</v>
      </c>
    </row>
    <row r="102" spans="1:22" x14ac:dyDescent="0.35">
      <c r="A102" s="54" t="str">
        <f>'Crisis Indicator Data'!A100</f>
        <v>Complex crisis in Sudan</v>
      </c>
      <c r="B102" s="45" t="str">
        <f>Lists!G100</f>
        <v>Complex crisis</v>
      </c>
      <c r="C102" s="54" t="str">
        <f>'Crisis Indicator Data'!C100</f>
        <v>SDN001</v>
      </c>
      <c r="D102" s="54" t="str">
        <f>'Crisis Indicator Data'!D100</f>
        <v>Sudan</v>
      </c>
      <c r="E102" s="54" t="str">
        <f>'Crisis Indicator Data'!E100</f>
        <v>SDN</v>
      </c>
      <c r="F102" s="54" t="str">
        <f>'Crisis Indicator Data'!B100</f>
        <v>Multiple crises country</v>
      </c>
      <c r="G102" s="227">
        <f t="shared" si="15"/>
        <v>4.5</v>
      </c>
      <c r="H102" s="55">
        <f t="shared" si="16"/>
        <v>5</v>
      </c>
      <c r="I102" s="116" t="str">
        <f t="shared" si="17"/>
        <v>Very High</v>
      </c>
      <c r="J102" s="228" t="str">
        <f>INDEX(Trends!$D$3:$D$404,MATCH(C102,Trends!$C$3:$C$404,0))</f>
        <v>Increasing</v>
      </c>
      <c r="K102" s="108" t="str">
        <f>IF(Reliability!B100="x","x",(IF(ROUNDUP(Reliability!B100,0)=1,"Very High",IF(ROUNDUP(Reliability!B100,0)=2,"High",IF(ROUNDUP(Reliability!B100,0)=3,"Medium",IF(ROUNDUP(Reliability!B100,0)=4,"Low","Very Low"))))))</f>
        <v>Very High</v>
      </c>
      <c r="L102" s="229">
        <f t="shared" si="18"/>
        <v>4.5</v>
      </c>
      <c r="M102" s="235">
        <f>'Impact of the crisis'!N103</f>
        <v>4.8</v>
      </c>
      <c r="N102" s="235">
        <f>'Impact of the crisis'!AB103</f>
        <v>4.3</v>
      </c>
      <c r="O102" s="229">
        <f>'Conditions of people affected'!R103</f>
        <v>4.5</v>
      </c>
      <c r="P102" s="235">
        <f>'Conditions of people affected'!K103</f>
        <v>5</v>
      </c>
      <c r="Q102" s="235">
        <f>'Conditions of people affected'!Q103</f>
        <v>4</v>
      </c>
      <c r="R102" s="230">
        <f t="shared" si="19"/>
        <v>4.5999999999999996</v>
      </c>
      <c r="S102" s="230">
        <f>'Complexity of the crisis'!X103</f>
        <v>4.7</v>
      </c>
      <c r="T102" s="230">
        <f>'Complexity of the crisis'!AN103</f>
        <v>4.5</v>
      </c>
      <c r="U102" s="122" t="str">
        <f>VLOOKUP(C102,Lists!$C$3:$E$160,3,FALSE)</f>
        <v>Africa</v>
      </c>
      <c r="V102" s="123">
        <v>44452</v>
      </c>
    </row>
    <row r="103" spans="1:22" x14ac:dyDescent="0.35">
      <c r="A103" s="54" t="str">
        <f>'Crisis Indicator Data'!A101</f>
        <v>Refugees in Sudan</v>
      </c>
      <c r="B103" s="45" t="str">
        <f>Lists!G101</f>
        <v>Refugees</v>
      </c>
      <c r="C103" s="54" t="str">
        <f>'Crisis Indicator Data'!C101</f>
        <v>SDN005</v>
      </c>
      <c r="D103" s="54" t="str">
        <f>'Crisis Indicator Data'!D101</f>
        <v>Sudan</v>
      </c>
      <c r="E103" s="54" t="str">
        <f>'Crisis Indicator Data'!E101</f>
        <v>SDN</v>
      </c>
      <c r="F103" s="54" t="str">
        <f>'Crisis Indicator Data'!B101</f>
        <v>International displacement</v>
      </c>
      <c r="G103" s="227">
        <f t="shared" si="15"/>
        <v>3.4</v>
      </c>
      <c r="H103" s="55">
        <f t="shared" si="16"/>
        <v>4</v>
      </c>
      <c r="I103" s="116" t="str">
        <f t="shared" si="17"/>
        <v>High</v>
      </c>
      <c r="J103" s="228" t="str">
        <f>INDEX(Trends!$D$3:$D$404,MATCH(C103,Trends!$C$3:$C$404,0))</f>
        <v>Decreasing</v>
      </c>
      <c r="K103" s="108" t="str">
        <f>IF(Reliability!B101="x","x",(IF(ROUNDUP(Reliability!B101,0)=1,"Very High",IF(ROUNDUP(Reliability!B101,0)=2,"High",IF(ROUNDUP(Reliability!B101,0)=3,"Medium",IF(ROUNDUP(Reliability!B101,0)=4,"Low","Very Low"))))))</f>
        <v>Very High</v>
      </c>
      <c r="L103" s="229">
        <f t="shared" si="18"/>
        <v>3.4</v>
      </c>
      <c r="M103" s="235">
        <f>'Impact of the crisis'!N104</f>
        <v>2.1</v>
      </c>
      <c r="N103" s="235">
        <f>'Impact of the crisis'!AB104</f>
        <v>3.9</v>
      </c>
      <c r="O103" s="229">
        <f>'Conditions of people affected'!R104</f>
        <v>3.2</v>
      </c>
      <c r="P103" s="235">
        <f>'Conditions of people affected'!K104</f>
        <v>3.4</v>
      </c>
      <c r="Q103" s="235">
        <f>'Conditions of people affected'!Q104</f>
        <v>3</v>
      </c>
      <c r="R103" s="230">
        <f t="shared" si="19"/>
        <v>3.7</v>
      </c>
      <c r="S103" s="230">
        <f>'Complexity of the crisis'!X104</f>
        <v>4.7</v>
      </c>
      <c r="T103" s="230">
        <f>'Complexity of the crisis'!AN104</f>
        <v>2</v>
      </c>
      <c r="U103" s="122" t="str">
        <f>VLOOKUP(C103,Lists!$C$3:$E$160,3,FALSE)</f>
        <v>Africa</v>
      </c>
      <c r="V103" s="123">
        <v>44452</v>
      </c>
    </row>
    <row r="104" spans="1:22" x14ac:dyDescent="0.35">
      <c r="A104" s="54" t="str">
        <f>'Crisis Indicator Data'!A102</f>
        <v xml:space="preserve">Floods in Sudan </v>
      </c>
      <c r="B104" s="45" t="str">
        <f>Lists!G102</f>
        <v>Floods</v>
      </c>
      <c r="C104" s="54" t="str">
        <f>'Crisis Indicator Data'!C102</f>
        <v>SDN006</v>
      </c>
      <c r="D104" s="54" t="str">
        <f>'Crisis Indicator Data'!D102</f>
        <v>Sudan</v>
      </c>
      <c r="E104" s="54" t="str">
        <f>'Crisis Indicator Data'!E102</f>
        <v>SDN</v>
      </c>
      <c r="F104" s="54" t="str">
        <f>'Crisis Indicator Data'!B102</f>
        <v>Flood</v>
      </c>
      <c r="G104" s="227">
        <f t="shared" si="15"/>
        <v>2.5</v>
      </c>
      <c r="H104" s="55">
        <f t="shared" si="16"/>
        <v>3</v>
      </c>
      <c r="I104" s="116" t="str">
        <f t="shared" si="17"/>
        <v>Medium</v>
      </c>
      <c r="J104" s="228" t="str">
        <f>INDEX(Trends!$D$3:$D$404,MATCH(C104,Trends!$C$3:$C$404,0))</f>
        <v>Increasing</v>
      </c>
      <c r="K104" s="108" t="str">
        <f>IF(Reliability!B102="x","x",(IF(ROUNDUP(Reliability!B102,0)=1,"Very High",IF(ROUNDUP(Reliability!B102,0)=2,"High",IF(ROUNDUP(Reliability!B102,0)=3,"Medium",IF(ROUNDUP(Reliability!B102,0)=4,"Low","Very Low"))))))</f>
        <v>High</v>
      </c>
      <c r="L104" s="229">
        <f t="shared" si="18"/>
        <v>3.5</v>
      </c>
      <c r="M104" s="235">
        <f>'Impact of the crisis'!N105</f>
        <v>4.8</v>
      </c>
      <c r="N104" s="235">
        <f>'Impact of the crisis'!AB105</f>
        <v>2.5</v>
      </c>
      <c r="O104" s="229">
        <f>'Conditions of people affected'!R105</f>
        <v>0.9</v>
      </c>
      <c r="P104" s="235">
        <f>'Conditions of people affected'!K105</f>
        <v>0.8</v>
      </c>
      <c r="Q104" s="235">
        <f>'Conditions of people affected'!Q105</f>
        <v>1</v>
      </c>
      <c r="R104" s="230">
        <f t="shared" si="19"/>
        <v>3.7</v>
      </c>
      <c r="S104" s="230">
        <f>'Complexity of the crisis'!X105</f>
        <v>4.7</v>
      </c>
      <c r="T104" s="230">
        <f>'Complexity of the crisis'!AN105</f>
        <v>2</v>
      </c>
      <c r="U104" s="122" t="str">
        <f>VLOOKUP(C104,Lists!$C$3:$E$160,3,FALSE)</f>
        <v>Africa</v>
      </c>
      <c r="V104" s="123">
        <v>44452</v>
      </c>
    </row>
    <row r="105" spans="1:22" x14ac:dyDescent="0.35">
      <c r="A105" s="54" t="str">
        <f>'Crisis Indicator Data'!A103</f>
        <v>Refugees from Ethiopia</v>
      </c>
      <c r="B105" s="45" t="str">
        <f>Lists!G103</f>
        <v>Refugee influx from Tigray</v>
      </c>
      <c r="C105" s="54" t="str">
        <f>'Crisis Indicator Data'!C103</f>
        <v>SDN007</v>
      </c>
      <c r="D105" s="54" t="str">
        <f>'Crisis Indicator Data'!D103</f>
        <v>Sudan</v>
      </c>
      <c r="E105" s="54" t="str">
        <f>'Crisis Indicator Data'!E103</f>
        <v>SDN</v>
      </c>
      <c r="F105" s="54" t="str">
        <f>'Crisis Indicator Data'!B103</f>
        <v>International displacement</v>
      </c>
      <c r="G105" s="227">
        <f t="shared" si="15"/>
        <v>2.6</v>
      </c>
      <c r="H105" s="55">
        <f t="shared" si="16"/>
        <v>3</v>
      </c>
      <c r="I105" s="116" t="str">
        <f t="shared" si="17"/>
        <v>Medium</v>
      </c>
      <c r="J105" s="228" t="str">
        <f>INDEX(Trends!$D$3:$D$404,MATCH(C105,Trends!$C$3:$C$404,0))</f>
        <v>Increasing</v>
      </c>
      <c r="K105" s="108" t="str">
        <f>IF(Reliability!B103="x","x",(IF(ROUNDUP(Reliability!B103,0)=1,"Very High",IF(ROUNDUP(Reliability!B103,0)=2,"High",IF(ROUNDUP(Reliability!B103,0)=3,"Medium",IF(ROUNDUP(Reliability!B103,0)=4,"Low","Very Low"))))))</f>
        <v>Very High</v>
      </c>
      <c r="L105" s="229">
        <f t="shared" si="18"/>
        <v>3</v>
      </c>
      <c r="M105" s="235">
        <f>'Impact of the crisis'!N106</f>
        <v>2.4</v>
      </c>
      <c r="N105" s="235">
        <f>'Impact of the crisis'!AB106</f>
        <v>3.3</v>
      </c>
      <c r="O105" s="229">
        <f>'Conditions of people affected'!R106</f>
        <v>1.7</v>
      </c>
      <c r="P105" s="235">
        <f>'Conditions of people affected'!K106</f>
        <v>1.4</v>
      </c>
      <c r="Q105" s="235">
        <f>'Conditions of people affected'!Q106</f>
        <v>2</v>
      </c>
      <c r="R105" s="230">
        <f t="shared" si="19"/>
        <v>3.7</v>
      </c>
      <c r="S105" s="230">
        <f>'Complexity of the crisis'!X106</f>
        <v>4.7</v>
      </c>
      <c r="T105" s="230">
        <f>'Complexity of the crisis'!AN106</f>
        <v>2</v>
      </c>
      <c r="U105" s="122" t="str">
        <f>VLOOKUP(C105,Lists!$C$3:$E$160,3,FALSE)</f>
        <v>Africa</v>
      </c>
      <c r="V105" s="123">
        <v>44452</v>
      </c>
    </row>
    <row r="106" spans="1:22" x14ac:dyDescent="0.35">
      <c r="A106" s="54" t="str">
        <f>'Crisis Indicator Data'!A104</f>
        <v>Violence West-Darfur</v>
      </c>
      <c r="B106" s="45" t="str">
        <f>Lists!G104</f>
        <v>West-Darfur Violence</v>
      </c>
      <c r="C106" s="54" t="str">
        <f>'Crisis Indicator Data'!C104</f>
        <v>SDN008</v>
      </c>
      <c r="D106" s="54" t="str">
        <f>'Crisis Indicator Data'!D104</f>
        <v>Sudan</v>
      </c>
      <c r="E106" s="54" t="str">
        <f>'Crisis Indicator Data'!E104</f>
        <v>SDN</v>
      </c>
      <c r="F106" s="54" t="str">
        <f>'Crisis Indicator Data'!B104</f>
        <v>Other type of violence</v>
      </c>
      <c r="G106" s="227">
        <f t="shared" si="15"/>
        <v>3.3</v>
      </c>
      <c r="H106" s="55">
        <f t="shared" si="16"/>
        <v>4</v>
      </c>
      <c r="I106" s="116" t="str">
        <f t="shared" si="17"/>
        <v>High</v>
      </c>
      <c r="J106" s="228" t="str">
        <f>INDEX(Trends!$D$3:$D$404,MATCH(C106,Trends!$C$3:$C$404,0))</f>
        <v>Increasing</v>
      </c>
      <c r="K106" s="108" t="str">
        <f>IF(Reliability!B104="x","x",(IF(ROUNDUP(Reliability!B104,0)=1,"Very High",IF(ROUNDUP(Reliability!B104,0)=2,"High",IF(ROUNDUP(Reliability!B104,0)=3,"Medium",IF(ROUNDUP(Reliability!B104,0)=4,"Low","Very Low"))))))</f>
        <v>Very High</v>
      </c>
      <c r="L106" s="229">
        <f t="shared" si="18"/>
        <v>3.3</v>
      </c>
      <c r="M106" s="235">
        <f>'Impact of the crisis'!N107</f>
        <v>1.1000000000000001</v>
      </c>
      <c r="N106" s="235">
        <f>'Impact of the crisis'!AB107</f>
        <v>4</v>
      </c>
      <c r="O106" s="229">
        <f>'Conditions of people affected'!R107</f>
        <v>3</v>
      </c>
      <c r="P106" s="235">
        <f>'Conditions of people affected'!K107</f>
        <v>3</v>
      </c>
      <c r="Q106" s="235">
        <f>'Conditions of people affected'!Q107</f>
        <v>3</v>
      </c>
      <c r="R106" s="230">
        <f t="shared" si="19"/>
        <v>3.8</v>
      </c>
      <c r="S106" s="230">
        <f>'Complexity of the crisis'!X107</f>
        <v>4.7</v>
      </c>
      <c r="T106" s="230">
        <f>'Complexity of the crisis'!AN107</f>
        <v>2.5</v>
      </c>
      <c r="U106" s="122" t="str">
        <f>VLOOKUP(C106,Lists!$C$3:$E$160,3,FALSE)</f>
        <v>Africa</v>
      </c>
      <c r="V106" s="123">
        <v>44452</v>
      </c>
    </row>
    <row r="107" spans="1:22" x14ac:dyDescent="0.35">
      <c r="A107" s="54" t="str">
        <f>'Crisis Indicator Data'!A105</f>
        <v>Drought in Senegal</v>
      </c>
      <c r="B107" s="45" t="str">
        <f>Lists!G105</f>
        <v>Drought</v>
      </c>
      <c r="C107" s="54" t="str">
        <f>'Crisis Indicator Data'!C105</f>
        <v>SEN002</v>
      </c>
      <c r="D107" s="54" t="str">
        <f>'Crisis Indicator Data'!D105</f>
        <v>Senegal</v>
      </c>
      <c r="E107" s="54" t="str">
        <f>'Crisis Indicator Data'!E105</f>
        <v>SEN</v>
      </c>
      <c r="F107" s="54" t="str">
        <f>'Crisis Indicator Data'!B105</f>
        <v>Drought</v>
      </c>
      <c r="G107" s="227">
        <f t="shared" si="15"/>
        <v>2.4</v>
      </c>
      <c r="H107" s="55">
        <f t="shared" si="16"/>
        <v>3</v>
      </c>
      <c r="I107" s="116" t="str">
        <f t="shared" si="17"/>
        <v>Medium</v>
      </c>
      <c r="J107" s="228" t="str">
        <f>INDEX(Trends!$D$3:$D$404,MATCH(C107,Trends!$C$3:$C$404,0))</f>
        <v>Stable</v>
      </c>
      <c r="K107" s="108" t="str">
        <f>IF(Reliability!B105="x","x",(IF(ROUNDUP(Reliability!B105,0)=1,"Very High",IF(ROUNDUP(Reliability!B105,0)=2,"High",IF(ROUNDUP(Reliability!B105,0)=3,"Medium",IF(ROUNDUP(Reliability!B105,0)=4,"Low","Very Low"))))))</f>
        <v>Medium</v>
      </c>
      <c r="L107" s="229">
        <f t="shared" si="18"/>
        <v>2.7</v>
      </c>
      <c r="M107" s="235">
        <f>'Impact of the crisis'!N108</f>
        <v>4.5</v>
      </c>
      <c r="N107" s="235">
        <f>'Impact of the crisis'!AB108</f>
        <v>1.2</v>
      </c>
      <c r="O107" s="229">
        <f>'Conditions of people affected'!R108</f>
        <v>2.4</v>
      </c>
      <c r="P107" s="235">
        <f>'Conditions of people affected'!K108</f>
        <v>2.8</v>
      </c>
      <c r="Q107" s="235">
        <f>'Conditions of people affected'!Q108</f>
        <v>2</v>
      </c>
      <c r="R107" s="230">
        <f t="shared" si="19"/>
        <v>2.2999999999999998</v>
      </c>
      <c r="S107" s="230">
        <f>'Complexity of the crisis'!X108</f>
        <v>2.1</v>
      </c>
      <c r="T107" s="230">
        <f>'Complexity of the crisis'!AN108</f>
        <v>2.5</v>
      </c>
      <c r="U107" s="122" t="str">
        <f>VLOOKUP(C107,Lists!$C$3:$E$160,3,FALSE)</f>
        <v>Africa</v>
      </c>
      <c r="V107" s="123">
        <v>44356</v>
      </c>
    </row>
    <row r="108" spans="1:22" x14ac:dyDescent="0.35">
      <c r="A108" s="54" t="str">
        <f>'Crisis Indicator Data'!A106</f>
        <v>Complex crisis in El Salvador</v>
      </c>
      <c r="B108" s="45" t="str">
        <f>Lists!G106</f>
        <v>Complex crisis</v>
      </c>
      <c r="C108" s="54" t="str">
        <f>'Crisis Indicator Data'!C106</f>
        <v>SLV001</v>
      </c>
      <c r="D108" s="54" t="str">
        <f>'Crisis Indicator Data'!D106</f>
        <v>El Salvador</v>
      </c>
      <c r="E108" s="54" t="str">
        <f>'Crisis Indicator Data'!E106</f>
        <v>SLV</v>
      </c>
      <c r="F108" s="54" t="str">
        <f>'Crisis Indicator Data'!B106</f>
        <v>Complex crisis</v>
      </c>
      <c r="G108" s="227">
        <f t="shared" si="15"/>
        <v>3.1</v>
      </c>
      <c r="H108" s="55">
        <f t="shared" si="16"/>
        <v>4</v>
      </c>
      <c r="I108" s="116" t="str">
        <f t="shared" si="17"/>
        <v>High</v>
      </c>
      <c r="J108" s="228" t="str">
        <f>INDEX(Trends!$D$3:$D$404,MATCH(C108,Trends!$C$3:$C$404,0))</f>
        <v>Increasing</v>
      </c>
      <c r="K108" s="108" t="str">
        <f>IF(Reliability!B106="x","x",(IF(ROUNDUP(Reliability!B106,0)=1,"Very High",IF(ROUNDUP(Reliability!B106,0)=2,"High",IF(ROUNDUP(Reliability!B106,0)=3,"Medium",IF(ROUNDUP(Reliability!B106,0)=4,"Low","Very Low"))))))</f>
        <v>Medium</v>
      </c>
      <c r="L108" s="229">
        <f t="shared" si="18"/>
        <v>3.6</v>
      </c>
      <c r="M108" s="235">
        <f>'Impact of the crisis'!N109</f>
        <v>3.8</v>
      </c>
      <c r="N108" s="235">
        <f>'Impact of the crisis'!AB109</f>
        <v>3.5</v>
      </c>
      <c r="O108" s="229">
        <f>'Conditions of people affected'!R109</f>
        <v>3</v>
      </c>
      <c r="P108" s="235">
        <f>'Conditions of people affected'!K109</f>
        <v>3</v>
      </c>
      <c r="Q108" s="235">
        <f>'Conditions of people affected'!Q109</f>
        <v>3</v>
      </c>
      <c r="R108" s="230">
        <f t="shared" si="19"/>
        <v>2.7</v>
      </c>
      <c r="S108" s="230">
        <f>'Complexity of the crisis'!X109</f>
        <v>2.9</v>
      </c>
      <c r="T108" s="230">
        <f>'Complexity of the crisis'!AN109</f>
        <v>2.5</v>
      </c>
      <c r="U108" s="122" t="str">
        <f>VLOOKUP(C108,Lists!$C$3:$E$160,3,FALSE)</f>
        <v>Americas</v>
      </c>
      <c r="V108" s="123">
        <v>44350</v>
      </c>
    </row>
    <row r="109" spans="1:22" x14ac:dyDescent="0.35">
      <c r="A109" s="54" t="str">
        <f>'Crisis Indicator Data'!A107</f>
        <v>Complex crisis in Somalia</v>
      </c>
      <c r="B109" s="45" t="str">
        <f>Lists!G107</f>
        <v>Complex crisis</v>
      </c>
      <c r="C109" s="54" t="str">
        <f>'Crisis Indicator Data'!C107</f>
        <v>SOM001</v>
      </c>
      <c r="D109" s="54" t="str">
        <f>'Crisis Indicator Data'!D107</f>
        <v>Somalia</v>
      </c>
      <c r="E109" s="54" t="str">
        <f>'Crisis Indicator Data'!E107</f>
        <v>SOM</v>
      </c>
      <c r="F109" s="54" t="str">
        <f>'Crisis Indicator Data'!B107</f>
        <v>Complex crisis</v>
      </c>
      <c r="G109" s="227">
        <f t="shared" si="15"/>
        <v>4.5999999999999996</v>
      </c>
      <c r="H109" s="55">
        <f t="shared" si="16"/>
        <v>5</v>
      </c>
      <c r="I109" s="116" t="str">
        <f t="shared" si="17"/>
        <v>Very High</v>
      </c>
      <c r="J109" s="228" t="str">
        <f>INDEX(Trends!$D$3:$D$404,MATCH(C109,Trends!$C$3:$C$404,0))</f>
        <v>Increasing</v>
      </c>
      <c r="K109" s="108" t="str">
        <f>IF(Reliability!B107="x","x",(IF(ROUNDUP(Reliability!B107,0)=1,"Very High",IF(ROUNDUP(Reliability!B107,0)=2,"High",IF(ROUNDUP(Reliability!B107,0)=3,"Medium",IF(ROUNDUP(Reliability!B107,0)=4,"Low","Very Low"))))))</f>
        <v>High</v>
      </c>
      <c r="L109" s="229">
        <f t="shared" si="18"/>
        <v>4.7</v>
      </c>
      <c r="M109" s="235">
        <f>'Impact of the crisis'!N110</f>
        <v>4.5999999999999996</v>
      </c>
      <c r="N109" s="235">
        <f>'Impact of the crisis'!AB110</f>
        <v>4.8</v>
      </c>
      <c r="O109" s="229">
        <f>'Conditions of people affected'!R110</f>
        <v>4.3</v>
      </c>
      <c r="P109" s="235">
        <f>'Conditions of people affected'!K110</f>
        <v>4.5999999999999996</v>
      </c>
      <c r="Q109" s="235">
        <f>'Conditions of people affected'!Q110</f>
        <v>4</v>
      </c>
      <c r="R109" s="230">
        <f t="shared" si="19"/>
        <v>4.8</v>
      </c>
      <c r="S109" s="230">
        <f>'Complexity of the crisis'!X110</f>
        <v>4.5999999999999996</v>
      </c>
      <c r="T109" s="230">
        <f>'Complexity of the crisis'!AN110</f>
        <v>5</v>
      </c>
      <c r="U109" s="122" t="str">
        <f>VLOOKUP(C109,Lists!$C$3:$E$160,3,FALSE)</f>
        <v>Africa</v>
      </c>
      <c r="V109" s="123">
        <v>44349</v>
      </c>
    </row>
    <row r="110" spans="1:22" x14ac:dyDescent="0.35">
      <c r="A110" s="54" t="str">
        <f>'Crisis Indicator Data'!A108</f>
        <v>Mixed Migration Flows in Somalia</v>
      </c>
      <c r="B110" s="45" t="str">
        <f>Lists!G108</f>
        <v>Mixed Migration</v>
      </c>
      <c r="C110" s="54" t="str">
        <f>'Crisis Indicator Data'!C108</f>
        <v>SOM002</v>
      </c>
      <c r="D110" s="54" t="str">
        <f>'Crisis Indicator Data'!D108</f>
        <v>Somalia</v>
      </c>
      <c r="E110" s="54" t="str">
        <f>'Crisis Indicator Data'!E108</f>
        <v>SOM</v>
      </c>
      <c r="F110" s="54" t="str">
        <f>'Crisis Indicator Data'!B108</f>
        <v>International displacement</v>
      </c>
      <c r="G110" s="227">
        <f t="shared" si="15"/>
        <v>2</v>
      </c>
      <c r="H110" s="55">
        <f t="shared" si="16"/>
        <v>2</v>
      </c>
      <c r="I110" s="116" t="str">
        <f t="shared" si="17"/>
        <v>Low</v>
      </c>
      <c r="J110" s="228" t="str">
        <f>INDEX(Trends!$D$3:$D$404,MATCH(C110,Trends!$C$3:$C$404,0))</f>
        <v>Increasing</v>
      </c>
      <c r="K110" s="108" t="str">
        <f>IF(Reliability!B108="x","x",(IF(ROUNDUP(Reliability!B108,0)=1,"Very High",IF(ROUNDUP(Reliability!B108,0)=2,"High",IF(ROUNDUP(Reliability!B108,0)=3,"Medium",IF(ROUNDUP(Reliability!B108,0)=4,"Low","Very Low"))))))</f>
        <v>High</v>
      </c>
      <c r="L110" s="229">
        <f t="shared" si="18"/>
        <v>1.9</v>
      </c>
      <c r="M110" s="235">
        <f>'Impact of the crisis'!N111</f>
        <v>0.9</v>
      </c>
      <c r="N110" s="235">
        <f>'Impact of the crisis'!AB111</f>
        <v>2.2999999999999998</v>
      </c>
      <c r="O110" s="229">
        <f>'Conditions of people affected'!R111</f>
        <v>0.85</v>
      </c>
      <c r="P110" s="235">
        <f>'Conditions of people affected'!K111</f>
        <v>0.7</v>
      </c>
      <c r="Q110" s="235">
        <f>'Conditions of people affected'!Q111</f>
        <v>1</v>
      </c>
      <c r="R110" s="230">
        <f t="shared" si="19"/>
        <v>3.9</v>
      </c>
      <c r="S110" s="230">
        <f>'Complexity of the crisis'!X111</f>
        <v>4.5999999999999996</v>
      </c>
      <c r="T110" s="230">
        <f>'Complexity of the crisis'!AN111</f>
        <v>3</v>
      </c>
      <c r="U110" s="122" t="str">
        <f>VLOOKUP(C110,Lists!$C$3:$E$160,3,FALSE)</f>
        <v>Africa</v>
      </c>
      <c r="V110" s="123">
        <v>44350</v>
      </c>
    </row>
    <row r="111" spans="1:22" x14ac:dyDescent="0.35">
      <c r="A111" s="54" t="str">
        <f>'Crisis Indicator Data'!A109</f>
        <v>Complex crisis in South Sudan</v>
      </c>
      <c r="B111" s="45" t="str">
        <f>Lists!G109</f>
        <v>Complex crisis</v>
      </c>
      <c r="C111" s="54" t="str">
        <f>'Crisis Indicator Data'!C109</f>
        <v>SSD001</v>
      </c>
      <c r="D111" s="54" t="str">
        <f>'Crisis Indicator Data'!D109</f>
        <v>South Sudan</v>
      </c>
      <c r="E111" s="54" t="str">
        <f>'Crisis Indicator Data'!E109</f>
        <v>SSD</v>
      </c>
      <c r="F111" s="54" t="str">
        <f>'Crisis Indicator Data'!B109</f>
        <v>Complex crisis</v>
      </c>
      <c r="G111" s="227">
        <f t="shared" si="15"/>
        <v>4.5999999999999996</v>
      </c>
      <c r="H111" s="55">
        <f t="shared" si="16"/>
        <v>5</v>
      </c>
      <c r="I111" s="116" t="str">
        <f t="shared" si="17"/>
        <v>Very High</v>
      </c>
      <c r="J111" s="228" t="str">
        <f>INDEX(Trends!$D$3:$D$404,MATCH(C111,Trends!$C$3:$C$404,0))</f>
        <v>Increasing</v>
      </c>
      <c r="K111" s="108" t="str">
        <f>IF(Reliability!B109="x","x",(IF(ROUNDUP(Reliability!B109,0)=1,"Very High",IF(ROUNDUP(Reliability!B109,0)=2,"High",IF(ROUNDUP(Reliability!B109,0)=3,"Medium",IF(ROUNDUP(Reliability!B109,0)=4,"Low","Very Low"))))))</f>
        <v>Medium</v>
      </c>
      <c r="L111" s="229">
        <f t="shared" si="18"/>
        <v>4.7</v>
      </c>
      <c r="M111" s="235">
        <f>'Impact of the crisis'!N112</f>
        <v>4.5999999999999996</v>
      </c>
      <c r="N111" s="235">
        <f>'Impact of the crisis'!AB112</f>
        <v>4.7</v>
      </c>
      <c r="O111" s="229">
        <f>'Conditions of people affected'!R112</f>
        <v>4.45</v>
      </c>
      <c r="P111" s="235">
        <f>'Conditions of people affected'!K112</f>
        <v>4.9000000000000004</v>
      </c>
      <c r="Q111" s="235">
        <f>'Conditions of people affected'!Q112</f>
        <v>4</v>
      </c>
      <c r="R111" s="230">
        <f t="shared" si="19"/>
        <v>4.5999999999999996</v>
      </c>
      <c r="S111" s="230">
        <f>'Complexity of the crisis'!X112</f>
        <v>4.7</v>
      </c>
      <c r="T111" s="230">
        <f>'Complexity of the crisis'!AN112</f>
        <v>4.5</v>
      </c>
      <c r="U111" s="122" t="str">
        <f>VLOOKUP(C111,Lists!$C$3:$E$160,3,FALSE)</f>
        <v>Africa</v>
      </c>
      <c r="V111" s="123">
        <v>44350</v>
      </c>
    </row>
    <row r="112" spans="1:22" x14ac:dyDescent="0.35">
      <c r="A112" s="54" t="str">
        <f>'Crisis Indicator Data'!A110</f>
        <v>Food Security Crisis in Eswatini</v>
      </c>
      <c r="B112" s="45" t="str">
        <f>Lists!G110</f>
        <v>Food Security Crisis</v>
      </c>
      <c r="C112" s="54" t="str">
        <f>'Crisis Indicator Data'!C110</f>
        <v>SWZ001</v>
      </c>
      <c r="D112" s="54" t="str">
        <f>'Crisis Indicator Data'!D110</f>
        <v>Eswatini</v>
      </c>
      <c r="E112" s="54" t="str">
        <f>'Crisis Indicator Data'!E110</f>
        <v>SWZ</v>
      </c>
      <c r="F112" s="54" t="str">
        <f>'Crisis Indicator Data'!B110</f>
        <v>Food Security</v>
      </c>
      <c r="G112" s="227">
        <f t="shared" si="15"/>
        <v>2.2999999999999998</v>
      </c>
      <c r="H112" s="55">
        <f t="shared" si="16"/>
        <v>3</v>
      </c>
      <c r="I112" s="116" t="str">
        <f t="shared" si="17"/>
        <v>Medium</v>
      </c>
      <c r="J112" s="228" t="str">
        <f>INDEX(Trends!$D$3:$D$404,MATCH(C112,Trends!$C$3:$C$404,0))</f>
        <v>Decreasing</v>
      </c>
      <c r="K112" s="108" t="str">
        <f>IF(Reliability!B110="x","x",(IF(ROUNDUP(Reliability!B110,0)=1,"Very High",IF(ROUNDUP(Reliability!B110,0)=2,"High",IF(ROUNDUP(Reliability!B110,0)=3,"Medium",IF(ROUNDUP(Reliability!B110,0)=4,"Low","Very Low"))))))</f>
        <v>High</v>
      </c>
      <c r="L112" s="229">
        <f t="shared" si="18"/>
        <v>2.1</v>
      </c>
      <c r="M112" s="235">
        <f>'Impact of the crisis'!N113</f>
        <v>3.1</v>
      </c>
      <c r="N112" s="235">
        <f>'Impact of the crisis'!AB113</f>
        <v>1.5</v>
      </c>
      <c r="O112" s="229">
        <f>'Conditions of people affected'!R113</f>
        <v>2.5499999999999998</v>
      </c>
      <c r="P112" s="235">
        <f>'Conditions of people affected'!K113</f>
        <v>2.1</v>
      </c>
      <c r="Q112" s="235">
        <f>'Conditions of people affected'!Q113</f>
        <v>3</v>
      </c>
      <c r="R112" s="230">
        <f t="shared" si="19"/>
        <v>2.2000000000000002</v>
      </c>
      <c r="S112" s="230">
        <f>'Complexity of the crisis'!X113</f>
        <v>3.2</v>
      </c>
      <c r="T112" s="230">
        <f>'Complexity of the crisis'!AN113</f>
        <v>1</v>
      </c>
      <c r="U112" s="122" t="str">
        <f>VLOOKUP(C112,Lists!$C$3:$E$160,3,FALSE)</f>
        <v>Africa</v>
      </c>
      <c r="V112" s="123">
        <v>44451</v>
      </c>
    </row>
    <row r="113" spans="1:22" x14ac:dyDescent="0.35">
      <c r="A113" s="54" t="str">
        <f>'Crisis Indicator Data'!A111</f>
        <v>Syrian conflict</v>
      </c>
      <c r="B113" s="45" t="str">
        <f>Lists!G111</f>
        <v>Conflict</v>
      </c>
      <c r="C113" s="54" t="str">
        <f>'Crisis Indicator Data'!C111</f>
        <v>SYR001</v>
      </c>
      <c r="D113" s="54" t="str">
        <f>'Crisis Indicator Data'!D111</f>
        <v>Syria</v>
      </c>
      <c r="E113" s="54" t="str">
        <f>'Crisis Indicator Data'!E111</f>
        <v>SYR</v>
      </c>
      <c r="F113" s="54" t="str">
        <f>'Crisis Indicator Data'!B111</f>
        <v>Complex crisis</v>
      </c>
      <c r="G113" s="227">
        <f t="shared" si="15"/>
        <v>5</v>
      </c>
      <c r="H113" s="55">
        <f t="shared" si="16"/>
        <v>5</v>
      </c>
      <c r="I113" s="116" t="str">
        <f t="shared" si="17"/>
        <v>Very High</v>
      </c>
      <c r="J113" s="228" t="str">
        <f>INDEX(Trends!$D$3:$D$404,MATCH(C113,Trends!$C$3:$C$404,0))</f>
        <v>Increasing</v>
      </c>
      <c r="K113" s="108" t="str">
        <f>IF(Reliability!B111="x","x",(IF(ROUNDUP(Reliability!B111,0)=1,"Very High",IF(ROUNDUP(Reliability!B111,0)=2,"High",IF(ROUNDUP(Reliability!B111,0)=3,"Medium",IF(ROUNDUP(Reliability!B111,0)=4,"Low","Very Low"))))))</f>
        <v>High</v>
      </c>
      <c r="L113" s="229">
        <f t="shared" si="18"/>
        <v>4.8</v>
      </c>
      <c r="M113" s="235">
        <f>'Impact of the crisis'!N114</f>
        <v>4.5</v>
      </c>
      <c r="N113" s="235">
        <f>'Impact of the crisis'!AB114</f>
        <v>4.9000000000000004</v>
      </c>
      <c r="O113" s="229">
        <f>'Conditions of people affected'!R114</f>
        <v>5</v>
      </c>
      <c r="P113" s="235">
        <f>'Conditions of people affected'!K114</f>
        <v>5</v>
      </c>
      <c r="Q113" s="235">
        <f>'Conditions of people affected'!Q114</f>
        <v>5</v>
      </c>
      <c r="R113" s="230">
        <f t="shared" si="19"/>
        <v>5.0999999999999996</v>
      </c>
      <c r="S113" s="230">
        <f>'Complexity of the crisis'!X114</f>
        <v>5.2</v>
      </c>
      <c r="T113" s="230">
        <f>'Complexity of the crisis'!AN114</f>
        <v>5</v>
      </c>
      <c r="U113" s="122" t="str">
        <f>VLOOKUP(C113,Lists!$C$3:$E$160,3,FALSE)</f>
        <v>Middle east</v>
      </c>
      <c r="V113" s="123">
        <v>44454</v>
      </c>
    </row>
    <row r="114" spans="1:22" x14ac:dyDescent="0.35">
      <c r="A114" s="54" t="str">
        <f>'Crisis Indicator Data'!A112</f>
        <v>Complex crisis in Chad</v>
      </c>
      <c r="B114" s="45" t="str">
        <f>Lists!G112</f>
        <v>Complex crisis</v>
      </c>
      <c r="C114" s="54" t="str">
        <f>'Crisis Indicator Data'!C112</f>
        <v>TCD001</v>
      </c>
      <c r="D114" s="54" t="str">
        <f>'Crisis Indicator Data'!D112</f>
        <v>Chad</v>
      </c>
      <c r="E114" s="54" t="str">
        <f>'Crisis Indicator Data'!E112</f>
        <v>TCD</v>
      </c>
      <c r="F114" s="54" t="str">
        <f>'Crisis Indicator Data'!B112</f>
        <v>Multiple crises country</v>
      </c>
      <c r="G114" s="227">
        <f t="shared" si="15"/>
        <v>4.2</v>
      </c>
      <c r="H114" s="55">
        <f t="shared" si="16"/>
        <v>5</v>
      </c>
      <c r="I114" s="116" t="str">
        <f t="shared" si="17"/>
        <v>Very High</v>
      </c>
      <c r="J114" s="228" t="str">
        <f>INDEX(Trends!$D$3:$D$404,MATCH(C114,Trends!$C$3:$C$404,0))</f>
        <v>Increasing</v>
      </c>
      <c r="K114" s="108" t="str">
        <f>IF(Reliability!B112="x","x",(IF(ROUNDUP(Reliability!B112,0)=1,"Very High",IF(ROUNDUP(Reliability!B112,0)=2,"High",IF(ROUNDUP(Reliability!B112,0)=3,"Medium",IF(ROUNDUP(Reliability!B112,0)=4,"Low","Very Low"))))))</f>
        <v>Medium</v>
      </c>
      <c r="L114" s="229">
        <f t="shared" si="18"/>
        <v>3.9</v>
      </c>
      <c r="M114" s="235">
        <f>'Impact of the crisis'!N115</f>
        <v>4.8</v>
      </c>
      <c r="N114" s="235">
        <f>'Impact of the crisis'!AB115</f>
        <v>3.3</v>
      </c>
      <c r="O114" s="229">
        <f>'Conditions of people affected'!R115</f>
        <v>4.3499999999999996</v>
      </c>
      <c r="P114" s="235">
        <f>'Conditions of people affected'!K115</f>
        <v>4.7</v>
      </c>
      <c r="Q114" s="235">
        <f>'Conditions of people affected'!Q115</f>
        <v>4</v>
      </c>
      <c r="R114" s="230">
        <f t="shared" si="19"/>
        <v>4.3</v>
      </c>
      <c r="S114" s="230">
        <f>'Complexity of the crisis'!X115</f>
        <v>4.5999999999999996</v>
      </c>
      <c r="T114" s="230">
        <f>'Complexity of the crisis'!AN115</f>
        <v>4</v>
      </c>
      <c r="U114" s="122" t="str">
        <f>VLOOKUP(C114,Lists!$C$3:$E$160,3,FALSE)</f>
        <v>Africa</v>
      </c>
      <c r="V114" s="123">
        <v>44357</v>
      </c>
    </row>
    <row r="115" spans="1:22" x14ac:dyDescent="0.35">
      <c r="A115" s="54" t="str">
        <f>'Crisis Indicator Data'!A113</f>
        <v>Boko Haram in Chad</v>
      </c>
      <c r="B115" s="45" t="str">
        <f>Lists!G113</f>
        <v xml:space="preserve">Boko Haram </v>
      </c>
      <c r="C115" s="54" t="str">
        <f>'Crisis Indicator Data'!C113</f>
        <v>TCD003</v>
      </c>
      <c r="D115" s="54" t="str">
        <f>'Crisis Indicator Data'!D113</f>
        <v>Chad</v>
      </c>
      <c r="E115" s="54" t="str">
        <f>'Crisis Indicator Data'!E113</f>
        <v>TCD</v>
      </c>
      <c r="F115" s="54" t="str">
        <f>'Crisis Indicator Data'!B113</f>
        <v>Conflict</v>
      </c>
      <c r="G115" s="227">
        <f t="shared" si="15"/>
        <v>3.8</v>
      </c>
      <c r="H115" s="55">
        <f t="shared" si="16"/>
        <v>4</v>
      </c>
      <c r="I115" s="116" t="str">
        <f t="shared" si="17"/>
        <v>High</v>
      </c>
      <c r="J115" s="228" t="str">
        <f>INDEX(Trends!$D$3:$D$404,MATCH(C115,Trends!$C$3:$C$404,0))</f>
        <v>Increasing</v>
      </c>
      <c r="K115" s="108" t="str">
        <f>IF(Reliability!B113="x","x",(IF(ROUNDUP(Reliability!B113,0)=1,"Very High",IF(ROUNDUP(Reliability!B113,0)=2,"High",IF(ROUNDUP(Reliability!B113,0)=3,"Medium",IF(ROUNDUP(Reliability!B113,0)=4,"Low","Very Low"))))))</f>
        <v>Medium</v>
      </c>
      <c r="L115" s="229">
        <f t="shared" si="18"/>
        <v>3.1</v>
      </c>
      <c r="M115" s="235">
        <f>'Impact of the crisis'!N116</f>
        <v>0.6</v>
      </c>
      <c r="N115" s="235">
        <f>'Impact of the crisis'!AB116</f>
        <v>3.9</v>
      </c>
      <c r="O115" s="229">
        <f>'Conditions of people affected'!R116</f>
        <v>3.8</v>
      </c>
      <c r="P115" s="235">
        <f>'Conditions of people affected'!K116</f>
        <v>2.6</v>
      </c>
      <c r="Q115" s="235">
        <f>'Conditions of people affected'!Q116</f>
        <v>5</v>
      </c>
      <c r="R115" s="230">
        <f t="shared" si="19"/>
        <v>4.3</v>
      </c>
      <c r="S115" s="230">
        <f>'Complexity of the crisis'!X116</f>
        <v>4.5999999999999996</v>
      </c>
      <c r="T115" s="230">
        <f>'Complexity of the crisis'!AN116</f>
        <v>4</v>
      </c>
      <c r="U115" s="122" t="str">
        <f>VLOOKUP(C115,Lists!$C$3:$E$160,3,FALSE)</f>
        <v>Africa</v>
      </c>
      <c r="V115" s="123">
        <v>44357</v>
      </c>
    </row>
    <row r="116" spans="1:22" x14ac:dyDescent="0.35">
      <c r="A116" s="54" t="str">
        <f>'Crisis Indicator Data'!A114</f>
        <v>CAR refugees in Chad</v>
      </c>
      <c r="B116" s="45" t="str">
        <f>Lists!G114</f>
        <v>CAR refugees</v>
      </c>
      <c r="C116" s="54" t="str">
        <f>'Crisis Indicator Data'!C114</f>
        <v>TCD004</v>
      </c>
      <c r="D116" s="54" t="str">
        <f>'Crisis Indicator Data'!D114</f>
        <v>Chad</v>
      </c>
      <c r="E116" s="54" t="str">
        <f>'Crisis Indicator Data'!E114</f>
        <v>TCD</v>
      </c>
      <c r="F116" s="54" t="str">
        <f>'Crisis Indicator Data'!B114</f>
        <v>International displacement</v>
      </c>
      <c r="G116" s="227">
        <f t="shared" si="15"/>
        <v>3.5</v>
      </c>
      <c r="H116" s="55">
        <f t="shared" si="16"/>
        <v>4</v>
      </c>
      <c r="I116" s="116" t="str">
        <f t="shared" si="17"/>
        <v>High</v>
      </c>
      <c r="J116" s="228" t="str">
        <f>INDEX(Trends!$D$3:$D$404,MATCH(C116,Trends!$C$3:$C$404,0))</f>
        <v>Increasing</v>
      </c>
      <c r="K116" s="108" t="str">
        <f>IF(Reliability!B114="x","x",(IF(ROUNDUP(Reliability!B114,0)=1,"Very High",IF(ROUNDUP(Reliability!B114,0)=2,"High",IF(ROUNDUP(Reliability!B114,0)=3,"Medium",IF(ROUNDUP(Reliability!B114,0)=4,"Low","Very Low"))))))</f>
        <v>Medium</v>
      </c>
      <c r="L116" s="229">
        <f t="shared" si="18"/>
        <v>2.8</v>
      </c>
      <c r="M116" s="235">
        <f>'Impact of the crisis'!N117</f>
        <v>1.9</v>
      </c>
      <c r="N116" s="235">
        <f>'Impact of the crisis'!AB117</f>
        <v>3.2</v>
      </c>
      <c r="O116" s="229">
        <f>'Conditions of people affected'!R117</f>
        <v>3.65</v>
      </c>
      <c r="P116" s="235">
        <f>'Conditions of people affected'!K117</f>
        <v>3.3</v>
      </c>
      <c r="Q116" s="235">
        <f>'Conditions of people affected'!Q117</f>
        <v>4</v>
      </c>
      <c r="R116" s="230">
        <f t="shared" si="19"/>
        <v>3.9</v>
      </c>
      <c r="S116" s="230">
        <f>'Complexity of the crisis'!X117</f>
        <v>4.5999999999999996</v>
      </c>
      <c r="T116" s="230">
        <f>'Complexity of the crisis'!AN117</f>
        <v>3</v>
      </c>
      <c r="U116" s="122" t="str">
        <f>VLOOKUP(C116,Lists!$C$3:$E$160,3,FALSE)</f>
        <v>Africa</v>
      </c>
      <c r="V116" s="123">
        <v>44357</v>
      </c>
    </row>
    <row r="117" spans="1:22" x14ac:dyDescent="0.35">
      <c r="A117" s="54" t="str">
        <f>'Crisis Indicator Data'!A115</f>
        <v>Darfur refugees in Chad</v>
      </c>
      <c r="B117" s="45" t="str">
        <f>Lists!G115</f>
        <v>Darfur refugees</v>
      </c>
      <c r="C117" s="54" t="str">
        <f>'Crisis Indicator Data'!C115</f>
        <v>TCD005</v>
      </c>
      <c r="D117" s="54" t="str">
        <f>'Crisis Indicator Data'!D115</f>
        <v>Chad</v>
      </c>
      <c r="E117" s="54" t="str">
        <f>'Crisis Indicator Data'!E115</f>
        <v>TCD</v>
      </c>
      <c r="F117" s="54" t="str">
        <f>'Crisis Indicator Data'!B115</f>
        <v>International displacement</v>
      </c>
      <c r="G117" s="227">
        <f t="shared" si="15"/>
        <v>3.5</v>
      </c>
      <c r="H117" s="55">
        <f t="shared" si="16"/>
        <v>4</v>
      </c>
      <c r="I117" s="116" t="str">
        <f t="shared" si="17"/>
        <v>High</v>
      </c>
      <c r="J117" s="228" t="str">
        <f>INDEX(Trends!$D$3:$D$404,MATCH(C117,Trends!$C$3:$C$404,0))</f>
        <v>Increasing</v>
      </c>
      <c r="K117" s="108" t="str">
        <f>IF(Reliability!B115="x","x",(IF(ROUNDUP(Reliability!B115,0)=1,"Very High",IF(ROUNDUP(Reliability!B115,0)=2,"High",IF(ROUNDUP(Reliability!B115,0)=3,"Medium",IF(ROUNDUP(Reliability!B115,0)=4,"Low","Very Low"))))))</f>
        <v>Medium</v>
      </c>
      <c r="L117" s="229">
        <f t="shared" si="18"/>
        <v>2.5</v>
      </c>
      <c r="M117" s="235">
        <f>'Impact of the crisis'!N118</f>
        <v>1.7</v>
      </c>
      <c r="N117" s="235">
        <f>'Impact of the crisis'!AB118</f>
        <v>2.9</v>
      </c>
      <c r="O117" s="229">
        <f>'Conditions of people affected'!R118</f>
        <v>3.7</v>
      </c>
      <c r="P117" s="235">
        <f>'Conditions of people affected'!K118</f>
        <v>3.4</v>
      </c>
      <c r="Q117" s="235">
        <f>'Conditions of people affected'!Q118</f>
        <v>4</v>
      </c>
      <c r="R117" s="230">
        <f t="shared" si="19"/>
        <v>3.8</v>
      </c>
      <c r="S117" s="230">
        <f>'Complexity of the crisis'!X118</f>
        <v>4.5999999999999996</v>
      </c>
      <c r="T117" s="230">
        <f>'Complexity of the crisis'!AN118</f>
        <v>2.5</v>
      </c>
      <c r="U117" s="122" t="str">
        <f>VLOOKUP(C117,Lists!$C$3:$E$160,3,FALSE)</f>
        <v>Africa</v>
      </c>
      <c r="V117" s="123">
        <v>44358</v>
      </c>
    </row>
    <row r="118" spans="1:22" x14ac:dyDescent="0.35">
      <c r="A118" s="54" t="str">
        <f>'Crisis Indicator Data'!A116</f>
        <v>Tibesti Conflict in Chad</v>
      </c>
      <c r="B118" s="45" t="str">
        <f>Lists!G116</f>
        <v>Tibesti conflict</v>
      </c>
      <c r="C118" s="54" t="str">
        <f>'Crisis Indicator Data'!C116</f>
        <v>TCD006</v>
      </c>
      <c r="D118" s="54" t="str">
        <f>'Crisis Indicator Data'!D116</f>
        <v>Chad</v>
      </c>
      <c r="E118" s="54" t="str">
        <f>'Crisis Indicator Data'!E116</f>
        <v>TCD</v>
      </c>
      <c r="F118" s="54" t="str">
        <f>'Crisis Indicator Data'!B116</f>
        <v>Conflict</v>
      </c>
      <c r="G118" s="227">
        <f t="shared" si="15"/>
        <v>2.8</v>
      </c>
      <c r="H118" s="55">
        <f t="shared" si="16"/>
        <v>3</v>
      </c>
      <c r="I118" s="116" t="str">
        <f t="shared" si="17"/>
        <v>Medium</v>
      </c>
      <c r="J118" s="228" t="str">
        <f>INDEX(Trends!$D$3:$D$404,MATCH(C118,Trends!$C$3:$C$404,0))</f>
        <v>Increasing</v>
      </c>
      <c r="K118" s="108" t="str">
        <f>IF(Reliability!B116="x","x",(IF(ROUNDUP(Reliability!B116,0)=1,"Very High",IF(ROUNDUP(Reliability!B116,0)=2,"High",IF(ROUNDUP(Reliability!B116,0)=3,"Medium",IF(ROUNDUP(Reliability!B116,0)=4,"Low","Very Low"))))))</f>
        <v>Medium</v>
      </c>
      <c r="L118" s="229">
        <f t="shared" si="18"/>
        <v>2.4</v>
      </c>
      <c r="M118" s="235">
        <f>'Impact of the crisis'!N119</f>
        <v>1.3</v>
      </c>
      <c r="N118" s="235">
        <f>'Impact of the crisis'!AB119</f>
        <v>2.8</v>
      </c>
      <c r="O118" s="229">
        <f>'Conditions of people affected'!R119</f>
        <v>2.2000000000000002</v>
      </c>
      <c r="P118" s="235">
        <f>'Conditions of people affected'!K119</f>
        <v>0.4</v>
      </c>
      <c r="Q118" s="235">
        <f>'Conditions of people affected'!Q119</f>
        <v>4</v>
      </c>
      <c r="R118" s="230">
        <f t="shared" si="19"/>
        <v>3.9</v>
      </c>
      <c r="S118" s="230">
        <f>'Complexity of the crisis'!X119</f>
        <v>4.5999999999999996</v>
      </c>
      <c r="T118" s="230">
        <f>'Complexity of the crisis'!AN119</f>
        <v>3</v>
      </c>
      <c r="U118" s="122" t="str">
        <f>VLOOKUP(C118,Lists!$C$3:$E$160,3,FALSE)</f>
        <v>Africa</v>
      </c>
      <c r="V118" s="123">
        <v>44358</v>
      </c>
    </row>
    <row r="119" spans="1:22" ht="13.5" customHeight="1" x14ac:dyDescent="0.35">
      <c r="A119" s="54" t="str">
        <f>'Crisis Indicator Data'!A117</f>
        <v>Multiple situations in Thailand</v>
      </c>
      <c r="B119" s="45" t="str">
        <f>Lists!G117</f>
        <v>Country level</v>
      </c>
      <c r="C119" s="54" t="str">
        <f>'Crisis Indicator Data'!C117</f>
        <v>THA001</v>
      </c>
      <c r="D119" s="54" t="str">
        <f>'Crisis Indicator Data'!D117</f>
        <v>Thailand</v>
      </c>
      <c r="E119" s="54" t="str">
        <f>'Crisis Indicator Data'!E117</f>
        <v>THA</v>
      </c>
      <c r="F119" s="54" t="str">
        <f>'Crisis Indicator Data'!B117</f>
        <v>Multiple crises country</v>
      </c>
      <c r="G119" s="227">
        <f t="shared" si="15"/>
        <v>2.1</v>
      </c>
      <c r="H119" s="55">
        <f t="shared" si="16"/>
        <v>3</v>
      </c>
      <c r="I119" s="116" t="str">
        <f t="shared" si="17"/>
        <v>Medium</v>
      </c>
      <c r="J119" s="228" t="str">
        <f>INDEX(Trends!$D$3:$D$404,MATCH(C119,Trends!$C$3:$C$404,0))</f>
        <v>Stable</v>
      </c>
      <c r="K119" s="108" t="str">
        <f>IF(Reliability!B117="x","x",(IF(ROUNDUP(Reliability!B117,0)=1,"Very High",IF(ROUNDUP(Reliability!B117,0)=2,"High",IF(ROUNDUP(Reliability!B117,0)=3,"Medium",IF(ROUNDUP(Reliability!B117,0)=4,"Low","Very Low"))))))</f>
        <v>High</v>
      </c>
      <c r="L119" s="229">
        <f t="shared" si="18"/>
        <v>2.7</v>
      </c>
      <c r="M119" s="235">
        <f>'Impact of the crisis'!N120</f>
        <v>1.2</v>
      </c>
      <c r="N119" s="235">
        <f>'Impact of the crisis'!AB120</f>
        <v>3.3</v>
      </c>
      <c r="O119" s="229">
        <f>'Conditions of people affected'!R120</f>
        <v>1.3</v>
      </c>
      <c r="P119" s="235">
        <f>'Conditions of people affected'!K120</f>
        <v>1.6</v>
      </c>
      <c r="Q119" s="235">
        <f>'Conditions of people affected'!Q120</f>
        <v>1</v>
      </c>
      <c r="R119" s="230">
        <f t="shared" si="19"/>
        <v>2.8</v>
      </c>
      <c r="S119" s="230">
        <f>'Complexity of the crisis'!X120</f>
        <v>3</v>
      </c>
      <c r="T119" s="230">
        <f>'Complexity of the crisis'!AN120</f>
        <v>2.5</v>
      </c>
      <c r="U119" s="122" t="str">
        <f>VLOOKUP(C119,Lists!$C$3:$E$160,3,FALSE)</f>
        <v>Asia</v>
      </c>
      <c r="V119" s="123">
        <v>44459</v>
      </c>
    </row>
    <row r="120" spans="1:22" x14ac:dyDescent="0.35">
      <c r="A120" s="54" t="str">
        <f>'Crisis Indicator Data'!A118</f>
        <v xml:space="preserve">Conflict in southern Thailand </v>
      </c>
      <c r="B120" s="45" t="str">
        <f>Lists!G118</f>
        <v>Conflict</v>
      </c>
      <c r="C120" s="54" t="str">
        <f>'Crisis Indicator Data'!C118</f>
        <v>THA002</v>
      </c>
      <c r="D120" s="54" t="str">
        <f>'Crisis Indicator Data'!D118</f>
        <v>Thailand</v>
      </c>
      <c r="E120" s="54" t="str">
        <f>'Crisis Indicator Data'!E118</f>
        <v>THA</v>
      </c>
      <c r="F120" s="54" t="str">
        <f>'Crisis Indicator Data'!B118</f>
        <v>Conflict</v>
      </c>
      <c r="G120" s="227" t="str">
        <f t="shared" si="15"/>
        <v>x</v>
      </c>
      <c r="H120" s="55" t="str">
        <f t="shared" si="16"/>
        <v>x</v>
      </c>
      <c r="I120" s="116" t="str">
        <f t="shared" si="17"/>
        <v>x</v>
      </c>
      <c r="J120" s="228" t="str">
        <f>INDEX(Trends!$D$3:$D$404,MATCH(C120,Trends!$C$3:$C$404,0))</f>
        <v>-</v>
      </c>
      <c r="K120" s="108" t="str">
        <f>IF(Reliability!B118="x","x",(IF(ROUNDUP(Reliability!B118,0)=1,"Very High",IF(ROUNDUP(Reliability!B118,0)=2,"High",IF(ROUNDUP(Reliability!B118,0)=3,"Medium",IF(ROUNDUP(Reliability!B118,0)=4,"Low","Very Low"))))))</f>
        <v>Very Low</v>
      </c>
      <c r="L120" s="229">
        <f t="shared" si="18"/>
        <v>2.6</v>
      </c>
      <c r="M120" s="235">
        <f>'Impact of the crisis'!N121</f>
        <v>1.1000000000000001</v>
      </c>
      <c r="N120" s="235">
        <f>'Impact of the crisis'!AB121</f>
        <v>3.2</v>
      </c>
      <c r="O120" s="229" t="str">
        <f>'Conditions of people affected'!R121</f>
        <v>x</v>
      </c>
      <c r="P120" s="235" t="str">
        <f>'Conditions of people affected'!K121</f>
        <v>x</v>
      </c>
      <c r="Q120" s="235" t="str">
        <f>'Conditions of people affected'!Q121</f>
        <v>x</v>
      </c>
      <c r="R120" s="230">
        <f t="shared" si="19"/>
        <v>2.5</v>
      </c>
      <c r="S120" s="230">
        <f>'Complexity of the crisis'!X121</f>
        <v>3</v>
      </c>
      <c r="T120" s="230">
        <f>'Complexity of the crisis'!AN121</f>
        <v>2</v>
      </c>
      <c r="U120" s="122" t="str">
        <f>VLOOKUP(C120,Lists!$C$3:$E$160,3,FALSE)</f>
        <v>Asia</v>
      </c>
      <c r="V120" s="123">
        <v>44459</v>
      </c>
    </row>
    <row r="121" spans="1:22" x14ac:dyDescent="0.35">
      <c r="A121" s="54" t="str">
        <f>'Crisis Indicator Data'!A119</f>
        <v>Myanmar refugees in Thailand</v>
      </c>
      <c r="B121" s="45" t="str">
        <f>Lists!G119</f>
        <v>Refugees</v>
      </c>
      <c r="C121" s="54" t="str">
        <f>'Crisis Indicator Data'!C119</f>
        <v>THA003</v>
      </c>
      <c r="D121" s="54" t="str">
        <f>'Crisis Indicator Data'!D119</f>
        <v>Thailand</v>
      </c>
      <c r="E121" s="54" t="str">
        <f>'Crisis Indicator Data'!E119</f>
        <v>THA</v>
      </c>
      <c r="F121" s="54" t="str">
        <f>'Crisis Indicator Data'!B119</f>
        <v>International displacement</v>
      </c>
      <c r="G121" s="227">
        <f t="shared" si="15"/>
        <v>2.2999999999999998</v>
      </c>
      <c r="H121" s="55">
        <f t="shared" si="16"/>
        <v>3</v>
      </c>
      <c r="I121" s="116" t="str">
        <f t="shared" si="17"/>
        <v>Medium</v>
      </c>
      <c r="J121" s="228" t="str">
        <f>INDEX(Trends!$D$3:$D$404,MATCH(C121,Trends!$C$3:$C$404,0))</f>
        <v>Stable</v>
      </c>
      <c r="K121" s="108" t="str">
        <f>IF(Reliability!B119="x","x",(IF(ROUNDUP(Reliability!B119,0)=1,"Very High",IF(ROUNDUP(Reliability!B119,0)=2,"High",IF(ROUNDUP(Reliability!B119,0)=3,"Medium",IF(ROUNDUP(Reliability!B119,0)=4,"Low","Very Low"))))))</f>
        <v>Medium</v>
      </c>
      <c r="L121" s="229">
        <f t="shared" si="18"/>
        <v>2.5</v>
      </c>
      <c r="M121" s="235">
        <f>'Impact of the crisis'!N122</f>
        <v>0</v>
      </c>
      <c r="N121" s="235">
        <f>'Impact of the crisis'!AB122</f>
        <v>3.4</v>
      </c>
      <c r="O121" s="229">
        <f>'Conditions of people affected'!R122</f>
        <v>2.2999999999999998</v>
      </c>
      <c r="P121" s="235">
        <f>'Conditions of people affected'!K122</f>
        <v>1.6</v>
      </c>
      <c r="Q121" s="235">
        <f>'Conditions of people affected'!Q122</f>
        <v>3</v>
      </c>
      <c r="R121" s="230">
        <f t="shared" si="19"/>
        <v>2.2999999999999998</v>
      </c>
      <c r="S121" s="230">
        <f>'Complexity of the crisis'!X122</f>
        <v>3</v>
      </c>
      <c r="T121" s="230">
        <f>'Complexity of the crisis'!AN122</f>
        <v>1.5</v>
      </c>
      <c r="U121" s="122" t="str">
        <f>VLOOKUP(C121,Lists!$C$3:$E$160,3,FALSE)</f>
        <v>Asia</v>
      </c>
      <c r="V121" s="123">
        <v>44459</v>
      </c>
    </row>
    <row r="122" spans="1:22" x14ac:dyDescent="0.35">
      <c r="A122" s="54" t="str">
        <f>'Crisis Indicator Data'!A120</f>
        <v>Venezuelan refugees in Trinidad and Tobago</v>
      </c>
      <c r="B122" s="45" t="str">
        <f>Lists!G120</f>
        <v>Venezuelan refugees</v>
      </c>
      <c r="C122" s="54" t="str">
        <f>'Crisis Indicator Data'!C120</f>
        <v>TTO002</v>
      </c>
      <c r="D122" s="54" t="str">
        <f>'Crisis Indicator Data'!D120</f>
        <v>Trinidad and Tobago</v>
      </c>
      <c r="E122" s="54" t="str">
        <f>'Crisis Indicator Data'!E120</f>
        <v>TTO</v>
      </c>
      <c r="F122" s="54" t="str">
        <f>'Crisis Indicator Data'!B120</f>
        <v>International displacement</v>
      </c>
      <c r="G122" s="227">
        <f t="shared" si="15"/>
        <v>1.7</v>
      </c>
      <c r="H122" s="55">
        <f t="shared" si="16"/>
        <v>2</v>
      </c>
      <c r="I122" s="116" t="str">
        <f t="shared" si="17"/>
        <v>Low</v>
      </c>
      <c r="J122" s="228" t="str">
        <f>INDEX(Trends!$D$3:$D$404,MATCH(C122,Trends!$C$3:$C$404,0))</f>
        <v>Stable</v>
      </c>
      <c r="K122" s="108" t="str">
        <f>IF(Reliability!B120="x","x",(IF(ROUNDUP(Reliability!B120,0)=1,"Very High",IF(ROUNDUP(Reliability!B120,0)=2,"High",IF(ROUNDUP(Reliability!B120,0)=3,"Medium",IF(ROUNDUP(Reliability!B120,0)=4,"Low","Very Low"))))))</f>
        <v>Medium</v>
      </c>
      <c r="L122" s="229">
        <f t="shared" si="18"/>
        <v>2.6</v>
      </c>
      <c r="M122" s="235">
        <f>'Impact of the crisis'!N123</f>
        <v>2.9</v>
      </c>
      <c r="N122" s="235">
        <f>'Impact of the crisis'!AB123</f>
        <v>2.4</v>
      </c>
      <c r="O122" s="229">
        <f>'Conditions of people affected'!R123</f>
        <v>1.1499999999999999</v>
      </c>
      <c r="P122" s="235">
        <f>'Conditions of people affected'!K123</f>
        <v>1.3</v>
      </c>
      <c r="Q122" s="235">
        <f>'Conditions of people affected'!Q123</f>
        <v>1</v>
      </c>
      <c r="R122" s="230">
        <f t="shared" si="19"/>
        <v>1.7</v>
      </c>
      <c r="S122" s="230">
        <f>'Complexity of the crisis'!X123</f>
        <v>1.8</v>
      </c>
      <c r="T122" s="230">
        <f>'Complexity of the crisis'!AN123</f>
        <v>1.5</v>
      </c>
      <c r="U122" s="122" t="str">
        <f>VLOOKUP(C122,Lists!$C$3:$E$160,3,FALSE)</f>
        <v>Americas</v>
      </c>
      <c r="V122" s="123">
        <v>44354</v>
      </c>
    </row>
    <row r="123" spans="1:22" x14ac:dyDescent="0.35">
      <c r="A123" s="54" t="str">
        <f>'Crisis Indicator Data'!A121</f>
        <v>Mixed migration flows in Tunisia</v>
      </c>
      <c r="B123" s="45" t="str">
        <f>Lists!G121</f>
        <v>Mixed Migration</v>
      </c>
      <c r="C123" s="54" t="str">
        <f>'Crisis Indicator Data'!C121</f>
        <v>TUN002</v>
      </c>
      <c r="D123" s="54" t="str">
        <f>'Crisis Indicator Data'!D121</f>
        <v>Tunisia</v>
      </c>
      <c r="E123" s="54" t="str">
        <f>'Crisis Indicator Data'!E121</f>
        <v>TUN</v>
      </c>
      <c r="F123" s="54" t="str">
        <f>'Crisis Indicator Data'!B121</f>
        <v>International displacement</v>
      </c>
      <c r="G123" s="227" t="str">
        <f t="shared" si="15"/>
        <v>x</v>
      </c>
      <c r="H123" s="55" t="str">
        <f t="shared" si="16"/>
        <v>x</v>
      </c>
      <c r="I123" s="116" t="str">
        <f t="shared" si="17"/>
        <v>x</v>
      </c>
      <c r="J123" s="228" t="str">
        <f>INDEX(Trends!$D$3:$D$404,MATCH(C123,Trends!$C$3:$C$404,0))</f>
        <v>-</v>
      </c>
      <c r="K123" s="108" t="str">
        <f>IF(Reliability!B121="x","x",(IF(ROUNDUP(Reliability!B121,0)=1,"Very High",IF(ROUNDUP(Reliability!B121,0)=2,"High",IF(ROUNDUP(Reliability!B121,0)=3,"Medium",IF(ROUNDUP(Reliability!B121,0)=4,"Low","Very Low"))))))</f>
        <v>Low</v>
      </c>
      <c r="L123" s="229">
        <f t="shared" si="18"/>
        <v>4.2</v>
      </c>
      <c r="M123" s="235">
        <f>'Impact of the crisis'!N124</f>
        <v>4.3</v>
      </c>
      <c r="N123" s="235">
        <f>'Impact of the crisis'!AB124</f>
        <v>4.2</v>
      </c>
      <c r="O123" s="229" t="str">
        <f>'Conditions of people affected'!R124</f>
        <v>x</v>
      </c>
      <c r="P123" s="235" t="str">
        <f>'Conditions of people affected'!K124</f>
        <v>x</v>
      </c>
      <c r="Q123" s="235" t="str">
        <f>'Conditions of people affected'!Q124</f>
        <v>x</v>
      </c>
      <c r="R123" s="230">
        <f t="shared" si="19"/>
        <v>2.1</v>
      </c>
      <c r="S123" s="230">
        <f>'Complexity of the crisis'!X124</f>
        <v>2.9</v>
      </c>
      <c r="T123" s="230">
        <f>'Complexity of the crisis'!AN124</f>
        <v>1</v>
      </c>
      <c r="U123" s="122" t="str">
        <f>VLOOKUP(C123,Lists!$C$3:$E$160,3,FALSE)</f>
        <v>Africa</v>
      </c>
      <c r="V123" s="123">
        <v>44413</v>
      </c>
    </row>
    <row r="124" spans="1:22" x14ac:dyDescent="0.35">
      <c r="A124" s="54" t="str">
        <f>'Crisis Indicator Data'!A122</f>
        <v>Complex situation in Turkey</v>
      </c>
      <c r="B124" s="45" t="str">
        <f>Lists!G122</f>
        <v>Country level</v>
      </c>
      <c r="C124" s="54" t="str">
        <f>'Crisis Indicator Data'!C122</f>
        <v>TUR001</v>
      </c>
      <c r="D124" s="54" t="str">
        <f>'Crisis Indicator Data'!D122</f>
        <v>Turkey</v>
      </c>
      <c r="E124" s="54" t="str">
        <f>'Crisis Indicator Data'!E122</f>
        <v>TUR</v>
      </c>
      <c r="F124" s="54" t="str">
        <f>'Crisis Indicator Data'!B122</f>
        <v>Multiple crises country</v>
      </c>
      <c r="G124" s="227">
        <f t="shared" si="15"/>
        <v>3.4</v>
      </c>
      <c r="H124" s="55">
        <f t="shared" si="16"/>
        <v>4</v>
      </c>
      <c r="I124" s="116" t="str">
        <f t="shared" si="17"/>
        <v>High</v>
      </c>
      <c r="J124" s="228" t="str">
        <f>INDEX(Trends!$D$3:$D$404,MATCH(C124,Trends!$C$3:$C$404,0))</f>
        <v>Increasing</v>
      </c>
      <c r="K124" s="108" t="str">
        <f>IF(Reliability!B122="x","x",(IF(ROUNDUP(Reliability!B122,0)=1,"Very High",IF(ROUNDUP(Reliability!B122,0)=2,"High",IF(ROUNDUP(Reliability!B122,0)=3,"Medium",IF(ROUNDUP(Reliability!B122,0)=4,"Low","Very Low"))))))</f>
        <v>High</v>
      </c>
      <c r="L124" s="229">
        <f t="shared" si="18"/>
        <v>3.5</v>
      </c>
      <c r="M124" s="235">
        <f>'Impact of the crisis'!N125</f>
        <v>3.8</v>
      </c>
      <c r="N124" s="235">
        <f>'Impact of the crisis'!AB125</f>
        <v>3.4</v>
      </c>
      <c r="O124" s="229">
        <f>'Conditions of people affected'!R125</f>
        <v>3</v>
      </c>
      <c r="P124" s="235">
        <f>'Conditions of people affected'!K125</f>
        <v>4</v>
      </c>
      <c r="Q124" s="235">
        <f>'Conditions of people affected'!Q125</f>
        <v>2</v>
      </c>
      <c r="R124" s="230">
        <f t="shared" si="19"/>
        <v>3.8</v>
      </c>
      <c r="S124" s="230">
        <f>'Complexity of the crisis'!X125</f>
        <v>4.0999999999999996</v>
      </c>
      <c r="T124" s="230">
        <f>'Complexity of the crisis'!AN125</f>
        <v>3.5</v>
      </c>
      <c r="U124" s="122" t="str">
        <f>VLOOKUP(C124,Lists!$C$3:$E$160,3,FALSE)</f>
        <v>Middle east</v>
      </c>
      <c r="V124" s="123">
        <v>44454</v>
      </c>
    </row>
    <row r="125" spans="1:22" x14ac:dyDescent="0.35">
      <c r="A125" s="54" t="str">
        <f>'Crisis Indicator Data'!A123</f>
        <v>Syrian Refugees in Turkey</v>
      </c>
      <c r="B125" s="45" t="str">
        <f>Lists!G123</f>
        <v>Syrian refugees</v>
      </c>
      <c r="C125" s="54" t="str">
        <f>'Crisis Indicator Data'!C123</f>
        <v>TUR002</v>
      </c>
      <c r="D125" s="54" t="str">
        <f>'Crisis Indicator Data'!D123</f>
        <v>Turkey</v>
      </c>
      <c r="E125" s="54" t="str">
        <f>'Crisis Indicator Data'!E123</f>
        <v>TUR</v>
      </c>
      <c r="F125" s="54" t="str">
        <f>'Crisis Indicator Data'!B123</f>
        <v>International displacement</v>
      </c>
      <c r="G125" s="227">
        <f t="shared" si="15"/>
        <v>3.5</v>
      </c>
      <c r="H125" s="55">
        <f t="shared" si="16"/>
        <v>4</v>
      </c>
      <c r="I125" s="116" t="str">
        <f t="shared" si="17"/>
        <v>High</v>
      </c>
      <c r="J125" s="228" t="str">
        <f>INDEX(Trends!$D$3:$D$404,MATCH(C125,Trends!$C$3:$C$404,0))</f>
        <v>Increasing</v>
      </c>
      <c r="K125" s="108" t="str">
        <f>IF(Reliability!B123="x","x",(IF(ROUNDUP(Reliability!B123,0)=1,"Very High",IF(ROUNDUP(Reliability!B123,0)=2,"High",IF(ROUNDUP(Reliability!B123,0)=3,"Medium",IF(ROUNDUP(Reliability!B123,0)=4,"Low","Very Low"))))))</f>
        <v>High</v>
      </c>
      <c r="L125" s="229">
        <f t="shared" si="18"/>
        <v>3.7</v>
      </c>
      <c r="M125" s="235">
        <f>'Impact of the crisis'!N126</f>
        <v>2.9</v>
      </c>
      <c r="N125" s="235">
        <f>'Impact of the crisis'!AB126</f>
        <v>4</v>
      </c>
      <c r="O125" s="229">
        <f>'Conditions of people affected'!R126</f>
        <v>3.45</v>
      </c>
      <c r="P125" s="235">
        <f>'Conditions of people affected'!K126</f>
        <v>3.9</v>
      </c>
      <c r="Q125" s="235">
        <f>'Conditions of people affected'!Q126</f>
        <v>3</v>
      </c>
      <c r="R125" s="230">
        <f t="shared" si="19"/>
        <v>3.4</v>
      </c>
      <c r="S125" s="230">
        <f>'Complexity of the crisis'!X126</f>
        <v>4.0999999999999996</v>
      </c>
      <c r="T125" s="230">
        <f>'Complexity of the crisis'!AN126</f>
        <v>2.5</v>
      </c>
      <c r="U125" s="122" t="str">
        <f>VLOOKUP(C125,Lists!$C$3:$E$160,3,FALSE)</f>
        <v>Middle east</v>
      </c>
      <c r="V125" s="123">
        <v>44454</v>
      </c>
    </row>
    <row r="126" spans="1:22" x14ac:dyDescent="0.35">
      <c r="A126" s="54" t="str">
        <f>'Crisis Indicator Data'!A124</f>
        <v>Mixed Migration Flows in Turkey</v>
      </c>
      <c r="B126" s="45" t="str">
        <f>Lists!G124</f>
        <v>Mixed Migration</v>
      </c>
      <c r="C126" s="54" t="str">
        <f>'Crisis Indicator Data'!C124</f>
        <v>TUR003</v>
      </c>
      <c r="D126" s="54" t="str">
        <f>'Crisis Indicator Data'!D124</f>
        <v>Turkey</v>
      </c>
      <c r="E126" s="54" t="str">
        <f>'Crisis Indicator Data'!E124</f>
        <v>TUR</v>
      </c>
      <c r="F126" s="54" t="str">
        <f>'Crisis Indicator Data'!B124</f>
        <v>International displacement</v>
      </c>
      <c r="G126" s="227">
        <f t="shared" si="15"/>
        <v>3.4</v>
      </c>
      <c r="H126" s="55">
        <f t="shared" si="16"/>
        <v>4</v>
      </c>
      <c r="I126" s="116" t="str">
        <f t="shared" si="17"/>
        <v>High</v>
      </c>
      <c r="J126" s="228" t="str">
        <f>INDEX(Trends!$D$3:$D$404,MATCH(C126,Trends!$C$3:$C$404,0))</f>
        <v>Increasing</v>
      </c>
      <c r="K126" s="108" t="str">
        <f>IF(Reliability!B124="x","x",(IF(ROUNDUP(Reliability!B124,0)=1,"Very High",IF(ROUNDUP(Reliability!B124,0)=2,"High",IF(ROUNDUP(Reliability!B124,0)=3,"Medium",IF(ROUNDUP(Reliability!B124,0)=4,"Low","Very Low"))))))</f>
        <v>High</v>
      </c>
      <c r="L126" s="229">
        <f t="shared" si="18"/>
        <v>3.1</v>
      </c>
      <c r="M126" s="235">
        <f>'Impact of the crisis'!N127</f>
        <v>3.1</v>
      </c>
      <c r="N126" s="235">
        <f>'Impact of the crisis'!AB127</f>
        <v>3.1</v>
      </c>
      <c r="O126" s="229">
        <f>'Conditions of people affected'!R127</f>
        <v>3.5</v>
      </c>
      <c r="P126" s="235">
        <f>'Conditions of people affected'!K127</f>
        <v>4</v>
      </c>
      <c r="Q126" s="235">
        <f>'Conditions of people affected'!Q127</f>
        <v>3</v>
      </c>
      <c r="R126" s="230">
        <f t="shared" si="19"/>
        <v>3.4</v>
      </c>
      <c r="S126" s="230">
        <f>'Complexity of the crisis'!X127</f>
        <v>4.0999999999999996</v>
      </c>
      <c r="T126" s="230">
        <f>'Complexity of the crisis'!AN127</f>
        <v>2.5</v>
      </c>
      <c r="U126" s="122" t="str">
        <f>VLOOKUP(C126,Lists!$C$3:$E$160,3,FALSE)</f>
        <v>Middle east</v>
      </c>
      <c r="V126" s="123">
        <v>44454</v>
      </c>
    </row>
    <row r="127" spans="1:22" x14ac:dyDescent="0.35">
      <c r="A127" s="54" t="str">
        <f>'Crisis Indicator Data'!A125</f>
        <v>Kurdish Conflict</v>
      </c>
      <c r="B127" s="45" t="str">
        <f>Lists!G125</f>
        <v>Kurdish conflict</v>
      </c>
      <c r="C127" s="54" t="str">
        <f>'Crisis Indicator Data'!C125</f>
        <v>TUR004</v>
      </c>
      <c r="D127" s="54" t="str">
        <f>'Crisis Indicator Data'!D125</f>
        <v>Turkey</v>
      </c>
      <c r="E127" s="54" t="str">
        <f>'Crisis Indicator Data'!E125</f>
        <v>TUR</v>
      </c>
      <c r="F127" s="54" t="str">
        <f>'Crisis Indicator Data'!B125</f>
        <v>Conflict</v>
      </c>
      <c r="G127" s="227" t="str">
        <f t="shared" si="15"/>
        <v>x</v>
      </c>
      <c r="H127" s="55" t="str">
        <f t="shared" si="16"/>
        <v>x</v>
      </c>
      <c r="I127" s="116" t="str">
        <f t="shared" si="17"/>
        <v>x</v>
      </c>
      <c r="J127" s="228" t="str">
        <f>INDEX(Trends!$D$3:$D$404,MATCH(C127,Trends!$C$3:$C$404,0))</f>
        <v>-</v>
      </c>
      <c r="K127" s="108" t="str">
        <f>IF(Reliability!B125="x","x",(IF(ROUNDUP(Reliability!B125,0)=1,"Very High",IF(ROUNDUP(Reliability!B125,0)=2,"High",IF(ROUNDUP(Reliability!B125,0)=3,"Medium",IF(ROUNDUP(Reliability!B125,0)=4,"Low","Very Low"))))))</f>
        <v>Medium</v>
      </c>
      <c r="L127" s="229">
        <f t="shared" si="18"/>
        <v>3</v>
      </c>
      <c r="M127" s="235">
        <f>'Impact of the crisis'!N128</f>
        <v>2.4</v>
      </c>
      <c r="N127" s="235">
        <f>'Impact of the crisis'!AB128</f>
        <v>3.3</v>
      </c>
      <c r="O127" s="229" t="str">
        <f>'Conditions of people affected'!R128</f>
        <v>x</v>
      </c>
      <c r="P127" s="235" t="str">
        <f>'Conditions of people affected'!K128</f>
        <v>x</v>
      </c>
      <c r="Q127" s="235" t="str">
        <f>'Conditions of people affected'!Q128</f>
        <v>x</v>
      </c>
      <c r="R127" s="230">
        <f t="shared" si="19"/>
        <v>3.4</v>
      </c>
      <c r="S127" s="230">
        <f>'Complexity of the crisis'!X128</f>
        <v>4.0999999999999996</v>
      </c>
      <c r="T127" s="230">
        <f>'Complexity of the crisis'!AN128</f>
        <v>2.5</v>
      </c>
      <c r="U127" s="122" t="str">
        <f>VLOOKUP(C127,Lists!$C$3:$E$160,3,FALSE)</f>
        <v>Middle east</v>
      </c>
      <c r="V127" s="123">
        <v>44454</v>
      </c>
    </row>
    <row r="128" spans="1:22" x14ac:dyDescent="0.35">
      <c r="A128" s="54" t="str">
        <f>'Crisis Indicator Data'!A126</f>
        <v>International Displacement in Tanzania</v>
      </c>
      <c r="B128" s="45" t="str">
        <f>Lists!G126</f>
        <v>Refugees</v>
      </c>
      <c r="C128" s="54" t="str">
        <f>'Crisis Indicator Data'!C126</f>
        <v>TZA002</v>
      </c>
      <c r="D128" s="54" t="str">
        <f>'Crisis Indicator Data'!D126</f>
        <v>Tanzania</v>
      </c>
      <c r="E128" s="54" t="str">
        <f>'Crisis Indicator Data'!E126</f>
        <v>TZA</v>
      </c>
      <c r="F128" s="54" t="str">
        <f>'Crisis Indicator Data'!B126</f>
        <v>International displacement</v>
      </c>
      <c r="G128" s="227">
        <f t="shared" si="15"/>
        <v>2.5</v>
      </c>
      <c r="H128" s="55">
        <f t="shared" si="16"/>
        <v>3</v>
      </c>
      <c r="I128" s="116" t="str">
        <f t="shared" si="17"/>
        <v>Medium</v>
      </c>
      <c r="J128" s="228" t="str">
        <f>INDEX(Trends!$D$3:$D$404,MATCH(C128,Trends!$C$3:$C$404,0))</f>
        <v>Increasing</v>
      </c>
      <c r="K128" s="108" t="str">
        <f>IF(Reliability!B126="x","x",(IF(ROUNDUP(Reliability!B126,0)=1,"Very High",IF(ROUNDUP(Reliability!B126,0)=2,"High",IF(ROUNDUP(Reliability!B126,0)=3,"Medium",IF(ROUNDUP(Reliability!B126,0)=4,"Low","Very Low"))))))</f>
        <v>Very High</v>
      </c>
      <c r="L128" s="229">
        <f t="shared" si="18"/>
        <v>3.1</v>
      </c>
      <c r="M128" s="235">
        <f>'Impact of the crisis'!N129</f>
        <v>2.2999999999999998</v>
      </c>
      <c r="N128" s="235">
        <f>'Impact of the crisis'!AB129</f>
        <v>3.4</v>
      </c>
      <c r="O128" s="229">
        <f>'Conditions of people affected'!R129</f>
        <v>2.2000000000000002</v>
      </c>
      <c r="P128" s="235">
        <f>'Conditions of people affected'!K129</f>
        <v>2.4</v>
      </c>
      <c r="Q128" s="235">
        <f>'Conditions of people affected'!Q129</f>
        <v>2</v>
      </c>
      <c r="R128" s="230">
        <f t="shared" si="19"/>
        <v>2.2999999999999998</v>
      </c>
      <c r="S128" s="230">
        <f>'Complexity of the crisis'!X129</f>
        <v>3</v>
      </c>
      <c r="T128" s="230">
        <f>'Complexity of the crisis'!AN129</f>
        <v>1.5</v>
      </c>
      <c r="U128" s="122" t="str">
        <f>VLOOKUP(C128,Lists!$C$3:$E$160,3,FALSE)</f>
        <v>Africa</v>
      </c>
      <c r="V128" s="123">
        <v>44451</v>
      </c>
    </row>
    <row r="129" spans="1:22" x14ac:dyDescent="0.35">
      <c r="A129" s="54" t="str">
        <f>'Crisis Indicator Data'!A127</f>
        <v>International Displacement in Uganda</v>
      </c>
      <c r="B129" s="45" t="str">
        <f>Lists!G127</f>
        <v>Refugees</v>
      </c>
      <c r="C129" s="54" t="str">
        <f>'Crisis Indicator Data'!C127</f>
        <v>UGA005</v>
      </c>
      <c r="D129" s="54" t="str">
        <f>'Crisis Indicator Data'!D127</f>
        <v>Uganda</v>
      </c>
      <c r="E129" s="54" t="str">
        <f>'Crisis Indicator Data'!E127</f>
        <v>UGA</v>
      </c>
      <c r="F129" s="54" t="str">
        <f>'Crisis Indicator Data'!B127</f>
        <v>International displacement</v>
      </c>
      <c r="G129" s="227">
        <f t="shared" si="15"/>
        <v>3.2</v>
      </c>
      <c r="H129" s="55">
        <f t="shared" si="16"/>
        <v>4</v>
      </c>
      <c r="I129" s="116" t="str">
        <f t="shared" si="17"/>
        <v>High</v>
      </c>
      <c r="J129" s="228" t="str">
        <f>INDEX(Trends!$D$3:$D$404,MATCH(C129,Trends!$C$3:$C$404,0))</f>
        <v>Increasing</v>
      </c>
      <c r="K129" s="108" t="str">
        <f>IF(Reliability!B127="x","x",(IF(ROUNDUP(Reliability!B127,0)=1,"Very High",IF(ROUNDUP(Reliability!B127,0)=2,"High",IF(ROUNDUP(Reliability!B127,0)=3,"Medium",IF(ROUNDUP(Reliability!B127,0)=4,"Low","Very Low"))))))</f>
        <v>High</v>
      </c>
      <c r="L129" s="229">
        <f t="shared" si="18"/>
        <v>3.3</v>
      </c>
      <c r="M129" s="235">
        <f>'Impact of the crisis'!N130</f>
        <v>2.1</v>
      </c>
      <c r="N129" s="235">
        <f>'Impact of the crisis'!AB130</f>
        <v>3.7</v>
      </c>
      <c r="O129" s="229">
        <f>'Conditions of people affected'!R130</f>
        <v>3.3</v>
      </c>
      <c r="P129" s="235">
        <f>'Conditions of people affected'!K130</f>
        <v>3.6</v>
      </c>
      <c r="Q129" s="235">
        <f>'Conditions of people affected'!Q130</f>
        <v>3</v>
      </c>
      <c r="R129" s="230">
        <f t="shared" si="19"/>
        <v>2.8</v>
      </c>
      <c r="S129" s="230">
        <f>'Complexity of the crisis'!X130</f>
        <v>3.5</v>
      </c>
      <c r="T129" s="230">
        <f>'Complexity of the crisis'!AN130</f>
        <v>2</v>
      </c>
      <c r="U129" s="122" t="str">
        <f>VLOOKUP(C129,Lists!$C$3:$E$160,3,FALSE)</f>
        <v>Africa</v>
      </c>
      <c r="V129" s="123">
        <v>44456</v>
      </c>
    </row>
    <row r="130" spans="1:22" x14ac:dyDescent="0.35">
      <c r="A130" s="54" t="str">
        <f>'Crisis Indicator Data'!A128</f>
        <v>Conflict in Ukraine</v>
      </c>
      <c r="B130" s="45" t="str">
        <f>Lists!G128</f>
        <v>Conflict</v>
      </c>
      <c r="C130" s="54" t="str">
        <f>'Crisis Indicator Data'!C128</f>
        <v>UKR002</v>
      </c>
      <c r="D130" s="54" t="str">
        <f>'Crisis Indicator Data'!D128</f>
        <v>Ukraine</v>
      </c>
      <c r="E130" s="54" t="str">
        <f>'Crisis Indicator Data'!E128</f>
        <v>UKR</v>
      </c>
      <c r="F130" s="54" t="str">
        <f>'Crisis Indicator Data'!B128</f>
        <v>Conflict</v>
      </c>
      <c r="G130" s="227">
        <f t="shared" si="15"/>
        <v>3.6</v>
      </c>
      <c r="H130" s="55">
        <f t="shared" si="16"/>
        <v>4</v>
      </c>
      <c r="I130" s="116" t="str">
        <f t="shared" si="17"/>
        <v>High</v>
      </c>
      <c r="J130" s="228" t="str">
        <f>INDEX(Trends!$D$3:$D$404,MATCH(C130,Trends!$C$3:$C$404,0))</f>
        <v>Increasing</v>
      </c>
      <c r="K130" s="108" t="str">
        <f>IF(Reliability!B128="x","x",(IF(ROUNDUP(Reliability!B128,0)=1,"Very High",IF(ROUNDUP(Reliability!B128,0)=2,"High",IF(ROUNDUP(Reliability!B128,0)=3,"Medium",IF(ROUNDUP(Reliability!B128,0)=4,"Low","Very Low"))))))</f>
        <v>High</v>
      </c>
      <c r="L130" s="229">
        <f t="shared" si="18"/>
        <v>3.2</v>
      </c>
      <c r="M130" s="235">
        <f>'Impact of the crisis'!N131</f>
        <v>1.7</v>
      </c>
      <c r="N130" s="235">
        <f>'Impact of the crisis'!AB131</f>
        <v>3.7</v>
      </c>
      <c r="O130" s="229">
        <f>'Conditions of people affected'!R131</f>
        <v>4.0999999999999996</v>
      </c>
      <c r="P130" s="235">
        <f>'Conditions of people affected'!K131</f>
        <v>4.2</v>
      </c>
      <c r="Q130" s="235">
        <f>'Conditions of people affected'!Q131</f>
        <v>4</v>
      </c>
      <c r="R130" s="230">
        <f t="shared" si="19"/>
        <v>3</v>
      </c>
      <c r="S130" s="230">
        <f>'Complexity of the crisis'!X131</f>
        <v>3</v>
      </c>
      <c r="T130" s="230">
        <f>'Complexity of the crisis'!AN131</f>
        <v>3</v>
      </c>
      <c r="U130" s="122" t="str">
        <f>VLOOKUP(C130,Lists!$C$3:$E$160,3,FALSE)</f>
        <v>Europe</v>
      </c>
      <c r="V130" s="123">
        <v>44346</v>
      </c>
    </row>
    <row r="131" spans="1:22" x14ac:dyDescent="0.35">
      <c r="A131" s="54" t="str">
        <f>'Crisis Indicator Data'!A129</f>
        <v>Complex crisis in Venezuela</v>
      </c>
      <c r="B131" s="45" t="str">
        <f>Lists!G129</f>
        <v>Complex crisis</v>
      </c>
      <c r="C131" s="54" t="str">
        <f>'Crisis Indicator Data'!C129</f>
        <v>VEN001</v>
      </c>
      <c r="D131" s="54" t="str">
        <f>'Crisis Indicator Data'!D129</f>
        <v>Venezuela</v>
      </c>
      <c r="E131" s="54" t="str">
        <f>'Crisis Indicator Data'!E129</f>
        <v>VEN</v>
      </c>
      <c r="F131" s="54" t="str">
        <f>'Crisis Indicator Data'!B129</f>
        <v>Complex crisis</v>
      </c>
      <c r="G131" s="227">
        <f t="shared" si="15"/>
        <v>4.2</v>
      </c>
      <c r="H131" s="55">
        <f t="shared" si="16"/>
        <v>5</v>
      </c>
      <c r="I131" s="116" t="str">
        <f t="shared" si="17"/>
        <v>Very High</v>
      </c>
      <c r="J131" s="228" t="str">
        <f>INDEX(Trends!$D$3:$D$404,MATCH(C131,Trends!$C$3:$C$404,0))</f>
        <v>Increasing</v>
      </c>
      <c r="K131" s="108" t="str">
        <f>IF(Reliability!B129="x","x",(IF(ROUNDUP(Reliability!B129,0)=1,"Very High",IF(ROUNDUP(Reliability!B129,0)=2,"High",IF(ROUNDUP(Reliability!B129,0)=3,"Medium",IF(ROUNDUP(Reliability!B129,0)=4,"Low","Very Low"))))))</f>
        <v>Medium</v>
      </c>
      <c r="L131" s="229">
        <f t="shared" si="18"/>
        <v>5</v>
      </c>
      <c r="M131" s="235">
        <f>'Impact of the crisis'!N132</f>
        <v>4.9000000000000004</v>
      </c>
      <c r="N131" s="235">
        <f>'Impact of the crisis'!AB132</f>
        <v>5</v>
      </c>
      <c r="O131" s="229">
        <f>'Conditions of people affected'!R132</f>
        <v>4</v>
      </c>
      <c r="P131" s="235">
        <f>'Conditions of people affected'!K132</f>
        <v>5</v>
      </c>
      <c r="Q131" s="235">
        <f>'Conditions of people affected'!Q132</f>
        <v>3</v>
      </c>
      <c r="R131" s="230">
        <f t="shared" si="19"/>
        <v>3.6</v>
      </c>
      <c r="S131" s="230">
        <f>'Complexity of the crisis'!X132</f>
        <v>4.0999999999999996</v>
      </c>
      <c r="T131" s="230">
        <f>'Complexity of the crisis'!AN132</f>
        <v>3</v>
      </c>
      <c r="U131" s="122" t="str">
        <f>VLOOKUP(C131,Lists!$C$3:$E$160,3,FALSE)</f>
        <v>Americas</v>
      </c>
      <c r="V131" s="123">
        <v>44356</v>
      </c>
    </row>
    <row r="132" spans="1:22" x14ac:dyDescent="0.35">
      <c r="A132" s="54" t="str">
        <f>'Crisis Indicator Data'!A130</f>
        <v>Conflict in Yemen</v>
      </c>
      <c r="B132" s="45" t="str">
        <f>Lists!G130</f>
        <v>Complex crisis</v>
      </c>
      <c r="C132" s="54" t="str">
        <f>'Crisis Indicator Data'!C130</f>
        <v>YEM001</v>
      </c>
      <c r="D132" s="54" t="str">
        <f>'Crisis Indicator Data'!D130</f>
        <v>Yemen</v>
      </c>
      <c r="E132" s="54" t="str">
        <f>'Crisis Indicator Data'!E130</f>
        <v>YEM</v>
      </c>
      <c r="F132" s="54" t="str">
        <f>'Crisis Indicator Data'!B130</f>
        <v>Complex crisis</v>
      </c>
      <c r="G132" s="227">
        <f t="shared" si="15"/>
        <v>4.9000000000000004</v>
      </c>
      <c r="H132" s="55">
        <f t="shared" si="16"/>
        <v>5</v>
      </c>
      <c r="I132" s="116" t="str">
        <f t="shared" si="17"/>
        <v>Very High</v>
      </c>
      <c r="J132" s="228" t="str">
        <f>INDEX(Trends!$D$3:$D$404,MATCH(C132,Trends!$C$3:$C$404,0))</f>
        <v>Increasing</v>
      </c>
      <c r="K132" s="108" t="str">
        <f>IF(Reliability!B130="x","x",(IF(ROUNDUP(Reliability!B130,0)=1,"Very High",IF(ROUNDUP(Reliability!B130,0)=2,"High",IF(ROUNDUP(Reliability!B130,0)=3,"Medium",IF(ROUNDUP(Reliability!B130,0)=4,"Low","Very Low"))))))</f>
        <v>High</v>
      </c>
      <c r="L132" s="229">
        <f t="shared" si="18"/>
        <v>4.5999999999999996</v>
      </c>
      <c r="M132" s="235">
        <f>'Impact of the crisis'!N133</f>
        <v>4.9000000000000004</v>
      </c>
      <c r="N132" s="235">
        <f>'Impact of the crisis'!AB133</f>
        <v>4.4000000000000004</v>
      </c>
      <c r="O132" s="229">
        <f>'Conditions of people affected'!R133</f>
        <v>5</v>
      </c>
      <c r="P132" s="235">
        <f>'Conditions of people affected'!K133</f>
        <v>5</v>
      </c>
      <c r="Q132" s="235">
        <f>'Conditions of people affected'!Q133</f>
        <v>5</v>
      </c>
      <c r="R132" s="230">
        <f t="shared" si="19"/>
        <v>4.9000000000000004</v>
      </c>
      <c r="S132" s="230">
        <f>'Complexity of the crisis'!X133</f>
        <v>4.7</v>
      </c>
      <c r="T132" s="230">
        <f>'Complexity of the crisis'!AN133</f>
        <v>5</v>
      </c>
      <c r="U132" s="122" t="str">
        <f>VLOOKUP(C132,Lists!$C$3:$E$160,3,FALSE)</f>
        <v>Middle east</v>
      </c>
      <c r="V132" s="123">
        <v>44468</v>
      </c>
    </row>
    <row r="133" spans="1:22" x14ac:dyDescent="0.35">
      <c r="A133" s="54" t="str">
        <f>'Crisis Indicator Data'!A131</f>
        <v>Mixed migration flows in Yemen</v>
      </c>
      <c r="B133" s="45" t="str">
        <f>Lists!G131</f>
        <v>Mixed Migration</v>
      </c>
      <c r="C133" s="54" t="str">
        <f>'Crisis Indicator Data'!C131</f>
        <v>YEM002</v>
      </c>
      <c r="D133" s="54" t="str">
        <f>'Crisis Indicator Data'!D131</f>
        <v>Yemen</v>
      </c>
      <c r="E133" s="54" t="str">
        <f>'Crisis Indicator Data'!E131</f>
        <v>YEM</v>
      </c>
      <c r="F133" s="54" t="str">
        <f>'Crisis Indicator Data'!B131</f>
        <v>International displacement</v>
      </c>
      <c r="G133" s="227">
        <f t="shared" si="15"/>
        <v>4.5999999999999996</v>
      </c>
      <c r="H133" s="55">
        <f t="shared" ref="H133:H135" si="20">IF(G133="x","x",ROUNDUP(G133,0))</f>
        <v>5</v>
      </c>
      <c r="I133" s="116" t="str">
        <f t="shared" ref="I133:I135" si="21">IF(O133="x","x",IF(L133="x","x",(IF(H133=5,"Very High",IF(H133=4,"High",IF(H133=3,"Medium",IF(H133=2,"Low","Very Low")))))))</f>
        <v>Very High</v>
      </c>
      <c r="J133" s="228" t="str">
        <f>INDEX(Trends!$D$3:$D$404,MATCH(C133,Trends!$C$3:$C$404,0))</f>
        <v>Increasing</v>
      </c>
      <c r="K133" s="108" t="str">
        <f>IF(Reliability!B131="x","x",(IF(ROUNDUP(Reliability!B131,0)=1,"Very High",IF(ROUNDUP(Reliability!B131,0)=2,"High",IF(ROUNDUP(Reliability!B131,0)=3,"Medium",IF(ROUNDUP(Reliability!B131,0)=4,"Low","Very Low"))))))</f>
        <v>High</v>
      </c>
      <c r="L133" s="229">
        <f t="shared" ref="L133:L135" si="22">IF(OR(N133="x",M133="x"),"x",ROUND((5-GEOMEAN(((5-M133)/5*4+1),((5-N133)/5*4+1),((5-N133)/5*4+1)))/4*5,1))</f>
        <v>4.5999999999999996</v>
      </c>
      <c r="M133" s="235">
        <f>'Impact of the crisis'!N134</f>
        <v>4.9000000000000004</v>
      </c>
      <c r="N133" s="235">
        <f>'Impact of the crisis'!AB134</f>
        <v>4.4000000000000004</v>
      </c>
      <c r="O133" s="229">
        <f>'Conditions of people affected'!R134</f>
        <v>5</v>
      </c>
      <c r="P133" s="235">
        <f>'Conditions of people affected'!K134</f>
        <v>5</v>
      </c>
      <c r="Q133" s="235">
        <f>'Conditions of people affected'!Q134</f>
        <v>5</v>
      </c>
      <c r="R133" s="230">
        <f t="shared" ref="R133:R135" si="23">IF(OR(T133="x",S133="x"),S133,ROUND((5-GEOMEAN(((5-S133)/5*4+1),((5-T133)/5*4+1)))/4*5,1))</f>
        <v>4</v>
      </c>
      <c r="S133" s="230">
        <f>'Complexity of the crisis'!X134</f>
        <v>4.7</v>
      </c>
      <c r="T133" s="230">
        <f>'Complexity of the crisis'!AN134</f>
        <v>3</v>
      </c>
      <c r="U133" s="122" t="str">
        <f>VLOOKUP(C133,Lists!$C$3:$E$160,3,FALSE)</f>
        <v>Middle east</v>
      </c>
      <c r="V133" s="123">
        <v>44468</v>
      </c>
    </row>
    <row r="134" spans="1:22" x14ac:dyDescent="0.35">
      <c r="A134" s="54" t="str">
        <f>'Crisis Indicator Data'!A132</f>
        <v>Drought in Zambia</v>
      </c>
      <c r="B134" s="45" t="str">
        <f>Lists!G132</f>
        <v>Drought</v>
      </c>
      <c r="C134" s="54" t="str">
        <f>'Crisis Indicator Data'!C132</f>
        <v>ZMB002</v>
      </c>
      <c r="D134" s="54" t="str">
        <f>'Crisis Indicator Data'!D132</f>
        <v>Zambia</v>
      </c>
      <c r="E134" s="54" t="str">
        <f>'Crisis Indicator Data'!E132</f>
        <v>ZMB</v>
      </c>
      <c r="F134" s="54" t="str">
        <f>'Crisis Indicator Data'!B132</f>
        <v>Drought</v>
      </c>
      <c r="G134" s="227">
        <f t="shared" si="15"/>
        <v>2.9</v>
      </c>
      <c r="H134" s="55">
        <f t="shared" si="20"/>
        <v>3</v>
      </c>
      <c r="I134" s="116" t="str">
        <f t="shared" si="21"/>
        <v>Medium</v>
      </c>
      <c r="J134" s="228" t="str">
        <f>INDEX(Trends!$D$3:$D$404,MATCH(C134,Trends!$C$3:$C$404,0))</f>
        <v>Increasing</v>
      </c>
      <c r="K134" s="108" t="str">
        <f>IF(Reliability!B132="x","x",(IF(ROUNDUP(Reliability!B132,0)=1,"Very High",IF(ROUNDUP(Reliability!B132,0)=2,"High",IF(ROUNDUP(Reliability!B132,0)=3,"Medium",IF(ROUNDUP(Reliability!B132,0)=4,"Low","Very Low"))))))</f>
        <v>Very High</v>
      </c>
      <c r="L134" s="229">
        <f t="shared" si="22"/>
        <v>2.8</v>
      </c>
      <c r="M134" s="235">
        <f>'Impact of the crisis'!N135</f>
        <v>4.3</v>
      </c>
      <c r="N134" s="235">
        <f>'Impact of the crisis'!AB135</f>
        <v>1.7</v>
      </c>
      <c r="O134" s="229">
        <f>'Conditions of people affected'!R135</f>
        <v>3.25</v>
      </c>
      <c r="P134" s="235">
        <f>'Conditions of people affected'!K135</f>
        <v>3.5</v>
      </c>
      <c r="Q134" s="235">
        <f>'Conditions of people affected'!Q135</f>
        <v>3</v>
      </c>
      <c r="R134" s="230">
        <f t="shared" si="23"/>
        <v>2.2999999999999998</v>
      </c>
      <c r="S134" s="230">
        <f>'Complexity of the crisis'!X135</f>
        <v>2.1</v>
      </c>
      <c r="T134" s="230">
        <f>'Complexity of the crisis'!AN135</f>
        <v>2.5</v>
      </c>
      <c r="U134" s="122" t="str">
        <f>VLOOKUP(C134,Lists!$C$3:$E$160,3,FALSE)</f>
        <v>Africa</v>
      </c>
      <c r="V134" s="123">
        <v>44451</v>
      </c>
    </row>
    <row r="135" spans="1:22" x14ac:dyDescent="0.35">
      <c r="A135" s="54" t="str">
        <f>'Crisis Indicator Data'!A133</f>
        <v>Complex crisis in Zimbabwe</v>
      </c>
      <c r="B135" s="45" t="str">
        <f>Lists!G133</f>
        <v>Complex crisis</v>
      </c>
      <c r="C135" s="54" t="str">
        <f>'Crisis Indicator Data'!C133</f>
        <v>ZWE001</v>
      </c>
      <c r="D135" s="54" t="str">
        <f>'Crisis Indicator Data'!D133</f>
        <v>Zimbabwe</v>
      </c>
      <c r="E135" s="54" t="str">
        <f>'Crisis Indicator Data'!E133</f>
        <v>ZWE</v>
      </c>
      <c r="F135" s="54" t="str">
        <f>'Crisis Indicator Data'!B133</f>
        <v>Complex crisis</v>
      </c>
      <c r="G135" s="227">
        <f t="shared" si="15"/>
        <v>3.5</v>
      </c>
      <c r="H135" s="55">
        <f t="shared" si="20"/>
        <v>4</v>
      </c>
      <c r="I135" s="116" t="str">
        <f t="shared" si="21"/>
        <v>High</v>
      </c>
      <c r="J135" s="228" t="str">
        <f>INDEX(Trends!$D$3:$D$404,MATCH(C135,Trends!$C$3:$C$404,0))</f>
        <v>Stable</v>
      </c>
      <c r="K135" s="108" t="str">
        <f>IF(Reliability!B133="x","x",(IF(ROUNDUP(Reliability!B133,0)=1,"Very High",IF(ROUNDUP(Reliability!B133,0)=2,"High",IF(ROUNDUP(Reliability!B133,0)=3,"Medium",IF(ROUNDUP(Reliability!B133,0)=4,"Low","Very Low"))))))</f>
        <v>High</v>
      </c>
      <c r="L135" s="229">
        <f t="shared" si="22"/>
        <v>3.5</v>
      </c>
      <c r="M135" s="235">
        <f>'Impact of the crisis'!N136</f>
        <v>4.5999999999999996</v>
      </c>
      <c r="N135" s="235">
        <f>'Impact of the crisis'!AB136</f>
        <v>2.7</v>
      </c>
      <c r="O135" s="229">
        <f>'Conditions of people affected'!R136</f>
        <v>3.85</v>
      </c>
      <c r="P135" s="235">
        <f>'Conditions of people affected'!K136</f>
        <v>4.7</v>
      </c>
      <c r="Q135" s="235">
        <f>'Conditions of people affected'!Q136</f>
        <v>3</v>
      </c>
      <c r="R135" s="230">
        <f t="shared" si="23"/>
        <v>2.9</v>
      </c>
      <c r="S135" s="230">
        <f>'Complexity of the crisis'!X136</f>
        <v>3.2</v>
      </c>
      <c r="T135" s="230">
        <f>'Complexity of the crisis'!AN136</f>
        <v>2.5</v>
      </c>
      <c r="U135" s="122" t="str">
        <f>VLOOKUP(C135,Lists!$C$3:$E$160,3,FALSE)</f>
        <v>Africa</v>
      </c>
      <c r="V135" s="123">
        <v>44451</v>
      </c>
    </row>
  </sheetData>
  <autoFilter ref="A4:T155" xr:uid="{00000000-0009-0000-0000-000002000000}"/>
  <mergeCells count="1">
    <mergeCell ref="A1:T1"/>
  </mergeCells>
  <conditionalFormatting sqref="L5:L155">
    <cfRule type="cellIs" dxfId="575" priority="81" stopIfTrue="1" operator="between">
      <formula>4</formula>
      <formula>5</formula>
    </cfRule>
    <cfRule type="cellIs" dxfId="574" priority="92" stopIfTrue="1" operator="between">
      <formula>3</formula>
      <formula>4</formula>
    </cfRule>
    <cfRule type="cellIs" dxfId="573" priority="93" stopIfTrue="1" operator="between">
      <formula>2</formula>
      <formula>3</formula>
    </cfRule>
    <cfRule type="cellIs" dxfId="572" priority="94" stopIfTrue="1" operator="between">
      <formula>1</formula>
      <formula>2</formula>
    </cfRule>
    <cfRule type="cellIs" dxfId="571" priority="95" stopIfTrue="1" operator="between">
      <formula>0</formula>
      <formula>1</formula>
    </cfRule>
  </conditionalFormatting>
  <conditionalFormatting sqref="M5:N155">
    <cfRule type="cellIs" dxfId="570" priority="82" stopIfTrue="1" operator="between">
      <formula>4</formula>
      <formula>5</formula>
    </cfRule>
    <cfRule type="cellIs" dxfId="569" priority="88" stopIfTrue="1" operator="between">
      <formula>3</formula>
      <formula>4</formula>
    </cfRule>
    <cfRule type="cellIs" dxfId="568" priority="89" stopIfTrue="1" operator="between">
      <formula>2</formula>
      <formula>3</formula>
    </cfRule>
    <cfRule type="cellIs" dxfId="567" priority="90" stopIfTrue="1" operator="between">
      <formula>1</formula>
      <formula>2</formula>
    </cfRule>
    <cfRule type="cellIs" dxfId="566" priority="91" stopIfTrue="1" operator="between">
      <formula>0</formula>
      <formula>1</formula>
    </cfRule>
  </conditionalFormatting>
  <conditionalFormatting sqref="H5:H155">
    <cfRule type="cellIs" dxfId="565" priority="76" stopIfTrue="1" operator="equal">
      <formula>5</formula>
    </cfRule>
    <cfRule type="cellIs" dxfId="564" priority="77" stopIfTrue="1" operator="equal">
      <formula>4</formula>
    </cfRule>
    <cfRule type="cellIs" dxfId="563" priority="78" stopIfTrue="1" operator="equal">
      <formula>3</formula>
    </cfRule>
    <cfRule type="cellIs" dxfId="562" priority="79" stopIfTrue="1" operator="equal">
      <formula>2</formula>
    </cfRule>
    <cfRule type="cellIs" dxfId="561" priority="80" stopIfTrue="1" operator="equal">
      <formula>1</formula>
    </cfRule>
  </conditionalFormatting>
  <conditionalFormatting sqref="P5:Q155">
    <cfRule type="cellIs" dxfId="560" priority="71" stopIfTrue="1" operator="between">
      <formula>7.1</formula>
      <formula>10</formula>
    </cfRule>
    <cfRule type="cellIs" dxfId="559" priority="72" stopIfTrue="1" operator="between">
      <formula>5.4</formula>
      <formula>7</formula>
    </cfRule>
    <cfRule type="cellIs" dxfId="558" priority="73" stopIfTrue="1" operator="between">
      <formula>3.5</formula>
      <formula>5.3</formula>
    </cfRule>
    <cfRule type="cellIs" dxfId="557" priority="74" stopIfTrue="1" operator="between">
      <formula>1.8</formula>
      <formula>3.4</formula>
    </cfRule>
    <cfRule type="cellIs" dxfId="556" priority="75" stopIfTrue="1" operator="between">
      <formula>0</formula>
      <formula>1.7</formula>
    </cfRule>
  </conditionalFormatting>
  <conditionalFormatting sqref="T5:T155">
    <cfRule type="cellIs" dxfId="555" priority="61" stopIfTrue="1" operator="between">
      <formula>4</formula>
      <formula>5</formula>
    </cfRule>
    <cfRule type="cellIs" dxfId="554" priority="62" stopIfTrue="1" operator="between">
      <formula>3</formula>
      <formula>4</formula>
    </cfRule>
    <cfRule type="cellIs" dxfId="553" priority="63" stopIfTrue="1" operator="between">
      <formula>2</formula>
      <formula>3</formula>
    </cfRule>
    <cfRule type="cellIs" dxfId="552" priority="64" stopIfTrue="1" operator="between">
      <formula>1</formula>
      <formula>2</formula>
    </cfRule>
    <cfRule type="cellIs" dxfId="551" priority="65" stopIfTrue="1" operator="between">
      <formula>0</formula>
      <formula>1</formula>
    </cfRule>
  </conditionalFormatting>
  <conditionalFormatting sqref="R5:R155">
    <cfRule type="cellIs" dxfId="550" priority="31" stopIfTrue="1" operator="between">
      <formula>4</formula>
      <formula>5</formula>
    </cfRule>
    <cfRule type="cellIs" dxfId="549" priority="32" stopIfTrue="1" operator="between">
      <formula>3</formula>
      <formula>4</formula>
    </cfRule>
    <cfRule type="cellIs" dxfId="548" priority="33" stopIfTrue="1" operator="between">
      <formula>2</formula>
      <formula>3</formula>
    </cfRule>
    <cfRule type="cellIs" dxfId="547" priority="34" stopIfTrue="1" operator="between">
      <formula>1</formula>
      <formula>2</formula>
    </cfRule>
    <cfRule type="cellIs" dxfId="546" priority="35" stopIfTrue="1" operator="between">
      <formula>0</formula>
      <formula>1</formula>
    </cfRule>
  </conditionalFormatting>
  <conditionalFormatting sqref="J5:J155">
    <cfRule type="cellIs" dxfId="545" priority="11" operator="equal">
      <formula>"Increasing"</formula>
    </cfRule>
    <cfRule type="cellIs" dxfId="544" priority="12" operator="equal">
      <formula>"Stable"</formula>
    </cfRule>
    <cfRule type="cellIs" dxfId="543" priority="13" operator="equal">
      <formula>"Decreasing"</formula>
    </cfRule>
  </conditionalFormatting>
  <conditionalFormatting sqref="I5:I155">
    <cfRule type="cellIs" dxfId="542" priority="41" stopIfTrue="1" operator="equal">
      <formula>"Very High"</formula>
    </cfRule>
    <cfRule type="cellIs" dxfId="541" priority="42" stopIfTrue="1" operator="equal">
      <formula>"High"</formula>
    </cfRule>
    <cfRule type="cellIs" dxfId="540" priority="43" stopIfTrue="1" operator="equal">
      <formula>"Medium"</formula>
    </cfRule>
    <cfRule type="cellIs" dxfId="539" priority="44" stopIfTrue="1" operator="equal">
      <formula>"Low"</formula>
    </cfRule>
    <cfRule type="cellIs" dxfId="538" priority="45" stopIfTrue="1" operator="equal">
      <formula>"Very Low"</formula>
    </cfRule>
  </conditionalFormatting>
  <conditionalFormatting sqref="O5:O155">
    <cfRule type="cellIs" dxfId="537" priority="6" stopIfTrue="1" operator="between">
      <formula>5</formula>
      <formula>5.9</formula>
    </cfRule>
    <cfRule type="cellIs" dxfId="536" priority="7" stopIfTrue="1" operator="between">
      <formula>4</formula>
      <formula>4.9</formula>
    </cfRule>
    <cfRule type="cellIs" dxfId="535" priority="8" stopIfTrue="1" operator="between">
      <formula>3</formula>
      <formula>3.9</formula>
    </cfRule>
    <cfRule type="cellIs" dxfId="534" priority="9" stopIfTrue="1" operator="between">
      <formula>2</formula>
      <formula>2.9</formula>
    </cfRule>
    <cfRule type="cellIs" dxfId="533" priority="10" stopIfTrue="1" operator="between">
      <formula>0</formula>
      <formula>1.9</formula>
    </cfRule>
  </conditionalFormatting>
  <conditionalFormatting sqref="S5:T155">
    <cfRule type="cellIs" dxfId="532" priority="51" stopIfTrue="1" operator="between">
      <formula>4</formula>
      <formula>5</formula>
    </cfRule>
    <cfRule type="cellIs" dxfId="531" priority="52" stopIfTrue="1" operator="between">
      <formula>3</formula>
      <formula>4</formula>
    </cfRule>
    <cfRule type="cellIs" dxfId="530" priority="53" stopIfTrue="1" operator="between">
      <formula>2</formula>
      <formula>3</formula>
    </cfRule>
    <cfRule type="cellIs" dxfId="529" priority="54" stopIfTrue="1" operator="between">
      <formula>1</formula>
      <formula>2</formula>
    </cfRule>
    <cfRule type="cellIs" dxfId="528" priority="55" stopIfTrue="1" operator="between">
      <formula>0</formula>
      <formula>1</formula>
    </cfRule>
  </conditionalFormatting>
  <conditionalFormatting sqref="K5:K155">
    <cfRule type="cellIs" dxfId="527" priority="1" stopIfTrue="1" operator="equal">
      <formula>"Very Low"</formula>
    </cfRule>
    <cfRule type="cellIs" dxfId="526" priority="2" stopIfTrue="1" operator="equal">
      <formula>"Low"</formula>
    </cfRule>
    <cfRule type="cellIs" dxfId="525" priority="3" stopIfTrue="1" operator="equal">
      <formula>"Medium"</formula>
    </cfRule>
    <cfRule type="cellIs" dxfId="524" priority="4" stopIfTrue="1" operator="equal">
      <formula>"High"</formula>
    </cfRule>
    <cfRule type="cellIs" dxfId="523"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08" bestFit="1" customWidth="1"/>
  </cols>
  <sheetData>
    <row r="1" spans="1:57" ht="296.25" customHeight="1" x14ac:dyDescent="0.35">
      <c r="A1" t="s">
        <v>6730</v>
      </c>
      <c r="B1" s="203" t="s">
        <v>7700</v>
      </c>
      <c r="C1" s="203" t="s">
        <v>7701</v>
      </c>
      <c r="D1" s="203" t="s">
        <v>7702</v>
      </c>
      <c r="E1" s="203" t="s">
        <v>7703</v>
      </c>
      <c r="F1" s="203" t="s">
        <v>7704</v>
      </c>
      <c r="G1" s="203" t="s">
        <v>7705</v>
      </c>
      <c r="H1" s="203" t="s">
        <v>7706</v>
      </c>
      <c r="I1" s="203" t="s">
        <v>7707</v>
      </c>
      <c r="J1" s="203" t="s">
        <v>7708</v>
      </c>
      <c r="K1" s="203" t="s">
        <v>7709</v>
      </c>
      <c r="L1" s="203" t="s">
        <v>7710</v>
      </c>
      <c r="M1" s="203" t="s">
        <v>7711</v>
      </c>
      <c r="N1" s="203" t="s">
        <v>7712</v>
      </c>
      <c r="O1" s="203" t="s">
        <v>7713</v>
      </c>
      <c r="P1" s="203" t="s">
        <v>7714</v>
      </c>
      <c r="Q1" s="203" t="s">
        <v>7715</v>
      </c>
      <c r="R1" s="203" t="s">
        <v>7716</v>
      </c>
      <c r="S1" s="203" t="s">
        <v>7717</v>
      </c>
      <c r="T1" s="203" t="s">
        <v>7717</v>
      </c>
      <c r="U1" s="203" t="s">
        <v>7718</v>
      </c>
      <c r="V1" s="203" t="s">
        <v>7719</v>
      </c>
      <c r="W1" s="203" t="s">
        <v>7720</v>
      </c>
      <c r="X1" s="203" t="s">
        <v>7721</v>
      </c>
      <c r="Y1" s="203" t="s">
        <v>7722</v>
      </c>
      <c r="Z1" s="203" t="s">
        <v>7723</v>
      </c>
      <c r="AA1" s="203" t="s">
        <v>7724</v>
      </c>
      <c r="AB1" s="203" t="s">
        <v>7725</v>
      </c>
      <c r="AC1" s="203" t="s">
        <v>7726</v>
      </c>
      <c r="AD1" s="203" t="s">
        <v>7727</v>
      </c>
      <c r="AE1" s="203" t="s">
        <v>6877</v>
      </c>
      <c r="AF1" s="203" t="s">
        <v>6792</v>
      </c>
      <c r="AG1" s="203" t="s">
        <v>7728</v>
      </c>
      <c r="AH1" s="203" t="s">
        <v>7728</v>
      </c>
      <c r="AI1" s="203" t="s">
        <v>7728</v>
      </c>
      <c r="AJ1" s="203" t="s">
        <v>7729</v>
      </c>
      <c r="AK1" s="203" t="s">
        <v>7730</v>
      </c>
      <c r="AL1" s="203" t="s">
        <v>7731</v>
      </c>
      <c r="AM1" s="203" t="s">
        <v>7732</v>
      </c>
      <c r="AN1" s="203" t="s">
        <v>7733</v>
      </c>
      <c r="AO1" s="203" t="s">
        <v>7734</v>
      </c>
      <c r="AP1" s="203" t="s">
        <v>7735</v>
      </c>
      <c r="AQ1" s="203" t="s">
        <v>7736</v>
      </c>
      <c r="AR1" s="203" t="s">
        <v>7737</v>
      </c>
      <c r="AS1" s="203" t="s">
        <v>7738</v>
      </c>
      <c r="AT1" s="203" t="s">
        <v>7739</v>
      </c>
      <c r="AU1" s="203" t="s">
        <v>7740</v>
      </c>
      <c r="AV1" s="203" t="s">
        <v>7741</v>
      </c>
      <c r="AW1" s="203" t="s">
        <v>7742</v>
      </c>
      <c r="AX1" s="203" t="s">
        <v>7743</v>
      </c>
      <c r="AY1" s="203" t="s">
        <v>7744</v>
      </c>
      <c r="AZ1" s="203" t="s">
        <v>7745</v>
      </c>
    </row>
    <row r="2" spans="1:57" x14ac:dyDescent="0.35">
      <c r="A2" t="s">
        <v>7748</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7765</v>
      </c>
      <c r="BB2" t="s">
        <v>7766</v>
      </c>
      <c r="BC2" t="s">
        <v>7767</v>
      </c>
      <c r="BD2" t="s">
        <v>7768</v>
      </c>
      <c r="BE2" t="s">
        <v>7769</v>
      </c>
    </row>
    <row r="3" spans="1:57" x14ac:dyDescent="0.35">
      <c r="A3" t="s">
        <v>6895</v>
      </c>
      <c r="B3" s="205">
        <f>IF('Indicator Date hidden'!C4="x","x",$B$2-'Indicator Date hidden'!C4)</f>
        <v>0</v>
      </c>
      <c r="C3" s="205">
        <f>IF('Indicator Date hidden'!D4="x","x",$C$2-'Indicator Date hidden'!D4)</f>
        <v>0</v>
      </c>
      <c r="D3" s="205">
        <f>IF('Indicator Date hidden'!E4="x","x",$D$2-'Indicator Date hidden'!E4)</f>
        <v>0</v>
      </c>
      <c r="E3" s="205">
        <f>IF('Indicator Date hidden'!F4="x","x",$E$2-'Indicator Date hidden'!F4)</f>
        <v>0</v>
      </c>
      <c r="F3" s="205">
        <f>IF('Indicator Date hidden'!G4="x","x",$F$2-'Indicator Date hidden'!G4)</f>
        <v>0</v>
      </c>
      <c r="G3" s="205">
        <f>IF('Indicator Date hidden'!H4="x","x",$G$2-'Indicator Date hidden'!H4)</f>
        <v>0</v>
      </c>
      <c r="H3" s="205">
        <f>IF('Indicator Date hidden'!I4="x","x",$H$2-'Indicator Date hidden'!I4)</f>
        <v>0</v>
      </c>
      <c r="I3" s="205">
        <f>IF('Indicator Date hidden'!J4="x","x",$I$2-'Indicator Date hidden'!J4)</f>
        <v>0</v>
      </c>
      <c r="J3" s="205">
        <f>IF('Indicator Date hidden'!K4="x","x",$J$2-'Indicator Date hidden'!K4)</f>
        <v>0</v>
      </c>
      <c r="K3" s="205">
        <f>IF('Indicator Date hidden'!L4="x","x",$K$2-'Indicator Date hidden'!L4)</f>
        <v>0</v>
      </c>
      <c r="L3" s="205">
        <f>IF('Indicator Date hidden'!M4="x","x",$L$2-'Indicator Date hidden'!M4)</f>
        <v>0</v>
      </c>
      <c r="M3" s="205">
        <f>IF('Indicator Date hidden'!N4="x","x",$M$2-'Indicator Date hidden'!N4)</f>
        <v>0</v>
      </c>
      <c r="N3" s="205">
        <f>IF('Indicator Date hidden'!O4="x","x",$N$2-'Indicator Date hidden'!O4)</f>
        <v>0</v>
      </c>
      <c r="O3" s="205">
        <f>IF('Indicator Date hidden'!P4="x","x",$O$2-'Indicator Date hidden'!P4)</f>
        <v>0</v>
      </c>
      <c r="P3" s="205">
        <f>IF('Indicator Date hidden'!Q4="x","x",$P$2-'Indicator Date hidden'!Q4)</f>
        <v>0</v>
      </c>
      <c r="Q3" s="205">
        <f>IF('Indicator Date hidden'!R4="x","x",$Q$2-'Indicator Date hidden'!R4)</f>
        <v>3</v>
      </c>
      <c r="R3" s="205">
        <f>IF('Indicator Date hidden'!S4="x","x",$R$2-'Indicator Date hidden'!S4)</f>
        <v>0</v>
      </c>
      <c r="S3" s="205">
        <f>IF('Indicator Date hidden'!T4="x","x",$S$2-'Indicator Date hidden'!T4)</f>
        <v>0</v>
      </c>
      <c r="T3" s="205">
        <f>IF('Indicator Date hidden'!U4="x","x",$T$2-'Indicator Date hidden'!U4)</f>
        <v>0</v>
      </c>
      <c r="U3" s="205">
        <f>IF('Indicator Date hidden'!V4="x","x",$U$2-'Indicator Date hidden'!V4)</f>
        <v>0</v>
      </c>
      <c r="V3" s="205">
        <f>IF('Indicator Date hidden'!W4="x","x",$V$2-'Indicator Date hidden'!W4)</f>
        <v>0</v>
      </c>
      <c r="W3" s="205">
        <f>IF('Indicator Date hidden'!X4="x","x",$W$2-'Indicator Date hidden'!X4)</f>
        <v>10</v>
      </c>
      <c r="X3" s="205">
        <f>IF('Indicator Date hidden'!Y4="x","x",$X$2-'Indicator Date hidden'!Y4)</f>
        <v>1</v>
      </c>
      <c r="Y3" s="205">
        <f>IF('Indicator Date hidden'!Z4="x","x",$Y$2-'Indicator Date hidden'!Z4)</f>
        <v>0</v>
      </c>
      <c r="Z3" s="205">
        <f>IF('Indicator Date hidden'!AA4="x","x",$Z$2-'Indicator Date hidden'!AA4)</f>
        <v>0</v>
      </c>
      <c r="AA3" s="205">
        <f>IF('Indicator Date hidden'!AB4="x","x",$AA$2-'Indicator Date hidden'!AB4)</f>
        <v>0</v>
      </c>
      <c r="AB3" s="205">
        <f>IF('Indicator Date hidden'!AC4="x","x",$AB$2-'Indicator Date hidden'!AC4)</f>
        <v>0</v>
      </c>
      <c r="AC3" s="205">
        <f>IF('Indicator Date hidden'!AD4="x","x",$AC$2-'Indicator Date hidden'!AD4)</f>
        <v>0</v>
      </c>
      <c r="AD3" s="205">
        <f>IF('Indicator Date hidden'!AE4="x","x",$AD$2-'Indicator Date hidden'!AE4)</f>
        <v>0</v>
      </c>
      <c r="AE3" s="205">
        <f>IF('Indicator Date hidden'!AF4="x","x",$AE$2-'Indicator Date hidden'!AF4)</f>
        <v>0</v>
      </c>
      <c r="AF3" s="205">
        <f>IF('Indicator Date hidden'!AG4="x","x",$AF$2-'Indicator Date hidden'!AG4)</f>
        <v>6</v>
      </c>
      <c r="AG3" s="205">
        <f>IF('Indicator Date hidden'!AH4="x","x",$AG$2-'Indicator Date hidden'!AH4)</f>
        <v>0</v>
      </c>
      <c r="AH3" s="205">
        <f>IF('Indicator Date hidden'!AI4="x","x",$AH$2-'Indicator Date hidden'!AI4)</f>
        <v>0</v>
      </c>
      <c r="AI3" s="205">
        <f>IF('Indicator Date hidden'!AJ4="x","x",$AI$2-'Indicator Date hidden'!AJ4)</f>
        <v>0</v>
      </c>
      <c r="AJ3" s="205">
        <f>IF('Indicator Date hidden'!AK4="x","x",$AJ$2-'Indicator Date hidden'!AK4)</f>
        <v>1</v>
      </c>
      <c r="AK3" s="205">
        <f>IF('Indicator Date hidden'!AL4="x","x",$AK$2-'Indicator Date hidden'!AL4)</f>
        <v>1</v>
      </c>
      <c r="AL3" s="205">
        <f>IF('Indicator Date hidden'!AM4="x","x",$AL$2-'Indicator Date hidden'!AM4)</f>
        <v>0</v>
      </c>
      <c r="AM3" s="205">
        <f>IF('Indicator Date hidden'!AN4="x","x",$AM$2-'Indicator Date hidden'!AN4)</f>
        <v>0</v>
      </c>
      <c r="AN3" s="205">
        <f>IF('Indicator Date hidden'!AO4="x","x",$AN$2-'Indicator Date hidden'!AO4)</f>
        <v>0</v>
      </c>
      <c r="AO3" s="205" t="str">
        <f>IF('Indicator Date hidden'!AP4="x","x",$AO$2-'Indicator Date hidden'!AP4)</f>
        <v>x</v>
      </c>
      <c r="AP3" s="205" t="str">
        <f>IF('Indicator Date hidden'!AQ4="x","x",$AP$2-'Indicator Date hidden'!AQ4)</f>
        <v>x</v>
      </c>
      <c r="AQ3" s="205">
        <f>IF('Indicator Date hidden'!AR4="x","x",$AQ$2-'Indicator Date hidden'!AR4)</f>
        <v>0</v>
      </c>
      <c r="AR3" s="205">
        <f>IF('Indicator Date hidden'!AS4="x","x",$AR$2-'Indicator Date hidden'!AS4)</f>
        <v>0</v>
      </c>
      <c r="AS3" s="205">
        <f>IF('Indicator Date hidden'!AT4="x","x",$AS$2-'Indicator Date hidden'!AT4)</f>
        <v>0</v>
      </c>
      <c r="AT3" s="205">
        <f>IF('Indicator Date hidden'!AU4="x","x",$AT$2-'Indicator Date hidden'!AU4)</f>
        <v>0</v>
      </c>
      <c r="AU3" s="205">
        <f>IF('Indicator Date hidden'!AV4="x","x",$AU$2-'Indicator Date hidden'!AV4)</f>
        <v>3</v>
      </c>
      <c r="AV3" s="205">
        <f>IF('Indicator Date hidden'!AW4="x","x",$AV$2-'Indicator Date hidden'!AW4)</f>
        <v>0</v>
      </c>
      <c r="AW3" s="205">
        <f>IF('Indicator Date hidden'!AX4="x","x",$AW$2-'Indicator Date hidden'!AX4)</f>
        <v>0</v>
      </c>
      <c r="AX3" s="205">
        <f>IF('Indicator Date hidden'!AY4="x","x",$AX$2-'Indicator Date hidden'!AY4)</f>
        <v>0</v>
      </c>
      <c r="AY3" s="205">
        <f>IF('Indicator Date hidden'!AZ4="x","x",$AY$2-'Indicator Date hidden'!AZ4)</f>
        <v>0</v>
      </c>
      <c r="AZ3" s="205">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1">
        <f t="shared" ref="BE3:BE34" si="4">MEDIAN(B3:AZ3)</f>
        <v>0</v>
      </c>
    </row>
    <row r="4" spans="1:57" x14ac:dyDescent="0.35">
      <c r="A4" t="s">
        <v>6899</v>
      </c>
      <c r="B4" s="205">
        <f>IF('Indicator Date hidden'!C5="x","x",$B$2-'Indicator Date hidden'!C5)</f>
        <v>0</v>
      </c>
      <c r="C4" s="205">
        <f>IF('Indicator Date hidden'!D5="x","x",$C$2-'Indicator Date hidden'!D5)</f>
        <v>0</v>
      </c>
      <c r="D4" s="205">
        <f>IF('Indicator Date hidden'!E5="x","x",$D$2-'Indicator Date hidden'!E5)</f>
        <v>0</v>
      </c>
      <c r="E4" s="205">
        <f>IF('Indicator Date hidden'!F5="x","x",$E$2-'Indicator Date hidden'!F5)</f>
        <v>0</v>
      </c>
      <c r="F4" s="205">
        <f>IF('Indicator Date hidden'!G5="x","x",$F$2-'Indicator Date hidden'!G5)</f>
        <v>0</v>
      </c>
      <c r="G4" s="205">
        <f>IF('Indicator Date hidden'!H5="x","x",$G$2-'Indicator Date hidden'!H5)</f>
        <v>0</v>
      </c>
      <c r="H4" s="205">
        <f>IF('Indicator Date hidden'!I5="x","x",$H$2-'Indicator Date hidden'!I5)</f>
        <v>0</v>
      </c>
      <c r="I4" s="205">
        <f>IF('Indicator Date hidden'!J5="x","x",$I$2-'Indicator Date hidden'!J5)</f>
        <v>0</v>
      </c>
      <c r="J4" s="205">
        <f>IF('Indicator Date hidden'!K5="x","x",$J$2-'Indicator Date hidden'!K5)</f>
        <v>0</v>
      </c>
      <c r="K4" s="205">
        <f>IF('Indicator Date hidden'!L5="x","x",$K$2-'Indicator Date hidden'!L5)</f>
        <v>0</v>
      </c>
      <c r="L4" s="205">
        <f>IF('Indicator Date hidden'!M5="x","x",$L$2-'Indicator Date hidden'!M5)</f>
        <v>0</v>
      </c>
      <c r="M4" s="205">
        <f>IF('Indicator Date hidden'!N5="x","x",$M$2-'Indicator Date hidden'!N5)</f>
        <v>0</v>
      </c>
      <c r="N4" s="205">
        <f>IF('Indicator Date hidden'!O5="x","x",$N$2-'Indicator Date hidden'!O5)</f>
        <v>0</v>
      </c>
      <c r="O4" s="205">
        <f>IF('Indicator Date hidden'!P5="x","x",$O$2-'Indicator Date hidden'!P5)</f>
        <v>0</v>
      </c>
      <c r="P4" s="205">
        <f>IF('Indicator Date hidden'!Q5="x","x",$P$2-'Indicator Date hidden'!Q5)</f>
        <v>0</v>
      </c>
      <c r="Q4" s="205">
        <f>IF('Indicator Date hidden'!R5="x","x",$Q$2-'Indicator Date hidden'!R5)</f>
        <v>5</v>
      </c>
      <c r="R4" s="205">
        <f>IF('Indicator Date hidden'!S5="x","x",$R$2-'Indicator Date hidden'!S5)</f>
        <v>0</v>
      </c>
      <c r="S4" s="205">
        <f>IF('Indicator Date hidden'!T5="x","x",$S$2-'Indicator Date hidden'!T5)</f>
        <v>0</v>
      </c>
      <c r="T4" s="205">
        <f>IF('Indicator Date hidden'!U5="x","x",$T$2-'Indicator Date hidden'!U5)</f>
        <v>0</v>
      </c>
      <c r="U4" s="205">
        <f>IF('Indicator Date hidden'!V5="x","x",$U$2-'Indicator Date hidden'!V5)</f>
        <v>0</v>
      </c>
      <c r="V4" s="205">
        <f>IF('Indicator Date hidden'!W5="x","x",$V$2-'Indicator Date hidden'!W5)</f>
        <v>0</v>
      </c>
      <c r="W4" s="205">
        <f>IF('Indicator Date hidden'!X5="x","x",$W$2-'Indicator Date hidden'!X5)</f>
        <v>5</v>
      </c>
      <c r="X4" s="205">
        <f>IF('Indicator Date hidden'!Y5="x","x",$X$2-'Indicator Date hidden'!Y5)</f>
        <v>1</v>
      </c>
      <c r="Y4" s="205">
        <f>IF('Indicator Date hidden'!Z5="x","x",$Y$2-'Indicator Date hidden'!Z5)</f>
        <v>0</v>
      </c>
      <c r="Z4" s="205">
        <f>IF('Indicator Date hidden'!AA5="x","x",$Z$2-'Indicator Date hidden'!AA5)</f>
        <v>0</v>
      </c>
      <c r="AA4" s="205">
        <f>IF('Indicator Date hidden'!AB5="x","x",$AA$2-'Indicator Date hidden'!AB5)</f>
        <v>1</v>
      </c>
      <c r="AB4" s="205">
        <f>IF('Indicator Date hidden'!AC5="x","x",$AB$2-'Indicator Date hidden'!AC5)</f>
        <v>0</v>
      </c>
      <c r="AC4" s="205">
        <f>IF('Indicator Date hidden'!AD5="x","x",$AC$2-'Indicator Date hidden'!AD5)</f>
        <v>0</v>
      </c>
      <c r="AD4" s="205" t="str">
        <f>IF('Indicator Date hidden'!AE5="x","x",$AD$2-'Indicator Date hidden'!AE5)</f>
        <v>x</v>
      </c>
      <c r="AE4" s="205">
        <f>IF('Indicator Date hidden'!AF5="x","x",$AE$2-'Indicator Date hidden'!AF5)</f>
        <v>0</v>
      </c>
      <c r="AF4" s="205">
        <f>IF('Indicator Date hidden'!AG5="x","x",$AF$2-'Indicator Date hidden'!AG5)</f>
        <v>1</v>
      </c>
      <c r="AG4" s="205">
        <f>IF('Indicator Date hidden'!AH5="x","x",$AG$2-'Indicator Date hidden'!AH5)</f>
        <v>0</v>
      </c>
      <c r="AH4" s="205">
        <f>IF('Indicator Date hidden'!AI5="x","x",$AH$2-'Indicator Date hidden'!AI5)</f>
        <v>0</v>
      </c>
      <c r="AI4" s="205">
        <f>IF('Indicator Date hidden'!AJ5="x","x",$AI$2-'Indicator Date hidden'!AJ5)</f>
        <v>0</v>
      </c>
      <c r="AJ4" s="205" t="str">
        <f>IF('Indicator Date hidden'!AK5="x","x",$AJ$2-'Indicator Date hidden'!AK5)</f>
        <v>x</v>
      </c>
      <c r="AK4" s="205">
        <f>IF('Indicator Date hidden'!AL5="x","x",$AK$2-'Indicator Date hidden'!AL5)</f>
        <v>1</v>
      </c>
      <c r="AL4" s="205">
        <f>IF('Indicator Date hidden'!AM5="x","x",$AL$2-'Indicator Date hidden'!AM5)</f>
        <v>0</v>
      </c>
      <c r="AM4" s="205">
        <f>IF('Indicator Date hidden'!AN5="x","x",$AM$2-'Indicator Date hidden'!AN5)</f>
        <v>0</v>
      </c>
      <c r="AN4" s="205">
        <f>IF('Indicator Date hidden'!AO5="x","x",$AN$2-'Indicator Date hidden'!AO5)</f>
        <v>0</v>
      </c>
      <c r="AO4" s="205">
        <f>IF('Indicator Date hidden'!AP5="x","x",$AO$2-'Indicator Date hidden'!AP5)</f>
        <v>0</v>
      </c>
      <c r="AP4" s="205">
        <f>IF('Indicator Date hidden'!AQ5="x","x",$AP$2-'Indicator Date hidden'!AQ5)</f>
        <v>0</v>
      </c>
      <c r="AQ4" s="205" t="str">
        <f>IF('Indicator Date hidden'!AR5="x","x",$AQ$2-'Indicator Date hidden'!AR5)</f>
        <v>x</v>
      </c>
      <c r="AR4" s="205">
        <f>IF('Indicator Date hidden'!AS5="x","x",$AR$2-'Indicator Date hidden'!AS5)</f>
        <v>0</v>
      </c>
      <c r="AS4" s="205">
        <f>IF('Indicator Date hidden'!AT5="x","x",$AS$2-'Indicator Date hidden'!AT5)</f>
        <v>0</v>
      </c>
      <c r="AT4" s="205">
        <f>IF('Indicator Date hidden'!AU5="x","x",$AT$2-'Indicator Date hidden'!AU5)</f>
        <v>0</v>
      </c>
      <c r="AU4" s="205">
        <f>IF('Indicator Date hidden'!AV5="x","x",$AU$2-'Indicator Date hidden'!AV5)</f>
        <v>2</v>
      </c>
      <c r="AV4" s="205">
        <f>IF('Indicator Date hidden'!AW5="x","x",$AV$2-'Indicator Date hidden'!AW5)</f>
        <v>0</v>
      </c>
      <c r="AW4" s="205">
        <f>IF('Indicator Date hidden'!AX5="x","x",$AW$2-'Indicator Date hidden'!AX5)</f>
        <v>0</v>
      </c>
      <c r="AX4" s="205">
        <f>IF('Indicator Date hidden'!AY5="x","x",$AX$2-'Indicator Date hidden'!AY5)</f>
        <v>0</v>
      </c>
      <c r="AY4" s="205">
        <f>IF('Indicator Date hidden'!AZ5="x","x",$AY$2-'Indicator Date hidden'!AZ5)</f>
        <v>0</v>
      </c>
      <c r="AZ4" s="205">
        <f>IF('Indicator Date hidden'!BA5="x","x",$AZ$2-'Indicator Date hidden'!BA5)</f>
        <v>0</v>
      </c>
      <c r="BA4">
        <f t="shared" si="0"/>
        <v>16</v>
      </c>
      <c r="BB4" s="21">
        <f t="shared" si="1"/>
        <v>0.33333333333333331</v>
      </c>
      <c r="BC4">
        <f t="shared" si="2"/>
        <v>7</v>
      </c>
      <c r="BD4" s="21">
        <f t="shared" si="3"/>
        <v>1.0474837574980447</v>
      </c>
      <c r="BE4" s="281">
        <f t="shared" si="4"/>
        <v>0</v>
      </c>
    </row>
    <row r="5" spans="1:57" x14ac:dyDescent="0.35">
      <c r="A5" t="s">
        <v>6977</v>
      </c>
      <c r="B5" s="205">
        <f>IF('Indicator Date hidden'!C6="x","x",$B$2-'Indicator Date hidden'!C6)</f>
        <v>0</v>
      </c>
      <c r="C5" s="205">
        <f>IF('Indicator Date hidden'!D6="x","x",$C$2-'Indicator Date hidden'!D6)</f>
        <v>0</v>
      </c>
      <c r="D5" s="205">
        <f>IF('Indicator Date hidden'!E6="x","x",$D$2-'Indicator Date hidden'!E6)</f>
        <v>0</v>
      </c>
      <c r="E5" s="205">
        <f>IF('Indicator Date hidden'!F6="x","x",$E$2-'Indicator Date hidden'!F6)</f>
        <v>0</v>
      </c>
      <c r="F5" s="205">
        <f>IF('Indicator Date hidden'!G6="x","x",$F$2-'Indicator Date hidden'!G6)</f>
        <v>0</v>
      </c>
      <c r="G5" s="205">
        <f>IF('Indicator Date hidden'!H6="x","x",$G$2-'Indicator Date hidden'!H6)</f>
        <v>0</v>
      </c>
      <c r="H5" s="205">
        <f>IF('Indicator Date hidden'!I6="x","x",$H$2-'Indicator Date hidden'!I6)</f>
        <v>0</v>
      </c>
      <c r="I5" s="205">
        <f>IF('Indicator Date hidden'!J6="x","x",$I$2-'Indicator Date hidden'!J6)</f>
        <v>0</v>
      </c>
      <c r="J5" s="205">
        <f>IF('Indicator Date hidden'!K6="x","x",$J$2-'Indicator Date hidden'!K6)</f>
        <v>0</v>
      </c>
      <c r="K5" s="205">
        <f>IF('Indicator Date hidden'!L6="x","x",$K$2-'Indicator Date hidden'!L6)</f>
        <v>0</v>
      </c>
      <c r="L5" s="205">
        <f>IF('Indicator Date hidden'!M6="x","x",$L$2-'Indicator Date hidden'!M6)</f>
        <v>0</v>
      </c>
      <c r="M5" s="205">
        <f>IF('Indicator Date hidden'!N6="x","x",$M$2-'Indicator Date hidden'!N6)</f>
        <v>0</v>
      </c>
      <c r="N5" s="205">
        <f>IF('Indicator Date hidden'!O6="x","x",$N$2-'Indicator Date hidden'!O6)</f>
        <v>0</v>
      </c>
      <c r="O5" s="205">
        <f>IF('Indicator Date hidden'!P6="x","x",$O$2-'Indicator Date hidden'!P6)</f>
        <v>0</v>
      </c>
      <c r="P5" s="205">
        <f>IF('Indicator Date hidden'!Q6="x","x",$P$2-'Indicator Date hidden'!Q6)</f>
        <v>0</v>
      </c>
      <c r="Q5" s="205" t="str">
        <f>IF('Indicator Date hidden'!R6="x","x",$Q$2-'Indicator Date hidden'!R6)</f>
        <v>x</v>
      </c>
      <c r="R5" s="205">
        <f>IF('Indicator Date hidden'!S6="x","x",$R$2-'Indicator Date hidden'!S6)</f>
        <v>0</v>
      </c>
      <c r="S5" s="205">
        <f>IF('Indicator Date hidden'!T6="x","x",$S$2-'Indicator Date hidden'!T6)</f>
        <v>0</v>
      </c>
      <c r="T5" s="205">
        <f>IF('Indicator Date hidden'!U6="x","x",$T$2-'Indicator Date hidden'!U6)</f>
        <v>0</v>
      </c>
      <c r="U5" s="205">
        <f>IF('Indicator Date hidden'!V6="x","x",$U$2-'Indicator Date hidden'!V6)</f>
        <v>0</v>
      </c>
      <c r="V5" s="205">
        <f>IF('Indicator Date hidden'!W6="x","x",$V$2-'Indicator Date hidden'!W6)</f>
        <v>0</v>
      </c>
      <c r="W5" s="205">
        <f>IF('Indicator Date hidden'!X6="x","x",$W$2-'Indicator Date hidden'!X6)</f>
        <v>2</v>
      </c>
      <c r="X5" s="205">
        <f>IF('Indicator Date hidden'!Y6="x","x",$X$2-'Indicator Date hidden'!Y6)</f>
        <v>4</v>
      </c>
      <c r="Y5" s="205">
        <f>IF('Indicator Date hidden'!Z6="x","x",$Y$2-'Indicator Date hidden'!Z6)</f>
        <v>0</v>
      </c>
      <c r="Z5" s="205">
        <f>IF('Indicator Date hidden'!AA6="x","x",$Z$2-'Indicator Date hidden'!AA6)</f>
        <v>0</v>
      </c>
      <c r="AA5" s="205">
        <f>IF('Indicator Date hidden'!AB6="x","x",$AA$2-'Indicator Date hidden'!AB6)</f>
        <v>0</v>
      </c>
      <c r="AB5" s="205">
        <f>IF('Indicator Date hidden'!AC6="x","x",$AB$2-'Indicator Date hidden'!AC6)</f>
        <v>0</v>
      </c>
      <c r="AC5" s="205">
        <f>IF('Indicator Date hidden'!AD6="x","x",$AC$2-'Indicator Date hidden'!AD6)</f>
        <v>0</v>
      </c>
      <c r="AD5" s="205">
        <f>IF('Indicator Date hidden'!AE6="x","x",$AD$2-'Indicator Date hidden'!AE6)</f>
        <v>0</v>
      </c>
      <c r="AE5" s="205">
        <f>IF('Indicator Date hidden'!AF6="x","x",$AE$2-'Indicator Date hidden'!AF6)</f>
        <v>0</v>
      </c>
      <c r="AF5" s="205" t="str">
        <f>IF('Indicator Date hidden'!AG6="x","x",$AF$2-'Indicator Date hidden'!AG6)</f>
        <v>x</v>
      </c>
      <c r="AG5" s="205">
        <f>IF('Indicator Date hidden'!AH6="x","x",$AG$2-'Indicator Date hidden'!AH6)</f>
        <v>0</v>
      </c>
      <c r="AH5" s="205">
        <f>IF('Indicator Date hidden'!AI6="x","x",$AH$2-'Indicator Date hidden'!AI6)</f>
        <v>0</v>
      </c>
      <c r="AI5" s="205">
        <f>IF('Indicator Date hidden'!AJ6="x","x",$AI$2-'Indicator Date hidden'!AJ6)</f>
        <v>0</v>
      </c>
      <c r="AJ5" s="205">
        <f>IF('Indicator Date hidden'!AK6="x","x",$AJ$2-'Indicator Date hidden'!AK6)</f>
        <v>1</v>
      </c>
      <c r="AK5" s="205">
        <f>IF('Indicator Date hidden'!AL6="x","x",$AK$2-'Indicator Date hidden'!AL6)</f>
        <v>1</v>
      </c>
      <c r="AL5" s="205">
        <f>IF('Indicator Date hidden'!AM6="x","x",$AL$2-'Indicator Date hidden'!AM6)</f>
        <v>0</v>
      </c>
      <c r="AM5" s="205">
        <f>IF('Indicator Date hidden'!AN6="x","x",$AM$2-'Indicator Date hidden'!AN6)</f>
        <v>0</v>
      </c>
      <c r="AN5" s="205">
        <f>IF('Indicator Date hidden'!AO6="x","x",$AN$2-'Indicator Date hidden'!AO6)</f>
        <v>0</v>
      </c>
      <c r="AO5" s="205">
        <f>IF('Indicator Date hidden'!AP6="x","x",$AO$2-'Indicator Date hidden'!AP6)</f>
        <v>0</v>
      </c>
      <c r="AP5" s="205">
        <f>IF('Indicator Date hidden'!AQ6="x","x",$AP$2-'Indicator Date hidden'!AQ6)</f>
        <v>0</v>
      </c>
      <c r="AQ5" s="205">
        <f>IF('Indicator Date hidden'!AR6="x","x",$AQ$2-'Indicator Date hidden'!AR6)</f>
        <v>4</v>
      </c>
      <c r="AR5" s="205">
        <f>IF('Indicator Date hidden'!AS6="x","x",$AR$2-'Indicator Date hidden'!AS6)</f>
        <v>0</v>
      </c>
      <c r="AS5" s="205">
        <f>IF('Indicator Date hidden'!AT6="x","x",$AS$2-'Indicator Date hidden'!AT6)</f>
        <v>0</v>
      </c>
      <c r="AT5" s="205">
        <f>IF('Indicator Date hidden'!AU6="x","x",$AT$2-'Indicator Date hidden'!AU6)</f>
        <v>0</v>
      </c>
      <c r="AU5" s="205">
        <f>IF('Indicator Date hidden'!AV6="x","x",$AU$2-'Indicator Date hidden'!AV6)</f>
        <v>8</v>
      </c>
      <c r="AV5" s="205">
        <f>IF('Indicator Date hidden'!AW6="x","x",$AV$2-'Indicator Date hidden'!AW6)</f>
        <v>0</v>
      </c>
      <c r="AW5" s="205">
        <f>IF('Indicator Date hidden'!AX6="x","x",$AW$2-'Indicator Date hidden'!AX6)</f>
        <v>0</v>
      </c>
      <c r="AX5" s="205">
        <f>IF('Indicator Date hidden'!AY6="x","x",$AX$2-'Indicator Date hidden'!AY6)</f>
        <v>0</v>
      </c>
      <c r="AY5" s="205">
        <f>IF('Indicator Date hidden'!AZ6="x","x",$AY$2-'Indicator Date hidden'!AZ6)</f>
        <v>0</v>
      </c>
      <c r="AZ5" s="205">
        <f>IF('Indicator Date hidden'!BA6="x","x",$AZ$2-'Indicator Date hidden'!BA6)</f>
        <v>0</v>
      </c>
      <c r="BA5">
        <f t="shared" si="0"/>
        <v>20</v>
      </c>
      <c r="BB5" s="21">
        <f t="shared" si="1"/>
        <v>0.40816326530612246</v>
      </c>
      <c r="BC5">
        <f t="shared" si="2"/>
        <v>6</v>
      </c>
      <c r="BD5" s="21">
        <f t="shared" si="3"/>
        <v>1.3838480414828314</v>
      </c>
      <c r="BE5" s="281">
        <f t="shared" si="4"/>
        <v>0</v>
      </c>
    </row>
    <row r="6" spans="1:57" x14ac:dyDescent="0.35">
      <c r="A6" t="s">
        <v>6897</v>
      </c>
      <c r="B6" s="205">
        <f>IF('Indicator Date hidden'!C7="x","x",$B$2-'Indicator Date hidden'!C7)</f>
        <v>0</v>
      </c>
      <c r="C6" s="205">
        <f>IF('Indicator Date hidden'!D7="x","x",$C$2-'Indicator Date hidden'!D7)</f>
        <v>0</v>
      </c>
      <c r="D6" s="205">
        <f>IF('Indicator Date hidden'!E7="x","x",$D$2-'Indicator Date hidden'!E7)</f>
        <v>0</v>
      </c>
      <c r="E6" s="205">
        <f>IF('Indicator Date hidden'!F7="x","x",$E$2-'Indicator Date hidden'!F7)</f>
        <v>0</v>
      </c>
      <c r="F6" s="205">
        <f>IF('Indicator Date hidden'!G7="x","x",$F$2-'Indicator Date hidden'!G7)</f>
        <v>0</v>
      </c>
      <c r="G6" s="205">
        <f>IF('Indicator Date hidden'!H7="x","x",$G$2-'Indicator Date hidden'!H7)</f>
        <v>0</v>
      </c>
      <c r="H6" s="205">
        <f>IF('Indicator Date hidden'!I7="x","x",$H$2-'Indicator Date hidden'!I7)</f>
        <v>0</v>
      </c>
      <c r="I6" s="205">
        <f>IF('Indicator Date hidden'!J7="x","x",$I$2-'Indicator Date hidden'!J7)</f>
        <v>0</v>
      </c>
      <c r="J6" s="205">
        <f>IF('Indicator Date hidden'!K7="x","x",$J$2-'Indicator Date hidden'!K7)</f>
        <v>0</v>
      </c>
      <c r="K6" s="205">
        <f>IF('Indicator Date hidden'!L7="x","x",$K$2-'Indicator Date hidden'!L7)</f>
        <v>0</v>
      </c>
      <c r="L6" s="205">
        <f>IF('Indicator Date hidden'!M7="x","x",$L$2-'Indicator Date hidden'!M7)</f>
        <v>0</v>
      </c>
      <c r="M6" s="205">
        <f>IF('Indicator Date hidden'!N7="x","x",$M$2-'Indicator Date hidden'!N7)</f>
        <v>0</v>
      </c>
      <c r="N6" s="205">
        <f>IF('Indicator Date hidden'!O7="x","x",$N$2-'Indicator Date hidden'!O7)</f>
        <v>0</v>
      </c>
      <c r="O6" s="205">
        <f>IF('Indicator Date hidden'!P7="x","x",$O$2-'Indicator Date hidden'!P7)</f>
        <v>0</v>
      </c>
      <c r="P6" s="205">
        <f>IF('Indicator Date hidden'!Q7="x","x",$P$2-'Indicator Date hidden'!Q7)</f>
        <v>0</v>
      </c>
      <c r="Q6" s="205" t="str">
        <f>IF('Indicator Date hidden'!R7="x","x",$Q$2-'Indicator Date hidden'!R7)</f>
        <v>x</v>
      </c>
      <c r="R6" s="205">
        <f>IF('Indicator Date hidden'!S7="x","x",$R$2-'Indicator Date hidden'!S7)</f>
        <v>0</v>
      </c>
      <c r="S6" s="205">
        <f>IF('Indicator Date hidden'!T7="x","x",$S$2-'Indicator Date hidden'!T7)</f>
        <v>0</v>
      </c>
      <c r="T6" s="205">
        <f>IF('Indicator Date hidden'!U7="x","x",$T$2-'Indicator Date hidden'!U7)</f>
        <v>0</v>
      </c>
      <c r="U6" s="205">
        <f>IF('Indicator Date hidden'!V7="x","x",$U$2-'Indicator Date hidden'!V7)</f>
        <v>0</v>
      </c>
      <c r="V6" s="205">
        <f>IF('Indicator Date hidden'!W7="x","x",$V$2-'Indicator Date hidden'!W7)</f>
        <v>0</v>
      </c>
      <c r="W6" s="205">
        <f>IF('Indicator Date hidden'!X7="x","x",$W$2-'Indicator Date hidden'!X7)</f>
        <v>7</v>
      </c>
      <c r="X6" s="205">
        <f>IF('Indicator Date hidden'!Y7="x","x",$X$2-'Indicator Date hidden'!Y7)</f>
        <v>5</v>
      </c>
      <c r="Y6" s="205">
        <f>IF('Indicator Date hidden'!Z7="x","x",$Y$2-'Indicator Date hidden'!Z7)</f>
        <v>0</v>
      </c>
      <c r="Z6" s="205">
        <f>IF('Indicator Date hidden'!AA7="x","x",$Z$2-'Indicator Date hidden'!AA7)</f>
        <v>0</v>
      </c>
      <c r="AA6" s="205">
        <f>IF('Indicator Date hidden'!AB7="x","x",$AA$2-'Indicator Date hidden'!AB7)</f>
        <v>0</v>
      </c>
      <c r="AB6" s="205">
        <f>IF('Indicator Date hidden'!AC7="x","x",$AB$2-'Indicator Date hidden'!AC7)</f>
        <v>0</v>
      </c>
      <c r="AC6" s="205">
        <f>IF('Indicator Date hidden'!AD7="x","x",$AC$2-'Indicator Date hidden'!AD7)</f>
        <v>0</v>
      </c>
      <c r="AD6" s="205">
        <f>IF('Indicator Date hidden'!AE7="x","x",$AD$2-'Indicator Date hidden'!AE7)</f>
        <v>0</v>
      </c>
      <c r="AE6" s="205" t="str">
        <f>IF('Indicator Date hidden'!AF7="x","x",$AE$2-'Indicator Date hidden'!AF7)</f>
        <v>x</v>
      </c>
      <c r="AF6" s="205">
        <f>IF('Indicator Date hidden'!AG7="x","x",$AF$2-'Indicator Date hidden'!AG7)</f>
        <v>5</v>
      </c>
      <c r="AG6" s="205">
        <f>IF('Indicator Date hidden'!AH7="x","x",$AG$2-'Indicator Date hidden'!AH7)</f>
        <v>0</v>
      </c>
      <c r="AH6" s="205">
        <f>IF('Indicator Date hidden'!AI7="x","x",$AH$2-'Indicator Date hidden'!AI7)</f>
        <v>0</v>
      </c>
      <c r="AI6" s="205">
        <f>IF('Indicator Date hidden'!AJ7="x","x",$AI$2-'Indicator Date hidden'!AJ7)</f>
        <v>0</v>
      </c>
      <c r="AJ6" s="205" t="str">
        <f>IF('Indicator Date hidden'!AK7="x","x",$AJ$2-'Indicator Date hidden'!AK7)</f>
        <v>x</v>
      </c>
      <c r="AK6" s="205">
        <f>IF('Indicator Date hidden'!AL7="x","x",$AK$2-'Indicator Date hidden'!AL7)</f>
        <v>1</v>
      </c>
      <c r="AL6" s="205">
        <f>IF('Indicator Date hidden'!AM7="x","x",$AL$2-'Indicator Date hidden'!AM7)</f>
        <v>0</v>
      </c>
      <c r="AM6" s="205">
        <f>IF('Indicator Date hidden'!AN7="x","x",$AM$2-'Indicator Date hidden'!AN7)</f>
        <v>0</v>
      </c>
      <c r="AN6" s="205">
        <f>IF('Indicator Date hidden'!AO7="x","x",$AN$2-'Indicator Date hidden'!AO7)</f>
        <v>0</v>
      </c>
      <c r="AO6" s="205">
        <f>IF('Indicator Date hidden'!AP7="x","x",$AO$2-'Indicator Date hidden'!AP7)</f>
        <v>1</v>
      </c>
      <c r="AP6" s="205">
        <f>IF('Indicator Date hidden'!AQ7="x","x",$AP$2-'Indicator Date hidden'!AQ7)</f>
        <v>1</v>
      </c>
      <c r="AQ6" s="205">
        <f>IF('Indicator Date hidden'!AR7="x","x",$AQ$2-'Indicator Date hidden'!AR7)</f>
        <v>8</v>
      </c>
      <c r="AR6" s="205">
        <f>IF('Indicator Date hidden'!AS7="x","x",$AR$2-'Indicator Date hidden'!AS7)</f>
        <v>0</v>
      </c>
      <c r="AS6" s="205">
        <f>IF('Indicator Date hidden'!AT7="x","x",$AS$2-'Indicator Date hidden'!AT7)</f>
        <v>0</v>
      </c>
      <c r="AT6" s="205">
        <f>IF('Indicator Date hidden'!AU7="x","x",$AT$2-'Indicator Date hidden'!AU7)</f>
        <v>0</v>
      </c>
      <c r="AU6" s="205">
        <f>IF('Indicator Date hidden'!AV7="x","x",$AU$2-'Indicator Date hidden'!AV7)</f>
        <v>1</v>
      </c>
      <c r="AV6" s="205">
        <f>IF('Indicator Date hidden'!AW7="x","x",$AV$2-'Indicator Date hidden'!AW7)</f>
        <v>0</v>
      </c>
      <c r="AW6" s="205">
        <f>IF('Indicator Date hidden'!AX7="x","x",$AW$2-'Indicator Date hidden'!AX7)</f>
        <v>0</v>
      </c>
      <c r="AX6" s="205">
        <f>IF('Indicator Date hidden'!AY7="x","x",$AX$2-'Indicator Date hidden'!AY7)</f>
        <v>0</v>
      </c>
      <c r="AY6" s="205">
        <f>IF('Indicator Date hidden'!AZ7="x","x",$AY$2-'Indicator Date hidden'!AZ7)</f>
        <v>0</v>
      </c>
      <c r="AZ6" s="205">
        <f>IF('Indicator Date hidden'!BA7="x","x",$AZ$2-'Indicator Date hidden'!BA7)</f>
        <v>0</v>
      </c>
      <c r="BA6">
        <f t="shared" si="0"/>
        <v>29</v>
      </c>
      <c r="BB6" s="21">
        <f t="shared" si="1"/>
        <v>0.60416666666666663</v>
      </c>
      <c r="BC6">
        <f t="shared" si="2"/>
        <v>8</v>
      </c>
      <c r="BD6" s="21">
        <f t="shared" si="3"/>
        <v>1.7646952443851476</v>
      </c>
      <c r="BE6" s="281">
        <f t="shared" si="4"/>
        <v>0</v>
      </c>
    </row>
    <row r="7" spans="1:57" x14ac:dyDescent="0.35">
      <c r="A7" t="s">
        <v>6906</v>
      </c>
      <c r="B7" s="205">
        <f>IF('Indicator Date hidden'!C8="x","x",$B$2-'Indicator Date hidden'!C8)</f>
        <v>0</v>
      </c>
      <c r="C7" s="205">
        <f>IF('Indicator Date hidden'!D8="x","x",$C$2-'Indicator Date hidden'!D8)</f>
        <v>0</v>
      </c>
      <c r="D7" s="205">
        <f>IF('Indicator Date hidden'!E8="x","x",$D$2-'Indicator Date hidden'!E8)</f>
        <v>0</v>
      </c>
      <c r="E7" s="205">
        <f>IF('Indicator Date hidden'!F8="x","x",$E$2-'Indicator Date hidden'!F8)</f>
        <v>0</v>
      </c>
      <c r="F7" s="205">
        <f>IF('Indicator Date hidden'!G8="x","x",$F$2-'Indicator Date hidden'!G8)</f>
        <v>0</v>
      </c>
      <c r="G7" s="205">
        <f>IF('Indicator Date hidden'!H8="x","x",$G$2-'Indicator Date hidden'!H8)</f>
        <v>0</v>
      </c>
      <c r="H7" s="205">
        <f>IF('Indicator Date hidden'!I8="x","x",$H$2-'Indicator Date hidden'!I8)</f>
        <v>0</v>
      </c>
      <c r="I7" s="205">
        <f>IF('Indicator Date hidden'!J8="x","x",$I$2-'Indicator Date hidden'!J8)</f>
        <v>0</v>
      </c>
      <c r="J7" s="205">
        <f>IF('Indicator Date hidden'!K8="x","x",$J$2-'Indicator Date hidden'!K8)</f>
        <v>0</v>
      </c>
      <c r="K7" s="205">
        <f>IF('Indicator Date hidden'!L8="x","x",$K$2-'Indicator Date hidden'!L8)</f>
        <v>0</v>
      </c>
      <c r="L7" s="205">
        <f>IF('Indicator Date hidden'!M8="x","x",$L$2-'Indicator Date hidden'!M8)</f>
        <v>0</v>
      </c>
      <c r="M7" s="205">
        <f>IF('Indicator Date hidden'!N8="x","x",$M$2-'Indicator Date hidden'!N8)</f>
        <v>0</v>
      </c>
      <c r="N7" s="205">
        <f>IF('Indicator Date hidden'!O8="x","x",$N$2-'Indicator Date hidden'!O8)</f>
        <v>0</v>
      </c>
      <c r="O7" s="205">
        <f>IF('Indicator Date hidden'!P8="x","x",$O$2-'Indicator Date hidden'!P8)</f>
        <v>0</v>
      </c>
      <c r="P7" s="205">
        <f>IF('Indicator Date hidden'!Q8="x","x",$P$2-'Indicator Date hidden'!Q8)</f>
        <v>0</v>
      </c>
      <c r="Q7" s="205" t="str">
        <f>IF('Indicator Date hidden'!R8="x","x",$Q$2-'Indicator Date hidden'!R8)</f>
        <v>x</v>
      </c>
      <c r="R7" s="205">
        <f>IF('Indicator Date hidden'!S8="x","x",$R$2-'Indicator Date hidden'!S8)</f>
        <v>0</v>
      </c>
      <c r="S7" s="205">
        <f>IF('Indicator Date hidden'!T8="x","x",$S$2-'Indicator Date hidden'!T8)</f>
        <v>0</v>
      </c>
      <c r="T7" s="205">
        <f>IF('Indicator Date hidden'!U8="x","x",$T$2-'Indicator Date hidden'!U8)</f>
        <v>0</v>
      </c>
      <c r="U7" s="205">
        <f>IF('Indicator Date hidden'!V8="x","x",$U$2-'Indicator Date hidden'!V8)</f>
        <v>0</v>
      </c>
      <c r="V7" s="205">
        <f>IF('Indicator Date hidden'!W8="x","x",$V$2-'Indicator Date hidden'!W8)</f>
        <v>0</v>
      </c>
      <c r="W7" s="205" t="str">
        <f>IF('Indicator Date hidden'!X8="x","x",$W$2-'Indicator Date hidden'!X8)</f>
        <v>x</v>
      </c>
      <c r="X7" s="205" t="str">
        <f>IF('Indicator Date hidden'!Y8="x","x",$X$2-'Indicator Date hidden'!Y8)</f>
        <v>x</v>
      </c>
      <c r="Y7" s="205">
        <f>IF('Indicator Date hidden'!Z8="x","x",$Y$2-'Indicator Date hidden'!Z8)</f>
        <v>0</v>
      </c>
      <c r="Z7" s="205">
        <f>IF('Indicator Date hidden'!AA8="x","x",$Z$2-'Indicator Date hidden'!AA8)</f>
        <v>0</v>
      </c>
      <c r="AA7" s="205" t="str">
        <f>IF('Indicator Date hidden'!AB8="x","x",$AA$2-'Indicator Date hidden'!AB8)</f>
        <v>x</v>
      </c>
      <c r="AB7" s="205">
        <f>IF('Indicator Date hidden'!AC8="x","x",$AB$2-'Indicator Date hidden'!AC8)</f>
        <v>0</v>
      </c>
      <c r="AC7" s="205">
        <f>IF('Indicator Date hidden'!AD8="x","x",$AC$2-'Indicator Date hidden'!AD8)</f>
        <v>0</v>
      </c>
      <c r="AD7" s="205" t="str">
        <f>IF('Indicator Date hidden'!AE8="x","x",$AD$2-'Indicator Date hidden'!AE8)</f>
        <v>x</v>
      </c>
      <c r="AE7" s="205" t="str">
        <f>IF('Indicator Date hidden'!AF8="x","x",$AE$2-'Indicator Date hidden'!AF8)</f>
        <v>x</v>
      </c>
      <c r="AF7" s="205" t="str">
        <f>IF('Indicator Date hidden'!AG8="x","x",$AF$2-'Indicator Date hidden'!AG8)</f>
        <v>x</v>
      </c>
      <c r="AG7" s="205">
        <f>IF('Indicator Date hidden'!AH8="x","x",$AG$2-'Indicator Date hidden'!AH8)</f>
        <v>0</v>
      </c>
      <c r="AH7" s="205">
        <f>IF('Indicator Date hidden'!AI8="x","x",$AH$2-'Indicator Date hidden'!AI8)</f>
        <v>0</v>
      </c>
      <c r="AI7" s="205">
        <f>IF('Indicator Date hidden'!AJ8="x","x",$AI$2-'Indicator Date hidden'!AJ8)</f>
        <v>0</v>
      </c>
      <c r="AJ7" s="205" t="str">
        <f>IF('Indicator Date hidden'!AK8="x","x",$AJ$2-'Indicator Date hidden'!AK8)</f>
        <v>x</v>
      </c>
      <c r="AK7" s="205">
        <f>IF('Indicator Date hidden'!AL8="x","x",$AK$2-'Indicator Date hidden'!AL8)</f>
        <v>1</v>
      </c>
      <c r="AL7" s="205">
        <f>IF('Indicator Date hidden'!AM8="x","x",$AL$2-'Indicator Date hidden'!AM8)</f>
        <v>0</v>
      </c>
      <c r="AM7" s="205">
        <f>IF('Indicator Date hidden'!AN8="x","x",$AM$2-'Indicator Date hidden'!AN8)</f>
        <v>0</v>
      </c>
      <c r="AN7" s="205">
        <f>IF('Indicator Date hidden'!AO8="x","x",$AN$2-'Indicator Date hidden'!AO8)</f>
        <v>0</v>
      </c>
      <c r="AO7" s="205">
        <f>IF('Indicator Date hidden'!AP8="x","x",$AO$2-'Indicator Date hidden'!AP8)</f>
        <v>0</v>
      </c>
      <c r="AP7" s="205" t="str">
        <f>IF('Indicator Date hidden'!AQ8="x","x",$AP$2-'Indicator Date hidden'!AQ8)</f>
        <v>x</v>
      </c>
      <c r="AQ7" s="205">
        <f>IF('Indicator Date hidden'!AR8="x","x",$AQ$2-'Indicator Date hidden'!AR8)</f>
        <v>6</v>
      </c>
      <c r="AR7" s="205">
        <f>IF('Indicator Date hidden'!AS8="x","x",$AR$2-'Indicator Date hidden'!AS8)</f>
        <v>0</v>
      </c>
      <c r="AS7" s="205" t="str">
        <f>IF('Indicator Date hidden'!AT8="x","x",$AS$2-'Indicator Date hidden'!AT8)</f>
        <v>x</v>
      </c>
      <c r="AT7" s="205">
        <f>IF('Indicator Date hidden'!AU8="x","x",$AT$2-'Indicator Date hidden'!AU8)</f>
        <v>0</v>
      </c>
      <c r="AU7" s="205">
        <f>IF('Indicator Date hidden'!AV8="x","x",$AU$2-'Indicator Date hidden'!AV8)</f>
        <v>1</v>
      </c>
      <c r="AV7" s="205">
        <f>IF('Indicator Date hidden'!AW8="x","x",$AV$2-'Indicator Date hidden'!AW8)</f>
        <v>0</v>
      </c>
      <c r="AW7" s="205">
        <f>IF('Indicator Date hidden'!AX8="x","x",$AW$2-'Indicator Date hidden'!AX8)</f>
        <v>0</v>
      </c>
      <c r="AX7" s="205">
        <f>IF('Indicator Date hidden'!AY8="x","x",$AX$2-'Indicator Date hidden'!AY8)</f>
        <v>0</v>
      </c>
      <c r="AY7" s="205">
        <f>IF('Indicator Date hidden'!AZ8="x","x",$AY$2-'Indicator Date hidden'!AZ8)</f>
        <v>4</v>
      </c>
      <c r="AZ7" s="205">
        <f>IF('Indicator Date hidden'!BA8="x","x",$AZ$2-'Indicator Date hidden'!BA8)</f>
        <v>0</v>
      </c>
      <c r="BA7">
        <f t="shared" si="0"/>
        <v>12</v>
      </c>
      <c r="BB7" s="21">
        <f t="shared" si="1"/>
        <v>0.29268292682926828</v>
      </c>
      <c r="BC7">
        <f t="shared" si="2"/>
        <v>4</v>
      </c>
      <c r="BD7" s="21">
        <f t="shared" si="3"/>
        <v>1.1096890893733977</v>
      </c>
      <c r="BE7" s="281">
        <f t="shared" si="4"/>
        <v>0</v>
      </c>
    </row>
    <row r="8" spans="1:57" x14ac:dyDescent="0.35">
      <c r="A8" t="s">
        <v>6903</v>
      </c>
      <c r="B8" s="205">
        <f>IF('Indicator Date hidden'!C9="x","x",$B$2-'Indicator Date hidden'!C9)</f>
        <v>0</v>
      </c>
      <c r="C8" s="205">
        <f>IF('Indicator Date hidden'!D9="x","x",$C$2-'Indicator Date hidden'!D9)</f>
        <v>0</v>
      </c>
      <c r="D8" s="205">
        <f>IF('Indicator Date hidden'!E9="x","x",$D$2-'Indicator Date hidden'!E9)</f>
        <v>0</v>
      </c>
      <c r="E8" s="205">
        <f>IF('Indicator Date hidden'!F9="x","x",$E$2-'Indicator Date hidden'!F9)</f>
        <v>0</v>
      </c>
      <c r="F8" s="205">
        <f>IF('Indicator Date hidden'!G9="x","x",$F$2-'Indicator Date hidden'!G9)</f>
        <v>0</v>
      </c>
      <c r="G8" s="205">
        <f>IF('Indicator Date hidden'!H9="x","x",$G$2-'Indicator Date hidden'!H9)</f>
        <v>0</v>
      </c>
      <c r="H8" s="205">
        <f>IF('Indicator Date hidden'!I9="x","x",$H$2-'Indicator Date hidden'!I9)</f>
        <v>0</v>
      </c>
      <c r="I8" s="205">
        <f>IF('Indicator Date hidden'!J9="x","x",$I$2-'Indicator Date hidden'!J9)</f>
        <v>0</v>
      </c>
      <c r="J8" s="205">
        <f>IF('Indicator Date hidden'!K9="x","x",$J$2-'Indicator Date hidden'!K9)</f>
        <v>0</v>
      </c>
      <c r="K8" s="205">
        <f>IF('Indicator Date hidden'!L9="x","x",$K$2-'Indicator Date hidden'!L9)</f>
        <v>0</v>
      </c>
      <c r="L8" s="205">
        <f>IF('Indicator Date hidden'!M9="x","x",$L$2-'Indicator Date hidden'!M9)</f>
        <v>0</v>
      </c>
      <c r="M8" s="205">
        <f>IF('Indicator Date hidden'!N9="x","x",$M$2-'Indicator Date hidden'!N9)</f>
        <v>0</v>
      </c>
      <c r="N8" s="205">
        <f>IF('Indicator Date hidden'!O9="x","x",$N$2-'Indicator Date hidden'!O9)</f>
        <v>0</v>
      </c>
      <c r="O8" s="205">
        <f>IF('Indicator Date hidden'!P9="x","x",$O$2-'Indicator Date hidden'!P9)</f>
        <v>0</v>
      </c>
      <c r="P8" s="205">
        <f>IF('Indicator Date hidden'!Q9="x","x",$P$2-'Indicator Date hidden'!Q9)</f>
        <v>0</v>
      </c>
      <c r="Q8" s="205">
        <f>IF('Indicator Date hidden'!R9="x","x",$Q$2-'Indicator Date hidden'!R9)</f>
        <v>9</v>
      </c>
      <c r="R8" s="205">
        <f>IF('Indicator Date hidden'!S9="x","x",$R$2-'Indicator Date hidden'!S9)</f>
        <v>0</v>
      </c>
      <c r="S8" s="205">
        <f>IF('Indicator Date hidden'!T9="x","x",$S$2-'Indicator Date hidden'!T9)</f>
        <v>0</v>
      </c>
      <c r="T8" s="205">
        <f>IF('Indicator Date hidden'!U9="x","x",$T$2-'Indicator Date hidden'!U9)</f>
        <v>0</v>
      </c>
      <c r="U8" s="205">
        <f>IF('Indicator Date hidden'!V9="x","x",$U$2-'Indicator Date hidden'!V9)</f>
        <v>0</v>
      </c>
      <c r="V8" s="205">
        <f>IF('Indicator Date hidden'!W9="x","x",$V$2-'Indicator Date hidden'!W9)</f>
        <v>0</v>
      </c>
      <c r="W8" s="205">
        <f>IF('Indicator Date hidden'!X9="x","x",$W$2-'Indicator Date hidden'!X9)</f>
        <v>9</v>
      </c>
      <c r="X8" s="205">
        <f>IF('Indicator Date hidden'!Y9="x","x",$X$2-'Indicator Date hidden'!Y9)</f>
        <v>1</v>
      </c>
      <c r="Y8" s="205">
        <f>IF('Indicator Date hidden'!Z9="x","x",$Y$2-'Indicator Date hidden'!Z9)</f>
        <v>0</v>
      </c>
      <c r="Z8" s="205">
        <f>IF('Indicator Date hidden'!AA9="x","x",$Z$2-'Indicator Date hidden'!AA9)</f>
        <v>0</v>
      </c>
      <c r="AA8" s="205">
        <f>IF('Indicator Date hidden'!AB9="x","x",$AA$2-'Indicator Date hidden'!AB9)</f>
        <v>0</v>
      </c>
      <c r="AB8" s="205">
        <f>IF('Indicator Date hidden'!AC9="x","x",$AB$2-'Indicator Date hidden'!AC9)</f>
        <v>0</v>
      </c>
      <c r="AC8" s="205">
        <f>IF('Indicator Date hidden'!AD9="x","x",$AC$2-'Indicator Date hidden'!AD9)</f>
        <v>0</v>
      </c>
      <c r="AD8" s="205" t="str">
        <f>IF('Indicator Date hidden'!AE9="x","x",$AD$2-'Indicator Date hidden'!AE9)</f>
        <v>x</v>
      </c>
      <c r="AE8" s="205">
        <f>IF('Indicator Date hidden'!AF9="x","x",$AE$2-'Indicator Date hidden'!AF9)</f>
        <v>0</v>
      </c>
      <c r="AF8" s="205">
        <f>IF('Indicator Date hidden'!AG9="x","x",$AF$2-'Indicator Date hidden'!AG9)</f>
        <v>0</v>
      </c>
      <c r="AG8" s="205">
        <f>IF('Indicator Date hidden'!AH9="x","x",$AG$2-'Indicator Date hidden'!AH9)</f>
        <v>0</v>
      </c>
      <c r="AH8" s="205">
        <f>IF('Indicator Date hidden'!AI9="x","x",$AH$2-'Indicator Date hidden'!AI9)</f>
        <v>0</v>
      </c>
      <c r="AI8" s="205">
        <f>IF('Indicator Date hidden'!AJ9="x","x",$AI$2-'Indicator Date hidden'!AJ9)</f>
        <v>0</v>
      </c>
      <c r="AJ8" s="205" t="str">
        <f>IF('Indicator Date hidden'!AK9="x","x",$AJ$2-'Indicator Date hidden'!AK9)</f>
        <v>x</v>
      </c>
      <c r="AK8" s="205">
        <f>IF('Indicator Date hidden'!AL9="x","x",$AK$2-'Indicator Date hidden'!AL9)</f>
        <v>1</v>
      </c>
      <c r="AL8" s="205">
        <f>IF('Indicator Date hidden'!AM9="x","x",$AL$2-'Indicator Date hidden'!AM9)</f>
        <v>0</v>
      </c>
      <c r="AM8" s="205">
        <f>IF('Indicator Date hidden'!AN9="x","x",$AM$2-'Indicator Date hidden'!AN9)</f>
        <v>0</v>
      </c>
      <c r="AN8" s="205">
        <f>IF('Indicator Date hidden'!AO9="x","x",$AN$2-'Indicator Date hidden'!AO9)</f>
        <v>0</v>
      </c>
      <c r="AO8" s="205" t="str">
        <f>IF('Indicator Date hidden'!AP9="x","x",$AO$2-'Indicator Date hidden'!AP9)</f>
        <v>x</v>
      </c>
      <c r="AP8" s="205" t="str">
        <f>IF('Indicator Date hidden'!AQ9="x","x",$AP$2-'Indicator Date hidden'!AQ9)</f>
        <v>x</v>
      </c>
      <c r="AQ8" s="205">
        <f>IF('Indicator Date hidden'!AR9="x","x",$AQ$2-'Indicator Date hidden'!AR9)</f>
        <v>0</v>
      </c>
      <c r="AR8" s="205">
        <f>IF('Indicator Date hidden'!AS9="x","x",$AR$2-'Indicator Date hidden'!AS9)</f>
        <v>0</v>
      </c>
      <c r="AS8" s="205">
        <f>IF('Indicator Date hidden'!AT9="x","x",$AS$2-'Indicator Date hidden'!AT9)</f>
        <v>0</v>
      </c>
      <c r="AT8" s="205">
        <f>IF('Indicator Date hidden'!AU9="x","x",$AT$2-'Indicator Date hidden'!AU9)</f>
        <v>0</v>
      </c>
      <c r="AU8" s="205">
        <f>IF('Indicator Date hidden'!AV9="x","x",$AU$2-'Indicator Date hidden'!AV9)</f>
        <v>1</v>
      </c>
      <c r="AV8" s="205">
        <f>IF('Indicator Date hidden'!AW9="x","x",$AV$2-'Indicator Date hidden'!AW9)</f>
        <v>0</v>
      </c>
      <c r="AW8" s="205">
        <f>IF('Indicator Date hidden'!AX9="x","x",$AW$2-'Indicator Date hidden'!AX9)</f>
        <v>0</v>
      </c>
      <c r="AX8" s="205">
        <f>IF('Indicator Date hidden'!AY9="x","x",$AX$2-'Indicator Date hidden'!AY9)</f>
        <v>0</v>
      </c>
      <c r="AY8" s="205">
        <f>IF('Indicator Date hidden'!AZ9="x","x",$AY$2-'Indicator Date hidden'!AZ9)</f>
        <v>0</v>
      </c>
      <c r="AZ8" s="205">
        <f>IF('Indicator Date hidden'!BA9="x","x",$AZ$2-'Indicator Date hidden'!BA9)</f>
        <v>0</v>
      </c>
      <c r="BA8">
        <f t="shared" si="0"/>
        <v>21</v>
      </c>
      <c r="BB8" s="21">
        <f t="shared" si="1"/>
        <v>0.44680851063829785</v>
      </c>
      <c r="BC8">
        <f t="shared" si="2"/>
        <v>5</v>
      </c>
      <c r="BD8" s="21">
        <f t="shared" si="3"/>
        <v>1.8196154683596</v>
      </c>
      <c r="BE8" s="281">
        <f t="shared" si="4"/>
        <v>0</v>
      </c>
    </row>
    <row r="9" spans="1:57" x14ac:dyDescent="0.35">
      <c r="A9" t="s">
        <v>6904</v>
      </c>
      <c r="B9" s="205">
        <f>IF('Indicator Date hidden'!C10="x","x",$B$2-'Indicator Date hidden'!C10)</f>
        <v>0</v>
      </c>
      <c r="C9" s="205">
        <f>IF('Indicator Date hidden'!D10="x","x",$C$2-'Indicator Date hidden'!D10)</f>
        <v>0</v>
      </c>
      <c r="D9" s="205">
        <f>IF('Indicator Date hidden'!E10="x","x",$D$2-'Indicator Date hidden'!E10)</f>
        <v>0</v>
      </c>
      <c r="E9" s="205">
        <f>IF('Indicator Date hidden'!F10="x","x",$E$2-'Indicator Date hidden'!F10)</f>
        <v>0</v>
      </c>
      <c r="F9" s="205">
        <f>IF('Indicator Date hidden'!G10="x","x",$F$2-'Indicator Date hidden'!G10)</f>
        <v>0</v>
      </c>
      <c r="G9" s="205">
        <f>IF('Indicator Date hidden'!H10="x","x",$G$2-'Indicator Date hidden'!H10)</f>
        <v>0</v>
      </c>
      <c r="H9" s="205">
        <f>IF('Indicator Date hidden'!I10="x","x",$H$2-'Indicator Date hidden'!I10)</f>
        <v>0</v>
      </c>
      <c r="I9" s="205">
        <f>IF('Indicator Date hidden'!J10="x","x",$I$2-'Indicator Date hidden'!J10)</f>
        <v>0</v>
      </c>
      <c r="J9" s="205">
        <f>IF('Indicator Date hidden'!K10="x","x",$J$2-'Indicator Date hidden'!K10)</f>
        <v>0</v>
      </c>
      <c r="K9" s="205">
        <f>IF('Indicator Date hidden'!L10="x","x",$K$2-'Indicator Date hidden'!L10)</f>
        <v>0</v>
      </c>
      <c r="L9" s="205">
        <f>IF('Indicator Date hidden'!M10="x","x",$L$2-'Indicator Date hidden'!M10)</f>
        <v>0</v>
      </c>
      <c r="M9" s="205">
        <f>IF('Indicator Date hidden'!N10="x","x",$M$2-'Indicator Date hidden'!N10)</f>
        <v>0</v>
      </c>
      <c r="N9" s="205">
        <f>IF('Indicator Date hidden'!O10="x","x",$N$2-'Indicator Date hidden'!O10)</f>
        <v>0</v>
      </c>
      <c r="O9" s="205">
        <f>IF('Indicator Date hidden'!P10="x","x",$O$2-'Indicator Date hidden'!P10)</f>
        <v>0</v>
      </c>
      <c r="P9" s="205">
        <f>IF('Indicator Date hidden'!Q10="x","x",$P$2-'Indicator Date hidden'!Q10)</f>
        <v>0</v>
      </c>
      <c r="Q9" s="205">
        <f>IF('Indicator Date hidden'!R10="x","x",$Q$2-'Indicator Date hidden'!R10)</f>
        <v>4</v>
      </c>
      <c r="R9" s="205">
        <f>IF('Indicator Date hidden'!S10="x","x",$R$2-'Indicator Date hidden'!S10)</f>
        <v>0</v>
      </c>
      <c r="S9" s="205">
        <f>IF('Indicator Date hidden'!T10="x","x",$S$2-'Indicator Date hidden'!T10)</f>
        <v>0</v>
      </c>
      <c r="T9" s="205">
        <f>IF('Indicator Date hidden'!U10="x","x",$T$2-'Indicator Date hidden'!U10)</f>
        <v>0</v>
      </c>
      <c r="U9" s="205">
        <f>IF('Indicator Date hidden'!V10="x","x",$U$2-'Indicator Date hidden'!V10)</f>
        <v>0</v>
      </c>
      <c r="V9" s="205">
        <f>IF('Indicator Date hidden'!W10="x","x",$V$2-'Indicator Date hidden'!W10)</f>
        <v>0</v>
      </c>
      <c r="W9" s="205">
        <f>IF('Indicator Date hidden'!X10="x","x",$W$2-'Indicator Date hidden'!X10)</f>
        <v>4</v>
      </c>
      <c r="X9" s="205">
        <f>IF('Indicator Date hidden'!Y10="x","x",$X$2-'Indicator Date hidden'!Y10)</f>
        <v>1</v>
      </c>
      <c r="Y9" s="205">
        <f>IF('Indicator Date hidden'!Z10="x","x",$Y$2-'Indicator Date hidden'!Z10)</f>
        <v>0</v>
      </c>
      <c r="Z9" s="205">
        <f>IF('Indicator Date hidden'!AA10="x","x",$Z$2-'Indicator Date hidden'!AA10)</f>
        <v>0</v>
      </c>
      <c r="AA9" s="205">
        <f>IF('Indicator Date hidden'!AB10="x","x",$AA$2-'Indicator Date hidden'!AB10)</f>
        <v>0</v>
      </c>
      <c r="AB9" s="205">
        <f>IF('Indicator Date hidden'!AC10="x","x",$AB$2-'Indicator Date hidden'!AC10)</f>
        <v>0</v>
      </c>
      <c r="AC9" s="205">
        <f>IF('Indicator Date hidden'!AD10="x","x",$AC$2-'Indicator Date hidden'!AD10)</f>
        <v>0</v>
      </c>
      <c r="AD9" s="205" t="str">
        <f>IF('Indicator Date hidden'!AE10="x","x",$AD$2-'Indicator Date hidden'!AE10)</f>
        <v>x</v>
      </c>
      <c r="AE9" s="205">
        <f>IF('Indicator Date hidden'!AF10="x","x",$AE$2-'Indicator Date hidden'!AF10)</f>
        <v>0</v>
      </c>
      <c r="AF9" s="205">
        <f>IF('Indicator Date hidden'!AG10="x","x",$AF$2-'Indicator Date hidden'!AG10)</f>
        <v>0</v>
      </c>
      <c r="AG9" s="205">
        <f>IF('Indicator Date hidden'!AH10="x","x",$AG$2-'Indicator Date hidden'!AH10)</f>
        <v>0</v>
      </c>
      <c r="AH9" s="205">
        <f>IF('Indicator Date hidden'!AI10="x","x",$AH$2-'Indicator Date hidden'!AI10)</f>
        <v>0</v>
      </c>
      <c r="AI9" s="205">
        <f>IF('Indicator Date hidden'!AJ10="x","x",$AI$2-'Indicator Date hidden'!AJ10)</f>
        <v>0</v>
      </c>
      <c r="AJ9" s="205">
        <f>IF('Indicator Date hidden'!AK10="x","x",$AJ$2-'Indicator Date hidden'!AK10)</f>
        <v>1</v>
      </c>
      <c r="AK9" s="205">
        <f>IF('Indicator Date hidden'!AL10="x","x",$AK$2-'Indicator Date hidden'!AL10)</f>
        <v>1</v>
      </c>
      <c r="AL9" s="205">
        <f>IF('Indicator Date hidden'!AM10="x","x",$AL$2-'Indicator Date hidden'!AM10)</f>
        <v>0</v>
      </c>
      <c r="AM9" s="205">
        <f>IF('Indicator Date hidden'!AN10="x","x",$AM$2-'Indicator Date hidden'!AN10)</f>
        <v>0</v>
      </c>
      <c r="AN9" s="205">
        <f>IF('Indicator Date hidden'!AO10="x","x",$AN$2-'Indicator Date hidden'!AO10)</f>
        <v>0</v>
      </c>
      <c r="AO9" s="205">
        <f>IF('Indicator Date hidden'!AP10="x","x",$AO$2-'Indicator Date hidden'!AP10)</f>
        <v>0</v>
      </c>
      <c r="AP9" s="205">
        <f>IF('Indicator Date hidden'!AQ10="x","x",$AP$2-'Indicator Date hidden'!AQ10)</f>
        <v>0</v>
      </c>
      <c r="AQ9" s="205">
        <f>IF('Indicator Date hidden'!AR10="x","x",$AQ$2-'Indicator Date hidden'!AR10)</f>
        <v>4</v>
      </c>
      <c r="AR9" s="205">
        <f>IF('Indicator Date hidden'!AS10="x","x",$AR$2-'Indicator Date hidden'!AS10)</f>
        <v>0</v>
      </c>
      <c r="AS9" s="205">
        <f>IF('Indicator Date hidden'!AT10="x","x",$AS$2-'Indicator Date hidden'!AT10)</f>
        <v>0</v>
      </c>
      <c r="AT9" s="205">
        <f>IF('Indicator Date hidden'!AU10="x","x",$AT$2-'Indicator Date hidden'!AU10)</f>
        <v>0</v>
      </c>
      <c r="AU9" s="205">
        <f>IF('Indicator Date hidden'!AV10="x","x",$AU$2-'Indicator Date hidden'!AV10)</f>
        <v>3</v>
      </c>
      <c r="AV9" s="205">
        <f>IF('Indicator Date hidden'!AW10="x","x",$AV$2-'Indicator Date hidden'!AW10)</f>
        <v>0</v>
      </c>
      <c r="AW9" s="205">
        <f>IF('Indicator Date hidden'!AX10="x","x",$AW$2-'Indicator Date hidden'!AX10)</f>
        <v>0</v>
      </c>
      <c r="AX9" s="205">
        <f>IF('Indicator Date hidden'!AY10="x","x",$AX$2-'Indicator Date hidden'!AY10)</f>
        <v>0</v>
      </c>
      <c r="AY9" s="205">
        <f>IF('Indicator Date hidden'!AZ10="x","x",$AY$2-'Indicator Date hidden'!AZ10)</f>
        <v>0</v>
      </c>
      <c r="AZ9" s="205">
        <f>IF('Indicator Date hidden'!BA10="x","x",$AZ$2-'Indicator Date hidden'!BA10)</f>
        <v>0</v>
      </c>
      <c r="BA9">
        <f t="shared" si="0"/>
        <v>18</v>
      </c>
      <c r="BB9" s="21">
        <f t="shared" si="1"/>
        <v>0.36</v>
      </c>
      <c r="BC9">
        <f t="shared" si="2"/>
        <v>7</v>
      </c>
      <c r="BD9" s="21">
        <f t="shared" si="3"/>
        <v>1.034601372510205</v>
      </c>
      <c r="BE9" s="281">
        <f t="shared" si="4"/>
        <v>0</v>
      </c>
    </row>
    <row r="10" spans="1:57" x14ac:dyDescent="0.35">
      <c r="A10" t="s">
        <v>6908</v>
      </c>
      <c r="B10" s="205">
        <f>IF('Indicator Date hidden'!C11="x","x",$B$2-'Indicator Date hidden'!C11)</f>
        <v>0</v>
      </c>
      <c r="C10" s="205">
        <f>IF('Indicator Date hidden'!D11="x","x",$C$2-'Indicator Date hidden'!D11)</f>
        <v>0</v>
      </c>
      <c r="D10" s="205">
        <f>IF('Indicator Date hidden'!E11="x","x",$D$2-'Indicator Date hidden'!E11)</f>
        <v>0</v>
      </c>
      <c r="E10" s="205">
        <f>IF('Indicator Date hidden'!F11="x","x",$E$2-'Indicator Date hidden'!F11)</f>
        <v>0</v>
      </c>
      <c r="F10" s="205">
        <f>IF('Indicator Date hidden'!G11="x","x",$F$2-'Indicator Date hidden'!G11)</f>
        <v>0</v>
      </c>
      <c r="G10" s="205">
        <f>IF('Indicator Date hidden'!H11="x","x",$G$2-'Indicator Date hidden'!H11)</f>
        <v>0</v>
      </c>
      <c r="H10" s="205">
        <f>IF('Indicator Date hidden'!I11="x","x",$H$2-'Indicator Date hidden'!I11)</f>
        <v>0</v>
      </c>
      <c r="I10" s="205">
        <f>IF('Indicator Date hidden'!J11="x","x",$I$2-'Indicator Date hidden'!J11)</f>
        <v>0</v>
      </c>
      <c r="J10" s="205">
        <f>IF('Indicator Date hidden'!K11="x","x",$J$2-'Indicator Date hidden'!K11)</f>
        <v>0</v>
      </c>
      <c r="K10" s="205">
        <f>IF('Indicator Date hidden'!L11="x","x",$K$2-'Indicator Date hidden'!L11)</f>
        <v>0</v>
      </c>
      <c r="L10" s="205">
        <f>IF('Indicator Date hidden'!M11="x","x",$L$2-'Indicator Date hidden'!M11)</f>
        <v>0</v>
      </c>
      <c r="M10" s="205">
        <f>IF('Indicator Date hidden'!N11="x","x",$M$2-'Indicator Date hidden'!N11)</f>
        <v>0</v>
      </c>
      <c r="N10" s="205">
        <f>IF('Indicator Date hidden'!O11="x","x",$N$2-'Indicator Date hidden'!O11)</f>
        <v>0</v>
      </c>
      <c r="O10" s="205">
        <f>IF('Indicator Date hidden'!P11="x","x",$O$2-'Indicator Date hidden'!P11)</f>
        <v>0</v>
      </c>
      <c r="P10" s="205">
        <f>IF('Indicator Date hidden'!Q11="x","x",$P$2-'Indicator Date hidden'!Q11)</f>
        <v>0</v>
      </c>
      <c r="Q10" s="205" t="str">
        <f>IF('Indicator Date hidden'!R11="x","x",$Q$2-'Indicator Date hidden'!R11)</f>
        <v>x</v>
      </c>
      <c r="R10" s="205">
        <f>IF('Indicator Date hidden'!S11="x","x",$R$2-'Indicator Date hidden'!S11)</f>
        <v>0</v>
      </c>
      <c r="S10" s="205">
        <f>IF('Indicator Date hidden'!T11="x","x",$S$2-'Indicator Date hidden'!T11)</f>
        <v>0</v>
      </c>
      <c r="T10" s="205">
        <f>IF('Indicator Date hidden'!U11="x","x",$T$2-'Indicator Date hidden'!U11)</f>
        <v>0</v>
      </c>
      <c r="U10" s="205" t="str">
        <f>IF('Indicator Date hidden'!V11="x","x",$U$2-'Indicator Date hidden'!V11)</f>
        <v>x</v>
      </c>
      <c r="V10" s="205">
        <f>IF('Indicator Date hidden'!W11="x","x",$V$2-'Indicator Date hidden'!W11)</f>
        <v>0</v>
      </c>
      <c r="W10" s="205">
        <f>IF('Indicator Date hidden'!X11="x","x",$W$2-'Indicator Date hidden'!X11)</f>
        <v>7</v>
      </c>
      <c r="X10" s="205">
        <f>IF('Indicator Date hidden'!Y11="x","x",$X$2-'Indicator Date hidden'!Y11)</f>
        <v>3</v>
      </c>
      <c r="Y10" s="205">
        <f>IF('Indicator Date hidden'!Z11="x","x",$Y$2-'Indicator Date hidden'!Z11)</f>
        <v>0</v>
      </c>
      <c r="Z10" s="205">
        <f>IF('Indicator Date hidden'!AA11="x","x",$Z$2-'Indicator Date hidden'!AA11)</f>
        <v>0</v>
      </c>
      <c r="AA10" s="205">
        <f>IF('Indicator Date hidden'!AB11="x","x",$AA$2-'Indicator Date hidden'!AB11)</f>
        <v>1</v>
      </c>
      <c r="AB10" s="205">
        <f>IF('Indicator Date hidden'!AC11="x","x",$AB$2-'Indicator Date hidden'!AC11)</f>
        <v>0</v>
      </c>
      <c r="AC10" s="205">
        <f>IF('Indicator Date hidden'!AD11="x","x",$AC$2-'Indicator Date hidden'!AD11)</f>
        <v>0</v>
      </c>
      <c r="AD10" s="205" t="str">
        <f>IF('Indicator Date hidden'!AE11="x","x",$AD$2-'Indicator Date hidden'!AE11)</f>
        <v>x</v>
      </c>
      <c r="AE10" s="205">
        <f>IF('Indicator Date hidden'!AF11="x","x",$AE$2-'Indicator Date hidden'!AF11)</f>
        <v>0</v>
      </c>
      <c r="AF10" s="205">
        <f>IF('Indicator Date hidden'!AG11="x","x",$AF$2-'Indicator Date hidden'!AG11)</f>
        <v>3</v>
      </c>
      <c r="AG10" s="205">
        <f>IF('Indicator Date hidden'!AH11="x","x",$AG$2-'Indicator Date hidden'!AH11)</f>
        <v>0</v>
      </c>
      <c r="AH10" s="205">
        <f>IF('Indicator Date hidden'!AI11="x","x",$AH$2-'Indicator Date hidden'!AI11)</f>
        <v>0</v>
      </c>
      <c r="AI10" s="205">
        <f>IF('Indicator Date hidden'!AJ11="x","x",$AI$2-'Indicator Date hidden'!AJ11)</f>
        <v>0</v>
      </c>
      <c r="AJ10" s="205" t="str">
        <f>IF('Indicator Date hidden'!AK11="x","x",$AJ$2-'Indicator Date hidden'!AK11)</f>
        <v>x</v>
      </c>
      <c r="AK10" s="205">
        <f>IF('Indicator Date hidden'!AL11="x","x",$AK$2-'Indicator Date hidden'!AL11)</f>
        <v>1</v>
      </c>
      <c r="AL10" s="205">
        <f>IF('Indicator Date hidden'!AM11="x","x",$AL$2-'Indicator Date hidden'!AM11)</f>
        <v>0</v>
      </c>
      <c r="AM10" s="205">
        <f>IF('Indicator Date hidden'!AN11="x","x",$AM$2-'Indicator Date hidden'!AN11)</f>
        <v>0</v>
      </c>
      <c r="AN10" s="205">
        <f>IF('Indicator Date hidden'!AO11="x","x",$AN$2-'Indicator Date hidden'!AO11)</f>
        <v>0</v>
      </c>
      <c r="AO10" s="205">
        <f>IF('Indicator Date hidden'!AP11="x","x",$AO$2-'Indicator Date hidden'!AP11)</f>
        <v>0</v>
      </c>
      <c r="AP10" s="205" t="str">
        <f>IF('Indicator Date hidden'!AQ11="x","x",$AP$2-'Indicator Date hidden'!AQ11)</f>
        <v>x</v>
      </c>
      <c r="AQ10" s="205">
        <f>IF('Indicator Date hidden'!AR11="x","x",$AQ$2-'Indicator Date hidden'!AR11)</f>
        <v>0</v>
      </c>
      <c r="AR10" s="205">
        <f>IF('Indicator Date hidden'!AS11="x","x",$AR$2-'Indicator Date hidden'!AS11)</f>
        <v>0</v>
      </c>
      <c r="AS10" s="205">
        <f>IF('Indicator Date hidden'!AT11="x","x",$AS$2-'Indicator Date hidden'!AT11)</f>
        <v>0</v>
      </c>
      <c r="AT10" s="205">
        <f>IF('Indicator Date hidden'!AU11="x","x",$AT$2-'Indicator Date hidden'!AU11)</f>
        <v>0</v>
      </c>
      <c r="AU10" s="205" t="str">
        <f>IF('Indicator Date hidden'!AV11="x","x",$AU$2-'Indicator Date hidden'!AV11)</f>
        <v>x</v>
      </c>
      <c r="AV10" s="205">
        <f>IF('Indicator Date hidden'!AW11="x","x",$AV$2-'Indicator Date hidden'!AW11)</f>
        <v>0</v>
      </c>
      <c r="AW10" s="205">
        <f>IF('Indicator Date hidden'!AX11="x","x",$AW$2-'Indicator Date hidden'!AX11)</f>
        <v>0</v>
      </c>
      <c r="AX10" s="205">
        <f>IF('Indicator Date hidden'!AY11="x","x",$AX$2-'Indicator Date hidden'!AY11)</f>
        <v>0</v>
      </c>
      <c r="AY10" s="205">
        <f>IF('Indicator Date hidden'!AZ11="x","x",$AY$2-'Indicator Date hidden'!AZ11)</f>
        <v>0</v>
      </c>
      <c r="AZ10" s="205">
        <f>IF('Indicator Date hidden'!BA11="x","x",$AZ$2-'Indicator Date hidden'!BA11)</f>
        <v>0</v>
      </c>
      <c r="BA10">
        <f t="shared" si="0"/>
        <v>15</v>
      </c>
      <c r="BB10" s="21">
        <f t="shared" si="1"/>
        <v>0.33333333333333331</v>
      </c>
      <c r="BC10">
        <f t="shared" si="2"/>
        <v>5</v>
      </c>
      <c r="BD10" s="21">
        <f t="shared" si="3"/>
        <v>1.1925695879998879</v>
      </c>
      <c r="BE10" s="281">
        <f t="shared" si="4"/>
        <v>0</v>
      </c>
    </row>
    <row r="11" spans="1:57" x14ac:dyDescent="0.35">
      <c r="A11" t="s">
        <v>6910</v>
      </c>
      <c r="B11" s="205">
        <f>IF('Indicator Date hidden'!C12="x","x",$B$2-'Indicator Date hidden'!C12)</f>
        <v>0</v>
      </c>
      <c r="C11" s="205">
        <f>IF('Indicator Date hidden'!D12="x","x",$C$2-'Indicator Date hidden'!D12)</f>
        <v>0</v>
      </c>
      <c r="D11" s="205">
        <f>IF('Indicator Date hidden'!E12="x","x",$D$2-'Indicator Date hidden'!E12)</f>
        <v>0</v>
      </c>
      <c r="E11" s="205">
        <f>IF('Indicator Date hidden'!F12="x","x",$E$2-'Indicator Date hidden'!F12)</f>
        <v>0</v>
      </c>
      <c r="F11" s="205">
        <f>IF('Indicator Date hidden'!G12="x","x",$F$2-'Indicator Date hidden'!G12)</f>
        <v>0</v>
      </c>
      <c r="G11" s="205">
        <f>IF('Indicator Date hidden'!H12="x","x",$G$2-'Indicator Date hidden'!H12)</f>
        <v>0</v>
      </c>
      <c r="H11" s="205">
        <f>IF('Indicator Date hidden'!I12="x","x",$H$2-'Indicator Date hidden'!I12)</f>
        <v>0</v>
      </c>
      <c r="I11" s="205">
        <f>IF('Indicator Date hidden'!J12="x","x",$I$2-'Indicator Date hidden'!J12)</f>
        <v>0</v>
      </c>
      <c r="J11" s="205">
        <f>IF('Indicator Date hidden'!K12="x","x",$J$2-'Indicator Date hidden'!K12)</f>
        <v>0</v>
      </c>
      <c r="K11" s="205">
        <f>IF('Indicator Date hidden'!L12="x","x",$K$2-'Indicator Date hidden'!L12)</f>
        <v>0</v>
      </c>
      <c r="L11" s="205">
        <f>IF('Indicator Date hidden'!M12="x","x",$L$2-'Indicator Date hidden'!M12)</f>
        <v>0</v>
      </c>
      <c r="M11" s="205">
        <f>IF('Indicator Date hidden'!N12="x","x",$M$2-'Indicator Date hidden'!N12)</f>
        <v>0</v>
      </c>
      <c r="N11" s="205">
        <f>IF('Indicator Date hidden'!O12="x","x",$N$2-'Indicator Date hidden'!O12)</f>
        <v>0</v>
      </c>
      <c r="O11" s="205">
        <f>IF('Indicator Date hidden'!P12="x","x",$O$2-'Indicator Date hidden'!P12)</f>
        <v>0</v>
      </c>
      <c r="P11" s="205">
        <f>IF('Indicator Date hidden'!Q12="x","x",$P$2-'Indicator Date hidden'!Q12)</f>
        <v>0</v>
      </c>
      <c r="Q11" s="205" t="str">
        <f>IF('Indicator Date hidden'!R12="x","x",$Q$2-'Indicator Date hidden'!R12)</f>
        <v>x</v>
      </c>
      <c r="R11" s="205">
        <f>IF('Indicator Date hidden'!S12="x","x",$R$2-'Indicator Date hidden'!S12)</f>
        <v>0</v>
      </c>
      <c r="S11" s="205">
        <f>IF('Indicator Date hidden'!T12="x","x",$S$2-'Indicator Date hidden'!T12)</f>
        <v>0</v>
      </c>
      <c r="T11" s="205">
        <f>IF('Indicator Date hidden'!U12="x","x",$T$2-'Indicator Date hidden'!U12)</f>
        <v>0</v>
      </c>
      <c r="U11" s="205" t="str">
        <f>IF('Indicator Date hidden'!V12="x","x",$U$2-'Indicator Date hidden'!V12)</f>
        <v>x</v>
      </c>
      <c r="V11" s="205">
        <f>IF('Indicator Date hidden'!W12="x","x",$V$2-'Indicator Date hidden'!W12)</f>
        <v>0</v>
      </c>
      <c r="W11" s="205" t="str">
        <f>IF('Indicator Date hidden'!X12="x","x",$W$2-'Indicator Date hidden'!X12)</f>
        <v>x</v>
      </c>
      <c r="X11" s="205">
        <f>IF('Indicator Date hidden'!Y12="x","x",$X$2-'Indicator Date hidden'!Y12)</f>
        <v>3</v>
      </c>
      <c r="Y11" s="205">
        <f>IF('Indicator Date hidden'!Z12="x","x",$Y$2-'Indicator Date hidden'!Z12)</f>
        <v>0</v>
      </c>
      <c r="Z11" s="205">
        <f>IF('Indicator Date hidden'!AA12="x","x",$Z$2-'Indicator Date hidden'!AA12)</f>
        <v>0</v>
      </c>
      <c r="AA11" s="205" t="str">
        <f>IF('Indicator Date hidden'!AB12="x","x",$AA$2-'Indicator Date hidden'!AB12)</f>
        <v>x</v>
      </c>
      <c r="AB11" s="205">
        <f>IF('Indicator Date hidden'!AC12="x","x",$AB$2-'Indicator Date hidden'!AC12)</f>
        <v>0</v>
      </c>
      <c r="AC11" s="205">
        <f>IF('Indicator Date hidden'!AD12="x","x",$AC$2-'Indicator Date hidden'!AD12)</f>
        <v>0</v>
      </c>
      <c r="AD11" s="205" t="str">
        <f>IF('Indicator Date hidden'!AE12="x","x",$AD$2-'Indicator Date hidden'!AE12)</f>
        <v>x</v>
      </c>
      <c r="AE11" s="205">
        <f>IF('Indicator Date hidden'!AF12="x","x",$AE$2-'Indicator Date hidden'!AF12)</f>
        <v>0</v>
      </c>
      <c r="AF11" s="205">
        <f>IF('Indicator Date hidden'!AG12="x","x",$AF$2-'Indicator Date hidden'!AG12)</f>
        <v>1</v>
      </c>
      <c r="AG11" s="205">
        <f>IF('Indicator Date hidden'!AH12="x","x",$AG$2-'Indicator Date hidden'!AH12)</f>
        <v>0</v>
      </c>
      <c r="AH11" s="205">
        <f>IF('Indicator Date hidden'!AI12="x","x",$AH$2-'Indicator Date hidden'!AI12)</f>
        <v>0</v>
      </c>
      <c r="AI11" s="205">
        <f>IF('Indicator Date hidden'!AJ12="x","x",$AI$2-'Indicator Date hidden'!AJ12)</f>
        <v>0</v>
      </c>
      <c r="AJ11" s="205" t="str">
        <f>IF('Indicator Date hidden'!AK12="x","x",$AJ$2-'Indicator Date hidden'!AK12)</f>
        <v>x</v>
      </c>
      <c r="AK11" s="205">
        <f>IF('Indicator Date hidden'!AL12="x","x",$AK$2-'Indicator Date hidden'!AL12)</f>
        <v>1</v>
      </c>
      <c r="AL11" s="205">
        <f>IF('Indicator Date hidden'!AM12="x","x",$AL$2-'Indicator Date hidden'!AM12)</f>
        <v>0</v>
      </c>
      <c r="AM11" s="205">
        <f>IF('Indicator Date hidden'!AN12="x","x",$AM$2-'Indicator Date hidden'!AN12)</f>
        <v>0</v>
      </c>
      <c r="AN11" s="205">
        <f>IF('Indicator Date hidden'!AO12="x","x",$AN$2-'Indicator Date hidden'!AO12)</f>
        <v>0</v>
      </c>
      <c r="AO11" s="205">
        <f>IF('Indicator Date hidden'!AP12="x","x",$AO$2-'Indicator Date hidden'!AP12)</f>
        <v>0</v>
      </c>
      <c r="AP11" s="205">
        <f>IF('Indicator Date hidden'!AQ12="x","x",$AP$2-'Indicator Date hidden'!AQ12)</f>
        <v>0</v>
      </c>
      <c r="AQ11" s="205">
        <f>IF('Indicator Date hidden'!AR12="x","x",$AQ$2-'Indicator Date hidden'!AR12)</f>
        <v>0</v>
      </c>
      <c r="AR11" s="205">
        <f>IF('Indicator Date hidden'!AS12="x","x",$AR$2-'Indicator Date hidden'!AS12)</f>
        <v>0</v>
      </c>
      <c r="AS11" s="205">
        <f>IF('Indicator Date hidden'!AT12="x","x",$AS$2-'Indicator Date hidden'!AT12)</f>
        <v>0</v>
      </c>
      <c r="AT11" s="205">
        <f>IF('Indicator Date hidden'!AU12="x","x",$AT$2-'Indicator Date hidden'!AU12)</f>
        <v>0</v>
      </c>
      <c r="AU11" s="205" t="str">
        <f>IF('Indicator Date hidden'!AV12="x","x",$AU$2-'Indicator Date hidden'!AV12)</f>
        <v>x</v>
      </c>
      <c r="AV11" s="205">
        <f>IF('Indicator Date hidden'!AW12="x","x",$AV$2-'Indicator Date hidden'!AW12)</f>
        <v>0</v>
      </c>
      <c r="AW11" s="205">
        <f>IF('Indicator Date hidden'!AX12="x","x",$AW$2-'Indicator Date hidden'!AX12)</f>
        <v>0</v>
      </c>
      <c r="AX11" s="205">
        <f>IF('Indicator Date hidden'!AY12="x","x",$AX$2-'Indicator Date hidden'!AY12)</f>
        <v>0</v>
      </c>
      <c r="AY11" s="205">
        <f>IF('Indicator Date hidden'!AZ12="x","x",$AY$2-'Indicator Date hidden'!AZ12)</f>
        <v>0</v>
      </c>
      <c r="AZ11" s="205">
        <f>IF('Indicator Date hidden'!BA12="x","x",$AZ$2-'Indicator Date hidden'!BA12)</f>
        <v>0</v>
      </c>
      <c r="BA11">
        <f t="shared" si="0"/>
        <v>5</v>
      </c>
      <c r="BB11" s="21">
        <f t="shared" si="1"/>
        <v>0.11363636363636363</v>
      </c>
      <c r="BC11">
        <f t="shared" si="2"/>
        <v>3</v>
      </c>
      <c r="BD11" s="21">
        <f t="shared" si="3"/>
        <v>0.48691557467337615</v>
      </c>
      <c r="BE11" s="281">
        <f t="shared" si="4"/>
        <v>0</v>
      </c>
    </row>
    <row r="12" spans="1:57" x14ac:dyDescent="0.35">
      <c r="A12" t="s">
        <v>6911</v>
      </c>
      <c r="B12" s="205">
        <f>IF('Indicator Date hidden'!C13="x","x",$B$2-'Indicator Date hidden'!C13)</f>
        <v>0</v>
      </c>
      <c r="C12" s="205">
        <f>IF('Indicator Date hidden'!D13="x","x",$C$2-'Indicator Date hidden'!D13)</f>
        <v>0</v>
      </c>
      <c r="D12" s="205">
        <f>IF('Indicator Date hidden'!E13="x","x",$D$2-'Indicator Date hidden'!E13)</f>
        <v>0</v>
      </c>
      <c r="E12" s="205">
        <f>IF('Indicator Date hidden'!F13="x","x",$E$2-'Indicator Date hidden'!F13)</f>
        <v>0</v>
      </c>
      <c r="F12" s="205">
        <f>IF('Indicator Date hidden'!G13="x","x",$F$2-'Indicator Date hidden'!G13)</f>
        <v>0</v>
      </c>
      <c r="G12" s="205">
        <f>IF('Indicator Date hidden'!H13="x","x",$G$2-'Indicator Date hidden'!H13)</f>
        <v>0</v>
      </c>
      <c r="H12" s="205">
        <f>IF('Indicator Date hidden'!I13="x","x",$H$2-'Indicator Date hidden'!I13)</f>
        <v>0</v>
      </c>
      <c r="I12" s="205">
        <f>IF('Indicator Date hidden'!J13="x","x",$I$2-'Indicator Date hidden'!J13)</f>
        <v>0</v>
      </c>
      <c r="J12" s="205">
        <f>IF('Indicator Date hidden'!K13="x","x",$J$2-'Indicator Date hidden'!K13)</f>
        <v>0</v>
      </c>
      <c r="K12" s="205">
        <f>IF('Indicator Date hidden'!L13="x","x",$K$2-'Indicator Date hidden'!L13)</f>
        <v>0</v>
      </c>
      <c r="L12" s="205">
        <f>IF('Indicator Date hidden'!M13="x","x",$L$2-'Indicator Date hidden'!M13)</f>
        <v>0</v>
      </c>
      <c r="M12" s="205">
        <f>IF('Indicator Date hidden'!N13="x","x",$M$2-'Indicator Date hidden'!N13)</f>
        <v>0</v>
      </c>
      <c r="N12" s="205">
        <f>IF('Indicator Date hidden'!O13="x","x",$N$2-'Indicator Date hidden'!O13)</f>
        <v>0</v>
      </c>
      <c r="O12" s="205">
        <f>IF('Indicator Date hidden'!P13="x","x",$O$2-'Indicator Date hidden'!P13)</f>
        <v>0</v>
      </c>
      <c r="P12" s="205">
        <f>IF('Indicator Date hidden'!Q13="x","x",$P$2-'Indicator Date hidden'!Q13)</f>
        <v>0</v>
      </c>
      <c r="Q12" s="205">
        <f>IF('Indicator Date hidden'!R13="x","x",$Q$2-'Indicator Date hidden'!R13)</f>
        <v>8</v>
      </c>
      <c r="R12" s="205">
        <f>IF('Indicator Date hidden'!S13="x","x",$R$2-'Indicator Date hidden'!S13)</f>
        <v>0</v>
      </c>
      <c r="S12" s="205">
        <f>IF('Indicator Date hidden'!T13="x","x",$S$2-'Indicator Date hidden'!T13)</f>
        <v>0</v>
      </c>
      <c r="T12" s="205">
        <f>IF('Indicator Date hidden'!U13="x","x",$T$2-'Indicator Date hidden'!U13)</f>
        <v>0</v>
      </c>
      <c r="U12" s="205">
        <f>IF('Indicator Date hidden'!V13="x","x",$U$2-'Indicator Date hidden'!V13)</f>
        <v>0</v>
      </c>
      <c r="V12" s="205">
        <f>IF('Indicator Date hidden'!W13="x","x",$V$2-'Indicator Date hidden'!W13)</f>
        <v>0</v>
      </c>
      <c r="W12" s="205">
        <f>IF('Indicator Date hidden'!X13="x","x",$W$2-'Indicator Date hidden'!X13)</f>
        <v>1</v>
      </c>
      <c r="X12" s="205">
        <f>IF('Indicator Date hidden'!Y13="x","x",$X$2-'Indicator Date hidden'!Y13)</f>
        <v>1</v>
      </c>
      <c r="Y12" s="205">
        <f>IF('Indicator Date hidden'!Z13="x","x",$Y$2-'Indicator Date hidden'!Z13)</f>
        <v>0</v>
      </c>
      <c r="Z12" s="205">
        <f>IF('Indicator Date hidden'!AA13="x","x",$Z$2-'Indicator Date hidden'!AA13)</f>
        <v>0</v>
      </c>
      <c r="AA12" s="205">
        <f>IF('Indicator Date hidden'!AB13="x","x",$AA$2-'Indicator Date hidden'!AB13)</f>
        <v>0</v>
      </c>
      <c r="AB12" s="205">
        <f>IF('Indicator Date hidden'!AC13="x","x",$AB$2-'Indicator Date hidden'!AC13)</f>
        <v>0</v>
      </c>
      <c r="AC12" s="205">
        <f>IF('Indicator Date hidden'!AD13="x","x",$AC$2-'Indicator Date hidden'!AD13)</f>
        <v>0</v>
      </c>
      <c r="AD12" s="205">
        <f>IF('Indicator Date hidden'!AE13="x","x",$AD$2-'Indicator Date hidden'!AE13)</f>
        <v>0</v>
      </c>
      <c r="AE12" s="205">
        <f>IF('Indicator Date hidden'!AF13="x","x",$AE$2-'Indicator Date hidden'!AF13)</f>
        <v>0</v>
      </c>
      <c r="AF12" s="205">
        <f>IF('Indicator Date hidden'!AG13="x","x",$AF$2-'Indicator Date hidden'!AG13)</f>
        <v>5</v>
      </c>
      <c r="AG12" s="205">
        <f>IF('Indicator Date hidden'!AH13="x","x",$AG$2-'Indicator Date hidden'!AH13)</f>
        <v>0</v>
      </c>
      <c r="AH12" s="205">
        <f>IF('Indicator Date hidden'!AI13="x","x",$AH$2-'Indicator Date hidden'!AI13)</f>
        <v>0</v>
      </c>
      <c r="AI12" s="205">
        <f>IF('Indicator Date hidden'!AJ13="x","x",$AI$2-'Indicator Date hidden'!AJ13)</f>
        <v>0</v>
      </c>
      <c r="AJ12" s="205">
        <f>IF('Indicator Date hidden'!AK13="x","x",$AJ$2-'Indicator Date hidden'!AK13)</f>
        <v>1</v>
      </c>
      <c r="AK12" s="205">
        <f>IF('Indicator Date hidden'!AL13="x","x",$AK$2-'Indicator Date hidden'!AL13)</f>
        <v>1</v>
      </c>
      <c r="AL12" s="205">
        <f>IF('Indicator Date hidden'!AM13="x","x",$AL$2-'Indicator Date hidden'!AM13)</f>
        <v>0</v>
      </c>
      <c r="AM12" s="205">
        <f>IF('Indicator Date hidden'!AN13="x","x",$AM$2-'Indicator Date hidden'!AN13)</f>
        <v>0</v>
      </c>
      <c r="AN12" s="205">
        <f>IF('Indicator Date hidden'!AO13="x","x",$AN$2-'Indicator Date hidden'!AO13)</f>
        <v>0</v>
      </c>
      <c r="AO12" s="205" t="str">
        <f>IF('Indicator Date hidden'!AP13="x","x",$AO$2-'Indicator Date hidden'!AP13)</f>
        <v>x</v>
      </c>
      <c r="AP12" s="205" t="str">
        <f>IF('Indicator Date hidden'!AQ13="x","x",$AP$2-'Indicator Date hidden'!AQ13)</f>
        <v>x</v>
      </c>
      <c r="AQ12" s="205" t="str">
        <f>IF('Indicator Date hidden'!AR13="x","x",$AQ$2-'Indicator Date hidden'!AR13)</f>
        <v>x</v>
      </c>
      <c r="AR12" s="205">
        <f>IF('Indicator Date hidden'!AS13="x","x",$AR$2-'Indicator Date hidden'!AS13)</f>
        <v>0</v>
      </c>
      <c r="AS12" s="205">
        <f>IF('Indicator Date hidden'!AT13="x","x",$AS$2-'Indicator Date hidden'!AT13)</f>
        <v>0</v>
      </c>
      <c r="AT12" s="205">
        <f>IF('Indicator Date hidden'!AU13="x","x",$AT$2-'Indicator Date hidden'!AU13)</f>
        <v>0</v>
      </c>
      <c r="AU12" s="205">
        <f>IF('Indicator Date hidden'!AV13="x","x",$AU$2-'Indicator Date hidden'!AV13)</f>
        <v>0</v>
      </c>
      <c r="AV12" s="205">
        <f>IF('Indicator Date hidden'!AW13="x","x",$AV$2-'Indicator Date hidden'!AW13)</f>
        <v>0</v>
      </c>
      <c r="AW12" s="205">
        <f>IF('Indicator Date hidden'!AX13="x","x",$AW$2-'Indicator Date hidden'!AX13)</f>
        <v>0</v>
      </c>
      <c r="AX12" s="205">
        <f>IF('Indicator Date hidden'!AY13="x","x",$AX$2-'Indicator Date hidden'!AY13)</f>
        <v>0</v>
      </c>
      <c r="AY12" s="205">
        <f>IF('Indicator Date hidden'!AZ13="x","x",$AY$2-'Indicator Date hidden'!AZ13)</f>
        <v>0</v>
      </c>
      <c r="AZ12" s="205">
        <f>IF('Indicator Date hidden'!BA13="x","x",$AZ$2-'Indicator Date hidden'!BA13)</f>
        <v>0</v>
      </c>
      <c r="BA12">
        <f t="shared" si="0"/>
        <v>17</v>
      </c>
      <c r="BB12" s="21">
        <f t="shared" si="1"/>
        <v>0.35416666666666669</v>
      </c>
      <c r="BC12">
        <f t="shared" si="2"/>
        <v>6</v>
      </c>
      <c r="BD12" s="21">
        <f t="shared" si="3"/>
        <v>1.346129998262509</v>
      </c>
      <c r="BE12" s="281">
        <f t="shared" si="4"/>
        <v>0</v>
      </c>
    </row>
    <row r="13" spans="1:57" x14ac:dyDescent="0.35">
      <c r="A13" t="s">
        <v>6924</v>
      </c>
      <c r="B13" s="205">
        <f>IF('Indicator Date hidden'!C14="x","x",$B$2-'Indicator Date hidden'!C14)</f>
        <v>0</v>
      </c>
      <c r="C13" s="205">
        <f>IF('Indicator Date hidden'!D14="x","x",$C$2-'Indicator Date hidden'!D14)</f>
        <v>0</v>
      </c>
      <c r="D13" s="205">
        <f>IF('Indicator Date hidden'!E14="x","x",$D$2-'Indicator Date hidden'!E14)</f>
        <v>0</v>
      </c>
      <c r="E13" s="205">
        <f>IF('Indicator Date hidden'!F14="x","x",$E$2-'Indicator Date hidden'!F14)</f>
        <v>0</v>
      </c>
      <c r="F13" s="205">
        <f>IF('Indicator Date hidden'!G14="x","x",$F$2-'Indicator Date hidden'!G14)</f>
        <v>0</v>
      </c>
      <c r="G13" s="205">
        <f>IF('Indicator Date hidden'!H14="x","x",$G$2-'Indicator Date hidden'!H14)</f>
        <v>0</v>
      </c>
      <c r="H13" s="205">
        <f>IF('Indicator Date hidden'!I14="x","x",$H$2-'Indicator Date hidden'!I14)</f>
        <v>0</v>
      </c>
      <c r="I13" s="205">
        <f>IF('Indicator Date hidden'!J14="x","x",$I$2-'Indicator Date hidden'!J14)</f>
        <v>0</v>
      </c>
      <c r="J13" s="205">
        <f>IF('Indicator Date hidden'!K14="x","x",$J$2-'Indicator Date hidden'!K14)</f>
        <v>0</v>
      </c>
      <c r="K13" s="205">
        <f>IF('Indicator Date hidden'!L14="x","x",$K$2-'Indicator Date hidden'!L14)</f>
        <v>0</v>
      </c>
      <c r="L13" s="205">
        <f>IF('Indicator Date hidden'!M14="x","x",$L$2-'Indicator Date hidden'!M14)</f>
        <v>0</v>
      </c>
      <c r="M13" s="205">
        <f>IF('Indicator Date hidden'!N14="x","x",$M$2-'Indicator Date hidden'!N14)</f>
        <v>0</v>
      </c>
      <c r="N13" s="205">
        <f>IF('Indicator Date hidden'!O14="x","x",$N$2-'Indicator Date hidden'!O14)</f>
        <v>0</v>
      </c>
      <c r="O13" s="205">
        <f>IF('Indicator Date hidden'!P14="x","x",$O$2-'Indicator Date hidden'!P14)</f>
        <v>0</v>
      </c>
      <c r="P13" s="205">
        <f>IF('Indicator Date hidden'!Q14="x","x",$P$2-'Indicator Date hidden'!Q14)</f>
        <v>0</v>
      </c>
      <c r="Q13" s="205" t="str">
        <f>IF('Indicator Date hidden'!R14="x","x",$Q$2-'Indicator Date hidden'!R14)</f>
        <v>x</v>
      </c>
      <c r="R13" s="205">
        <f>IF('Indicator Date hidden'!S14="x","x",$R$2-'Indicator Date hidden'!S14)</f>
        <v>0</v>
      </c>
      <c r="S13" s="205">
        <f>IF('Indicator Date hidden'!T14="x","x",$S$2-'Indicator Date hidden'!T14)</f>
        <v>0</v>
      </c>
      <c r="T13" s="205">
        <f>IF('Indicator Date hidden'!U14="x","x",$T$2-'Indicator Date hidden'!U14)</f>
        <v>0</v>
      </c>
      <c r="U13" s="205" t="str">
        <f>IF('Indicator Date hidden'!V14="x","x",$U$2-'Indicator Date hidden'!V14)</f>
        <v>x</v>
      </c>
      <c r="V13" s="205">
        <f>IF('Indicator Date hidden'!W14="x","x",$V$2-'Indicator Date hidden'!W14)</f>
        <v>0</v>
      </c>
      <c r="W13" s="205" t="str">
        <f>IF('Indicator Date hidden'!X14="x","x",$W$2-'Indicator Date hidden'!X14)</f>
        <v>x</v>
      </c>
      <c r="X13" s="205">
        <f>IF('Indicator Date hidden'!Y14="x","x",$X$2-'Indicator Date hidden'!Y14)</f>
        <v>6</v>
      </c>
      <c r="Y13" s="205">
        <f>IF('Indicator Date hidden'!Z14="x","x",$Y$2-'Indicator Date hidden'!Z14)</f>
        <v>0</v>
      </c>
      <c r="Z13" s="205">
        <f>IF('Indicator Date hidden'!AA14="x","x",$Z$2-'Indicator Date hidden'!AA14)</f>
        <v>0</v>
      </c>
      <c r="AA13" s="205">
        <f>IF('Indicator Date hidden'!AB14="x","x",$AA$2-'Indicator Date hidden'!AB14)</f>
        <v>1</v>
      </c>
      <c r="AB13" s="205">
        <f>IF('Indicator Date hidden'!AC14="x","x",$AB$2-'Indicator Date hidden'!AC14)</f>
        <v>0</v>
      </c>
      <c r="AC13" s="205">
        <f>IF('Indicator Date hidden'!AD14="x","x",$AC$2-'Indicator Date hidden'!AD14)</f>
        <v>0</v>
      </c>
      <c r="AD13" s="205" t="str">
        <f>IF('Indicator Date hidden'!AE14="x","x",$AD$2-'Indicator Date hidden'!AE14)</f>
        <v>x</v>
      </c>
      <c r="AE13" s="205">
        <f>IF('Indicator Date hidden'!AF14="x","x",$AE$2-'Indicator Date hidden'!AF14)</f>
        <v>0</v>
      </c>
      <c r="AF13" s="205" t="str">
        <f>IF('Indicator Date hidden'!AG14="x","x",$AF$2-'Indicator Date hidden'!AG14)</f>
        <v>x</v>
      </c>
      <c r="AG13" s="205">
        <f>IF('Indicator Date hidden'!AH14="x","x",$AG$2-'Indicator Date hidden'!AH14)</f>
        <v>0</v>
      </c>
      <c r="AH13" s="205">
        <f>IF('Indicator Date hidden'!AI14="x","x",$AH$2-'Indicator Date hidden'!AI14)</f>
        <v>0</v>
      </c>
      <c r="AI13" s="205">
        <f>IF('Indicator Date hidden'!AJ14="x","x",$AI$2-'Indicator Date hidden'!AJ14)</f>
        <v>0</v>
      </c>
      <c r="AJ13" s="205" t="str">
        <f>IF('Indicator Date hidden'!AK14="x","x",$AJ$2-'Indicator Date hidden'!AK14)</f>
        <v>x</v>
      </c>
      <c r="AK13" s="205">
        <f>IF('Indicator Date hidden'!AL14="x","x",$AK$2-'Indicator Date hidden'!AL14)</f>
        <v>1</v>
      </c>
      <c r="AL13" s="205">
        <f>IF('Indicator Date hidden'!AM14="x","x",$AL$2-'Indicator Date hidden'!AM14)</f>
        <v>0</v>
      </c>
      <c r="AM13" s="205">
        <f>IF('Indicator Date hidden'!AN14="x","x",$AM$2-'Indicator Date hidden'!AN14)</f>
        <v>0</v>
      </c>
      <c r="AN13" s="205">
        <f>IF('Indicator Date hidden'!AO14="x","x",$AN$2-'Indicator Date hidden'!AO14)</f>
        <v>0</v>
      </c>
      <c r="AO13" s="205">
        <f>IF('Indicator Date hidden'!AP14="x","x",$AO$2-'Indicator Date hidden'!AP14)</f>
        <v>0</v>
      </c>
      <c r="AP13" s="205">
        <f>IF('Indicator Date hidden'!AQ14="x","x",$AP$2-'Indicator Date hidden'!AQ14)</f>
        <v>0</v>
      </c>
      <c r="AQ13" s="205" t="str">
        <f>IF('Indicator Date hidden'!AR14="x","x",$AQ$2-'Indicator Date hidden'!AR14)</f>
        <v>x</v>
      </c>
      <c r="AR13" s="205">
        <f>IF('Indicator Date hidden'!AS14="x","x",$AR$2-'Indicator Date hidden'!AS14)</f>
        <v>0</v>
      </c>
      <c r="AS13" s="205">
        <f>IF('Indicator Date hidden'!AT14="x","x",$AS$2-'Indicator Date hidden'!AT14)</f>
        <v>0</v>
      </c>
      <c r="AT13" s="205">
        <f>IF('Indicator Date hidden'!AU14="x","x",$AT$2-'Indicator Date hidden'!AU14)</f>
        <v>0</v>
      </c>
      <c r="AU13" s="205" t="str">
        <f>IF('Indicator Date hidden'!AV14="x","x",$AU$2-'Indicator Date hidden'!AV14)</f>
        <v>x</v>
      </c>
      <c r="AV13" s="205">
        <f>IF('Indicator Date hidden'!AW14="x","x",$AV$2-'Indicator Date hidden'!AW14)</f>
        <v>0</v>
      </c>
      <c r="AW13" s="205">
        <f>IF('Indicator Date hidden'!AX14="x","x",$AW$2-'Indicator Date hidden'!AX14)</f>
        <v>0</v>
      </c>
      <c r="AX13" s="205">
        <f>IF('Indicator Date hidden'!AY14="x","x",$AX$2-'Indicator Date hidden'!AY14)</f>
        <v>0</v>
      </c>
      <c r="AY13" s="205">
        <f>IF('Indicator Date hidden'!AZ14="x","x",$AY$2-'Indicator Date hidden'!AZ14)</f>
        <v>0</v>
      </c>
      <c r="AZ13" s="205">
        <f>IF('Indicator Date hidden'!BA14="x","x",$AZ$2-'Indicator Date hidden'!BA14)</f>
        <v>0</v>
      </c>
      <c r="BA13">
        <f t="shared" si="0"/>
        <v>8</v>
      </c>
      <c r="BB13" s="21">
        <f t="shared" si="1"/>
        <v>0.18604651162790697</v>
      </c>
      <c r="BC13">
        <f t="shared" si="2"/>
        <v>3</v>
      </c>
      <c r="BD13" s="21">
        <f t="shared" si="3"/>
        <v>0.92147036075157907</v>
      </c>
      <c r="BE13" s="281">
        <f t="shared" si="4"/>
        <v>0</v>
      </c>
    </row>
    <row r="14" spans="1:57" x14ac:dyDescent="0.35">
      <c r="A14" t="s">
        <v>6922</v>
      </c>
      <c r="B14" s="205">
        <f>IF('Indicator Date hidden'!C15="x","x",$B$2-'Indicator Date hidden'!C15)</f>
        <v>0</v>
      </c>
      <c r="C14" s="205">
        <f>IF('Indicator Date hidden'!D15="x","x",$C$2-'Indicator Date hidden'!D15)</f>
        <v>0</v>
      </c>
      <c r="D14" s="205">
        <f>IF('Indicator Date hidden'!E15="x","x",$D$2-'Indicator Date hidden'!E15)</f>
        <v>0</v>
      </c>
      <c r="E14" s="205">
        <f>IF('Indicator Date hidden'!F15="x","x",$E$2-'Indicator Date hidden'!F15)</f>
        <v>0</v>
      </c>
      <c r="F14" s="205">
        <f>IF('Indicator Date hidden'!G15="x","x",$F$2-'Indicator Date hidden'!G15)</f>
        <v>0</v>
      </c>
      <c r="G14" s="205">
        <f>IF('Indicator Date hidden'!H15="x","x",$G$2-'Indicator Date hidden'!H15)</f>
        <v>0</v>
      </c>
      <c r="H14" s="205">
        <f>IF('Indicator Date hidden'!I15="x","x",$H$2-'Indicator Date hidden'!I15)</f>
        <v>0</v>
      </c>
      <c r="I14" s="205">
        <f>IF('Indicator Date hidden'!J15="x","x",$I$2-'Indicator Date hidden'!J15)</f>
        <v>0</v>
      </c>
      <c r="J14" s="205">
        <f>IF('Indicator Date hidden'!K15="x","x",$J$2-'Indicator Date hidden'!K15)</f>
        <v>0</v>
      </c>
      <c r="K14" s="205">
        <f>IF('Indicator Date hidden'!L15="x","x",$K$2-'Indicator Date hidden'!L15)</f>
        <v>0</v>
      </c>
      <c r="L14" s="205">
        <f>IF('Indicator Date hidden'!M15="x","x",$L$2-'Indicator Date hidden'!M15)</f>
        <v>0</v>
      </c>
      <c r="M14" s="205">
        <f>IF('Indicator Date hidden'!N15="x","x",$M$2-'Indicator Date hidden'!N15)</f>
        <v>0</v>
      </c>
      <c r="N14" s="205">
        <f>IF('Indicator Date hidden'!O15="x","x",$N$2-'Indicator Date hidden'!O15)</f>
        <v>0</v>
      </c>
      <c r="O14" s="205">
        <f>IF('Indicator Date hidden'!P15="x","x",$O$2-'Indicator Date hidden'!P15)</f>
        <v>0</v>
      </c>
      <c r="P14" s="205">
        <f>IF('Indicator Date hidden'!Q15="x","x",$P$2-'Indicator Date hidden'!Q15)</f>
        <v>0</v>
      </c>
      <c r="Q14" s="205" t="str">
        <f>IF('Indicator Date hidden'!R15="x","x",$Q$2-'Indicator Date hidden'!R15)</f>
        <v>x</v>
      </c>
      <c r="R14" s="205">
        <f>IF('Indicator Date hidden'!S15="x","x",$R$2-'Indicator Date hidden'!S15)</f>
        <v>0</v>
      </c>
      <c r="S14" s="205">
        <f>IF('Indicator Date hidden'!T15="x","x",$S$2-'Indicator Date hidden'!T15)</f>
        <v>0</v>
      </c>
      <c r="T14" s="205">
        <f>IF('Indicator Date hidden'!U15="x","x",$T$2-'Indicator Date hidden'!U15)</f>
        <v>0</v>
      </c>
      <c r="U14" s="205" t="str">
        <f>IF('Indicator Date hidden'!V15="x","x",$U$2-'Indicator Date hidden'!V15)</f>
        <v>x</v>
      </c>
      <c r="V14" s="205">
        <f>IF('Indicator Date hidden'!W15="x","x",$V$2-'Indicator Date hidden'!W15)</f>
        <v>0</v>
      </c>
      <c r="W14" s="205" t="str">
        <f>IF('Indicator Date hidden'!X15="x","x",$W$2-'Indicator Date hidden'!X15)</f>
        <v>x</v>
      </c>
      <c r="X14" s="205">
        <f>IF('Indicator Date hidden'!Y15="x","x",$X$2-'Indicator Date hidden'!Y15)</f>
        <v>2</v>
      </c>
      <c r="Y14" s="205">
        <f>IF('Indicator Date hidden'!Z15="x","x",$Y$2-'Indicator Date hidden'!Z15)</f>
        <v>0</v>
      </c>
      <c r="Z14" s="205">
        <f>IF('Indicator Date hidden'!AA15="x","x",$Z$2-'Indicator Date hidden'!AA15)</f>
        <v>0</v>
      </c>
      <c r="AA14" s="205" t="str">
        <f>IF('Indicator Date hidden'!AB15="x","x",$AA$2-'Indicator Date hidden'!AB15)</f>
        <v>x</v>
      </c>
      <c r="AB14" s="205">
        <f>IF('Indicator Date hidden'!AC15="x","x",$AB$2-'Indicator Date hidden'!AC15)</f>
        <v>0</v>
      </c>
      <c r="AC14" s="205">
        <f>IF('Indicator Date hidden'!AD15="x","x",$AC$2-'Indicator Date hidden'!AD15)</f>
        <v>0</v>
      </c>
      <c r="AD14" s="205" t="str">
        <f>IF('Indicator Date hidden'!AE15="x","x",$AD$2-'Indicator Date hidden'!AE15)</f>
        <v>x</v>
      </c>
      <c r="AE14" s="205">
        <f>IF('Indicator Date hidden'!AF15="x","x",$AE$2-'Indicator Date hidden'!AF15)</f>
        <v>0</v>
      </c>
      <c r="AF14" s="205" t="str">
        <f>IF('Indicator Date hidden'!AG15="x","x",$AF$2-'Indicator Date hidden'!AG15)</f>
        <v>x</v>
      </c>
      <c r="AG14" s="205">
        <f>IF('Indicator Date hidden'!AH15="x","x",$AG$2-'Indicator Date hidden'!AH15)</f>
        <v>0</v>
      </c>
      <c r="AH14" s="205">
        <f>IF('Indicator Date hidden'!AI15="x","x",$AH$2-'Indicator Date hidden'!AI15)</f>
        <v>0</v>
      </c>
      <c r="AI14" s="205">
        <f>IF('Indicator Date hidden'!AJ15="x","x",$AI$2-'Indicator Date hidden'!AJ15)</f>
        <v>0</v>
      </c>
      <c r="AJ14" s="205" t="str">
        <f>IF('Indicator Date hidden'!AK15="x","x",$AJ$2-'Indicator Date hidden'!AK15)</f>
        <v>x</v>
      </c>
      <c r="AK14" s="205">
        <f>IF('Indicator Date hidden'!AL15="x","x",$AK$2-'Indicator Date hidden'!AL15)</f>
        <v>1</v>
      </c>
      <c r="AL14" s="205">
        <f>IF('Indicator Date hidden'!AM15="x","x",$AL$2-'Indicator Date hidden'!AM15)</f>
        <v>0</v>
      </c>
      <c r="AM14" s="205">
        <f>IF('Indicator Date hidden'!AN15="x","x",$AM$2-'Indicator Date hidden'!AN15)</f>
        <v>0</v>
      </c>
      <c r="AN14" s="205">
        <f>IF('Indicator Date hidden'!AO15="x","x",$AN$2-'Indicator Date hidden'!AO15)</f>
        <v>0</v>
      </c>
      <c r="AO14" s="205">
        <f>IF('Indicator Date hidden'!AP15="x","x",$AO$2-'Indicator Date hidden'!AP15)</f>
        <v>0</v>
      </c>
      <c r="AP14" s="205">
        <f>IF('Indicator Date hidden'!AQ15="x","x",$AP$2-'Indicator Date hidden'!AQ15)</f>
        <v>0</v>
      </c>
      <c r="AQ14" s="205">
        <f>IF('Indicator Date hidden'!AR15="x","x",$AQ$2-'Indicator Date hidden'!AR15)</f>
        <v>4</v>
      </c>
      <c r="AR14" s="205">
        <f>IF('Indicator Date hidden'!AS15="x","x",$AR$2-'Indicator Date hidden'!AS15)</f>
        <v>0</v>
      </c>
      <c r="AS14" s="205">
        <f>IF('Indicator Date hidden'!AT15="x","x",$AS$2-'Indicator Date hidden'!AT15)</f>
        <v>0</v>
      </c>
      <c r="AT14" s="205">
        <f>IF('Indicator Date hidden'!AU15="x","x",$AT$2-'Indicator Date hidden'!AU15)</f>
        <v>0</v>
      </c>
      <c r="AU14" s="205">
        <f>IF('Indicator Date hidden'!AV15="x","x",$AU$2-'Indicator Date hidden'!AV15)</f>
        <v>4</v>
      </c>
      <c r="AV14" s="205">
        <f>IF('Indicator Date hidden'!AW15="x","x",$AV$2-'Indicator Date hidden'!AW15)</f>
        <v>0</v>
      </c>
      <c r="AW14" s="205">
        <f>IF('Indicator Date hidden'!AX15="x","x",$AW$2-'Indicator Date hidden'!AX15)</f>
        <v>0</v>
      </c>
      <c r="AX14" s="205">
        <f>IF('Indicator Date hidden'!AY15="x","x",$AX$2-'Indicator Date hidden'!AY15)</f>
        <v>0</v>
      </c>
      <c r="AY14" s="205">
        <f>IF('Indicator Date hidden'!AZ15="x","x",$AY$2-'Indicator Date hidden'!AZ15)</f>
        <v>0</v>
      </c>
      <c r="AZ14" s="205">
        <f>IF('Indicator Date hidden'!BA15="x","x",$AZ$2-'Indicator Date hidden'!BA15)</f>
        <v>0</v>
      </c>
      <c r="BA14">
        <f t="shared" si="0"/>
        <v>11</v>
      </c>
      <c r="BB14" s="21">
        <f t="shared" si="1"/>
        <v>0.25</v>
      </c>
      <c r="BC14">
        <f t="shared" si="2"/>
        <v>4</v>
      </c>
      <c r="BD14" s="21">
        <f t="shared" si="3"/>
        <v>0.882274951990076</v>
      </c>
      <c r="BE14" s="281">
        <f t="shared" si="4"/>
        <v>0</v>
      </c>
    </row>
    <row r="15" spans="1:57" x14ac:dyDescent="0.35">
      <c r="A15" t="s">
        <v>6918</v>
      </c>
      <c r="B15" s="205">
        <f>IF('Indicator Date hidden'!C16="x","x",$B$2-'Indicator Date hidden'!C16)</f>
        <v>0</v>
      </c>
      <c r="C15" s="205">
        <f>IF('Indicator Date hidden'!D16="x","x",$C$2-'Indicator Date hidden'!D16)</f>
        <v>0</v>
      </c>
      <c r="D15" s="205">
        <f>IF('Indicator Date hidden'!E16="x","x",$D$2-'Indicator Date hidden'!E16)</f>
        <v>0</v>
      </c>
      <c r="E15" s="205">
        <f>IF('Indicator Date hidden'!F16="x","x",$E$2-'Indicator Date hidden'!F16)</f>
        <v>0</v>
      </c>
      <c r="F15" s="205">
        <f>IF('Indicator Date hidden'!G16="x","x",$F$2-'Indicator Date hidden'!G16)</f>
        <v>0</v>
      </c>
      <c r="G15" s="205">
        <f>IF('Indicator Date hidden'!H16="x","x",$G$2-'Indicator Date hidden'!H16)</f>
        <v>0</v>
      </c>
      <c r="H15" s="205">
        <f>IF('Indicator Date hidden'!I16="x","x",$H$2-'Indicator Date hidden'!I16)</f>
        <v>0</v>
      </c>
      <c r="I15" s="205">
        <f>IF('Indicator Date hidden'!J16="x","x",$I$2-'Indicator Date hidden'!J16)</f>
        <v>0</v>
      </c>
      <c r="J15" s="205">
        <f>IF('Indicator Date hidden'!K16="x","x",$J$2-'Indicator Date hidden'!K16)</f>
        <v>0</v>
      </c>
      <c r="K15" s="205">
        <f>IF('Indicator Date hidden'!L16="x","x",$K$2-'Indicator Date hidden'!L16)</f>
        <v>0</v>
      </c>
      <c r="L15" s="205">
        <f>IF('Indicator Date hidden'!M16="x","x",$L$2-'Indicator Date hidden'!M16)</f>
        <v>0</v>
      </c>
      <c r="M15" s="205">
        <f>IF('Indicator Date hidden'!N16="x","x",$M$2-'Indicator Date hidden'!N16)</f>
        <v>0</v>
      </c>
      <c r="N15" s="205">
        <f>IF('Indicator Date hidden'!O16="x","x",$N$2-'Indicator Date hidden'!O16)</f>
        <v>0</v>
      </c>
      <c r="O15" s="205">
        <f>IF('Indicator Date hidden'!P16="x","x",$O$2-'Indicator Date hidden'!P16)</f>
        <v>0</v>
      </c>
      <c r="P15" s="205">
        <f>IF('Indicator Date hidden'!Q16="x","x",$P$2-'Indicator Date hidden'!Q16)</f>
        <v>0</v>
      </c>
      <c r="Q15" s="205">
        <f>IF('Indicator Date hidden'!R16="x","x",$Q$2-'Indicator Date hidden'!R16)</f>
        <v>3</v>
      </c>
      <c r="R15" s="205">
        <f>IF('Indicator Date hidden'!S16="x","x",$R$2-'Indicator Date hidden'!S16)</f>
        <v>0</v>
      </c>
      <c r="S15" s="205">
        <f>IF('Indicator Date hidden'!T16="x","x",$S$2-'Indicator Date hidden'!T16)</f>
        <v>0</v>
      </c>
      <c r="T15" s="205">
        <f>IF('Indicator Date hidden'!U16="x","x",$T$2-'Indicator Date hidden'!U16)</f>
        <v>0</v>
      </c>
      <c r="U15" s="205">
        <f>IF('Indicator Date hidden'!V16="x","x",$U$2-'Indicator Date hidden'!V16)</f>
        <v>0</v>
      </c>
      <c r="V15" s="205">
        <f>IF('Indicator Date hidden'!W16="x","x",$V$2-'Indicator Date hidden'!W16)</f>
        <v>0</v>
      </c>
      <c r="W15" s="205">
        <f>IF('Indicator Date hidden'!X16="x","x",$W$2-'Indicator Date hidden'!X16)</f>
        <v>0</v>
      </c>
      <c r="X15" s="205">
        <f>IF('Indicator Date hidden'!Y16="x","x",$X$2-'Indicator Date hidden'!Y16)</f>
        <v>3</v>
      </c>
      <c r="Y15" s="205">
        <f>IF('Indicator Date hidden'!Z16="x","x",$Y$2-'Indicator Date hidden'!Z16)</f>
        <v>0</v>
      </c>
      <c r="Z15" s="205">
        <f>IF('Indicator Date hidden'!AA16="x","x",$Z$2-'Indicator Date hidden'!AA16)</f>
        <v>0</v>
      </c>
      <c r="AA15" s="205">
        <f>IF('Indicator Date hidden'!AB16="x","x",$AA$2-'Indicator Date hidden'!AB16)</f>
        <v>0</v>
      </c>
      <c r="AB15" s="205">
        <f>IF('Indicator Date hidden'!AC16="x","x",$AB$2-'Indicator Date hidden'!AC16)</f>
        <v>0</v>
      </c>
      <c r="AC15" s="205">
        <f>IF('Indicator Date hidden'!AD16="x","x",$AC$2-'Indicator Date hidden'!AD16)</f>
        <v>0</v>
      </c>
      <c r="AD15" s="205">
        <f>IF('Indicator Date hidden'!AE16="x","x",$AD$2-'Indicator Date hidden'!AE16)</f>
        <v>0</v>
      </c>
      <c r="AE15" s="205">
        <f>IF('Indicator Date hidden'!AF16="x","x",$AE$2-'Indicator Date hidden'!AF16)</f>
        <v>0</v>
      </c>
      <c r="AF15" s="205">
        <f>IF('Indicator Date hidden'!AG16="x","x",$AF$2-'Indicator Date hidden'!AG16)</f>
        <v>3</v>
      </c>
      <c r="AG15" s="205">
        <f>IF('Indicator Date hidden'!AH16="x","x",$AG$2-'Indicator Date hidden'!AH16)</f>
        <v>0</v>
      </c>
      <c r="AH15" s="205">
        <f>IF('Indicator Date hidden'!AI16="x","x",$AH$2-'Indicator Date hidden'!AI16)</f>
        <v>0</v>
      </c>
      <c r="AI15" s="205">
        <f>IF('Indicator Date hidden'!AJ16="x","x",$AI$2-'Indicator Date hidden'!AJ16)</f>
        <v>0</v>
      </c>
      <c r="AJ15" s="205">
        <f>IF('Indicator Date hidden'!AK16="x","x",$AJ$2-'Indicator Date hidden'!AK16)</f>
        <v>1</v>
      </c>
      <c r="AK15" s="205">
        <f>IF('Indicator Date hidden'!AL16="x","x",$AK$2-'Indicator Date hidden'!AL16)</f>
        <v>1</v>
      </c>
      <c r="AL15" s="205">
        <f>IF('Indicator Date hidden'!AM16="x","x",$AL$2-'Indicator Date hidden'!AM16)</f>
        <v>0</v>
      </c>
      <c r="AM15" s="205">
        <f>IF('Indicator Date hidden'!AN16="x","x",$AM$2-'Indicator Date hidden'!AN16)</f>
        <v>0</v>
      </c>
      <c r="AN15" s="205">
        <f>IF('Indicator Date hidden'!AO16="x","x",$AN$2-'Indicator Date hidden'!AO16)</f>
        <v>0</v>
      </c>
      <c r="AO15" s="205">
        <f>IF('Indicator Date hidden'!AP16="x","x",$AO$2-'Indicator Date hidden'!AP16)</f>
        <v>0</v>
      </c>
      <c r="AP15" s="205">
        <f>IF('Indicator Date hidden'!AQ16="x","x",$AP$2-'Indicator Date hidden'!AQ16)</f>
        <v>0</v>
      </c>
      <c r="AQ15" s="205">
        <f>IF('Indicator Date hidden'!AR16="x","x",$AQ$2-'Indicator Date hidden'!AR16)</f>
        <v>0</v>
      </c>
      <c r="AR15" s="205">
        <f>IF('Indicator Date hidden'!AS16="x","x",$AR$2-'Indicator Date hidden'!AS16)</f>
        <v>0</v>
      </c>
      <c r="AS15" s="205">
        <f>IF('Indicator Date hidden'!AT16="x","x",$AS$2-'Indicator Date hidden'!AT16)</f>
        <v>0</v>
      </c>
      <c r="AT15" s="205">
        <f>IF('Indicator Date hidden'!AU16="x","x",$AT$2-'Indicator Date hidden'!AU16)</f>
        <v>0</v>
      </c>
      <c r="AU15" s="205">
        <f>IF('Indicator Date hidden'!AV16="x","x",$AU$2-'Indicator Date hidden'!AV16)</f>
        <v>1</v>
      </c>
      <c r="AV15" s="205">
        <f>IF('Indicator Date hidden'!AW16="x","x",$AV$2-'Indicator Date hidden'!AW16)</f>
        <v>0</v>
      </c>
      <c r="AW15" s="205">
        <f>IF('Indicator Date hidden'!AX16="x","x",$AW$2-'Indicator Date hidden'!AX16)</f>
        <v>0</v>
      </c>
      <c r="AX15" s="205">
        <f>IF('Indicator Date hidden'!AY16="x","x",$AX$2-'Indicator Date hidden'!AY16)</f>
        <v>0</v>
      </c>
      <c r="AY15" s="205">
        <f>IF('Indicator Date hidden'!AZ16="x","x",$AY$2-'Indicator Date hidden'!AZ16)</f>
        <v>0</v>
      </c>
      <c r="AZ15" s="205">
        <f>IF('Indicator Date hidden'!BA16="x","x",$AZ$2-'Indicator Date hidden'!BA16)</f>
        <v>0</v>
      </c>
      <c r="BA15">
        <f t="shared" si="0"/>
        <v>12</v>
      </c>
      <c r="BB15" s="21">
        <f t="shared" si="1"/>
        <v>0.23529411764705882</v>
      </c>
      <c r="BC15">
        <f t="shared" si="2"/>
        <v>6</v>
      </c>
      <c r="BD15" s="21">
        <f t="shared" si="3"/>
        <v>0.72998080270534449</v>
      </c>
      <c r="BE15" s="281">
        <f t="shared" si="4"/>
        <v>0</v>
      </c>
    </row>
    <row r="16" spans="1:57" x14ac:dyDescent="0.35">
      <c r="A16" t="s">
        <v>6935</v>
      </c>
      <c r="B16" s="205">
        <f>IF('Indicator Date hidden'!C17="x","x",$B$2-'Indicator Date hidden'!C17)</f>
        <v>0</v>
      </c>
      <c r="C16" s="205">
        <f>IF('Indicator Date hidden'!D17="x","x",$C$2-'Indicator Date hidden'!D17)</f>
        <v>0</v>
      </c>
      <c r="D16" s="205">
        <f>IF('Indicator Date hidden'!E17="x","x",$D$2-'Indicator Date hidden'!E17)</f>
        <v>0</v>
      </c>
      <c r="E16" s="205">
        <f>IF('Indicator Date hidden'!F17="x","x",$E$2-'Indicator Date hidden'!F17)</f>
        <v>0</v>
      </c>
      <c r="F16" s="205">
        <f>IF('Indicator Date hidden'!G17="x","x",$F$2-'Indicator Date hidden'!G17)</f>
        <v>0</v>
      </c>
      <c r="G16" s="205">
        <f>IF('Indicator Date hidden'!H17="x","x",$G$2-'Indicator Date hidden'!H17)</f>
        <v>0</v>
      </c>
      <c r="H16" s="205">
        <f>IF('Indicator Date hidden'!I17="x","x",$H$2-'Indicator Date hidden'!I17)</f>
        <v>0</v>
      </c>
      <c r="I16" s="205">
        <f>IF('Indicator Date hidden'!J17="x","x",$I$2-'Indicator Date hidden'!J17)</f>
        <v>0</v>
      </c>
      <c r="J16" s="205">
        <f>IF('Indicator Date hidden'!K17="x","x",$J$2-'Indicator Date hidden'!K17)</f>
        <v>0</v>
      </c>
      <c r="K16" s="205">
        <f>IF('Indicator Date hidden'!L17="x","x",$K$2-'Indicator Date hidden'!L17)</f>
        <v>0</v>
      </c>
      <c r="L16" s="205">
        <f>IF('Indicator Date hidden'!M17="x","x",$L$2-'Indicator Date hidden'!M17)</f>
        <v>0</v>
      </c>
      <c r="M16" s="205">
        <f>IF('Indicator Date hidden'!N17="x","x",$M$2-'Indicator Date hidden'!N17)</f>
        <v>0</v>
      </c>
      <c r="N16" s="205">
        <f>IF('Indicator Date hidden'!O17="x","x",$N$2-'Indicator Date hidden'!O17)</f>
        <v>0</v>
      </c>
      <c r="O16" s="205">
        <f>IF('Indicator Date hidden'!P17="x","x",$O$2-'Indicator Date hidden'!P17)</f>
        <v>0</v>
      </c>
      <c r="P16" s="205">
        <f>IF('Indicator Date hidden'!Q17="x","x",$P$2-'Indicator Date hidden'!Q17)</f>
        <v>0</v>
      </c>
      <c r="Q16" s="205">
        <f>IF('Indicator Date hidden'!R17="x","x",$Q$2-'Indicator Date hidden'!R17)</f>
        <v>2</v>
      </c>
      <c r="R16" s="205">
        <f>IF('Indicator Date hidden'!S17="x","x",$R$2-'Indicator Date hidden'!S17)</f>
        <v>0</v>
      </c>
      <c r="S16" s="205">
        <f>IF('Indicator Date hidden'!T17="x","x",$S$2-'Indicator Date hidden'!T17)</f>
        <v>0</v>
      </c>
      <c r="T16" s="205">
        <f>IF('Indicator Date hidden'!U17="x","x",$T$2-'Indicator Date hidden'!U17)</f>
        <v>0</v>
      </c>
      <c r="U16" s="205" t="str">
        <f>IF('Indicator Date hidden'!V17="x","x",$U$2-'Indicator Date hidden'!V17)</f>
        <v>x</v>
      </c>
      <c r="V16" s="205">
        <f>IF('Indicator Date hidden'!W17="x","x",$V$2-'Indicator Date hidden'!W17)</f>
        <v>0</v>
      </c>
      <c r="W16" s="205">
        <f>IF('Indicator Date hidden'!X17="x","x",$W$2-'Indicator Date hidden'!X17)</f>
        <v>1</v>
      </c>
      <c r="X16" s="205">
        <f>IF('Indicator Date hidden'!Y17="x","x",$X$2-'Indicator Date hidden'!Y17)</f>
        <v>4</v>
      </c>
      <c r="Y16" s="205">
        <f>IF('Indicator Date hidden'!Z17="x","x",$Y$2-'Indicator Date hidden'!Z17)</f>
        <v>0</v>
      </c>
      <c r="Z16" s="205">
        <f>IF('Indicator Date hidden'!AA17="x","x",$Z$2-'Indicator Date hidden'!AA17)</f>
        <v>0</v>
      </c>
      <c r="AA16" s="205">
        <f>IF('Indicator Date hidden'!AB17="x","x",$AA$2-'Indicator Date hidden'!AB17)</f>
        <v>1</v>
      </c>
      <c r="AB16" s="205">
        <f>IF('Indicator Date hidden'!AC17="x","x",$AB$2-'Indicator Date hidden'!AC17)</f>
        <v>0</v>
      </c>
      <c r="AC16" s="205">
        <f>IF('Indicator Date hidden'!AD17="x","x",$AC$2-'Indicator Date hidden'!AD17)</f>
        <v>0</v>
      </c>
      <c r="AD16" s="205" t="str">
        <f>IF('Indicator Date hidden'!AE17="x","x",$AD$2-'Indicator Date hidden'!AE17)</f>
        <v>x</v>
      </c>
      <c r="AE16" s="205">
        <f>IF('Indicator Date hidden'!AF17="x","x",$AE$2-'Indicator Date hidden'!AF17)</f>
        <v>0</v>
      </c>
      <c r="AF16" s="205" t="str">
        <f>IF('Indicator Date hidden'!AG17="x","x",$AF$2-'Indicator Date hidden'!AG17)</f>
        <v>x</v>
      </c>
      <c r="AG16" s="205">
        <f>IF('Indicator Date hidden'!AH17="x","x",$AG$2-'Indicator Date hidden'!AH17)</f>
        <v>0</v>
      </c>
      <c r="AH16" s="205">
        <f>IF('Indicator Date hidden'!AI17="x","x",$AH$2-'Indicator Date hidden'!AI17)</f>
        <v>0</v>
      </c>
      <c r="AI16" s="205">
        <f>IF('Indicator Date hidden'!AJ17="x","x",$AI$2-'Indicator Date hidden'!AJ17)</f>
        <v>0</v>
      </c>
      <c r="AJ16" s="205" t="str">
        <f>IF('Indicator Date hidden'!AK17="x","x",$AJ$2-'Indicator Date hidden'!AK17)</f>
        <v>x</v>
      </c>
      <c r="AK16" s="205">
        <f>IF('Indicator Date hidden'!AL17="x","x",$AK$2-'Indicator Date hidden'!AL17)</f>
        <v>1</v>
      </c>
      <c r="AL16" s="205">
        <f>IF('Indicator Date hidden'!AM17="x","x",$AL$2-'Indicator Date hidden'!AM17)</f>
        <v>0</v>
      </c>
      <c r="AM16" s="205">
        <f>IF('Indicator Date hidden'!AN17="x","x",$AM$2-'Indicator Date hidden'!AN17)</f>
        <v>0</v>
      </c>
      <c r="AN16" s="205">
        <f>IF('Indicator Date hidden'!AO17="x","x",$AN$2-'Indicator Date hidden'!AO17)</f>
        <v>0</v>
      </c>
      <c r="AO16" s="205">
        <f>IF('Indicator Date hidden'!AP17="x","x",$AO$2-'Indicator Date hidden'!AP17)</f>
        <v>0</v>
      </c>
      <c r="AP16" s="205">
        <f>IF('Indicator Date hidden'!AQ17="x","x",$AP$2-'Indicator Date hidden'!AQ17)</f>
        <v>0</v>
      </c>
      <c r="AQ16" s="205">
        <f>IF('Indicator Date hidden'!AR17="x","x",$AQ$2-'Indicator Date hidden'!AR17)</f>
        <v>4</v>
      </c>
      <c r="AR16" s="205">
        <f>IF('Indicator Date hidden'!AS17="x","x",$AR$2-'Indicator Date hidden'!AS17)</f>
        <v>0</v>
      </c>
      <c r="AS16" s="205">
        <f>IF('Indicator Date hidden'!AT17="x","x",$AS$2-'Indicator Date hidden'!AT17)</f>
        <v>0</v>
      </c>
      <c r="AT16" s="205">
        <f>IF('Indicator Date hidden'!AU17="x","x",$AT$2-'Indicator Date hidden'!AU17)</f>
        <v>0</v>
      </c>
      <c r="AU16" s="205" t="str">
        <f>IF('Indicator Date hidden'!AV17="x","x",$AU$2-'Indicator Date hidden'!AV17)</f>
        <v>x</v>
      </c>
      <c r="AV16" s="205">
        <f>IF('Indicator Date hidden'!AW17="x","x",$AV$2-'Indicator Date hidden'!AW17)</f>
        <v>0</v>
      </c>
      <c r="AW16" s="205">
        <f>IF('Indicator Date hidden'!AX17="x","x",$AW$2-'Indicator Date hidden'!AX17)</f>
        <v>0</v>
      </c>
      <c r="AX16" s="205">
        <f>IF('Indicator Date hidden'!AY17="x","x",$AX$2-'Indicator Date hidden'!AY17)</f>
        <v>0</v>
      </c>
      <c r="AY16" s="205">
        <f>IF('Indicator Date hidden'!AZ17="x","x",$AY$2-'Indicator Date hidden'!AZ17)</f>
        <v>0</v>
      </c>
      <c r="AZ16" s="205">
        <f>IF('Indicator Date hidden'!BA17="x","x",$AZ$2-'Indicator Date hidden'!BA17)</f>
        <v>0</v>
      </c>
      <c r="BA16">
        <f t="shared" si="0"/>
        <v>13</v>
      </c>
      <c r="BB16" s="21">
        <f t="shared" si="1"/>
        <v>0.28260869565217389</v>
      </c>
      <c r="BC16">
        <f t="shared" si="2"/>
        <v>6</v>
      </c>
      <c r="BD16" s="21">
        <f t="shared" si="3"/>
        <v>0.87633236394549452</v>
      </c>
      <c r="BE16" s="281">
        <f t="shared" si="4"/>
        <v>0</v>
      </c>
    </row>
    <row r="17" spans="1:57" x14ac:dyDescent="0.35">
      <c r="A17" t="s">
        <v>6928</v>
      </c>
      <c r="B17" s="205">
        <f>IF('Indicator Date hidden'!C18="x","x",$B$2-'Indicator Date hidden'!C18)</f>
        <v>0</v>
      </c>
      <c r="C17" s="205">
        <f>IF('Indicator Date hidden'!D18="x","x",$C$2-'Indicator Date hidden'!D18)</f>
        <v>0</v>
      </c>
      <c r="D17" s="205">
        <f>IF('Indicator Date hidden'!E18="x","x",$D$2-'Indicator Date hidden'!E18)</f>
        <v>0</v>
      </c>
      <c r="E17" s="205">
        <f>IF('Indicator Date hidden'!F18="x","x",$E$2-'Indicator Date hidden'!F18)</f>
        <v>0</v>
      </c>
      <c r="F17" s="205">
        <f>IF('Indicator Date hidden'!G18="x","x",$F$2-'Indicator Date hidden'!G18)</f>
        <v>0</v>
      </c>
      <c r="G17" s="205">
        <f>IF('Indicator Date hidden'!H18="x","x",$G$2-'Indicator Date hidden'!H18)</f>
        <v>0</v>
      </c>
      <c r="H17" s="205">
        <f>IF('Indicator Date hidden'!I18="x","x",$H$2-'Indicator Date hidden'!I18)</f>
        <v>0</v>
      </c>
      <c r="I17" s="205">
        <f>IF('Indicator Date hidden'!J18="x","x",$I$2-'Indicator Date hidden'!J18)</f>
        <v>0</v>
      </c>
      <c r="J17" s="205">
        <f>IF('Indicator Date hidden'!K18="x","x",$J$2-'Indicator Date hidden'!K18)</f>
        <v>0</v>
      </c>
      <c r="K17" s="205">
        <f>IF('Indicator Date hidden'!L18="x","x",$K$2-'Indicator Date hidden'!L18)</f>
        <v>0</v>
      </c>
      <c r="L17" s="205">
        <f>IF('Indicator Date hidden'!M18="x","x",$L$2-'Indicator Date hidden'!M18)</f>
        <v>0</v>
      </c>
      <c r="M17" s="205">
        <f>IF('Indicator Date hidden'!N18="x","x",$M$2-'Indicator Date hidden'!N18)</f>
        <v>0</v>
      </c>
      <c r="N17" s="205">
        <f>IF('Indicator Date hidden'!O18="x","x",$N$2-'Indicator Date hidden'!O18)</f>
        <v>0</v>
      </c>
      <c r="O17" s="205">
        <f>IF('Indicator Date hidden'!P18="x","x",$O$2-'Indicator Date hidden'!P18)</f>
        <v>0</v>
      </c>
      <c r="P17" s="205">
        <f>IF('Indicator Date hidden'!Q18="x","x",$P$2-'Indicator Date hidden'!Q18)</f>
        <v>0</v>
      </c>
      <c r="Q17" s="205">
        <f>IF('Indicator Date hidden'!R18="x","x",$Q$2-'Indicator Date hidden'!R18)</f>
        <v>9</v>
      </c>
      <c r="R17" s="205">
        <f>IF('Indicator Date hidden'!S18="x","x",$R$2-'Indicator Date hidden'!S18)</f>
        <v>0</v>
      </c>
      <c r="S17" s="205">
        <f>IF('Indicator Date hidden'!T18="x","x",$S$2-'Indicator Date hidden'!T18)</f>
        <v>0</v>
      </c>
      <c r="T17" s="205">
        <f>IF('Indicator Date hidden'!U18="x","x",$T$2-'Indicator Date hidden'!U18)</f>
        <v>0</v>
      </c>
      <c r="U17" s="205">
        <f>IF('Indicator Date hidden'!V18="x","x",$U$2-'Indicator Date hidden'!V18)</f>
        <v>0</v>
      </c>
      <c r="V17" s="205">
        <f>IF('Indicator Date hidden'!W18="x","x",$V$2-'Indicator Date hidden'!W18)</f>
        <v>0</v>
      </c>
      <c r="W17" s="205">
        <f>IF('Indicator Date hidden'!X18="x","x",$W$2-'Indicator Date hidden'!X18)</f>
        <v>9</v>
      </c>
      <c r="X17" s="205">
        <f>IF('Indicator Date hidden'!Y18="x","x",$X$2-'Indicator Date hidden'!Y18)</f>
        <v>1</v>
      </c>
      <c r="Y17" s="205">
        <f>IF('Indicator Date hidden'!Z18="x","x",$Y$2-'Indicator Date hidden'!Z18)</f>
        <v>0</v>
      </c>
      <c r="Z17" s="205">
        <f>IF('Indicator Date hidden'!AA18="x","x",$Z$2-'Indicator Date hidden'!AA18)</f>
        <v>0</v>
      </c>
      <c r="AA17" s="205">
        <f>IF('Indicator Date hidden'!AB18="x","x",$AA$2-'Indicator Date hidden'!AB18)</f>
        <v>0</v>
      </c>
      <c r="AB17" s="205">
        <f>IF('Indicator Date hidden'!AC18="x","x",$AB$2-'Indicator Date hidden'!AC18)</f>
        <v>0</v>
      </c>
      <c r="AC17" s="205">
        <f>IF('Indicator Date hidden'!AD18="x","x",$AC$2-'Indicator Date hidden'!AD18)</f>
        <v>0</v>
      </c>
      <c r="AD17" s="205" t="str">
        <f>IF('Indicator Date hidden'!AE18="x","x",$AD$2-'Indicator Date hidden'!AE18)</f>
        <v>x</v>
      </c>
      <c r="AE17" s="205">
        <f>IF('Indicator Date hidden'!AF18="x","x",$AE$2-'Indicator Date hidden'!AF18)</f>
        <v>0</v>
      </c>
      <c r="AF17" s="205">
        <f>IF('Indicator Date hidden'!AG18="x","x",$AF$2-'Indicator Date hidden'!AG18)</f>
        <v>1</v>
      </c>
      <c r="AG17" s="205">
        <f>IF('Indicator Date hidden'!AH18="x","x",$AG$2-'Indicator Date hidden'!AH18)</f>
        <v>0</v>
      </c>
      <c r="AH17" s="205">
        <f>IF('Indicator Date hidden'!AI18="x","x",$AH$2-'Indicator Date hidden'!AI18)</f>
        <v>0</v>
      </c>
      <c r="AI17" s="205">
        <f>IF('Indicator Date hidden'!AJ18="x","x",$AI$2-'Indicator Date hidden'!AJ18)</f>
        <v>0</v>
      </c>
      <c r="AJ17" s="205" t="str">
        <f>IF('Indicator Date hidden'!AK18="x","x",$AJ$2-'Indicator Date hidden'!AK18)</f>
        <v>x</v>
      </c>
      <c r="AK17" s="205">
        <f>IF('Indicator Date hidden'!AL18="x","x",$AK$2-'Indicator Date hidden'!AL18)</f>
        <v>1</v>
      </c>
      <c r="AL17" s="205">
        <f>IF('Indicator Date hidden'!AM18="x","x",$AL$2-'Indicator Date hidden'!AM18)</f>
        <v>0</v>
      </c>
      <c r="AM17" s="205">
        <f>IF('Indicator Date hidden'!AN18="x","x",$AM$2-'Indicator Date hidden'!AN18)</f>
        <v>0</v>
      </c>
      <c r="AN17" s="205">
        <f>IF('Indicator Date hidden'!AO18="x","x",$AN$2-'Indicator Date hidden'!AO18)</f>
        <v>0</v>
      </c>
      <c r="AO17" s="205" t="str">
        <f>IF('Indicator Date hidden'!AP18="x","x",$AO$2-'Indicator Date hidden'!AP18)</f>
        <v>x</v>
      </c>
      <c r="AP17" s="205" t="str">
        <f>IF('Indicator Date hidden'!AQ18="x","x",$AP$2-'Indicator Date hidden'!AQ18)</f>
        <v>x</v>
      </c>
      <c r="AQ17" s="205">
        <f>IF('Indicator Date hidden'!AR18="x","x",$AQ$2-'Indicator Date hidden'!AR18)</f>
        <v>0</v>
      </c>
      <c r="AR17" s="205">
        <f>IF('Indicator Date hidden'!AS18="x","x",$AR$2-'Indicator Date hidden'!AS18)</f>
        <v>0</v>
      </c>
      <c r="AS17" s="205">
        <f>IF('Indicator Date hidden'!AT18="x","x",$AS$2-'Indicator Date hidden'!AT18)</f>
        <v>0</v>
      </c>
      <c r="AT17" s="205">
        <f>IF('Indicator Date hidden'!AU18="x","x",$AT$2-'Indicator Date hidden'!AU18)</f>
        <v>0</v>
      </c>
      <c r="AU17" s="205">
        <f>IF('Indicator Date hidden'!AV18="x","x",$AU$2-'Indicator Date hidden'!AV18)</f>
        <v>5</v>
      </c>
      <c r="AV17" s="205">
        <f>IF('Indicator Date hidden'!AW18="x","x",$AV$2-'Indicator Date hidden'!AW18)</f>
        <v>0</v>
      </c>
      <c r="AW17" s="205">
        <f>IF('Indicator Date hidden'!AX18="x","x",$AW$2-'Indicator Date hidden'!AX18)</f>
        <v>0</v>
      </c>
      <c r="AX17" s="205">
        <f>IF('Indicator Date hidden'!AY18="x","x",$AX$2-'Indicator Date hidden'!AY18)</f>
        <v>0</v>
      </c>
      <c r="AY17" s="205">
        <f>IF('Indicator Date hidden'!AZ18="x","x",$AY$2-'Indicator Date hidden'!AZ18)</f>
        <v>0</v>
      </c>
      <c r="AZ17" s="205">
        <f>IF('Indicator Date hidden'!BA18="x","x",$AZ$2-'Indicator Date hidden'!BA18)</f>
        <v>0</v>
      </c>
      <c r="BA17">
        <f t="shared" si="0"/>
        <v>26</v>
      </c>
      <c r="BB17" s="21">
        <f t="shared" si="1"/>
        <v>0.55319148936170215</v>
      </c>
      <c r="BC17">
        <f t="shared" si="2"/>
        <v>6</v>
      </c>
      <c r="BD17" s="21">
        <f t="shared" si="3"/>
        <v>1.9330112176568308</v>
      </c>
      <c r="BE17" s="281">
        <f t="shared" si="4"/>
        <v>0</v>
      </c>
    </row>
    <row r="18" spans="1:57" x14ac:dyDescent="0.35">
      <c r="A18" t="s">
        <v>6914</v>
      </c>
      <c r="B18" s="205">
        <f>IF('Indicator Date hidden'!C19="x","x",$B$2-'Indicator Date hidden'!C19)</f>
        <v>0</v>
      </c>
      <c r="C18" s="205">
        <f>IF('Indicator Date hidden'!D19="x","x",$C$2-'Indicator Date hidden'!D19)</f>
        <v>0</v>
      </c>
      <c r="D18" s="205">
        <f>IF('Indicator Date hidden'!E19="x","x",$D$2-'Indicator Date hidden'!E19)</f>
        <v>0</v>
      </c>
      <c r="E18" s="205">
        <f>IF('Indicator Date hidden'!F19="x","x",$E$2-'Indicator Date hidden'!F19)</f>
        <v>0</v>
      </c>
      <c r="F18" s="205">
        <f>IF('Indicator Date hidden'!G19="x","x",$F$2-'Indicator Date hidden'!G19)</f>
        <v>0</v>
      </c>
      <c r="G18" s="205">
        <f>IF('Indicator Date hidden'!H19="x","x",$G$2-'Indicator Date hidden'!H19)</f>
        <v>0</v>
      </c>
      <c r="H18" s="205">
        <f>IF('Indicator Date hidden'!I19="x","x",$H$2-'Indicator Date hidden'!I19)</f>
        <v>0</v>
      </c>
      <c r="I18" s="205">
        <f>IF('Indicator Date hidden'!J19="x","x",$I$2-'Indicator Date hidden'!J19)</f>
        <v>0</v>
      </c>
      <c r="J18" s="205">
        <f>IF('Indicator Date hidden'!K19="x","x",$J$2-'Indicator Date hidden'!K19)</f>
        <v>0</v>
      </c>
      <c r="K18" s="205">
        <f>IF('Indicator Date hidden'!L19="x","x",$K$2-'Indicator Date hidden'!L19)</f>
        <v>0</v>
      </c>
      <c r="L18" s="205">
        <f>IF('Indicator Date hidden'!M19="x","x",$L$2-'Indicator Date hidden'!M19)</f>
        <v>0</v>
      </c>
      <c r="M18" s="205">
        <f>IF('Indicator Date hidden'!N19="x","x",$M$2-'Indicator Date hidden'!N19)</f>
        <v>0</v>
      </c>
      <c r="N18" s="205">
        <f>IF('Indicator Date hidden'!O19="x","x",$N$2-'Indicator Date hidden'!O19)</f>
        <v>0</v>
      </c>
      <c r="O18" s="205">
        <f>IF('Indicator Date hidden'!P19="x","x",$O$2-'Indicator Date hidden'!P19)</f>
        <v>0</v>
      </c>
      <c r="P18" s="205">
        <f>IF('Indicator Date hidden'!Q19="x","x",$P$2-'Indicator Date hidden'!Q19)</f>
        <v>0</v>
      </c>
      <c r="Q18" s="205" t="str">
        <f>IF('Indicator Date hidden'!R19="x","x",$Q$2-'Indicator Date hidden'!R19)</f>
        <v>x</v>
      </c>
      <c r="R18" s="205">
        <f>IF('Indicator Date hidden'!S19="x","x",$R$2-'Indicator Date hidden'!S19)</f>
        <v>0</v>
      </c>
      <c r="S18" s="205">
        <f>IF('Indicator Date hidden'!T19="x","x",$S$2-'Indicator Date hidden'!T19)</f>
        <v>0</v>
      </c>
      <c r="T18" s="205">
        <f>IF('Indicator Date hidden'!U19="x","x",$T$2-'Indicator Date hidden'!U19)</f>
        <v>0</v>
      </c>
      <c r="U18" s="205" t="str">
        <f>IF('Indicator Date hidden'!V19="x","x",$U$2-'Indicator Date hidden'!V19)</f>
        <v>x</v>
      </c>
      <c r="V18" s="205">
        <f>IF('Indicator Date hidden'!W19="x","x",$V$2-'Indicator Date hidden'!W19)</f>
        <v>0</v>
      </c>
      <c r="W18" s="205" t="str">
        <f>IF('Indicator Date hidden'!X19="x","x",$W$2-'Indicator Date hidden'!X19)</f>
        <v>x</v>
      </c>
      <c r="X18" s="205">
        <f>IF('Indicator Date hidden'!Y19="x","x",$X$2-'Indicator Date hidden'!Y19)</f>
        <v>1</v>
      </c>
      <c r="Y18" s="205">
        <f>IF('Indicator Date hidden'!Z19="x","x",$Y$2-'Indicator Date hidden'!Z19)</f>
        <v>0</v>
      </c>
      <c r="Z18" s="205">
        <f>IF('Indicator Date hidden'!AA19="x","x",$Z$2-'Indicator Date hidden'!AA19)</f>
        <v>0</v>
      </c>
      <c r="AA18" s="205" t="str">
        <f>IF('Indicator Date hidden'!AB19="x","x",$AA$2-'Indicator Date hidden'!AB19)</f>
        <v>x</v>
      </c>
      <c r="AB18" s="205">
        <f>IF('Indicator Date hidden'!AC19="x","x",$AB$2-'Indicator Date hidden'!AC19)</f>
        <v>0</v>
      </c>
      <c r="AC18" s="205">
        <f>IF('Indicator Date hidden'!AD19="x","x",$AC$2-'Indicator Date hidden'!AD19)</f>
        <v>0</v>
      </c>
      <c r="AD18" s="205" t="str">
        <f>IF('Indicator Date hidden'!AE19="x","x",$AD$2-'Indicator Date hidden'!AE19)</f>
        <v>x</v>
      </c>
      <c r="AE18" s="205">
        <f>IF('Indicator Date hidden'!AF19="x","x",$AE$2-'Indicator Date hidden'!AF19)</f>
        <v>0</v>
      </c>
      <c r="AF18" s="205">
        <f>IF('Indicator Date hidden'!AG19="x","x",$AF$2-'Indicator Date hidden'!AG19)</f>
        <v>1</v>
      </c>
      <c r="AG18" s="205">
        <f>IF('Indicator Date hidden'!AH19="x","x",$AG$2-'Indicator Date hidden'!AH19)</f>
        <v>0</v>
      </c>
      <c r="AH18" s="205">
        <f>IF('Indicator Date hidden'!AI19="x","x",$AH$2-'Indicator Date hidden'!AI19)</f>
        <v>0</v>
      </c>
      <c r="AI18" s="205">
        <f>IF('Indicator Date hidden'!AJ19="x","x",$AI$2-'Indicator Date hidden'!AJ19)</f>
        <v>0</v>
      </c>
      <c r="AJ18" s="205" t="str">
        <f>IF('Indicator Date hidden'!AK19="x","x",$AJ$2-'Indicator Date hidden'!AK19)</f>
        <v>x</v>
      </c>
      <c r="AK18" s="205">
        <f>IF('Indicator Date hidden'!AL19="x","x",$AK$2-'Indicator Date hidden'!AL19)</f>
        <v>1</v>
      </c>
      <c r="AL18" s="205">
        <f>IF('Indicator Date hidden'!AM19="x","x",$AL$2-'Indicator Date hidden'!AM19)</f>
        <v>0</v>
      </c>
      <c r="AM18" s="205">
        <f>IF('Indicator Date hidden'!AN19="x","x",$AM$2-'Indicator Date hidden'!AN19)</f>
        <v>0</v>
      </c>
      <c r="AN18" s="205">
        <f>IF('Indicator Date hidden'!AO19="x","x",$AN$2-'Indicator Date hidden'!AO19)</f>
        <v>0</v>
      </c>
      <c r="AO18" s="205">
        <f>IF('Indicator Date hidden'!AP19="x","x",$AO$2-'Indicator Date hidden'!AP19)</f>
        <v>0</v>
      </c>
      <c r="AP18" s="205">
        <f>IF('Indicator Date hidden'!AQ19="x","x",$AP$2-'Indicator Date hidden'!AQ19)</f>
        <v>0</v>
      </c>
      <c r="AQ18" s="205" t="str">
        <f>IF('Indicator Date hidden'!AR19="x","x",$AQ$2-'Indicator Date hidden'!AR19)</f>
        <v>x</v>
      </c>
      <c r="AR18" s="205">
        <f>IF('Indicator Date hidden'!AS19="x","x",$AR$2-'Indicator Date hidden'!AS19)</f>
        <v>0</v>
      </c>
      <c r="AS18" s="205">
        <f>IF('Indicator Date hidden'!AT19="x","x",$AS$2-'Indicator Date hidden'!AT19)</f>
        <v>0</v>
      </c>
      <c r="AT18" s="205">
        <f>IF('Indicator Date hidden'!AU19="x","x",$AT$2-'Indicator Date hidden'!AU19)</f>
        <v>0</v>
      </c>
      <c r="AU18" s="205" t="str">
        <f>IF('Indicator Date hidden'!AV19="x","x",$AU$2-'Indicator Date hidden'!AV19)</f>
        <v>x</v>
      </c>
      <c r="AV18" s="205">
        <f>IF('Indicator Date hidden'!AW19="x","x",$AV$2-'Indicator Date hidden'!AW19)</f>
        <v>0</v>
      </c>
      <c r="AW18" s="205">
        <f>IF('Indicator Date hidden'!AX19="x","x",$AW$2-'Indicator Date hidden'!AX19)</f>
        <v>0</v>
      </c>
      <c r="AX18" s="205">
        <f>IF('Indicator Date hidden'!AY19="x","x",$AX$2-'Indicator Date hidden'!AY19)</f>
        <v>0</v>
      </c>
      <c r="AY18" s="205">
        <f>IF('Indicator Date hidden'!AZ19="x","x",$AY$2-'Indicator Date hidden'!AZ19)</f>
        <v>0</v>
      </c>
      <c r="AZ18" s="205">
        <f>IF('Indicator Date hidden'!BA19="x","x",$AZ$2-'Indicator Date hidden'!BA19)</f>
        <v>0</v>
      </c>
      <c r="BA18">
        <f t="shared" si="0"/>
        <v>3</v>
      </c>
      <c r="BB18" s="21">
        <f t="shared" si="1"/>
        <v>6.9767441860465115E-2</v>
      </c>
      <c r="BC18">
        <f t="shared" si="2"/>
        <v>3</v>
      </c>
      <c r="BD18" s="21">
        <f t="shared" si="3"/>
        <v>0.25475467790937961</v>
      </c>
      <c r="BE18" s="281">
        <f t="shared" si="4"/>
        <v>0</v>
      </c>
    </row>
    <row r="19" spans="1:57" x14ac:dyDescent="0.35">
      <c r="A19" t="s">
        <v>6930</v>
      </c>
      <c r="B19" s="205">
        <f>IF('Indicator Date hidden'!C20="x","x",$B$2-'Indicator Date hidden'!C20)</f>
        <v>0</v>
      </c>
      <c r="C19" s="205">
        <f>IF('Indicator Date hidden'!D20="x","x",$C$2-'Indicator Date hidden'!D20)</f>
        <v>0</v>
      </c>
      <c r="D19" s="205">
        <f>IF('Indicator Date hidden'!E20="x","x",$D$2-'Indicator Date hidden'!E20)</f>
        <v>0</v>
      </c>
      <c r="E19" s="205">
        <f>IF('Indicator Date hidden'!F20="x","x",$E$2-'Indicator Date hidden'!F20)</f>
        <v>0</v>
      </c>
      <c r="F19" s="205">
        <f>IF('Indicator Date hidden'!G20="x","x",$F$2-'Indicator Date hidden'!G20)</f>
        <v>0</v>
      </c>
      <c r="G19" s="205">
        <f>IF('Indicator Date hidden'!H20="x","x",$G$2-'Indicator Date hidden'!H20)</f>
        <v>0</v>
      </c>
      <c r="H19" s="205">
        <f>IF('Indicator Date hidden'!I20="x","x",$H$2-'Indicator Date hidden'!I20)</f>
        <v>0</v>
      </c>
      <c r="I19" s="205">
        <f>IF('Indicator Date hidden'!J20="x","x",$I$2-'Indicator Date hidden'!J20)</f>
        <v>0</v>
      </c>
      <c r="J19" s="205">
        <f>IF('Indicator Date hidden'!K20="x","x",$J$2-'Indicator Date hidden'!K20)</f>
        <v>0</v>
      </c>
      <c r="K19" s="205">
        <f>IF('Indicator Date hidden'!L20="x","x",$K$2-'Indicator Date hidden'!L20)</f>
        <v>0</v>
      </c>
      <c r="L19" s="205">
        <f>IF('Indicator Date hidden'!M20="x","x",$L$2-'Indicator Date hidden'!M20)</f>
        <v>0</v>
      </c>
      <c r="M19" s="205">
        <f>IF('Indicator Date hidden'!N20="x","x",$M$2-'Indicator Date hidden'!N20)</f>
        <v>0</v>
      </c>
      <c r="N19" s="205">
        <f>IF('Indicator Date hidden'!O20="x","x",$N$2-'Indicator Date hidden'!O20)</f>
        <v>0</v>
      </c>
      <c r="O19" s="205">
        <f>IF('Indicator Date hidden'!P20="x","x",$O$2-'Indicator Date hidden'!P20)</f>
        <v>0</v>
      </c>
      <c r="P19" s="205">
        <f>IF('Indicator Date hidden'!Q20="x","x",$P$2-'Indicator Date hidden'!Q20)</f>
        <v>0</v>
      </c>
      <c r="Q19" s="205">
        <f>IF('Indicator Date hidden'!R20="x","x",$Q$2-'Indicator Date hidden'!R20)</f>
        <v>3</v>
      </c>
      <c r="R19" s="205">
        <f>IF('Indicator Date hidden'!S20="x","x",$R$2-'Indicator Date hidden'!S20)</f>
        <v>0</v>
      </c>
      <c r="S19" s="205">
        <f>IF('Indicator Date hidden'!T20="x","x",$S$2-'Indicator Date hidden'!T20)</f>
        <v>0</v>
      </c>
      <c r="T19" s="205">
        <f>IF('Indicator Date hidden'!U20="x","x",$T$2-'Indicator Date hidden'!U20)</f>
        <v>0</v>
      </c>
      <c r="U19" s="205">
        <f>IF('Indicator Date hidden'!V20="x","x",$U$2-'Indicator Date hidden'!V20)</f>
        <v>0</v>
      </c>
      <c r="V19" s="205">
        <f>IF('Indicator Date hidden'!W20="x","x",$V$2-'Indicator Date hidden'!W20)</f>
        <v>0</v>
      </c>
      <c r="W19" s="205">
        <f>IF('Indicator Date hidden'!X20="x","x",$W$2-'Indicator Date hidden'!X20)</f>
        <v>3</v>
      </c>
      <c r="X19" s="205">
        <f>IF('Indicator Date hidden'!Y20="x","x",$X$2-'Indicator Date hidden'!Y20)</f>
        <v>4</v>
      </c>
      <c r="Y19" s="205">
        <f>IF('Indicator Date hidden'!Z20="x","x",$Y$2-'Indicator Date hidden'!Z20)</f>
        <v>0</v>
      </c>
      <c r="Z19" s="205">
        <f>IF('Indicator Date hidden'!AA20="x","x",$Z$2-'Indicator Date hidden'!AA20)</f>
        <v>0</v>
      </c>
      <c r="AA19" s="205">
        <f>IF('Indicator Date hidden'!AB20="x","x",$AA$2-'Indicator Date hidden'!AB20)</f>
        <v>0</v>
      </c>
      <c r="AB19" s="205">
        <f>IF('Indicator Date hidden'!AC20="x","x",$AB$2-'Indicator Date hidden'!AC20)</f>
        <v>0</v>
      </c>
      <c r="AC19" s="205">
        <f>IF('Indicator Date hidden'!AD20="x","x",$AC$2-'Indicator Date hidden'!AD20)</f>
        <v>0</v>
      </c>
      <c r="AD19" s="205">
        <f>IF('Indicator Date hidden'!AE20="x","x",$AD$2-'Indicator Date hidden'!AE20)</f>
        <v>0</v>
      </c>
      <c r="AE19" s="205">
        <f>IF('Indicator Date hidden'!AF20="x","x",$AE$2-'Indicator Date hidden'!AF20)</f>
        <v>0</v>
      </c>
      <c r="AF19" s="205" t="str">
        <f>IF('Indicator Date hidden'!AG20="x","x",$AF$2-'Indicator Date hidden'!AG20)</f>
        <v>x</v>
      </c>
      <c r="AG19" s="205">
        <f>IF('Indicator Date hidden'!AH20="x","x",$AG$2-'Indicator Date hidden'!AH20)</f>
        <v>0</v>
      </c>
      <c r="AH19" s="205">
        <f>IF('Indicator Date hidden'!AI20="x","x",$AH$2-'Indicator Date hidden'!AI20)</f>
        <v>0</v>
      </c>
      <c r="AI19" s="205">
        <f>IF('Indicator Date hidden'!AJ20="x","x",$AI$2-'Indicator Date hidden'!AJ20)</f>
        <v>0</v>
      </c>
      <c r="AJ19" s="205" t="str">
        <f>IF('Indicator Date hidden'!AK20="x","x",$AJ$2-'Indicator Date hidden'!AK20)</f>
        <v>x</v>
      </c>
      <c r="AK19" s="205">
        <f>IF('Indicator Date hidden'!AL20="x","x",$AK$2-'Indicator Date hidden'!AL20)</f>
        <v>1</v>
      </c>
      <c r="AL19" s="205">
        <f>IF('Indicator Date hidden'!AM20="x","x",$AL$2-'Indicator Date hidden'!AM20)</f>
        <v>0</v>
      </c>
      <c r="AM19" s="205">
        <f>IF('Indicator Date hidden'!AN20="x","x",$AM$2-'Indicator Date hidden'!AN20)</f>
        <v>0</v>
      </c>
      <c r="AN19" s="205">
        <f>IF('Indicator Date hidden'!AO20="x","x",$AN$2-'Indicator Date hidden'!AO20)</f>
        <v>0</v>
      </c>
      <c r="AO19" s="205" t="str">
        <f>IF('Indicator Date hidden'!AP20="x","x",$AO$2-'Indicator Date hidden'!AP20)</f>
        <v>x</v>
      </c>
      <c r="AP19" s="205">
        <f>IF('Indicator Date hidden'!AQ20="x","x",$AP$2-'Indicator Date hidden'!AQ20)</f>
        <v>2</v>
      </c>
      <c r="AQ19" s="205" t="str">
        <f>IF('Indicator Date hidden'!AR20="x","x",$AQ$2-'Indicator Date hidden'!AR20)</f>
        <v>x</v>
      </c>
      <c r="AR19" s="205">
        <f>IF('Indicator Date hidden'!AS20="x","x",$AR$2-'Indicator Date hidden'!AS20)</f>
        <v>0</v>
      </c>
      <c r="AS19" s="205" t="str">
        <f>IF('Indicator Date hidden'!AT20="x","x",$AS$2-'Indicator Date hidden'!AT20)</f>
        <v>x</v>
      </c>
      <c r="AT19" s="205">
        <f>IF('Indicator Date hidden'!AU20="x","x",$AT$2-'Indicator Date hidden'!AU20)</f>
        <v>0</v>
      </c>
      <c r="AU19" s="205" t="str">
        <f>IF('Indicator Date hidden'!AV20="x","x",$AU$2-'Indicator Date hidden'!AV20)</f>
        <v>x</v>
      </c>
      <c r="AV19" s="205">
        <f>IF('Indicator Date hidden'!AW20="x","x",$AV$2-'Indicator Date hidden'!AW20)</f>
        <v>0</v>
      </c>
      <c r="AW19" s="205">
        <f>IF('Indicator Date hidden'!AX20="x","x",$AW$2-'Indicator Date hidden'!AX20)</f>
        <v>0</v>
      </c>
      <c r="AX19" s="205">
        <f>IF('Indicator Date hidden'!AY20="x","x",$AX$2-'Indicator Date hidden'!AY20)</f>
        <v>0</v>
      </c>
      <c r="AY19" s="205">
        <f>IF('Indicator Date hidden'!AZ20="x","x",$AY$2-'Indicator Date hidden'!AZ20)</f>
        <v>0</v>
      </c>
      <c r="AZ19" s="205">
        <f>IF('Indicator Date hidden'!BA20="x","x",$AZ$2-'Indicator Date hidden'!BA20)</f>
        <v>0</v>
      </c>
      <c r="BA19">
        <f t="shared" si="0"/>
        <v>13</v>
      </c>
      <c r="BB19" s="21">
        <f t="shared" si="1"/>
        <v>0.28888888888888886</v>
      </c>
      <c r="BC19">
        <f t="shared" si="2"/>
        <v>5</v>
      </c>
      <c r="BD19" s="21">
        <f t="shared" si="3"/>
        <v>0.88499145563288339</v>
      </c>
      <c r="BE19" s="281">
        <f t="shared" si="4"/>
        <v>0</v>
      </c>
    </row>
    <row r="20" spans="1:57" x14ac:dyDescent="0.35">
      <c r="A20" t="s">
        <v>6916</v>
      </c>
      <c r="B20" s="205">
        <f>IF('Indicator Date hidden'!C21="x","x",$B$2-'Indicator Date hidden'!C21)</f>
        <v>0</v>
      </c>
      <c r="C20" s="205">
        <f>IF('Indicator Date hidden'!D21="x","x",$C$2-'Indicator Date hidden'!D21)</f>
        <v>0</v>
      </c>
      <c r="D20" s="205">
        <f>IF('Indicator Date hidden'!E21="x","x",$D$2-'Indicator Date hidden'!E21)</f>
        <v>0</v>
      </c>
      <c r="E20" s="205">
        <f>IF('Indicator Date hidden'!F21="x","x",$E$2-'Indicator Date hidden'!F21)</f>
        <v>0</v>
      </c>
      <c r="F20" s="205">
        <f>IF('Indicator Date hidden'!G21="x","x",$F$2-'Indicator Date hidden'!G21)</f>
        <v>0</v>
      </c>
      <c r="G20" s="205">
        <f>IF('Indicator Date hidden'!H21="x","x",$G$2-'Indicator Date hidden'!H21)</f>
        <v>0</v>
      </c>
      <c r="H20" s="205">
        <f>IF('Indicator Date hidden'!I21="x","x",$H$2-'Indicator Date hidden'!I21)</f>
        <v>0</v>
      </c>
      <c r="I20" s="205">
        <f>IF('Indicator Date hidden'!J21="x","x",$I$2-'Indicator Date hidden'!J21)</f>
        <v>0</v>
      </c>
      <c r="J20" s="205">
        <f>IF('Indicator Date hidden'!K21="x","x",$J$2-'Indicator Date hidden'!K21)</f>
        <v>0</v>
      </c>
      <c r="K20" s="205">
        <f>IF('Indicator Date hidden'!L21="x","x",$K$2-'Indicator Date hidden'!L21)</f>
        <v>0</v>
      </c>
      <c r="L20" s="205">
        <f>IF('Indicator Date hidden'!M21="x","x",$L$2-'Indicator Date hidden'!M21)</f>
        <v>0</v>
      </c>
      <c r="M20" s="205">
        <f>IF('Indicator Date hidden'!N21="x","x",$M$2-'Indicator Date hidden'!N21)</f>
        <v>0</v>
      </c>
      <c r="N20" s="205">
        <f>IF('Indicator Date hidden'!O21="x","x",$N$2-'Indicator Date hidden'!O21)</f>
        <v>0</v>
      </c>
      <c r="O20" s="205">
        <f>IF('Indicator Date hidden'!P21="x","x",$O$2-'Indicator Date hidden'!P21)</f>
        <v>0</v>
      </c>
      <c r="P20" s="205">
        <f>IF('Indicator Date hidden'!Q21="x","x",$P$2-'Indicator Date hidden'!Q21)</f>
        <v>0</v>
      </c>
      <c r="Q20" s="205">
        <f>IF('Indicator Date hidden'!R21="x","x",$Q$2-'Indicator Date hidden'!R21)</f>
        <v>2</v>
      </c>
      <c r="R20" s="205">
        <f>IF('Indicator Date hidden'!S21="x","x",$R$2-'Indicator Date hidden'!S21)</f>
        <v>0</v>
      </c>
      <c r="S20" s="205">
        <f>IF('Indicator Date hidden'!T21="x","x",$S$2-'Indicator Date hidden'!T21)</f>
        <v>0</v>
      </c>
      <c r="T20" s="205">
        <f>IF('Indicator Date hidden'!U21="x","x",$T$2-'Indicator Date hidden'!U21)</f>
        <v>0</v>
      </c>
      <c r="U20" s="205">
        <f>IF('Indicator Date hidden'!V21="x","x",$U$2-'Indicator Date hidden'!V21)</f>
        <v>0</v>
      </c>
      <c r="V20" s="205">
        <f>IF('Indicator Date hidden'!W21="x","x",$V$2-'Indicator Date hidden'!W21)</f>
        <v>0</v>
      </c>
      <c r="W20" s="205">
        <f>IF('Indicator Date hidden'!X21="x","x",$W$2-'Indicator Date hidden'!X21)</f>
        <v>0</v>
      </c>
      <c r="X20" s="205">
        <f>IF('Indicator Date hidden'!Y21="x","x",$X$2-'Indicator Date hidden'!Y21)</f>
        <v>4</v>
      </c>
      <c r="Y20" s="205">
        <f>IF('Indicator Date hidden'!Z21="x","x",$Y$2-'Indicator Date hidden'!Z21)</f>
        <v>0</v>
      </c>
      <c r="Z20" s="205">
        <f>IF('Indicator Date hidden'!AA21="x","x",$Z$2-'Indicator Date hidden'!AA21)</f>
        <v>0</v>
      </c>
      <c r="AA20" s="205">
        <f>IF('Indicator Date hidden'!AB21="x","x",$AA$2-'Indicator Date hidden'!AB21)</f>
        <v>0</v>
      </c>
      <c r="AB20" s="205">
        <f>IF('Indicator Date hidden'!AC21="x","x",$AB$2-'Indicator Date hidden'!AC21)</f>
        <v>0</v>
      </c>
      <c r="AC20" s="205">
        <f>IF('Indicator Date hidden'!AD21="x","x",$AC$2-'Indicator Date hidden'!AD21)</f>
        <v>0</v>
      </c>
      <c r="AD20" s="205">
        <f>IF('Indicator Date hidden'!AE21="x","x",$AD$2-'Indicator Date hidden'!AE21)</f>
        <v>0</v>
      </c>
      <c r="AE20" s="205">
        <f>IF('Indicator Date hidden'!AF21="x","x",$AE$2-'Indicator Date hidden'!AF21)</f>
        <v>0</v>
      </c>
      <c r="AF20" s="205">
        <f>IF('Indicator Date hidden'!AG21="x","x",$AF$2-'Indicator Date hidden'!AG21)</f>
        <v>2</v>
      </c>
      <c r="AG20" s="205">
        <f>IF('Indicator Date hidden'!AH21="x","x",$AG$2-'Indicator Date hidden'!AH21)</f>
        <v>0</v>
      </c>
      <c r="AH20" s="205">
        <f>IF('Indicator Date hidden'!AI21="x","x",$AH$2-'Indicator Date hidden'!AI21)</f>
        <v>0</v>
      </c>
      <c r="AI20" s="205">
        <f>IF('Indicator Date hidden'!AJ21="x","x",$AI$2-'Indicator Date hidden'!AJ21)</f>
        <v>0</v>
      </c>
      <c r="AJ20" s="205" t="str">
        <f>IF('Indicator Date hidden'!AK21="x","x",$AJ$2-'Indicator Date hidden'!AK21)</f>
        <v>x</v>
      </c>
      <c r="AK20" s="205">
        <f>IF('Indicator Date hidden'!AL21="x","x",$AK$2-'Indicator Date hidden'!AL21)</f>
        <v>1</v>
      </c>
      <c r="AL20" s="205">
        <f>IF('Indicator Date hidden'!AM21="x","x",$AL$2-'Indicator Date hidden'!AM21)</f>
        <v>0</v>
      </c>
      <c r="AM20" s="205">
        <f>IF('Indicator Date hidden'!AN21="x","x",$AM$2-'Indicator Date hidden'!AN21)</f>
        <v>0</v>
      </c>
      <c r="AN20" s="205">
        <f>IF('Indicator Date hidden'!AO21="x","x",$AN$2-'Indicator Date hidden'!AO21)</f>
        <v>0</v>
      </c>
      <c r="AO20" s="205">
        <f>IF('Indicator Date hidden'!AP21="x","x",$AO$2-'Indicator Date hidden'!AP21)</f>
        <v>0</v>
      </c>
      <c r="AP20" s="205">
        <f>IF('Indicator Date hidden'!AQ21="x","x",$AP$2-'Indicator Date hidden'!AQ21)</f>
        <v>0</v>
      </c>
      <c r="AQ20" s="205">
        <f>IF('Indicator Date hidden'!AR21="x","x",$AQ$2-'Indicator Date hidden'!AR21)</f>
        <v>0</v>
      </c>
      <c r="AR20" s="205">
        <f>IF('Indicator Date hidden'!AS21="x","x",$AR$2-'Indicator Date hidden'!AS21)</f>
        <v>0</v>
      </c>
      <c r="AS20" s="205">
        <f>IF('Indicator Date hidden'!AT21="x","x",$AS$2-'Indicator Date hidden'!AT21)</f>
        <v>0</v>
      </c>
      <c r="AT20" s="205">
        <f>IF('Indicator Date hidden'!AU21="x","x",$AT$2-'Indicator Date hidden'!AU21)</f>
        <v>0</v>
      </c>
      <c r="AU20" s="205">
        <f>IF('Indicator Date hidden'!AV21="x","x",$AU$2-'Indicator Date hidden'!AV21)</f>
        <v>8</v>
      </c>
      <c r="AV20" s="205">
        <f>IF('Indicator Date hidden'!AW21="x","x",$AV$2-'Indicator Date hidden'!AW21)</f>
        <v>0</v>
      </c>
      <c r="AW20" s="205">
        <f>IF('Indicator Date hidden'!AX21="x","x",$AW$2-'Indicator Date hidden'!AX21)</f>
        <v>0</v>
      </c>
      <c r="AX20" s="205">
        <f>IF('Indicator Date hidden'!AY21="x","x",$AX$2-'Indicator Date hidden'!AY21)</f>
        <v>0</v>
      </c>
      <c r="AY20" s="205">
        <f>IF('Indicator Date hidden'!AZ21="x","x",$AY$2-'Indicator Date hidden'!AZ21)</f>
        <v>0</v>
      </c>
      <c r="AZ20" s="205">
        <f>IF('Indicator Date hidden'!BA21="x","x",$AZ$2-'Indicator Date hidden'!BA21)</f>
        <v>0</v>
      </c>
      <c r="BA20">
        <f t="shared" si="0"/>
        <v>17</v>
      </c>
      <c r="BB20" s="21">
        <f t="shared" si="1"/>
        <v>0.34</v>
      </c>
      <c r="BC20">
        <f t="shared" si="2"/>
        <v>5</v>
      </c>
      <c r="BD20" s="21">
        <f t="shared" si="3"/>
        <v>1.290116273829611</v>
      </c>
      <c r="BE20" s="281">
        <f t="shared" si="4"/>
        <v>0</v>
      </c>
    </row>
    <row r="21" spans="1:57" x14ac:dyDescent="0.35">
      <c r="A21" t="s">
        <v>6939</v>
      </c>
      <c r="B21" s="205">
        <f>IF('Indicator Date hidden'!C22="x","x",$B$2-'Indicator Date hidden'!C22)</f>
        <v>0</v>
      </c>
      <c r="C21" s="205">
        <f>IF('Indicator Date hidden'!D22="x","x",$C$2-'Indicator Date hidden'!D22)</f>
        <v>0</v>
      </c>
      <c r="D21" s="205">
        <f>IF('Indicator Date hidden'!E22="x","x",$D$2-'Indicator Date hidden'!E22)</f>
        <v>0</v>
      </c>
      <c r="E21" s="205">
        <f>IF('Indicator Date hidden'!F22="x","x",$E$2-'Indicator Date hidden'!F22)</f>
        <v>0</v>
      </c>
      <c r="F21" s="205">
        <f>IF('Indicator Date hidden'!G22="x","x",$F$2-'Indicator Date hidden'!G22)</f>
        <v>0</v>
      </c>
      <c r="G21" s="205">
        <f>IF('Indicator Date hidden'!H22="x","x",$G$2-'Indicator Date hidden'!H22)</f>
        <v>0</v>
      </c>
      <c r="H21" s="205">
        <f>IF('Indicator Date hidden'!I22="x","x",$H$2-'Indicator Date hidden'!I22)</f>
        <v>0</v>
      </c>
      <c r="I21" s="205">
        <f>IF('Indicator Date hidden'!J22="x","x",$I$2-'Indicator Date hidden'!J22)</f>
        <v>0</v>
      </c>
      <c r="J21" s="205">
        <f>IF('Indicator Date hidden'!K22="x","x",$J$2-'Indicator Date hidden'!K22)</f>
        <v>0</v>
      </c>
      <c r="K21" s="205">
        <f>IF('Indicator Date hidden'!L22="x","x",$K$2-'Indicator Date hidden'!L22)</f>
        <v>0</v>
      </c>
      <c r="L21" s="205">
        <f>IF('Indicator Date hidden'!M22="x","x",$L$2-'Indicator Date hidden'!M22)</f>
        <v>0</v>
      </c>
      <c r="M21" s="205">
        <f>IF('Indicator Date hidden'!N22="x","x",$M$2-'Indicator Date hidden'!N22)</f>
        <v>0</v>
      </c>
      <c r="N21" s="205">
        <f>IF('Indicator Date hidden'!O22="x","x",$N$2-'Indicator Date hidden'!O22)</f>
        <v>0</v>
      </c>
      <c r="O21" s="205">
        <f>IF('Indicator Date hidden'!P22="x","x",$O$2-'Indicator Date hidden'!P22)</f>
        <v>0</v>
      </c>
      <c r="P21" s="205">
        <f>IF('Indicator Date hidden'!Q22="x","x",$P$2-'Indicator Date hidden'!Q22)</f>
        <v>0</v>
      </c>
      <c r="Q21" s="205">
        <f>IF('Indicator Date hidden'!R22="x","x",$Q$2-'Indicator Date hidden'!R22)</f>
        <v>4</v>
      </c>
      <c r="R21" s="205">
        <f>IF('Indicator Date hidden'!S22="x","x",$R$2-'Indicator Date hidden'!S22)</f>
        <v>0</v>
      </c>
      <c r="S21" s="205">
        <f>IF('Indicator Date hidden'!T22="x","x",$S$2-'Indicator Date hidden'!T22)</f>
        <v>0</v>
      </c>
      <c r="T21" s="205">
        <f>IF('Indicator Date hidden'!U22="x","x",$T$2-'Indicator Date hidden'!U22)</f>
        <v>0</v>
      </c>
      <c r="U21" s="205">
        <f>IF('Indicator Date hidden'!V22="x","x",$U$2-'Indicator Date hidden'!V22)</f>
        <v>0</v>
      </c>
      <c r="V21" s="205">
        <f>IF('Indicator Date hidden'!W22="x","x",$V$2-'Indicator Date hidden'!W22)</f>
        <v>0</v>
      </c>
      <c r="W21" s="205">
        <f>IF('Indicator Date hidden'!X22="x","x",$W$2-'Indicator Date hidden'!X22)</f>
        <v>4</v>
      </c>
      <c r="X21" s="205">
        <f>IF('Indicator Date hidden'!Y22="x","x",$X$2-'Indicator Date hidden'!Y22)</f>
        <v>2</v>
      </c>
      <c r="Y21" s="205">
        <f>IF('Indicator Date hidden'!Z22="x","x",$Y$2-'Indicator Date hidden'!Z22)</f>
        <v>0</v>
      </c>
      <c r="Z21" s="205">
        <f>IF('Indicator Date hidden'!AA22="x","x",$Z$2-'Indicator Date hidden'!AA22)</f>
        <v>0</v>
      </c>
      <c r="AA21" s="205">
        <f>IF('Indicator Date hidden'!AB22="x","x",$AA$2-'Indicator Date hidden'!AB22)</f>
        <v>1</v>
      </c>
      <c r="AB21" s="205">
        <f>IF('Indicator Date hidden'!AC22="x","x",$AB$2-'Indicator Date hidden'!AC22)</f>
        <v>0</v>
      </c>
      <c r="AC21" s="205">
        <f>IF('Indicator Date hidden'!AD22="x","x",$AC$2-'Indicator Date hidden'!AD22)</f>
        <v>0</v>
      </c>
      <c r="AD21" s="205">
        <f>IF('Indicator Date hidden'!AE22="x","x",$AD$2-'Indicator Date hidden'!AE22)</f>
        <v>0</v>
      </c>
      <c r="AE21" s="205">
        <f>IF('Indicator Date hidden'!AF22="x","x",$AE$2-'Indicator Date hidden'!AF22)</f>
        <v>0</v>
      </c>
      <c r="AF21" s="205">
        <f>IF('Indicator Date hidden'!AG22="x","x",$AF$2-'Indicator Date hidden'!AG22)</f>
        <v>1</v>
      </c>
      <c r="AG21" s="205">
        <f>IF('Indicator Date hidden'!AH22="x","x",$AG$2-'Indicator Date hidden'!AH22)</f>
        <v>0</v>
      </c>
      <c r="AH21" s="205">
        <f>IF('Indicator Date hidden'!AI22="x","x",$AH$2-'Indicator Date hidden'!AI22)</f>
        <v>0</v>
      </c>
      <c r="AI21" s="205">
        <f>IF('Indicator Date hidden'!AJ22="x","x",$AI$2-'Indicator Date hidden'!AJ22)</f>
        <v>0</v>
      </c>
      <c r="AJ21" s="205" t="str">
        <f>IF('Indicator Date hidden'!AK22="x","x",$AJ$2-'Indicator Date hidden'!AK22)</f>
        <v>x</v>
      </c>
      <c r="AK21" s="205" t="str">
        <f>IF('Indicator Date hidden'!AL22="x","x",$AK$2-'Indicator Date hidden'!AL22)</f>
        <v>x</v>
      </c>
      <c r="AL21" s="205">
        <f>IF('Indicator Date hidden'!AM22="x","x",$AL$2-'Indicator Date hidden'!AM22)</f>
        <v>0</v>
      </c>
      <c r="AM21" s="205">
        <f>IF('Indicator Date hidden'!AN22="x","x",$AM$2-'Indicator Date hidden'!AN22)</f>
        <v>0</v>
      </c>
      <c r="AN21" s="205">
        <f>IF('Indicator Date hidden'!AO22="x","x",$AN$2-'Indicator Date hidden'!AO22)</f>
        <v>0</v>
      </c>
      <c r="AO21" s="205">
        <f>IF('Indicator Date hidden'!AP22="x","x",$AO$2-'Indicator Date hidden'!AP22)</f>
        <v>0</v>
      </c>
      <c r="AP21" s="205">
        <f>IF('Indicator Date hidden'!AQ22="x","x",$AP$2-'Indicator Date hidden'!AQ22)</f>
        <v>0</v>
      </c>
      <c r="AQ21" s="205">
        <f>IF('Indicator Date hidden'!AR22="x","x",$AQ$2-'Indicator Date hidden'!AR22)</f>
        <v>0</v>
      </c>
      <c r="AR21" s="205">
        <f>IF('Indicator Date hidden'!AS22="x","x",$AR$2-'Indicator Date hidden'!AS22)</f>
        <v>0</v>
      </c>
      <c r="AS21" s="205">
        <f>IF('Indicator Date hidden'!AT22="x","x",$AS$2-'Indicator Date hidden'!AT22)</f>
        <v>0</v>
      </c>
      <c r="AT21" s="205">
        <f>IF('Indicator Date hidden'!AU22="x","x",$AT$2-'Indicator Date hidden'!AU22)</f>
        <v>0</v>
      </c>
      <c r="AU21" s="205" t="str">
        <f>IF('Indicator Date hidden'!AV22="x","x",$AU$2-'Indicator Date hidden'!AV22)</f>
        <v>x</v>
      </c>
      <c r="AV21" s="205">
        <f>IF('Indicator Date hidden'!AW22="x","x",$AV$2-'Indicator Date hidden'!AW22)</f>
        <v>0</v>
      </c>
      <c r="AW21" s="205">
        <f>IF('Indicator Date hidden'!AX22="x","x",$AW$2-'Indicator Date hidden'!AX22)</f>
        <v>0</v>
      </c>
      <c r="AX21" s="205">
        <f>IF('Indicator Date hidden'!AY22="x","x",$AX$2-'Indicator Date hidden'!AY22)</f>
        <v>0</v>
      </c>
      <c r="AY21" s="205">
        <f>IF('Indicator Date hidden'!AZ22="x","x",$AY$2-'Indicator Date hidden'!AZ22)</f>
        <v>0</v>
      </c>
      <c r="AZ21" s="205">
        <f>IF('Indicator Date hidden'!BA22="x","x",$AZ$2-'Indicator Date hidden'!BA22)</f>
        <v>0</v>
      </c>
      <c r="BA21">
        <f t="shared" si="0"/>
        <v>12</v>
      </c>
      <c r="BB21" s="21">
        <f t="shared" si="1"/>
        <v>0.25</v>
      </c>
      <c r="BC21">
        <f t="shared" si="2"/>
        <v>5</v>
      </c>
      <c r="BD21" s="21">
        <f t="shared" si="3"/>
        <v>0.8539125638299665</v>
      </c>
      <c r="BE21" s="281">
        <f t="shared" si="4"/>
        <v>0</v>
      </c>
    </row>
    <row r="22" spans="1:57" x14ac:dyDescent="0.35">
      <c r="A22" t="s">
        <v>6932</v>
      </c>
      <c r="B22" s="205">
        <f>IF('Indicator Date hidden'!C23="x","x",$B$2-'Indicator Date hidden'!C23)</f>
        <v>0</v>
      </c>
      <c r="C22" s="205">
        <f>IF('Indicator Date hidden'!D23="x","x",$C$2-'Indicator Date hidden'!D23)</f>
        <v>0</v>
      </c>
      <c r="D22" s="205">
        <f>IF('Indicator Date hidden'!E23="x","x",$D$2-'Indicator Date hidden'!E23)</f>
        <v>0</v>
      </c>
      <c r="E22" s="205">
        <f>IF('Indicator Date hidden'!F23="x","x",$E$2-'Indicator Date hidden'!F23)</f>
        <v>0</v>
      </c>
      <c r="F22" s="205">
        <f>IF('Indicator Date hidden'!G23="x","x",$F$2-'Indicator Date hidden'!G23)</f>
        <v>0</v>
      </c>
      <c r="G22" s="205">
        <f>IF('Indicator Date hidden'!H23="x","x",$G$2-'Indicator Date hidden'!H23)</f>
        <v>0</v>
      </c>
      <c r="H22" s="205">
        <f>IF('Indicator Date hidden'!I23="x","x",$H$2-'Indicator Date hidden'!I23)</f>
        <v>0</v>
      </c>
      <c r="I22" s="205">
        <f>IF('Indicator Date hidden'!J23="x","x",$I$2-'Indicator Date hidden'!J23)</f>
        <v>0</v>
      </c>
      <c r="J22" s="205">
        <f>IF('Indicator Date hidden'!K23="x","x",$J$2-'Indicator Date hidden'!K23)</f>
        <v>0</v>
      </c>
      <c r="K22" s="205">
        <f>IF('Indicator Date hidden'!L23="x","x",$K$2-'Indicator Date hidden'!L23)</f>
        <v>0</v>
      </c>
      <c r="L22" s="205">
        <f>IF('Indicator Date hidden'!M23="x","x",$L$2-'Indicator Date hidden'!M23)</f>
        <v>0</v>
      </c>
      <c r="M22" s="205">
        <f>IF('Indicator Date hidden'!N23="x","x",$M$2-'Indicator Date hidden'!N23)</f>
        <v>0</v>
      </c>
      <c r="N22" s="205">
        <f>IF('Indicator Date hidden'!O23="x","x",$N$2-'Indicator Date hidden'!O23)</f>
        <v>0</v>
      </c>
      <c r="O22" s="205">
        <f>IF('Indicator Date hidden'!P23="x","x",$O$2-'Indicator Date hidden'!P23)</f>
        <v>0</v>
      </c>
      <c r="P22" s="205">
        <f>IF('Indicator Date hidden'!Q23="x","x",$P$2-'Indicator Date hidden'!Q23)</f>
        <v>0</v>
      </c>
      <c r="Q22" s="205">
        <f>IF('Indicator Date hidden'!R23="x","x",$Q$2-'Indicator Date hidden'!R23)</f>
        <v>6</v>
      </c>
      <c r="R22" s="205">
        <f>IF('Indicator Date hidden'!S23="x","x",$R$2-'Indicator Date hidden'!S23)</f>
        <v>0</v>
      </c>
      <c r="S22" s="205">
        <f>IF('Indicator Date hidden'!T23="x","x",$S$2-'Indicator Date hidden'!T23)</f>
        <v>0</v>
      </c>
      <c r="T22" s="205">
        <f>IF('Indicator Date hidden'!U23="x","x",$T$2-'Indicator Date hidden'!U23)</f>
        <v>0</v>
      </c>
      <c r="U22" s="205">
        <f>IF('Indicator Date hidden'!V23="x","x",$U$2-'Indicator Date hidden'!V23)</f>
        <v>0</v>
      </c>
      <c r="V22" s="205">
        <f>IF('Indicator Date hidden'!W23="x","x",$V$2-'Indicator Date hidden'!W23)</f>
        <v>0</v>
      </c>
      <c r="W22" s="205">
        <f>IF('Indicator Date hidden'!X23="x","x",$W$2-'Indicator Date hidden'!X23)</f>
        <v>6</v>
      </c>
      <c r="X22" s="205">
        <f>IF('Indicator Date hidden'!Y23="x","x",$X$2-'Indicator Date hidden'!Y23)</f>
        <v>2</v>
      </c>
      <c r="Y22" s="205">
        <f>IF('Indicator Date hidden'!Z23="x","x",$Y$2-'Indicator Date hidden'!Z23)</f>
        <v>0</v>
      </c>
      <c r="Z22" s="205">
        <f>IF('Indicator Date hidden'!AA23="x","x",$Z$2-'Indicator Date hidden'!AA23)</f>
        <v>0</v>
      </c>
      <c r="AA22" s="205">
        <f>IF('Indicator Date hidden'!AB23="x","x",$AA$2-'Indicator Date hidden'!AB23)</f>
        <v>0</v>
      </c>
      <c r="AB22" s="205">
        <f>IF('Indicator Date hidden'!AC23="x","x",$AB$2-'Indicator Date hidden'!AC23)</f>
        <v>0</v>
      </c>
      <c r="AC22" s="205">
        <f>IF('Indicator Date hidden'!AD23="x","x",$AC$2-'Indicator Date hidden'!AD23)</f>
        <v>0</v>
      </c>
      <c r="AD22" s="205">
        <f>IF('Indicator Date hidden'!AE23="x","x",$AD$2-'Indicator Date hidden'!AE23)</f>
        <v>0</v>
      </c>
      <c r="AE22" s="205">
        <f>IF('Indicator Date hidden'!AF23="x","x",$AE$2-'Indicator Date hidden'!AF23)</f>
        <v>0</v>
      </c>
      <c r="AF22" s="205">
        <f>IF('Indicator Date hidden'!AG23="x","x",$AF$2-'Indicator Date hidden'!AG23)</f>
        <v>0</v>
      </c>
      <c r="AG22" s="205">
        <f>IF('Indicator Date hidden'!AH23="x","x",$AG$2-'Indicator Date hidden'!AH23)</f>
        <v>0</v>
      </c>
      <c r="AH22" s="205">
        <f>IF('Indicator Date hidden'!AI23="x","x",$AH$2-'Indicator Date hidden'!AI23)</f>
        <v>0</v>
      </c>
      <c r="AI22" s="205">
        <f>IF('Indicator Date hidden'!AJ23="x","x",$AI$2-'Indicator Date hidden'!AJ23)</f>
        <v>0</v>
      </c>
      <c r="AJ22" s="205" t="str">
        <f>IF('Indicator Date hidden'!AK23="x","x",$AJ$2-'Indicator Date hidden'!AK23)</f>
        <v>x</v>
      </c>
      <c r="AK22" s="205">
        <f>IF('Indicator Date hidden'!AL23="x","x",$AK$2-'Indicator Date hidden'!AL23)</f>
        <v>1</v>
      </c>
      <c r="AL22" s="205">
        <f>IF('Indicator Date hidden'!AM23="x","x",$AL$2-'Indicator Date hidden'!AM23)</f>
        <v>0</v>
      </c>
      <c r="AM22" s="205">
        <f>IF('Indicator Date hidden'!AN23="x","x",$AM$2-'Indicator Date hidden'!AN23)</f>
        <v>0</v>
      </c>
      <c r="AN22" s="205">
        <f>IF('Indicator Date hidden'!AO23="x","x",$AN$2-'Indicator Date hidden'!AO23)</f>
        <v>0</v>
      </c>
      <c r="AO22" s="205">
        <f>IF('Indicator Date hidden'!AP23="x","x",$AO$2-'Indicator Date hidden'!AP23)</f>
        <v>0</v>
      </c>
      <c r="AP22" s="205">
        <f>IF('Indicator Date hidden'!AQ23="x","x",$AP$2-'Indicator Date hidden'!AQ23)</f>
        <v>0</v>
      </c>
      <c r="AQ22" s="205">
        <f>IF('Indicator Date hidden'!AR23="x","x",$AQ$2-'Indicator Date hidden'!AR23)</f>
        <v>4</v>
      </c>
      <c r="AR22" s="205">
        <f>IF('Indicator Date hidden'!AS23="x","x",$AR$2-'Indicator Date hidden'!AS23)</f>
        <v>0</v>
      </c>
      <c r="AS22" s="205">
        <f>IF('Indicator Date hidden'!AT23="x","x",$AS$2-'Indicator Date hidden'!AT23)</f>
        <v>0</v>
      </c>
      <c r="AT22" s="205">
        <f>IF('Indicator Date hidden'!AU23="x","x",$AT$2-'Indicator Date hidden'!AU23)</f>
        <v>0</v>
      </c>
      <c r="AU22" s="205">
        <f>IF('Indicator Date hidden'!AV23="x","x",$AU$2-'Indicator Date hidden'!AV23)</f>
        <v>2</v>
      </c>
      <c r="AV22" s="205">
        <f>IF('Indicator Date hidden'!AW23="x","x",$AV$2-'Indicator Date hidden'!AW23)</f>
        <v>0</v>
      </c>
      <c r="AW22" s="205">
        <f>IF('Indicator Date hidden'!AX23="x","x",$AW$2-'Indicator Date hidden'!AX23)</f>
        <v>0</v>
      </c>
      <c r="AX22" s="205">
        <f>IF('Indicator Date hidden'!AY23="x","x",$AX$2-'Indicator Date hidden'!AY23)</f>
        <v>0</v>
      </c>
      <c r="AY22" s="205">
        <f>IF('Indicator Date hidden'!AZ23="x","x",$AY$2-'Indicator Date hidden'!AZ23)</f>
        <v>0</v>
      </c>
      <c r="AZ22" s="205">
        <f>IF('Indicator Date hidden'!BA23="x","x",$AZ$2-'Indicator Date hidden'!BA23)</f>
        <v>0</v>
      </c>
      <c r="BA22">
        <f t="shared" si="0"/>
        <v>21</v>
      </c>
      <c r="BB22" s="21">
        <f t="shared" si="1"/>
        <v>0.42</v>
      </c>
      <c r="BC22">
        <f t="shared" si="2"/>
        <v>6</v>
      </c>
      <c r="BD22" s="21">
        <f t="shared" si="3"/>
        <v>1.3280060240827223</v>
      </c>
      <c r="BE22" s="281">
        <f t="shared" si="4"/>
        <v>0</v>
      </c>
    </row>
    <row r="23" spans="1:57" x14ac:dyDescent="0.35">
      <c r="A23" t="s">
        <v>6926</v>
      </c>
      <c r="B23" s="205">
        <f>IF('Indicator Date hidden'!C24="x","x",$B$2-'Indicator Date hidden'!C24)</f>
        <v>0</v>
      </c>
      <c r="C23" s="205">
        <f>IF('Indicator Date hidden'!D24="x","x",$C$2-'Indicator Date hidden'!D24)</f>
        <v>0</v>
      </c>
      <c r="D23" s="205">
        <f>IF('Indicator Date hidden'!E24="x","x",$D$2-'Indicator Date hidden'!E24)</f>
        <v>0</v>
      </c>
      <c r="E23" s="205">
        <f>IF('Indicator Date hidden'!F24="x","x",$E$2-'Indicator Date hidden'!F24)</f>
        <v>0</v>
      </c>
      <c r="F23" s="205">
        <f>IF('Indicator Date hidden'!G24="x","x",$F$2-'Indicator Date hidden'!G24)</f>
        <v>0</v>
      </c>
      <c r="G23" s="205">
        <f>IF('Indicator Date hidden'!H24="x","x",$G$2-'Indicator Date hidden'!H24)</f>
        <v>0</v>
      </c>
      <c r="H23" s="205">
        <f>IF('Indicator Date hidden'!I24="x","x",$H$2-'Indicator Date hidden'!I24)</f>
        <v>0</v>
      </c>
      <c r="I23" s="205">
        <f>IF('Indicator Date hidden'!J24="x","x",$I$2-'Indicator Date hidden'!J24)</f>
        <v>0</v>
      </c>
      <c r="J23" s="205">
        <f>IF('Indicator Date hidden'!K24="x","x",$J$2-'Indicator Date hidden'!K24)</f>
        <v>0</v>
      </c>
      <c r="K23" s="205">
        <f>IF('Indicator Date hidden'!L24="x","x",$K$2-'Indicator Date hidden'!L24)</f>
        <v>0</v>
      </c>
      <c r="L23" s="205">
        <f>IF('Indicator Date hidden'!M24="x","x",$L$2-'Indicator Date hidden'!M24)</f>
        <v>0</v>
      </c>
      <c r="M23" s="205">
        <f>IF('Indicator Date hidden'!N24="x","x",$M$2-'Indicator Date hidden'!N24)</f>
        <v>0</v>
      </c>
      <c r="N23" s="205">
        <f>IF('Indicator Date hidden'!O24="x","x",$N$2-'Indicator Date hidden'!O24)</f>
        <v>0</v>
      </c>
      <c r="O23" s="205">
        <f>IF('Indicator Date hidden'!P24="x","x",$O$2-'Indicator Date hidden'!P24)</f>
        <v>0</v>
      </c>
      <c r="P23" s="205">
        <f>IF('Indicator Date hidden'!Q24="x","x",$P$2-'Indicator Date hidden'!Q24)</f>
        <v>0</v>
      </c>
      <c r="Q23" s="205">
        <f>IF('Indicator Date hidden'!R24="x","x",$Q$2-'Indicator Date hidden'!R24)</f>
        <v>2</v>
      </c>
      <c r="R23" s="205">
        <f>IF('Indicator Date hidden'!S24="x","x",$R$2-'Indicator Date hidden'!S24)</f>
        <v>0</v>
      </c>
      <c r="S23" s="205">
        <f>IF('Indicator Date hidden'!T24="x","x",$S$2-'Indicator Date hidden'!T24)</f>
        <v>0</v>
      </c>
      <c r="T23" s="205">
        <f>IF('Indicator Date hidden'!U24="x","x",$T$2-'Indicator Date hidden'!U24)</f>
        <v>0</v>
      </c>
      <c r="U23" s="205">
        <f>IF('Indicator Date hidden'!V24="x","x",$U$2-'Indicator Date hidden'!V24)</f>
        <v>0</v>
      </c>
      <c r="V23" s="205">
        <f>IF('Indicator Date hidden'!W24="x","x",$V$2-'Indicator Date hidden'!W24)</f>
        <v>0</v>
      </c>
      <c r="W23" s="205">
        <f>IF('Indicator Date hidden'!X24="x","x",$W$2-'Indicator Date hidden'!X24)</f>
        <v>2</v>
      </c>
      <c r="X23" s="205">
        <f>IF('Indicator Date hidden'!Y24="x","x",$X$2-'Indicator Date hidden'!Y24)</f>
        <v>1</v>
      </c>
      <c r="Y23" s="205">
        <f>IF('Indicator Date hidden'!Z24="x","x",$Y$2-'Indicator Date hidden'!Z24)</f>
        <v>0</v>
      </c>
      <c r="Z23" s="205">
        <f>IF('Indicator Date hidden'!AA24="x","x",$Z$2-'Indicator Date hidden'!AA24)</f>
        <v>0</v>
      </c>
      <c r="AA23" s="205" t="str">
        <f>IF('Indicator Date hidden'!AB24="x","x",$AA$2-'Indicator Date hidden'!AB24)</f>
        <v>x</v>
      </c>
      <c r="AB23" s="205">
        <f>IF('Indicator Date hidden'!AC24="x","x",$AB$2-'Indicator Date hidden'!AC24)</f>
        <v>0</v>
      </c>
      <c r="AC23" s="205">
        <f>IF('Indicator Date hidden'!AD24="x","x",$AC$2-'Indicator Date hidden'!AD24)</f>
        <v>0</v>
      </c>
      <c r="AD23" s="205" t="str">
        <f>IF('Indicator Date hidden'!AE24="x","x",$AD$2-'Indicator Date hidden'!AE24)</f>
        <v>x</v>
      </c>
      <c r="AE23" s="205">
        <f>IF('Indicator Date hidden'!AF24="x","x",$AE$2-'Indicator Date hidden'!AF24)</f>
        <v>0</v>
      </c>
      <c r="AF23" s="205">
        <f>IF('Indicator Date hidden'!AG24="x","x",$AF$2-'Indicator Date hidden'!AG24)</f>
        <v>6</v>
      </c>
      <c r="AG23" s="205">
        <f>IF('Indicator Date hidden'!AH24="x","x",$AG$2-'Indicator Date hidden'!AH24)</f>
        <v>0</v>
      </c>
      <c r="AH23" s="205">
        <f>IF('Indicator Date hidden'!AI24="x","x",$AH$2-'Indicator Date hidden'!AI24)</f>
        <v>0</v>
      </c>
      <c r="AI23" s="205">
        <f>IF('Indicator Date hidden'!AJ24="x","x",$AI$2-'Indicator Date hidden'!AJ24)</f>
        <v>0</v>
      </c>
      <c r="AJ23" s="205">
        <f>IF('Indicator Date hidden'!AK24="x","x",$AJ$2-'Indicator Date hidden'!AK24)</f>
        <v>1</v>
      </c>
      <c r="AK23" s="205">
        <f>IF('Indicator Date hidden'!AL24="x","x",$AK$2-'Indicator Date hidden'!AL24)</f>
        <v>1</v>
      </c>
      <c r="AL23" s="205">
        <f>IF('Indicator Date hidden'!AM24="x","x",$AL$2-'Indicator Date hidden'!AM24)</f>
        <v>0</v>
      </c>
      <c r="AM23" s="205">
        <f>IF('Indicator Date hidden'!AN24="x","x",$AM$2-'Indicator Date hidden'!AN24)</f>
        <v>0</v>
      </c>
      <c r="AN23" s="205">
        <f>IF('Indicator Date hidden'!AO24="x","x",$AN$2-'Indicator Date hidden'!AO24)</f>
        <v>0</v>
      </c>
      <c r="AO23" s="205" t="str">
        <f>IF('Indicator Date hidden'!AP24="x","x",$AO$2-'Indicator Date hidden'!AP24)</f>
        <v>x</v>
      </c>
      <c r="AP23" s="205">
        <f>IF('Indicator Date hidden'!AQ24="x","x",$AP$2-'Indicator Date hidden'!AQ24)</f>
        <v>2</v>
      </c>
      <c r="AQ23" s="205" t="str">
        <f>IF('Indicator Date hidden'!AR24="x","x",$AQ$2-'Indicator Date hidden'!AR24)</f>
        <v>x</v>
      </c>
      <c r="AR23" s="205">
        <f>IF('Indicator Date hidden'!AS24="x","x",$AR$2-'Indicator Date hidden'!AS24)</f>
        <v>0</v>
      </c>
      <c r="AS23" s="205">
        <f>IF('Indicator Date hidden'!AT24="x","x",$AS$2-'Indicator Date hidden'!AT24)</f>
        <v>0</v>
      </c>
      <c r="AT23" s="205">
        <f>IF('Indicator Date hidden'!AU24="x","x",$AT$2-'Indicator Date hidden'!AU24)</f>
        <v>0</v>
      </c>
      <c r="AU23" s="205">
        <f>IF('Indicator Date hidden'!AV24="x","x",$AU$2-'Indicator Date hidden'!AV24)</f>
        <v>1</v>
      </c>
      <c r="AV23" s="205">
        <f>IF('Indicator Date hidden'!AW24="x","x",$AV$2-'Indicator Date hidden'!AW24)</f>
        <v>0</v>
      </c>
      <c r="AW23" s="205">
        <f>IF('Indicator Date hidden'!AX24="x","x",$AW$2-'Indicator Date hidden'!AX24)</f>
        <v>0</v>
      </c>
      <c r="AX23" s="205">
        <f>IF('Indicator Date hidden'!AY24="x","x",$AX$2-'Indicator Date hidden'!AY24)</f>
        <v>0</v>
      </c>
      <c r="AY23" s="205">
        <f>IF('Indicator Date hidden'!AZ24="x","x",$AY$2-'Indicator Date hidden'!AZ24)</f>
        <v>0</v>
      </c>
      <c r="AZ23" s="205">
        <f>IF('Indicator Date hidden'!BA24="x","x",$AZ$2-'Indicator Date hidden'!BA24)</f>
        <v>0</v>
      </c>
      <c r="BA23">
        <f t="shared" si="0"/>
        <v>16</v>
      </c>
      <c r="BB23" s="21">
        <f t="shared" si="1"/>
        <v>0.34042553191489361</v>
      </c>
      <c r="BC23">
        <f t="shared" si="2"/>
        <v>8</v>
      </c>
      <c r="BD23" s="21">
        <f t="shared" si="3"/>
        <v>0.99523536710863825</v>
      </c>
      <c r="BE23" s="281">
        <f t="shared" si="4"/>
        <v>0</v>
      </c>
    </row>
    <row r="24" spans="1:57" x14ac:dyDescent="0.35">
      <c r="A24" t="s">
        <v>6941</v>
      </c>
      <c r="B24" s="205">
        <f>IF('Indicator Date hidden'!C25="x","x",$B$2-'Indicator Date hidden'!C25)</f>
        <v>0</v>
      </c>
      <c r="C24" s="205">
        <f>IF('Indicator Date hidden'!D25="x","x",$C$2-'Indicator Date hidden'!D25)</f>
        <v>0</v>
      </c>
      <c r="D24" s="205">
        <f>IF('Indicator Date hidden'!E25="x","x",$D$2-'Indicator Date hidden'!E25)</f>
        <v>0</v>
      </c>
      <c r="E24" s="205">
        <f>IF('Indicator Date hidden'!F25="x","x",$E$2-'Indicator Date hidden'!F25)</f>
        <v>0</v>
      </c>
      <c r="F24" s="205">
        <f>IF('Indicator Date hidden'!G25="x","x",$F$2-'Indicator Date hidden'!G25)</f>
        <v>0</v>
      </c>
      <c r="G24" s="205">
        <f>IF('Indicator Date hidden'!H25="x","x",$G$2-'Indicator Date hidden'!H25)</f>
        <v>0</v>
      </c>
      <c r="H24" s="205">
        <f>IF('Indicator Date hidden'!I25="x","x",$H$2-'Indicator Date hidden'!I25)</f>
        <v>0</v>
      </c>
      <c r="I24" s="205">
        <f>IF('Indicator Date hidden'!J25="x","x",$I$2-'Indicator Date hidden'!J25)</f>
        <v>0</v>
      </c>
      <c r="J24" s="205">
        <f>IF('Indicator Date hidden'!K25="x","x",$J$2-'Indicator Date hidden'!K25)</f>
        <v>0</v>
      </c>
      <c r="K24" s="205">
        <f>IF('Indicator Date hidden'!L25="x","x",$K$2-'Indicator Date hidden'!L25)</f>
        <v>0</v>
      </c>
      <c r="L24" s="205">
        <f>IF('Indicator Date hidden'!M25="x","x",$L$2-'Indicator Date hidden'!M25)</f>
        <v>0</v>
      </c>
      <c r="M24" s="205">
        <f>IF('Indicator Date hidden'!N25="x","x",$M$2-'Indicator Date hidden'!N25)</f>
        <v>0</v>
      </c>
      <c r="N24" s="205">
        <f>IF('Indicator Date hidden'!O25="x","x",$N$2-'Indicator Date hidden'!O25)</f>
        <v>0</v>
      </c>
      <c r="O24" s="205">
        <f>IF('Indicator Date hidden'!P25="x","x",$O$2-'Indicator Date hidden'!P25)</f>
        <v>0</v>
      </c>
      <c r="P24" s="205">
        <f>IF('Indicator Date hidden'!Q25="x","x",$P$2-'Indicator Date hidden'!Q25)</f>
        <v>0</v>
      </c>
      <c r="Q24" s="205" t="str">
        <f>IF('Indicator Date hidden'!R25="x","x",$Q$2-'Indicator Date hidden'!R25)</f>
        <v>x</v>
      </c>
      <c r="R24" s="205">
        <f>IF('Indicator Date hidden'!S25="x","x",$R$2-'Indicator Date hidden'!S25)</f>
        <v>0</v>
      </c>
      <c r="S24" s="205">
        <f>IF('Indicator Date hidden'!T25="x","x",$S$2-'Indicator Date hidden'!T25)</f>
        <v>0</v>
      </c>
      <c r="T24" s="205">
        <f>IF('Indicator Date hidden'!U25="x","x",$T$2-'Indicator Date hidden'!U25)</f>
        <v>0</v>
      </c>
      <c r="U24" s="205">
        <f>IF('Indicator Date hidden'!V25="x","x",$U$2-'Indicator Date hidden'!V25)</f>
        <v>0</v>
      </c>
      <c r="V24" s="205">
        <f>IF('Indicator Date hidden'!W25="x","x",$V$2-'Indicator Date hidden'!W25)</f>
        <v>0</v>
      </c>
      <c r="W24" s="205">
        <f>IF('Indicator Date hidden'!X25="x","x",$W$2-'Indicator Date hidden'!X25)</f>
        <v>7</v>
      </c>
      <c r="X24" s="205">
        <f>IF('Indicator Date hidden'!Y25="x","x",$X$2-'Indicator Date hidden'!Y25)</f>
        <v>4</v>
      </c>
      <c r="Y24" s="205">
        <f>IF('Indicator Date hidden'!Z25="x","x",$Y$2-'Indicator Date hidden'!Z25)</f>
        <v>0</v>
      </c>
      <c r="Z24" s="205">
        <f>IF('Indicator Date hidden'!AA25="x","x",$Z$2-'Indicator Date hidden'!AA25)</f>
        <v>0</v>
      </c>
      <c r="AA24" s="205">
        <f>IF('Indicator Date hidden'!AB25="x","x",$AA$2-'Indicator Date hidden'!AB25)</f>
        <v>0</v>
      </c>
      <c r="AB24" s="205">
        <f>IF('Indicator Date hidden'!AC25="x","x",$AB$2-'Indicator Date hidden'!AC25)</f>
        <v>0</v>
      </c>
      <c r="AC24" s="205">
        <f>IF('Indicator Date hidden'!AD25="x","x",$AC$2-'Indicator Date hidden'!AD25)</f>
        <v>0</v>
      </c>
      <c r="AD24" s="205">
        <f>IF('Indicator Date hidden'!AE25="x","x",$AD$2-'Indicator Date hidden'!AE25)</f>
        <v>0</v>
      </c>
      <c r="AE24" s="205">
        <f>IF('Indicator Date hidden'!AF25="x","x",$AE$2-'Indicator Date hidden'!AF25)</f>
        <v>0</v>
      </c>
      <c r="AF24" s="205">
        <f>IF('Indicator Date hidden'!AG25="x","x",$AF$2-'Indicator Date hidden'!AG25)</f>
        <v>4</v>
      </c>
      <c r="AG24" s="205">
        <f>IF('Indicator Date hidden'!AH25="x","x",$AG$2-'Indicator Date hidden'!AH25)</f>
        <v>0</v>
      </c>
      <c r="AH24" s="205">
        <f>IF('Indicator Date hidden'!AI25="x","x",$AH$2-'Indicator Date hidden'!AI25)</f>
        <v>0</v>
      </c>
      <c r="AI24" s="205">
        <f>IF('Indicator Date hidden'!AJ25="x","x",$AI$2-'Indicator Date hidden'!AJ25)</f>
        <v>0</v>
      </c>
      <c r="AJ24" s="205" t="str">
        <f>IF('Indicator Date hidden'!AK25="x","x",$AJ$2-'Indicator Date hidden'!AK25)</f>
        <v>x</v>
      </c>
      <c r="AK24" s="205">
        <f>IF('Indicator Date hidden'!AL25="x","x",$AK$2-'Indicator Date hidden'!AL25)</f>
        <v>1</v>
      </c>
      <c r="AL24" s="205">
        <f>IF('Indicator Date hidden'!AM25="x","x",$AL$2-'Indicator Date hidden'!AM25)</f>
        <v>0</v>
      </c>
      <c r="AM24" s="205">
        <f>IF('Indicator Date hidden'!AN25="x","x",$AM$2-'Indicator Date hidden'!AN25)</f>
        <v>0</v>
      </c>
      <c r="AN24" s="205">
        <f>IF('Indicator Date hidden'!AO25="x","x",$AN$2-'Indicator Date hidden'!AO25)</f>
        <v>0</v>
      </c>
      <c r="AO24" s="205">
        <f>IF('Indicator Date hidden'!AP25="x","x",$AO$2-'Indicator Date hidden'!AP25)</f>
        <v>0</v>
      </c>
      <c r="AP24" s="205">
        <f>IF('Indicator Date hidden'!AQ25="x","x",$AP$2-'Indicator Date hidden'!AQ25)</f>
        <v>0</v>
      </c>
      <c r="AQ24" s="205">
        <f>IF('Indicator Date hidden'!AR25="x","x",$AQ$2-'Indicator Date hidden'!AR25)</f>
        <v>0</v>
      </c>
      <c r="AR24" s="205">
        <f>IF('Indicator Date hidden'!AS25="x","x",$AR$2-'Indicator Date hidden'!AS25)</f>
        <v>0</v>
      </c>
      <c r="AS24" s="205">
        <f>IF('Indicator Date hidden'!AT25="x","x",$AS$2-'Indicator Date hidden'!AT25)</f>
        <v>0</v>
      </c>
      <c r="AT24" s="205">
        <f>IF('Indicator Date hidden'!AU25="x","x",$AT$2-'Indicator Date hidden'!AU25)</f>
        <v>0</v>
      </c>
      <c r="AU24" s="205">
        <f>IF('Indicator Date hidden'!AV25="x","x",$AU$2-'Indicator Date hidden'!AV25)</f>
        <v>1</v>
      </c>
      <c r="AV24" s="205">
        <f>IF('Indicator Date hidden'!AW25="x","x",$AV$2-'Indicator Date hidden'!AW25)</f>
        <v>0</v>
      </c>
      <c r="AW24" s="205">
        <f>IF('Indicator Date hidden'!AX25="x","x",$AW$2-'Indicator Date hidden'!AX25)</f>
        <v>0</v>
      </c>
      <c r="AX24" s="205">
        <f>IF('Indicator Date hidden'!AY25="x","x",$AX$2-'Indicator Date hidden'!AY25)</f>
        <v>0</v>
      </c>
      <c r="AY24" s="205">
        <f>IF('Indicator Date hidden'!AZ25="x","x",$AY$2-'Indicator Date hidden'!AZ25)</f>
        <v>0</v>
      </c>
      <c r="AZ24" s="205">
        <f>IF('Indicator Date hidden'!BA25="x","x",$AZ$2-'Indicator Date hidden'!BA25)</f>
        <v>0</v>
      </c>
      <c r="BA24">
        <f t="shared" si="0"/>
        <v>17</v>
      </c>
      <c r="BB24" s="21">
        <f t="shared" si="1"/>
        <v>0.34693877551020408</v>
      </c>
      <c r="BC24">
        <f t="shared" si="2"/>
        <v>5</v>
      </c>
      <c r="BD24" s="21">
        <f t="shared" si="3"/>
        <v>1.2543966825003519</v>
      </c>
      <c r="BE24" s="281">
        <f t="shared" si="4"/>
        <v>0</v>
      </c>
    </row>
    <row r="25" spans="1:57" x14ac:dyDescent="0.35">
      <c r="A25" t="s">
        <v>6933</v>
      </c>
      <c r="B25" s="205">
        <f>IF('Indicator Date hidden'!C26="x","x",$B$2-'Indicator Date hidden'!C26)</f>
        <v>0</v>
      </c>
      <c r="C25" s="205">
        <f>IF('Indicator Date hidden'!D26="x","x",$C$2-'Indicator Date hidden'!D26)</f>
        <v>0</v>
      </c>
      <c r="D25" s="205">
        <f>IF('Indicator Date hidden'!E26="x","x",$D$2-'Indicator Date hidden'!E26)</f>
        <v>0</v>
      </c>
      <c r="E25" s="205">
        <f>IF('Indicator Date hidden'!F26="x","x",$E$2-'Indicator Date hidden'!F26)</f>
        <v>0</v>
      </c>
      <c r="F25" s="205">
        <f>IF('Indicator Date hidden'!G26="x","x",$F$2-'Indicator Date hidden'!G26)</f>
        <v>0</v>
      </c>
      <c r="G25" s="205">
        <f>IF('Indicator Date hidden'!H26="x","x",$G$2-'Indicator Date hidden'!H26)</f>
        <v>0</v>
      </c>
      <c r="H25" s="205">
        <f>IF('Indicator Date hidden'!I26="x","x",$H$2-'Indicator Date hidden'!I26)</f>
        <v>0</v>
      </c>
      <c r="I25" s="205">
        <f>IF('Indicator Date hidden'!J26="x","x",$I$2-'Indicator Date hidden'!J26)</f>
        <v>0</v>
      </c>
      <c r="J25" s="205">
        <f>IF('Indicator Date hidden'!K26="x","x",$J$2-'Indicator Date hidden'!K26)</f>
        <v>0</v>
      </c>
      <c r="K25" s="205">
        <f>IF('Indicator Date hidden'!L26="x","x",$K$2-'Indicator Date hidden'!L26)</f>
        <v>0</v>
      </c>
      <c r="L25" s="205">
        <f>IF('Indicator Date hidden'!M26="x","x",$L$2-'Indicator Date hidden'!M26)</f>
        <v>0</v>
      </c>
      <c r="M25" s="205">
        <f>IF('Indicator Date hidden'!N26="x","x",$M$2-'Indicator Date hidden'!N26)</f>
        <v>0</v>
      </c>
      <c r="N25" s="205">
        <f>IF('Indicator Date hidden'!O26="x","x",$N$2-'Indicator Date hidden'!O26)</f>
        <v>0</v>
      </c>
      <c r="O25" s="205">
        <f>IF('Indicator Date hidden'!P26="x","x",$O$2-'Indicator Date hidden'!P26)</f>
        <v>0</v>
      </c>
      <c r="P25" s="205">
        <f>IF('Indicator Date hidden'!Q26="x","x",$P$2-'Indicator Date hidden'!Q26)</f>
        <v>0</v>
      </c>
      <c r="Q25" s="205">
        <f>IF('Indicator Date hidden'!R26="x","x",$Q$2-'Indicator Date hidden'!R26)</f>
        <v>1</v>
      </c>
      <c r="R25" s="205">
        <f>IF('Indicator Date hidden'!S26="x","x",$R$2-'Indicator Date hidden'!S26)</f>
        <v>0</v>
      </c>
      <c r="S25" s="205">
        <f>IF('Indicator Date hidden'!T26="x","x",$S$2-'Indicator Date hidden'!T26)</f>
        <v>0</v>
      </c>
      <c r="T25" s="205">
        <f>IF('Indicator Date hidden'!U26="x","x",$T$2-'Indicator Date hidden'!U26)</f>
        <v>0</v>
      </c>
      <c r="U25" s="205">
        <f>IF('Indicator Date hidden'!V26="x","x",$U$2-'Indicator Date hidden'!V26)</f>
        <v>0</v>
      </c>
      <c r="V25" s="205">
        <f>IF('Indicator Date hidden'!W26="x","x",$V$2-'Indicator Date hidden'!W26)</f>
        <v>0</v>
      </c>
      <c r="W25" s="205">
        <f>IF('Indicator Date hidden'!X26="x","x",$W$2-'Indicator Date hidden'!X26)</f>
        <v>7</v>
      </c>
      <c r="X25" s="205">
        <f>IF('Indicator Date hidden'!Y26="x","x",$X$2-'Indicator Date hidden'!Y26)</f>
        <v>1</v>
      </c>
      <c r="Y25" s="205">
        <f>IF('Indicator Date hidden'!Z26="x","x",$Y$2-'Indicator Date hidden'!Z26)</f>
        <v>0</v>
      </c>
      <c r="Z25" s="205">
        <f>IF('Indicator Date hidden'!AA26="x","x",$Z$2-'Indicator Date hidden'!AA26)</f>
        <v>0</v>
      </c>
      <c r="AA25" s="205">
        <f>IF('Indicator Date hidden'!AB26="x","x",$AA$2-'Indicator Date hidden'!AB26)</f>
        <v>1</v>
      </c>
      <c r="AB25" s="205">
        <f>IF('Indicator Date hidden'!AC26="x","x",$AB$2-'Indicator Date hidden'!AC26)</f>
        <v>0</v>
      </c>
      <c r="AC25" s="205">
        <f>IF('Indicator Date hidden'!AD26="x","x",$AC$2-'Indicator Date hidden'!AD26)</f>
        <v>0</v>
      </c>
      <c r="AD25" s="205">
        <f>IF('Indicator Date hidden'!AE26="x","x",$AD$2-'Indicator Date hidden'!AE26)</f>
        <v>0</v>
      </c>
      <c r="AE25" s="205">
        <f>IF('Indicator Date hidden'!AF26="x","x",$AE$2-'Indicator Date hidden'!AF26)</f>
        <v>0</v>
      </c>
      <c r="AF25" s="205">
        <f>IF('Indicator Date hidden'!AG26="x","x",$AF$2-'Indicator Date hidden'!AG26)</f>
        <v>0</v>
      </c>
      <c r="AG25" s="205">
        <f>IF('Indicator Date hidden'!AH26="x","x",$AG$2-'Indicator Date hidden'!AH26)</f>
        <v>0</v>
      </c>
      <c r="AH25" s="205">
        <f>IF('Indicator Date hidden'!AI26="x","x",$AH$2-'Indicator Date hidden'!AI26)</f>
        <v>0</v>
      </c>
      <c r="AI25" s="205">
        <f>IF('Indicator Date hidden'!AJ26="x","x",$AI$2-'Indicator Date hidden'!AJ26)</f>
        <v>0</v>
      </c>
      <c r="AJ25" s="205" t="str">
        <f>IF('Indicator Date hidden'!AK26="x","x",$AJ$2-'Indicator Date hidden'!AK26)</f>
        <v>x</v>
      </c>
      <c r="AK25" s="205">
        <f>IF('Indicator Date hidden'!AL26="x","x",$AK$2-'Indicator Date hidden'!AL26)</f>
        <v>1</v>
      </c>
      <c r="AL25" s="205">
        <f>IF('Indicator Date hidden'!AM26="x","x",$AL$2-'Indicator Date hidden'!AM26)</f>
        <v>0</v>
      </c>
      <c r="AM25" s="205">
        <f>IF('Indicator Date hidden'!AN26="x","x",$AM$2-'Indicator Date hidden'!AN26)</f>
        <v>0</v>
      </c>
      <c r="AN25" s="205">
        <f>IF('Indicator Date hidden'!AO26="x","x",$AN$2-'Indicator Date hidden'!AO26)</f>
        <v>0</v>
      </c>
      <c r="AO25" s="205">
        <f>IF('Indicator Date hidden'!AP26="x","x",$AO$2-'Indicator Date hidden'!AP26)</f>
        <v>0</v>
      </c>
      <c r="AP25" s="205">
        <f>IF('Indicator Date hidden'!AQ26="x","x",$AP$2-'Indicator Date hidden'!AQ26)</f>
        <v>0</v>
      </c>
      <c r="AQ25" s="205">
        <f>IF('Indicator Date hidden'!AR26="x","x",$AQ$2-'Indicator Date hidden'!AR26)</f>
        <v>4</v>
      </c>
      <c r="AR25" s="205">
        <f>IF('Indicator Date hidden'!AS26="x","x",$AR$2-'Indicator Date hidden'!AS26)</f>
        <v>0</v>
      </c>
      <c r="AS25" s="205">
        <f>IF('Indicator Date hidden'!AT26="x","x",$AS$2-'Indicator Date hidden'!AT26)</f>
        <v>0</v>
      </c>
      <c r="AT25" s="205">
        <f>IF('Indicator Date hidden'!AU26="x","x",$AT$2-'Indicator Date hidden'!AU26)</f>
        <v>0</v>
      </c>
      <c r="AU25" s="205">
        <f>IF('Indicator Date hidden'!AV26="x","x",$AU$2-'Indicator Date hidden'!AV26)</f>
        <v>1</v>
      </c>
      <c r="AV25" s="205">
        <f>IF('Indicator Date hidden'!AW26="x","x",$AV$2-'Indicator Date hidden'!AW26)</f>
        <v>0</v>
      </c>
      <c r="AW25" s="205">
        <f>IF('Indicator Date hidden'!AX26="x","x",$AW$2-'Indicator Date hidden'!AX26)</f>
        <v>0</v>
      </c>
      <c r="AX25" s="205">
        <f>IF('Indicator Date hidden'!AY26="x","x",$AX$2-'Indicator Date hidden'!AY26)</f>
        <v>0</v>
      </c>
      <c r="AY25" s="205">
        <f>IF('Indicator Date hidden'!AZ26="x","x",$AY$2-'Indicator Date hidden'!AZ26)</f>
        <v>0</v>
      </c>
      <c r="AZ25" s="205">
        <f>IF('Indicator Date hidden'!BA26="x","x",$AZ$2-'Indicator Date hidden'!BA26)</f>
        <v>0</v>
      </c>
      <c r="BA25">
        <f t="shared" si="0"/>
        <v>16</v>
      </c>
      <c r="BB25" s="21">
        <f t="shared" si="1"/>
        <v>0.32</v>
      </c>
      <c r="BC25">
        <f t="shared" si="2"/>
        <v>7</v>
      </c>
      <c r="BD25" s="21">
        <f t="shared" si="3"/>
        <v>1.1391224692718513</v>
      </c>
      <c r="BE25" s="281">
        <f t="shared" si="4"/>
        <v>0</v>
      </c>
    </row>
    <row r="26" spans="1:57" x14ac:dyDescent="0.35">
      <c r="A26" t="s">
        <v>6937</v>
      </c>
      <c r="B26" s="205">
        <f>IF('Indicator Date hidden'!C27="x","x",$B$2-'Indicator Date hidden'!C27)</f>
        <v>0</v>
      </c>
      <c r="C26" s="205">
        <f>IF('Indicator Date hidden'!D27="x","x",$C$2-'Indicator Date hidden'!D27)</f>
        <v>0</v>
      </c>
      <c r="D26" s="205">
        <f>IF('Indicator Date hidden'!E27="x","x",$D$2-'Indicator Date hidden'!E27)</f>
        <v>0</v>
      </c>
      <c r="E26" s="205">
        <f>IF('Indicator Date hidden'!F27="x","x",$E$2-'Indicator Date hidden'!F27)</f>
        <v>0</v>
      </c>
      <c r="F26" s="205">
        <f>IF('Indicator Date hidden'!G27="x","x",$F$2-'Indicator Date hidden'!G27)</f>
        <v>0</v>
      </c>
      <c r="G26" s="205">
        <f>IF('Indicator Date hidden'!H27="x","x",$G$2-'Indicator Date hidden'!H27)</f>
        <v>0</v>
      </c>
      <c r="H26" s="205">
        <f>IF('Indicator Date hidden'!I27="x","x",$H$2-'Indicator Date hidden'!I27)</f>
        <v>0</v>
      </c>
      <c r="I26" s="205">
        <f>IF('Indicator Date hidden'!J27="x","x",$I$2-'Indicator Date hidden'!J27)</f>
        <v>0</v>
      </c>
      <c r="J26" s="205">
        <f>IF('Indicator Date hidden'!K27="x","x",$J$2-'Indicator Date hidden'!K27)</f>
        <v>0</v>
      </c>
      <c r="K26" s="205">
        <f>IF('Indicator Date hidden'!L27="x","x",$K$2-'Indicator Date hidden'!L27)</f>
        <v>0</v>
      </c>
      <c r="L26" s="205">
        <f>IF('Indicator Date hidden'!M27="x","x",$L$2-'Indicator Date hidden'!M27)</f>
        <v>0</v>
      </c>
      <c r="M26" s="205">
        <f>IF('Indicator Date hidden'!N27="x","x",$M$2-'Indicator Date hidden'!N27)</f>
        <v>0</v>
      </c>
      <c r="N26" s="205">
        <f>IF('Indicator Date hidden'!O27="x","x",$N$2-'Indicator Date hidden'!O27)</f>
        <v>0</v>
      </c>
      <c r="O26" s="205">
        <f>IF('Indicator Date hidden'!P27="x","x",$O$2-'Indicator Date hidden'!P27)</f>
        <v>0</v>
      </c>
      <c r="P26" s="205">
        <f>IF('Indicator Date hidden'!Q27="x","x",$P$2-'Indicator Date hidden'!Q27)</f>
        <v>0</v>
      </c>
      <c r="Q26" s="205" t="str">
        <f>IF('Indicator Date hidden'!R27="x","x",$Q$2-'Indicator Date hidden'!R27)</f>
        <v>x</v>
      </c>
      <c r="R26" s="205">
        <f>IF('Indicator Date hidden'!S27="x","x",$R$2-'Indicator Date hidden'!S27)</f>
        <v>0</v>
      </c>
      <c r="S26" s="205">
        <f>IF('Indicator Date hidden'!T27="x","x",$S$2-'Indicator Date hidden'!T27)</f>
        <v>0</v>
      </c>
      <c r="T26" s="205">
        <f>IF('Indicator Date hidden'!U27="x","x",$T$2-'Indicator Date hidden'!U27)</f>
        <v>0</v>
      </c>
      <c r="U26" s="205" t="str">
        <f>IF('Indicator Date hidden'!V27="x","x",$U$2-'Indicator Date hidden'!V27)</f>
        <v>x</v>
      </c>
      <c r="V26" s="205">
        <f>IF('Indicator Date hidden'!W27="x","x",$V$2-'Indicator Date hidden'!W27)</f>
        <v>0</v>
      </c>
      <c r="W26" s="205">
        <f>IF('Indicator Date hidden'!X27="x","x",$W$2-'Indicator Date hidden'!X27)</f>
        <v>5</v>
      </c>
      <c r="X26" s="205">
        <f>IF('Indicator Date hidden'!Y27="x","x",$X$2-'Indicator Date hidden'!Y27)</f>
        <v>2</v>
      </c>
      <c r="Y26" s="205">
        <f>IF('Indicator Date hidden'!Z27="x","x",$Y$2-'Indicator Date hidden'!Z27)</f>
        <v>0</v>
      </c>
      <c r="Z26" s="205">
        <f>IF('Indicator Date hidden'!AA27="x","x",$Z$2-'Indicator Date hidden'!AA27)</f>
        <v>0</v>
      </c>
      <c r="AA26" s="205" t="str">
        <f>IF('Indicator Date hidden'!AB27="x","x",$AA$2-'Indicator Date hidden'!AB27)</f>
        <v>x</v>
      </c>
      <c r="AB26" s="205">
        <f>IF('Indicator Date hidden'!AC27="x","x",$AB$2-'Indicator Date hidden'!AC27)</f>
        <v>0</v>
      </c>
      <c r="AC26" s="205">
        <f>IF('Indicator Date hidden'!AD27="x","x",$AC$2-'Indicator Date hidden'!AD27)</f>
        <v>0</v>
      </c>
      <c r="AD26" s="205" t="str">
        <f>IF('Indicator Date hidden'!AE27="x","x",$AD$2-'Indicator Date hidden'!AE27)</f>
        <v>x</v>
      </c>
      <c r="AE26" s="205" t="str">
        <f>IF('Indicator Date hidden'!AF27="x","x",$AE$2-'Indicator Date hidden'!AF27)</f>
        <v>x</v>
      </c>
      <c r="AF26" s="205" t="str">
        <f>IF('Indicator Date hidden'!AG27="x","x",$AF$2-'Indicator Date hidden'!AG27)</f>
        <v>x</v>
      </c>
      <c r="AG26" s="205">
        <f>IF('Indicator Date hidden'!AH27="x","x",$AG$2-'Indicator Date hidden'!AH27)</f>
        <v>0</v>
      </c>
      <c r="AH26" s="205">
        <f>IF('Indicator Date hidden'!AI27="x","x",$AH$2-'Indicator Date hidden'!AI27)</f>
        <v>0</v>
      </c>
      <c r="AI26" s="205">
        <f>IF('Indicator Date hidden'!AJ27="x","x",$AI$2-'Indicator Date hidden'!AJ27)</f>
        <v>0</v>
      </c>
      <c r="AJ26" s="205" t="str">
        <f>IF('Indicator Date hidden'!AK27="x","x",$AJ$2-'Indicator Date hidden'!AK27)</f>
        <v>x</v>
      </c>
      <c r="AK26" s="205">
        <f>IF('Indicator Date hidden'!AL27="x","x",$AK$2-'Indicator Date hidden'!AL27)</f>
        <v>1</v>
      </c>
      <c r="AL26" s="205">
        <f>IF('Indicator Date hidden'!AM27="x","x",$AL$2-'Indicator Date hidden'!AM27)</f>
        <v>0</v>
      </c>
      <c r="AM26" s="205">
        <f>IF('Indicator Date hidden'!AN27="x","x",$AM$2-'Indicator Date hidden'!AN27)</f>
        <v>0</v>
      </c>
      <c r="AN26" s="205">
        <f>IF('Indicator Date hidden'!AO27="x","x",$AN$2-'Indicator Date hidden'!AO27)</f>
        <v>0</v>
      </c>
      <c r="AO26" s="205">
        <f>IF('Indicator Date hidden'!AP27="x","x",$AO$2-'Indicator Date hidden'!AP27)</f>
        <v>0</v>
      </c>
      <c r="AP26" s="205">
        <f>IF('Indicator Date hidden'!AQ27="x","x",$AP$2-'Indicator Date hidden'!AQ27)</f>
        <v>0</v>
      </c>
      <c r="AQ26" s="205">
        <f>IF('Indicator Date hidden'!AR27="x","x",$AQ$2-'Indicator Date hidden'!AR27)</f>
        <v>6</v>
      </c>
      <c r="AR26" s="205">
        <f>IF('Indicator Date hidden'!AS27="x","x",$AR$2-'Indicator Date hidden'!AS27)</f>
        <v>0</v>
      </c>
      <c r="AS26" s="205">
        <f>IF('Indicator Date hidden'!AT27="x","x",$AS$2-'Indicator Date hidden'!AT27)</f>
        <v>2</v>
      </c>
      <c r="AT26" s="205">
        <f>IF('Indicator Date hidden'!AU27="x","x",$AT$2-'Indicator Date hidden'!AU27)</f>
        <v>0</v>
      </c>
      <c r="AU26" s="205">
        <f>IF('Indicator Date hidden'!AV27="x","x",$AU$2-'Indicator Date hidden'!AV27)</f>
        <v>3</v>
      </c>
      <c r="AV26" s="205">
        <f>IF('Indicator Date hidden'!AW27="x","x",$AV$2-'Indicator Date hidden'!AW27)</f>
        <v>0</v>
      </c>
      <c r="AW26" s="205">
        <f>IF('Indicator Date hidden'!AX27="x","x",$AW$2-'Indicator Date hidden'!AX27)</f>
        <v>0</v>
      </c>
      <c r="AX26" s="205">
        <f>IF('Indicator Date hidden'!AY27="x","x",$AX$2-'Indicator Date hidden'!AY27)</f>
        <v>0</v>
      </c>
      <c r="AY26" s="205" t="str">
        <f>IF('Indicator Date hidden'!AZ27="x","x",$AY$2-'Indicator Date hidden'!AZ27)</f>
        <v>x</v>
      </c>
      <c r="AZ26" s="205" t="str">
        <f>IF('Indicator Date hidden'!BA27="x","x",$AZ$2-'Indicator Date hidden'!BA27)</f>
        <v>x</v>
      </c>
      <c r="BA26">
        <f t="shared" si="0"/>
        <v>19</v>
      </c>
      <c r="BB26" s="21">
        <f t="shared" si="1"/>
        <v>0.45238095238095238</v>
      </c>
      <c r="BC26">
        <f t="shared" si="2"/>
        <v>6</v>
      </c>
      <c r="BD26" s="21">
        <f t="shared" si="3"/>
        <v>1.2947215356497641</v>
      </c>
      <c r="BE26" s="281">
        <f t="shared" si="4"/>
        <v>0</v>
      </c>
    </row>
    <row r="27" spans="1:57" x14ac:dyDescent="0.35">
      <c r="A27" t="s">
        <v>6920</v>
      </c>
      <c r="B27" s="205">
        <f>IF('Indicator Date hidden'!C28="x","x",$B$2-'Indicator Date hidden'!C28)</f>
        <v>0</v>
      </c>
      <c r="C27" s="205">
        <f>IF('Indicator Date hidden'!D28="x","x",$C$2-'Indicator Date hidden'!D28)</f>
        <v>0</v>
      </c>
      <c r="D27" s="205">
        <f>IF('Indicator Date hidden'!E28="x","x",$D$2-'Indicator Date hidden'!E28)</f>
        <v>0</v>
      </c>
      <c r="E27" s="205">
        <f>IF('Indicator Date hidden'!F28="x","x",$E$2-'Indicator Date hidden'!F28)</f>
        <v>0</v>
      </c>
      <c r="F27" s="205">
        <f>IF('Indicator Date hidden'!G28="x","x",$F$2-'Indicator Date hidden'!G28)</f>
        <v>0</v>
      </c>
      <c r="G27" s="205">
        <f>IF('Indicator Date hidden'!H28="x","x",$G$2-'Indicator Date hidden'!H28)</f>
        <v>0</v>
      </c>
      <c r="H27" s="205">
        <f>IF('Indicator Date hidden'!I28="x","x",$H$2-'Indicator Date hidden'!I28)</f>
        <v>0</v>
      </c>
      <c r="I27" s="205">
        <f>IF('Indicator Date hidden'!J28="x","x",$I$2-'Indicator Date hidden'!J28)</f>
        <v>0</v>
      </c>
      <c r="J27" s="205">
        <f>IF('Indicator Date hidden'!K28="x","x",$J$2-'Indicator Date hidden'!K28)</f>
        <v>0</v>
      </c>
      <c r="K27" s="205">
        <f>IF('Indicator Date hidden'!L28="x","x",$K$2-'Indicator Date hidden'!L28)</f>
        <v>0</v>
      </c>
      <c r="L27" s="205">
        <f>IF('Indicator Date hidden'!M28="x","x",$L$2-'Indicator Date hidden'!M28)</f>
        <v>0</v>
      </c>
      <c r="M27" s="205">
        <f>IF('Indicator Date hidden'!N28="x","x",$M$2-'Indicator Date hidden'!N28)</f>
        <v>0</v>
      </c>
      <c r="N27" s="205">
        <f>IF('Indicator Date hidden'!O28="x","x",$N$2-'Indicator Date hidden'!O28)</f>
        <v>0</v>
      </c>
      <c r="O27" s="205">
        <f>IF('Indicator Date hidden'!P28="x","x",$O$2-'Indicator Date hidden'!P28)</f>
        <v>0</v>
      </c>
      <c r="P27" s="205">
        <f>IF('Indicator Date hidden'!Q28="x","x",$P$2-'Indicator Date hidden'!Q28)</f>
        <v>0</v>
      </c>
      <c r="Q27" s="205" t="str">
        <f>IF('Indicator Date hidden'!R28="x","x",$Q$2-'Indicator Date hidden'!R28)</f>
        <v>x</v>
      </c>
      <c r="R27" s="205">
        <f>IF('Indicator Date hidden'!S28="x","x",$R$2-'Indicator Date hidden'!S28)</f>
        <v>0</v>
      </c>
      <c r="S27" s="205">
        <f>IF('Indicator Date hidden'!T28="x","x",$S$2-'Indicator Date hidden'!T28)</f>
        <v>0</v>
      </c>
      <c r="T27" s="205">
        <f>IF('Indicator Date hidden'!U28="x","x",$T$2-'Indicator Date hidden'!U28)</f>
        <v>0</v>
      </c>
      <c r="U27" s="205" t="str">
        <f>IF('Indicator Date hidden'!V28="x","x",$U$2-'Indicator Date hidden'!V28)</f>
        <v>x</v>
      </c>
      <c r="V27" s="205">
        <f>IF('Indicator Date hidden'!W28="x","x",$V$2-'Indicator Date hidden'!W28)</f>
        <v>0</v>
      </c>
      <c r="W27" s="205">
        <f>IF('Indicator Date hidden'!X28="x","x",$W$2-'Indicator Date hidden'!X28)</f>
        <v>10</v>
      </c>
      <c r="X27" s="205">
        <f>IF('Indicator Date hidden'!Y28="x","x",$X$2-'Indicator Date hidden'!Y28)</f>
        <v>2</v>
      </c>
      <c r="Y27" s="205">
        <f>IF('Indicator Date hidden'!Z28="x","x",$Y$2-'Indicator Date hidden'!Z28)</f>
        <v>0</v>
      </c>
      <c r="Z27" s="205">
        <f>IF('Indicator Date hidden'!AA28="x","x",$Z$2-'Indicator Date hidden'!AA28)</f>
        <v>0</v>
      </c>
      <c r="AA27" s="205" t="str">
        <f>IF('Indicator Date hidden'!AB28="x","x",$AA$2-'Indicator Date hidden'!AB28)</f>
        <v>x</v>
      </c>
      <c r="AB27" s="205">
        <f>IF('Indicator Date hidden'!AC28="x","x",$AB$2-'Indicator Date hidden'!AC28)</f>
        <v>0</v>
      </c>
      <c r="AC27" s="205">
        <f>IF('Indicator Date hidden'!AD28="x","x",$AC$2-'Indicator Date hidden'!AD28)</f>
        <v>0</v>
      </c>
      <c r="AD27" s="205" t="str">
        <f>IF('Indicator Date hidden'!AE28="x","x",$AD$2-'Indicator Date hidden'!AE28)</f>
        <v>x</v>
      </c>
      <c r="AE27" s="205">
        <f>IF('Indicator Date hidden'!AF28="x","x",$AE$2-'Indicator Date hidden'!AF28)</f>
        <v>0</v>
      </c>
      <c r="AF27" s="205">
        <f>IF('Indicator Date hidden'!AG28="x","x",$AF$2-'Indicator Date hidden'!AG28)</f>
        <v>1</v>
      </c>
      <c r="AG27" s="205">
        <f>IF('Indicator Date hidden'!AH28="x","x",$AG$2-'Indicator Date hidden'!AH28)</f>
        <v>0</v>
      </c>
      <c r="AH27" s="205">
        <f>IF('Indicator Date hidden'!AI28="x","x",$AH$2-'Indicator Date hidden'!AI28)</f>
        <v>0</v>
      </c>
      <c r="AI27" s="205">
        <f>IF('Indicator Date hidden'!AJ28="x","x",$AI$2-'Indicator Date hidden'!AJ28)</f>
        <v>0</v>
      </c>
      <c r="AJ27" s="205" t="str">
        <f>IF('Indicator Date hidden'!AK28="x","x",$AJ$2-'Indicator Date hidden'!AK28)</f>
        <v>x</v>
      </c>
      <c r="AK27" s="205">
        <f>IF('Indicator Date hidden'!AL28="x","x",$AK$2-'Indicator Date hidden'!AL28)</f>
        <v>1</v>
      </c>
      <c r="AL27" s="205">
        <f>IF('Indicator Date hidden'!AM28="x","x",$AL$2-'Indicator Date hidden'!AM28)</f>
        <v>0</v>
      </c>
      <c r="AM27" s="205">
        <f>IF('Indicator Date hidden'!AN28="x","x",$AM$2-'Indicator Date hidden'!AN28)</f>
        <v>0</v>
      </c>
      <c r="AN27" s="205">
        <f>IF('Indicator Date hidden'!AO28="x","x",$AN$2-'Indicator Date hidden'!AO28)</f>
        <v>0</v>
      </c>
      <c r="AO27" s="205">
        <f>IF('Indicator Date hidden'!AP28="x","x",$AO$2-'Indicator Date hidden'!AP28)</f>
        <v>0</v>
      </c>
      <c r="AP27" s="205">
        <f>IF('Indicator Date hidden'!AQ28="x","x",$AP$2-'Indicator Date hidden'!AQ28)</f>
        <v>0</v>
      </c>
      <c r="AQ27" s="205">
        <f>IF('Indicator Date hidden'!AR28="x","x",$AQ$2-'Indicator Date hidden'!AR28)</f>
        <v>0</v>
      </c>
      <c r="AR27" s="205">
        <f>IF('Indicator Date hidden'!AS28="x","x",$AR$2-'Indicator Date hidden'!AS28)</f>
        <v>0</v>
      </c>
      <c r="AS27" s="205">
        <f>IF('Indicator Date hidden'!AT28="x","x",$AS$2-'Indicator Date hidden'!AT28)</f>
        <v>0</v>
      </c>
      <c r="AT27" s="205">
        <f>IF('Indicator Date hidden'!AU28="x","x",$AT$2-'Indicator Date hidden'!AU28)</f>
        <v>0</v>
      </c>
      <c r="AU27" s="205">
        <f>IF('Indicator Date hidden'!AV28="x","x",$AU$2-'Indicator Date hidden'!AV28)</f>
        <v>3</v>
      </c>
      <c r="AV27" s="205">
        <f>IF('Indicator Date hidden'!AW28="x","x",$AV$2-'Indicator Date hidden'!AW28)</f>
        <v>0</v>
      </c>
      <c r="AW27" s="205">
        <f>IF('Indicator Date hidden'!AX28="x","x",$AW$2-'Indicator Date hidden'!AX28)</f>
        <v>0</v>
      </c>
      <c r="AX27" s="205">
        <f>IF('Indicator Date hidden'!AY28="x","x",$AX$2-'Indicator Date hidden'!AY28)</f>
        <v>0</v>
      </c>
      <c r="AY27" s="205">
        <f>IF('Indicator Date hidden'!AZ28="x","x",$AY$2-'Indicator Date hidden'!AZ28)</f>
        <v>0</v>
      </c>
      <c r="AZ27" s="205">
        <f>IF('Indicator Date hidden'!BA28="x","x",$AZ$2-'Indicator Date hidden'!BA28)</f>
        <v>0</v>
      </c>
      <c r="BA27">
        <f t="shared" si="0"/>
        <v>17</v>
      </c>
      <c r="BB27" s="21">
        <f t="shared" si="1"/>
        <v>0.36956521739130432</v>
      </c>
      <c r="BC27">
        <f t="shared" si="2"/>
        <v>5</v>
      </c>
      <c r="BD27" s="21">
        <f t="shared" si="3"/>
        <v>1.5373423659336649</v>
      </c>
      <c r="BE27" s="281">
        <f t="shared" si="4"/>
        <v>0</v>
      </c>
    </row>
    <row r="28" spans="1:57" x14ac:dyDescent="0.35">
      <c r="A28" t="s">
        <v>6917</v>
      </c>
      <c r="B28" s="205">
        <f>IF('Indicator Date hidden'!C29="x","x",$B$2-'Indicator Date hidden'!C29)</f>
        <v>0</v>
      </c>
      <c r="C28" s="205">
        <f>IF('Indicator Date hidden'!D29="x","x",$C$2-'Indicator Date hidden'!D29)</f>
        <v>0</v>
      </c>
      <c r="D28" s="205">
        <f>IF('Indicator Date hidden'!E29="x","x",$D$2-'Indicator Date hidden'!E29)</f>
        <v>0</v>
      </c>
      <c r="E28" s="205">
        <f>IF('Indicator Date hidden'!F29="x","x",$E$2-'Indicator Date hidden'!F29)</f>
        <v>0</v>
      </c>
      <c r="F28" s="205">
        <f>IF('Indicator Date hidden'!G29="x","x",$F$2-'Indicator Date hidden'!G29)</f>
        <v>0</v>
      </c>
      <c r="G28" s="205">
        <f>IF('Indicator Date hidden'!H29="x","x",$G$2-'Indicator Date hidden'!H29)</f>
        <v>0</v>
      </c>
      <c r="H28" s="205">
        <f>IF('Indicator Date hidden'!I29="x","x",$H$2-'Indicator Date hidden'!I29)</f>
        <v>0</v>
      </c>
      <c r="I28" s="205">
        <f>IF('Indicator Date hidden'!J29="x","x",$I$2-'Indicator Date hidden'!J29)</f>
        <v>0</v>
      </c>
      <c r="J28" s="205">
        <f>IF('Indicator Date hidden'!K29="x","x",$J$2-'Indicator Date hidden'!K29)</f>
        <v>0</v>
      </c>
      <c r="K28" s="205">
        <f>IF('Indicator Date hidden'!L29="x","x",$K$2-'Indicator Date hidden'!L29)</f>
        <v>0</v>
      </c>
      <c r="L28" s="205">
        <f>IF('Indicator Date hidden'!M29="x","x",$L$2-'Indicator Date hidden'!M29)</f>
        <v>0</v>
      </c>
      <c r="M28" s="205">
        <f>IF('Indicator Date hidden'!N29="x","x",$M$2-'Indicator Date hidden'!N29)</f>
        <v>0</v>
      </c>
      <c r="N28" s="205">
        <f>IF('Indicator Date hidden'!O29="x","x",$N$2-'Indicator Date hidden'!O29)</f>
        <v>0</v>
      </c>
      <c r="O28" s="205">
        <f>IF('Indicator Date hidden'!P29="x","x",$O$2-'Indicator Date hidden'!P29)</f>
        <v>0</v>
      </c>
      <c r="P28" s="205">
        <f>IF('Indicator Date hidden'!Q29="x","x",$P$2-'Indicator Date hidden'!Q29)</f>
        <v>0</v>
      </c>
      <c r="Q28" s="205">
        <f>IF('Indicator Date hidden'!R29="x","x",$Q$2-'Indicator Date hidden'!R29)</f>
        <v>4</v>
      </c>
      <c r="R28" s="205">
        <f>IF('Indicator Date hidden'!S29="x","x",$R$2-'Indicator Date hidden'!S29)</f>
        <v>0</v>
      </c>
      <c r="S28" s="205">
        <f>IF('Indicator Date hidden'!T29="x","x",$S$2-'Indicator Date hidden'!T29)</f>
        <v>0</v>
      </c>
      <c r="T28" s="205">
        <f>IF('Indicator Date hidden'!U29="x","x",$T$2-'Indicator Date hidden'!U29)</f>
        <v>0</v>
      </c>
      <c r="U28" s="205">
        <f>IF('Indicator Date hidden'!V29="x","x",$U$2-'Indicator Date hidden'!V29)</f>
        <v>0</v>
      </c>
      <c r="V28" s="205">
        <f>IF('Indicator Date hidden'!W29="x","x",$V$2-'Indicator Date hidden'!W29)</f>
        <v>0</v>
      </c>
      <c r="W28" s="205">
        <f>IF('Indicator Date hidden'!X29="x","x",$W$2-'Indicator Date hidden'!X29)</f>
        <v>4</v>
      </c>
      <c r="X28" s="205">
        <f>IF('Indicator Date hidden'!Y29="x","x",$X$2-'Indicator Date hidden'!Y29)</f>
        <v>4</v>
      </c>
      <c r="Y28" s="205">
        <f>IF('Indicator Date hidden'!Z29="x","x",$Y$2-'Indicator Date hidden'!Z29)</f>
        <v>0</v>
      </c>
      <c r="Z28" s="205">
        <f>IF('Indicator Date hidden'!AA29="x","x",$Z$2-'Indicator Date hidden'!AA29)</f>
        <v>0</v>
      </c>
      <c r="AA28" s="205">
        <f>IF('Indicator Date hidden'!AB29="x","x",$AA$2-'Indicator Date hidden'!AB29)</f>
        <v>0</v>
      </c>
      <c r="AB28" s="205">
        <f>IF('Indicator Date hidden'!AC29="x","x",$AB$2-'Indicator Date hidden'!AC29)</f>
        <v>0</v>
      </c>
      <c r="AC28" s="205">
        <f>IF('Indicator Date hidden'!AD29="x","x",$AC$2-'Indicator Date hidden'!AD29)</f>
        <v>0</v>
      </c>
      <c r="AD28" s="205">
        <f>IF('Indicator Date hidden'!AE29="x","x",$AD$2-'Indicator Date hidden'!AE29)</f>
        <v>0</v>
      </c>
      <c r="AE28" s="205">
        <f>IF('Indicator Date hidden'!AF29="x","x",$AE$2-'Indicator Date hidden'!AF29)</f>
        <v>0</v>
      </c>
      <c r="AF28" s="205">
        <f>IF('Indicator Date hidden'!AG29="x","x",$AF$2-'Indicator Date hidden'!AG29)</f>
        <v>4</v>
      </c>
      <c r="AG28" s="205">
        <f>IF('Indicator Date hidden'!AH29="x","x",$AG$2-'Indicator Date hidden'!AH29)</f>
        <v>0</v>
      </c>
      <c r="AH28" s="205">
        <f>IF('Indicator Date hidden'!AI29="x","x",$AH$2-'Indicator Date hidden'!AI29)</f>
        <v>0</v>
      </c>
      <c r="AI28" s="205">
        <f>IF('Indicator Date hidden'!AJ29="x","x",$AI$2-'Indicator Date hidden'!AJ29)</f>
        <v>0</v>
      </c>
      <c r="AJ28" s="205" t="str">
        <f>IF('Indicator Date hidden'!AK29="x","x",$AJ$2-'Indicator Date hidden'!AK29)</f>
        <v>x</v>
      </c>
      <c r="AK28" s="205">
        <f>IF('Indicator Date hidden'!AL29="x","x",$AK$2-'Indicator Date hidden'!AL29)</f>
        <v>0</v>
      </c>
      <c r="AL28" s="205">
        <f>IF('Indicator Date hidden'!AM29="x","x",$AL$2-'Indicator Date hidden'!AM29)</f>
        <v>0</v>
      </c>
      <c r="AM28" s="205">
        <f>IF('Indicator Date hidden'!AN29="x","x",$AM$2-'Indicator Date hidden'!AN29)</f>
        <v>0</v>
      </c>
      <c r="AN28" s="205">
        <f>IF('Indicator Date hidden'!AO29="x","x",$AN$2-'Indicator Date hidden'!AO29)</f>
        <v>0</v>
      </c>
      <c r="AO28" s="205">
        <f>IF('Indicator Date hidden'!AP29="x","x",$AO$2-'Indicator Date hidden'!AP29)</f>
        <v>0</v>
      </c>
      <c r="AP28" s="205">
        <f>IF('Indicator Date hidden'!AQ29="x","x",$AP$2-'Indicator Date hidden'!AQ29)</f>
        <v>0</v>
      </c>
      <c r="AQ28" s="205">
        <f>IF('Indicator Date hidden'!AR29="x","x",$AQ$2-'Indicator Date hidden'!AR29)</f>
        <v>0</v>
      </c>
      <c r="AR28" s="205">
        <f>IF('Indicator Date hidden'!AS29="x","x",$AR$2-'Indicator Date hidden'!AS29)</f>
        <v>0</v>
      </c>
      <c r="AS28" s="205">
        <f>IF('Indicator Date hidden'!AT29="x","x",$AS$2-'Indicator Date hidden'!AT29)</f>
        <v>0</v>
      </c>
      <c r="AT28" s="205">
        <f>IF('Indicator Date hidden'!AU29="x","x",$AT$2-'Indicator Date hidden'!AU29)</f>
        <v>0</v>
      </c>
      <c r="AU28" s="205">
        <f>IF('Indicator Date hidden'!AV29="x","x",$AU$2-'Indicator Date hidden'!AV29)</f>
        <v>7</v>
      </c>
      <c r="AV28" s="205">
        <f>IF('Indicator Date hidden'!AW29="x","x",$AV$2-'Indicator Date hidden'!AW29)</f>
        <v>0</v>
      </c>
      <c r="AW28" s="205">
        <f>IF('Indicator Date hidden'!AX29="x","x",$AW$2-'Indicator Date hidden'!AX29)</f>
        <v>0</v>
      </c>
      <c r="AX28" s="205">
        <f>IF('Indicator Date hidden'!AY29="x","x",$AX$2-'Indicator Date hidden'!AY29)</f>
        <v>0</v>
      </c>
      <c r="AY28" s="205">
        <f>IF('Indicator Date hidden'!AZ29="x","x",$AY$2-'Indicator Date hidden'!AZ29)</f>
        <v>0</v>
      </c>
      <c r="AZ28" s="205">
        <f>IF('Indicator Date hidden'!BA29="x","x",$AZ$2-'Indicator Date hidden'!BA29)</f>
        <v>0</v>
      </c>
      <c r="BA28">
        <f t="shared" si="0"/>
        <v>23</v>
      </c>
      <c r="BB28" s="21">
        <f t="shared" si="1"/>
        <v>0.46</v>
      </c>
      <c r="BC28">
        <f t="shared" si="2"/>
        <v>5</v>
      </c>
      <c r="BD28" s="21">
        <f t="shared" si="3"/>
        <v>1.4312232530251876</v>
      </c>
      <c r="BE28" s="281">
        <f t="shared" si="4"/>
        <v>0</v>
      </c>
    </row>
    <row r="29" spans="1:57" x14ac:dyDescent="0.35">
      <c r="A29" t="s">
        <v>6912</v>
      </c>
      <c r="B29" s="205">
        <f>IF('Indicator Date hidden'!C30="x","x",$B$2-'Indicator Date hidden'!C30)</f>
        <v>0</v>
      </c>
      <c r="C29" s="205">
        <f>IF('Indicator Date hidden'!D30="x","x",$C$2-'Indicator Date hidden'!D30)</f>
        <v>0</v>
      </c>
      <c r="D29" s="205">
        <f>IF('Indicator Date hidden'!E30="x","x",$D$2-'Indicator Date hidden'!E30)</f>
        <v>0</v>
      </c>
      <c r="E29" s="205">
        <f>IF('Indicator Date hidden'!F30="x","x",$E$2-'Indicator Date hidden'!F30)</f>
        <v>0</v>
      </c>
      <c r="F29" s="205">
        <f>IF('Indicator Date hidden'!G30="x","x",$F$2-'Indicator Date hidden'!G30)</f>
        <v>0</v>
      </c>
      <c r="G29" s="205">
        <f>IF('Indicator Date hidden'!H30="x","x",$G$2-'Indicator Date hidden'!H30)</f>
        <v>0</v>
      </c>
      <c r="H29" s="205">
        <f>IF('Indicator Date hidden'!I30="x","x",$H$2-'Indicator Date hidden'!I30)</f>
        <v>0</v>
      </c>
      <c r="I29" s="205">
        <f>IF('Indicator Date hidden'!J30="x","x",$I$2-'Indicator Date hidden'!J30)</f>
        <v>0</v>
      </c>
      <c r="J29" s="205">
        <f>IF('Indicator Date hidden'!K30="x","x",$J$2-'Indicator Date hidden'!K30)</f>
        <v>0</v>
      </c>
      <c r="K29" s="205">
        <f>IF('Indicator Date hidden'!L30="x","x",$K$2-'Indicator Date hidden'!L30)</f>
        <v>0</v>
      </c>
      <c r="L29" s="205">
        <f>IF('Indicator Date hidden'!M30="x","x",$L$2-'Indicator Date hidden'!M30)</f>
        <v>0</v>
      </c>
      <c r="M29" s="205">
        <f>IF('Indicator Date hidden'!N30="x","x",$M$2-'Indicator Date hidden'!N30)</f>
        <v>0</v>
      </c>
      <c r="N29" s="205">
        <f>IF('Indicator Date hidden'!O30="x","x",$N$2-'Indicator Date hidden'!O30)</f>
        <v>0</v>
      </c>
      <c r="O29" s="205">
        <f>IF('Indicator Date hidden'!P30="x","x",$O$2-'Indicator Date hidden'!P30)</f>
        <v>0</v>
      </c>
      <c r="P29" s="205">
        <f>IF('Indicator Date hidden'!Q30="x","x",$P$2-'Indicator Date hidden'!Q30)</f>
        <v>0</v>
      </c>
      <c r="Q29" s="205">
        <f>IF('Indicator Date hidden'!R30="x","x",$Q$2-'Indicator Date hidden'!R30)</f>
        <v>4</v>
      </c>
      <c r="R29" s="205">
        <f>IF('Indicator Date hidden'!S30="x","x",$R$2-'Indicator Date hidden'!S30)</f>
        <v>0</v>
      </c>
      <c r="S29" s="205">
        <f>IF('Indicator Date hidden'!T30="x","x",$S$2-'Indicator Date hidden'!T30)</f>
        <v>0</v>
      </c>
      <c r="T29" s="205">
        <f>IF('Indicator Date hidden'!U30="x","x",$T$2-'Indicator Date hidden'!U30)</f>
        <v>0</v>
      </c>
      <c r="U29" s="205">
        <f>IF('Indicator Date hidden'!V30="x","x",$U$2-'Indicator Date hidden'!V30)</f>
        <v>0</v>
      </c>
      <c r="V29" s="205">
        <f>IF('Indicator Date hidden'!W30="x","x",$V$2-'Indicator Date hidden'!W30)</f>
        <v>0</v>
      </c>
      <c r="W29" s="205">
        <f>IF('Indicator Date hidden'!X30="x","x",$W$2-'Indicator Date hidden'!X30)</f>
        <v>4</v>
      </c>
      <c r="X29" s="205" t="str">
        <f>IF('Indicator Date hidden'!Y30="x","x",$X$2-'Indicator Date hidden'!Y30)</f>
        <v>x</v>
      </c>
      <c r="Y29" s="205">
        <f>IF('Indicator Date hidden'!Z30="x","x",$Y$2-'Indicator Date hidden'!Z30)</f>
        <v>0</v>
      </c>
      <c r="Z29" s="205">
        <f>IF('Indicator Date hidden'!AA30="x","x",$Z$2-'Indicator Date hidden'!AA30)</f>
        <v>0</v>
      </c>
      <c r="AA29" s="205">
        <f>IF('Indicator Date hidden'!AB30="x","x",$AA$2-'Indicator Date hidden'!AB30)</f>
        <v>0</v>
      </c>
      <c r="AB29" s="205">
        <f>IF('Indicator Date hidden'!AC30="x","x",$AB$2-'Indicator Date hidden'!AC30)</f>
        <v>0</v>
      </c>
      <c r="AC29" s="205">
        <f>IF('Indicator Date hidden'!AD30="x","x",$AC$2-'Indicator Date hidden'!AD30)</f>
        <v>0</v>
      </c>
      <c r="AD29" s="205">
        <f>IF('Indicator Date hidden'!AE30="x","x",$AD$2-'Indicator Date hidden'!AE30)</f>
        <v>0</v>
      </c>
      <c r="AE29" s="205">
        <f>IF('Indicator Date hidden'!AF30="x","x",$AE$2-'Indicator Date hidden'!AF30)</f>
        <v>0</v>
      </c>
      <c r="AF29" s="205">
        <f>IF('Indicator Date hidden'!AG30="x","x",$AF$2-'Indicator Date hidden'!AG30)</f>
        <v>7</v>
      </c>
      <c r="AG29" s="205">
        <f>IF('Indicator Date hidden'!AH30="x","x",$AG$2-'Indicator Date hidden'!AH30)</f>
        <v>0</v>
      </c>
      <c r="AH29" s="205">
        <f>IF('Indicator Date hidden'!AI30="x","x",$AH$2-'Indicator Date hidden'!AI30)</f>
        <v>0</v>
      </c>
      <c r="AI29" s="205">
        <f>IF('Indicator Date hidden'!AJ30="x","x",$AI$2-'Indicator Date hidden'!AJ30)</f>
        <v>0</v>
      </c>
      <c r="AJ29" s="205">
        <f>IF('Indicator Date hidden'!AK30="x","x",$AJ$2-'Indicator Date hidden'!AK30)</f>
        <v>1</v>
      </c>
      <c r="AK29" s="205">
        <f>IF('Indicator Date hidden'!AL30="x","x",$AK$2-'Indicator Date hidden'!AL30)</f>
        <v>0</v>
      </c>
      <c r="AL29" s="205">
        <f>IF('Indicator Date hidden'!AM30="x","x",$AL$2-'Indicator Date hidden'!AM30)</f>
        <v>0</v>
      </c>
      <c r="AM29" s="205">
        <f>IF('Indicator Date hidden'!AN30="x","x",$AM$2-'Indicator Date hidden'!AN30)</f>
        <v>0</v>
      </c>
      <c r="AN29" s="205">
        <f>IF('Indicator Date hidden'!AO30="x","x",$AN$2-'Indicator Date hidden'!AO30)</f>
        <v>0</v>
      </c>
      <c r="AO29" s="205">
        <f>IF('Indicator Date hidden'!AP30="x","x",$AO$2-'Indicator Date hidden'!AP30)</f>
        <v>0</v>
      </c>
      <c r="AP29" s="205">
        <f>IF('Indicator Date hidden'!AQ30="x","x",$AP$2-'Indicator Date hidden'!AQ30)</f>
        <v>0</v>
      </c>
      <c r="AQ29" s="205">
        <f>IF('Indicator Date hidden'!AR30="x","x",$AQ$2-'Indicator Date hidden'!AR30)</f>
        <v>0</v>
      </c>
      <c r="AR29" s="205">
        <f>IF('Indicator Date hidden'!AS30="x","x",$AR$2-'Indicator Date hidden'!AS30)</f>
        <v>0</v>
      </c>
      <c r="AS29" s="205">
        <f>IF('Indicator Date hidden'!AT30="x","x",$AS$2-'Indicator Date hidden'!AT30)</f>
        <v>0</v>
      </c>
      <c r="AT29" s="205">
        <f>IF('Indicator Date hidden'!AU30="x","x",$AT$2-'Indicator Date hidden'!AU30)</f>
        <v>0</v>
      </c>
      <c r="AU29" s="205">
        <f>IF('Indicator Date hidden'!AV30="x","x",$AU$2-'Indicator Date hidden'!AV30)</f>
        <v>6</v>
      </c>
      <c r="AV29" s="205">
        <f>IF('Indicator Date hidden'!AW30="x","x",$AV$2-'Indicator Date hidden'!AW30)</f>
        <v>0</v>
      </c>
      <c r="AW29" s="205">
        <f>IF('Indicator Date hidden'!AX30="x","x",$AW$2-'Indicator Date hidden'!AX30)</f>
        <v>0</v>
      </c>
      <c r="AX29" s="205">
        <f>IF('Indicator Date hidden'!AY30="x","x",$AX$2-'Indicator Date hidden'!AY30)</f>
        <v>0</v>
      </c>
      <c r="AY29" s="205">
        <f>IF('Indicator Date hidden'!AZ30="x","x",$AY$2-'Indicator Date hidden'!AZ30)</f>
        <v>0</v>
      </c>
      <c r="AZ29" s="205">
        <f>IF('Indicator Date hidden'!BA30="x","x",$AZ$2-'Indicator Date hidden'!BA30)</f>
        <v>0</v>
      </c>
      <c r="BA29">
        <f t="shared" si="0"/>
        <v>22</v>
      </c>
      <c r="BB29" s="21">
        <f t="shared" si="1"/>
        <v>0.44</v>
      </c>
      <c r="BC29">
        <f t="shared" si="2"/>
        <v>5</v>
      </c>
      <c r="BD29" s="21">
        <f t="shared" si="3"/>
        <v>1.4718695594379279</v>
      </c>
      <c r="BE29" s="281">
        <f t="shared" si="4"/>
        <v>0</v>
      </c>
    </row>
    <row r="30" spans="1:57" x14ac:dyDescent="0.35">
      <c r="A30" t="s">
        <v>6960</v>
      </c>
      <c r="B30" s="205">
        <f>IF('Indicator Date hidden'!C31="x","x",$B$2-'Indicator Date hidden'!C31)</f>
        <v>0</v>
      </c>
      <c r="C30" s="205">
        <f>IF('Indicator Date hidden'!D31="x","x",$C$2-'Indicator Date hidden'!D31)</f>
        <v>0</v>
      </c>
      <c r="D30" s="205">
        <f>IF('Indicator Date hidden'!E31="x","x",$D$2-'Indicator Date hidden'!E31)</f>
        <v>0</v>
      </c>
      <c r="E30" s="205">
        <f>IF('Indicator Date hidden'!F31="x","x",$E$2-'Indicator Date hidden'!F31)</f>
        <v>0</v>
      </c>
      <c r="F30" s="205">
        <f>IF('Indicator Date hidden'!G31="x","x",$F$2-'Indicator Date hidden'!G31)</f>
        <v>0</v>
      </c>
      <c r="G30" s="205">
        <f>IF('Indicator Date hidden'!H31="x","x",$G$2-'Indicator Date hidden'!H31)</f>
        <v>0</v>
      </c>
      <c r="H30" s="205">
        <f>IF('Indicator Date hidden'!I31="x","x",$H$2-'Indicator Date hidden'!I31)</f>
        <v>0</v>
      </c>
      <c r="I30" s="205">
        <f>IF('Indicator Date hidden'!J31="x","x",$I$2-'Indicator Date hidden'!J31)</f>
        <v>0</v>
      </c>
      <c r="J30" s="205">
        <f>IF('Indicator Date hidden'!K31="x","x",$J$2-'Indicator Date hidden'!K31)</f>
        <v>0</v>
      </c>
      <c r="K30" s="205">
        <f>IF('Indicator Date hidden'!L31="x","x",$K$2-'Indicator Date hidden'!L31)</f>
        <v>0</v>
      </c>
      <c r="L30" s="205">
        <f>IF('Indicator Date hidden'!M31="x","x",$L$2-'Indicator Date hidden'!M31)</f>
        <v>0</v>
      </c>
      <c r="M30" s="205">
        <f>IF('Indicator Date hidden'!N31="x","x",$M$2-'Indicator Date hidden'!N31)</f>
        <v>0</v>
      </c>
      <c r="N30" s="205">
        <f>IF('Indicator Date hidden'!O31="x","x",$N$2-'Indicator Date hidden'!O31)</f>
        <v>0</v>
      </c>
      <c r="O30" s="205">
        <f>IF('Indicator Date hidden'!P31="x","x",$O$2-'Indicator Date hidden'!P31)</f>
        <v>0</v>
      </c>
      <c r="P30" s="205">
        <f>IF('Indicator Date hidden'!Q31="x","x",$P$2-'Indicator Date hidden'!Q31)</f>
        <v>0</v>
      </c>
      <c r="Q30" s="205" t="str">
        <f>IF('Indicator Date hidden'!R31="x","x",$Q$2-'Indicator Date hidden'!R31)</f>
        <v>x</v>
      </c>
      <c r="R30" s="205">
        <f>IF('Indicator Date hidden'!S31="x","x",$R$2-'Indicator Date hidden'!S31)</f>
        <v>0</v>
      </c>
      <c r="S30" s="205">
        <f>IF('Indicator Date hidden'!T31="x","x",$S$2-'Indicator Date hidden'!T31)</f>
        <v>0</v>
      </c>
      <c r="T30" s="205">
        <f>IF('Indicator Date hidden'!U31="x","x",$T$2-'Indicator Date hidden'!U31)</f>
        <v>0</v>
      </c>
      <c r="U30" s="205">
        <f>IF('Indicator Date hidden'!V31="x","x",$U$2-'Indicator Date hidden'!V31)</f>
        <v>0</v>
      </c>
      <c r="V30" s="205">
        <f>IF('Indicator Date hidden'!W31="x","x",$V$2-'Indicator Date hidden'!W31)</f>
        <v>0</v>
      </c>
      <c r="W30" s="205" t="str">
        <f>IF('Indicator Date hidden'!X31="x","x",$W$2-'Indicator Date hidden'!X31)</f>
        <v>x</v>
      </c>
      <c r="X30" s="205">
        <f>IF('Indicator Date hidden'!Y31="x","x",$X$2-'Indicator Date hidden'!Y31)</f>
        <v>3</v>
      </c>
      <c r="Y30" s="205">
        <f>IF('Indicator Date hidden'!Z31="x","x",$Y$2-'Indicator Date hidden'!Z31)</f>
        <v>0</v>
      </c>
      <c r="Z30" s="205">
        <f>IF('Indicator Date hidden'!AA31="x","x",$Z$2-'Indicator Date hidden'!AA31)</f>
        <v>0</v>
      </c>
      <c r="AA30" s="205">
        <f>IF('Indicator Date hidden'!AB31="x","x",$AA$2-'Indicator Date hidden'!AB31)</f>
        <v>0</v>
      </c>
      <c r="AB30" s="205">
        <f>IF('Indicator Date hidden'!AC31="x","x",$AB$2-'Indicator Date hidden'!AC31)</f>
        <v>0</v>
      </c>
      <c r="AC30" s="205">
        <f>IF('Indicator Date hidden'!AD31="x","x",$AC$2-'Indicator Date hidden'!AD31)</f>
        <v>0</v>
      </c>
      <c r="AD30" s="205">
        <f>IF('Indicator Date hidden'!AE31="x","x",$AD$2-'Indicator Date hidden'!AE31)</f>
        <v>0</v>
      </c>
      <c r="AE30" s="205" t="str">
        <f>IF('Indicator Date hidden'!AF31="x","x",$AE$2-'Indicator Date hidden'!AF31)</f>
        <v>x</v>
      </c>
      <c r="AF30" s="205">
        <f>IF('Indicator Date hidden'!AG31="x","x",$AF$2-'Indicator Date hidden'!AG31)</f>
        <v>6</v>
      </c>
      <c r="AG30" s="205">
        <f>IF('Indicator Date hidden'!AH31="x","x",$AG$2-'Indicator Date hidden'!AH31)</f>
        <v>0</v>
      </c>
      <c r="AH30" s="205">
        <f>IF('Indicator Date hidden'!AI31="x","x",$AH$2-'Indicator Date hidden'!AI31)</f>
        <v>0</v>
      </c>
      <c r="AI30" s="205">
        <f>IF('Indicator Date hidden'!AJ31="x","x",$AI$2-'Indicator Date hidden'!AJ31)</f>
        <v>0</v>
      </c>
      <c r="AJ30" s="205" t="str">
        <f>IF('Indicator Date hidden'!AK31="x","x",$AJ$2-'Indicator Date hidden'!AK31)</f>
        <v>x</v>
      </c>
      <c r="AK30" s="205" t="str">
        <f>IF('Indicator Date hidden'!AL31="x","x",$AK$2-'Indicator Date hidden'!AL31)</f>
        <v>x</v>
      </c>
      <c r="AL30" s="205">
        <f>IF('Indicator Date hidden'!AM31="x","x",$AL$2-'Indicator Date hidden'!AM31)</f>
        <v>0</v>
      </c>
      <c r="AM30" s="205">
        <f>IF('Indicator Date hidden'!AN31="x","x",$AM$2-'Indicator Date hidden'!AN31)</f>
        <v>0</v>
      </c>
      <c r="AN30" s="205">
        <f>IF('Indicator Date hidden'!AO31="x","x",$AN$2-'Indicator Date hidden'!AO31)</f>
        <v>0</v>
      </c>
      <c r="AO30" s="205">
        <f>IF('Indicator Date hidden'!AP31="x","x",$AO$2-'Indicator Date hidden'!AP31)</f>
        <v>0</v>
      </c>
      <c r="AP30" s="205">
        <f>IF('Indicator Date hidden'!AQ31="x","x",$AP$2-'Indicator Date hidden'!AQ31)</f>
        <v>0</v>
      </c>
      <c r="AQ30" s="205">
        <f>IF('Indicator Date hidden'!AR31="x","x",$AQ$2-'Indicator Date hidden'!AR31)</f>
        <v>0</v>
      </c>
      <c r="AR30" s="205">
        <f>IF('Indicator Date hidden'!AS31="x","x",$AR$2-'Indicator Date hidden'!AS31)</f>
        <v>0</v>
      </c>
      <c r="AS30" s="205">
        <f>IF('Indicator Date hidden'!AT31="x","x",$AS$2-'Indicator Date hidden'!AT31)</f>
        <v>0</v>
      </c>
      <c r="AT30" s="205">
        <f>IF('Indicator Date hidden'!AU31="x","x",$AT$2-'Indicator Date hidden'!AU31)</f>
        <v>0</v>
      </c>
      <c r="AU30" s="205">
        <f>IF('Indicator Date hidden'!AV31="x","x",$AU$2-'Indicator Date hidden'!AV31)</f>
        <v>2</v>
      </c>
      <c r="AV30" s="205">
        <f>IF('Indicator Date hidden'!AW31="x","x",$AV$2-'Indicator Date hidden'!AW31)</f>
        <v>0</v>
      </c>
      <c r="AW30" s="205">
        <f>IF('Indicator Date hidden'!AX31="x","x",$AW$2-'Indicator Date hidden'!AX31)</f>
        <v>0</v>
      </c>
      <c r="AX30" s="205">
        <f>IF('Indicator Date hidden'!AY31="x","x",$AX$2-'Indicator Date hidden'!AY31)</f>
        <v>0</v>
      </c>
      <c r="AY30" s="205">
        <f>IF('Indicator Date hidden'!AZ31="x","x",$AY$2-'Indicator Date hidden'!AZ31)</f>
        <v>0</v>
      </c>
      <c r="AZ30" s="205">
        <f>IF('Indicator Date hidden'!BA31="x","x",$AZ$2-'Indicator Date hidden'!BA31)</f>
        <v>0</v>
      </c>
      <c r="BA30">
        <f t="shared" si="0"/>
        <v>11</v>
      </c>
      <c r="BB30" s="21">
        <f t="shared" si="1"/>
        <v>0.2391304347826087</v>
      </c>
      <c r="BC30">
        <f t="shared" si="2"/>
        <v>3</v>
      </c>
      <c r="BD30" s="21">
        <f t="shared" si="3"/>
        <v>1.004008977283086</v>
      </c>
      <c r="BE30" s="281">
        <f t="shared" si="4"/>
        <v>0</v>
      </c>
    </row>
    <row r="31" spans="1:57" x14ac:dyDescent="0.35">
      <c r="A31" t="s">
        <v>7043</v>
      </c>
      <c r="B31" s="205">
        <f>IF('Indicator Date hidden'!C32="x","x",$B$2-'Indicator Date hidden'!C32)</f>
        <v>0</v>
      </c>
      <c r="C31" s="205">
        <f>IF('Indicator Date hidden'!D32="x","x",$C$2-'Indicator Date hidden'!D32)</f>
        <v>0</v>
      </c>
      <c r="D31" s="205">
        <f>IF('Indicator Date hidden'!E32="x","x",$D$2-'Indicator Date hidden'!E32)</f>
        <v>0</v>
      </c>
      <c r="E31" s="205">
        <f>IF('Indicator Date hidden'!F32="x","x",$E$2-'Indicator Date hidden'!F32)</f>
        <v>0</v>
      </c>
      <c r="F31" s="205">
        <f>IF('Indicator Date hidden'!G32="x","x",$F$2-'Indicator Date hidden'!G32)</f>
        <v>0</v>
      </c>
      <c r="G31" s="205">
        <f>IF('Indicator Date hidden'!H32="x","x",$G$2-'Indicator Date hidden'!H32)</f>
        <v>0</v>
      </c>
      <c r="H31" s="205">
        <f>IF('Indicator Date hidden'!I32="x","x",$H$2-'Indicator Date hidden'!I32)</f>
        <v>0</v>
      </c>
      <c r="I31" s="205">
        <f>IF('Indicator Date hidden'!J32="x","x",$I$2-'Indicator Date hidden'!J32)</f>
        <v>0</v>
      </c>
      <c r="J31" s="205">
        <f>IF('Indicator Date hidden'!K32="x","x",$J$2-'Indicator Date hidden'!K32)</f>
        <v>0</v>
      </c>
      <c r="K31" s="205">
        <f>IF('Indicator Date hidden'!L32="x","x",$K$2-'Indicator Date hidden'!L32)</f>
        <v>0</v>
      </c>
      <c r="L31" s="205">
        <f>IF('Indicator Date hidden'!M32="x","x",$L$2-'Indicator Date hidden'!M32)</f>
        <v>0</v>
      </c>
      <c r="M31" s="205">
        <f>IF('Indicator Date hidden'!N32="x","x",$M$2-'Indicator Date hidden'!N32)</f>
        <v>0</v>
      </c>
      <c r="N31" s="205">
        <f>IF('Indicator Date hidden'!O32="x","x",$N$2-'Indicator Date hidden'!O32)</f>
        <v>0</v>
      </c>
      <c r="O31" s="205">
        <f>IF('Indicator Date hidden'!P32="x","x",$O$2-'Indicator Date hidden'!P32)</f>
        <v>0</v>
      </c>
      <c r="P31" s="205">
        <f>IF('Indicator Date hidden'!Q32="x","x",$P$2-'Indicator Date hidden'!Q32)</f>
        <v>0</v>
      </c>
      <c r="Q31" s="205">
        <f>IF('Indicator Date hidden'!R32="x","x",$Q$2-'Indicator Date hidden'!R32)</f>
        <v>4</v>
      </c>
      <c r="R31" s="205">
        <f>IF('Indicator Date hidden'!S32="x","x",$R$2-'Indicator Date hidden'!S32)</f>
        <v>0</v>
      </c>
      <c r="S31" s="205">
        <f>IF('Indicator Date hidden'!T32="x","x",$S$2-'Indicator Date hidden'!T32)</f>
        <v>0</v>
      </c>
      <c r="T31" s="205">
        <f>IF('Indicator Date hidden'!U32="x","x",$T$2-'Indicator Date hidden'!U32)</f>
        <v>0</v>
      </c>
      <c r="U31" s="205">
        <f>IF('Indicator Date hidden'!V32="x","x",$U$2-'Indicator Date hidden'!V32)</f>
        <v>0</v>
      </c>
      <c r="V31" s="205">
        <f>IF('Indicator Date hidden'!W32="x","x",$V$2-'Indicator Date hidden'!W32)</f>
        <v>0</v>
      </c>
      <c r="W31" s="205">
        <f>IF('Indicator Date hidden'!X32="x","x",$W$2-'Indicator Date hidden'!X32)</f>
        <v>0</v>
      </c>
      <c r="X31" s="205">
        <f>IF('Indicator Date hidden'!Y32="x","x",$X$2-'Indicator Date hidden'!Y32)</f>
        <v>2</v>
      </c>
      <c r="Y31" s="205">
        <f>IF('Indicator Date hidden'!Z32="x","x",$Y$2-'Indicator Date hidden'!Z32)</f>
        <v>0</v>
      </c>
      <c r="Z31" s="205">
        <f>IF('Indicator Date hidden'!AA32="x","x",$Z$2-'Indicator Date hidden'!AA32)</f>
        <v>0</v>
      </c>
      <c r="AA31" s="205">
        <f>IF('Indicator Date hidden'!AB32="x","x",$AA$2-'Indicator Date hidden'!AB32)</f>
        <v>0</v>
      </c>
      <c r="AB31" s="205">
        <f>IF('Indicator Date hidden'!AC32="x","x",$AB$2-'Indicator Date hidden'!AC32)</f>
        <v>0</v>
      </c>
      <c r="AC31" s="205">
        <f>IF('Indicator Date hidden'!AD32="x","x",$AC$2-'Indicator Date hidden'!AD32)</f>
        <v>0</v>
      </c>
      <c r="AD31" s="205">
        <f>IF('Indicator Date hidden'!AE32="x","x",$AD$2-'Indicator Date hidden'!AE32)</f>
        <v>0</v>
      </c>
      <c r="AE31" s="205">
        <f>IF('Indicator Date hidden'!AF32="x","x",$AE$2-'Indicator Date hidden'!AF32)</f>
        <v>0</v>
      </c>
      <c r="AF31" s="205">
        <f>IF('Indicator Date hidden'!AG32="x","x",$AF$2-'Indicator Date hidden'!AG32)</f>
        <v>1</v>
      </c>
      <c r="AG31" s="205">
        <f>IF('Indicator Date hidden'!AH32="x","x",$AG$2-'Indicator Date hidden'!AH32)</f>
        <v>0</v>
      </c>
      <c r="AH31" s="205">
        <f>IF('Indicator Date hidden'!AI32="x","x",$AH$2-'Indicator Date hidden'!AI32)</f>
        <v>0</v>
      </c>
      <c r="AI31" s="205">
        <f>IF('Indicator Date hidden'!AJ32="x","x",$AI$2-'Indicator Date hidden'!AJ32)</f>
        <v>0</v>
      </c>
      <c r="AJ31" s="205" t="str">
        <f>IF('Indicator Date hidden'!AK32="x","x",$AJ$2-'Indicator Date hidden'!AK32)</f>
        <v>x</v>
      </c>
      <c r="AK31" s="205">
        <f>IF('Indicator Date hidden'!AL32="x","x",$AK$2-'Indicator Date hidden'!AL32)</f>
        <v>1</v>
      </c>
      <c r="AL31" s="205">
        <f>IF('Indicator Date hidden'!AM32="x","x",$AL$2-'Indicator Date hidden'!AM32)</f>
        <v>0</v>
      </c>
      <c r="AM31" s="205">
        <f>IF('Indicator Date hidden'!AN32="x","x",$AM$2-'Indicator Date hidden'!AN32)</f>
        <v>0</v>
      </c>
      <c r="AN31" s="205">
        <f>IF('Indicator Date hidden'!AO32="x","x",$AN$2-'Indicator Date hidden'!AO32)</f>
        <v>0</v>
      </c>
      <c r="AO31" s="205">
        <f>IF('Indicator Date hidden'!AP32="x","x",$AO$2-'Indicator Date hidden'!AP32)</f>
        <v>0</v>
      </c>
      <c r="AP31" s="205">
        <f>IF('Indicator Date hidden'!AQ32="x","x",$AP$2-'Indicator Date hidden'!AQ32)</f>
        <v>0</v>
      </c>
      <c r="AQ31" s="205">
        <f>IF('Indicator Date hidden'!AR32="x","x",$AQ$2-'Indicator Date hidden'!AR32)</f>
        <v>8</v>
      </c>
      <c r="AR31" s="205">
        <f>IF('Indicator Date hidden'!AS32="x","x",$AR$2-'Indicator Date hidden'!AS32)</f>
        <v>0</v>
      </c>
      <c r="AS31" s="205">
        <f>IF('Indicator Date hidden'!AT32="x","x",$AS$2-'Indicator Date hidden'!AT32)</f>
        <v>0</v>
      </c>
      <c r="AT31" s="205">
        <f>IF('Indicator Date hidden'!AU32="x","x",$AT$2-'Indicator Date hidden'!AU32)</f>
        <v>0</v>
      </c>
      <c r="AU31" s="205">
        <f>IF('Indicator Date hidden'!AV32="x","x",$AU$2-'Indicator Date hidden'!AV32)</f>
        <v>5</v>
      </c>
      <c r="AV31" s="205">
        <f>IF('Indicator Date hidden'!AW32="x","x",$AV$2-'Indicator Date hidden'!AW32)</f>
        <v>0</v>
      </c>
      <c r="AW31" s="205">
        <f>IF('Indicator Date hidden'!AX32="x","x",$AW$2-'Indicator Date hidden'!AX32)</f>
        <v>0</v>
      </c>
      <c r="AX31" s="205">
        <f>IF('Indicator Date hidden'!AY32="x","x",$AX$2-'Indicator Date hidden'!AY32)</f>
        <v>0</v>
      </c>
      <c r="AY31" s="205">
        <f>IF('Indicator Date hidden'!AZ32="x","x",$AY$2-'Indicator Date hidden'!AZ32)</f>
        <v>0</v>
      </c>
      <c r="AZ31" s="205">
        <f>IF('Indicator Date hidden'!BA32="x","x",$AZ$2-'Indicator Date hidden'!BA32)</f>
        <v>0</v>
      </c>
      <c r="BA31">
        <f t="shared" si="0"/>
        <v>21</v>
      </c>
      <c r="BB31" s="21">
        <f t="shared" si="1"/>
        <v>0.42</v>
      </c>
      <c r="BC31">
        <f t="shared" si="2"/>
        <v>6</v>
      </c>
      <c r="BD31" s="21">
        <f t="shared" si="3"/>
        <v>1.4295453822806745</v>
      </c>
      <c r="BE31" s="281">
        <f t="shared" si="4"/>
        <v>0</v>
      </c>
    </row>
    <row r="32" spans="1:57" x14ac:dyDescent="0.35">
      <c r="A32" t="s">
        <v>6953</v>
      </c>
      <c r="B32" s="205">
        <f>IF('Indicator Date hidden'!C33="x","x",$B$2-'Indicator Date hidden'!C33)</f>
        <v>0</v>
      </c>
      <c r="C32" s="205">
        <f>IF('Indicator Date hidden'!D33="x","x",$C$2-'Indicator Date hidden'!D33)</f>
        <v>0</v>
      </c>
      <c r="D32" s="205">
        <f>IF('Indicator Date hidden'!E33="x","x",$D$2-'Indicator Date hidden'!E33)</f>
        <v>0</v>
      </c>
      <c r="E32" s="205">
        <f>IF('Indicator Date hidden'!F33="x","x",$E$2-'Indicator Date hidden'!F33)</f>
        <v>0</v>
      </c>
      <c r="F32" s="205">
        <f>IF('Indicator Date hidden'!G33="x","x",$F$2-'Indicator Date hidden'!G33)</f>
        <v>0</v>
      </c>
      <c r="G32" s="205">
        <f>IF('Indicator Date hidden'!H33="x","x",$G$2-'Indicator Date hidden'!H33)</f>
        <v>0</v>
      </c>
      <c r="H32" s="205">
        <f>IF('Indicator Date hidden'!I33="x","x",$H$2-'Indicator Date hidden'!I33)</f>
        <v>0</v>
      </c>
      <c r="I32" s="205">
        <f>IF('Indicator Date hidden'!J33="x","x",$I$2-'Indicator Date hidden'!J33)</f>
        <v>0</v>
      </c>
      <c r="J32" s="205">
        <f>IF('Indicator Date hidden'!K33="x","x",$J$2-'Indicator Date hidden'!K33)</f>
        <v>0</v>
      </c>
      <c r="K32" s="205">
        <f>IF('Indicator Date hidden'!L33="x","x",$K$2-'Indicator Date hidden'!L33)</f>
        <v>0</v>
      </c>
      <c r="L32" s="205">
        <f>IF('Indicator Date hidden'!M33="x","x",$L$2-'Indicator Date hidden'!M33)</f>
        <v>0</v>
      </c>
      <c r="M32" s="205">
        <f>IF('Indicator Date hidden'!N33="x","x",$M$2-'Indicator Date hidden'!N33)</f>
        <v>0</v>
      </c>
      <c r="N32" s="205">
        <f>IF('Indicator Date hidden'!O33="x","x",$N$2-'Indicator Date hidden'!O33)</f>
        <v>0</v>
      </c>
      <c r="O32" s="205">
        <f>IF('Indicator Date hidden'!P33="x","x",$O$2-'Indicator Date hidden'!P33)</f>
        <v>0</v>
      </c>
      <c r="P32" s="205">
        <f>IF('Indicator Date hidden'!Q33="x","x",$P$2-'Indicator Date hidden'!Q33)</f>
        <v>0</v>
      </c>
      <c r="Q32" s="205">
        <f>IF('Indicator Date hidden'!R33="x","x",$Q$2-'Indicator Date hidden'!R33)</f>
        <v>3</v>
      </c>
      <c r="R32" s="205">
        <f>IF('Indicator Date hidden'!S33="x","x",$R$2-'Indicator Date hidden'!S33)</f>
        <v>0</v>
      </c>
      <c r="S32" s="205">
        <f>IF('Indicator Date hidden'!T33="x","x",$S$2-'Indicator Date hidden'!T33)</f>
        <v>0</v>
      </c>
      <c r="T32" s="205">
        <f>IF('Indicator Date hidden'!U33="x","x",$T$2-'Indicator Date hidden'!U33)</f>
        <v>0</v>
      </c>
      <c r="U32" s="205">
        <f>IF('Indicator Date hidden'!V33="x","x",$U$2-'Indicator Date hidden'!V33)</f>
        <v>0</v>
      </c>
      <c r="V32" s="205">
        <f>IF('Indicator Date hidden'!W33="x","x",$V$2-'Indicator Date hidden'!W33)</f>
        <v>0</v>
      </c>
      <c r="W32" s="205">
        <f>IF('Indicator Date hidden'!X33="x","x",$W$2-'Indicator Date hidden'!X33)</f>
        <v>3</v>
      </c>
      <c r="X32" s="205">
        <f>IF('Indicator Date hidden'!Y33="x","x",$X$2-'Indicator Date hidden'!Y33)</f>
        <v>5</v>
      </c>
      <c r="Y32" s="205">
        <f>IF('Indicator Date hidden'!Z33="x","x",$Y$2-'Indicator Date hidden'!Z33)</f>
        <v>0</v>
      </c>
      <c r="Z32" s="205">
        <f>IF('Indicator Date hidden'!AA33="x","x",$Z$2-'Indicator Date hidden'!AA33)</f>
        <v>0</v>
      </c>
      <c r="AA32" s="205">
        <f>IF('Indicator Date hidden'!AB33="x","x",$AA$2-'Indicator Date hidden'!AB33)</f>
        <v>0</v>
      </c>
      <c r="AB32" s="205">
        <f>IF('Indicator Date hidden'!AC33="x","x",$AB$2-'Indicator Date hidden'!AC33)</f>
        <v>0</v>
      </c>
      <c r="AC32" s="205">
        <f>IF('Indicator Date hidden'!AD33="x","x",$AC$2-'Indicator Date hidden'!AD33)</f>
        <v>0</v>
      </c>
      <c r="AD32" s="205">
        <f>IF('Indicator Date hidden'!AE33="x","x",$AD$2-'Indicator Date hidden'!AE33)</f>
        <v>0</v>
      </c>
      <c r="AE32" s="205">
        <f>IF('Indicator Date hidden'!AF33="x","x",$AE$2-'Indicator Date hidden'!AF33)</f>
        <v>0</v>
      </c>
      <c r="AF32" s="205">
        <f>IF('Indicator Date hidden'!AG33="x","x",$AF$2-'Indicator Date hidden'!AG33)</f>
        <v>6</v>
      </c>
      <c r="AG32" s="205">
        <f>IF('Indicator Date hidden'!AH33="x","x",$AG$2-'Indicator Date hidden'!AH33)</f>
        <v>0</v>
      </c>
      <c r="AH32" s="205">
        <f>IF('Indicator Date hidden'!AI33="x","x",$AH$2-'Indicator Date hidden'!AI33)</f>
        <v>0</v>
      </c>
      <c r="AI32" s="205">
        <f>IF('Indicator Date hidden'!AJ33="x","x",$AI$2-'Indicator Date hidden'!AJ33)</f>
        <v>0</v>
      </c>
      <c r="AJ32" s="205">
        <f>IF('Indicator Date hidden'!AK33="x","x",$AJ$2-'Indicator Date hidden'!AK33)</f>
        <v>0</v>
      </c>
      <c r="AK32" s="205">
        <f>IF('Indicator Date hidden'!AL33="x","x",$AK$2-'Indicator Date hidden'!AL33)</f>
        <v>0</v>
      </c>
      <c r="AL32" s="205">
        <f>IF('Indicator Date hidden'!AM33="x","x",$AL$2-'Indicator Date hidden'!AM33)</f>
        <v>0</v>
      </c>
      <c r="AM32" s="205">
        <f>IF('Indicator Date hidden'!AN33="x","x",$AM$2-'Indicator Date hidden'!AN33)</f>
        <v>0</v>
      </c>
      <c r="AN32" s="205">
        <f>IF('Indicator Date hidden'!AO33="x","x",$AN$2-'Indicator Date hidden'!AO33)</f>
        <v>0</v>
      </c>
      <c r="AO32" s="205">
        <f>IF('Indicator Date hidden'!AP33="x","x",$AO$2-'Indicator Date hidden'!AP33)</f>
        <v>0</v>
      </c>
      <c r="AP32" s="205">
        <f>IF('Indicator Date hidden'!AQ33="x","x",$AP$2-'Indicator Date hidden'!AQ33)</f>
        <v>0</v>
      </c>
      <c r="AQ32" s="205">
        <f>IF('Indicator Date hidden'!AR33="x","x",$AQ$2-'Indicator Date hidden'!AR33)</f>
        <v>0</v>
      </c>
      <c r="AR32" s="205">
        <f>IF('Indicator Date hidden'!AS33="x","x",$AR$2-'Indicator Date hidden'!AS33)</f>
        <v>0</v>
      </c>
      <c r="AS32" s="205">
        <f>IF('Indicator Date hidden'!AT33="x","x",$AS$2-'Indicator Date hidden'!AT33)</f>
        <v>0</v>
      </c>
      <c r="AT32" s="205">
        <f>IF('Indicator Date hidden'!AU33="x","x",$AT$2-'Indicator Date hidden'!AU33)</f>
        <v>0</v>
      </c>
      <c r="AU32" s="205">
        <f>IF('Indicator Date hidden'!AV33="x","x",$AU$2-'Indicator Date hidden'!AV33)</f>
        <v>4</v>
      </c>
      <c r="AV32" s="205">
        <f>IF('Indicator Date hidden'!AW33="x","x",$AV$2-'Indicator Date hidden'!AW33)</f>
        <v>0</v>
      </c>
      <c r="AW32" s="205">
        <f>IF('Indicator Date hidden'!AX33="x","x",$AW$2-'Indicator Date hidden'!AX33)</f>
        <v>0</v>
      </c>
      <c r="AX32" s="205">
        <f>IF('Indicator Date hidden'!AY33="x","x",$AX$2-'Indicator Date hidden'!AY33)</f>
        <v>0</v>
      </c>
      <c r="AY32" s="205">
        <f>IF('Indicator Date hidden'!AZ33="x","x",$AY$2-'Indicator Date hidden'!AZ33)</f>
        <v>0</v>
      </c>
      <c r="AZ32" s="205">
        <f>IF('Indicator Date hidden'!BA33="x","x",$AZ$2-'Indicator Date hidden'!BA33)</f>
        <v>0</v>
      </c>
      <c r="BA32">
        <f t="shared" si="0"/>
        <v>21</v>
      </c>
      <c r="BB32" s="21">
        <f t="shared" si="1"/>
        <v>0.41176470588235292</v>
      </c>
      <c r="BC32">
        <f t="shared" si="2"/>
        <v>5</v>
      </c>
      <c r="BD32" s="21">
        <f t="shared" si="3"/>
        <v>1.3012282371009458</v>
      </c>
      <c r="BE32" s="281">
        <f t="shared" si="4"/>
        <v>0</v>
      </c>
    </row>
    <row r="33" spans="1:57" x14ac:dyDescent="0.35">
      <c r="A33" t="s">
        <v>6944</v>
      </c>
      <c r="B33" s="205">
        <f>IF('Indicator Date hidden'!C34="x","x",$B$2-'Indicator Date hidden'!C34)</f>
        <v>0</v>
      </c>
      <c r="C33" s="205">
        <f>IF('Indicator Date hidden'!D34="x","x",$C$2-'Indicator Date hidden'!D34)</f>
        <v>0</v>
      </c>
      <c r="D33" s="205">
        <f>IF('Indicator Date hidden'!E34="x","x",$D$2-'Indicator Date hidden'!E34)</f>
        <v>0</v>
      </c>
      <c r="E33" s="205">
        <f>IF('Indicator Date hidden'!F34="x","x",$E$2-'Indicator Date hidden'!F34)</f>
        <v>0</v>
      </c>
      <c r="F33" s="205">
        <f>IF('Indicator Date hidden'!G34="x","x",$F$2-'Indicator Date hidden'!G34)</f>
        <v>0</v>
      </c>
      <c r="G33" s="205">
        <f>IF('Indicator Date hidden'!H34="x","x",$G$2-'Indicator Date hidden'!H34)</f>
        <v>0</v>
      </c>
      <c r="H33" s="205">
        <f>IF('Indicator Date hidden'!I34="x","x",$H$2-'Indicator Date hidden'!I34)</f>
        <v>0</v>
      </c>
      <c r="I33" s="205">
        <f>IF('Indicator Date hidden'!J34="x","x",$I$2-'Indicator Date hidden'!J34)</f>
        <v>0</v>
      </c>
      <c r="J33" s="205">
        <f>IF('Indicator Date hidden'!K34="x","x",$J$2-'Indicator Date hidden'!K34)</f>
        <v>0</v>
      </c>
      <c r="K33" s="205">
        <f>IF('Indicator Date hidden'!L34="x","x",$K$2-'Indicator Date hidden'!L34)</f>
        <v>0</v>
      </c>
      <c r="L33" s="205">
        <f>IF('Indicator Date hidden'!M34="x","x",$L$2-'Indicator Date hidden'!M34)</f>
        <v>0</v>
      </c>
      <c r="M33" s="205">
        <f>IF('Indicator Date hidden'!N34="x","x",$M$2-'Indicator Date hidden'!N34)</f>
        <v>0</v>
      </c>
      <c r="N33" s="205">
        <f>IF('Indicator Date hidden'!O34="x","x",$N$2-'Indicator Date hidden'!O34)</f>
        <v>0</v>
      </c>
      <c r="O33" s="205">
        <f>IF('Indicator Date hidden'!P34="x","x",$O$2-'Indicator Date hidden'!P34)</f>
        <v>0</v>
      </c>
      <c r="P33" s="205">
        <f>IF('Indicator Date hidden'!Q34="x","x",$P$2-'Indicator Date hidden'!Q34)</f>
        <v>0</v>
      </c>
      <c r="Q33" s="205" t="str">
        <f>IF('Indicator Date hidden'!R34="x","x",$Q$2-'Indicator Date hidden'!R34)</f>
        <v>x</v>
      </c>
      <c r="R33" s="205">
        <f>IF('Indicator Date hidden'!S34="x","x",$R$2-'Indicator Date hidden'!S34)</f>
        <v>0</v>
      </c>
      <c r="S33" s="205">
        <f>IF('Indicator Date hidden'!T34="x","x",$S$2-'Indicator Date hidden'!T34)</f>
        <v>0</v>
      </c>
      <c r="T33" s="205">
        <f>IF('Indicator Date hidden'!U34="x","x",$T$2-'Indicator Date hidden'!U34)</f>
        <v>0</v>
      </c>
      <c r="U33" s="205" t="str">
        <f>IF('Indicator Date hidden'!V34="x","x",$U$2-'Indicator Date hidden'!V34)</f>
        <v>x</v>
      </c>
      <c r="V33" s="205">
        <f>IF('Indicator Date hidden'!W34="x","x",$V$2-'Indicator Date hidden'!W34)</f>
        <v>0</v>
      </c>
      <c r="W33" s="205" t="str">
        <f>IF('Indicator Date hidden'!X34="x","x",$W$2-'Indicator Date hidden'!X34)</f>
        <v>x</v>
      </c>
      <c r="X33" s="205">
        <f>IF('Indicator Date hidden'!Y34="x","x",$X$2-'Indicator Date hidden'!Y34)</f>
        <v>4</v>
      </c>
      <c r="Y33" s="205">
        <f>IF('Indicator Date hidden'!Z34="x","x",$Y$2-'Indicator Date hidden'!Z34)</f>
        <v>0</v>
      </c>
      <c r="Z33" s="205">
        <f>IF('Indicator Date hidden'!AA34="x","x",$Z$2-'Indicator Date hidden'!AA34)</f>
        <v>0</v>
      </c>
      <c r="AA33" s="205" t="str">
        <f>IF('Indicator Date hidden'!AB34="x","x",$AA$2-'Indicator Date hidden'!AB34)</f>
        <v>x</v>
      </c>
      <c r="AB33" s="205">
        <f>IF('Indicator Date hidden'!AC34="x","x",$AB$2-'Indicator Date hidden'!AC34)</f>
        <v>0</v>
      </c>
      <c r="AC33" s="205">
        <f>IF('Indicator Date hidden'!AD34="x","x",$AC$2-'Indicator Date hidden'!AD34)</f>
        <v>0</v>
      </c>
      <c r="AD33" s="205" t="str">
        <f>IF('Indicator Date hidden'!AE34="x","x",$AD$2-'Indicator Date hidden'!AE34)</f>
        <v>x</v>
      </c>
      <c r="AE33" s="205">
        <f>IF('Indicator Date hidden'!AF34="x","x",$AE$2-'Indicator Date hidden'!AF34)</f>
        <v>0</v>
      </c>
      <c r="AF33" s="205">
        <f>IF('Indicator Date hidden'!AG34="x","x",$AF$2-'Indicator Date hidden'!AG34)</f>
        <v>3</v>
      </c>
      <c r="AG33" s="205">
        <f>IF('Indicator Date hidden'!AH34="x","x",$AG$2-'Indicator Date hidden'!AH34)</f>
        <v>0</v>
      </c>
      <c r="AH33" s="205">
        <f>IF('Indicator Date hidden'!AI34="x","x",$AH$2-'Indicator Date hidden'!AI34)</f>
        <v>0</v>
      </c>
      <c r="AI33" s="205">
        <f>IF('Indicator Date hidden'!AJ34="x","x",$AI$2-'Indicator Date hidden'!AJ34)</f>
        <v>0</v>
      </c>
      <c r="AJ33" s="205" t="str">
        <f>IF('Indicator Date hidden'!AK34="x","x",$AJ$2-'Indicator Date hidden'!AK34)</f>
        <v>x</v>
      </c>
      <c r="AK33" s="205">
        <f>IF('Indicator Date hidden'!AL34="x","x",$AK$2-'Indicator Date hidden'!AL34)</f>
        <v>1</v>
      </c>
      <c r="AL33" s="205">
        <f>IF('Indicator Date hidden'!AM34="x","x",$AL$2-'Indicator Date hidden'!AM34)</f>
        <v>0</v>
      </c>
      <c r="AM33" s="205">
        <f>IF('Indicator Date hidden'!AN34="x","x",$AM$2-'Indicator Date hidden'!AN34)</f>
        <v>0</v>
      </c>
      <c r="AN33" s="205">
        <f>IF('Indicator Date hidden'!AO34="x","x",$AN$2-'Indicator Date hidden'!AO34)</f>
        <v>0</v>
      </c>
      <c r="AO33" s="205">
        <f>IF('Indicator Date hidden'!AP34="x","x",$AO$2-'Indicator Date hidden'!AP34)</f>
        <v>0</v>
      </c>
      <c r="AP33" s="205">
        <f>IF('Indicator Date hidden'!AQ34="x","x",$AP$2-'Indicator Date hidden'!AQ34)</f>
        <v>0</v>
      </c>
      <c r="AQ33" s="205">
        <f>IF('Indicator Date hidden'!AR34="x","x",$AQ$2-'Indicator Date hidden'!AR34)</f>
        <v>4</v>
      </c>
      <c r="AR33" s="205">
        <f>IF('Indicator Date hidden'!AS34="x","x",$AR$2-'Indicator Date hidden'!AS34)</f>
        <v>0</v>
      </c>
      <c r="AS33" s="205">
        <f>IF('Indicator Date hidden'!AT34="x","x",$AS$2-'Indicator Date hidden'!AT34)</f>
        <v>0</v>
      </c>
      <c r="AT33" s="205">
        <f>IF('Indicator Date hidden'!AU34="x","x",$AT$2-'Indicator Date hidden'!AU34)</f>
        <v>0</v>
      </c>
      <c r="AU33" s="205" t="str">
        <f>IF('Indicator Date hidden'!AV34="x","x",$AU$2-'Indicator Date hidden'!AV34)</f>
        <v>x</v>
      </c>
      <c r="AV33" s="205">
        <f>IF('Indicator Date hidden'!AW34="x","x",$AV$2-'Indicator Date hidden'!AW34)</f>
        <v>0</v>
      </c>
      <c r="AW33" s="205">
        <f>IF('Indicator Date hidden'!AX34="x","x",$AW$2-'Indicator Date hidden'!AX34)</f>
        <v>0</v>
      </c>
      <c r="AX33" s="205">
        <f>IF('Indicator Date hidden'!AY34="x","x",$AX$2-'Indicator Date hidden'!AY34)</f>
        <v>0</v>
      </c>
      <c r="AY33" s="205">
        <f>IF('Indicator Date hidden'!AZ34="x","x",$AY$2-'Indicator Date hidden'!AZ34)</f>
        <v>0</v>
      </c>
      <c r="AZ33" s="205">
        <f>IF('Indicator Date hidden'!BA34="x","x",$AZ$2-'Indicator Date hidden'!BA34)</f>
        <v>0</v>
      </c>
      <c r="BA33">
        <f t="shared" si="0"/>
        <v>12</v>
      </c>
      <c r="BB33" s="21">
        <f t="shared" si="1"/>
        <v>0.27272727272727271</v>
      </c>
      <c r="BC33">
        <f t="shared" si="2"/>
        <v>4</v>
      </c>
      <c r="BD33" s="21">
        <f t="shared" si="3"/>
        <v>0.9381712472977406</v>
      </c>
      <c r="BE33" s="281">
        <f t="shared" si="4"/>
        <v>0</v>
      </c>
    </row>
    <row r="34" spans="1:57" x14ac:dyDescent="0.35">
      <c r="A34" t="s">
        <v>6942</v>
      </c>
      <c r="B34" s="205">
        <f>IF('Indicator Date hidden'!C35="x","x",$B$2-'Indicator Date hidden'!C35)</f>
        <v>0</v>
      </c>
      <c r="C34" s="205">
        <f>IF('Indicator Date hidden'!D35="x","x",$C$2-'Indicator Date hidden'!D35)</f>
        <v>0</v>
      </c>
      <c r="D34" s="205">
        <f>IF('Indicator Date hidden'!E35="x","x",$D$2-'Indicator Date hidden'!E35)</f>
        <v>0</v>
      </c>
      <c r="E34" s="205">
        <f>IF('Indicator Date hidden'!F35="x","x",$E$2-'Indicator Date hidden'!F35)</f>
        <v>0</v>
      </c>
      <c r="F34" s="205">
        <f>IF('Indicator Date hidden'!G35="x","x",$F$2-'Indicator Date hidden'!G35)</f>
        <v>0</v>
      </c>
      <c r="G34" s="205">
        <f>IF('Indicator Date hidden'!H35="x","x",$G$2-'Indicator Date hidden'!H35)</f>
        <v>0</v>
      </c>
      <c r="H34" s="205">
        <f>IF('Indicator Date hidden'!I35="x","x",$H$2-'Indicator Date hidden'!I35)</f>
        <v>0</v>
      </c>
      <c r="I34" s="205">
        <f>IF('Indicator Date hidden'!J35="x","x",$I$2-'Indicator Date hidden'!J35)</f>
        <v>0</v>
      </c>
      <c r="J34" s="205">
        <f>IF('Indicator Date hidden'!K35="x","x",$J$2-'Indicator Date hidden'!K35)</f>
        <v>0</v>
      </c>
      <c r="K34" s="205">
        <f>IF('Indicator Date hidden'!L35="x","x",$K$2-'Indicator Date hidden'!L35)</f>
        <v>0</v>
      </c>
      <c r="L34" s="205">
        <f>IF('Indicator Date hidden'!M35="x","x",$L$2-'Indicator Date hidden'!M35)</f>
        <v>0</v>
      </c>
      <c r="M34" s="205">
        <f>IF('Indicator Date hidden'!N35="x","x",$M$2-'Indicator Date hidden'!N35)</f>
        <v>0</v>
      </c>
      <c r="N34" s="205">
        <f>IF('Indicator Date hidden'!O35="x","x",$N$2-'Indicator Date hidden'!O35)</f>
        <v>0</v>
      </c>
      <c r="O34" s="205">
        <f>IF('Indicator Date hidden'!P35="x","x",$O$2-'Indicator Date hidden'!P35)</f>
        <v>0</v>
      </c>
      <c r="P34" s="205">
        <f>IF('Indicator Date hidden'!Q35="x","x",$P$2-'Indicator Date hidden'!Q35)</f>
        <v>0</v>
      </c>
      <c r="Q34" s="205">
        <f>IF('Indicator Date hidden'!R35="x","x",$Q$2-'Indicator Date hidden'!R35)</f>
        <v>4</v>
      </c>
      <c r="R34" s="205">
        <f>IF('Indicator Date hidden'!S35="x","x",$R$2-'Indicator Date hidden'!S35)</f>
        <v>0</v>
      </c>
      <c r="S34" s="205">
        <f>IF('Indicator Date hidden'!T35="x","x",$S$2-'Indicator Date hidden'!T35)</f>
        <v>0</v>
      </c>
      <c r="T34" s="205">
        <f>IF('Indicator Date hidden'!U35="x","x",$T$2-'Indicator Date hidden'!U35)</f>
        <v>0</v>
      </c>
      <c r="U34" s="205">
        <f>IF('Indicator Date hidden'!V35="x","x",$U$2-'Indicator Date hidden'!V35)</f>
        <v>0</v>
      </c>
      <c r="V34" s="205">
        <f>IF('Indicator Date hidden'!W35="x","x",$V$2-'Indicator Date hidden'!W35)</f>
        <v>0</v>
      </c>
      <c r="W34" s="205">
        <f>IF('Indicator Date hidden'!X35="x","x",$W$2-'Indicator Date hidden'!X35)</f>
        <v>4</v>
      </c>
      <c r="X34" s="205">
        <f>IF('Indicator Date hidden'!Y35="x","x",$X$2-'Indicator Date hidden'!Y35)</f>
        <v>5</v>
      </c>
      <c r="Y34" s="205">
        <f>IF('Indicator Date hidden'!Z35="x","x",$Y$2-'Indicator Date hidden'!Z35)</f>
        <v>0</v>
      </c>
      <c r="Z34" s="205">
        <f>IF('Indicator Date hidden'!AA35="x","x",$Z$2-'Indicator Date hidden'!AA35)</f>
        <v>0</v>
      </c>
      <c r="AA34" s="205">
        <f>IF('Indicator Date hidden'!AB35="x","x",$AA$2-'Indicator Date hidden'!AB35)</f>
        <v>0</v>
      </c>
      <c r="AB34" s="205">
        <f>IF('Indicator Date hidden'!AC35="x","x",$AB$2-'Indicator Date hidden'!AC35)</f>
        <v>0</v>
      </c>
      <c r="AC34" s="205">
        <f>IF('Indicator Date hidden'!AD35="x","x",$AC$2-'Indicator Date hidden'!AD35)</f>
        <v>0</v>
      </c>
      <c r="AD34" s="205">
        <f>IF('Indicator Date hidden'!AE35="x","x",$AD$2-'Indicator Date hidden'!AE35)</f>
        <v>0</v>
      </c>
      <c r="AE34" s="205">
        <f>IF('Indicator Date hidden'!AF35="x","x",$AE$2-'Indicator Date hidden'!AF35)</f>
        <v>0</v>
      </c>
      <c r="AF34" s="205">
        <f>IF('Indicator Date hidden'!AG35="x","x",$AF$2-'Indicator Date hidden'!AG35)</f>
        <v>5</v>
      </c>
      <c r="AG34" s="205">
        <f>IF('Indicator Date hidden'!AH35="x","x",$AG$2-'Indicator Date hidden'!AH35)</f>
        <v>0</v>
      </c>
      <c r="AH34" s="205">
        <f>IF('Indicator Date hidden'!AI35="x","x",$AH$2-'Indicator Date hidden'!AI35)</f>
        <v>0</v>
      </c>
      <c r="AI34" s="205">
        <f>IF('Indicator Date hidden'!AJ35="x","x",$AI$2-'Indicator Date hidden'!AJ35)</f>
        <v>0</v>
      </c>
      <c r="AJ34" s="205">
        <f>IF('Indicator Date hidden'!AK35="x","x",$AJ$2-'Indicator Date hidden'!AK35)</f>
        <v>0</v>
      </c>
      <c r="AK34" s="205">
        <f>IF('Indicator Date hidden'!AL35="x","x",$AK$2-'Indicator Date hidden'!AL35)</f>
        <v>1</v>
      </c>
      <c r="AL34" s="205">
        <f>IF('Indicator Date hidden'!AM35="x","x",$AL$2-'Indicator Date hidden'!AM35)</f>
        <v>0</v>
      </c>
      <c r="AM34" s="205">
        <f>IF('Indicator Date hidden'!AN35="x","x",$AM$2-'Indicator Date hidden'!AN35)</f>
        <v>0</v>
      </c>
      <c r="AN34" s="205">
        <f>IF('Indicator Date hidden'!AO35="x","x",$AN$2-'Indicator Date hidden'!AO35)</f>
        <v>0</v>
      </c>
      <c r="AO34" s="205" t="str">
        <f>IF('Indicator Date hidden'!AP35="x","x",$AO$2-'Indicator Date hidden'!AP35)</f>
        <v>x</v>
      </c>
      <c r="AP34" s="205" t="str">
        <f>IF('Indicator Date hidden'!AQ35="x","x",$AP$2-'Indicator Date hidden'!AQ35)</f>
        <v>x</v>
      </c>
      <c r="AQ34" s="205" t="str">
        <f>IF('Indicator Date hidden'!AR35="x","x",$AQ$2-'Indicator Date hidden'!AR35)</f>
        <v>x</v>
      </c>
      <c r="AR34" s="205">
        <f>IF('Indicator Date hidden'!AS35="x","x",$AR$2-'Indicator Date hidden'!AS35)</f>
        <v>0</v>
      </c>
      <c r="AS34" s="205">
        <f>IF('Indicator Date hidden'!AT35="x","x",$AS$2-'Indicator Date hidden'!AT35)</f>
        <v>0</v>
      </c>
      <c r="AT34" s="205">
        <f>IF('Indicator Date hidden'!AU35="x","x",$AT$2-'Indicator Date hidden'!AU35)</f>
        <v>0</v>
      </c>
      <c r="AU34" s="205">
        <f>IF('Indicator Date hidden'!AV35="x","x",$AU$2-'Indicator Date hidden'!AV35)</f>
        <v>4</v>
      </c>
      <c r="AV34" s="205">
        <f>IF('Indicator Date hidden'!AW35="x","x",$AV$2-'Indicator Date hidden'!AW35)</f>
        <v>0</v>
      </c>
      <c r="AW34" s="205">
        <f>IF('Indicator Date hidden'!AX35="x","x",$AW$2-'Indicator Date hidden'!AX35)</f>
        <v>0</v>
      </c>
      <c r="AX34" s="205">
        <f>IF('Indicator Date hidden'!AY35="x","x",$AX$2-'Indicator Date hidden'!AY35)</f>
        <v>0</v>
      </c>
      <c r="AY34" s="205">
        <f>IF('Indicator Date hidden'!AZ35="x","x",$AY$2-'Indicator Date hidden'!AZ35)</f>
        <v>0</v>
      </c>
      <c r="AZ34" s="205">
        <f>IF('Indicator Date hidden'!BA35="x","x",$AZ$2-'Indicator Date hidden'!BA35)</f>
        <v>0</v>
      </c>
      <c r="BA34">
        <f t="shared" si="0"/>
        <v>23</v>
      </c>
      <c r="BB34" s="21">
        <f t="shared" si="1"/>
        <v>0.47916666666666669</v>
      </c>
      <c r="BC34">
        <f t="shared" si="2"/>
        <v>6</v>
      </c>
      <c r="BD34" s="21">
        <f t="shared" si="3"/>
        <v>1.3538461159066622</v>
      </c>
      <c r="BE34" s="281">
        <f t="shared" si="4"/>
        <v>0</v>
      </c>
    </row>
    <row r="35" spans="1:57" x14ac:dyDescent="0.35">
      <c r="A35" t="s">
        <v>7167</v>
      </c>
      <c r="B35" s="205">
        <f>IF('Indicator Date hidden'!C36="x","x",$B$2-'Indicator Date hidden'!C36)</f>
        <v>0</v>
      </c>
      <c r="C35" s="205">
        <f>IF('Indicator Date hidden'!D36="x","x",$C$2-'Indicator Date hidden'!D36)</f>
        <v>0</v>
      </c>
      <c r="D35" s="205">
        <f>IF('Indicator Date hidden'!E36="x","x",$D$2-'Indicator Date hidden'!E36)</f>
        <v>0</v>
      </c>
      <c r="E35" s="205">
        <f>IF('Indicator Date hidden'!F36="x","x",$E$2-'Indicator Date hidden'!F36)</f>
        <v>0</v>
      </c>
      <c r="F35" s="205">
        <f>IF('Indicator Date hidden'!G36="x","x",$F$2-'Indicator Date hidden'!G36)</f>
        <v>0</v>
      </c>
      <c r="G35" s="205">
        <f>IF('Indicator Date hidden'!H36="x","x",$G$2-'Indicator Date hidden'!H36)</f>
        <v>0</v>
      </c>
      <c r="H35" s="205">
        <f>IF('Indicator Date hidden'!I36="x","x",$H$2-'Indicator Date hidden'!I36)</f>
        <v>0</v>
      </c>
      <c r="I35" s="205">
        <f>IF('Indicator Date hidden'!J36="x","x",$I$2-'Indicator Date hidden'!J36)</f>
        <v>0</v>
      </c>
      <c r="J35" s="205">
        <f>IF('Indicator Date hidden'!K36="x","x",$J$2-'Indicator Date hidden'!K36)</f>
        <v>0</v>
      </c>
      <c r="K35" s="205">
        <f>IF('Indicator Date hidden'!L36="x","x",$K$2-'Indicator Date hidden'!L36)</f>
        <v>0</v>
      </c>
      <c r="L35" s="205">
        <f>IF('Indicator Date hidden'!M36="x","x",$L$2-'Indicator Date hidden'!M36)</f>
        <v>0</v>
      </c>
      <c r="M35" s="205">
        <f>IF('Indicator Date hidden'!N36="x","x",$M$2-'Indicator Date hidden'!N36)</f>
        <v>0</v>
      </c>
      <c r="N35" s="205">
        <f>IF('Indicator Date hidden'!O36="x","x",$N$2-'Indicator Date hidden'!O36)</f>
        <v>0</v>
      </c>
      <c r="O35" s="205">
        <f>IF('Indicator Date hidden'!P36="x","x",$O$2-'Indicator Date hidden'!P36)</f>
        <v>0</v>
      </c>
      <c r="P35" s="205">
        <f>IF('Indicator Date hidden'!Q36="x","x",$P$2-'Indicator Date hidden'!Q36)</f>
        <v>0</v>
      </c>
      <c r="Q35" s="205">
        <f>IF('Indicator Date hidden'!R36="x","x",$Q$2-'Indicator Date hidden'!R36)</f>
        <v>4</v>
      </c>
      <c r="R35" s="205">
        <f>IF('Indicator Date hidden'!S36="x","x",$R$2-'Indicator Date hidden'!S36)</f>
        <v>0</v>
      </c>
      <c r="S35" s="205">
        <f>IF('Indicator Date hidden'!T36="x","x",$S$2-'Indicator Date hidden'!T36)</f>
        <v>0</v>
      </c>
      <c r="T35" s="205">
        <f>IF('Indicator Date hidden'!U36="x","x",$T$2-'Indicator Date hidden'!U36)</f>
        <v>0</v>
      </c>
      <c r="U35" s="205">
        <f>IF('Indicator Date hidden'!V36="x","x",$U$2-'Indicator Date hidden'!V36)</f>
        <v>0</v>
      </c>
      <c r="V35" s="205">
        <f>IF('Indicator Date hidden'!W36="x","x",$V$2-'Indicator Date hidden'!W36)</f>
        <v>0</v>
      </c>
      <c r="W35" s="205">
        <f>IF('Indicator Date hidden'!X36="x","x",$W$2-'Indicator Date hidden'!X36)</f>
        <v>4</v>
      </c>
      <c r="X35" s="205" t="str">
        <f>IF('Indicator Date hidden'!Y36="x","x",$X$2-'Indicator Date hidden'!Y36)</f>
        <v>x</v>
      </c>
      <c r="Y35" s="205">
        <f>IF('Indicator Date hidden'!Z36="x","x",$Y$2-'Indicator Date hidden'!Z36)</f>
        <v>0</v>
      </c>
      <c r="Z35" s="205">
        <f>IF('Indicator Date hidden'!AA36="x","x",$Z$2-'Indicator Date hidden'!AA36)</f>
        <v>0</v>
      </c>
      <c r="AA35" s="205">
        <f>IF('Indicator Date hidden'!AB36="x","x",$AA$2-'Indicator Date hidden'!AB36)</f>
        <v>0</v>
      </c>
      <c r="AB35" s="205">
        <f>IF('Indicator Date hidden'!AC36="x","x",$AB$2-'Indicator Date hidden'!AC36)</f>
        <v>0</v>
      </c>
      <c r="AC35" s="205">
        <f>IF('Indicator Date hidden'!AD36="x","x",$AC$2-'Indicator Date hidden'!AD36)</f>
        <v>0</v>
      </c>
      <c r="AD35" s="205">
        <f>IF('Indicator Date hidden'!AE36="x","x",$AD$2-'Indicator Date hidden'!AE36)</f>
        <v>0</v>
      </c>
      <c r="AE35" s="205">
        <f>IF('Indicator Date hidden'!AF36="x","x",$AE$2-'Indicator Date hidden'!AF36)</f>
        <v>0</v>
      </c>
      <c r="AF35" s="205">
        <f>IF('Indicator Date hidden'!AG36="x","x",$AF$2-'Indicator Date hidden'!AG36)</f>
        <v>2</v>
      </c>
      <c r="AG35" s="205">
        <f>IF('Indicator Date hidden'!AH36="x","x",$AG$2-'Indicator Date hidden'!AH36)</f>
        <v>0</v>
      </c>
      <c r="AH35" s="205">
        <f>IF('Indicator Date hidden'!AI36="x","x",$AH$2-'Indicator Date hidden'!AI36)</f>
        <v>0</v>
      </c>
      <c r="AI35" s="205">
        <f>IF('Indicator Date hidden'!AJ36="x","x",$AI$2-'Indicator Date hidden'!AJ36)</f>
        <v>0</v>
      </c>
      <c r="AJ35" s="205">
        <f>IF('Indicator Date hidden'!AK36="x","x",$AJ$2-'Indicator Date hidden'!AK36)</f>
        <v>1</v>
      </c>
      <c r="AK35" s="205">
        <f>IF('Indicator Date hidden'!AL36="x","x",$AK$2-'Indicator Date hidden'!AL36)</f>
        <v>0</v>
      </c>
      <c r="AL35" s="205">
        <f>IF('Indicator Date hidden'!AM36="x","x",$AL$2-'Indicator Date hidden'!AM36)</f>
        <v>0</v>
      </c>
      <c r="AM35" s="205">
        <f>IF('Indicator Date hidden'!AN36="x","x",$AM$2-'Indicator Date hidden'!AN36)</f>
        <v>0</v>
      </c>
      <c r="AN35" s="205">
        <f>IF('Indicator Date hidden'!AO36="x","x",$AN$2-'Indicator Date hidden'!AO36)</f>
        <v>0</v>
      </c>
      <c r="AO35" s="205" t="str">
        <f>IF('Indicator Date hidden'!AP36="x","x",$AO$2-'Indicator Date hidden'!AP36)</f>
        <v>x</v>
      </c>
      <c r="AP35" s="205" t="str">
        <f>IF('Indicator Date hidden'!AQ36="x","x",$AP$2-'Indicator Date hidden'!AQ36)</f>
        <v>x</v>
      </c>
      <c r="AQ35" s="205" t="str">
        <f>IF('Indicator Date hidden'!AR36="x","x",$AQ$2-'Indicator Date hidden'!AR36)</f>
        <v>x</v>
      </c>
      <c r="AR35" s="205">
        <f>IF('Indicator Date hidden'!AS36="x","x",$AR$2-'Indicator Date hidden'!AS36)</f>
        <v>0</v>
      </c>
      <c r="AS35" s="205">
        <f>IF('Indicator Date hidden'!AT36="x","x",$AS$2-'Indicator Date hidden'!AT36)</f>
        <v>0</v>
      </c>
      <c r="AT35" s="205">
        <f>IF('Indicator Date hidden'!AU36="x","x",$AT$2-'Indicator Date hidden'!AU36)</f>
        <v>0</v>
      </c>
      <c r="AU35" s="205">
        <f>IF('Indicator Date hidden'!AV36="x","x",$AU$2-'Indicator Date hidden'!AV36)</f>
        <v>1</v>
      </c>
      <c r="AV35" s="205">
        <f>IF('Indicator Date hidden'!AW36="x","x",$AV$2-'Indicator Date hidden'!AW36)</f>
        <v>0</v>
      </c>
      <c r="AW35" s="205">
        <f>IF('Indicator Date hidden'!AX36="x","x",$AW$2-'Indicator Date hidden'!AX36)</f>
        <v>0</v>
      </c>
      <c r="AX35" s="205">
        <f>IF('Indicator Date hidden'!AY36="x","x",$AX$2-'Indicator Date hidden'!AY36)</f>
        <v>0</v>
      </c>
      <c r="AY35" s="205">
        <f>IF('Indicator Date hidden'!AZ36="x","x",$AY$2-'Indicator Date hidden'!AZ36)</f>
        <v>0</v>
      </c>
      <c r="AZ35" s="205">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1">
        <f t="shared" ref="BE35:BE66" si="9">MEDIAN(B35:AZ35)</f>
        <v>0</v>
      </c>
    </row>
    <row r="36" spans="1:57" x14ac:dyDescent="0.35">
      <c r="A36" t="s">
        <v>6948</v>
      </c>
      <c r="B36" s="205">
        <f>IF('Indicator Date hidden'!C37="x","x",$B$2-'Indicator Date hidden'!C37)</f>
        <v>0</v>
      </c>
      <c r="C36" s="205">
        <f>IF('Indicator Date hidden'!D37="x","x",$C$2-'Indicator Date hidden'!D37)</f>
        <v>0</v>
      </c>
      <c r="D36" s="205">
        <f>IF('Indicator Date hidden'!E37="x","x",$D$2-'Indicator Date hidden'!E37)</f>
        <v>0</v>
      </c>
      <c r="E36" s="205">
        <f>IF('Indicator Date hidden'!F37="x","x",$E$2-'Indicator Date hidden'!F37)</f>
        <v>0</v>
      </c>
      <c r="F36" s="205">
        <f>IF('Indicator Date hidden'!G37="x","x",$F$2-'Indicator Date hidden'!G37)</f>
        <v>0</v>
      </c>
      <c r="G36" s="205">
        <f>IF('Indicator Date hidden'!H37="x","x",$G$2-'Indicator Date hidden'!H37)</f>
        <v>0</v>
      </c>
      <c r="H36" s="205">
        <f>IF('Indicator Date hidden'!I37="x","x",$H$2-'Indicator Date hidden'!I37)</f>
        <v>0</v>
      </c>
      <c r="I36" s="205">
        <f>IF('Indicator Date hidden'!J37="x","x",$I$2-'Indicator Date hidden'!J37)</f>
        <v>0</v>
      </c>
      <c r="J36" s="205">
        <f>IF('Indicator Date hidden'!K37="x","x",$J$2-'Indicator Date hidden'!K37)</f>
        <v>0</v>
      </c>
      <c r="K36" s="205">
        <f>IF('Indicator Date hidden'!L37="x","x",$K$2-'Indicator Date hidden'!L37)</f>
        <v>0</v>
      </c>
      <c r="L36" s="205">
        <f>IF('Indicator Date hidden'!M37="x","x",$L$2-'Indicator Date hidden'!M37)</f>
        <v>0</v>
      </c>
      <c r="M36" s="205">
        <f>IF('Indicator Date hidden'!N37="x","x",$M$2-'Indicator Date hidden'!N37)</f>
        <v>0</v>
      </c>
      <c r="N36" s="205">
        <f>IF('Indicator Date hidden'!O37="x","x",$N$2-'Indicator Date hidden'!O37)</f>
        <v>0</v>
      </c>
      <c r="O36" s="205">
        <f>IF('Indicator Date hidden'!P37="x","x",$O$2-'Indicator Date hidden'!P37)</f>
        <v>0</v>
      </c>
      <c r="P36" s="205">
        <f>IF('Indicator Date hidden'!Q37="x","x",$P$2-'Indicator Date hidden'!Q37)</f>
        <v>0</v>
      </c>
      <c r="Q36" s="205" t="str">
        <f>IF('Indicator Date hidden'!R37="x","x",$Q$2-'Indicator Date hidden'!R37)</f>
        <v>x</v>
      </c>
      <c r="R36" s="205">
        <f>IF('Indicator Date hidden'!S37="x","x",$R$2-'Indicator Date hidden'!S37)</f>
        <v>0</v>
      </c>
      <c r="S36" s="205">
        <f>IF('Indicator Date hidden'!T37="x","x",$S$2-'Indicator Date hidden'!T37)</f>
        <v>0</v>
      </c>
      <c r="T36" s="205">
        <f>IF('Indicator Date hidden'!U37="x","x",$T$2-'Indicator Date hidden'!U37)</f>
        <v>0</v>
      </c>
      <c r="U36" s="205">
        <f>IF('Indicator Date hidden'!V37="x","x",$U$2-'Indicator Date hidden'!V37)</f>
        <v>0</v>
      </c>
      <c r="V36" s="205">
        <f>IF('Indicator Date hidden'!W37="x","x",$V$2-'Indicator Date hidden'!W37)</f>
        <v>0</v>
      </c>
      <c r="W36" s="205">
        <f>IF('Indicator Date hidden'!X37="x","x",$W$2-'Indicator Date hidden'!X37)</f>
        <v>0</v>
      </c>
      <c r="X36" s="205">
        <f>IF('Indicator Date hidden'!Y37="x","x",$X$2-'Indicator Date hidden'!Y37)</f>
        <v>4</v>
      </c>
      <c r="Y36" s="205">
        <f>IF('Indicator Date hidden'!Z37="x","x",$Y$2-'Indicator Date hidden'!Z37)</f>
        <v>0</v>
      </c>
      <c r="Z36" s="205">
        <f>IF('Indicator Date hidden'!AA37="x","x",$Z$2-'Indicator Date hidden'!AA37)</f>
        <v>0</v>
      </c>
      <c r="AA36" s="205">
        <f>IF('Indicator Date hidden'!AB37="x","x",$AA$2-'Indicator Date hidden'!AB37)</f>
        <v>0</v>
      </c>
      <c r="AB36" s="205">
        <f>IF('Indicator Date hidden'!AC37="x","x",$AB$2-'Indicator Date hidden'!AC37)</f>
        <v>0</v>
      </c>
      <c r="AC36" s="205">
        <f>IF('Indicator Date hidden'!AD37="x","x",$AC$2-'Indicator Date hidden'!AD37)</f>
        <v>0</v>
      </c>
      <c r="AD36" s="205" t="str">
        <f>IF('Indicator Date hidden'!AE37="x","x",$AD$2-'Indicator Date hidden'!AE37)</f>
        <v>x</v>
      </c>
      <c r="AE36" s="205">
        <f>IF('Indicator Date hidden'!AF37="x","x",$AE$2-'Indicator Date hidden'!AF37)</f>
        <v>0</v>
      </c>
      <c r="AF36" s="205">
        <f>IF('Indicator Date hidden'!AG37="x","x",$AF$2-'Indicator Date hidden'!AG37)</f>
        <v>0</v>
      </c>
      <c r="AG36" s="205">
        <f>IF('Indicator Date hidden'!AH37="x","x",$AG$2-'Indicator Date hidden'!AH37)</f>
        <v>0</v>
      </c>
      <c r="AH36" s="205">
        <f>IF('Indicator Date hidden'!AI37="x","x",$AH$2-'Indicator Date hidden'!AI37)</f>
        <v>0</v>
      </c>
      <c r="AI36" s="205">
        <f>IF('Indicator Date hidden'!AJ37="x","x",$AI$2-'Indicator Date hidden'!AJ37)</f>
        <v>0</v>
      </c>
      <c r="AJ36" s="205" t="str">
        <f>IF('Indicator Date hidden'!AK37="x","x",$AJ$2-'Indicator Date hidden'!AK37)</f>
        <v>x</v>
      </c>
      <c r="AK36" s="205">
        <f>IF('Indicator Date hidden'!AL37="x","x",$AK$2-'Indicator Date hidden'!AL37)</f>
        <v>1</v>
      </c>
      <c r="AL36" s="205">
        <f>IF('Indicator Date hidden'!AM37="x","x",$AL$2-'Indicator Date hidden'!AM37)</f>
        <v>0</v>
      </c>
      <c r="AM36" s="205">
        <f>IF('Indicator Date hidden'!AN37="x","x",$AM$2-'Indicator Date hidden'!AN37)</f>
        <v>0</v>
      </c>
      <c r="AN36" s="205">
        <f>IF('Indicator Date hidden'!AO37="x","x",$AN$2-'Indicator Date hidden'!AO37)</f>
        <v>0</v>
      </c>
      <c r="AO36" s="205">
        <f>IF('Indicator Date hidden'!AP37="x","x",$AO$2-'Indicator Date hidden'!AP37)</f>
        <v>0</v>
      </c>
      <c r="AP36" s="205">
        <f>IF('Indicator Date hidden'!AQ37="x","x",$AP$2-'Indicator Date hidden'!AQ37)</f>
        <v>0</v>
      </c>
      <c r="AQ36" s="205">
        <f>IF('Indicator Date hidden'!AR37="x","x",$AQ$2-'Indicator Date hidden'!AR37)</f>
        <v>4</v>
      </c>
      <c r="AR36" s="205">
        <f>IF('Indicator Date hidden'!AS37="x","x",$AR$2-'Indicator Date hidden'!AS37)</f>
        <v>0</v>
      </c>
      <c r="AS36" s="205">
        <f>IF('Indicator Date hidden'!AT37="x","x",$AS$2-'Indicator Date hidden'!AT37)</f>
        <v>0</v>
      </c>
      <c r="AT36" s="205">
        <f>IF('Indicator Date hidden'!AU37="x","x",$AT$2-'Indicator Date hidden'!AU37)</f>
        <v>0</v>
      </c>
      <c r="AU36" s="205">
        <f>IF('Indicator Date hidden'!AV37="x","x",$AU$2-'Indicator Date hidden'!AV37)</f>
        <v>3</v>
      </c>
      <c r="AV36" s="205">
        <f>IF('Indicator Date hidden'!AW37="x","x",$AV$2-'Indicator Date hidden'!AW37)</f>
        <v>0</v>
      </c>
      <c r="AW36" s="205">
        <f>IF('Indicator Date hidden'!AX37="x","x",$AW$2-'Indicator Date hidden'!AX37)</f>
        <v>0</v>
      </c>
      <c r="AX36" s="205">
        <f>IF('Indicator Date hidden'!AY37="x","x",$AX$2-'Indicator Date hidden'!AY37)</f>
        <v>0</v>
      </c>
      <c r="AY36" s="205">
        <f>IF('Indicator Date hidden'!AZ37="x","x",$AY$2-'Indicator Date hidden'!AZ37)</f>
        <v>0</v>
      </c>
      <c r="AZ36" s="205">
        <f>IF('Indicator Date hidden'!BA37="x","x",$AZ$2-'Indicator Date hidden'!BA37)</f>
        <v>0</v>
      </c>
      <c r="BA36">
        <f t="shared" si="5"/>
        <v>12</v>
      </c>
      <c r="BB36" s="21">
        <f t="shared" si="6"/>
        <v>0.25</v>
      </c>
      <c r="BC36">
        <f t="shared" si="7"/>
        <v>4</v>
      </c>
      <c r="BD36" s="21">
        <f t="shared" si="8"/>
        <v>0.90138781886599728</v>
      </c>
      <c r="BE36" s="281">
        <f t="shared" si="9"/>
        <v>0</v>
      </c>
    </row>
    <row r="37" spans="1:57" x14ac:dyDescent="0.35">
      <c r="A37" t="s">
        <v>6950</v>
      </c>
      <c r="B37" s="205">
        <f>IF('Indicator Date hidden'!C38="x","x",$B$2-'Indicator Date hidden'!C38)</f>
        <v>0</v>
      </c>
      <c r="C37" s="205">
        <f>IF('Indicator Date hidden'!D38="x","x",$C$2-'Indicator Date hidden'!D38)</f>
        <v>0</v>
      </c>
      <c r="D37" s="205">
        <f>IF('Indicator Date hidden'!E38="x","x",$D$2-'Indicator Date hidden'!E38)</f>
        <v>0</v>
      </c>
      <c r="E37" s="205">
        <f>IF('Indicator Date hidden'!F38="x","x",$E$2-'Indicator Date hidden'!F38)</f>
        <v>0</v>
      </c>
      <c r="F37" s="205">
        <f>IF('Indicator Date hidden'!G38="x","x",$F$2-'Indicator Date hidden'!G38)</f>
        <v>0</v>
      </c>
      <c r="G37" s="205">
        <f>IF('Indicator Date hidden'!H38="x","x",$G$2-'Indicator Date hidden'!H38)</f>
        <v>0</v>
      </c>
      <c r="H37" s="205">
        <f>IF('Indicator Date hidden'!I38="x","x",$H$2-'Indicator Date hidden'!I38)</f>
        <v>0</v>
      </c>
      <c r="I37" s="205">
        <f>IF('Indicator Date hidden'!J38="x","x",$I$2-'Indicator Date hidden'!J38)</f>
        <v>0</v>
      </c>
      <c r="J37" s="205">
        <f>IF('Indicator Date hidden'!K38="x","x",$J$2-'Indicator Date hidden'!K38)</f>
        <v>0</v>
      </c>
      <c r="K37" s="205">
        <f>IF('Indicator Date hidden'!L38="x","x",$K$2-'Indicator Date hidden'!L38)</f>
        <v>0</v>
      </c>
      <c r="L37" s="205">
        <f>IF('Indicator Date hidden'!M38="x","x",$L$2-'Indicator Date hidden'!M38)</f>
        <v>0</v>
      </c>
      <c r="M37" s="205">
        <f>IF('Indicator Date hidden'!N38="x","x",$M$2-'Indicator Date hidden'!N38)</f>
        <v>0</v>
      </c>
      <c r="N37" s="205">
        <f>IF('Indicator Date hidden'!O38="x","x",$N$2-'Indicator Date hidden'!O38)</f>
        <v>0</v>
      </c>
      <c r="O37" s="205">
        <f>IF('Indicator Date hidden'!P38="x","x",$O$2-'Indicator Date hidden'!P38)</f>
        <v>0</v>
      </c>
      <c r="P37" s="205">
        <f>IF('Indicator Date hidden'!Q38="x","x",$P$2-'Indicator Date hidden'!Q38)</f>
        <v>0</v>
      </c>
      <c r="Q37" s="205">
        <f>IF('Indicator Date hidden'!R38="x","x",$Q$2-'Indicator Date hidden'!R38)</f>
        <v>2</v>
      </c>
      <c r="R37" s="205">
        <f>IF('Indicator Date hidden'!S38="x","x",$R$2-'Indicator Date hidden'!S38)</f>
        <v>0</v>
      </c>
      <c r="S37" s="205">
        <f>IF('Indicator Date hidden'!T38="x","x",$S$2-'Indicator Date hidden'!T38)</f>
        <v>0</v>
      </c>
      <c r="T37" s="205">
        <f>IF('Indicator Date hidden'!U38="x","x",$T$2-'Indicator Date hidden'!U38)</f>
        <v>0</v>
      </c>
      <c r="U37" s="205">
        <f>IF('Indicator Date hidden'!V38="x","x",$U$2-'Indicator Date hidden'!V38)</f>
        <v>0</v>
      </c>
      <c r="V37" s="205">
        <f>IF('Indicator Date hidden'!W38="x","x",$V$2-'Indicator Date hidden'!W38)</f>
        <v>0</v>
      </c>
      <c r="W37" s="205">
        <f>IF('Indicator Date hidden'!X38="x","x",$W$2-'Indicator Date hidden'!X38)</f>
        <v>4</v>
      </c>
      <c r="X37" s="205">
        <f>IF('Indicator Date hidden'!Y38="x","x",$X$2-'Indicator Date hidden'!Y38)</f>
        <v>2</v>
      </c>
      <c r="Y37" s="205">
        <f>IF('Indicator Date hidden'!Z38="x","x",$Y$2-'Indicator Date hidden'!Z38)</f>
        <v>0</v>
      </c>
      <c r="Z37" s="205">
        <f>IF('Indicator Date hidden'!AA38="x","x",$Z$2-'Indicator Date hidden'!AA38)</f>
        <v>0</v>
      </c>
      <c r="AA37" s="205">
        <f>IF('Indicator Date hidden'!AB38="x","x",$AA$2-'Indicator Date hidden'!AB38)</f>
        <v>3</v>
      </c>
      <c r="AB37" s="205">
        <f>IF('Indicator Date hidden'!AC38="x","x",$AB$2-'Indicator Date hidden'!AC38)</f>
        <v>0</v>
      </c>
      <c r="AC37" s="205">
        <f>IF('Indicator Date hidden'!AD38="x","x",$AC$2-'Indicator Date hidden'!AD38)</f>
        <v>0</v>
      </c>
      <c r="AD37" s="205">
        <f>IF('Indicator Date hidden'!AE38="x","x",$AD$2-'Indicator Date hidden'!AE38)</f>
        <v>0</v>
      </c>
      <c r="AE37" s="205">
        <f>IF('Indicator Date hidden'!AF38="x","x",$AE$2-'Indicator Date hidden'!AF38)</f>
        <v>0</v>
      </c>
      <c r="AF37" s="205">
        <f>IF('Indicator Date hidden'!AG38="x","x",$AF$2-'Indicator Date hidden'!AG38)</f>
        <v>2</v>
      </c>
      <c r="AG37" s="205">
        <f>IF('Indicator Date hidden'!AH38="x","x",$AG$2-'Indicator Date hidden'!AH38)</f>
        <v>0</v>
      </c>
      <c r="AH37" s="205">
        <f>IF('Indicator Date hidden'!AI38="x","x",$AH$2-'Indicator Date hidden'!AI38)</f>
        <v>0</v>
      </c>
      <c r="AI37" s="205">
        <f>IF('Indicator Date hidden'!AJ38="x","x",$AI$2-'Indicator Date hidden'!AJ38)</f>
        <v>0</v>
      </c>
      <c r="AJ37" s="205" t="str">
        <f>IF('Indicator Date hidden'!AK38="x","x",$AJ$2-'Indicator Date hidden'!AK38)</f>
        <v>x</v>
      </c>
      <c r="AK37" s="205">
        <f>IF('Indicator Date hidden'!AL38="x","x",$AK$2-'Indicator Date hidden'!AL38)</f>
        <v>1</v>
      </c>
      <c r="AL37" s="205">
        <f>IF('Indicator Date hidden'!AM38="x","x",$AL$2-'Indicator Date hidden'!AM38)</f>
        <v>0</v>
      </c>
      <c r="AM37" s="205">
        <f>IF('Indicator Date hidden'!AN38="x","x",$AM$2-'Indicator Date hidden'!AN38)</f>
        <v>0</v>
      </c>
      <c r="AN37" s="205">
        <f>IF('Indicator Date hidden'!AO38="x","x",$AN$2-'Indicator Date hidden'!AO38)</f>
        <v>0</v>
      </c>
      <c r="AO37" s="205">
        <f>IF('Indicator Date hidden'!AP38="x","x",$AO$2-'Indicator Date hidden'!AP38)</f>
        <v>0</v>
      </c>
      <c r="AP37" s="205">
        <f>IF('Indicator Date hidden'!AQ38="x","x",$AP$2-'Indicator Date hidden'!AQ38)</f>
        <v>0</v>
      </c>
      <c r="AQ37" s="205">
        <f>IF('Indicator Date hidden'!AR38="x","x",$AQ$2-'Indicator Date hidden'!AR38)</f>
        <v>4</v>
      </c>
      <c r="AR37" s="205">
        <f>IF('Indicator Date hidden'!AS38="x","x",$AR$2-'Indicator Date hidden'!AS38)</f>
        <v>0</v>
      </c>
      <c r="AS37" s="205">
        <f>IF('Indicator Date hidden'!AT38="x","x",$AS$2-'Indicator Date hidden'!AT38)</f>
        <v>0</v>
      </c>
      <c r="AT37" s="205">
        <f>IF('Indicator Date hidden'!AU38="x","x",$AT$2-'Indicator Date hidden'!AU38)</f>
        <v>0</v>
      </c>
      <c r="AU37" s="205">
        <f>IF('Indicator Date hidden'!AV38="x","x",$AU$2-'Indicator Date hidden'!AV38)</f>
        <v>4</v>
      </c>
      <c r="AV37" s="205">
        <f>IF('Indicator Date hidden'!AW38="x","x",$AV$2-'Indicator Date hidden'!AW38)</f>
        <v>0</v>
      </c>
      <c r="AW37" s="205">
        <f>IF('Indicator Date hidden'!AX38="x","x",$AW$2-'Indicator Date hidden'!AX38)</f>
        <v>0</v>
      </c>
      <c r="AX37" s="205">
        <f>IF('Indicator Date hidden'!AY38="x","x",$AX$2-'Indicator Date hidden'!AY38)</f>
        <v>0</v>
      </c>
      <c r="AY37" s="205">
        <f>IF('Indicator Date hidden'!AZ38="x","x",$AY$2-'Indicator Date hidden'!AZ38)</f>
        <v>0</v>
      </c>
      <c r="AZ37" s="205">
        <f>IF('Indicator Date hidden'!BA38="x","x",$AZ$2-'Indicator Date hidden'!BA38)</f>
        <v>0</v>
      </c>
      <c r="BA37">
        <f t="shared" si="5"/>
        <v>22</v>
      </c>
      <c r="BB37" s="21">
        <f t="shared" si="6"/>
        <v>0.44</v>
      </c>
      <c r="BC37">
        <f t="shared" si="7"/>
        <v>8</v>
      </c>
      <c r="BD37" s="21">
        <f t="shared" si="8"/>
        <v>1.0983624174196784</v>
      </c>
      <c r="BE37" s="281">
        <f t="shared" si="9"/>
        <v>0</v>
      </c>
    </row>
    <row r="38" spans="1:57" x14ac:dyDescent="0.35">
      <c r="A38" t="s">
        <v>6956</v>
      </c>
      <c r="B38" s="205">
        <f>IF('Indicator Date hidden'!C39="x","x",$B$2-'Indicator Date hidden'!C39)</f>
        <v>0</v>
      </c>
      <c r="C38" s="205">
        <f>IF('Indicator Date hidden'!D39="x","x",$C$2-'Indicator Date hidden'!D39)</f>
        <v>0</v>
      </c>
      <c r="D38" s="205">
        <f>IF('Indicator Date hidden'!E39="x","x",$D$2-'Indicator Date hidden'!E39)</f>
        <v>0</v>
      </c>
      <c r="E38" s="205">
        <f>IF('Indicator Date hidden'!F39="x","x",$E$2-'Indicator Date hidden'!F39)</f>
        <v>0</v>
      </c>
      <c r="F38" s="205">
        <f>IF('Indicator Date hidden'!G39="x","x",$F$2-'Indicator Date hidden'!G39)</f>
        <v>0</v>
      </c>
      <c r="G38" s="205">
        <f>IF('Indicator Date hidden'!H39="x","x",$G$2-'Indicator Date hidden'!H39)</f>
        <v>0</v>
      </c>
      <c r="H38" s="205">
        <f>IF('Indicator Date hidden'!I39="x","x",$H$2-'Indicator Date hidden'!I39)</f>
        <v>0</v>
      </c>
      <c r="I38" s="205">
        <f>IF('Indicator Date hidden'!J39="x","x",$I$2-'Indicator Date hidden'!J39)</f>
        <v>0</v>
      </c>
      <c r="J38" s="205">
        <f>IF('Indicator Date hidden'!K39="x","x",$J$2-'Indicator Date hidden'!K39)</f>
        <v>0</v>
      </c>
      <c r="K38" s="205">
        <f>IF('Indicator Date hidden'!L39="x","x",$K$2-'Indicator Date hidden'!L39)</f>
        <v>0</v>
      </c>
      <c r="L38" s="205">
        <f>IF('Indicator Date hidden'!M39="x","x",$L$2-'Indicator Date hidden'!M39)</f>
        <v>0</v>
      </c>
      <c r="M38" s="205">
        <f>IF('Indicator Date hidden'!N39="x","x",$M$2-'Indicator Date hidden'!N39)</f>
        <v>0</v>
      </c>
      <c r="N38" s="205">
        <f>IF('Indicator Date hidden'!O39="x","x",$N$2-'Indicator Date hidden'!O39)</f>
        <v>0</v>
      </c>
      <c r="O38" s="205">
        <f>IF('Indicator Date hidden'!P39="x","x",$O$2-'Indicator Date hidden'!P39)</f>
        <v>0</v>
      </c>
      <c r="P38" s="205">
        <f>IF('Indicator Date hidden'!Q39="x","x",$P$2-'Indicator Date hidden'!Q39)</f>
        <v>0</v>
      </c>
      <c r="Q38" s="205">
        <f>IF('Indicator Date hidden'!R39="x","x",$Q$2-'Indicator Date hidden'!R39)</f>
        <v>4</v>
      </c>
      <c r="R38" s="205">
        <f>IF('Indicator Date hidden'!S39="x","x",$R$2-'Indicator Date hidden'!S39)</f>
        <v>0</v>
      </c>
      <c r="S38" s="205">
        <f>IF('Indicator Date hidden'!T39="x","x",$S$2-'Indicator Date hidden'!T39)</f>
        <v>0</v>
      </c>
      <c r="T38" s="205">
        <f>IF('Indicator Date hidden'!U39="x","x",$T$2-'Indicator Date hidden'!U39)</f>
        <v>0</v>
      </c>
      <c r="U38" s="205">
        <f>IF('Indicator Date hidden'!V39="x","x",$U$2-'Indicator Date hidden'!V39)</f>
        <v>0</v>
      </c>
      <c r="V38" s="205">
        <f>IF('Indicator Date hidden'!W39="x","x",$V$2-'Indicator Date hidden'!W39)</f>
        <v>0</v>
      </c>
      <c r="W38" s="205">
        <f>IF('Indicator Date hidden'!X39="x","x",$W$2-'Indicator Date hidden'!X39)</f>
        <v>4</v>
      </c>
      <c r="X38" s="205">
        <f>IF('Indicator Date hidden'!Y39="x","x",$X$2-'Indicator Date hidden'!Y39)</f>
        <v>4</v>
      </c>
      <c r="Y38" s="205">
        <f>IF('Indicator Date hidden'!Z39="x","x",$Y$2-'Indicator Date hidden'!Z39)</f>
        <v>0</v>
      </c>
      <c r="Z38" s="205">
        <f>IF('Indicator Date hidden'!AA39="x","x",$Z$2-'Indicator Date hidden'!AA39)</f>
        <v>0</v>
      </c>
      <c r="AA38" s="205">
        <f>IF('Indicator Date hidden'!AB39="x","x",$AA$2-'Indicator Date hidden'!AB39)</f>
        <v>0</v>
      </c>
      <c r="AB38" s="205">
        <f>IF('Indicator Date hidden'!AC39="x","x",$AB$2-'Indicator Date hidden'!AC39)</f>
        <v>0</v>
      </c>
      <c r="AC38" s="205">
        <f>IF('Indicator Date hidden'!AD39="x","x",$AC$2-'Indicator Date hidden'!AD39)</f>
        <v>0</v>
      </c>
      <c r="AD38" s="205">
        <f>IF('Indicator Date hidden'!AE39="x","x",$AD$2-'Indicator Date hidden'!AE39)</f>
        <v>0</v>
      </c>
      <c r="AE38" s="205">
        <f>IF('Indicator Date hidden'!AF39="x","x",$AE$2-'Indicator Date hidden'!AF39)</f>
        <v>0</v>
      </c>
      <c r="AF38" s="205">
        <f>IF('Indicator Date hidden'!AG39="x","x",$AF$2-'Indicator Date hidden'!AG39)</f>
        <v>0</v>
      </c>
      <c r="AG38" s="205">
        <f>IF('Indicator Date hidden'!AH39="x","x",$AG$2-'Indicator Date hidden'!AH39)</f>
        <v>0</v>
      </c>
      <c r="AH38" s="205">
        <f>IF('Indicator Date hidden'!AI39="x","x",$AH$2-'Indicator Date hidden'!AI39)</f>
        <v>0</v>
      </c>
      <c r="AI38" s="205">
        <f>IF('Indicator Date hidden'!AJ39="x","x",$AI$2-'Indicator Date hidden'!AJ39)</f>
        <v>0</v>
      </c>
      <c r="AJ38" s="205">
        <f>IF('Indicator Date hidden'!AK39="x","x",$AJ$2-'Indicator Date hidden'!AK39)</f>
        <v>1</v>
      </c>
      <c r="AK38" s="205">
        <f>IF('Indicator Date hidden'!AL39="x","x",$AK$2-'Indicator Date hidden'!AL39)</f>
        <v>1</v>
      </c>
      <c r="AL38" s="205">
        <f>IF('Indicator Date hidden'!AM39="x","x",$AL$2-'Indicator Date hidden'!AM39)</f>
        <v>0</v>
      </c>
      <c r="AM38" s="205">
        <f>IF('Indicator Date hidden'!AN39="x","x",$AM$2-'Indicator Date hidden'!AN39)</f>
        <v>0</v>
      </c>
      <c r="AN38" s="205">
        <f>IF('Indicator Date hidden'!AO39="x","x",$AN$2-'Indicator Date hidden'!AO39)</f>
        <v>0</v>
      </c>
      <c r="AO38" s="205">
        <f>IF('Indicator Date hidden'!AP39="x","x",$AO$2-'Indicator Date hidden'!AP39)</f>
        <v>0</v>
      </c>
      <c r="AP38" s="205">
        <f>IF('Indicator Date hidden'!AQ39="x","x",$AP$2-'Indicator Date hidden'!AQ39)</f>
        <v>0</v>
      </c>
      <c r="AQ38" s="205">
        <f>IF('Indicator Date hidden'!AR39="x","x",$AQ$2-'Indicator Date hidden'!AR39)</f>
        <v>0</v>
      </c>
      <c r="AR38" s="205">
        <f>IF('Indicator Date hidden'!AS39="x","x",$AR$2-'Indicator Date hidden'!AS39)</f>
        <v>0</v>
      </c>
      <c r="AS38" s="205">
        <f>IF('Indicator Date hidden'!AT39="x","x",$AS$2-'Indicator Date hidden'!AT39)</f>
        <v>0</v>
      </c>
      <c r="AT38" s="205">
        <f>IF('Indicator Date hidden'!AU39="x","x",$AT$2-'Indicator Date hidden'!AU39)</f>
        <v>0</v>
      </c>
      <c r="AU38" s="205">
        <f>IF('Indicator Date hidden'!AV39="x","x",$AU$2-'Indicator Date hidden'!AV39)</f>
        <v>3</v>
      </c>
      <c r="AV38" s="205">
        <f>IF('Indicator Date hidden'!AW39="x","x",$AV$2-'Indicator Date hidden'!AW39)</f>
        <v>0</v>
      </c>
      <c r="AW38" s="205">
        <f>IF('Indicator Date hidden'!AX39="x","x",$AW$2-'Indicator Date hidden'!AX39)</f>
        <v>0</v>
      </c>
      <c r="AX38" s="205">
        <f>IF('Indicator Date hidden'!AY39="x","x",$AX$2-'Indicator Date hidden'!AY39)</f>
        <v>0</v>
      </c>
      <c r="AY38" s="205">
        <f>IF('Indicator Date hidden'!AZ39="x","x",$AY$2-'Indicator Date hidden'!AZ39)</f>
        <v>0</v>
      </c>
      <c r="AZ38" s="205">
        <f>IF('Indicator Date hidden'!BA39="x","x",$AZ$2-'Indicator Date hidden'!BA39)</f>
        <v>0</v>
      </c>
      <c r="BA38">
        <f t="shared" si="5"/>
        <v>17</v>
      </c>
      <c r="BB38" s="21">
        <f t="shared" si="6"/>
        <v>0.33333333333333331</v>
      </c>
      <c r="BC38">
        <f t="shared" si="7"/>
        <v>6</v>
      </c>
      <c r="BD38" s="21">
        <f t="shared" si="8"/>
        <v>1.0226199851298272</v>
      </c>
      <c r="BE38" s="281">
        <f t="shared" si="9"/>
        <v>0</v>
      </c>
    </row>
    <row r="39" spans="1:57" x14ac:dyDescent="0.35">
      <c r="A39" t="s">
        <v>6958</v>
      </c>
      <c r="B39" s="205">
        <f>IF('Indicator Date hidden'!C40="x","x",$B$2-'Indicator Date hidden'!C40)</f>
        <v>0</v>
      </c>
      <c r="C39" s="205">
        <f>IF('Indicator Date hidden'!D40="x","x",$C$2-'Indicator Date hidden'!D40)</f>
        <v>0</v>
      </c>
      <c r="D39" s="205">
        <f>IF('Indicator Date hidden'!E40="x","x",$D$2-'Indicator Date hidden'!E40)</f>
        <v>0</v>
      </c>
      <c r="E39" s="205">
        <f>IF('Indicator Date hidden'!F40="x","x",$E$2-'Indicator Date hidden'!F40)</f>
        <v>0</v>
      </c>
      <c r="F39" s="205">
        <f>IF('Indicator Date hidden'!G40="x","x",$F$2-'Indicator Date hidden'!G40)</f>
        <v>0</v>
      </c>
      <c r="G39" s="205">
        <f>IF('Indicator Date hidden'!H40="x","x",$G$2-'Indicator Date hidden'!H40)</f>
        <v>0</v>
      </c>
      <c r="H39" s="205">
        <f>IF('Indicator Date hidden'!I40="x","x",$H$2-'Indicator Date hidden'!I40)</f>
        <v>0</v>
      </c>
      <c r="I39" s="205">
        <f>IF('Indicator Date hidden'!J40="x","x",$I$2-'Indicator Date hidden'!J40)</f>
        <v>0</v>
      </c>
      <c r="J39" s="205">
        <f>IF('Indicator Date hidden'!K40="x","x",$J$2-'Indicator Date hidden'!K40)</f>
        <v>0</v>
      </c>
      <c r="K39" s="205">
        <f>IF('Indicator Date hidden'!L40="x","x",$K$2-'Indicator Date hidden'!L40)</f>
        <v>0</v>
      </c>
      <c r="L39" s="205">
        <f>IF('Indicator Date hidden'!M40="x","x",$L$2-'Indicator Date hidden'!M40)</f>
        <v>0</v>
      </c>
      <c r="M39" s="205">
        <f>IF('Indicator Date hidden'!N40="x","x",$M$2-'Indicator Date hidden'!N40)</f>
        <v>0</v>
      </c>
      <c r="N39" s="205">
        <f>IF('Indicator Date hidden'!O40="x","x",$N$2-'Indicator Date hidden'!O40)</f>
        <v>0</v>
      </c>
      <c r="O39" s="205">
        <f>IF('Indicator Date hidden'!P40="x","x",$O$2-'Indicator Date hidden'!P40)</f>
        <v>0</v>
      </c>
      <c r="P39" s="205">
        <f>IF('Indicator Date hidden'!Q40="x","x",$P$2-'Indicator Date hidden'!Q40)</f>
        <v>0</v>
      </c>
      <c r="Q39" s="205">
        <f>IF('Indicator Date hidden'!R40="x","x",$Q$2-'Indicator Date hidden'!R40)</f>
        <v>2</v>
      </c>
      <c r="R39" s="205">
        <f>IF('Indicator Date hidden'!S40="x","x",$R$2-'Indicator Date hidden'!S40)</f>
        <v>0</v>
      </c>
      <c r="S39" s="205">
        <f>IF('Indicator Date hidden'!T40="x","x",$S$2-'Indicator Date hidden'!T40)</f>
        <v>0</v>
      </c>
      <c r="T39" s="205">
        <f>IF('Indicator Date hidden'!U40="x","x",$T$2-'Indicator Date hidden'!U40)</f>
        <v>0</v>
      </c>
      <c r="U39" s="205">
        <f>IF('Indicator Date hidden'!V40="x","x",$U$2-'Indicator Date hidden'!V40)</f>
        <v>0</v>
      </c>
      <c r="V39" s="205">
        <f>IF('Indicator Date hidden'!W40="x","x",$V$2-'Indicator Date hidden'!W40)</f>
        <v>0</v>
      </c>
      <c r="W39" s="205">
        <f>IF('Indicator Date hidden'!X40="x","x",$W$2-'Indicator Date hidden'!X40)</f>
        <v>2</v>
      </c>
      <c r="X39" s="205" t="str">
        <f>IF('Indicator Date hidden'!Y40="x","x",$X$2-'Indicator Date hidden'!Y40)</f>
        <v>x</v>
      </c>
      <c r="Y39" s="205">
        <f>IF('Indicator Date hidden'!Z40="x","x",$Y$2-'Indicator Date hidden'!Z40)</f>
        <v>0</v>
      </c>
      <c r="Z39" s="205">
        <f>IF('Indicator Date hidden'!AA40="x","x",$Z$2-'Indicator Date hidden'!AA40)</f>
        <v>0</v>
      </c>
      <c r="AA39" s="205" t="str">
        <f>IF('Indicator Date hidden'!AB40="x","x",$AA$2-'Indicator Date hidden'!AB40)</f>
        <v>x</v>
      </c>
      <c r="AB39" s="205">
        <f>IF('Indicator Date hidden'!AC40="x","x",$AB$2-'Indicator Date hidden'!AC40)</f>
        <v>0</v>
      </c>
      <c r="AC39" s="205">
        <f>IF('Indicator Date hidden'!AD40="x","x",$AC$2-'Indicator Date hidden'!AD40)</f>
        <v>0</v>
      </c>
      <c r="AD39" s="205">
        <f>IF('Indicator Date hidden'!AE40="x","x",$AD$2-'Indicator Date hidden'!AE40)</f>
        <v>0</v>
      </c>
      <c r="AE39" s="205" t="str">
        <f>IF('Indicator Date hidden'!AF40="x","x",$AE$2-'Indicator Date hidden'!AF40)</f>
        <v>x</v>
      </c>
      <c r="AF39" s="205">
        <f>IF('Indicator Date hidden'!AG40="x","x",$AF$2-'Indicator Date hidden'!AG40)</f>
        <v>9</v>
      </c>
      <c r="AG39" s="205">
        <f>IF('Indicator Date hidden'!AH40="x","x",$AG$2-'Indicator Date hidden'!AH40)</f>
        <v>0</v>
      </c>
      <c r="AH39" s="205">
        <f>IF('Indicator Date hidden'!AI40="x","x",$AH$2-'Indicator Date hidden'!AI40)</f>
        <v>0</v>
      </c>
      <c r="AI39" s="205">
        <f>IF('Indicator Date hidden'!AJ40="x","x",$AI$2-'Indicator Date hidden'!AJ40)</f>
        <v>0</v>
      </c>
      <c r="AJ39" s="205" t="str">
        <f>IF('Indicator Date hidden'!AK40="x","x",$AJ$2-'Indicator Date hidden'!AK40)</f>
        <v>x</v>
      </c>
      <c r="AK39" s="205">
        <f>IF('Indicator Date hidden'!AL40="x","x",$AK$2-'Indicator Date hidden'!AL40)</f>
        <v>1</v>
      </c>
      <c r="AL39" s="205">
        <f>IF('Indicator Date hidden'!AM40="x","x",$AL$2-'Indicator Date hidden'!AM40)</f>
        <v>0</v>
      </c>
      <c r="AM39" s="205">
        <f>IF('Indicator Date hidden'!AN40="x","x",$AM$2-'Indicator Date hidden'!AN40)</f>
        <v>0</v>
      </c>
      <c r="AN39" s="205">
        <f>IF('Indicator Date hidden'!AO40="x","x",$AN$2-'Indicator Date hidden'!AO40)</f>
        <v>0</v>
      </c>
      <c r="AO39" s="205" t="str">
        <f>IF('Indicator Date hidden'!AP40="x","x",$AO$2-'Indicator Date hidden'!AP40)</f>
        <v>x</v>
      </c>
      <c r="AP39" s="205" t="str">
        <f>IF('Indicator Date hidden'!AQ40="x","x",$AP$2-'Indicator Date hidden'!AQ40)</f>
        <v>x</v>
      </c>
      <c r="AQ39" s="205">
        <f>IF('Indicator Date hidden'!AR40="x","x",$AQ$2-'Indicator Date hidden'!AR40)</f>
        <v>6</v>
      </c>
      <c r="AR39" s="205">
        <f>IF('Indicator Date hidden'!AS40="x","x",$AR$2-'Indicator Date hidden'!AS40)</f>
        <v>0</v>
      </c>
      <c r="AS39" s="205">
        <f>IF('Indicator Date hidden'!AT40="x","x",$AS$2-'Indicator Date hidden'!AT40)</f>
        <v>0</v>
      </c>
      <c r="AT39" s="205">
        <f>IF('Indicator Date hidden'!AU40="x","x",$AT$2-'Indicator Date hidden'!AU40)</f>
        <v>0</v>
      </c>
      <c r="AU39" s="205">
        <f>IF('Indicator Date hidden'!AV40="x","x",$AU$2-'Indicator Date hidden'!AV40)</f>
        <v>1</v>
      </c>
      <c r="AV39" s="205">
        <f>IF('Indicator Date hidden'!AW40="x","x",$AV$2-'Indicator Date hidden'!AW40)</f>
        <v>0</v>
      </c>
      <c r="AW39" s="205">
        <f>IF('Indicator Date hidden'!AX40="x","x",$AW$2-'Indicator Date hidden'!AX40)</f>
        <v>0</v>
      </c>
      <c r="AX39" s="205">
        <f>IF('Indicator Date hidden'!AY40="x","x",$AX$2-'Indicator Date hidden'!AY40)</f>
        <v>0</v>
      </c>
      <c r="AY39" s="205">
        <f>IF('Indicator Date hidden'!AZ40="x","x",$AY$2-'Indicator Date hidden'!AZ40)</f>
        <v>0</v>
      </c>
      <c r="AZ39" s="205">
        <f>IF('Indicator Date hidden'!BA40="x","x",$AZ$2-'Indicator Date hidden'!BA40)</f>
        <v>0</v>
      </c>
      <c r="BA39">
        <f t="shared" si="5"/>
        <v>21</v>
      </c>
      <c r="BB39" s="21">
        <f t="shared" si="6"/>
        <v>0.46666666666666667</v>
      </c>
      <c r="BC39">
        <f t="shared" si="7"/>
        <v>6</v>
      </c>
      <c r="BD39" s="21">
        <f t="shared" si="8"/>
        <v>1.6138291249213605</v>
      </c>
      <c r="BE39" s="281">
        <f t="shared" si="9"/>
        <v>0</v>
      </c>
    </row>
    <row r="40" spans="1:57" x14ac:dyDescent="0.35">
      <c r="A40" t="s">
        <v>6955</v>
      </c>
      <c r="B40" s="205">
        <f>IF('Indicator Date hidden'!C41="x","x",$B$2-'Indicator Date hidden'!C41)</f>
        <v>0</v>
      </c>
      <c r="C40" s="205">
        <f>IF('Indicator Date hidden'!D41="x","x",$C$2-'Indicator Date hidden'!D41)</f>
        <v>0</v>
      </c>
      <c r="D40" s="205">
        <f>IF('Indicator Date hidden'!E41="x","x",$D$2-'Indicator Date hidden'!E41)</f>
        <v>0</v>
      </c>
      <c r="E40" s="205">
        <f>IF('Indicator Date hidden'!F41="x","x",$E$2-'Indicator Date hidden'!F41)</f>
        <v>0</v>
      </c>
      <c r="F40" s="205">
        <f>IF('Indicator Date hidden'!G41="x","x",$F$2-'Indicator Date hidden'!G41)</f>
        <v>0</v>
      </c>
      <c r="G40" s="205">
        <f>IF('Indicator Date hidden'!H41="x","x",$G$2-'Indicator Date hidden'!H41)</f>
        <v>0</v>
      </c>
      <c r="H40" s="205">
        <f>IF('Indicator Date hidden'!I41="x","x",$H$2-'Indicator Date hidden'!I41)</f>
        <v>0</v>
      </c>
      <c r="I40" s="205">
        <f>IF('Indicator Date hidden'!J41="x","x",$I$2-'Indicator Date hidden'!J41)</f>
        <v>0</v>
      </c>
      <c r="J40" s="205">
        <f>IF('Indicator Date hidden'!K41="x","x",$J$2-'Indicator Date hidden'!K41)</f>
        <v>0</v>
      </c>
      <c r="K40" s="205">
        <f>IF('Indicator Date hidden'!L41="x","x",$K$2-'Indicator Date hidden'!L41)</f>
        <v>0</v>
      </c>
      <c r="L40" s="205">
        <f>IF('Indicator Date hidden'!M41="x","x",$L$2-'Indicator Date hidden'!M41)</f>
        <v>0</v>
      </c>
      <c r="M40" s="205">
        <f>IF('Indicator Date hidden'!N41="x","x",$M$2-'Indicator Date hidden'!N41)</f>
        <v>0</v>
      </c>
      <c r="N40" s="205">
        <f>IF('Indicator Date hidden'!O41="x","x",$N$2-'Indicator Date hidden'!O41)</f>
        <v>0</v>
      </c>
      <c r="O40" s="205">
        <f>IF('Indicator Date hidden'!P41="x","x",$O$2-'Indicator Date hidden'!P41)</f>
        <v>0</v>
      </c>
      <c r="P40" s="205">
        <f>IF('Indicator Date hidden'!Q41="x","x",$P$2-'Indicator Date hidden'!Q41)</f>
        <v>0</v>
      </c>
      <c r="Q40" s="205">
        <f>IF('Indicator Date hidden'!R41="x","x",$Q$2-'Indicator Date hidden'!R41)</f>
        <v>2</v>
      </c>
      <c r="R40" s="205">
        <f>IF('Indicator Date hidden'!S41="x","x",$R$2-'Indicator Date hidden'!S41)</f>
        <v>0</v>
      </c>
      <c r="S40" s="205">
        <f>IF('Indicator Date hidden'!T41="x","x",$S$2-'Indicator Date hidden'!T41)</f>
        <v>0</v>
      </c>
      <c r="T40" s="205">
        <f>IF('Indicator Date hidden'!U41="x","x",$T$2-'Indicator Date hidden'!U41)</f>
        <v>0</v>
      </c>
      <c r="U40" s="205">
        <f>IF('Indicator Date hidden'!V41="x","x",$U$2-'Indicator Date hidden'!V41)</f>
        <v>0</v>
      </c>
      <c r="V40" s="205">
        <f>IF('Indicator Date hidden'!W41="x","x",$V$2-'Indicator Date hidden'!W41)</f>
        <v>0</v>
      </c>
      <c r="W40" s="205">
        <f>IF('Indicator Date hidden'!X41="x","x",$W$2-'Indicator Date hidden'!X41)</f>
        <v>3</v>
      </c>
      <c r="X40" s="205">
        <f>IF('Indicator Date hidden'!Y41="x","x",$X$2-'Indicator Date hidden'!Y41)</f>
        <v>4</v>
      </c>
      <c r="Y40" s="205">
        <f>IF('Indicator Date hidden'!Z41="x","x",$Y$2-'Indicator Date hidden'!Z41)</f>
        <v>0</v>
      </c>
      <c r="Z40" s="205">
        <f>IF('Indicator Date hidden'!AA41="x","x",$Z$2-'Indicator Date hidden'!AA41)</f>
        <v>0</v>
      </c>
      <c r="AA40" s="205">
        <f>IF('Indicator Date hidden'!AB41="x","x",$AA$2-'Indicator Date hidden'!AB41)</f>
        <v>0</v>
      </c>
      <c r="AB40" s="205">
        <f>IF('Indicator Date hidden'!AC41="x","x",$AB$2-'Indicator Date hidden'!AC41)</f>
        <v>0</v>
      </c>
      <c r="AC40" s="205">
        <f>IF('Indicator Date hidden'!AD41="x","x",$AC$2-'Indicator Date hidden'!AD41)</f>
        <v>0</v>
      </c>
      <c r="AD40" s="205">
        <f>IF('Indicator Date hidden'!AE41="x","x",$AD$2-'Indicator Date hidden'!AE41)</f>
        <v>0</v>
      </c>
      <c r="AE40" s="205">
        <f>IF('Indicator Date hidden'!AF41="x","x",$AE$2-'Indicator Date hidden'!AF41)</f>
        <v>0</v>
      </c>
      <c r="AF40" s="205">
        <f>IF('Indicator Date hidden'!AG41="x","x",$AF$2-'Indicator Date hidden'!AG41)</f>
        <v>2</v>
      </c>
      <c r="AG40" s="205">
        <f>IF('Indicator Date hidden'!AH41="x","x",$AG$2-'Indicator Date hidden'!AH41)</f>
        <v>0</v>
      </c>
      <c r="AH40" s="205">
        <f>IF('Indicator Date hidden'!AI41="x","x",$AH$2-'Indicator Date hidden'!AI41)</f>
        <v>0</v>
      </c>
      <c r="AI40" s="205">
        <f>IF('Indicator Date hidden'!AJ41="x","x",$AI$2-'Indicator Date hidden'!AJ41)</f>
        <v>0</v>
      </c>
      <c r="AJ40" s="205">
        <f>IF('Indicator Date hidden'!AK41="x","x",$AJ$2-'Indicator Date hidden'!AK41)</f>
        <v>1</v>
      </c>
      <c r="AK40" s="205">
        <f>IF('Indicator Date hidden'!AL41="x","x",$AK$2-'Indicator Date hidden'!AL41)</f>
        <v>0</v>
      </c>
      <c r="AL40" s="205">
        <f>IF('Indicator Date hidden'!AM41="x","x",$AL$2-'Indicator Date hidden'!AM41)</f>
        <v>0</v>
      </c>
      <c r="AM40" s="205">
        <f>IF('Indicator Date hidden'!AN41="x","x",$AM$2-'Indicator Date hidden'!AN41)</f>
        <v>0</v>
      </c>
      <c r="AN40" s="205">
        <f>IF('Indicator Date hidden'!AO41="x","x",$AN$2-'Indicator Date hidden'!AO41)</f>
        <v>0</v>
      </c>
      <c r="AO40" s="205">
        <f>IF('Indicator Date hidden'!AP41="x","x",$AO$2-'Indicator Date hidden'!AP41)</f>
        <v>0</v>
      </c>
      <c r="AP40" s="205">
        <f>IF('Indicator Date hidden'!AQ41="x","x",$AP$2-'Indicator Date hidden'!AQ41)</f>
        <v>0</v>
      </c>
      <c r="AQ40" s="205" t="str">
        <f>IF('Indicator Date hidden'!AR41="x","x",$AQ$2-'Indicator Date hidden'!AR41)</f>
        <v>x</v>
      </c>
      <c r="AR40" s="205">
        <f>IF('Indicator Date hidden'!AS41="x","x",$AR$2-'Indicator Date hidden'!AS41)</f>
        <v>0</v>
      </c>
      <c r="AS40" s="205">
        <f>IF('Indicator Date hidden'!AT41="x","x",$AS$2-'Indicator Date hidden'!AT41)</f>
        <v>0</v>
      </c>
      <c r="AT40" s="205">
        <f>IF('Indicator Date hidden'!AU41="x","x",$AT$2-'Indicator Date hidden'!AU41)</f>
        <v>0</v>
      </c>
      <c r="AU40" s="205">
        <f>IF('Indicator Date hidden'!AV41="x","x",$AU$2-'Indicator Date hidden'!AV41)</f>
        <v>3</v>
      </c>
      <c r="AV40" s="205">
        <f>IF('Indicator Date hidden'!AW41="x","x",$AV$2-'Indicator Date hidden'!AW41)</f>
        <v>0</v>
      </c>
      <c r="AW40" s="205">
        <f>IF('Indicator Date hidden'!AX41="x","x",$AW$2-'Indicator Date hidden'!AX41)</f>
        <v>0</v>
      </c>
      <c r="AX40" s="205">
        <f>IF('Indicator Date hidden'!AY41="x","x",$AX$2-'Indicator Date hidden'!AY41)</f>
        <v>0</v>
      </c>
      <c r="AY40" s="205">
        <f>IF('Indicator Date hidden'!AZ41="x","x",$AY$2-'Indicator Date hidden'!AZ41)</f>
        <v>0</v>
      </c>
      <c r="AZ40" s="205">
        <f>IF('Indicator Date hidden'!BA41="x","x",$AZ$2-'Indicator Date hidden'!BA41)</f>
        <v>0</v>
      </c>
      <c r="BA40">
        <f t="shared" si="5"/>
        <v>15</v>
      </c>
      <c r="BB40" s="21">
        <f t="shared" si="6"/>
        <v>0.3</v>
      </c>
      <c r="BC40">
        <f t="shared" si="7"/>
        <v>6</v>
      </c>
      <c r="BD40" s="21">
        <f t="shared" si="8"/>
        <v>0.87749643873921224</v>
      </c>
      <c r="BE40" s="281">
        <f t="shared" si="9"/>
        <v>0</v>
      </c>
    </row>
    <row r="41" spans="1:57" x14ac:dyDescent="0.35">
      <c r="A41" t="s">
        <v>6954</v>
      </c>
      <c r="B41" s="205">
        <f>IF('Indicator Date hidden'!C42="x","x",$B$2-'Indicator Date hidden'!C42)</f>
        <v>0</v>
      </c>
      <c r="C41" s="205">
        <f>IF('Indicator Date hidden'!D42="x","x",$C$2-'Indicator Date hidden'!D42)</f>
        <v>0</v>
      </c>
      <c r="D41" s="205">
        <f>IF('Indicator Date hidden'!E42="x","x",$D$2-'Indicator Date hidden'!E42)</f>
        <v>0</v>
      </c>
      <c r="E41" s="205">
        <f>IF('Indicator Date hidden'!F42="x","x",$E$2-'Indicator Date hidden'!F42)</f>
        <v>0</v>
      </c>
      <c r="F41" s="205">
        <f>IF('Indicator Date hidden'!G42="x","x",$F$2-'Indicator Date hidden'!G42)</f>
        <v>0</v>
      </c>
      <c r="G41" s="205">
        <f>IF('Indicator Date hidden'!H42="x","x",$G$2-'Indicator Date hidden'!H42)</f>
        <v>0</v>
      </c>
      <c r="H41" s="205">
        <f>IF('Indicator Date hidden'!I42="x","x",$H$2-'Indicator Date hidden'!I42)</f>
        <v>0</v>
      </c>
      <c r="I41" s="205">
        <f>IF('Indicator Date hidden'!J42="x","x",$I$2-'Indicator Date hidden'!J42)</f>
        <v>0</v>
      </c>
      <c r="J41" s="205">
        <f>IF('Indicator Date hidden'!K42="x","x",$J$2-'Indicator Date hidden'!K42)</f>
        <v>0</v>
      </c>
      <c r="K41" s="205">
        <f>IF('Indicator Date hidden'!L42="x","x",$K$2-'Indicator Date hidden'!L42)</f>
        <v>0</v>
      </c>
      <c r="L41" s="205">
        <f>IF('Indicator Date hidden'!M42="x","x",$L$2-'Indicator Date hidden'!M42)</f>
        <v>0</v>
      </c>
      <c r="M41" s="205">
        <f>IF('Indicator Date hidden'!N42="x","x",$M$2-'Indicator Date hidden'!N42)</f>
        <v>0</v>
      </c>
      <c r="N41" s="205">
        <f>IF('Indicator Date hidden'!O42="x","x",$N$2-'Indicator Date hidden'!O42)</f>
        <v>0</v>
      </c>
      <c r="O41" s="205">
        <f>IF('Indicator Date hidden'!P42="x","x",$O$2-'Indicator Date hidden'!P42)</f>
        <v>0</v>
      </c>
      <c r="P41" s="205">
        <f>IF('Indicator Date hidden'!Q42="x","x",$P$2-'Indicator Date hidden'!Q42)</f>
        <v>0</v>
      </c>
      <c r="Q41" s="205">
        <f>IF('Indicator Date hidden'!R42="x","x",$Q$2-'Indicator Date hidden'!R42)</f>
        <v>0</v>
      </c>
      <c r="R41" s="205">
        <f>IF('Indicator Date hidden'!S42="x","x",$R$2-'Indicator Date hidden'!S42)</f>
        <v>0</v>
      </c>
      <c r="S41" s="205">
        <f>IF('Indicator Date hidden'!T42="x","x",$S$2-'Indicator Date hidden'!T42)</f>
        <v>0</v>
      </c>
      <c r="T41" s="205">
        <f>IF('Indicator Date hidden'!U42="x","x",$T$2-'Indicator Date hidden'!U42)</f>
        <v>0</v>
      </c>
      <c r="U41" s="205">
        <f>IF('Indicator Date hidden'!V42="x","x",$U$2-'Indicator Date hidden'!V42)</f>
        <v>0</v>
      </c>
      <c r="V41" s="205">
        <f>IF('Indicator Date hidden'!W42="x","x",$V$2-'Indicator Date hidden'!W42)</f>
        <v>0</v>
      </c>
      <c r="W41" s="205">
        <f>IF('Indicator Date hidden'!X42="x","x",$W$2-'Indicator Date hidden'!X42)</f>
        <v>1</v>
      </c>
      <c r="X41" s="205" t="str">
        <f>IF('Indicator Date hidden'!Y42="x","x",$X$2-'Indicator Date hidden'!Y42)</f>
        <v>x</v>
      </c>
      <c r="Y41" s="205">
        <f>IF('Indicator Date hidden'!Z42="x","x",$Y$2-'Indicator Date hidden'!Z42)</f>
        <v>0</v>
      </c>
      <c r="Z41" s="205">
        <f>IF('Indicator Date hidden'!AA42="x","x",$Z$2-'Indicator Date hidden'!AA42)</f>
        <v>0</v>
      </c>
      <c r="AA41" s="205">
        <f>IF('Indicator Date hidden'!AB42="x","x",$AA$2-'Indicator Date hidden'!AB42)</f>
        <v>0</v>
      </c>
      <c r="AB41" s="205">
        <f>IF('Indicator Date hidden'!AC42="x","x",$AB$2-'Indicator Date hidden'!AC42)</f>
        <v>0</v>
      </c>
      <c r="AC41" s="205">
        <f>IF('Indicator Date hidden'!AD42="x","x",$AC$2-'Indicator Date hidden'!AD42)</f>
        <v>0</v>
      </c>
      <c r="AD41" s="205">
        <f>IF('Indicator Date hidden'!AE42="x","x",$AD$2-'Indicator Date hidden'!AE42)</f>
        <v>0</v>
      </c>
      <c r="AE41" s="205">
        <f>IF('Indicator Date hidden'!AF42="x","x",$AE$2-'Indicator Date hidden'!AF42)</f>
        <v>0</v>
      </c>
      <c r="AF41" s="205">
        <f>IF('Indicator Date hidden'!AG42="x","x",$AF$2-'Indicator Date hidden'!AG42)</f>
        <v>1</v>
      </c>
      <c r="AG41" s="205">
        <f>IF('Indicator Date hidden'!AH42="x","x",$AG$2-'Indicator Date hidden'!AH42)</f>
        <v>0</v>
      </c>
      <c r="AH41" s="205">
        <f>IF('Indicator Date hidden'!AI42="x","x",$AH$2-'Indicator Date hidden'!AI42)</f>
        <v>0</v>
      </c>
      <c r="AI41" s="205">
        <f>IF('Indicator Date hidden'!AJ42="x","x",$AI$2-'Indicator Date hidden'!AJ42)</f>
        <v>0</v>
      </c>
      <c r="AJ41" s="205">
        <f>IF('Indicator Date hidden'!AK42="x","x",$AJ$2-'Indicator Date hidden'!AK42)</f>
        <v>1</v>
      </c>
      <c r="AK41" s="205">
        <f>IF('Indicator Date hidden'!AL42="x","x",$AK$2-'Indicator Date hidden'!AL42)</f>
        <v>0</v>
      </c>
      <c r="AL41" s="205">
        <f>IF('Indicator Date hidden'!AM42="x","x",$AL$2-'Indicator Date hidden'!AM42)</f>
        <v>0</v>
      </c>
      <c r="AM41" s="205">
        <f>IF('Indicator Date hidden'!AN42="x","x",$AM$2-'Indicator Date hidden'!AN42)</f>
        <v>0</v>
      </c>
      <c r="AN41" s="205">
        <f>IF('Indicator Date hidden'!AO42="x","x",$AN$2-'Indicator Date hidden'!AO42)</f>
        <v>0</v>
      </c>
      <c r="AO41" s="205" t="str">
        <f>IF('Indicator Date hidden'!AP42="x","x",$AO$2-'Indicator Date hidden'!AP42)</f>
        <v>x</v>
      </c>
      <c r="AP41" s="205" t="str">
        <f>IF('Indicator Date hidden'!AQ42="x","x",$AP$2-'Indicator Date hidden'!AQ42)</f>
        <v>x</v>
      </c>
      <c r="AQ41" s="205">
        <f>IF('Indicator Date hidden'!AR42="x","x",$AQ$2-'Indicator Date hidden'!AR42)</f>
        <v>0</v>
      </c>
      <c r="AR41" s="205">
        <f>IF('Indicator Date hidden'!AS42="x","x",$AR$2-'Indicator Date hidden'!AS42)</f>
        <v>0</v>
      </c>
      <c r="AS41" s="205">
        <f>IF('Indicator Date hidden'!AT42="x","x",$AS$2-'Indicator Date hidden'!AT42)</f>
        <v>0</v>
      </c>
      <c r="AT41" s="205">
        <f>IF('Indicator Date hidden'!AU42="x","x",$AT$2-'Indicator Date hidden'!AU42)</f>
        <v>0</v>
      </c>
      <c r="AU41" s="205">
        <f>IF('Indicator Date hidden'!AV42="x","x",$AU$2-'Indicator Date hidden'!AV42)</f>
        <v>2</v>
      </c>
      <c r="AV41" s="205">
        <f>IF('Indicator Date hidden'!AW42="x","x",$AV$2-'Indicator Date hidden'!AW42)</f>
        <v>0</v>
      </c>
      <c r="AW41" s="205">
        <f>IF('Indicator Date hidden'!AX42="x","x",$AW$2-'Indicator Date hidden'!AX42)</f>
        <v>0</v>
      </c>
      <c r="AX41" s="205">
        <f>IF('Indicator Date hidden'!AY42="x","x",$AX$2-'Indicator Date hidden'!AY42)</f>
        <v>0</v>
      </c>
      <c r="AY41" s="205">
        <f>IF('Indicator Date hidden'!AZ42="x","x",$AY$2-'Indicator Date hidden'!AZ42)</f>
        <v>0</v>
      </c>
      <c r="AZ41" s="205">
        <f>IF('Indicator Date hidden'!BA42="x","x",$AZ$2-'Indicator Date hidden'!BA42)</f>
        <v>0</v>
      </c>
      <c r="BA41">
        <f t="shared" si="5"/>
        <v>5</v>
      </c>
      <c r="BB41" s="21">
        <f t="shared" si="6"/>
        <v>0.10416666666666667</v>
      </c>
      <c r="BC41">
        <f t="shared" si="7"/>
        <v>4</v>
      </c>
      <c r="BD41" s="21">
        <f t="shared" si="8"/>
        <v>0.3673998351780916</v>
      </c>
      <c r="BE41" s="281">
        <f t="shared" si="9"/>
        <v>0</v>
      </c>
    </row>
    <row r="42" spans="1:57" x14ac:dyDescent="0.35">
      <c r="A42" t="s">
        <v>6961</v>
      </c>
      <c r="B42" s="205">
        <f>IF('Indicator Date hidden'!C43="x","x",$B$2-'Indicator Date hidden'!C43)</f>
        <v>0</v>
      </c>
      <c r="C42" s="205">
        <f>IF('Indicator Date hidden'!D43="x","x",$C$2-'Indicator Date hidden'!D43)</f>
        <v>0</v>
      </c>
      <c r="D42" s="205">
        <f>IF('Indicator Date hidden'!E43="x","x",$D$2-'Indicator Date hidden'!E43)</f>
        <v>0</v>
      </c>
      <c r="E42" s="205">
        <f>IF('Indicator Date hidden'!F43="x","x",$E$2-'Indicator Date hidden'!F43)</f>
        <v>0</v>
      </c>
      <c r="F42" s="205">
        <f>IF('Indicator Date hidden'!G43="x","x",$F$2-'Indicator Date hidden'!G43)</f>
        <v>0</v>
      </c>
      <c r="G42" s="205">
        <f>IF('Indicator Date hidden'!H43="x","x",$G$2-'Indicator Date hidden'!H43)</f>
        <v>0</v>
      </c>
      <c r="H42" s="205">
        <f>IF('Indicator Date hidden'!I43="x","x",$H$2-'Indicator Date hidden'!I43)</f>
        <v>0</v>
      </c>
      <c r="I42" s="205">
        <f>IF('Indicator Date hidden'!J43="x","x",$I$2-'Indicator Date hidden'!J43)</f>
        <v>0</v>
      </c>
      <c r="J42" s="205">
        <f>IF('Indicator Date hidden'!K43="x","x",$J$2-'Indicator Date hidden'!K43)</f>
        <v>0</v>
      </c>
      <c r="K42" s="205">
        <f>IF('Indicator Date hidden'!L43="x","x",$K$2-'Indicator Date hidden'!L43)</f>
        <v>0</v>
      </c>
      <c r="L42" s="205">
        <f>IF('Indicator Date hidden'!M43="x","x",$L$2-'Indicator Date hidden'!M43)</f>
        <v>0</v>
      </c>
      <c r="M42" s="205">
        <f>IF('Indicator Date hidden'!N43="x","x",$M$2-'Indicator Date hidden'!N43)</f>
        <v>0</v>
      </c>
      <c r="N42" s="205">
        <f>IF('Indicator Date hidden'!O43="x","x",$N$2-'Indicator Date hidden'!O43)</f>
        <v>0</v>
      </c>
      <c r="O42" s="205">
        <f>IF('Indicator Date hidden'!P43="x","x",$O$2-'Indicator Date hidden'!P43)</f>
        <v>0</v>
      </c>
      <c r="P42" s="205">
        <f>IF('Indicator Date hidden'!Q43="x","x",$P$2-'Indicator Date hidden'!Q43)</f>
        <v>0</v>
      </c>
      <c r="Q42" s="205" t="str">
        <f>IF('Indicator Date hidden'!R43="x","x",$Q$2-'Indicator Date hidden'!R43)</f>
        <v>x</v>
      </c>
      <c r="R42" s="205">
        <f>IF('Indicator Date hidden'!S43="x","x",$R$2-'Indicator Date hidden'!S43)</f>
        <v>0</v>
      </c>
      <c r="S42" s="205">
        <f>IF('Indicator Date hidden'!T43="x","x",$S$2-'Indicator Date hidden'!T43)</f>
        <v>0</v>
      </c>
      <c r="T42" s="205">
        <f>IF('Indicator Date hidden'!U43="x","x",$T$2-'Indicator Date hidden'!U43)</f>
        <v>0</v>
      </c>
      <c r="U42" s="205">
        <f>IF('Indicator Date hidden'!V43="x","x",$U$2-'Indicator Date hidden'!V43)</f>
        <v>0</v>
      </c>
      <c r="V42" s="205">
        <f>IF('Indicator Date hidden'!W43="x","x",$V$2-'Indicator Date hidden'!W43)</f>
        <v>0</v>
      </c>
      <c r="W42" s="205">
        <f>IF('Indicator Date hidden'!X43="x","x",$W$2-'Indicator Date hidden'!X43)</f>
        <v>6</v>
      </c>
      <c r="X42" s="205">
        <f>IF('Indicator Date hidden'!Y43="x","x",$X$2-'Indicator Date hidden'!Y43)</f>
        <v>1</v>
      </c>
      <c r="Y42" s="205">
        <f>IF('Indicator Date hidden'!Z43="x","x",$Y$2-'Indicator Date hidden'!Z43)</f>
        <v>0</v>
      </c>
      <c r="Z42" s="205">
        <f>IF('Indicator Date hidden'!AA43="x","x",$Z$2-'Indicator Date hidden'!AA43)</f>
        <v>0</v>
      </c>
      <c r="AA42" s="205">
        <f>IF('Indicator Date hidden'!AB43="x","x",$AA$2-'Indicator Date hidden'!AB43)</f>
        <v>0</v>
      </c>
      <c r="AB42" s="205">
        <f>IF('Indicator Date hidden'!AC43="x","x",$AB$2-'Indicator Date hidden'!AC43)</f>
        <v>0</v>
      </c>
      <c r="AC42" s="205">
        <f>IF('Indicator Date hidden'!AD43="x","x",$AC$2-'Indicator Date hidden'!AD43)</f>
        <v>0</v>
      </c>
      <c r="AD42" s="205">
        <f>IF('Indicator Date hidden'!AE43="x","x",$AD$2-'Indicator Date hidden'!AE43)</f>
        <v>0</v>
      </c>
      <c r="AE42" s="205">
        <f>IF('Indicator Date hidden'!AF43="x","x",$AE$2-'Indicator Date hidden'!AF43)</f>
        <v>0</v>
      </c>
      <c r="AF42" s="205">
        <f>IF('Indicator Date hidden'!AG43="x","x",$AF$2-'Indicator Date hidden'!AG43)</f>
        <v>0</v>
      </c>
      <c r="AG42" s="205">
        <f>IF('Indicator Date hidden'!AH43="x","x",$AG$2-'Indicator Date hidden'!AH43)</f>
        <v>0</v>
      </c>
      <c r="AH42" s="205">
        <f>IF('Indicator Date hidden'!AI43="x","x",$AH$2-'Indicator Date hidden'!AI43)</f>
        <v>0</v>
      </c>
      <c r="AI42" s="205">
        <f>IF('Indicator Date hidden'!AJ43="x","x",$AI$2-'Indicator Date hidden'!AJ43)</f>
        <v>0</v>
      </c>
      <c r="AJ42" s="205" t="str">
        <f>IF('Indicator Date hidden'!AK43="x","x",$AJ$2-'Indicator Date hidden'!AK43)</f>
        <v>x</v>
      </c>
      <c r="AK42" s="205">
        <f>IF('Indicator Date hidden'!AL43="x","x",$AK$2-'Indicator Date hidden'!AL43)</f>
        <v>1</v>
      </c>
      <c r="AL42" s="205">
        <f>IF('Indicator Date hidden'!AM43="x","x",$AL$2-'Indicator Date hidden'!AM43)</f>
        <v>0</v>
      </c>
      <c r="AM42" s="205">
        <f>IF('Indicator Date hidden'!AN43="x","x",$AM$2-'Indicator Date hidden'!AN43)</f>
        <v>0</v>
      </c>
      <c r="AN42" s="205">
        <f>IF('Indicator Date hidden'!AO43="x","x",$AN$2-'Indicator Date hidden'!AO43)</f>
        <v>0</v>
      </c>
      <c r="AO42" s="205">
        <f>IF('Indicator Date hidden'!AP43="x","x",$AO$2-'Indicator Date hidden'!AP43)</f>
        <v>0</v>
      </c>
      <c r="AP42" s="205">
        <f>IF('Indicator Date hidden'!AQ43="x","x",$AP$2-'Indicator Date hidden'!AQ43)</f>
        <v>0</v>
      </c>
      <c r="AQ42" s="205">
        <f>IF('Indicator Date hidden'!AR43="x","x",$AQ$2-'Indicator Date hidden'!AR43)</f>
        <v>4</v>
      </c>
      <c r="AR42" s="205">
        <f>IF('Indicator Date hidden'!AS43="x","x",$AR$2-'Indicator Date hidden'!AS43)</f>
        <v>0</v>
      </c>
      <c r="AS42" s="205">
        <f>IF('Indicator Date hidden'!AT43="x","x",$AS$2-'Indicator Date hidden'!AT43)</f>
        <v>0</v>
      </c>
      <c r="AT42" s="205">
        <f>IF('Indicator Date hidden'!AU43="x","x",$AT$2-'Indicator Date hidden'!AU43)</f>
        <v>0</v>
      </c>
      <c r="AU42" s="205">
        <f>IF('Indicator Date hidden'!AV43="x","x",$AU$2-'Indicator Date hidden'!AV43)</f>
        <v>3</v>
      </c>
      <c r="AV42" s="205">
        <f>IF('Indicator Date hidden'!AW43="x","x",$AV$2-'Indicator Date hidden'!AW43)</f>
        <v>0</v>
      </c>
      <c r="AW42" s="205">
        <f>IF('Indicator Date hidden'!AX43="x","x",$AW$2-'Indicator Date hidden'!AX43)</f>
        <v>0</v>
      </c>
      <c r="AX42" s="205">
        <f>IF('Indicator Date hidden'!AY43="x","x",$AX$2-'Indicator Date hidden'!AY43)</f>
        <v>0</v>
      </c>
      <c r="AY42" s="205">
        <f>IF('Indicator Date hidden'!AZ43="x","x",$AY$2-'Indicator Date hidden'!AZ43)</f>
        <v>0</v>
      </c>
      <c r="AZ42" s="205">
        <f>IF('Indicator Date hidden'!BA43="x","x",$AZ$2-'Indicator Date hidden'!BA43)</f>
        <v>0</v>
      </c>
      <c r="BA42">
        <f t="shared" si="5"/>
        <v>15</v>
      </c>
      <c r="BB42" s="21">
        <f t="shared" si="6"/>
        <v>0.30612244897959184</v>
      </c>
      <c r="BC42">
        <f t="shared" si="7"/>
        <v>5</v>
      </c>
      <c r="BD42" s="21">
        <f t="shared" si="8"/>
        <v>1.0917890510281842</v>
      </c>
      <c r="BE42" s="281">
        <f t="shared" si="9"/>
        <v>0</v>
      </c>
    </row>
    <row r="43" spans="1:57" x14ac:dyDescent="0.35">
      <c r="A43" t="s">
        <v>6952</v>
      </c>
      <c r="B43" s="205">
        <f>IF('Indicator Date hidden'!C44="x","x",$B$2-'Indicator Date hidden'!C44)</f>
        <v>0</v>
      </c>
      <c r="C43" s="205">
        <f>IF('Indicator Date hidden'!D44="x","x",$C$2-'Indicator Date hidden'!D44)</f>
        <v>0</v>
      </c>
      <c r="D43" s="205">
        <f>IF('Indicator Date hidden'!E44="x","x",$D$2-'Indicator Date hidden'!E44)</f>
        <v>0</v>
      </c>
      <c r="E43" s="205">
        <f>IF('Indicator Date hidden'!F44="x","x",$E$2-'Indicator Date hidden'!F44)</f>
        <v>0</v>
      </c>
      <c r="F43" s="205">
        <f>IF('Indicator Date hidden'!G44="x","x",$F$2-'Indicator Date hidden'!G44)</f>
        <v>0</v>
      </c>
      <c r="G43" s="205">
        <f>IF('Indicator Date hidden'!H44="x","x",$G$2-'Indicator Date hidden'!H44)</f>
        <v>0</v>
      </c>
      <c r="H43" s="205">
        <f>IF('Indicator Date hidden'!I44="x","x",$H$2-'Indicator Date hidden'!I44)</f>
        <v>0</v>
      </c>
      <c r="I43" s="205">
        <f>IF('Indicator Date hidden'!J44="x","x",$I$2-'Indicator Date hidden'!J44)</f>
        <v>0</v>
      </c>
      <c r="J43" s="205">
        <f>IF('Indicator Date hidden'!K44="x","x",$J$2-'Indicator Date hidden'!K44)</f>
        <v>0</v>
      </c>
      <c r="K43" s="205">
        <f>IF('Indicator Date hidden'!L44="x","x",$K$2-'Indicator Date hidden'!L44)</f>
        <v>0</v>
      </c>
      <c r="L43" s="205">
        <f>IF('Indicator Date hidden'!M44="x","x",$L$2-'Indicator Date hidden'!M44)</f>
        <v>0</v>
      </c>
      <c r="M43" s="205">
        <f>IF('Indicator Date hidden'!N44="x","x",$M$2-'Indicator Date hidden'!N44)</f>
        <v>0</v>
      </c>
      <c r="N43" s="205">
        <f>IF('Indicator Date hidden'!O44="x","x",$N$2-'Indicator Date hidden'!O44)</f>
        <v>0</v>
      </c>
      <c r="O43" s="205">
        <f>IF('Indicator Date hidden'!P44="x","x",$O$2-'Indicator Date hidden'!P44)</f>
        <v>0</v>
      </c>
      <c r="P43" s="205">
        <f>IF('Indicator Date hidden'!Q44="x","x",$P$2-'Indicator Date hidden'!Q44)</f>
        <v>0</v>
      </c>
      <c r="Q43" s="205">
        <f>IF('Indicator Date hidden'!R44="x","x",$Q$2-'Indicator Date hidden'!R44)</f>
        <v>2</v>
      </c>
      <c r="R43" s="205">
        <f>IF('Indicator Date hidden'!S44="x","x",$R$2-'Indicator Date hidden'!S44)</f>
        <v>0</v>
      </c>
      <c r="S43" s="205">
        <f>IF('Indicator Date hidden'!T44="x","x",$S$2-'Indicator Date hidden'!T44)</f>
        <v>0</v>
      </c>
      <c r="T43" s="205">
        <f>IF('Indicator Date hidden'!U44="x","x",$T$2-'Indicator Date hidden'!U44)</f>
        <v>0</v>
      </c>
      <c r="U43" s="205">
        <f>IF('Indicator Date hidden'!V44="x","x",$U$2-'Indicator Date hidden'!V44)</f>
        <v>0</v>
      </c>
      <c r="V43" s="205">
        <f>IF('Indicator Date hidden'!W44="x","x",$V$2-'Indicator Date hidden'!W44)</f>
        <v>0</v>
      </c>
      <c r="W43" s="205">
        <f>IF('Indicator Date hidden'!X44="x","x",$W$2-'Indicator Date hidden'!X44)</f>
        <v>2</v>
      </c>
      <c r="X43" s="205">
        <f>IF('Indicator Date hidden'!Y44="x","x",$X$2-'Indicator Date hidden'!Y44)</f>
        <v>4</v>
      </c>
      <c r="Y43" s="205">
        <f>IF('Indicator Date hidden'!Z44="x","x",$Y$2-'Indicator Date hidden'!Z44)</f>
        <v>0</v>
      </c>
      <c r="Z43" s="205">
        <f>IF('Indicator Date hidden'!AA44="x","x",$Z$2-'Indicator Date hidden'!AA44)</f>
        <v>0</v>
      </c>
      <c r="AA43" s="205">
        <f>IF('Indicator Date hidden'!AB44="x","x",$AA$2-'Indicator Date hidden'!AB44)</f>
        <v>0</v>
      </c>
      <c r="AB43" s="205">
        <f>IF('Indicator Date hidden'!AC44="x","x",$AB$2-'Indicator Date hidden'!AC44)</f>
        <v>0</v>
      </c>
      <c r="AC43" s="205">
        <f>IF('Indicator Date hidden'!AD44="x","x",$AC$2-'Indicator Date hidden'!AD44)</f>
        <v>0</v>
      </c>
      <c r="AD43" s="205">
        <f>IF('Indicator Date hidden'!AE44="x","x",$AD$2-'Indicator Date hidden'!AE44)</f>
        <v>0</v>
      </c>
      <c r="AE43" s="205">
        <f>IF('Indicator Date hidden'!AF44="x","x",$AE$2-'Indicator Date hidden'!AF44)</f>
        <v>0</v>
      </c>
      <c r="AF43" s="205">
        <f>IF('Indicator Date hidden'!AG44="x","x",$AF$2-'Indicator Date hidden'!AG44)</f>
        <v>5</v>
      </c>
      <c r="AG43" s="205">
        <f>IF('Indicator Date hidden'!AH44="x","x",$AG$2-'Indicator Date hidden'!AH44)</f>
        <v>0</v>
      </c>
      <c r="AH43" s="205">
        <f>IF('Indicator Date hidden'!AI44="x","x",$AH$2-'Indicator Date hidden'!AI44)</f>
        <v>0</v>
      </c>
      <c r="AI43" s="205">
        <f>IF('Indicator Date hidden'!AJ44="x","x",$AI$2-'Indicator Date hidden'!AJ44)</f>
        <v>0</v>
      </c>
      <c r="AJ43" s="205">
        <f>IF('Indicator Date hidden'!AK44="x","x",$AJ$2-'Indicator Date hidden'!AK44)</f>
        <v>1</v>
      </c>
      <c r="AK43" s="205">
        <f>IF('Indicator Date hidden'!AL44="x","x",$AK$2-'Indicator Date hidden'!AL44)</f>
        <v>1</v>
      </c>
      <c r="AL43" s="205">
        <f>IF('Indicator Date hidden'!AM44="x","x",$AL$2-'Indicator Date hidden'!AM44)</f>
        <v>0</v>
      </c>
      <c r="AM43" s="205">
        <f>IF('Indicator Date hidden'!AN44="x","x",$AM$2-'Indicator Date hidden'!AN44)</f>
        <v>0</v>
      </c>
      <c r="AN43" s="205">
        <f>IF('Indicator Date hidden'!AO44="x","x",$AN$2-'Indicator Date hidden'!AO44)</f>
        <v>0</v>
      </c>
      <c r="AO43" s="205">
        <f>IF('Indicator Date hidden'!AP44="x","x",$AO$2-'Indicator Date hidden'!AP44)</f>
        <v>0</v>
      </c>
      <c r="AP43" s="205">
        <f>IF('Indicator Date hidden'!AQ44="x","x",$AP$2-'Indicator Date hidden'!AQ44)</f>
        <v>0</v>
      </c>
      <c r="AQ43" s="205">
        <f>IF('Indicator Date hidden'!AR44="x","x",$AQ$2-'Indicator Date hidden'!AR44)</f>
        <v>0</v>
      </c>
      <c r="AR43" s="205">
        <f>IF('Indicator Date hidden'!AS44="x","x",$AR$2-'Indicator Date hidden'!AS44)</f>
        <v>0</v>
      </c>
      <c r="AS43" s="205">
        <f>IF('Indicator Date hidden'!AT44="x","x",$AS$2-'Indicator Date hidden'!AT44)</f>
        <v>0</v>
      </c>
      <c r="AT43" s="205">
        <f>IF('Indicator Date hidden'!AU44="x","x",$AT$2-'Indicator Date hidden'!AU44)</f>
        <v>0</v>
      </c>
      <c r="AU43" s="205">
        <f>IF('Indicator Date hidden'!AV44="x","x",$AU$2-'Indicator Date hidden'!AV44)</f>
        <v>2</v>
      </c>
      <c r="AV43" s="205">
        <f>IF('Indicator Date hidden'!AW44="x","x",$AV$2-'Indicator Date hidden'!AW44)</f>
        <v>0</v>
      </c>
      <c r="AW43" s="205">
        <f>IF('Indicator Date hidden'!AX44="x","x",$AW$2-'Indicator Date hidden'!AX44)</f>
        <v>0</v>
      </c>
      <c r="AX43" s="205">
        <f>IF('Indicator Date hidden'!AY44="x","x",$AX$2-'Indicator Date hidden'!AY44)</f>
        <v>0</v>
      </c>
      <c r="AY43" s="205">
        <f>IF('Indicator Date hidden'!AZ44="x","x",$AY$2-'Indicator Date hidden'!AZ44)</f>
        <v>0</v>
      </c>
      <c r="AZ43" s="205">
        <f>IF('Indicator Date hidden'!BA44="x","x",$AZ$2-'Indicator Date hidden'!BA44)</f>
        <v>0</v>
      </c>
      <c r="BA43">
        <f t="shared" si="5"/>
        <v>17</v>
      </c>
      <c r="BB43" s="21">
        <f t="shared" si="6"/>
        <v>0.33333333333333331</v>
      </c>
      <c r="BC43">
        <f t="shared" si="7"/>
        <v>7</v>
      </c>
      <c r="BD43" s="21">
        <f t="shared" si="8"/>
        <v>0.98352440815564335</v>
      </c>
      <c r="BE43" s="281">
        <f t="shared" si="9"/>
        <v>0</v>
      </c>
    </row>
    <row r="44" spans="1:57" x14ac:dyDescent="0.35">
      <c r="A44" t="s">
        <v>7017</v>
      </c>
      <c r="B44" s="205">
        <f>IF('Indicator Date hidden'!C45="x","x",$B$2-'Indicator Date hidden'!C45)</f>
        <v>0</v>
      </c>
      <c r="C44" s="205">
        <f>IF('Indicator Date hidden'!D45="x","x",$C$2-'Indicator Date hidden'!D45)</f>
        <v>0</v>
      </c>
      <c r="D44" s="205">
        <f>IF('Indicator Date hidden'!E45="x","x",$D$2-'Indicator Date hidden'!E45)</f>
        <v>0</v>
      </c>
      <c r="E44" s="205">
        <f>IF('Indicator Date hidden'!F45="x","x",$E$2-'Indicator Date hidden'!F45)</f>
        <v>0</v>
      </c>
      <c r="F44" s="205">
        <f>IF('Indicator Date hidden'!G45="x","x",$F$2-'Indicator Date hidden'!G45)</f>
        <v>0</v>
      </c>
      <c r="G44" s="205">
        <f>IF('Indicator Date hidden'!H45="x","x",$G$2-'Indicator Date hidden'!H45)</f>
        <v>0</v>
      </c>
      <c r="H44" s="205">
        <f>IF('Indicator Date hidden'!I45="x","x",$H$2-'Indicator Date hidden'!I45)</f>
        <v>0</v>
      </c>
      <c r="I44" s="205">
        <f>IF('Indicator Date hidden'!J45="x","x",$I$2-'Indicator Date hidden'!J45)</f>
        <v>0</v>
      </c>
      <c r="J44" s="205">
        <f>IF('Indicator Date hidden'!K45="x","x",$J$2-'Indicator Date hidden'!K45)</f>
        <v>0</v>
      </c>
      <c r="K44" s="205">
        <f>IF('Indicator Date hidden'!L45="x","x",$K$2-'Indicator Date hidden'!L45)</f>
        <v>0</v>
      </c>
      <c r="L44" s="205">
        <f>IF('Indicator Date hidden'!M45="x","x",$L$2-'Indicator Date hidden'!M45)</f>
        <v>0</v>
      </c>
      <c r="M44" s="205">
        <f>IF('Indicator Date hidden'!N45="x","x",$M$2-'Indicator Date hidden'!N45)</f>
        <v>0</v>
      </c>
      <c r="N44" s="205">
        <f>IF('Indicator Date hidden'!O45="x","x",$N$2-'Indicator Date hidden'!O45)</f>
        <v>0</v>
      </c>
      <c r="O44" s="205">
        <f>IF('Indicator Date hidden'!P45="x","x",$O$2-'Indicator Date hidden'!P45)</f>
        <v>0</v>
      </c>
      <c r="P44" s="205">
        <f>IF('Indicator Date hidden'!Q45="x","x",$P$2-'Indicator Date hidden'!Q45)</f>
        <v>0</v>
      </c>
      <c r="Q44" s="205" t="str">
        <f>IF('Indicator Date hidden'!R45="x","x",$Q$2-'Indicator Date hidden'!R45)</f>
        <v>x</v>
      </c>
      <c r="R44" s="205">
        <f>IF('Indicator Date hidden'!S45="x","x",$R$2-'Indicator Date hidden'!S45)</f>
        <v>0</v>
      </c>
      <c r="S44" s="205">
        <f>IF('Indicator Date hidden'!T45="x","x",$S$2-'Indicator Date hidden'!T45)</f>
        <v>0</v>
      </c>
      <c r="T44" s="205">
        <f>IF('Indicator Date hidden'!U45="x","x",$T$2-'Indicator Date hidden'!U45)</f>
        <v>0</v>
      </c>
      <c r="U44" s="205" t="str">
        <f>IF('Indicator Date hidden'!V45="x","x",$U$2-'Indicator Date hidden'!V45)</f>
        <v>x</v>
      </c>
      <c r="V44" s="205">
        <f>IF('Indicator Date hidden'!W45="x","x",$V$2-'Indicator Date hidden'!W45)</f>
        <v>0</v>
      </c>
      <c r="W44" s="205" t="str">
        <f>IF('Indicator Date hidden'!X45="x","x",$W$2-'Indicator Date hidden'!X45)</f>
        <v>x</v>
      </c>
      <c r="X44" s="205">
        <f>IF('Indicator Date hidden'!Y45="x","x",$X$2-'Indicator Date hidden'!Y45)</f>
        <v>2</v>
      </c>
      <c r="Y44" s="205">
        <f>IF('Indicator Date hidden'!Z45="x","x",$Y$2-'Indicator Date hidden'!Z45)</f>
        <v>0</v>
      </c>
      <c r="Z44" s="205">
        <f>IF('Indicator Date hidden'!AA45="x","x",$Z$2-'Indicator Date hidden'!AA45)</f>
        <v>0</v>
      </c>
      <c r="AA44" s="205" t="str">
        <f>IF('Indicator Date hidden'!AB45="x","x",$AA$2-'Indicator Date hidden'!AB45)</f>
        <v>x</v>
      </c>
      <c r="AB44" s="205">
        <f>IF('Indicator Date hidden'!AC45="x","x",$AB$2-'Indicator Date hidden'!AC45)</f>
        <v>0</v>
      </c>
      <c r="AC44" s="205">
        <f>IF('Indicator Date hidden'!AD45="x","x",$AC$2-'Indicator Date hidden'!AD45)</f>
        <v>0</v>
      </c>
      <c r="AD44" s="205" t="str">
        <f>IF('Indicator Date hidden'!AE45="x","x",$AD$2-'Indicator Date hidden'!AE45)</f>
        <v>x</v>
      </c>
      <c r="AE44" s="205">
        <f>IF('Indicator Date hidden'!AF45="x","x",$AE$2-'Indicator Date hidden'!AF45)</f>
        <v>0</v>
      </c>
      <c r="AF44" s="205">
        <f>IF('Indicator Date hidden'!AG45="x","x",$AF$2-'Indicator Date hidden'!AG45)</f>
        <v>2</v>
      </c>
      <c r="AG44" s="205">
        <f>IF('Indicator Date hidden'!AH45="x","x",$AG$2-'Indicator Date hidden'!AH45)</f>
        <v>0</v>
      </c>
      <c r="AH44" s="205">
        <f>IF('Indicator Date hidden'!AI45="x","x",$AH$2-'Indicator Date hidden'!AI45)</f>
        <v>0</v>
      </c>
      <c r="AI44" s="205">
        <f>IF('Indicator Date hidden'!AJ45="x","x",$AI$2-'Indicator Date hidden'!AJ45)</f>
        <v>0</v>
      </c>
      <c r="AJ44" s="205" t="str">
        <f>IF('Indicator Date hidden'!AK45="x","x",$AJ$2-'Indicator Date hidden'!AK45)</f>
        <v>x</v>
      </c>
      <c r="AK44" s="205">
        <f>IF('Indicator Date hidden'!AL45="x","x",$AK$2-'Indicator Date hidden'!AL45)</f>
        <v>1</v>
      </c>
      <c r="AL44" s="205">
        <f>IF('Indicator Date hidden'!AM45="x","x",$AL$2-'Indicator Date hidden'!AM45)</f>
        <v>0</v>
      </c>
      <c r="AM44" s="205">
        <f>IF('Indicator Date hidden'!AN45="x","x",$AM$2-'Indicator Date hidden'!AN45)</f>
        <v>0</v>
      </c>
      <c r="AN44" s="205">
        <f>IF('Indicator Date hidden'!AO45="x","x",$AN$2-'Indicator Date hidden'!AO45)</f>
        <v>0</v>
      </c>
      <c r="AO44" s="205">
        <f>IF('Indicator Date hidden'!AP45="x","x",$AO$2-'Indicator Date hidden'!AP45)</f>
        <v>0</v>
      </c>
      <c r="AP44" s="205">
        <f>IF('Indicator Date hidden'!AQ45="x","x",$AP$2-'Indicator Date hidden'!AQ45)</f>
        <v>0</v>
      </c>
      <c r="AQ44" s="205">
        <f>IF('Indicator Date hidden'!AR45="x","x",$AQ$2-'Indicator Date hidden'!AR45)</f>
        <v>0</v>
      </c>
      <c r="AR44" s="205">
        <f>IF('Indicator Date hidden'!AS45="x","x",$AR$2-'Indicator Date hidden'!AS45)</f>
        <v>0</v>
      </c>
      <c r="AS44" s="205">
        <f>IF('Indicator Date hidden'!AT45="x","x",$AS$2-'Indicator Date hidden'!AT45)</f>
        <v>0</v>
      </c>
      <c r="AT44" s="205">
        <f>IF('Indicator Date hidden'!AU45="x","x",$AT$2-'Indicator Date hidden'!AU45)</f>
        <v>0</v>
      </c>
      <c r="AU44" s="205">
        <f>IF('Indicator Date hidden'!AV45="x","x",$AU$2-'Indicator Date hidden'!AV45)</f>
        <v>3</v>
      </c>
      <c r="AV44" s="205">
        <f>IF('Indicator Date hidden'!AW45="x","x",$AV$2-'Indicator Date hidden'!AW45)</f>
        <v>0</v>
      </c>
      <c r="AW44" s="205">
        <f>IF('Indicator Date hidden'!AX45="x","x",$AW$2-'Indicator Date hidden'!AX45)</f>
        <v>0</v>
      </c>
      <c r="AX44" s="205">
        <f>IF('Indicator Date hidden'!AY45="x","x",$AX$2-'Indicator Date hidden'!AY45)</f>
        <v>0</v>
      </c>
      <c r="AY44" s="205">
        <f>IF('Indicator Date hidden'!AZ45="x","x",$AY$2-'Indicator Date hidden'!AZ45)</f>
        <v>0</v>
      </c>
      <c r="AZ44" s="205">
        <f>IF('Indicator Date hidden'!BA45="x","x",$AZ$2-'Indicator Date hidden'!BA45)</f>
        <v>0</v>
      </c>
      <c r="BA44">
        <f t="shared" si="5"/>
        <v>8</v>
      </c>
      <c r="BB44" s="21">
        <f t="shared" si="6"/>
        <v>0.17777777777777778</v>
      </c>
      <c r="BC44">
        <f t="shared" si="7"/>
        <v>4</v>
      </c>
      <c r="BD44" s="21">
        <f t="shared" si="8"/>
        <v>0.60695556816656282</v>
      </c>
      <c r="BE44" s="281">
        <f t="shared" si="9"/>
        <v>0</v>
      </c>
    </row>
    <row r="45" spans="1:57" x14ac:dyDescent="0.35">
      <c r="A45" t="s">
        <v>6963</v>
      </c>
      <c r="B45" s="205">
        <f>IF('Indicator Date hidden'!C46="x","x",$B$2-'Indicator Date hidden'!C46)</f>
        <v>0</v>
      </c>
      <c r="C45" s="205">
        <f>IF('Indicator Date hidden'!D46="x","x",$C$2-'Indicator Date hidden'!D46)</f>
        <v>0</v>
      </c>
      <c r="D45" s="205">
        <f>IF('Indicator Date hidden'!E46="x","x",$D$2-'Indicator Date hidden'!E46)</f>
        <v>0</v>
      </c>
      <c r="E45" s="205">
        <f>IF('Indicator Date hidden'!F46="x","x",$E$2-'Indicator Date hidden'!F46)</f>
        <v>0</v>
      </c>
      <c r="F45" s="205">
        <f>IF('Indicator Date hidden'!G46="x","x",$F$2-'Indicator Date hidden'!G46)</f>
        <v>0</v>
      </c>
      <c r="G45" s="205">
        <f>IF('Indicator Date hidden'!H46="x","x",$G$2-'Indicator Date hidden'!H46)</f>
        <v>0</v>
      </c>
      <c r="H45" s="205">
        <f>IF('Indicator Date hidden'!I46="x","x",$H$2-'Indicator Date hidden'!I46)</f>
        <v>0</v>
      </c>
      <c r="I45" s="205">
        <f>IF('Indicator Date hidden'!J46="x","x",$I$2-'Indicator Date hidden'!J46)</f>
        <v>0</v>
      </c>
      <c r="J45" s="205">
        <f>IF('Indicator Date hidden'!K46="x","x",$J$2-'Indicator Date hidden'!K46)</f>
        <v>0</v>
      </c>
      <c r="K45" s="205">
        <f>IF('Indicator Date hidden'!L46="x","x",$K$2-'Indicator Date hidden'!L46)</f>
        <v>0</v>
      </c>
      <c r="L45" s="205">
        <f>IF('Indicator Date hidden'!M46="x","x",$L$2-'Indicator Date hidden'!M46)</f>
        <v>0</v>
      </c>
      <c r="M45" s="205">
        <f>IF('Indicator Date hidden'!N46="x","x",$M$2-'Indicator Date hidden'!N46)</f>
        <v>0</v>
      </c>
      <c r="N45" s="205">
        <f>IF('Indicator Date hidden'!O46="x","x",$N$2-'Indicator Date hidden'!O46)</f>
        <v>0</v>
      </c>
      <c r="O45" s="205">
        <f>IF('Indicator Date hidden'!P46="x","x",$O$2-'Indicator Date hidden'!P46)</f>
        <v>0</v>
      </c>
      <c r="P45" s="205">
        <f>IF('Indicator Date hidden'!Q46="x","x",$P$2-'Indicator Date hidden'!Q46)</f>
        <v>0</v>
      </c>
      <c r="Q45" s="205" t="str">
        <f>IF('Indicator Date hidden'!R46="x","x",$Q$2-'Indicator Date hidden'!R46)</f>
        <v>x</v>
      </c>
      <c r="R45" s="205">
        <f>IF('Indicator Date hidden'!S46="x","x",$R$2-'Indicator Date hidden'!S46)</f>
        <v>0</v>
      </c>
      <c r="S45" s="205">
        <f>IF('Indicator Date hidden'!T46="x","x",$S$2-'Indicator Date hidden'!T46)</f>
        <v>0</v>
      </c>
      <c r="T45" s="205">
        <f>IF('Indicator Date hidden'!U46="x","x",$T$2-'Indicator Date hidden'!U46)</f>
        <v>0</v>
      </c>
      <c r="U45" s="205" t="str">
        <f>IF('Indicator Date hidden'!V46="x","x",$U$2-'Indicator Date hidden'!V46)</f>
        <v>x</v>
      </c>
      <c r="V45" s="205">
        <f>IF('Indicator Date hidden'!W46="x","x",$V$2-'Indicator Date hidden'!W46)</f>
        <v>0</v>
      </c>
      <c r="W45" s="205" t="str">
        <f>IF('Indicator Date hidden'!X46="x","x",$W$2-'Indicator Date hidden'!X46)</f>
        <v>x</v>
      </c>
      <c r="X45" s="205">
        <f>IF('Indicator Date hidden'!Y46="x","x",$X$2-'Indicator Date hidden'!Y46)</f>
        <v>4</v>
      </c>
      <c r="Y45" s="205">
        <f>IF('Indicator Date hidden'!Z46="x","x",$Y$2-'Indicator Date hidden'!Z46)</f>
        <v>0</v>
      </c>
      <c r="Z45" s="205">
        <f>IF('Indicator Date hidden'!AA46="x","x",$Z$2-'Indicator Date hidden'!AA46)</f>
        <v>0</v>
      </c>
      <c r="AA45" s="205">
        <f>IF('Indicator Date hidden'!AB46="x","x",$AA$2-'Indicator Date hidden'!AB46)</f>
        <v>0</v>
      </c>
      <c r="AB45" s="205">
        <f>IF('Indicator Date hidden'!AC46="x","x",$AB$2-'Indicator Date hidden'!AC46)</f>
        <v>0</v>
      </c>
      <c r="AC45" s="205">
        <f>IF('Indicator Date hidden'!AD46="x","x",$AC$2-'Indicator Date hidden'!AD46)</f>
        <v>0</v>
      </c>
      <c r="AD45" s="205" t="str">
        <f>IF('Indicator Date hidden'!AE46="x","x",$AD$2-'Indicator Date hidden'!AE46)</f>
        <v>x</v>
      </c>
      <c r="AE45" s="205">
        <f>IF('Indicator Date hidden'!AF46="x","x",$AE$2-'Indicator Date hidden'!AF46)</f>
        <v>0</v>
      </c>
      <c r="AF45" s="205" t="str">
        <f>IF('Indicator Date hidden'!AG46="x","x",$AF$2-'Indicator Date hidden'!AG46)</f>
        <v>x</v>
      </c>
      <c r="AG45" s="205">
        <f>IF('Indicator Date hidden'!AH46="x","x",$AG$2-'Indicator Date hidden'!AH46)</f>
        <v>0</v>
      </c>
      <c r="AH45" s="205">
        <f>IF('Indicator Date hidden'!AI46="x","x",$AH$2-'Indicator Date hidden'!AI46)</f>
        <v>0</v>
      </c>
      <c r="AI45" s="205">
        <f>IF('Indicator Date hidden'!AJ46="x","x",$AI$2-'Indicator Date hidden'!AJ46)</f>
        <v>0</v>
      </c>
      <c r="AJ45" s="205" t="str">
        <f>IF('Indicator Date hidden'!AK46="x","x",$AJ$2-'Indicator Date hidden'!AK46)</f>
        <v>x</v>
      </c>
      <c r="AK45" s="205">
        <f>IF('Indicator Date hidden'!AL46="x","x",$AK$2-'Indicator Date hidden'!AL46)</f>
        <v>1</v>
      </c>
      <c r="AL45" s="205">
        <f>IF('Indicator Date hidden'!AM46="x","x",$AL$2-'Indicator Date hidden'!AM46)</f>
        <v>0</v>
      </c>
      <c r="AM45" s="205">
        <f>IF('Indicator Date hidden'!AN46="x","x",$AM$2-'Indicator Date hidden'!AN46)</f>
        <v>0</v>
      </c>
      <c r="AN45" s="205">
        <f>IF('Indicator Date hidden'!AO46="x","x",$AN$2-'Indicator Date hidden'!AO46)</f>
        <v>0</v>
      </c>
      <c r="AO45" s="205" t="str">
        <f>IF('Indicator Date hidden'!AP46="x","x",$AO$2-'Indicator Date hidden'!AP46)</f>
        <v>x</v>
      </c>
      <c r="AP45" s="205" t="str">
        <f>IF('Indicator Date hidden'!AQ46="x","x",$AP$2-'Indicator Date hidden'!AQ46)</f>
        <v>x</v>
      </c>
      <c r="AQ45" s="205">
        <f>IF('Indicator Date hidden'!AR46="x","x",$AQ$2-'Indicator Date hidden'!AR46)</f>
        <v>4</v>
      </c>
      <c r="AR45" s="205">
        <f>IF('Indicator Date hidden'!AS46="x","x",$AR$2-'Indicator Date hidden'!AS46)</f>
        <v>0</v>
      </c>
      <c r="AS45" s="205">
        <f>IF('Indicator Date hidden'!AT46="x","x",$AS$2-'Indicator Date hidden'!AT46)</f>
        <v>0</v>
      </c>
      <c r="AT45" s="205">
        <f>IF('Indicator Date hidden'!AU46="x","x",$AT$2-'Indicator Date hidden'!AU46)</f>
        <v>0</v>
      </c>
      <c r="AU45" s="205">
        <f>IF('Indicator Date hidden'!AV46="x","x",$AU$2-'Indicator Date hidden'!AV46)</f>
        <v>2</v>
      </c>
      <c r="AV45" s="205">
        <f>IF('Indicator Date hidden'!AW46="x","x",$AV$2-'Indicator Date hidden'!AW46)</f>
        <v>0</v>
      </c>
      <c r="AW45" s="205">
        <f>IF('Indicator Date hidden'!AX46="x","x",$AW$2-'Indicator Date hidden'!AX46)</f>
        <v>0</v>
      </c>
      <c r="AX45" s="205">
        <f>IF('Indicator Date hidden'!AY46="x","x",$AX$2-'Indicator Date hidden'!AY46)</f>
        <v>0</v>
      </c>
      <c r="AY45" s="205">
        <f>IF('Indicator Date hidden'!AZ46="x","x",$AY$2-'Indicator Date hidden'!AZ46)</f>
        <v>0</v>
      </c>
      <c r="AZ45" s="205">
        <f>IF('Indicator Date hidden'!BA46="x","x",$AZ$2-'Indicator Date hidden'!BA46)</f>
        <v>0</v>
      </c>
      <c r="BA45">
        <f t="shared" si="5"/>
        <v>11</v>
      </c>
      <c r="BB45" s="21">
        <f t="shared" si="6"/>
        <v>0.2558139534883721</v>
      </c>
      <c r="BC45">
        <f t="shared" si="7"/>
        <v>4</v>
      </c>
      <c r="BD45" s="21">
        <f t="shared" si="8"/>
        <v>0.89164137268282861</v>
      </c>
      <c r="BE45" s="281">
        <f t="shared" si="9"/>
        <v>0</v>
      </c>
    </row>
    <row r="46" spans="1:57" x14ac:dyDescent="0.35">
      <c r="A46" t="s">
        <v>6965</v>
      </c>
      <c r="B46" s="205">
        <f>IF('Indicator Date hidden'!C47="x","x",$B$2-'Indicator Date hidden'!C47)</f>
        <v>0</v>
      </c>
      <c r="C46" s="205">
        <f>IF('Indicator Date hidden'!D47="x","x",$C$2-'Indicator Date hidden'!D47)</f>
        <v>0</v>
      </c>
      <c r="D46" s="205">
        <f>IF('Indicator Date hidden'!E47="x","x",$D$2-'Indicator Date hidden'!E47)</f>
        <v>0</v>
      </c>
      <c r="E46" s="205">
        <f>IF('Indicator Date hidden'!F47="x","x",$E$2-'Indicator Date hidden'!F47)</f>
        <v>0</v>
      </c>
      <c r="F46" s="205">
        <f>IF('Indicator Date hidden'!G47="x","x",$F$2-'Indicator Date hidden'!G47)</f>
        <v>0</v>
      </c>
      <c r="G46" s="205">
        <f>IF('Indicator Date hidden'!H47="x","x",$G$2-'Indicator Date hidden'!H47)</f>
        <v>0</v>
      </c>
      <c r="H46" s="205">
        <f>IF('Indicator Date hidden'!I47="x","x",$H$2-'Indicator Date hidden'!I47)</f>
        <v>0</v>
      </c>
      <c r="I46" s="205">
        <f>IF('Indicator Date hidden'!J47="x","x",$I$2-'Indicator Date hidden'!J47)</f>
        <v>0</v>
      </c>
      <c r="J46" s="205">
        <f>IF('Indicator Date hidden'!K47="x","x",$J$2-'Indicator Date hidden'!K47)</f>
        <v>0</v>
      </c>
      <c r="K46" s="205">
        <f>IF('Indicator Date hidden'!L47="x","x",$K$2-'Indicator Date hidden'!L47)</f>
        <v>0</v>
      </c>
      <c r="L46" s="205">
        <f>IF('Indicator Date hidden'!M47="x","x",$L$2-'Indicator Date hidden'!M47)</f>
        <v>0</v>
      </c>
      <c r="M46" s="205">
        <f>IF('Indicator Date hidden'!N47="x","x",$M$2-'Indicator Date hidden'!N47)</f>
        <v>0</v>
      </c>
      <c r="N46" s="205">
        <f>IF('Indicator Date hidden'!O47="x","x",$N$2-'Indicator Date hidden'!O47)</f>
        <v>0</v>
      </c>
      <c r="O46" s="205">
        <f>IF('Indicator Date hidden'!P47="x","x",$O$2-'Indicator Date hidden'!P47)</f>
        <v>0</v>
      </c>
      <c r="P46" s="205">
        <f>IF('Indicator Date hidden'!Q47="x","x",$P$2-'Indicator Date hidden'!Q47)</f>
        <v>0</v>
      </c>
      <c r="Q46" s="205" t="str">
        <f>IF('Indicator Date hidden'!R47="x","x",$Q$2-'Indicator Date hidden'!R47)</f>
        <v>x</v>
      </c>
      <c r="R46" s="205">
        <f>IF('Indicator Date hidden'!S47="x","x",$R$2-'Indicator Date hidden'!S47)</f>
        <v>0</v>
      </c>
      <c r="S46" s="205">
        <f>IF('Indicator Date hidden'!T47="x","x",$S$2-'Indicator Date hidden'!T47)</f>
        <v>0</v>
      </c>
      <c r="T46" s="205">
        <f>IF('Indicator Date hidden'!U47="x","x",$T$2-'Indicator Date hidden'!U47)</f>
        <v>0</v>
      </c>
      <c r="U46" s="205" t="str">
        <f>IF('Indicator Date hidden'!V47="x","x",$U$2-'Indicator Date hidden'!V47)</f>
        <v>x</v>
      </c>
      <c r="V46" s="205">
        <f>IF('Indicator Date hidden'!W47="x","x",$V$2-'Indicator Date hidden'!W47)</f>
        <v>0</v>
      </c>
      <c r="W46" s="205" t="str">
        <f>IF('Indicator Date hidden'!X47="x","x",$W$2-'Indicator Date hidden'!X47)</f>
        <v>x</v>
      </c>
      <c r="X46" s="205">
        <f>IF('Indicator Date hidden'!Y47="x","x",$X$2-'Indicator Date hidden'!Y47)</f>
        <v>2</v>
      </c>
      <c r="Y46" s="205">
        <f>IF('Indicator Date hidden'!Z47="x","x",$Y$2-'Indicator Date hidden'!Z47)</f>
        <v>0</v>
      </c>
      <c r="Z46" s="205">
        <f>IF('Indicator Date hidden'!AA47="x","x",$Z$2-'Indicator Date hidden'!AA47)</f>
        <v>0</v>
      </c>
      <c r="AA46" s="205">
        <f>IF('Indicator Date hidden'!AB47="x","x",$AA$2-'Indicator Date hidden'!AB47)</f>
        <v>1</v>
      </c>
      <c r="AB46" s="205">
        <f>IF('Indicator Date hidden'!AC47="x","x",$AB$2-'Indicator Date hidden'!AC47)</f>
        <v>0</v>
      </c>
      <c r="AC46" s="205">
        <f>IF('Indicator Date hidden'!AD47="x","x",$AC$2-'Indicator Date hidden'!AD47)</f>
        <v>0</v>
      </c>
      <c r="AD46" s="205" t="str">
        <f>IF('Indicator Date hidden'!AE47="x","x",$AD$2-'Indicator Date hidden'!AE47)</f>
        <v>x</v>
      </c>
      <c r="AE46" s="205">
        <f>IF('Indicator Date hidden'!AF47="x","x",$AE$2-'Indicator Date hidden'!AF47)</f>
        <v>0</v>
      </c>
      <c r="AF46" s="205">
        <f>IF('Indicator Date hidden'!AG47="x","x",$AF$2-'Indicator Date hidden'!AG47)</f>
        <v>1</v>
      </c>
      <c r="AG46" s="205">
        <f>IF('Indicator Date hidden'!AH47="x","x",$AG$2-'Indicator Date hidden'!AH47)</f>
        <v>0</v>
      </c>
      <c r="AH46" s="205">
        <f>IF('Indicator Date hidden'!AI47="x","x",$AH$2-'Indicator Date hidden'!AI47)</f>
        <v>0</v>
      </c>
      <c r="AI46" s="205">
        <f>IF('Indicator Date hidden'!AJ47="x","x",$AI$2-'Indicator Date hidden'!AJ47)</f>
        <v>0</v>
      </c>
      <c r="AJ46" s="205">
        <f>IF('Indicator Date hidden'!AK47="x","x",$AJ$2-'Indicator Date hidden'!AK47)</f>
        <v>1</v>
      </c>
      <c r="AK46" s="205">
        <f>IF('Indicator Date hidden'!AL47="x","x",$AK$2-'Indicator Date hidden'!AL47)</f>
        <v>1</v>
      </c>
      <c r="AL46" s="205">
        <f>IF('Indicator Date hidden'!AM47="x","x",$AL$2-'Indicator Date hidden'!AM47)</f>
        <v>0</v>
      </c>
      <c r="AM46" s="205">
        <f>IF('Indicator Date hidden'!AN47="x","x",$AM$2-'Indicator Date hidden'!AN47)</f>
        <v>0</v>
      </c>
      <c r="AN46" s="205">
        <f>IF('Indicator Date hidden'!AO47="x","x",$AN$2-'Indicator Date hidden'!AO47)</f>
        <v>0</v>
      </c>
      <c r="AO46" s="205">
        <f>IF('Indicator Date hidden'!AP47="x","x",$AO$2-'Indicator Date hidden'!AP47)</f>
        <v>0</v>
      </c>
      <c r="AP46" s="205">
        <f>IF('Indicator Date hidden'!AQ47="x","x",$AP$2-'Indicator Date hidden'!AQ47)</f>
        <v>0</v>
      </c>
      <c r="AQ46" s="205" t="str">
        <f>IF('Indicator Date hidden'!AR47="x","x",$AQ$2-'Indicator Date hidden'!AR47)</f>
        <v>x</v>
      </c>
      <c r="AR46" s="205">
        <f>IF('Indicator Date hidden'!AS47="x","x",$AR$2-'Indicator Date hidden'!AS47)</f>
        <v>0</v>
      </c>
      <c r="AS46" s="205">
        <f>IF('Indicator Date hidden'!AT47="x","x",$AS$2-'Indicator Date hidden'!AT47)</f>
        <v>0</v>
      </c>
      <c r="AT46" s="205">
        <f>IF('Indicator Date hidden'!AU47="x","x",$AT$2-'Indicator Date hidden'!AU47)</f>
        <v>0</v>
      </c>
      <c r="AU46" s="205">
        <f>IF('Indicator Date hidden'!AV47="x","x",$AU$2-'Indicator Date hidden'!AV47)</f>
        <v>3</v>
      </c>
      <c r="AV46" s="205">
        <f>IF('Indicator Date hidden'!AW47="x","x",$AV$2-'Indicator Date hidden'!AW47)</f>
        <v>0</v>
      </c>
      <c r="AW46" s="205">
        <f>IF('Indicator Date hidden'!AX47="x","x",$AW$2-'Indicator Date hidden'!AX47)</f>
        <v>0</v>
      </c>
      <c r="AX46" s="205">
        <f>IF('Indicator Date hidden'!AY47="x","x",$AX$2-'Indicator Date hidden'!AY47)</f>
        <v>0</v>
      </c>
      <c r="AY46" s="205">
        <f>IF('Indicator Date hidden'!AZ47="x","x",$AY$2-'Indicator Date hidden'!AZ47)</f>
        <v>0</v>
      </c>
      <c r="AZ46" s="205">
        <f>IF('Indicator Date hidden'!BA47="x","x",$AZ$2-'Indicator Date hidden'!BA47)</f>
        <v>0</v>
      </c>
      <c r="BA46">
        <f t="shared" si="5"/>
        <v>9</v>
      </c>
      <c r="BB46" s="21">
        <f t="shared" si="6"/>
        <v>0.19565217391304349</v>
      </c>
      <c r="BC46">
        <f t="shared" si="7"/>
        <v>6</v>
      </c>
      <c r="BD46" s="21">
        <f t="shared" si="8"/>
        <v>0.57557401282059684</v>
      </c>
      <c r="BE46" s="281">
        <f t="shared" si="9"/>
        <v>0</v>
      </c>
    </row>
    <row r="47" spans="1:57" x14ac:dyDescent="0.35">
      <c r="A47" t="s">
        <v>6967</v>
      </c>
      <c r="B47" s="205">
        <f>IF('Indicator Date hidden'!C48="x","x",$B$2-'Indicator Date hidden'!C48)</f>
        <v>0</v>
      </c>
      <c r="C47" s="205">
        <f>IF('Indicator Date hidden'!D48="x","x",$C$2-'Indicator Date hidden'!D48)</f>
        <v>0</v>
      </c>
      <c r="D47" s="205">
        <f>IF('Indicator Date hidden'!E48="x","x",$D$2-'Indicator Date hidden'!E48)</f>
        <v>0</v>
      </c>
      <c r="E47" s="205">
        <f>IF('Indicator Date hidden'!F48="x","x",$E$2-'Indicator Date hidden'!F48)</f>
        <v>0</v>
      </c>
      <c r="F47" s="205">
        <f>IF('Indicator Date hidden'!G48="x","x",$F$2-'Indicator Date hidden'!G48)</f>
        <v>0</v>
      </c>
      <c r="G47" s="205">
        <f>IF('Indicator Date hidden'!H48="x","x",$G$2-'Indicator Date hidden'!H48)</f>
        <v>0</v>
      </c>
      <c r="H47" s="205">
        <f>IF('Indicator Date hidden'!I48="x","x",$H$2-'Indicator Date hidden'!I48)</f>
        <v>0</v>
      </c>
      <c r="I47" s="205">
        <f>IF('Indicator Date hidden'!J48="x","x",$I$2-'Indicator Date hidden'!J48)</f>
        <v>0</v>
      </c>
      <c r="J47" s="205">
        <f>IF('Indicator Date hidden'!K48="x","x",$J$2-'Indicator Date hidden'!K48)</f>
        <v>0</v>
      </c>
      <c r="K47" s="205">
        <f>IF('Indicator Date hidden'!L48="x","x",$K$2-'Indicator Date hidden'!L48)</f>
        <v>0</v>
      </c>
      <c r="L47" s="205">
        <f>IF('Indicator Date hidden'!M48="x","x",$L$2-'Indicator Date hidden'!M48)</f>
        <v>0</v>
      </c>
      <c r="M47" s="205">
        <f>IF('Indicator Date hidden'!N48="x","x",$M$2-'Indicator Date hidden'!N48)</f>
        <v>0</v>
      </c>
      <c r="N47" s="205">
        <f>IF('Indicator Date hidden'!O48="x","x",$N$2-'Indicator Date hidden'!O48)</f>
        <v>0</v>
      </c>
      <c r="O47" s="205">
        <f>IF('Indicator Date hidden'!P48="x","x",$O$2-'Indicator Date hidden'!P48)</f>
        <v>0</v>
      </c>
      <c r="P47" s="205">
        <f>IF('Indicator Date hidden'!Q48="x","x",$P$2-'Indicator Date hidden'!Q48)</f>
        <v>0</v>
      </c>
      <c r="Q47" s="205" t="str">
        <f>IF('Indicator Date hidden'!R48="x","x",$Q$2-'Indicator Date hidden'!R48)</f>
        <v>x</v>
      </c>
      <c r="R47" s="205">
        <f>IF('Indicator Date hidden'!S48="x","x",$R$2-'Indicator Date hidden'!S48)</f>
        <v>0</v>
      </c>
      <c r="S47" s="205">
        <f>IF('Indicator Date hidden'!T48="x","x",$S$2-'Indicator Date hidden'!T48)</f>
        <v>0</v>
      </c>
      <c r="T47" s="205">
        <f>IF('Indicator Date hidden'!U48="x","x",$T$2-'Indicator Date hidden'!U48)</f>
        <v>0</v>
      </c>
      <c r="U47" s="205" t="str">
        <f>IF('Indicator Date hidden'!V48="x","x",$U$2-'Indicator Date hidden'!V48)</f>
        <v>x</v>
      </c>
      <c r="V47" s="205">
        <f>IF('Indicator Date hidden'!W48="x","x",$V$2-'Indicator Date hidden'!W48)</f>
        <v>0</v>
      </c>
      <c r="W47" s="205" t="str">
        <f>IF('Indicator Date hidden'!X48="x","x",$W$2-'Indicator Date hidden'!X48)</f>
        <v>x</v>
      </c>
      <c r="X47" s="205">
        <f>IF('Indicator Date hidden'!Y48="x","x",$X$2-'Indicator Date hidden'!Y48)</f>
        <v>3</v>
      </c>
      <c r="Y47" s="205">
        <f>IF('Indicator Date hidden'!Z48="x","x",$Y$2-'Indicator Date hidden'!Z48)</f>
        <v>0</v>
      </c>
      <c r="Z47" s="205">
        <f>IF('Indicator Date hidden'!AA48="x","x",$Z$2-'Indicator Date hidden'!AA48)</f>
        <v>0</v>
      </c>
      <c r="AA47" s="205">
        <f>IF('Indicator Date hidden'!AB48="x","x",$AA$2-'Indicator Date hidden'!AB48)</f>
        <v>1</v>
      </c>
      <c r="AB47" s="205">
        <f>IF('Indicator Date hidden'!AC48="x","x",$AB$2-'Indicator Date hidden'!AC48)</f>
        <v>0</v>
      </c>
      <c r="AC47" s="205">
        <f>IF('Indicator Date hidden'!AD48="x","x",$AC$2-'Indicator Date hidden'!AD48)</f>
        <v>0</v>
      </c>
      <c r="AD47" s="205" t="str">
        <f>IF('Indicator Date hidden'!AE48="x","x",$AD$2-'Indicator Date hidden'!AE48)</f>
        <v>x</v>
      </c>
      <c r="AE47" s="205">
        <f>IF('Indicator Date hidden'!AF48="x","x",$AE$2-'Indicator Date hidden'!AF48)</f>
        <v>0</v>
      </c>
      <c r="AF47" s="205">
        <f>IF('Indicator Date hidden'!AG48="x","x",$AF$2-'Indicator Date hidden'!AG48)</f>
        <v>1</v>
      </c>
      <c r="AG47" s="205">
        <f>IF('Indicator Date hidden'!AH48="x","x",$AG$2-'Indicator Date hidden'!AH48)</f>
        <v>0</v>
      </c>
      <c r="AH47" s="205">
        <f>IF('Indicator Date hidden'!AI48="x","x",$AH$2-'Indicator Date hidden'!AI48)</f>
        <v>0</v>
      </c>
      <c r="AI47" s="205">
        <f>IF('Indicator Date hidden'!AJ48="x","x",$AI$2-'Indicator Date hidden'!AJ48)</f>
        <v>0</v>
      </c>
      <c r="AJ47" s="205" t="str">
        <f>IF('Indicator Date hidden'!AK48="x","x",$AJ$2-'Indicator Date hidden'!AK48)</f>
        <v>x</v>
      </c>
      <c r="AK47" s="205">
        <f>IF('Indicator Date hidden'!AL48="x","x",$AK$2-'Indicator Date hidden'!AL48)</f>
        <v>1</v>
      </c>
      <c r="AL47" s="205">
        <f>IF('Indicator Date hidden'!AM48="x","x",$AL$2-'Indicator Date hidden'!AM48)</f>
        <v>0</v>
      </c>
      <c r="AM47" s="205">
        <f>IF('Indicator Date hidden'!AN48="x","x",$AM$2-'Indicator Date hidden'!AN48)</f>
        <v>0</v>
      </c>
      <c r="AN47" s="205">
        <f>IF('Indicator Date hidden'!AO48="x","x",$AN$2-'Indicator Date hidden'!AO48)</f>
        <v>0</v>
      </c>
      <c r="AO47" s="205">
        <f>IF('Indicator Date hidden'!AP48="x","x",$AO$2-'Indicator Date hidden'!AP48)</f>
        <v>0</v>
      </c>
      <c r="AP47" s="205">
        <f>IF('Indicator Date hidden'!AQ48="x","x",$AP$2-'Indicator Date hidden'!AQ48)</f>
        <v>0</v>
      </c>
      <c r="AQ47" s="205">
        <f>IF('Indicator Date hidden'!AR48="x","x",$AQ$2-'Indicator Date hidden'!AR48)</f>
        <v>0</v>
      </c>
      <c r="AR47" s="205">
        <f>IF('Indicator Date hidden'!AS48="x","x",$AR$2-'Indicator Date hidden'!AS48)</f>
        <v>0</v>
      </c>
      <c r="AS47" s="205">
        <f>IF('Indicator Date hidden'!AT48="x","x",$AS$2-'Indicator Date hidden'!AT48)</f>
        <v>0</v>
      </c>
      <c r="AT47" s="205">
        <f>IF('Indicator Date hidden'!AU48="x","x",$AT$2-'Indicator Date hidden'!AU48)</f>
        <v>0</v>
      </c>
      <c r="AU47" s="205" t="str">
        <f>IF('Indicator Date hidden'!AV48="x","x",$AU$2-'Indicator Date hidden'!AV48)</f>
        <v>x</v>
      </c>
      <c r="AV47" s="205">
        <f>IF('Indicator Date hidden'!AW48="x","x",$AV$2-'Indicator Date hidden'!AW48)</f>
        <v>0</v>
      </c>
      <c r="AW47" s="205">
        <f>IF('Indicator Date hidden'!AX48="x","x",$AW$2-'Indicator Date hidden'!AX48)</f>
        <v>0</v>
      </c>
      <c r="AX47" s="205">
        <f>IF('Indicator Date hidden'!AY48="x","x",$AX$2-'Indicator Date hidden'!AY48)</f>
        <v>0</v>
      </c>
      <c r="AY47" s="205">
        <f>IF('Indicator Date hidden'!AZ48="x","x",$AY$2-'Indicator Date hidden'!AZ48)</f>
        <v>0</v>
      </c>
      <c r="AZ47" s="205">
        <f>IF('Indicator Date hidden'!BA48="x","x",$AZ$2-'Indicator Date hidden'!BA48)</f>
        <v>0</v>
      </c>
      <c r="BA47">
        <f t="shared" si="5"/>
        <v>6</v>
      </c>
      <c r="BB47" s="21">
        <f t="shared" si="6"/>
        <v>0.13333333333333333</v>
      </c>
      <c r="BC47">
        <f t="shared" si="7"/>
        <v>4</v>
      </c>
      <c r="BD47" s="21">
        <f t="shared" si="8"/>
        <v>0.49888765156985887</v>
      </c>
      <c r="BE47" s="281">
        <f t="shared" si="9"/>
        <v>0</v>
      </c>
    </row>
    <row r="48" spans="1:57" x14ac:dyDescent="0.35">
      <c r="A48" t="s">
        <v>6974</v>
      </c>
      <c r="B48" s="205">
        <f>IF('Indicator Date hidden'!C49="x","x",$B$2-'Indicator Date hidden'!C49)</f>
        <v>0</v>
      </c>
      <c r="C48" s="205">
        <f>IF('Indicator Date hidden'!D49="x","x",$C$2-'Indicator Date hidden'!D49)</f>
        <v>0</v>
      </c>
      <c r="D48" s="205">
        <f>IF('Indicator Date hidden'!E49="x","x",$D$2-'Indicator Date hidden'!E49)</f>
        <v>0</v>
      </c>
      <c r="E48" s="205">
        <f>IF('Indicator Date hidden'!F49="x","x",$E$2-'Indicator Date hidden'!F49)</f>
        <v>0</v>
      </c>
      <c r="F48" s="205">
        <f>IF('Indicator Date hidden'!G49="x","x",$F$2-'Indicator Date hidden'!G49)</f>
        <v>0</v>
      </c>
      <c r="G48" s="205">
        <f>IF('Indicator Date hidden'!H49="x","x",$G$2-'Indicator Date hidden'!H49)</f>
        <v>0</v>
      </c>
      <c r="H48" s="205">
        <f>IF('Indicator Date hidden'!I49="x","x",$H$2-'Indicator Date hidden'!I49)</f>
        <v>0</v>
      </c>
      <c r="I48" s="205">
        <f>IF('Indicator Date hidden'!J49="x","x",$I$2-'Indicator Date hidden'!J49)</f>
        <v>0</v>
      </c>
      <c r="J48" s="205">
        <f>IF('Indicator Date hidden'!K49="x","x",$J$2-'Indicator Date hidden'!K49)</f>
        <v>0</v>
      </c>
      <c r="K48" s="205">
        <f>IF('Indicator Date hidden'!L49="x","x",$K$2-'Indicator Date hidden'!L49)</f>
        <v>0</v>
      </c>
      <c r="L48" s="205">
        <f>IF('Indicator Date hidden'!M49="x","x",$L$2-'Indicator Date hidden'!M49)</f>
        <v>0</v>
      </c>
      <c r="M48" s="205">
        <f>IF('Indicator Date hidden'!N49="x","x",$M$2-'Indicator Date hidden'!N49)</f>
        <v>0</v>
      </c>
      <c r="N48" s="205">
        <f>IF('Indicator Date hidden'!O49="x","x",$N$2-'Indicator Date hidden'!O49)</f>
        <v>0</v>
      </c>
      <c r="O48" s="205">
        <f>IF('Indicator Date hidden'!P49="x","x",$O$2-'Indicator Date hidden'!P49)</f>
        <v>0</v>
      </c>
      <c r="P48" s="205">
        <f>IF('Indicator Date hidden'!Q49="x","x",$P$2-'Indicator Date hidden'!Q49)</f>
        <v>0</v>
      </c>
      <c r="Q48" s="205" t="str">
        <f>IF('Indicator Date hidden'!R49="x","x",$Q$2-'Indicator Date hidden'!R49)</f>
        <v>x</v>
      </c>
      <c r="R48" s="205">
        <f>IF('Indicator Date hidden'!S49="x","x",$R$2-'Indicator Date hidden'!S49)</f>
        <v>0</v>
      </c>
      <c r="S48" s="205">
        <f>IF('Indicator Date hidden'!T49="x","x",$S$2-'Indicator Date hidden'!T49)</f>
        <v>0</v>
      </c>
      <c r="T48" s="205">
        <f>IF('Indicator Date hidden'!U49="x","x",$T$2-'Indicator Date hidden'!U49)</f>
        <v>0</v>
      </c>
      <c r="U48" s="205" t="str">
        <f>IF('Indicator Date hidden'!V49="x","x",$U$2-'Indicator Date hidden'!V49)</f>
        <v>x</v>
      </c>
      <c r="V48" s="205">
        <f>IF('Indicator Date hidden'!W49="x","x",$V$2-'Indicator Date hidden'!W49)</f>
        <v>0</v>
      </c>
      <c r="W48" s="205" t="str">
        <f>IF('Indicator Date hidden'!X49="x","x",$W$2-'Indicator Date hidden'!X49)</f>
        <v>x</v>
      </c>
      <c r="X48" s="205">
        <f>IF('Indicator Date hidden'!Y49="x","x",$X$2-'Indicator Date hidden'!Y49)</f>
        <v>4</v>
      </c>
      <c r="Y48" s="205">
        <f>IF('Indicator Date hidden'!Z49="x","x",$Y$2-'Indicator Date hidden'!Z49)</f>
        <v>0</v>
      </c>
      <c r="Z48" s="205">
        <f>IF('Indicator Date hidden'!AA49="x","x",$Z$2-'Indicator Date hidden'!AA49)</f>
        <v>0</v>
      </c>
      <c r="AA48" s="205">
        <f>IF('Indicator Date hidden'!AB49="x","x",$AA$2-'Indicator Date hidden'!AB49)</f>
        <v>0</v>
      </c>
      <c r="AB48" s="205">
        <f>IF('Indicator Date hidden'!AC49="x","x",$AB$2-'Indicator Date hidden'!AC49)</f>
        <v>0</v>
      </c>
      <c r="AC48" s="205">
        <f>IF('Indicator Date hidden'!AD49="x","x",$AC$2-'Indicator Date hidden'!AD49)</f>
        <v>0</v>
      </c>
      <c r="AD48" s="205" t="str">
        <f>IF('Indicator Date hidden'!AE49="x","x",$AD$2-'Indicator Date hidden'!AE49)</f>
        <v>x</v>
      </c>
      <c r="AE48" s="205">
        <f>IF('Indicator Date hidden'!AF49="x","x",$AE$2-'Indicator Date hidden'!AF49)</f>
        <v>0</v>
      </c>
      <c r="AF48" s="205">
        <f>IF('Indicator Date hidden'!AG49="x","x",$AF$2-'Indicator Date hidden'!AG49)</f>
        <v>1</v>
      </c>
      <c r="AG48" s="205">
        <f>IF('Indicator Date hidden'!AH49="x","x",$AG$2-'Indicator Date hidden'!AH49)</f>
        <v>0</v>
      </c>
      <c r="AH48" s="205">
        <f>IF('Indicator Date hidden'!AI49="x","x",$AH$2-'Indicator Date hidden'!AI49)</f>
        <v>0</v>
      </c>
      <c r="AI48" s="205">
        <f>IF('Indicator Date hidden'!AJ49="x","x",$AI$2-'Indicator Date hidden'!AJ49)</f>
        <v>0</v>
      </c>
      <c r="AJ48" s="205" t="str">
        <f>IF('Indicator Date hidden'!AK49="x","x",$AJ$2-'Indicator Date hidden'!AK49)</f>
        <v>x</v>
      </c>
      <c r="AK48" s="205">
        <f>IF('Indicator Date hidden'!AL49="x","x",$AK$2-'Indicator Date hidden'!AL49)</f>
        <v>1</v>
      </c>
      <c r="AL48" s="205">
        <f>IF('Indicator Date hidden'!AM49="x","x",$AL$2-'Indicator Date hidden'!AM49)</f>
        <v>0</v>
      </c>
      <c r="AM48" s="205">
        <f>IF('Indicator Date hidden'!AN49="x","x",$AM$2-'Indicator Date hidden'!AN49)</f>
        <v>0</v>
      </c>
      <c r="AN48" s="205">
        <f>IF('Indicator Date hidden'!AO49="x","x",$AN$2-'Indicator Date hidden'!AO49)</f>
        <v>0</v>
      </c>
      <c r="AO48" s="205">
        <f>IF('Indicator Date hidden'!AP49="x","x",$AO$2-'Indicator Date hidden'!AP49)</f>
        <v>0</v>
      </c>
      <c r="AP48" s="205">
        <f>IF('Indicator Date hidden'!AQ49="x","x",$AP$2-'Indicator Date hidden'!AQ49)</f>
        <v>0</v>
      </c>
      <c r="AQ48" s="205">
        <f>IF('Indicator Date hidden'!AR49="x","x",$AQ$2-'Indicator Date hidden'!AR49)</f>
        <v>0</v>
      </c>
      <c r="AR48" s="205">
        <f>IF('Indicator Date hidden'!AS49="x","x",$AR$2-'Indicator Date hidden'!AS49)</f>
        <v>0</v>
      </c>
      <c r="AS48" s="205">
        <f>IF('Indicator Date hidden'!AT49="x","x",$AS$2-'Indicator Date hidden'!AT49)</f>
        <v>0</v>
      </c>
      <c r="AT48" s="205">
        <f>IF('Indicator Date hidden'!AU49="x","x",$AT$2-'Indicator Date hidden'!AU49)</f>
        <v>0</v>
      </c>
      <c r="AU48" s="205" t="str">
        <f>IF('Indicator Date hidden'!AV49="x","x",$AU$2-'Indicator Date hidden'!AV49)</f>
        <v>x</v>
      </c>
      <c r="AV48" s="205">
        <f>IF('Indicator Date hidden'!AW49="x","x",$AV$2-'Indicator Date hidden'!AW49)</f>
        <v>0</v>
      </c>
      <c r="AW48" s="205">
        <f>IF('Indicator Date hidden'!AX49="x","x",$AW$2-'Indicator Date hidden'!AX49)</f>
        <v>0</v>
      </c>
      <c r="AX48" s="205">
        <f>IF('Indicator Date hidden'!AY49="x","x",$AX$2-'Indicator Date hidden'!AY49)</f>
        <v>0</v>
      </c>
      <c r="AY48" s="205">
        <f>IF('Indicator Date hidden'!AZ49="x","x",$AY$2-'Indicator Date hidden'!AZ49)</f>
        <v>0</v>
      </c>
      <c r="AZ48" s="205">
        <f>IF('Indicator Date hidden'!BA49="x","x",$AZ$2-'Indicator Date hidden'!BA49)</f>
        <v>0</v>
      </c>
      <c r="BA48">
        <f t="shared" si="5"/>
        <v>6</v>
      </c>
      <c r="BB48" s="21">
        <f t="shared" si="6"/>
        <v>0.13333333333333333</v>
      </c>
      <c r="BC48">
        <f t="shared" si="7"/>
        <v>3</v>
      </c>
      <c r="BD48" s="21">
        <f t="shared" si="8"/>
        <v>0.6182412330330469</v>
      </c>
      <c r="BE48" s="281">
        <f t="shared" si="9"/>
        <v>0</v>
      </c>
    </row>
    <row r="49" spans="1:57" x14ac:dyDescent="0.35">
      <c r="A49" t="s">
        <v>6970</v>
      </c>
      <c r="B49" s="205">
        <f>IF('Indicator Date hidden'!C50="x","x",$B$2-'Indicator Date hidden'!C50)</f>
        <v>0</v>
      </c>
      <c r="C49" s="205">
        <f>IF('Indicator Date hidden'!D50="x","x",$C$2-'Indicator Date hidden'!D50)</f>
        <v>0</v>
      </c>
      <c r="D49" s="205">
        <f>IF('Indicator Date hidden'!E50="x","x",$D$2-'Indicator Date hidden'!E50)</f>
        <v>0</v>
      </c>
      <c r="E49" s="205">
        <f>IF('Indicator Date hidden'!F50="x","x",$E$2-'Indicator Date hidden'!F50)</f>
        <v>0</v>
      </c>
      <c r="F49" s="205">
        <f>IF('Indicator Date hidden'!G50="x","x",$F$2-'Indicator Date hidden'!G50)</f>
        <v>0</v>
      </c>
      <c r="G49" s="205">
        <f>IF('Indicator Date hidden'!H50="x","x",$G$2-'Indicator Date hidden'!H50)</f>
        <v>0</v>
      </c>
      <c r="H49" s="205">
        <f>IF('Indicator Date hidden'!I50="x","x",$H$2-'Indicator Date hidden'!I50)</f>
        <v>0</v>
      </c>
      <c r="I49" s="205">
        <f>IF('Indicator Date hidden'!J50="x","x",$I$2-'Indicator Date hidden'!J50)</f>
        <v>0</v>
      </c>
      <c r="J49" s="205">
        <f>IF('Indicator Date hidden'!K50="x","x",$J$2-'Indicator Date hidden'!K50)</f>
        <v>0</v>
      </c>
      <c r="K49" s="205">
        <f>IF('Indicator Date hidden'!L50="x","x",$K$2-'Indicator Date hidden'!L50)</f>
        <v>0</v>
      </c>
      <c r="L49" s="205">
        <f>IF('Indicator Date hidden'!M50="x","x",$L$2-'Indicator Date hidden'!M50)</f>
        <v>0</v>
      </c>
      <c r="M49" s="205">
        <f>IF('Indicator Date hidden'!N50="x","x",$M$2-'Indicator Date hidden'!N50)</f>
        <v>0</v>
      </c>
      <c r="N49" s="205">
        <f>IF('Indicator Date hidden'!O50="x","x",$N$2-'Indicator Date hidden'!O50)</f>
        <v>0</v>
      </c>
      <c r="O49" s="205">
        <f>IF('Indicator Date hidden'!P50="x","x",$O$2-'Indicator Date hidden'!P50)</f>
        <v>0</v>
      </c>
      <c r="P49" s="205">
        <f>IF('Indicator Date hidden'!Q50="x","x",$P$2-'Indicator Date hidden'!Q50)</f>
        <v>0</v>
      </c>
      <c r="Q49" s="205">
        <f>IF('Indicator Date hidden'!R50="x","x",$Q$2-'Indicator Date hidden'!R50)</f>
        <v>8</v>
      </c>
      <c r="R49" s="205">
        <f>IF('Indicator Date hidden'!S50="x","x",$R$2-'Indicator Date hidden'!S50)</f>
        <v>0</v>
      </c>
      <c r="S49" s="205">
        <f>IF('Indicator Date hidden'!T50="x","x",$S$2-'Indicator Date hidden'!T50)</f>
        <v>0</v>
      </c>
      <c r="T49" s="205">
        <f>IF('Indicator Date hidden'!U50="x","x",$T$2-'Indicator Date hidden'!U50)</f>
        <v>0</v>
      </c>
      <c r="U49" s="205" t="str">
        <f>IF('Indicator Date hidden'!V50="x","x",$U$2-'Indicator Date hidden'!V50)</f>
        <v>x</v>
      </c>
      <c r="V49" s="205">
        <f>IF('Indicator Date hidden'!W50="x","x",$V$2-'Indicator Date hidden'!W50)</f>
        <v>0</v>
      </c>
      <c r="W49" s="205">
        <f>IF('Indicator Date hidden'!X50="x","x",$W$2-'Indicator Date hidden'!X50)</f>
        <v>2</v>
      </c>
      <c r="X49" s="205">
        <f>IF('Indicator Date hidden'!Y50="x","x",$X$2-'Indicator Date hidden'!Y50)</f>
        <v>4</v>
      </c>
      <c r="Y49" s="205">
        <f>IF('Indicator Date hidden'!Z50="x","x",$Y$2-'Indicator Date hidden'!Z50)</f>
        <v>0</v>
      </c>
      <c r="Z49" s="205">
        <f>IF('Indicator Date hidden'!AA50="x","x",$Z$2-'Indicator Date hidden'!AA50)</f>
        <v>0</v>
      </c>
      <c r="AA49" s="205">
        <f>IF('Indicator Date hidden'!AB50="x","x",$AA$2-'Indicator Date hidden'!AB50)</f>
        <v>0</v>
      </c>
      <c r="AB49" s="205">
        <f>IF('Indicator Date hidden'!AC50="x","x",$AB$2-'Indicator Date hidden'!AC50)</f>
        <v>0</v>
      </c>
      <c r="AC49" s="205">
        <f>IF('Indicator Date hidden'!AD50="x","x",$AC$2-'Indicator Date hidden'!AD50)</f>
        <v>0</v>
      </c>
      <c r="AD49" s="205">
        <f>IF('Indicator Date hidden'!AE50="x","x",$AD$2-'Indicator Date hidden'!AE50)</f>
        <v>0</v>
      </c>
      <c r="AE49" s="205" t="str">
        <f>IF('Indicator Date hidden'!AF50="x","x",$AE$2-'Indicator Date hidden'!AF50)</f>
        <v>x</v>
      </c>
      <c r="AF49" s="205">
        <f>IF('Indicator Date hidden'!AG50="x","x",$AF$2-'Indicator Date hidden'!AG50)</f>
        <v>1</v>
      </c>
      <c r="AG49" s="205">
        <f>IF('Indicator Date hidden'!AH50="x","x",$AG$2-'Indicator Date hidden'!AH50)</f>
        <v>0</v>
      </c>
      <c r="AH49" s="205">
        <f>IF('Indicator Date hidden'!AI50="x","x",$AH$2-'Indicator Date hidden'!AI50)</f>
        <v>0</v>
      </c>
      <c r="AI49" s="205">
        <f>IF('Indicator Date hidden'!AJ50="x","x",$AI$2-'Indicator Date hidden'!AJ50)</f>
        <v>0</v>
      </c>
      <c r="AJ49" s="205" t="str">
        <f>IF('Indicator Date hidden'!AK50="x","x",$AJ$2-'Indicator Date hidden'!AK50)</f>
        <v>x</v>
      </c>
      <c r="AK49" s="205">
        <f>IF('Indicator Date hidden'!AL50="x","x",$AK$2-'Indicator Date hidden'!AL50)</f>
        <v>0</v>
      </c>
      <c r="AL49" s="205">
        <f>IF('Indicator Date hidden'!AM50="x","x",$AL$2-'Indicator Date hidden'!AM50)</f>
        <v>0</v>
      </c>
      <c r="AM49" s="205">
        <f>IF('Indicator Date hidden'!AN50="x","x",$AM$2-'Indicator Date hidden'!AN50)</f>
        <v>0</v>
      </c>
      <c r="AN49" s="205">
        <f>IF('Indicator Date hidden'!AO50="x","x",$AN$2-'Indicator Date hidden'!AO50)</f>
        <v>0</v>
      </c>
      <c r="AO49" s="205" t="str">
        <f>IF('Indicator Date hidden'!AP50="x","x",$AO$2-'Indicator Date hidden'!AP50)</f>
        <v>x</v>
      </c>
      <c r="AP49" s="205" t="str">
        <f>IF('Indicator Date hidden'!AQ50="x","x",$AP$2-'Indicator Date hidden'!AQ50)</f>
        <v>x</v>
      </c>
      <c r="AQ49" s="205">
        <f>IF('Indicator Date hidden'!AR50="x","x",$AQ$2-'Indicator Date hidden'!AR50)</f>
        <v>4</v>
      </c>
      <c r="AR49" s="205">
        <f>IF('Indicator Date hidden'!AS50="x","x",$AR$2-'Indicator Date hidden'!AS50)</f>
        <v>0</v>
      </c>
      <c r="AS49" s="205">
        <f>IF('Indicator Date hidden'!AT50="x","x",$AS$2-'Indicator Date hidden'!AT50)</f>
        <v>0</v>
      </c>
      <c r="AT49" s="205">
        <f>IF('Indicator Date hidden'!AU50="x","x",$AT$2-'Indicator Date hidden'!AU50)</f>
        <v>0</v>
      </c>
      <c r="AU49" s="205" t="str">
        <f>IF('Indicator Date hidden'!AV50="x","x",$AU$2-'Indicator Date hidden'!AV50)</f>
        <v>x</v>
      </c>
      <c r="AV49" s="205">
        <f>IF('Indicator Date hidden'!AW50="x","x",$AV$2-'Indicator Date hidden'!AW50)</f>
        <v>0</v>
      </c>
      <c r="AW49" s="205">
        <f>IF('Indicator Date hidden'!AX50="x","x",$AW$2-'Indicator Date hidden'!AX50)</f>
        <v>0</v>
      </c>
      <c r="AX49" s="205">
        <f>IF('Indicator Date hidden'!AY50="x","x",$AX$2-'Indicator Date hidden'!AY50)</f>
        <v>0</v>
      </c>
      <c r="AY49" s="205">
        <f>IF('Indicator Date hidden'!AZ50="x","x",$AY$2-'Indicator Date hidden'!AZ50)</f>
        <v>0</v>
      </c>
      <c r="AZ49" s="205">
        <f>IF('Indicator Date hidden'!BA50="x","x",$AZ$2-'Indicator Date hidden'!BA50)</f>
        <v>0</v>
      </c>
      <c r="BA49">
        <f t="shared" si="5"/>
        <v>19</v>
      </c>
      <c r="BB49" s="21">
        <f t="shared" si="6"/>
        <v>0.42222222222222222</v>
      </c>
      <c r="BC49">
        <f t="shared" si="7"/>
        <v>5</v>
      </c>
      <c r="BD49" s="21">
        <f t="shared" si="8"/>
        <v>1.4374188114485538</v>
      </c>
      <c r="BE49" s="281">
        <f t="shared" si="9"/>
        <v>0</v>
      </c>
    </row>
    <row r="50" spans="1:57" x14ac:dyDescent="0.35">
      <c r="A50" t="s">
        <v>6972</v>
      </c>
      <c r="B50" s="205">
        <f>IF('Indicator Date hidden'!C51="x","x",$B$2-'Indicator Date hidden'!C51)</f>
        <v>0</v>
      </c>
      <c r="C50" s="205">
        <f>IF('Indicator Date hidden'!D51="x","x",$C$2-'Indicator Date hidden'!D51)</f>
        <v>0</v>
      </c>
      <c r="D50" s="205">
        <f>IF('Indicator Date hidden'!E51="x","x",$D$2-'Indicator Date hidden'!E51)</f>
        <v>0</v>
      </c>
      <c r="E50" s="205">
        <f>IF('Indicator Date hidden'!F51="x","x",$E$2-'Indicator Date hidden'!F51)</f>
        <v>0</v>
      </c>
      <c r="F50" s="205">
        <f>IF('Indicator Date hidden'!G51="x","x",$F$2-'Indicator Date hidden'!G51)</f>
        <v>0</v>
      </c>
      <c r="G50" s="205">
        <f>IF('Indicator Date hidden'!H51="x","x",$G$2-'Indicator Date hidden'!H51)</f>
        <v>0</v>
      </c>
      <c r="H50" s="205">
        <f>IF('Indicator Date hidden'!I51="x","x",$H$2-'Indicator Date hidden'!I51)</f>
        <v>0</v>
      </c>
      <c r="I50" s="205">
        <f>IF('Indicator Date hidden'!J51="x","x",$I$2-'Indicator Date hidden'!J51)</f>
        <v>0</v>
      </c>
      <c r="J50" s="205">
        <f>IF('Indicator Date hidden'!K51="x","x",$J$2-'Indicator Date hidden'!K51)</f>
        <v>0</v>
      </c>
      <c r="K50" s="205">
        <f>IF('Indicator Date hidden'!L51="x","x",$K$2-'Indicator Date hidden'!L51)</f>
        <v>0</v>
      </c>
      <c r="L50" s="205">
        <f>IF('Indicator Date hidden'!M51="x","x",$L$2-'Indicator Date hidden'!M51)</f>
        <v>0</v>
      </c>
      <c r="M50" s="205">
        <f>IF('Indicator Date hidden'!N51="x","x",$M$2-'Indicator Date hidden'!N51)</f>
        <v>0</v>
      </c>
      <c r="N50" s="205">
        <f>IF('Indicator Date hidden'!O51="x","x",$N$2-'Indicator Date hidden'!O51)</f>
        <v>0</v>
      </c>
      <c r="O50" s="205">
        <f>IF('Indicator Date hidden'!P51="x","x",$O$2-'Indicator Date hidden'!P51)</f>
        <v>0</v>
      </c>
      <c r="P50" s="205">
        <f>IF('Indicator Date hidden'!Q51="x","x",$P$2-'Indicator Date hidden'!Q51)</f>
        <v>0</v>
      </c>
      <c r="Q50" s="205" t="str">
        <f>IF('Indicator Date hidden'!R51="x","x",$Q$2-'Indicator Date hidden'!R51)</f>
        <v>x</v>
      </c>
      <c r="R50" s="205">
        <f>IF('Indicator Date hidden'!S51="x","x",$R$2-'Indicator Date hidden'!S51)</f>
        <v>0</v>
      </c>
      <c r="S50" s="205">
        <f>IF('Indicator Date hidden'!T51="x","x",$S$2-'Indicator Date hidden'!T51)</f>
        <v>0</v>
      </c>
      <c r="T50" s="205">
        <f>IF('Indicator Date hidden'!U51="x","x",$T$2-'Indicator Date hidden'!U51)</f>
        <v>0</v>
      </c>
      <c r="U50" s="205">
        <f>IF('Indicator Date hidden'!V51="x","x",$U$2-'Indicator Date hidden'!V51)</f>
        <v>0</v>
      </c>
      <c r="V50" s="205">
        <f>IF('Indicator Date hidden'!W51="x","x",$V$2-'Indicator Date hidden'!W51)</f>
        <v>0</v>
      </c>
      <c r="W50" s="205" t="str">
        <f>IF('Indicator Date hidden'!X51="x","x",$W$2-'Indicator Date hidden'!X51)</f>
        <v>x</v>
      </c>
      <c r="X50" s="205">
        <f>IF('Indicator Date hidden'!Y51="x","x",$X$2-'Indicator Date hidden'!Y51)</f>
        <v>3</v>
      </c>
      <c r="Y50" s="205">
        <f>IF('Indicator Date hidden'!Z51="x","x",$Y$2-'Indicator Date hidden'!Z51)</f>
        <v>0</v>
      </c>
      <c r="Z50" s="205">
        <f>IF('Indicator Date hidden'!AA51="x","x",$Z$2-'Indicator Date hidden'!AA51)</f>
        <v>0</v>
      </c>
      <c r="AA50" s="205" t="str">
        <f>IF('Indicator Date hidden'!AB51="x","x",$AA$2-'Indicator Date hidden'!AB51)</f>
        <v>x</v>
      </c>
      <c r="AB50" s="205">
        <f>IF('Indicator Date hidden'!AC51="x","x",$AB$2-'Indicator Date hidden'!AC51)</f>
        <v>0</v>
      </c>
      <c r="AC50" s="205">
        <f>IF('Indicator Date hidden'!AD51="x","x",$AC$2-'Indicator Date hidden'!AD51)</f>
        <v>0</v>
      </c>
      <c r="AD50" s="205" t="str">
        <f>IF('Indicator Date hidden'!AE51="x","x",$AD$2-'Indicator Date hidden'!AE51)</f>
        <v>x</v>
      </c>
      <c r="AE50" s="205" t="str">
        <f>IF('Indicator Date hidden'!AF51="x","x",$AE$2-'Indicator Date hidden'!AF51)</f>
        <v>x</v>
      </c>
      <c r="AF50" s="205" t="str">
        <f>IF('Indicator Date hidden'!AG51="x","x",$AF$2-'Indicator Date hidden'!AG51)</f>
        <v>x</v>
      </c>
      <c r="AG50" s="205">
        <f>IF('Indicator Date hidden'!AH51="x","x",$AG$2-'Indicator Date hidden'!AH51)</f>
        <v>0</v>
      </c>
      <c r="AH50" s="205">
        <f>IF('Indicator Date hidden'!AI51="x","x",$AH$2-'Indicator Date hidden'!AI51)</f>
        <v>0</v>
      </c>
      <c r="AI50" s="205">
        <f>IF('Indicator Date hidden'!AJ51="x","x",$AI$2-'Indicator Date hidden'!AJ51)</f>
        <v>0</v>
      </c>
      <c r="AJ50" s="205" t="str">
        <f>IF('Indicator Date hidden'!AK51="x","x",$AJ$2-'Indicator Date hidden'!AK51)</f>
        <v>x</v>
      </c>
      <c r="AK50" s="205">
        <f>IF('Indicator Date hidden'!AL51="x","x",$AK$2-'Indicator Date hidden'!AL51)</f>
        <v>1</v>
      </c>
      <c r="AL50" s="205">
        <f>IF('Indicator Date hidden'!AM51="x","x",$AL$2-'Indicator Date hidden'!AM51)</f>
        <v>0</v>
      </c>
      <c r="AM50" s="205">
        <f>IF('Indicator Date hidden'!AN51="x","x",$AM$2-'Indicator Date hidden'!AN51)</f>
        <v>0</v>
      </c>
      <c r="AN50" s="205">
        <f>IF('Indicator Date hidden'!AO51="x","x",$AN$2-'Indicator Date hidden'!AO51)</f>
        <v>0</v>
      </c>
      <c r="AO50" s="205" t="str">
        <f>IF('Indicator Date hidden'!AP51="x","x",$AO$2-'Indicator Date hidden'!AP51)</f>
        <v>x</v>
      </c>
      <c r="AP50" s="205" t="str">
        <f>IF('Indicator Date hidden'!AQ51="x","x",$AP$2-'Indicator Date hidden'!AQ51)</f>
        <v>x</v>
      </c>
      <c r="AQ50" s="205" t="str">
        <f>IF('Indicator Date hidden'!AR51="x","x",$AQ$2-'Indicator Date hidden'!AR51)</f>
        <v>x</v>
      </c>
      <c r="AR50" s="205">
        <f>IF('Indicator Date hidden'!AS51="x","x",$AR$2-'Indicator Date hidden'!AS51)</f>
        <v>0</v>
      </c>
      <c r="AS50" s="205">
        <f>IF('Indicator Date hidden'!AT51="x","x",$AS$2-'Indicator Date hidden'!AT51)</f>
        <v>0</v>
      </c>
      <c r="AT50" s="205">
        <f>IF('Indicator Date hidden'!AU51="x","x",$AT$2-'Indicator Date hidden'!AU51)</f>
        <v>0</v>
      </c>
      <c r="AU50" s="205" t="str">
        <f>IF('Indicator Date hidden'!AV51="x","x",$AU$2-'Indicator Date hidden'!AV51)</f>
        <v>x</v>
      </c>
      <c r="AV50" s="205">
        <f>IF('Indicator Date hidden'!AW51="x","x",$AV$2-'Indicator Date hidden'!AW51)</f>
        <v>0</v>
      </c>
      <c r="AW50" s="205">
        <f>IF('Indicator Date hidden'!AX51="x","x",$AW$2-'Indicator Date hidden'!AX51)</f>
        <v>0</v>
      </c>
      <c r="AX50" s="205">
        <f>IF('Indicator Date hidden'!AY51="x","x",$AX$2-'Indicator Date hidden'!AY51)</f>
        <v>0</v>
      </c>
      <c r="AY50" s="205">
        <f>IF('Indicator Date hidden'!AZ51="x","x",$AY$2-'Indicator Date hidden'!AZ51)</f>
        <v>8</v>
      </c>
      <c r="AZ50" s="205">
        <f>IF('Indicator Date hidden'!BA51="x","x",$AZ$2-'Indicator Date hidden'!BA51)</f>
        <v>8</v>
      </c>
      <c r="BA50">
        <f t="shared" si="5"/>
        <v>20</v>
      </c>
      <c r="BB50" s="21">
        <f t="shared" si="6"/>
        <v>0.5</v>
      </c>
      <c r="BC50">
        <f t="shared" si="7"/>
        <v>4</v>
      </c>
      <c r="BD50" s="21">
        <f t="shared" si="8"/>
        <v>1.7888543819998317</v>
      </c>
      <c r="BE50" s="281">
        <f t="shared" si="9"/>
        <v>0</v>
      </c>
    </row>
    <row r="51" spans="1:57" x14ac:dyDescent="0.35">
      <c r="A51" t="s">
        <v>6976</v>
      </c>
      <c r="B51" s="205">
        <f>IF('Indicator Date hidden'!C52="x","x",$B$2-'Indicator Date hidden'!C52)</f>
        <v>0</v>
      </c>
      <c r="C51" s="205">
        <f>IF('Indicator Date hidden'!D52="x","x",$C$2-'Indicator Date hidden'!D52)</f>
        <v>0</v>
      </c>
      <c r="D51" s="205">
        <f>IF('Indicator Date hidden'!E52="x","x",$D$2-'Indicator Date hidden'!E52)</f>
        <v>0</v>
      </c>
      <c r="E51" s="205">
        <f>IF('Indicator Date hidden'!F52="x","x",$E$2-'Indicator Date hidden'!F52)</f>
        <v>0</v>
      </c>
      <c r="F51" s="205">
        <f>IF('Indicator Date hidden'!G52="x","x",$F$2-'Indicator Date hidden'!G52)</f>
        <v>0</v>
      </c>
      <c r="G51" s="205">
        <f>IF('Indicator Date hidden'!H52="x","x",$G$2-'Indicator Date hidden'!H52)</f>
        <v>0</v>
      </c>
      <c r="H51" s="205">
        <f>IF('Indicator Date hidden'!I52="x","x",$H$2-'Indicator Date hidden'!I52)</f>
        <v>0</v>
      </c>
      <c r="I51" s="205">
        <f>IF('Indicator Date hidden'!J52="x","x",$I$2-'Indicator Date hidden'!J52)</f>
        <v>0</v>
      </c>
      <c r="J51" s="205">
        <f>IF('Indicator Date hidden'!K52="x","x",$J$2-'Indicator Date hidden'!K52)</f>
        <v>0</v>
      </c>
      <c r="K51" s="205">
        <f>IF('Indicator Date hidden'!L52="x","x",$K$2-'Indicator Date hidden'!L52)</f>
        <v>0</v>
      </c>
      <c r="L51" s="205">
        <f>IF('Indicator Date hidden'!M52="x","x",$L$2-'Indicator Date hidden'!M52)</f>
        <v>0</v>
      </c>
      <c r="M51" s="205">
        <f>IF('Indicator Date hidden'!N52="x","x",$M$2-'Indicator Date hidden'!N52)</f>
        <v>0</v>
      </c>
      <c r="N51" s="205">
        <f>IF('Indicator Date hidden'!O52="x","x",$N$2-'Indicator Date hidden'!O52)</f>
        <v>0</v>
      </c>
      <c r="O51" s="205">
        <f>IF('Indicator Date hidden'!P52="x","x",$O$2-'Indicator Date hidden'!P52)</f>
        <v>0</v>
      </c>
      <c r="P51" s="205">
        <f>IF('Indicator Date hidden'!Q52="x","x",$P$2-'Indicator Date hidden'!Q52)</f>
        <v>0</v>
      </c>
      <c r="Q51" s="205">
        <f>IF('Indicator Date hidden'!R52="x","x",$Q$2-'Indicator Date hidden'!R52)</f>
        <v>1</v>
      </c>
      <c r="R51" s="205">
        <f>IF('Indicator Date hidden'!S52="x","x",$R$2-'Indicator Date hidden'!S52)</f>
        <v>0</v>
      </c>
      <c r="S51" s="205">
        <f>IF('Indicator Date hidden'!T52="x","x",$S$2-'Indicator Date hidden'!T52)</f>
        <v>0</v>
      </c>
      <c r="T51" s="205">
        <f>IF('Indicator Date hidden'!U52="x","x",$T$2-'Indicator Date hidden'!U52)</f>
        <v>0</v>
      </c>
      <c r="U51" s="205">
        <f>IF('Indicator Date hidden'!V52="x","x",$U$2-'Indicator Date hidden'!V52)</f>
        <v>0</v>
      </c>
      <c r="V51" s="205">
        <f>IF('Indicator Date hidden'!W52="x","x",$V$2-'Indicator Date hidden'!W52)</f>
        <v>0</v>
      </c>
      <c r="W51" s="205">
        <f>IF('Indicator Date hidden'!X52="x","x",$W$2-'Indicator Date hidden'!X52)</f>
        <v>1</v>
      </c>
      <c r="X51" s="205">
        <f>IF('Indicator Date hidden'!Y52="x","x",$X$2-'Indicator Date hidden'!Y52)</f>
        <v>2</v>
      </c>
      <c r="Y51" s="205">
        <f>IF('Indicator Date hidden'!Z52="x","x",$Y$2-'Indicator Date hidden'!Z52)</f>
        <v>0</v>
      </c>
      <c r="Z51" s="205">
        <f>IF('Indicator Date hidden'!AA52="x","x",$Z$2-'Indicator Date hidden'!AA52)</f>
        <v>0</v>
      </c>
      <c r="AA51" s="205">
        <f>IF('Indicator Date hidden'!AB52="x","x",$AA$2-'Indicator Date hidden'!AB52)</f>
        <v>0</v>
      </c>
      <c r="AB51" s="205">
        <f>IF('Indicator Date hidden'!AC52="x","x",$AB$2-'Indicator Date hidden'!AC52)</f>
        <v>0</v>
      </c>
      <c r="AC51" s="205">
        <f>IF('Indicator Date hidden'!AD52="x","x",$AC$2-'Indicator Date hidden'!AD52)</f>
        <v>0</v>
      </c>
      <c r="AD51" s="205">
        <f>IF('Indicator Date hidden'!AE52="x","x",$AD$2-'Indicator Date hidden'!AE52)</f>
        <v>0</v>
      </c>
      <c r="AE51" s="205">
        <f>IF('Indicator Date hidden'!AF52="x","x",$AE$2-'Indicator Date hidden'!AF52)</f>
        <v>0</v>
      </c>
      <c r="AF51" s="205">
        <f>IF('Indicator Date hidden'!AG52="x","x",$AF$2-'Indicator Date hidden'!AG52)</f>
        <v>0</v>
      </c>
      <c r="AG51" s="205">
        <f>IF('Indicator Date hidden'!AH52="x","x",$AG$2-'Indicator Date hidden'!AH52)</f>
        <v>0</v>
      </c>
      <c r="AH51" s="205">
        <f>IF('Indicator Date hidden'!AI52="x","x",$AH$2-'Indicator Date hidden'!AI52)</f>
        <v>0</v>
      </c>
      <c r="AI51" s="205">
        <f>IF('Indicator Date hidden'!AJ52="x","x",$AI$2-'Indicator Date hidden'!AJ52)</f>
        <v>0</v>
      </c>
      <c r="AJ51" s="205" t="str">
        <f>IF('Indicator Date hidden'!AK52="x","x",$AJ$2-'Indicator Date hidden'!AK52)</f>
        <v>x</v>
      </c>
      <c r="AK51" s="205">
        <f>IF('Indicator Date hidden'!AL52="x","x",$AK$2-'Indicator Date hidden'!AL52)</f>
        <v>1</v>
      </c>
      <c r="AL51" s="205">
        <f>IF('Indicator Date hidden'!AM52="x","x",$AL$2-'Indicator Date hidden'!AM52)</f>
        <v>0</v>
      </c>
      <c r="AM51" s="205">
        <f>IF('Indicator Date hidden'!AN52="x","x",$AM$2-'Indicator Date hidden'!AN52)</f>
        <v>0</v>
      </c>
      <c r="AN51" s="205">
        <f>IF('Indicator Date hidden'!AO52="x","x",$AN$2-'Indicator Date hidden'!AO52)</f>
        <v>0</v>
      </c>
      <c r="AO51" s="205">
        <f>IF('Indicator Date hidden'!AP52="x","x",$AO$2-'Indicator Date hidden'!AP52)</f>
        <v>0</v>
      </c>
      <c r="AP51" s="205">
        <f>IF('Indicator Date hidden'!AQ52="x","x",$AP$2-'Indicator Date hidden'!AQ52)</f>
        <v>0</v>
      </c>
      <c r="AQ51" s="205">
        <f>IF('Indicator Date hidden'!AR52="x","x",$AQ$2-'Indicator Date hidden'!AR52)</f>
        <v>0</v>
      </c>
      <c r="AR51" s="205">
        <f>IF('Indicator Date hidden'!AS52="x","x",$AR$2-'Indicator Date hidden'!AS52)</f>
        <v>0</v>
      </c>
      <c r="AS51" s="205">
        <f>IF('Indicator Date hidden'!AT52="x","x",$AS$2-'Indicator Date hidden'!AT52)</f>
        <v>0</v>
      </c>
      <c r="AT51" s="205">
        <f>IF('Indicator Date hidden'!AU52="x","x",$AT$2-'Indicator Date hidden'!AU52)</f>
        <v>0</v>
      </c>
      <c r="AU51" s="205">
        <f>IF('Indicator Date hidden'!AV52="x","x",$AU$2-'Indicator Date hidden'!AV52)</f>
        <v>1</v>
      </c>
      <c r="AV51" s="205">
        <f>IF('Indicator Date hidden'!AW52="x","x",$AV$2-'Indicator Date hidden'!AW52)</f>
        <v>0</v>
      </c>
      <c r="AW51" s="205">
        <f>IF('Indicator Date hidden'!AX52="x","x",$AW$2-'Indicator Date hidden'!AX52)</f>
        <v>0</v>
      </c>
      <c r="AX51" s="205">
        <f>IF('Indicator Date hidden'!AY52="x","x",$AX$2-'Indicator Date hidden'!AY52)</f>
        <v>0</v>
      </c>
      <c r="AY51" s="205">
        <f>IF('Indicator Date hidden'!AZ52="x","x",$AY$2-'Indicator Date hidden'!AZ52)</f>
        <v>0</v>
      </c>
      <c r="AZ51" s="205">
        <f>IF('Indicator Date hidden'!BA52="x","x",$AZ$2-'Indicator Date hidden'!BA52)</f>
        <v>0</v>
      </c>
      <c r="BA51">
        <f t="shared" si="5"/>
        <v>6</v>
      </c>
      <c r="BB51" s="21">
        <f t="shared" si="6"/>
        <v>0.12</v>
      </c>
      <c r="BC51">
        <f t="shared" si="7"/>
        <v>5</v>
      </c>
      <c r="BD51" s="21">
        <f t="shared" si="8"/>
        <v>0.38157568056677826</v>
      </c>
      <c r="BE51" s="281">
        <f t="shared" si="9"/>
        <v>0</v>
      </c>
    </row>
    <row r="52" spans="1:57" x14ac:dyDescent="0.35">
      <c r="A52" t="s">
        <v>6978</v>
      </c>
      <c r="B52" s="205">
        <f>IF('Indicator Date hidden'!C53="x","x",$B$2-'Indicator Date hidden'!C53)</f>
        <v>0</v>
      </c>
      <c r="C52" s="205">
        <f>IF('Indicator Date hidden'!D53="x","x",$C$2-'Indicator Date hidden'!D53)</f>
        <v>0</v>
      </c>
      <c r="D52" s="205">
        <f>IF('Indicator Date hidden'!E53="x","x",$D$2-'Indicator Date hidden'!E53)</f>
        <v>0</v>
      </c>
      <c r="E52" s="205">
        <f>IF('Indicator Date hidden'!F53="x","x",$E$2-'Indicator Date hidden'!F53)</f>
        <v>0</v>
      </c>
      <c r="F52" s="205">
        <f>IF('Indicator Date hidden'!G53="x","x",$F$2-'Indicator Date hidden'!G53)</f>
        <v>0</v>
      </c>
      <c r="G52" s="205">
        <f>IF('Indicator Date hidden'!H53="x","x",$G$2-'Indicator Date hidden'!H53)</f>
        <v>0</v>
      </c>
      <c r="H52" s="205">
        <f>IF('Indicator Date hidden'!I53="x","x",$H$2-'Indicator Date hidden'!I53)</f>
        <v>0</v>
      </c>
      <c r="I52" s="205">
        <f>IF('Indicator Date hidden'!J53="x","x",$I$2-'Indicator Date hidden'!J53)</f>
        <v>0</v>
      </c>
      <c r="J52" s="205">
        <f>IF('Indicator Date hidden'!K53="x","x",$J$2-'Indicator Date hidden'!K53)</f>
        <v>0</v>
      </c>
      <c r="K52" s="205">
        <f>IF('Indicator Date hidden'!L53="x","x",$K$2-'Indicator Date hidden'!L53)</f>
        <v>0</v>
      </c>
      <c r="L52" s="205">
        <f>IF('Indicator Date hidden'!M53="x","x",$L$2-'Indicator Date hidden'!M53)</f>
        <v>0</v>
      </c>
      <c r="M52" s="205">
        <f>IF('Indicator Date hidden'!N53="x","x",$M$2-'Indicator Date hidden'!N53)</f>
        <v>0</v>
      </c>
      <c r="N52" s="205">
        <f>IF('Indicator Date hidden'!O53="x","x",$N$2-'Indicator Date hidden'!O53)</f>
        <v>0</v>
      </c>
      <c r="O52" s="205">
        <f>IF('Indicator Date hidden'!P53="x","x",$O$2-'Indicator Date hidden'!P53)</f>
        <v>0</v>
      </c>
      <c r="P52" s="205">
        <f>IF('Indicator Date hidden'!Q53="x","x",$P$2-'Indicator Date hidden'!Q53)</f>
        <v>0</v>
      </c>
      <c r="Q52" s="205">
        <f>IF('Indicator Date hidden'!R53="x","x",$Q$2-'Indicator Date hidden'!R53)</f>
        <v>0</v>
      </c>
      <c r="R52" s="205">
        <f>IF('Indicator Date hidden'!S53="x","x",$R$2-'Indicator Date hidden'!S53)</f>
        <v>0</v>
      </c>
      <c r="S52" s="205">
        <f>IF('Indicator Date hidden'!T53="x","x",$S$2-'Indicator Date hidden'!T53)</f>
        <v>0</v>
      </c>
      <c r="T52" s="205">
        <f>IF('Indicator Date hidden'!U53="x","x",$T$2-'Indicator Date hidden'!U53)</f>
        <v>0</v>
      </c>
      <c r="U52" s="205">
        <f>IF('Indicator Date hidden'!V53="x","x",$U$2-'Indicator Date hidden'!V53)</f>
        <v>0</v>
      </c>
      <c r="V52" s="205">
        <f>IF('Indicator Date hidden'!W53="x","x",$V$2-'Indicator Date hidden'!W53)</f>
        <v>0</v>
      </c>
      <c r="W52" s="205">
        <f>IF('Indicator Date hidden'!X53="x","x",$W$2-'Indicator Date hidden'!X53)</f>
        <v>2</v>
      </c>
      <c r="X52" s="205">
        <f>IF('Indicator Date hidden'!Y53="x","x",$X$2-'Indicator Date hidden'!Y53)</f>
        <v>3</v>
      </c>
      <c r="Y52" s="205">
        <f>IF('Indicator Date hidden'!Z53="x","x",$Y$2-'Indicator Date hidden'!Z53)</f>
        <v>0</v>
      </c>
      <c r="Z52" s="205">
        <f>IF('Indicator Date hidden'!AA53="x","x",$Z$2-'Indicator Date hidden'!AA53)</f>
        <v>0</v>
      </c>
      <c r="AA52" s="205">
        <f>IF('Indicator Date hidden'!AB53="x","x",$AA$2-'Indicator Date hidden'!AB53)</f>
        <v>0</v>
      </c>
      <c r="AB52" s="205">
        <f>IF('Indicator Date hidden'!AC53="x","x",$AB$2-'Indicator Date hidden'!AC53)</f>
        <v>0</v>
      </c>
      <c r="AC52" s="205">
        <f>IF('Indicator Date hidden'!AD53="x","x",$AC$2-'Indicator Date hidden'!AD53)</f>
        <v>0</v>
      </c>
      <c r="AD52" s="205">
        <f>IF('Indicator Date hidden'!AE53="x","x",$AD$2-'Indicator Date hidden'!AE53)</f>
        <v>0</v>
      </c>
      <c r="AE52" s="205">
        <f>IF('Indicator Date hidden'!AF53="x","x",$AE$2-'Indicator Date hidden'!AF53)</f>
        <v>0</v>
      </c>
      <c r="AF52" s="205">
        <f>IF('Indicator Date hidden'!AG53="x","x",$AF$2-'Indicator Date hidden'!AG53)</f>
        <v>0</v>
      </c>
      <c r="AG52" s="205">
        <f>IF('Indicator Date hidden'!AH53="x","x",$AG$2-'Indicator Date hidden'!AH53)</f>
        <v>0</v>
      </c>
      <c r="AH52" s="205">
        <f>IF('Indicator Date hidden'!AI53="x","x",$AH$2-'Indicator Date hidden'!AI53)</f>
        <v>0</v>
      </c>
      <c r="AI52" s="205">
        <f>IF('Indicator Date hidden'!AJ53="x","x",$AI$2-'Indicator Date hidden'!AJ53)</f>
        <v>0</v>
      </c>
      <c r="AJ52" s="205" t="str">
        <f>IF('Indicator Date hidden'!AK53="x","x",$AJ$2-'Indicator Date hidden'!AK53)</f>
        <v>x</v>
      </c>
      <c r="AK52" s="205">
        <f>IF('Indicator Date hidden'!AL53="x","x",$AK$2-'Indicator Date hidden'!AL53)</f>
        <v>1</v>
      </c>
      <c r="AL52" s="205">
        <f>IF('Indicator Date hidden'!AM53="x","x",$AL$2-'Indicator Date hidden'!AM53)</f>
        <v>0</v>
      </c>
      <c r="AM52" s="205">
        <f>IF('Indicator Date hidden'!AN53="x","x",$AM$2-'Indicator Date hidden'!AN53)</f>
        <v>0</v>
      </c>
      <c r="AN52" s="205">
        <f>IF('Indicator Date hidden'!AO53="x","x",$AN$2-'Indicator Date hidden'!AO53)</f>
        <v>0</v>
      </c>
      <c r="AO52" s="205">
        <f>IF('Indicator Date hidden'!AP53="x","x",$AO$2-'Indicator Date hidden'!AP53)</f>
        <v>0</v>
      </c>
      <c r="AP52" s="205">
        <f>IF('Indicator Date hidden'!AQ53="x","x",$AP$2-'Indicator Date hidden'!AQ53)</f>
        <v>0</v>
      </c>
      <c r="AQ52" s="205">
        <f>IF('Indicator Date hidden'!AR53="x","x",$AQ$2-'Indicator Date hidden'!AR53)</f>
        <v>0</v>
      </c>
      <c r="AR52" s="205">
        <f>IF('Indicator Date hidden'!AS53="x","x",$AR$2-'Indicator Date hidden'!AS53)</f>
        <v>0</v>
      </c>
      <c r="AS52" s="205">
        <f>IF('Indicator Date hidden'!AT53="x","x",$AS$2-'Indicator Date hidden'!AT53)</f>
        <v>0</v>
      </c>
      <c r="AT52" s="205">
        <f>IF('Indicator Date hidden'!AU53="x","x",$AT$2-'Indicator Date hidden'!AU53)</f>
        <v>0</v>
      </c>
      <c r="AU52" s="205">
        <f>IF('Indicator Date hidden'!AV53="x","x",$AU$2-'Indicator Date hidden'!AV53)</f>
        <v>1</v>
      </c>
      <c r="AV52" s="205">
        <f>IF('Indicator Date hidden'!AW53="x","x",$AV$2-'Indicator Date hidden'!AW53)</f>
        <v>0</v>
      </c>
      <c r="AW52" s="205">
        <f>IF('Indicator Date hidden'!AX53="x","x",$AW$2-'Indicator Date hidden'!AX53)</f>
        <v>0</v>
      </c>
      <c r="AX52" s="205">
        <f>IF('Indicator Date hidden'!AY53="x","x",$AX$2-'Indicator Date hidden'!AY53)</f>
        <v>0</v>
      </c>
      <c r="AY52" s="205">
        <f>IF('Indicator Date hidden'!AZ53="x","x",$AY$2-'Indicator Date hidden'!AZ53)</f>
        <v>0</v>
      </c>
      <c r="AZ52" s="205">
        <f>IF('Indicator Date hidden'!BA53="x","x",$AZ$2-'Indicator Date hidden'!BA53)</f>
        <v>0</v>
      </c>
      <c r="BA52">
        <f t="shared" si="5"/>
        <v>7</v>
      </c>
      <c r="BB52" s="21">
        <f t="shared" si="6"/>
        <v>0.14000000000000001</v>
      </c>
      <c r="BC52">
        <f t="shared" si="7"/>
        <v>4</v>
      </c>
      <c r="BD52" s="21">
        <f t="shared" si="8"/>
        <v>0.52952809179494909</v>
      </c>
      <c r="BE52" s="281">
        <f t="shared" si="9"/>
        <v>0</v>
      </c>
    </row>
    <row r="53" spans="1:57" x14ac:dyDescent="0.35">
      <c r="A53" t="s">
        <v>6979</v>
      </c>
      <c r="B53" s="205">
        <f>IF('Indicator Date hidden'!C54="x","x",$B$2-'Indicator Date hidden'!C54)</f>
        <v>0</v>
      </c>
      <c r="C53" s="205">
        <f>IF('Indicator Date hidden'!D54="x","x",$C$2-'Indicator Date hidden'!D54)</f>
        <v>0</v>
      </c>
      <c r="D53" s="205">
        <f>IF('Indicator Date hidden'!E54="x","x",$D$2-'Indicator Date hidden'!E54)</f>
        <v>0</v>
      </c>
      <c r="E53" s="205">
        <f>IF('Indicator Date hidden'!F54="x","x",$E$2-'Indicator Date hidden'!F54)</f>
        <v>0</v>
      </c>
      <c r="F53" s="205">
        <f>IF('Indicator Date hidden'!G54="x","x",$F$2-'Indicator Date hidden'!G54)</f>
        <v>0</v>
      </c>
      <c r="G53" s="205">
        <f>IF('Indicator Date hidden'!H54="x","x",$G$2-'Indicator Date hidden'!H54)</f>
        <v>0</v>
      </c>
      <c r="H53" s="205">
        <f>IF('Indicator Date hidden'!I54="x","x",$H$2-'Indicator Date hidden'!I54)</f>
        <v>0</v>
      </c>
      <c r="I53" s="205">
        <f>IF('Indicator Date hidden'!J54="x","x",$I$2-'Indicator Date hidden'!J54)</f>
        <v>0</v>
      </c>
      <c r="J53" s="205">
        <f>IF('Indicator Date hidden'!K54="x","x",$J$2-'Indicator Date hidden'!K54)</f>
        <v>0</v>
      </c>
      <c r="K53" s="205">
        <f>IF('Indicator Date hidden'!L54="x","x",$K$2-'Indicator Date hidden'!L54)</f>
        <v>0</v>
      </c>
      <c r="L53" s="205">
        <f>IF('Indicator Date hidden'!M54="x","x",$L$2-'Indicator Date hidden'!M54)</f>
        <v>0</v>
      </c>
      <c r="M53" s="205">
        <f>IF('Indicator Date hidden'!N54="x","x",$M$2-'Indicator Date hidden'!N54)</f>
        <v>0</v>
      </c>
      <c r="N53" s="205">
        <f>IF('Indicator Date hidden'!O54="x","x",$N$2-'Indicator Date hidden'!O54)</f>
        <v>0</v>
      </c>
      <c r="O53" s="205">
        <f>IF('Indicator Date hidden'!P54="x","x",$O$2-'Indicator Date hidden'!P54)</f>
        <v>0</v>
      </c>
      <c r="P53" s="205">
        <f>IF('Indicator Date hidden'!Q54="x","x",$P$2-'Indicator Date hidden'!Q54)</f>
        <v>0</v>
      </c>
      <c r="Q53" s="205">
        <f>IF('Indicator Date hidden'!R54="x","x",$Q$2-'Indicator Date hidden'!R54)</f>
        <v>0</v>
      </c>
      <c r="R53" s="205">
        <f>IF('Indicator Date hidden'!S54="x","x",$R$2-'Indicator Date hidden'!S54)</f>
        <v>0</v>
      </c>
      <c r="S53" s="205">
        <f>IF('Indicator Date hidden'!T54="x","x",$S$2-'Indicator Date hidden'!T54)</f>
        <v>0</v>
      </c>
      <c r="T53" s="205">
        <f>IF('Indicator Date hidden'!U54="x","x",$T$2-'Indicator Date hidden'!U54)</f>
        <v>0</v>
      </c>
      <c r="U53" s="205">
        <f>IF('Indicator Date hidden'!V54="x","x",$U$2-'Indicator Date hidden'!V54)</f>
        <v>0</v>
      </c>
      <c r="V53" s="205">
        <f>IF('Indicator Date hidden'!W54="x","x",$V$2-'Indicator Date hidden'!W54)</f>
        <v>0</v>
      </c>
      <c r="W53" s="205">
        <f>IF('Indicator Date hidden'!X54="x","x",$W$2-'Indicator Date hidden'!X54)</f>
        <v>0</v>
      </c>
      <c r="X53" s="205">
        <f>IF('Indicator Date hidden'!Y54="x","x",$X$2-'Indicator Date hidden'!Y54)</f>
        <v>4</v>
      </c>
      <c r="Y53" s="205">
        <f>IF('Indicator Date hidden'!Z54="x","x",$Y$2-'Indicator Date hidden'!Z54)</f>
        <v>0</v>
      </c>
      <c r="Z53" s="205">
        <f>IF('Indicator Date hidden'!AA54="x","x",$Z$2-'Indicator Date hidden'!AA54)</f>
        <v>0</v>
      </c>
      <c r="AA53" s="205">
        <f>IF('Indicator Date hidden'!AB54="x","x",$AA$2-'Indicator Date hidden'!AB54)</f>
        <v>0</v>
      </c>
      <c r="AB53" s="205">
        <f>IF('Indicator Date hidden'!AC54="x","x",$AB$2-'Indicator Date hidden'!AC54)</f>
        <v>0</v>
      </c>
      <c r="AC53" s="205">
        <f>IF('Indicator Date hidden'!AD54="x","x",$AC$2-'Indicator Date hidden'!AD54)</f>
        <v>0</v>
      </c>
      <c r="AD53" s="205" t="str">
        <f>IF('Indicator Date hidden'!AE54="x","x",$AD$2-'Indicator Date hidden'!AE54)</f>
        <v>x</v>
      </c>
      <c r="AE53" s="205">
        <f>IF('Indicator Date hidden'!AF54="x","x",$AE$2-'Indicator Date hidden'!AF54)</f>
        <v>0</v>
      </c>
      <c r="AF53" s="205">
        <f>IF('Indicator Date hidden'!AG54="x","x",$AF$2-'Indicator Date hidden'!AG54)</f>
        <v>5</v>
      </c>
      <c r="AG53" s="205">
        <f>IF('Indicator Date hidden'!AH54="x","x",$AG$2-'Indicator Date hidden'!AH54)</f>
        <v>0</v>
      </c>
      <c r="AH53" s="205">
        <f>IF('Indicator Date hidden'!AI54="x","x",$AH$2-'Indicator Date hidden'!AI54)</f>
        <v>0</v>
      </c>
      <c r="AI53" s="205">
        <f>IF('Indicator Date hidden'!AJ54="x","x",$AI$2-'Indicator Date hidden'!AJ54)</f>
        <v>0</v>
      </c>
      <c r="AJ53" s="205">
        <f>IF('Indicator Date hidden'!AK54="x","x",$AJ$2-'Indicator Date hidden'!AK54)</f>
        <v>1</v>
      </c>
      <c r="AK53" s="205">
        <f>IF('Indicator Date hidden'!AL54="x","x",$AK$2-'Indicator Date hidden'!AL54)</f>
        <v>0</v>
      </c>
      <c r="AL53" s="205">
        <f>IF('Indicator Date hidden'!AM54="x","x",$AL$2-'Indicator Date hidden'!AM54)</f>
        <v>0</v>
      </c>
      <c r="AM53" s="205">
        <f>IF('Indicator Date hidden'!AN54="x","x",$AM$2-'Indicator Date hidden'!AN54)</f>
        <v>0</v>
      </c>
      <c r="AN53" s="205">
        <f>IF('Indicator Date hidden'!AO54="x","x",$AN$2-'Indicator Date hidden'!AO54)</f>
        <v>0</v>
      </c>
      <c r="AO53" s="205">
        <f>IF('Indicator Date hidden'!AP54="x","x",$AO$2-'Indicator Date hidden'!AP54)</f>
        <v>0</v>
      </c>
      <c r="AP53" s="205">
        <f>IF('Indicator Date hidden'!AQ54="x","x",$AP$2-'Indicator Date hidden'!AQ54)</f>
        <v>0</v>
      </c>
      <c r="AQ53" s="205">
        <f>IF('Indicator Date hidden'!AR54="x","x",$AQ$2-'Indicator Date hidden'!AR54)</f>
        <v>0</v>
      </c>
      <c r="AR53" s="205">
        <f>IF('Indicator Date hidden'!AS54="x","x",$AR$2-'Indicator Date hidden'!AS54)</f>
        <v>0</v>
      </c>
      <c r="AS53" s="205">
        <f>IF('Indicator Date hidden'!AT54="x","x",$AS$2-'Indicator Date hidden'!AT54)</f>
        <v>0</v>
      </c>
      <c r="AT53" s="205">
        <f>IF('Indicator Date hidden'!AU54="x","x",$AT$2-'Indicator Date hidden'!AU54)</f>
        <v>0</v>
      </c>
      <c r="AU53" s="205">
        <f>IF('Indicator Date hidden'!AV54="x","x",$AU$2-'Indicator Date hidden'!AV54)</f>
        <v>1</v>
      </c>
      <c r="AV53" s="205">
        <f>IF('Indicator Date hidden'!AW54="x","x",$AV$2-'Indicator Date hidden'!AW54)</f>
        <v>0</v>
      </c>
      <c r="AW53" s="205">
        <f>IF('Indicator Date hidden'!AX54="x","x",$AW$2-'Indicator Date hidden'!AX54)</f>
        <v>0</v>
      </c>
      <c r="AX53" s="205">
        <f>IF('Indicator Date hidden'!AY54="x","x",$AX$2-'Indicator Date hidden'!AY54)</f>
        <v>0</v>
      </c>
      <c r="AY53" s="205">
        <f>IF('Indicator Date hidden'!AZ54="x","x",$AY$2-'Indicator Date hidden'!AZ54)</f>
        <v>0</v>
      </c>
      <c r="AZ53" s="205">
        <f>IF('Indicator Date hidden'!BA54="x","x",$AZ$2-'Indicator Date hidden'!BA54)</f>
        <v>0</v>
      </c>
      <c r="BA53">
        <f t="shared" si="5"/>
        <v>11</v>
      </c>
      <c r="BB53" s="21">
        <f t="shared" si="6"/>
        <v>0.22</v>
      </c>
      <c r="BC53">
        <f t="shared" si="7"/>
        <v>4</v>
      </c>
      <c r="BD53" s="21">
        <f t="shared" si="8"/>
        <v>0.90088845036441667</v>
      </c>
      <c r="BE53" s="281">
        <f t="shared" si="9"/>
        <v>0</v>
      </c>
    </row>
    <row r="54" spans="1:57" x14ac:dyDescent="0.35">
      <c r="A54" t="s">
        <v>7148</v>
      </c>
      <c r="B54" s="205">
        <f>IF('Indicator Date hidden'!C55="x","x",$B$2-'Indicator Date hidden'!C55)</f>
        <v>0</v>
      </c>
      <c r="C54" s="205">
        <f>IF('Indicator Date hidden'!D55="x","x",$C$2-'Indicator Date hidden'!D55)</f>
        <v>0</v>
      </c>
      <c r="D54" s="205">
        <f>IF('Indicator Date hidden'!E55="x","x",$D$2-'Indicator Date hidden'!E55)</f>
        <v>0</v>
      </c>
      <c r="E54" s="205">
        <f>IF('Indicator Date hidden'!F55="x","x",$E$2-'Indicator Date hidden'!F55)</f>
        <v>0</v>
      </c>
      <c r="F54" s="205">
        <f>IF('Indicator Date hidden'!G55="x","x",$F$2-'Indicator Date hidden'!G55)</f>
        <v>0</v>
      </c>
      <c r="G54" s="205">
        <f>IF('Indicator Date hidden'!H55="x","x",$G$2-'Indicator Date hidden'!H55)</f>
        <v>0</v>
      </c>
      <c r="H54" s="205">
        <f>IF('Indicator Date hidden'!I55="x","x",$H$2-'Indicator Date hidden'!I55)</f>
        <v>0</v>
      </c>
      <c r="I54" s="205">
        <f>IF('Indicator Date hidden'!J55="x","x",$I$2-'Indicator Date hidden'!J55)</f>
        <v>0</v>
      </c>
      <c r="J54" s="205">
        <f>IF('Indicator Date hidden'!K55="x","x",$J$2-'Indicator Date hidden'!K55)</f>
        <v>0</v>
      </c>
      <c r="K54" s="205">
        <f>IF('Indicator Date hidden'!L55="x","x",$K$2-'Indicator Date hidden'!L55)</f>
        <v>0</v>
      </c>
      <c r="L54" s="205">
        <f>IF('Indicator Date hidden'!M55="x","x",$L$2-'Indicator Date hidden'!M55)</f>
        <v>0</v>
      </c>
      <c r="M54" s="205">
        <f>IF('Indicator Date hidden'!N55="x","x",$M$2-'Indicator Date hidden'!N55)</f>
        <v>0</v>
      </c>
      <c r="N54" s="205">
        <f>IF('Indicator Date hidden'!O55="x","x",$N$2-'Indicator Date hidden'!O55)</f>
        <v>0</v>
      </c>
      <c r="O54" s="205">
        <f>IF('Indicator Date hidden'!P55="x","x",$O$2-'Indicator Date hidden'!P55)</f>
        <v>0</v>
      </c>
      <c r="P54" s="205">
        <f>IF('Indicator Date hidden'!Q55="x","x",$P$2-'Indicator Date hidden'!Q55)</f>
        <v>0</v>
      </c>
      <c r="Q54" s="205" t="str">
        <f>IF('Indicator Date hidden'!R55="x","x",$Q$2-'Indicator Date hidden'!R55)</f>
        <v>x</v>
      </c>
      <c r="R54" s="205">
        <f>IF('Indicator Date hidden'!S55="x","x",$R$2-'Indicator Date hidden'!S55)</f>
        <v>0</v>
      </c>
      <c r="S54" s="205">
        <f>IF('Indicator Date hidden'!T55="x","x",$S$2-'Indicator Date hidden'!T55)</f>
        <v>0</v>
      </c>
      <c r="T54" s="205">
        <f>IF('Indicator Date hidden'!U55="x","x",$T$2-'Indicator Date hidden'!U55)</f>
        <v>0</v>
      </c>
      <c r="U54" s="205">
        <f>IF('Indicator Date hidden'!V55="x","x",$U$2-'Indicator Date hidden'!V55)</f>
        <v>0</v>
      </c>
      <c r="V54" s="205">
        <f>IF('Indicator Date hidden'!W55="x","x",$V$2-'Indicator Date hidden'!W55)</f>
        <v>0</v>
      </c>
      <c r="W54" s="205">
        <f>IF('Indicator Date hidden'!X55="x","x",$W$2-'Indicator Date hidden'!X55)</f>
        <v>6</v>
      </c>
      <c r="X54" s="205">
        <f>IF('Indicator Date hidden'!Y55="x","x",$X$2-'Indicator Date hidden'!Y55)</f>
        <v>4</v>
      </c>
      <c r="Y54" s="205">
        <f>IF('Indicator Date hidden'!Z55="x","x",$Y$2-'Indicator Date hidden'!Z55)</f>
        <v>0</v>
      </c>
      <c r="Z54" s="205">
        <f>IF('Indicator Date hidden'!AA55="x","x",$Z$2-'Indicator Date hidden'!AA55)</f>
        <v>0</v>
      </c>
      <c r="AA54" s="205">
        <f>IF('Indicator Date hidden'!AB55="x","x",$AA$2-'Indicator Date hidden'!AB55)</f>
        <v>0</v>
      </c>
      <c r="AB54" s="205">
        <f>IF('Indicator Date hidden'!AC55="x","x",$AB$2-'Indicator Date hidden'!AC55)</f>
        <v>0</v>
      </c>
      <c r="AC54" s="205">
        <f>IF('Indicator Date hidden'!AD55="x","x",$AC$2-'Indicator Date hidden'!AD55)</f>
        <v>0</v>
      </c>
      <c r="AD54" s="205">
        <f>IF('Indicator Date hidden'!AE55="x","x",$AD$2-'Indicator Date hidden'!AE55)</f>
        <v>0</v>
      </c>
      <c r="AE54" s="205">
        <f>IF('Indicator Date hidden'!AF55="x","x",$AE$2-'Indicator Date hidden'!AF55)</f>
        <v>0</v>
      </c>
      <c r="AF54" s="205">
        <f>IF('Indicator Date hidden'!AG55="x","x",$AF$2-'Indicator Date hidden'!AG55)</f>
        <v>0</v>
      </c>
      <c r="AG54" s="205">
        <f>IF('Indicator Date hidden'!AH55="x","x",$AG$2-'Indicator Date hidden'!AH55)</f>
        <v>0</v>
      </c>
      <c r="AH54" s="205">
        <f>IF('Indicator Date hidden'!AI55="x","x",$AH$2-'Indicator Date hidden'!AI55)</f>
        <v>0</v>
      </c>
      <c r="AI54" s="205">
        <f>IF('Indicator Date hidden'!AJ55="x","x",$AI$2-'Indicator Date hidden'!AJ55)</f>
        <v>0</v>
      </c>
      <c r="AJ54" s="205">
        <f>IF('Indicator Date hidden'!AK55="x","x",$AJ$2-'Indicator Date hidden'!AK55)</f>
        <v>1</v>
      </c>
      <c r="AK54" s="205">
        <f>IF('Indicator Date hidden'!AL55="x","x",$AK$2-'Indicator Date hidden'!AL55)</f>
        <v>1</v>
      </c>
      <c r="AL54" s="205">
        <f>IF('Indicator Date hidden'!AM55="x","x",$AL$2-'Indicator Date hidden'!AM55)</f>
        <v>0</v>
      </c>
      <c r="AM54" s="205">
        <f>IF('Indicator Date hidden'!AN55="x","x",$AM$2-'Indicator Date hidden'!AN55)</f>
        <v>0</v>
      </c>
      <c r="AN54" s="205">
        <f>IF('Indicator Date hidden'!AO55="x","x",$AN$2-'Indicator Date hidden'!AO55)</f>
        <v>0</v>
      </c>
      <c r="AO54" s="205">
        <f>IF('Indicator Date hidden'!AP55="x","x",$AO$2-'Indicator Date hidden'!AP55)</f>
        <v>0</v>
      </c>
      <c r="AP54" s="205">
        <f>IF('Indicator Date hidden'!AQ55="x","x",$AP$2-'Indicator Date hidden'!AQ55)</f>
        <v>0</v>
      </c>
      <c r="AQ54" s="205">
        <f>IF('Indicator Date hidden'!AR55="x","x",$AQ$2-'Indicator Date hidden'!AR55)</f>
        <v>6</v>
      </c>
      <c r="AR54" s="205">
        <f>IF('Indicator Date hidden'!AS55="x","x",$AR$2-'Indicator Date hidden'!AS55)</f>
        <v>0</v>
      </c>
      <c r="AS54" s="205">
        <f>IF('Indicator Date hidden'!AT55="x","x",$AS$2-'Indicator Date hidden'!AT55)</f>
        <v>0</v>
      </c>
      <c r="AT54" s="205">
        <f>IF('Indicator Date hidden'!AU55="x","x",$AT$2-'Indicator Date hidden'!AU55)</f>
        <v>0</v>
      </c>
      <c r="AU54" s="205">
        <f>IF('Indicator Date hidden'!AV55="x","x",$AU$2-'Indicator Date hidden'!AV55)</f>
        <v>1</v>
      </c>
      <c r="AV54" s="205">
        <f>IF('Indicator Date hidden'!AW55="x","x",$AV$2-'Indicator Date hidden'!AW55)</f>
        <v>0</v>
      </c>
      <c r="AW54" s="205">
        <f>IF('Indicator Date hidden'!AX55="x","x",$AW$2-'Indicator Date hidden'!AX55)</f>
        <v>0</v>
      </c>
      <c r="AX54" s="205">
        <f>IF('Indicator Date hidden'!AY55="x","x",$AX$2-'Indicator Date hidden'!AY55)</f>
        <v>0</v>
      </c>
      <c r="AY54" s="205">
        <f>IF('Indicator Date hidden'!AZ55="x","x",$AY$2-'Indicator Date hidden'!AZ55)</f>
        <v>0</v>
      </c>
      <c r="AZ54" s="205">
        <f>IF('Indicator Date hidden'!BA55="x","x",$AZ$2-'Indicator Date hidden'!BA55)</f>
        <v>0</v>
      </c>
      <c r="BA54">
        <f t="shared" si="5"/>
        <v>19</v>
      </c>
      <c r="BB54" s="21">
        <f t="shared" si="6"/>
        <v>0.38</v>
      </c>
      <c r="BC54">
        <f t="shared" si="7"/>
        <v>6</v>
      </c>
      <c r="BD54" s="21">
        <f t="shared" si="8"/>
        <v>1.2944496900227525</v>
      </c>
      <c r="BE54" s="281">
        <f t="shared" si="9"/>
        <v>0</v>
      </c>
    </row>
    <row r="55" spans="1:57" x14ac:dyDescent="0.35">
      <c r="A55" t="s">
        <v>7008</v>
      </c>
      <c r="B55" s="205">
        <f>IF('Indicator Date hidden'!C56="x","x",$B$2-'Indicator Date hidden'!C56)</f>
        <v>0</v>
      </c>
      <c r="C55" s="205">
        <f>IF('Indicator Date hidden'!D56="x","x",$C$2-'Indicator Date hidden'!D56)</f>
        <v>0</v>
      </c>
      <c r="D55" s="205">
        <f>IF('Indicator Date hidden'!E56="x","x",$D$2-'Indicator Date hidden'!E56)</f>
        <v>0</v>
      </c>
      <c r="E55" s="205">
        <f>IF('Indicator Date hidden'!F56="x","x",$E$2-'Indicator Date hidden'!F56)</f>
        <v>0</v>
      </c>
      <c r="F55" s="205">
        <f>IF('Indicator Date hidden'!G56="x","x",$F$2-'Indicator Date hidden'!G56)</f>
        <v>0</v>
      </c>
      <c r="G55" s="205">
        <f>IF('Indicator Date hidden'!H56="x","x",$G$2-'Indicator Date hidden'!H56)</f>
        <v>0</v>
      </c>
      <c r="H55" s="205">
        <f>IF('Indicator Date hidden'!I56="x","x",$H$2-'Indicator Date hidden'!I56)</f>
        <v>0</v>
      </c>
      <c r="I55" s="205">
        <f>IF('Indicator Date hidden'!J56="x","x",$I$2-'Indicator Date hidden'!J56)</f>
        <v>0</v>
      </c>
      <c r="J55" s="205">
        <f>IF('Indicator Date hidden'!K56="x","x",$J$2-'Indicator Date hidden'!K56)</f>
        <v>0</v>
      </c>
      <c r="K55" s="205">
        <f>IF('Indicator Date hidden'!L56="x","x",$K$2-'Indicator Date hidden'!L56)</f>
        <v>0</v>
      </c>
      <c r="L55" s="205">
        <f>IF('Indicator Date hidden'!M56="x","x",$L$2-'Indicator Date hidden'!M56)</f>
        <v>0</v>
      </c>
      <c r="M55" s="205">
        <f>IF('Indicator Date hidden'!N56="x","x",$M$2-'Indicator Date hidden'!N56)</f>
        <v>0</v>
      </c>
      <c r="N55" s="205">
        <f>IF('Indicator Date hidden'!O56="x","x",$N$2-'Indicator Date hidden'!O56)</f>
        <v>0</v>
      </c>
      <c r="O55" s="205">
        <f>IF('Indicator Date hidden'!P56="x","x",$O$2-'Indicator Date hidden'!P56)</f>
        <v>0</v>
      </c>
      <c r="P55" s="205">
        <f>IF('Indicator Date hidden'!Q56="x","x",$P$2-'Indicator Date hidden'!Q56)</f>
        <v>0</v>
      </c>
      <c r="Q55" s="205" t="str">
        <f>IF('Indicator Date hidden'!R56="x","x",$Q$2-'Indicator Date hidden'!R56)</f>
        <v>x</v>
      </c>
      <c r="R55" s="205">
        <f>IF('Indicator Date hidden'!S56="x","x",$R$2-'Indicator Date hidden'!S56)</f>
        <v>0</v>
      </c>
      <c r="S55" s="205">
        <f>IF('Indicator Date hidden'!T56="x","x",$S$2-'Indicator Date hidden'!T56)</f>
        <v>0</v>
      </c>
      <c r="T55" s="205">
        <f>IF('Indicator Date hidden'!U56="x","x",$T$2-'Indicator Date hidden'!U56)</f>
        <v>0</v>
      </c>
      <c r="U55" s="205">
        <f>IF('Indicator Date hidden'!V56="x","x",$U$2-'Indicator Date hidden'!V56)</f>
        <v>0</v>
      </c>
      <c r="V55" s="205">
        <f>IF('Indicator Date hidden'!W56="x","x",$V$2-'Indicator Date hidden'!W56)</f>
        <v>0</v>
      </c>
      <c r="W55" s="205">
        <f>IF('Indicator Date hidden'!X56="x","x",$W$2-'Indicator Date hidden'!X56)</f>
        <v>4</v>
      </c>
      <c r="X55" s="205" t="str">
        <f>IF('Indicator Date hidden'!Y56="x","x",$X$2-'Indicator Date hidden'!Y56)</f>
        <v>x</v>
      </c>
      <c r="Y55" s="205">
        <f>IF('Indicator Date hidden'!Z56="x","x",$Y$2-'Indicator Date hidden'!Z56)</f>
        <v>0</v>
      </c>
      <c r="Z55" s="205">
        <f>IF('Indicator Date hidden'!AA56="x","x",$Z$2-'Indicator Date hidden'!AA56)</f>
        <v>0</v>
      </c>
      <c r="AA55" s="205">
        <f>IF('Indicator Date hidden'!AB56="x","x",$AA$2-'Indicator Date hidden'!AB56)</f>
        <v>0</v>
      </c>
      <c r="AB55" s="205">
        <f>IF('Indicator Date hidden'!AC56="x","x",$AB$2-'Indicator Date hidden'!AC56)</f>
        <v>0</v>
      </c>
      <c r="AC55" s="205">
        <f>IF('Indicator Date hidden'!AD56="x","x",$AC$2-'Indicator Date hidden'!AD56)</f>
        <v>0</v>
      </c>
      <c r="AD55" s="205">
        <f>IF('Indicator Date hidden'!AE56="x","x",$AD$2-'Indicator Date hidden'!AE56)</f>
        <v>0</v>
      </c>
      <c r="AE55" s="205" t="str">
        <f>IF('Indicator Date hidden'!AF56="x","x",$AE$2-'Indicator Date hidden'!AF56)</f>
        <v>x</v>
      </c>
      <c r="AF55" s="205" t="str">
        <f>IF('Indicator Date hidden'!AG56="x","x",$AF$2-'Indicator Date hidden'!AG56)</f>
        <v>x</v>
      </c>
      <c r="AG55" s="205">
        <f>IF('Indicator Date hidden'!AH56="x","x",$AG$2-'Indicator Date hidden'!AH56)</f>
        <v>0</v>
      </c>
      <c r="AH55" s="205">
        <f>IF('Indicator Date hidden'!AI56="x","x",$AH$2-'Indicator Date hidden'!AI56)</f>
        <v>0</v>
      </c>
      <c r="AI55" s="205">
        <f>IF('Indicator Date hidden'!AJ56="x","x",$AI$2-'Indicator Date hidden'!AJ56)</f>
        <v>0</v>
      </c>
      <c r="AJ55" s="205" t="str">
        <f>IF('Indicator Date hidden'!AK56="x","x",$AJ$2-'Indicator Date hidden'!AK56)</f>
        <v>x</v>
      </c>
      <c r="AK55" s="205">
        <f>IF('Indicator Date hidden'!AL56="x","x",$AK$2-'Indicator Date hidden'!AL56)</f>
        <v>1</v>
      </c>
      <c r="AL55" s="205">
        <f>IF('Indicator Date hidden'!AM56="x","x",$AL$2-'Indicator Date hidden'!AM56)</f>
        <v>0</v>
      </c>
      <c r="AM55" s="205">
        <f>IF('Indicator Date hidden'!AN56="x","x",$AM$2-'Indicator Date hidden'!AN56)</f>
        <v>0</v>
      </c>
      <c r="AN55" s="205">
        <f>IF('Indicator Date hidden'!AO56="x","x",$AN$2-'Indicator Date hidden'!AO56)</f>
        <v>0</v>
      </c>
      <c r="AO55" s="205" t="str">
        <f>IF('Indicator Date hidden'!AP56="x","x",$AO$2-'Indicator Date hidden'!AP56)</f>
        <v>x</v>
      </c>
      <c r="AP55" s="205" t="str">
        <f>IF('Indicator Date hidden'!AQ56="x","x",$AP$2-'Indicator Date hidden'!AQ56)</f>
        <v>x</v>
      </c>
      <c r="AQ55" s="205" t="str">
        <f>IF('Indicator Date hidden'!AR56="x","x",$AQ$2-'Indicator Date hidden'!AR56)</f>
        <v>x</v>
      </c>
      <c r="AR55" s="205">
        <f>IF('Indicator Date hidden'!AS56="x","x",$AR$2-'Indicator Date hidden'!AS56)</f>
        <v>0</v>
      </c>
      <c r="AS55" s="205">
        <f>IF('Indicator Date hidden'!AT56="x","x",$AS$2-'Indicator Date hidden'!AT56)</f>
        <v>2</v>
      </c>
      <c r="AT55" s="205">
        <f>IF('Indicator Date hidden'!AU56="x","x",$AT$2-'Indicator Date hidden'!AU56)</f>
        <v>0</v>
      </c>
      <c r="AU55" s="205">
        <f>IF('Indicator Date hidden'!AV56="x","x",$AU$2-'Indicator Date hidden'!AV56)</f>
        <v>1</v>
      </c>
      <c r="AV55" s="205">
        <f>IF('Indicator Date hidden'!AW56="x","x",$AV$2-'Indicator Date hidden'!AW56)</f>
        <v>0</v>
      </c>
      <c r="AW55" s="205">
        <f>IF('Indicator Date hidden'!AX56="x","x",$AW$2-'Indicator Date hidden'!AX56)</f>
        <v>0</v>
      </c>
      <c r="AX55" s="205">
        <f>IF('Indicator Date hidden'!AY56="x","x",$AX$2-'Indicator Date hidden'!AY56)</f>
        <v>0</v>
      </c>
      <c r="AY55" s="205">
        <f>IF('Indicator Date hidden'!AZ56="x","x",$AY$2-'Indicator Date hidden'!AZ56)</f>
        <v>0</v>
      </c>
      <c r="AZ55" s="205">
        <f>IF('Indicator Date hidden'!BA56="x","x",$AZ$2-'Indicator Date hidden'!BA56)</f>
        <v>0</v>
      </c>
      <c r="BA55">
        <f t="shared" si="5"/>
        <v>8</v>
      </c>
      <c r="BB55" s="21">
        <f t="shared" si="6"/>
        <v>0.18604651162790697</v>
      </c>
      <c r="BC55">
        <f t="shared" si="7"/>
        <v>4</v>
      </c>
      <c r="BD55" s="21">
        <f t="shared" si="8"/>
        <v>0.69066243743802314</v>
      </c>
      <c r="BE55" s="281">
        <f t="shared" si="9"/>
        <v>0</v>
      </c>
    </row>
    <row r="56" spans="1:57" x14ac:dyDescent="0.35">
      <c r="A56" t="s">
        <v>6980</v>
      </c>
      <c r="B56" s="205">
        <f>IF('Indicator Date hidden'!C57="x","x",$B$2-'Indicator Date hidden'!C57)</f>
        <v>0</v>
      </c>
      <c r="C56" s="205">
        <f>IF('Indicator Date hidden'!D57="x","x",$C$2-'Indicator Date hidden'!D57)</f>
        <v>0</v>
      </c>
      <c r="D56" s="205">
        <f>IF('Indicator Date hidden'!E57="x","x",$D$2-'Indicator Date hidden'!E57)</f>
        <v>0</v>
      </c>
      <c r="E56" s="205">
        <f>IF('Indicator Date hidden'!F57="x","x",$E$2-'Indicator Date hidden'!F57)</f>
        <v>0</v>
      </c>
      <c r="F56" s="205">
        <f>IF('Indicator Date hidden'!G57="x","x",$F$2-'Indicator Date hidden'!G57)</f>
        <v>0</v>
      </c>
      <c r="G56" s="205">
        <f>IF('Indicator Date hidden'!H57="x","x",$G$2-'Indicator Date hidden'!H57)</f>
        <v>0</v>
      </c>
      <c r="H56" s="205">
        <f>IF('Indicator Date hidden'!I57="x","x",$H$2-'Indicator Date hidden'!I57)</f>
        <v>0</v>
      </c>
      <c r="I56" s="205">
        <f>IF('Indicator Date hidden'!J57="x","x",$I$2-'Indicator Date hidden'!J57)</f>
        <v>0</v>
      </c>
      <c r="J56" s="205">
        <f>IF('Indicator Date hidden'!K57="x","x",$J$2-'Indicator Date hidden'!K57)</f>
        <v>0</v>
      </c>
      <c r="K56" s="205">
        <f>IF('Indicator Date hidden'!L57="x","x",$K$2-'Indicator Date hidden'!L57)</f>
        <v>0</v>
      </c>
      <c r="L56" s="205">
        <f>IF('Indicator Date hidden'!M57="x","x",$L$2-'Indicator Date hidden'!M57)</f>
        <v>0</v>
      </c>
      <c r="M56" s="205">
        <f>IF('Indicator Date hidden'!N57="x","x",$M$2-'Indicator Date hidden'!N57)</f>
        <v>0</v>
      </c>
      <c r="N56" s="205">
        <f>IF('Indicator Date hidden'!O57="x","x",$N$2-'Indicator Date hidden'!O57)</f>
        <v>0</v>
      </c>
      <c r="O56" s="205">
        <f>IF('Indicator Date hidden'!P57="x","x",$O$2-'Indicator Date hidden'!P57)</f>
        <v>0</v>
      </c>
      <c r="P56" s="205">
        <f>IF('Indicator Date hidden'!Q57="x","x",$P$2-'Indicator Date hidden'!Q57)</f>
        <v>0</v>
      </c>
      <c r="Q56" s="205" t="str">
        <f>IF('Indicator Date hidden'!R57="x","x",$Q$2-'Indicator Date hidden'!R57)</f>
        <v>x</v>
      </c>
      <c r="R56" s="205">
        <f>IF('Indicator Date hidden'!S57="x","x",$R$2-'Indicator Date hidden'!S57)</f>
        <v>0</v>
      </c>
      <c r="S56" s="205">
        <f>IF('Indicator Date hidden'!T57="x","x",$S$2-'Indicator Date hidden'!T57)</f>
        <v>0</v>
      </c>
      <c r="T56" s="205">
        <f>IF('Indicator Date hidden'!U57="x","x",$T$2-'Indicator Date hidden'!U57)</f>
        <v>0</v>
      </c>
      <c r="U56" s="205" t="str">
        <f>IF('Indicator Date hidden'!V57="x","x",$U$2-'Indicator Date hidden'!V57)</f>
        <v>x</v>
      </c>
      <c r="V56" s="205">
        <f>IF('Indicator Date hidden'!W57="x","x",$V$2-'Indicator Date hidden'!W57)</f>
        <v>0</v>
      </c>
      <c r="W56" s="205">
        <f>IF('Indicator Date hidden'!X57="x","x",$W$2-'Indicator Date hidden'!X57)</f>
        <v>4</v>
      </c>
      <c r="X56" s="205" t="str">
        <f>IF('Indicator Date hidden'!Y57="x","x",$X$2-'Indicator Date hidden'!Y57)</f>
        <v>x</v>
      </c>
      <c r="Y56" s="205">
        <f>IF('Indicator Date hidden'!Z57="x","x",$Y$2-'Indicator Date hidden'!Z57)</f>
        <v>0</v>
      </c>
      <c r="Z56" s="205">
        <f>IF('Indicator Date hidden'!AA57="x","x",$Z$2-'Indicator Date hidden'!AA57)</f>
        <v>0</v>
      </c>
      <c r="AA56" s="205">
        <f>IF('Indicator Date hidden'!AB57="x","x",$AA$2-'Indicator Date hidden'!AB57)</f>
        <v>0</v>
      </c>
      <c r="AB56" s="205">
        <f>IF('Indicator Date hidden'!AC57="x","x",$AB$2-'Indicator Date hidden'!AC57)</f>
        <v>0</v>
      </c>
      <c r="AC56" s="205">
        <f>IF('Indicator Date hidden'!AD57="x","x",$AC$2-'Indicator Date hidden'!AD57)</f>
        <v>0</v>
      </c>
      <c r="AD56" s="205">
        <f>IF('Indicator Date hidden'!AE57="x","x",$AD$2-'Indicator Date hidden'!AE57)</f>
        <v>0</v>
      </c>
      <c r="AE56" s="205" t="str">
        <f>IF('Indicator Date hidden'!AF57="x","x",$AE$2-'Indicator Date hidden'!AF57)</f>
        <v>x</v>
      </c>
      <c r="AF56" s="205" t="str">
        <f>IF('Indicator Date hidden'!AG57="x","x",$AF$2-'Indicator Date hidden'!AG57)</f>
        <v>x</v>
      </c>
      <c r="AG56" s="205">
        <f>IF('Indicator Date hidden'!AH57="x","x",$AG$2-'Indicator Date hidden'!AH57)</f>
        <v>0</v>
      </c>
      <c r="AH56" s="205">
        <f>IF('Indicator Date hidden'!AI57="x","x",$AH$2-'Indicator Date hidden'!AI57)</f>
        <v>0</v>
      </c>
      <c r="AI56" s="205">
        <f>IF('Indicator Date hidden'!AJ57="x","x",$AI$2-'Indicator Date hidden'!AJ57)</f>
        <v>0</v>
      </c>
      <c r="AJ56" s="205" t="str">
        <f>IF('Indicator Date hidden'!AK57="x","x",$AJ$2-'Indicator Date hidden'!AK57)</f>
        <v>x</v>
      </c>
      <c r="AK56" s="205">
        <f>IF('Indicator Date hidden'!AL57="x","x",$AK$2-'Indicator Date hidden'!AL57)</f>
        <v>1</v>
      </c>
      <c r="AL56" s="205">
        <f>IF('Indicator Date hidden'!AM57="x","x",$AL$2-'Indicator Date hidden'!AM57)</f>
        <v>0</v>
      </c>
      <c r="AM56" s="205">
        <f>IF('Indicator Date hidden'!AN57="x","x",$AM$2-'Indicator Date hidden'!AN57)</f>
        <v>0</v>
      </c>
      <c r="AN56" s="205">
        <f>IF('Indicator Date hidden'!AO57="x","x",$AN$2-'Indicator Date hidden'!AO57)</f>
        <v>0</v>
      </c>
      <c r="AO56" s="205" t="str">
        <f>IF('Indicator Date hidden'!AP57="x","x",$AO$2-'Indicator Date hidden'!AP57)</f>
        <v>x</v>
      </c>
      <c r="AP56" s="205" t="str">
        <f>IF('Indicator Date hidden'!AQ57="x","x",$AP$2-'Indicator Date hidden'!AQ57)</f>
        <v>x</v>
      </c>
      <c r="AQ56" s="205" t="str">
        <f>IF('Indicator Date hidden'!AR57="x","x",$AQ$2-'Indicator Date hidden'!AR57)</f>
        <v>x</v>
      </c>
      <c r="AR56" s="205">
        <f>IF('Indicator Date hidden'!AS57="x","x",$AR$2-'Indicator Date hidden'!AS57)</f>
        <v>0</v>
      </c>
      <c r="AS56" s="205">
        <f>IF('Indicator Date hidden'!AT57="x","x",$AS$2-'Indicator Date hidden'!AT57)</f>
        <v>0</v>
      </c>
      <c r="AT56" s="205">
        <f>IF('Indicator Date hidden'!AU57="x","x",$AT$2-'Indicator Date hidden'!AU57)</f>
        <v>0</v>
      </c>
      <c r="AU56" s="205">
        <f>IF('Indicator Date hidden'!AV57="x","x",$AU$2-'Indicator Date hidden'!AV57)</f>
        <v>1</v>
      </c>
      <c r="AV56" s="205">
        <f>IF('Indicator Date hidden'!AW57="x","x",$AV$2-'Indicator Date hidden'!AW57)</f>
        <v>0</v>
      </c>
      <c r="AW56" s="205">
        <f>IF('Indicator Date hidden'!AX57="x","x",$AW$2-'Indicator Date hidden'!AX57)</f>
        <v>0</v>
      </c>
      <c r="AX56" s="205">
        <f>IF('Indicator Date hidden'!AY57="x","x",$AX$2-'Indicator Date hidden'!AY57)</f>
        <v>0</v>
      </c>
      <c r="AY56" s="205">
        <f>IF('Indicator Date hidden'!AZ57="x","x",$AY$2-'Indicator Date hidden'!AZ57)</f>
        <v>0</v>
      </c>
      <c r="AZ56" s="205">
        <f>IF('Indicator Date hidden'!BA57="x","x",$AZ$2-'Indicator Date hidden'!BA57)</f>
        <v>0</v>
      </c>
      <c r="BA56">
        <f t="shared" si="5"/>
        <v>6</v>
      </c>
      <c r="BB56" s="21">
        <f t="shared" si="6"/>
        <v>0.14285714285714285</v>
      </c>
      <c r="BC56">
        <f t="shared" si="7"/>
        <v>3</v>
      </c>
      <c r="BD56" s="21">
        <f t="shared" si="8"/>
        <v>0.63887656499993994</v>
      </c>
      <c r="BE56" s="281">
        <f t="shared" si="9"/>
        <v>0</v>
      </c>
    </row>
    <row r="57" spans="1:57" x14ac:dyDescent="0.35">
      <c r="A57" t="s">
        <v>6983</v>
      </c>
      <c r="B57" s="205">
        <f>IF('Indicator Date hidden'!C58="x","x",$B$2-'Indicator Date hidden'!C58)</f>
        <v>0</v>
      </c>
      <c r="C57" s="205">
        <f>IF('Indicator Date hidden'!D58="x","x",$C$2-'Indicator Date hidden'!D58)</f>
        <v>0</v>
      </c>
      <c r="D57" s="205">
        <f>IF('Indicator Date hidden'!E58="x","x",$D$2-'Indicator Date hidden'!E58)</f>
        <v>0</v>
      </c>
      <c r="E57" s="205">
        <f>IF('Indicator Date hidden'!F58="x","x",$E$2-'Indicator Date hidden'!F58)</f>
        <v>0</v>
      </c>
      <c r="F57" s="205">
        <f>IF('Indicator Date hidden'!G58="x","x",$F$2-'Indicator Date hidden'!G58)</f>
        <v>0</v>
      </c>
      <c r="G57" s="205">
        <f>IF('Indicator Date hidden'!H58="x","x",$G$2-'Indicator Date hidden'!H58)</f>
        <v>0</v>
      </c>
      <c r="H57" s="205">
        <f>IF('Indicator Date hidden'!I58="x","x",$H$2-'Indicator Date hidden'!I58)</f>
        <v>0</v>
      </c>
      <c r="I57" s="205">
        <f>IF('Indicator Date hidden'!J58="x","x",$I$2-'Indicator Date hidden'!J58)</f>
        <v>0</v>
      </c>
      <c r="J57" s="205">
        <f>IF('Indicator Date hidden'!K58="x","x",$J$2-'Indicator Date hidden'!K58)</f>
        <v>0</v>
      </c>
      <c r="K57" s="205">
        <f>IF('Indicator Date hidden'!L58="x","x",$K$2-'Indicator Date hidden'!L58)</f>
        <v>0</v>
      </c>
      <c r="L57" s="205">
        <f>IF('Indicator Date hidden'!M58="x","x",$L$2-'Indicator Date hidden'!M58)</f>
        <v>0</v>
      </c>
      <c r="M57" s="205">
        <f>IF('Indicator Date hidden'!N58="x","x",$M$2-'Indicator Date hidden'!N58)</f>
        <v>0</v>
      </c>
      <c r="N57" s="205">
        <f>IF('Indicator Date hidden'!O58="x","x",$N$2-'Indicator Date hidden'!O58)</f>
        <v>0</v>
      </c>
      <c r="O57" s="205">
        <f>IF('Indicator Date hidden'!P58="x","x",$O$2-'Indicator Date hidden'!P58)</f>
        <v>0</v>
      </c>
      <c r="P57" s="205">
        <f>IF('Indicator Date hidden'!Q58="x","x",$P$2-'Indicator Date hidden'!Q58)</f>
        <v>0</v>
      </c>
      <c r="Q57" s="205" t="str">
        <f>IF('Indicator Date hidden'!R58="x","x",$Q$2-'Indicator Date hidden'!R58)</f>
        <v>x</v>
      </c>
      <c r="R57" s="205">
        <f>IF('Indicator Date hidden'!S58="x","x",$R$2-'Indicator Date hidden'!S58)</f>
        <v>0</v>
      </c>
      <c r="S57" s="205">
        <f>IF('Indicator Date hidden'!T58="x","x",$S$2-'Indicator Date hidden'!T58)</f>
        <v>0</v>
      </c>
      <c r="T57" s="205">
        <f>IF('Indicator Date hidden'!U58="x","x",$T$2-'Indicator Date hidden'!U58)</f>
        <v>0</v>
      </c>
      <c r="U57" s="205" t="str">
        <f>IF('Indicator Date hidden'!V58="x","x",$U$2-'Indicator Date hidden'!V58)</f>
        <v>x</v>
      </c>
      <c r="V57" s="205">
        <f>IF('Indicator Date hidden'!W58="x","x",$V$2-'Indicator Date hidden'!W58)</f>
        <v>0</v>
      </c>
      <c r="W57" s="205" t="str">
        <f>IF('Indicator Date hidden'!X58="x","x",$W$2-'Indicator Date hidden'!X58)</f>
        <v>x</v>
      </c>
      <c r="X57" s="205">
        <f>IF('Indicator Date hidden'!Y58="x","x",$X$2-'Indicator Date hidden'!Y58)</f>
        <v>2</v>
      </c>
      <c r="Y57" s="205">
        <f>IF('Indicator Date hidden'!Z58="x","x",$Y$2-'Indicator Date hidden'!Z58)</f>
        <v>0</v>
      </c>
      <c r="Z57" s="205">
        <f>IF('Indicator Date hidden'!AA58="x","x",$Z$2-'Indicator Date hidden'!AA58)</f>
        <v>0</v>
      </c>
      <c r="AA57" s="205">
        <f>IF('Indicator Date hidden'!AB58="x","x",$AA$2-'Indicator Date hidden'!AB58)</f>
        <v>1</v>
      </c>
      <c r="AB57" s="205">
        <f>IF('Indicator Date hidden'!AC58="x","x",$AB$2-'Indicator Date hidden'!AC58)</f>
        <v>0</v>
      </c>
      <c r="AC57" s="205">
        <f>IF('Indicator Date hidden'!AD58="x","x",$AC$2-'Indicator Date hidden'!AD58)</f>
        <v>0</v>
      </c>
      <c r="AD57" s="205" t="str">
        <f>IF('Indicator Date hidden'!AE58="x","x",$AD$2-'Indicator Date hidden'!AE58)</f>
        <v>x</v>
      </c>
      <c r="AE57" s="205">
        <f>IF('Indicator Date hidden'!AF58="x","x",$AE$2-'Indicator Date hidden'!AF58)</f>
        <v>0</v>
      </c>
      <c r="AF57" s="205">
        <f>IF('Indicator Date hidden'!AG58="x","x",$AF$2-'Indicator Date hidden'!AG58)</f>
        <v>1</v>
      </c>
      <c r="AG57" s="205">
        <f>IF('Indicator Date hidden'!AH58="x","x",$AG$2-'Indicator Date hidden'!AH58)</f>
        <v>0</v>
      </c>
      <c r="AH57" s="205">
        <f>IF('Indicator Date hidden'!AI58="x","x",$AH$2-'Indicator Date hidden'!AI58)</f>
        <v>0</v>
      </c>
      <c r="AI57" s="205">
        <f>IF('Indicator Date hidden'!AJ58="x","x",$AI$2-'Indicator Date hidden'!AJ58)</f>
        <v>0</v>
      </c>
      <c r="AJ57" s="205" t="str">
        <f>IF('Indicator Date hidden'!AK58="x","x",$AJ$2-'Indicator Date hidden'!AK58)</f>
        <v>x</v>
      </c>
      <c r="AK57" s="205">
        <f>IF('Indicator Date hidden'!AL58="x","x",$AK$2-'Indicator Date hidden'!AL58)</f>
        <v>1</v>
      </c>
      <c r="AL57" s="205">
        <f>IF('Indicator Date hidden'!AM58="x","x",$AL$2-'Indicator Date hidden'!AM58)</f>
        <v>0</v>
      </c>
      <c r="AM57" s="205">
        <f>IF('Indicator Date hidden'!AN58="x","x",$AM$2-'Indicator Date hidden'!AN58)</f>
        <v>0</v>
      </c>
      <c r="AN57" s="205">
        <f>IF('Indicator Date hidden'!AO58="x","x",$AN$2-'Indicator Date hidden'!AO58)</f>
        <v>0</v>
      </c>
      <c r="AO57" s="205">
        <f>IF('Indicator Date hidden'!AP58="x","x",$AO$2-'Indicator Date hidden'!AP58)</f>
        <v>0</v>
      </c>
      <c r="AP57" s="205">
        <f>IF('Indicator Date hidden'!AQ58="x","x",$AP$2-'Indicator Date hidden'!AQ58)</f>
        <v>0</v>
      </c>
      <c r="AQ57" s="205" t="str">
        <f>IF('Indicator Date hidden'!AR58="x","x",$AQ$2-'Indicator Date hidden'!AR58)</f>
        <v>x</v>
      </c>
      <c r="AR57" s="205">
        <f>IF('Indicator Date hidden'!AS58="x","x",$AR$2-'Indicator Date hidden'!AS58)</f>
        <v>0</v>
      </c>
      <c r="AS57" s="205">
        <f>IF('Indicator Date hidden'!AT58="x","x",$AS$2-'Indicator Date hidden'!AT58)</f>
        <v>0</v>
      </c>
      <c r="AT57" s="205">
        <f>IF('Indicator Date hidden'!AU58="x","x",$AT$2-'Indicator Date hidden'!AU58)</f>
        <v>0</v>
      </c>
      <c r="AU57" s="205">
        <f>IF('Indicator Date hidden'!AV58="x","x",$AU$2-'Indicator Date hidden'!AV58)</f>
        <v>3</v>
      </c>
      <c r="AV57" s="205">
        <f>IF('Indicator Date hidden'!AW58="x","x",$AV$2-'Indicator Date hidden'!AW58)</f>
        <v>0</v>
      </c>
      <c r="AW57" s="205">
        <f>IF('Indicator Date hidden'!AX58="x","x",$AW$2-'Indicator Date hidden'!AX58)</f>
        <v>0</v>
      </c>
      <c r="AX57" s="205">
        <f>IF('Indicator Date hidden'!AY58="x","x",$AX$2-'Indicator Date hidden'!AY58)</f>
        <v>0</v>
      </c>
      <c r="AY57" s="205">
        <f>IF('Indicator Date hidden'!AZ58="x","x",$AY$2-'Indicator Date hidden'!AZ58)</f>
        <v>0</v>
      </c>
      <c r="AZ57" s="205">
        <f>IF('Indicator Date hidden'!BA58="x","x",$AZ$2-'Indicator Date hidden'!BA58)</f>
        <v>0</v>
      </c>
      <c r="BA57">
        <f t="shared" si="5"/>
        <v>8</v>
      </c>
      <c r="BB57" s="21">
        <f t="shared" si="6"/>
        <v>0.17777777777777778</v>
      </c>
      <c r="BC57">
        <f t="shared" si="7"/>
        <v>5</v>
      </c>
      <c r="BD57" s="21">
        <f t="shared" si="8"/>
        <v>0.56916659888291987</v>
      </c>
      <c r="BE57" s="281">
        <f t="shared" si="9"/>
        <v>0</v>
      </c>
    </row>
    <row r="58" spans="1:57" x14ac:dyDescent="0.35">
      <c r="A58" t="s">
        <v>6984</v>
      </c>
      <c r="B58" s="205">
        <f>IF('Indicator Date hidden'!C59="x","x",$B$2-'Indicator Date hidden'!C59)</f>
        <v>0</v>
      </c>
      <c r="C58" s="205">
        <f>IF('Indicator Date hidden'!D59="x","x",$C$2-'Indicator Date hidden'!D59)</f>
        <v>0</v>
      </c>
      <c r="D58" s="205">
        <f>IF('Indicator Date hidden'!E59="x","x",$D$2-'Indicator Date hidden'!E59)</f>
        <v>0</v>
      </c>
      <c r="E58" s="205">
        <f>IF('Indicator Date hidden'!F59="x","x",$E$2-'Indicator Date hidden'!F59)</f>
        <v>0</v>
      </c>
      <c r="F58" s="205">
        <f>IF('Indicator Date hidden'!G59="x","x",$F$2-'Indicator Date hidden'!G59)</f>
        <v>0</v>
      </c>
      <c r="G58" s="205">
        <f>IF('Indicator Date hidden'!H59="x","x",$G$2-'Indicator Date hidden'!H59)</f>
        <v>0</v>
      </c>
      <c r="H58" s="205">
        <f>IF('Indicator Date hidden'!I59="x","x",$H$2-'Indicator Date hidden'!I59)</f>
        <v>0</v>
      </c>
      <c r="I58" s="205">
        <f>IF('Indicator Date hidden'!J59="x","x",$I$2-'Indicator Date hidden'!J59)</f>
        <v>0</v>
      </c>
      <c r="J58" s="205">
        <f>IF('Indicator Date hidden'!K59="x","x",$J$2-'Indicator Date hidden'!K59)</f>
        <v>0</v>
      </c>
      <c r="K58" s="205">
        <f>IF('Indicator Date hidden'!L59="x","x",$K$2-'Indicator Date hidden'!L59)</f>
        <v>0</v>
      </c>
      <c r="L58" s="205">
        <f>IF('Indicator Date hidden'!M59="x","x",$L$2-'Indicator Date hidden'!M59)</f>
        <v>0</v>
      </c>
      <c r="M58" s="205">
        <f>IF('Indicator Date hidden'!N59="x","x",$M$2-'Indicator Date hidden'!N59)</f>
        <v>0</v>
      </c>
      <c r="N58" s="205">
        <f>IF('Indicator Date hidden'!O59="x","x",$N$2-'Indicator Date hidden'!O59)</f>
        <v>0</v>
      </c>
      <c r="O58" s="205">
        <f>IF('Indicator Date hidden'!P59="x","x",$O$2-'Indicator Date hidden'!P59)</f>
        <v>0</v>
      </c>
      <c r="P58" s="205">
        <f>IF('Indicator Date hidden'!Q59="x","x",$P$2-'Indicator Date hidden'!Q59)</f>
        <v>0</v>
      </c>
      <c r="Q58" s="205">
        <f>IF('Indicator Date hidden'!R59="x","x",$Q$2-'Indicator Date hidden'!R59)</f>
        <v>3</v>
      </c>
      <c r="R58" s="205">
        <f>IF('Indicator Date hidden'!S59="x","x",$R$2-'Indicator Date hidden'!S59)</f>
        <v>0</v>
      </c>
      <c r="S58" s="205">
        <f>IF('Indicator Date hidden'!T59="x","x",$S$2-'Indicator Date hidden'!T59)</f>
        <v>0</v>
      </c>
      <c r="T58" s="205">
        <f>IF('Indicator Date hidden'!U59="x","x",$T$2-'Indicator Date hidden'!U59)</f>
        <v>0</v>
      </c>
      <c r="U58" s="205">
        <f>IF('Indicator Date hidden'!V59="x","x",$U$2-'Indicator Date hidden'!V59)</f>
        <v>0</v>
      </c>
      <c r="V58" s="205">
        <f>IF('Indicator Date hidden'!W59="x","x",$V$2-'Indicator Date hidden'!W59)</f>
        <v>0</v>
      </c>
      <c r="W58" s="205">
        <f>IF('Indicator Date hidden'!X59="x","x",$W$2-'Indicator Date hidden'!X59)</f>
        <v>0</v>
      </c>
      <c r="X58" s="205">
        <f>IF('Indicator Date hidden'!Y59="x","x",$X$2-'Indicator Date hidden'!Y59)</f>
        <v>4</v>
      </c>
      <c r="Y58" s="205">
        <f>IF('Indicator Date hidden'!Z59="x","x",$Y$2-'Indicator Date hidden'!Z59)</f>
        <v>0</v>
      </c>
      <c r="Z58" s="205">
        <f>IF('Indicator Date hidden'!AA59="x","x",$Z$2-'Indicator Date hidden'!AA59)</f>
        <v>0</v>
      </c>
      <c r="AA58" s="205">
        <f>IF('Indicator Date hidden'!AB59="x","x",$AA$2-'Indicator Date hidden'!AB59)</f>
        <v>0</v>
      </c>
      <c r="AB58" s="205">
        <f>IF('Indicator Date hidden'!AC59="x","x",$AB$2-'Indicator Date hidden'!AC59)</f>
        <v>0</v>
      </c>
      <c r="AC58" s="205">
        <f>IF('Indicator Date hidden'!AD59="x","x",$AC$2-'Indicator Date hidden'!AD59)</f>
        <v>0</v>
      </c>
      <c r="AD58" s="205">
        <f>IF('Indicator Date hidden'!AE59="x","x",$AD$2-'Indicator Date hidden'!AE59)</f>
        <v>0</v>
      </c>
      <c r="AE58" s="205">
        <f>IF('Indicator Date hidden'!AF59="x","x",$AE$2-'Indicator Date hidden'!AF59)</f>
        <v>0</v>
      </c>
      <c r="AF58" s="205">
        <f>IF('Indicator Date hidden'!AG59="x","x",$AF$2-'Indicator Date hidden'!AG59)</f>
        <v>3</v>
      </c>
      <c r="AG58" s="205">
        <f>IF('Indicator Date hidden'!AH59="x","x",$AG$2-'Indicator Date hidden'!AH59)</f>
        <v>0</v>
      </c>
      <c r="AH58" s="205">
        <f>IF('Indicator Date hidden'!AI59="x","x",$AH$2-'Indicator Date hidden'!AI59)</f>
        <v>0</v>
      </c>
      <c r="AI58" s="205">
        <f>IF('Indicator Date hidden'!AJ59="x","x",$AI$2-'Indicator Date hidden'!AJ59)</f>
        <v>0</v>
      </c>
      <c r="AJ58" s="205">
        <f>IF('Indicator Date hidden'!AK59="x","x",$AJ$2-'Indicator Date hidden'!AK59)</f>
        <v>1</v>
      </c>
      <c r="AK58" s="205">
        <f>IF('Indicator Date hidden'!AL59="x","x",$AK$2-'Indicator Date hidden'!AL59)</f>
        <v>0</v>
      </c>
      <c r="AL58" s="205">
        <f>IF('Indicator Date hidden'!AM59="x","x",$AL$2-'Indicator Date hidden'!AM59)</f>
        <v>0</v>
      </c>
      <c r="AM58" s="205">
        <f>IF('Indicator Date hidden'!AN59="x","x",$AM$2-'Indicator Date hidden'!AN59)</f>
        <v>0</v>
      </c>
      <c r="AN58" s="205">
        <f>IF('Indicator Date hidden'!AO59="x","x",$AN$2-'Indicator Date hidden'!AO59)</f>
        <v>0</v>
      </c>
      <c r="AO58" s="205">
        <f>IF('Indicator Date hidden'!AP59="x","x",$AO$2-'Indicator Date hidden'!AP59)</f>
        <v>0</v>
      </c>
      <c r="AP58" s="205">
        <f>IF('Indicator Date hidden'!AQ59="x","x",$AP$2-'Indicator Date hidden'!AQ59)</f>
        <v>0</v>
      </c>
      <c r="AQ58" s="205">
        <f>IF('Indicator Date hidden'!AR59="x","x",$AQ$2-'Indicator Date hidden'!AR59)</f>
        <v>0</v>
      </c>
      <c r="AR58" s="205">
        <f>IF('Indicator Date hidden'!AS59="x","x",$AR$2-'Indicator Date hidden'!AS59)</f>
        <v>0</v>
      </c>
      <c r="AS58" s="205">
        <f>IF('Indicator Date hidden'!AT59="x","x",$AS$2-'Indicator Date hidden'!AT59)</f>
        <v>0</v>
      </c>
      <c r="AT58" s="205">
        <f>IF('Indicator Date hidden'!AU59="x","x",$AT$2-'Indicator Date hidden'!AU59)</f>
        <v>0</v>
      </c>
      <c r="AU58" s="205">
        <f>IF('Indicator Date hidden'!AV59="x","x",$AU$2-'Indicator Date hidden'!AV59)</f>
        <v>7</v>
      </c>
      <c r="AV58" s="205">
        <f>IF('Indicator Date hidden'!AW59="x","x",$AV$2-'Indicator Date hidden'!AW59)</f>
        <v>0</v>
      </c>
      <c r="AW58" s="205">
        <f>IF('Indicator Date hidden'!AX59="x","x",$AW$2-'Indicator Date hidden'!AX59)</f>
        <v>0</v>
      </c>
      <c r="AX58" s="205">
        <f>IF('Indicator Date hidden'!AY59="x","x",$AX$2-'Indicator Date hidden'!AY59)</f>
        <v>0</v>
      </c>
      <c r="AY58" s="205">
        <f>IF('Indicator Date hidden'!AZ59="x","x",$AY$2-'Indicator Date hidden'!AZ59)</f>
        <v>0</v>
      </c>
      <c r="AZ58" s="205">
        <f>IF('Indicator Date hidden'!BA59="x","x",$AZ$2-'Indicator Date hidden'!BA59)</f>
        <v>0</v>
      </c>
      <c r="BA58">
        <f t="shared" si="5"/>
        <v>18</v>
      </c>
      <c r="BB58" s="21">
        <f t="shared" si="6"/>
        <v>0.35294117647058826</v>
      </c>
      <c r="BC58">
        <f t="shared" si="7"/>
        <v>5</v>
      </c>
      <c r="BD58" s="21">
        <f t="shared" si="8"/>
        <v>1.2338927625531195</v>
      </c>
      <c r="BE58" s="281">
        <f t="shared" si="9"/>
        <v>0</v>
      </c>
    </row>
    <row r="59" spans="1:57" x14ac:dyDescent="0.35">
      <c r="A59" t="s">
        <v>6988</v>
      </c>
      <c r="B59" s="205">
        <f>IF('Indicator Date hidden'!C60="x","x",$B$2-'Indicator Date hidden'!C60)</f>
        <v>0</v>
      </c>
      <c r="C59" s="205">
        <f>IF('Indicator Date hidden'!D60="x","x",$C$2-'Indicator Date hidden'!D60)</f>
        <v>0</v>
      </c>
      <c r="D59" s="205">
        <f>IF('Indicator Date hidden'!E60="x","x",$D$2-'Indicator Date hidden'!E60)</f>
        <v>0</v>
      </c>
      <c r="E59" s="205">
        <f>IF('Indicator Date hidden'!F60="x","x",$E$2-'Indicator Date hidden'!F60)</f>
        <v>0</v>
      </c>
      <c r="F59" s="205">
        <f>IF('Indicator Date hidden'!G60="x","x",$F$2-'Indicator Date hidden'!G60)</f>
        <v>0</v>
      </c>
      <c r="G59" s="205">
        <f>IF('Indicator Date hidden'!H60="x","x",$G$2-'Indicator Date hidden'!H60)</f>
        <v>0</v>
      </c>
      <c r="H59" s="205">
        <f>IF('Indicator Date hidden'!I60="x","x",$H$2-'Indicator Date hidden'!I60)</f>
        <v>0</v>
      </c>
      <c r="I59" s="205">
        <f>IF('Indicator Date hidden'!J60="x","x",$I$2-'Indicator Date hidden'!J60)</f>
        <v>0</v>
      </c>
      <c r="J59" s="205">
        <f>IF('Indicator Date hidden'!K60="x","x",$J$2-'Indicator Date hidden'!K60)</f>
        <v>0</v>
      </c>
      <c r="K59" s="205">
        <f>IF('Indicator Date hidden'!L60="x","x",$K$2-'Indicator Date hidden'!L60)</f>
        <v>0</v>
      </c>
      <c r="L59" s="205">
        <f>IF('Indicator Date hidden'!M60="x","x",$L$2-'Indicator Date hidden'!M60)</f>
        <v>0</v>
      </c>
      <c r="M59" s="205">
        <f>IF('Indicator Date hidden'!N60="x","x",$M$2-'Indicator Date hidden'!N60)</f>
        <v>0</v>
      </c>
      <c r="N59" s="205">
        <f>IF('Indicator Date hidden'!O60="x","x",$N$2-'Indicator Date hidden'!O60)</f>
        <v>0</v>
      </c>
      <c r="O59" s="205">
        <f>IF('Indicator Date hidden'!P60="x","x",$O$2-'Indicator Date hidden'!P60)</f>
        <v>0</v>
      </c>
      <c r="P59" s="205">
        <f>IF('Indicator Date hidden'!Q60="x","x",$P$2-'Indicator Date hidden'!Q60)</f>
        <v>0</v>
      </c>
      <c r="Q59" s="205" t="str">
        <f>IF('Indicator Date hidden'!R60="x","x",$Q$2-'Indicator Date hidden'!R60)</f>
        <v>x</v>
      </c>
      <c r="R59" s="205">
        <f>IF('Indicator Date hidden'!S60="x","x",$R$2-'Indicator Date hidden'!S60)</f>
        <v>0</v>
      </c>
      <c r="S59" s="205">
        <f>IF('Indicator Date hidden'!T60="x","x",$S$2-'Indicator Date hidden'!T60)</f>
        <v>0</v>
      </c>
      <c r="T59" s="205">
        <f>IF('Indicator Date hidden'!U60="x","x",$T$2-'Indicator Date hidden'!U60)</f>
        <v>0</v>
      </c>
      <c r="U59" s="205">
        <f>IF('Indicator Date hidden'!V60="x","x",$U$2-'Indicator Date hidden'!V60)</f>
        <v>0</v>
      </c>
      <c r="V59" s="205">
        <f>IF('Indicator Date hidden'!W60="x","x",$V$2-'Indicator Date hidden'!W60)</f>
        <v>0</v>
      </c>
      <c r="W59" s="205">
        <f>IF('Indicator Date hidden'!X60="x","x",$W$2-'Indicator Date hidden'!X60)</f>
        <v>10</v>
      </c>
      <c r="X59" s="205">
        <f>IF('Indicator Date hidden'!Y60="x","x",$X$2-'Indicator Date hidden'!Y60)</f>
        <v>4</v>
      </c>
      <c r="Y59" s="205">
        <f>IF('Indicator Date hidden'!Z60="x","x",$Y$2-'Indicator Date hidden'!Z60)</f>
        <v>0</v>
      </c>
      <c r="Z59" s="205">
        <f>IF('Indicator Date hidden'!AA60="x","x",$Z$2-'Indicator Date hidden'!AA60)</f>
        <v>0</v>
      </c>
      <c r="AA59" s="205">
        <f>IF('Indicator Date hidden'!AB60="x","x",$AA$2-'Indicator Date hidden'!AB60)</f>
        <v>0</v>
      </c>
      <c r="AB59" s="205">
        <f>IF('Indicator Date hidden'!AC60="x","x",$AB$2-'Indicator Date hidden'!AC60)</f>
        <v>0</v>
      </c>
      <c r="AC59" s="205">
        <f>IF('Indicator Date hidden'!AD60="x","x",$AC$2-'Indicator Date hidden'!AD60)</f>
        <v>0</v>
      </c>
      <c r="AD59" s="205" t="str">
        <f>IF('Indicator Date hidden'!AE60="x","x",$AD$2-'Indicator Date hidden'!AE60)</f>
        <v>x</v>
      </c>
      <c r="AE59" s="205">
        <f>IF('Indicator Date hidden'!AF60="x","x",$AE$2-'Indicator Date hidden'!AF60)</f>
        <v>0</v>
      </c>
      <c r="AF59" s="205">
        <f>IF('Indicator Date hidden'!AG60="x","x",$AF$2-'Indicator Date hidden'!AG60)</f>
        <v>5</v>
      </c>
      <c r="AG59" s="205">
        <f>IF('Indicator Date hidden'!AH60="x","x",$AG$2-'Indicator Date hidden'!AH60)</f>
        <v>0</v>
      </c>
      <c r="AH59" s="205">
        <f>IF('Indicator Date hidden'!AI60="x","x",$AH$2-'Indicator Date hidden'!AI60)</f>
        <v>0</v>
      </c>
      <c r="AI59" s="205">
        <f>IF('Indicator Date hidden'!AJ60="x","x",$AI$2-'Indicator Date hidden'!AJ60)</f>
        <v>0</v>
      </c>
      <c r="AJ59" s="205" t="str">
        <f>IF('Indicator Date hidden'!AK60="x","x",$AJ$2-'Indicator Date hidden'!AK60)</f>
        <v>x</v>
      </c>
      <c r="AK59" s="205">
        <f>IF('Indicator Date hidden'!AL60="x","x",$AK$2-'Indicator Date hidden'!AL60)</f>
        <v>1</v>
      </c>
      <c r="AL59" s="205">
        <f>IF('Indicator Date hidden'!AM60="x","x",$AL$2-'Indicator Date hidden'!AM60)</f>
        <v>0</v>
      </c>
      <c r="AM59" s="205">
        <f>IF('Indicator Date hidden'!AN60="x","x",$AM$2-'Indicator Date hidden'!AN60)</f>
        <v>0</v>
      </c>
      <c r="AN59" s="205">
        <f>IF('Indicator Date hidden'!AO60="x","x",$AN$2-'Indicator Date hidden'!AO60)</f>
        <v>0</v>
      </c>
      <c r="AO59" s="205">
        <f>IF('Indicator Date hidden'!AP60="x","x",$AO$2-'Indicator Date hidden'!AP60)</f>
        <v>0</v>
      </c>
      <c r="AP59" s="205">
        <f>IF('Indicator Date hidden'!AQ60="x","x",$AP$2-'Indicator Date hidden'!AQ60)</f>
        <v>0</v>
      </c>
      <c r="AQ59" s="205">
        <f>IF('Indicator Date hidden'!AR60="x","x",$AQ$2-'Indicator Date hidden'!AR60)</f>
        <v>0</v>
      </c>
      <c r="AR59" s="205">
        <f>IF('Indicator Date hidden'!AS60="x","x",$AR$2-'Indicator Date hidden'!AS60)</f>
        <v>0</v>
      </c>
      <c r="AS59" s="205" t="str">
        <f>IF('Indicator Date hidden'!AT60="x","x",$AS$2-'Indicator Date hidden'!AT60)</f>
        <v>x</v>
      </c>
      <c r="AT59" s="205">
        <f>IF('Indicator Date hidden'!AU60="x","x",$AT$2-'Indicator Date hidden'!AU60)</f>
        <v>0</v>
      </c>
      <c r="AU59" s="205" t="str">
        <f>IF('Indicator Date hidden'!AV60="x","x",$AU$2-'Indicator Date hidden'!AV60)</f>
        <v>x</v>
      </c>
      <c r="AV59" s="205">
        <f>IF('Indicator Date hidden'!AW60="x","x",$AV$2-'Indicator Date hidden'!AW60)</f>
        <v>0</v>
      </c>
      <c r="AW59" s="205">
        <f>IF('Indicator Date hidden'!AX60="x","x",$AW$2-'Indicator Date hidden'!AX60)</f>
        <v>0</v>
      </c>
      <c r="AX59" s="205">
        <f>IF('Indicator Date hidden'!AY60="x","x",$AX$2-'Indicator Date hidden'!AY60)</f>
        <v>0</v>
      </c>
      <c r="AY59" s="205">
        <f>IF('Indicator Date hidden'!AZ60="x","x",$AY$2-'Indicator Date hidden'!AZ60)</f>
        <v>0</v>
      </c>
      <c r="AZ59" s="205">
        <f>IF('Indicator Date hidden'!BA60="x","x",$AZ$2-'Indicator Date hidden'!BA60)</f>
        <v>0</v>
      </c>
      <c r="BA59">
        <f t="shared" si="5"/>
        <v>20</v>
      </c>
      <c r="BB59" s="21">
        <f t="shared" si="6"/>
        <v>0.43478260869565216</v>
      </c>
      <c r="BC59">
        <f t="shared" si="7"/>
        <v>4</v>
      </c>
      <c r="BD59" s="21">
        <f t="shared" si="8"/>
        <v>1.702327995691469</v>
      </c>
      <c r="BE59" s="281">
        <f t="shared" si="9"/>
        <v>0</v>
      </c>
    </row>
    <row r="60" spans="1:57" x14ac:dyDescent="0.35">
      <c r="A60" t="s">
        <v>6986</v>
      </c>
      <c r="B60" s="205">
        <f>IF('Indicator Date hidden'!C61="x","x",$B$2-'Indicator Date hidden'!C61)</f>
        <v>0</v>
      </c>
      <c r="C60" s="205">
        <f>IF('Indicator Date hidden'!D61="x","x",$C$2-'Indicator Date hidden'!D61)</f>
        <v>0</v>
      </c>
      <c r="D60" s="205">
        <f>IF('Indicator Date hidden'!E61="x","x",$D$2-'Indicator Date hidden'!E61)</f>
        <v>0</v>
      </c>
      <c r="E60" s="205">
        <f>IF('Indicator Date hidden'!F61="x","x",$E$2-'Indicator Date hidden'!F61)</f>
        <v>0</v>
      </c>
      <c r="F60" s="205">
        <f>IF('Indicator Date hidden'!G61="x","x",$F$2-'Indicator Date hidden'!G61)</f>
        <v>0</v>
      </c>
      <c r="G60" s="205">
        <f>IF('Indicator Date hidden'!H61="x","x",$G$2-'Indicator Date hidden'!H61)</f>
        <v>0</v>
      </c>
      <c r="H60" s="205">
        <f>IF('Indicator Date hidden'!I61="x","x",$H$2-'Indicator Date hidden'!I61)</f>
        <v>0</v>
      </c>
      <c r="I60" s="205">
        <f>IF('Indicator Date hidden'!J61="x","x",$I$2-'Indicator Date hidden'!J61)</f>
        <v>0</v>
      </c>
      <c r="J60" s="205">
        <f>IF('Indicator Date hidden'!K61="x","x",$J$2-'Indicator Date hidden'!K61)</f>
        <v>0</v>
      </c>
      <c r="K60" s="205">
        <f>IF('Indicator Date hidden'!L61="x","x",$K$2-'Indicator Date hidden'!L61)</f>
        <v>0</v>
      </c>
      <c r="L60" s="205">
        <f>IF('Indicator Date hidden'!M61="x","x",$L$2-'Indicator Date hidden'!M61)</f>
        <v>0</v>
      </c>
      <c r="M60" s="205">
        <f>IF('Indicator Date hidden'!N61="x","x",$M$2-'Indicator Date hidden'!N61)</f>
        <v>0</v>
      </c>
      <c r="N60" s="205">
        <f>IF('Indicator Date hidden'!O61="x","x",$N$2-'Indicator Date hidden'!O61)</f>
        <v>0</v>
      </c>
      <c r="O60" s="205">
        <f>IF('Indicator Date hidden'!P61="x","x",$O$2-'Indicator Date hidden'!P61)</f>
        <v>0</v>
      </c>
      <c r="P60" s="205">
        <f>IF('Indicator Date hidden'!Q61="x","x",$P$2-'Indicator Date hidden'!Q61)</f>
        <v>0</v>
      </c>
      <c r="Q60" s="205" t="str">
        <f>IF('Indicator Date hidden'!R61="x","x",$Q$2-'Indicator Date hidden'!R61)</f>
        <v>x</v>
      </c>
      <c r="R60" s="205">
        <f>IF('Indicator Date hidden'!S61="x","x",$R$2-'Indicator Date hidden'!S61)</f>
        <v>0</v>
      </c>
      <c r="S60" s="205">
        <f>IF('Indicator Date hidden'!T61="x","x",$S$2-'Indicator Date hidden'!T61)</f>
        <v>0</v>
      </c>
      <c r="T60" s="205">
        <f>IF('Indicator Date hidden'!U61="x","x",$T$2-'Indicator Date hidden'!U61)</f>
        <v>0</v>
      </c>
      <c r="U60" s="205" t="str">
        <f>IF('Indicator Date hidden'!V61="x","x",$U$2-'Indicator Date hidden'!V61)</f>
        <v>x</v>
      </c>
      <c r="V60" s="205">
        <f>IF('Indicator Date hidden'!W61="x","x",$V$2-'Indicator Date hidden'!W61)</f>
        <v>0</v>
      </c>
      <c r="W60" s="205" t="str">
        <f>IF('Indicator Date hidden'!X61="x","x",$W$2-'Indicator Date hidden'!X61)</f>
        <v>x</v>
      </c>
      <c r="X60" s="205">
        <f>IF('Indicator Date hidden'!Y61="x","x",$X$2-'Indicator Date hidden'!Y61)</f>
        <v>4</v>
      </c>
      <c r="Y60" s="205">
        <f>IF('Indicator Date hidden'!Z61="x","x",$Y$2-'Indicator Date hidden'!Z61)</f>
        <v>0</v>
      </c>
      <c r="Z60" s="205">
        <f>IF('Indicator Date hidden'!AA61="x","x",$Z$2-'Indicator Date hidden'!AA61)</f>
        <v>0</v>
      </c>
      <c r="AA60" s="205" t="str">
        <f>IF('Indicator Date hidden'!AB61="x","x",$AA$2-'Indicator Date hidden'!AB61)</f>
        <v>x</v>
      </c>
      <c r="AB60" s="205">
        <f>IF('Indicator Date hidden'!AC61="x","x",$AB$2-'Indicator Date hidden'!AC61)</f>
        <v>0</v>
      </c>
      <c r="AC60" s="205">
        <f>IF('Indicator Date hidden'!AD61="x","x",$AC$2-'Indicator Date hidden'!AD61)</f>
        <v>0</v>
      </c>
      <c r="AD60" s="205" t="str">
        <f>IF('Indicator Date hidden'!AE61="x","x",$AD$2-'Indicator Date hidden'!AE61)</f>
        <v>x</v>
      </c>
      <c r="AE60" s="205">
        <f>IF('Indicator Date hidden'!AF61="x","x",$AE$2-'Indicator Date hidden'!AF61)</f>
        <v>0</v>
      </c>
      <c r="AF60" s="205">
        <f>IF('Indicator Date hidden'!AG61="x","x",$AF$2-'Indicator Date hidden'!AG61)</f>
        <v>1</v>
      </c>
      <c r="AG60" s="205">
        <f>IF('Indicator Date hidden'!AH61="x","x",$AG$2-'Indicator Date hidden'!AH61)</f>
        <v>0</v>
      </c>
      <c r="AH60" s="205">
        <f>IF('Indicator Date hidden'!AI61="x","x",$AH$2-'Indicator Date hidden'!AI61)</f>
        <v>0</v>
      </c>
      <c r="AI60" s="205">
        <f>IF('Indicator Date hidden'!AJ61="x","x",$AI$2-'Indicator Date hidden'!AJ61)</f>
        <v>0</v>
      </c>
      <c r="AJ60" s="205" t="str">
        <f>IF('Indicator Date hidden'!AK61="x","x",$AJ$2-'Indicator Date hidden'!AK61)</f>
        <v>x</v>
      </c>
      <c r="AK60" s="205">
        <f>IF('Indicator Date hidden'!AL61="x","x",$AK$2-'Indicator Date hidden'!AL61)</f>
        <v>1</v>
      </c>
      <c r="AL60" s="205">
        <f>IF('Indicator Date hidden'!AM61="x","x",$AL$2-'Indicator Date hidden'!AM61)</f>
        <v>0</v>
      </c>
      <c r="AM60" s="205">
        <f>IF('Indicator Date hidden'!AN61="x","x",$AM$2-'Indicator Date hidden'!AN61)</f>
        <v>0</v>
      </c>
      <c r="AN60" s="205">
        <f>IF('Indicator Date hidden'!AO61="x","x",$AN$2-'Indicator Date hidden'!AO61)</f>
        <v>0</v>
      </c>
      <c r="AO60" s="205">
        <f>IF('Indicator Date hidden'!AP61="x","x",$AO$2-'Indicator Date hidden'!AP61)</f>
        <v>0</v>
      </c>
      <c r="AP60" s="205">
        <f>IF('Indicator Date hidden'!AQ61="x","x",$AP$2-'Indicator Date hidden'!AQ61)</f>
        <v>0</v>
      </c>
      <c r="AQ60" s="205">
        <f>IF('Indicator Date hidden'!AR61="x","x",$AQ$2-'Indicator Date hidden'!AR61)</f>
        <v>0</v>
      </c>
      <c r="AR60" s="205">
        <f>IF('Indicator Date hidden'!AS61="x","x",$AR$2-'Indicator Date hidden'!AS61)</f>
        <v>0</v>
      </c>
      <c r="AS60" s="205">
        <f>IF('Indicator Date hidden'!AT61="x","x",$AS$2-'Indicator Date hidden'!AT61)</f>
        <v>0</v>
      </c>
      <c r="AT60" s="205">
        <f>IF('Indicator Date hidden'!AU61="x","x",$AT$2-'Indicator Date hidden'!AU61)</f>
        <v>0</v>
      </c>
      <c r="AU60" s="205" t="str">
        <f>IF('Indicator Date hidden'!AV61="x","x",$AU$2-'Indicator Date hidden'!AV61)</f>
        <v>x</v>
      </c>
      <c r="AV60" s="205">
        <f>IF('Indicator Date hidden'!AW61="x","x",$AV$2-'Indicator Date hidden'!AW61)</f>
        <v>0</v>
      </c>
      <c r="AW60" s="205">
        <f>IF('Indicator Date hidden'!AX61="x","x",$AW$2-'Indicator Date hidden'!AX61)</f>
        <v>0</v>
      </c>
      <c r="AX60" s="205">
        <f>IF('Indicator Date hidden'!AY61="x","x",$AX$2-'Indicator Date hidden'!AY61)</f>
        <v>0</v>
      </c>
      <c r="AY60" s="205">
        <f>IF('Indicator Date hidden'!AZ61="x","x",$AY$2-'Indicator Date hidden'!AZ61)</f>
        <v>0</v>
      </c>
      <c r="AZ60" s="205">
        <f>IF('Indicator Date hidden'!BA61="x","x",$AZ$2-'Indicator Date hidden'!BA61)</f>
        <v>0</v>
      </c>
      <c r="BA60">
        <f t="shared" si="5"/>
        <v>6</v>
      </c>
      <c r="BB60" s="21">
        <f t="shared" si="6"/>
        <v>0.13636363636363635</v>
      </c>
      <c r="BC60">
        <f t="shared" si="7"/>
        <v>3</v>
      </c>
      <c r="BD60" s="21">
        <f t="shared" si="8"/>
        <v>0.62489668567579637</v>
      </c>
      <c r="BE60" s="281">
        <f t="shared" si="9"/>
        <v>0</v>
      </c>
    </row>
    <row r="61" spans="1:57" x14ac:dyDescent="0.35">
      <c r="A61" t="s">
        <v>6990</v>
      </c>
      <c r="B61" s="205">
        <f>IF('Indicator Date hidden'!C62="x","x",$B$2-'Indicator Date hidden'!C62)</f>
        <v>0</v>
      </c>
      <c r="C61" s="205">
        <f>IF('Indicator Date hidden'!D62="x","x",$C$2-'Indicator Date hidden'!D62)</f>
        <v>0</v>
      </c>
      <c r="D61" s="205">
        <f>IF('Indicator Date hidden'!E62="x","x",$D$2-'Indicator Date hidden'!E62)</f>
        <v>0</v>
      </c>
      <c r="E61" s="205">
        <f>IF('Indicator Date hidden'!F62="x","x",$E$2-'Indicator Date hidden'!F62)</f>
        <v>0</v>
      </c>
      <c r="F61" s="205">
        <f>IF('Indicator Date hidden'!G62="x","x",$F$2-'Indicator Date hidden'!G62)</f>
        <v>0</v>
      </c>
      <c r="G61" s="205">
        <f>IF('Indicator Date hidden'!H62="x","x",$G$2-'Indicator Date hidden'!H62)</f>
        <v>0</v>
      </c>
      <c r="H61" s="205">
        <f>IF('Indicator Date hidden'!I62="x","x",$H$2-'Indicator Date hidden'!I62)</f>
        <v>0</v>
      </c>
      <c r="I61" s="205">
        <f>IF('Indicator Date hidden'!J62="x","x",$I$2-'Indicator Date hidden'!J62)</f>
        <v>0</v>
      </c>
      <c r="J61" s="205">
        <f>IF('Indicator Date hidden'!K62="x","x",$J$2-'Indicator Date hidden'!K62)</f>
        <v>0</v>
      </c>
      <c r="K61" s="205">
        <f>IF('Indicator Date hidden'!L62="x","x",$K$2-'Indicator Date hidden'!L62)</f>
        <v>0</v>
      </c>
      <c r="L61" s="205">
        <f>IF('Indicator Date hidden'!M62="x","x",$L$2-'Indicator Date hidden'!M62)</f>
        <v>0</v>
      </c>
      <c r="M61" s="205">
        <f>IF('Indicator Date hidden'!N62="x","x",$M$2-'Indicator Date hidden'!N62)</f>
        <v>0</v>
      </c>
      <c r="N61" s="205">
        <f>IF('Indicator Date hidden'!O62="x","x",$N$2-'Indicator Date hidden'!O62)</f>
        <v>0</v>
      </c>
      <c r="O61" s="205">
        <f>IF('Indicator Date hidden'!P62="x","x",$O$2-'Indicator Date hidden'!P62)</f>
        <v>0</v>
      </c>
      <c r="P61" s="205">
        <f>IF('Indicator Date hidden'!Q62="x","x",$P$2-'Indicator Date hidden'!Q62)</f>
        <v>0</v>
      </c>
      <c r="Q61" s="205" t="str">
        <f>IF('Indicator Date hidden'!R62="x","x",$Q$2-'Indicator Date hidden'!R62)</f>
        <v>x</v>
      </c>
      <c r="R61" s="205">
        <f>IF('Indicator Date hidden'!S62="x","x",$R$2-'Indicator Date hidden'!S62)</f>
        <v>0</v>
      </c>
      <c r="S61" s="205">
        <f>IF('Indicator Date hidden'!T62="x","x",$S$2-'Indicator Date hidden'!T62)</f>
        <v>0</v>
      </c>
      <c r="T61" s="205">
        <f>IF('Indicator Date hidden'!U62="x","x",$T$2-'Indicator Date hidden'!U62)</f>
        <v>0</v>
      </c>
      <c r="U61" s="205" t="str">
        <f>IF('Indicator Date hidden'!V62="x","x",$U$2-'Indicator Date hidden'!V62)</f>
        <v>x</v>
      </c>
      <c r="V61" s="205">
        <f>IF('Indicator Date hidden'!W62="x","x",$V$2-'Indicator Date hidden'!W62)</f>
        <v>0</v>
      </c>
      <c r="W61" s="205" t="str">
        <f>IF('Indicator Date hidden'!X62="x","x",$W$2-'Indicator Date hidden'!X62)</f>
        <v>x</v>
      </c>
      <c r="X61" s="205">
        <f>IF('Indicator Date hidden'!Y62="x","x",$X$2-'Indicator Date hidden'!Y62)</f>
        <v>1</v>
      </c>
      <c r="Y61" s="205">
        <f>IF('Indicator Date hidden'!Z62="x","x",$Y$2-'Indicator Date hidden'!Z62)</f>
        <v>0</v>
      </c>
      <c r="Z61" s="205">
        <f>IF('Indicator Date hidden'!AA62="x","x",$Z$2-'Indicator Date hidden'!AA62)</f>
        <v>0</v>
      </c>
      <c r="AA61" s="205" t="str">
        <f>IF('Indicator Date hidden'!AB62="x","x",$AA$2-'Indicator Date hidden'!AB62)</f>
        <v>x</v>
      </c>
      <c r="AB61" s="205">
        <f>IF('Indicator Date hidden'!AC62="x","x",$AB$2-'Indicator Date hidden'!AC62)</f>
        <v>0</v>
      </c>
      <c r="AC61" s="205">
        <f>IF('Indicator Date hidden'!AD62="x","x",$AC$2-'Indicator Date hidden'!AD62)</f>
        <v>0</v>
      </c>
      <c r="AD61" s="205" t="str">
        <f>IF('Indicator Date hidden'!AE62="x","x",$AD$2-'Indicator Date hidden'!AE62)</f>
        <v>x</v>
      </c>
      <c r="AE61" s="205">
        <f>IF('Indicator Date hidden'!AF62="x","x",$AE$2-'Indicator Date hidden'!AF62)</f>
        <v>0</v>
      </c>
      <c r="AF61" s="205">
        <f>IF('Indicator Date hidden'!AG62="x","x",$AF$2-'Indicator Date hidden'!AG62)</f>
        <v>1</v>
      </c>
      <c r="AG61" s="205">
        <f>IF('Indicator Date hidden'!AH62="x","x",$AG$2-'Indicator Date hidden'!AH62)</f>
        <v>0</v>
      </c>
      <c r="AH61" s="205">
        <f>IF('Indicator Date hidden'!AI62="x","x",$AH$2-'Indicator Date hidden'!AI62)</f>
        <v>0</v>
      </c>
      <c r="AI61" s="205">
        <f>IF('Indicator Date hidden'!AJ62="x","x",$AI$2-'Indicator Date hidden'!AJ62)</f>
        <v>0</v>
      </c>
      <c r="AJ61" s="205" t="str">
        <f>IF('Indicator Date hidden'!AK62="x","x",$AJ$2-'Indicator Date hidden'!AK62)</f>
        <v>x</v>
      </c>
      <c r="AK61" s="205">
        <f>IF('Indicator Date hidden'!AL62="x","x",$AK$2-'Indicator Date hidden'!AL62)</f>
        <v>1</v>
      </c>
      <c r="AL61" s="205">
        <f>IF('Indicator Date hidden'!AM62="x","x",$AL$2-'Indicator Date hidden'!AM62)</f>
        <v>0</v>
      </c>
      <c r="AM61" s="205">
        <f>IF('Indicator Date hidden'!AN62="x","x",$AM$2-'Indicator Date hidden'!AN62)</f>
        <v>0</v>
      </c>
      <c r="AN61" s="205">
        <f>IF('Indicator Date hidden'!AO62="x","x",$AN$2-'Indicator Date hidden'!AO62)</f>
        <v>0</v>
      </c>
      <c r="AO61" s="205">
        <f>IF('Indicator Date hidden'!AP62="x","x",$AO$2-'Indicator Date hidden'!AP62)</f>
        <v>0</v>
      </c>
      <c r="AP61" s="205">
        <f>IF('Indicator Date hidden'!AQ62="x","x",$AP$2-'Indicator Date hidden'!AQ62)</f>
        <v>0</v>
      </c>
      <c r="AQ61" s="205">
        <f>IF('Indicator Date hidden'!AR62="x","x",$AQ$2-'Indicator Date hidden'!AR62)</f>
        <v>0</v>
      </c>
      <c r="AR61" s="205">
        <f>IF('Indicator Date hidden'!AS62="x","x",$AR$2-'Indicator Date hidden'!AS62)</f>
        <v>0</v>
      </c>
      <c r="AS61" s="205">
        <f>IF('Indicator Date hidden'!AT62="x","x",$AS$2-'Indicator Date hidden'!AT62)</f>
        <v>0</v>
      </c>
      <c r="AT61" s="205">
        <f>IF('Indicator Date hidden'!AU62="x","x",$AT$2-'Indicator Date hidden'!AU62)</f>
        <v>0</v>
      </c>
      <c r="AU61" s="205" t="str">
        <f>IF('Indicator Date hidden'!AV62="x","x",$AU$2-'Indicator Date hidden'!AV62)</f>
        <v>x</v>
      </c>
      <c r="AV61" s="205">
        <f>IF('Indicator Date hidden'!AW62="x","x",$AV$2-'Indicator Date hidden'!AW62)</f>
        <v>0</v>
      </c>
      <c r="AW61" s="205">
        <f>IF('Indicator Date hidden'!AX62="x","x",$AW$2-'Indicator Date hidden'!AX62)</f>
        <v>0</v>
      </c>
      <c r="AX61" s="205">
        <f>IF('Indicator Date hidden'!AY62="x","x",$AX$2-'Indicator Date hidden'!AY62)</f>
        <v>0</v>
      </c>
      <c r="AY61" s="205">
        <f>IF('Indicator Date hidden'!AZ62="x","x",$AY$2-'Indicator Date hidden'!AZ62)</f>
        <v>0</v>
      </c>
      <c r="AZ61" s="205">
        <f>IF('Indicator Date hidden'!BA62="x","x",$AZ$2-'Indicator Date hidden'!BA62)</f>
        <v>0</v>
      </c>
      <c r="BA61">
        <f t="shared" si="5"/>
        <v>3</v>
      </c>
      <c r="BB61" s="21">
        <f t="shared" si="6"/>
        <v>6.8181818181818177E-2</v>
      </c>
      <c r="BC61">
        <f t="shared" si="7"/>
        <v>3</v>
      </c>
      <c r="BD61" s="21">
        <f t="shared" si="8"/>
        <v>0.25205764787294127</v>
      </c>
      <c r="BE61" s="281">
        <f t="shared" si="9"/>
        <v>0</v>
      </c>
    </row>
    <row r="62" spans="1:57" x14ac:dyDescent="0.35">
      <c r="A62" t="s">
        <v>6994</v>
      </c>
      <c r="B62" s="205">
        <f>IF('Indicator Date hidden'!C63="x","x",$B$2-'Indicator Date hidden'!C63)</f>
        <v>0</v>
      </c>
      <c r="C62" s="205">
        <f>IF('Indicator Date hidden'!D63="x","x",$C$2-'Indicator Date hidden'!D63)</f>
        <v>0</v>
      </c>
      <c r="D62" s="205">
        <f>IF('Indicator Date hidden'!E63="x","x",$D$2-'Indicator Date hidden'!E63)</f>
        <v>0</v>
      </c>
      <c r="E62" s="205">
        <f>IF('Indicator Date hidden'!F63="x","x",$E$2-'Indicator Date hidden'!F63)</f>
        <v>0</v>
      </c>
      <c r="F62" s="205">
        <f>IF('Indicator Date hidden'!G63="x","x",$F$2-'Indicator Date hidden'!G63)</f>
        <v>0</v>
      </c>
      <c r="G62" s="205">
        <f>IF('Indicator Date hidden'!H63="x","x",$G$2-'Indicator Date hidden'!H63)</f>
        <v>0</v>
      </c>
      <c r="H62" s="205">
        <f>IF('Indicator Date hidden'!I63="x","x",$H$2-'Indicator Date hidden'!I63)</f>
        <v>0</v>
      </c>
      <c r="I62" s="205">
        <f>IF('Indicator Date hidden'!J63="x","x",$I$2-'Indicator Date hidden'!J63)</f>
        <v>0</v>
      </c>
      <c r="J62" s="205">
        <f>IF('Indicator Date hidden'!K63="x","x",$J$2-'Indicator Date hidden'!K63)</f>
        <v>0</v>
      </c>
      <c r="K62" s="205">
        <f>IF('Indicator Date hidden'!L63="x","x",$K$2-'Indicator Date hidden'!L63)</f>
        <v>0</v>
      </c>
      <c r="L62" s="205">
        <f>IF('Indicator Date hidden'!M63="x","x",$L$2-'Indicator Date hidden'!M63)</f>
        <v>0</v>
      </c>
      <c r="M62" s="205">
        <f>IF('Indicator Date hidden'!N63="x","x",$M$2-'Indicator Date hidden'!N63)</f>
        <v>0</v>
      </c>
      <c r="N62" s="205">
        <f>IF('Indicator Date hidden'!O63="x","x",$N$2-'Indicator Date hidden'!O63)</f>
        <v>0</v>
      </c>
      <c r="O62" s="205">
        <f>IF('Indicator Date hidden'!P63="x","x",$O$2-'Indicator Date hidden'!P63)</f>
        <v>0</v>
      </c>
      <c r="P62" s="205">
        <f>IF('Indicator Date hidden'!Q63="x","x",$P$2-'Indicator Date hidden'!Q63)</f>
        <v>0</v>
      </c>
      <c r="Q62" s="205">
        <f>IF('Indicator Date hidden'!R63="x","x",$Q$2-'Indicator Date hidden'!R63)</f>
        <v>2</v>
      </c>
      <c r="R62" s="205">
        <f>IF('Indicator Date hidden'!S63="x","x",$R$2-'Indicator Date hidden'!S63)</f>
        <v>0</v>
      </c>
      <c r="S62" s="205">
        <f>IF('Indicator Date hidden'!T63="x","x",$S$2-'Indicator Date hidden'!T63)</f>
        <v>0</v>
      </c>
      <c r="T62" s="205">
        <f>IF('Indicator Date hidden'!U63="x","x",$T$2-'Indicator Date hidden'!U63)</f>
        <v>0</v>
      </c>
      <c r="U62" s="205">
        <f>IF('Indicator Date hidden'!V63="x","x",$U$2-'Indicator Date hidden'!V63)</f>
        <v>0</v>
      </c>
      <c r="V62" s="205">
        <f>IF('Indicator Date hidden'!W63="x","x",$V$2-'Indicator Date hidden'!W63)</f>
        <v>0</v>
      </c>
      <c r="W62" s="205">
        <f>IF('Indicator Date hidden'!X63="x","x",$W$2-'Indicator Date hidden'!X63)</f>
        <v>2</v>
      </c>
      <c r="X62" s="205" t="str">
        <f>IF('Indicator Date hidden'!Y63="x","x",$X$2-'Indicator Date hidden'!Y63)</f>
        <v>x</v>
      </c>
      <c r="Y62" s="205">
        <f>IF('Indicator Date hidden'!Z63="x","x",$Y$2-'Indicator Date hidden'!Z63)</f>
        <v>0</v>
      </c>
      <c r="Z62" s="205">
        <f>IF('Indicator Date hidden'!AA63="x","x",$Z$2-'Indicator Date hidden'!AA63)</f>
        <v>0</v>
      </c>
      <c r="AA62" s="205">
        <f>IF('Indicator Date hidden'!AB63="x","x",$AA$2-'Indicator Date hidden'!AB63)</f>
        <v>0</v>
      </c>
      <c r="AB62" s="205">
        <f>IF('Indicator Date hidden'!AC63="x","x",$AB$2-'Indicator Date hidden'!AC63)</f>
        <v>0</v>
      </c>
      <c r="AC62" s="205">
        <f>IF('Indicator Date hidden'!AD63="x","x",$AC$2-'Indicator Date hidden'!AD63)</f>
        <v>0</v>
      </c>
      <c r="AD62" s="205">
        <f>IF('Indicator Date hidden'!AE63="x","x",$AD$2-'Indicator Date hidden'!AE63)</f>
        <v>0</v>
      </c>
      <c r="AE62" s="205">
        <f>IF('Indicator Date hidden'!AF63="x","x",$AE$2-'Indicator Date hidden'!AF63)</f>
        <v>0</v>
      </c>
      <c r="AF62" s="205">
        <f>IF('Indicator Date hidden'!AG63="x","x",$AF$2-'Indicator Date hidden'!AG63)</f>
        <v>8</v>
      </c>
      <c r="AG62" s="205">
        <f>IF('Indicator Date hidden'!AH63="x","x",$AG$2-'Indicator Date hidden'!AH63)</f>
        <v>0</v>
      </c>
      <c r="AH62" s="205">
        <f>IF('Indicator Date hidden'!AI63="x","x",$AH$2-'Indicator Date hidden'!AI63)</f>
        <v>0</v>
      </c>
      <c r="AI62" s="205">
        <f>IF('Indicator Date hidden'!AJ63="x","x",$AI$2-'Indicator Date hidden'!AJ63)</f>
        <v>0</v>
      </c>
      <c r="AJ62" s="205" t="str">
        <f>IF('Indicator Date hidden'!AK63="x","x",$AJ$2-'Indicator Date hidden'!AK63)</f>
        <v>x</v>
      </c>
      <c r="AK62" s="205">
        <f>IF('Indicator Date hidden'!AL63="x","x",$AK$2-'Indicator Date hidden'!AL63)</f>
        <v>1</v>
      </c>
      <c r="AL62" s="205">
        <f>IF('Indicator Date hidden'!AM63="x","x",$AL$2-'Indicator Date hidden'!AM63)</f>
        <v>0</v>
      </c>
      <c r="AM62" s="205">
        <f>IF('Indicator Date hidden'!AN63="x","x",$AM$2-'Indicator Date hidden'!AN63)</f>
        <v>0</v>
      </c>
      <c r="AN62" s="205">
        <f>IF('Indicator Date hidden'!AO63="x","x",$AN$2-'Indicator Date hidden'!AO63)</f>
        <v>0</v>
      </c>
      <c r="AO62" s="205">
        <f>IF('Indicator Date hidden'!AP63="x","x",$AO$2-'Indicator Date hidden'!AP63)</f>
        <v>0</v>
      </c>
      <c r="AP62" s="205">
        <f>IF('Indicator Date hidden'!AQ63="x","x",$AP$2-'Indicator Date hidden'!AQ63)</f>
        <v>0</v>
      </c>
      <c r="AQ62" s="205">
        <f>IF('Indicator Date hidden'!AR63="x","x",$AQ$2-'Indicator Date hidden'!AR63)</f>
        <v>0</v>
      </c>
      <c r="AR62" s="205">
        <f>IF('Indicator Date hidden'!AS63="x","x",$AR$2-'Indicator Date hidden'!AS63)</f>
        <v>0</v>
      </c>
      <c r="AS62" s="205">
        <f>IF('Indicator Date hidden'!AT63="x","x",$AS$2-'Indicator Date hidden'!AT63)</f>
        <v>0</v>
      </c>
      <c r="AT62" s="205">
        <f>IF('Indicator Date hidden'!AU63="x","x",$AT$2-'Indicator Date hidden'!AU63)</f>
        <v>0</v>
      </c>
      <c r="AU62" s="205">
        <f>IF('Indicator Date hidden'!AV63="x","x",$AU$2-'Indicator Date hidden'!AV63)</f>
        <v>2</v>
      </c>
      <c r="AV62" s="205">
        <f>IF('Indicator Date hidden'!AW63="x","x",$AV$2-'Indicator Date hidden'!AW63)</f>
        <v>0</v>
      </c>
      <c r="AW62" s="205">
        <f>IF('Indicator Date hidden'!AX63="x","x",$AW$2-'Indicator Date hidden'!AX63)</f>
        <v>0</v>
      </c>
      <c r="AX62" s="205">
        <f>IF('Indicator Date hidden'!AY63="x","x",$AX$2-'Indicator Date hidden'!AY63)</f>
        <v>0</v>
      </c>
      <c r="AY62" s="205">
        <f>IF('Indicator Date hidden'!AZ63="x","x",$AY$2-'Indicator Date hidden'!AZ63)</f>
        <v>0</v>
      </c>
      <c r="AZ62" s="205">
        <f>IF('Indicator Date hidden'!BA63="x","x",$AZ$2-'Indicator Date hidden'!BA63)</f>
        <v>0</v>
      </c>
      <c r="BA62">
        <f t="shared" si="5"/>
        <v>15</v>
      </c>
      <c r="BB62" s="21">
        <f t="shared" si="6"/>
        <v>0.30612244897959184</v>
      </c>
      <c r="BC62">
        <f t="shared" si="7"/>
        <v>5</v>
      </c>
      <c r="BD62" s="21">
        <f t="shared" si="8"/>
        <v>1.2156140907620758</v>
      </c>
      <c r="BE62" s="281">
        <f t="shared" si="9"/>
        <v>0</v>
      </c>
    </row>
    <row r="63" spans="1:57" x14ac:dyDescent="0.35">
      <c r="A63" t="s">
        <v>7004</v>
      </c>
      <c r="B63" s="205">
        <f>IF('Indicator Date hidden'!C64="x","x",$B$2-'Indicator Date hidden'!C64)</f>
        <v>0</v>
      </c>
      <c r="C63" s="205">
        <f>IF('Indicator Date hidden'!D64="x","x",$C$2-'Indicator Date hidden'!D64)</f>
        <v>0</v>
      </c>
      <c r="D63" s="205">
        <f>IF('Indicator Date hidden'!E64="x","x",$D$2-'Indicator Date hidden'!E64)</f>
        <v>0</v>
      </c>
      <c r="E63" s="205">
        <f>IF('Indicator Date hidden'!F64="x","x",$E$2-'Indicator Date hidden'!F64)</f>
        <v>0</v>
      </c>
      <c r="F63" s="205">
        <f>IF('Indicator Date hidden'!G64="x","x",$F$2-'Indicator Date hidden'!G64)</f>
        <v>0</v>
      </c>
      <c r="G63" s="205">
        <f>IF('Indicator Date hidden'!H64="x","x",$G$2-'Indicator Date hidden'!H64)</f>
        <v>0</v>
      </c>
      <c r="H63" s="205">
        <f>IF('Indicator Date hidden'!I64="x","x",$H$2-'Indicator Date hidden'!I64)</f>
        <v>0</v>
      </c>
      <c r="I63" s="205">
        <f>IF('Indicator Date hidden'!J64="x","x",$I$2-'Indicator Date hidden'!J64)</f>
        <v>0</v>
      </c>
      <c r="J63" s="205">
        <f>IF('Indicator Date hidden'!K64="x","x",$J$2-'Indicator Date hidden'!K64)</f>
        <v>0</v>
      </c>
      <c r="K63" s="205">
        <f>IF('Indicator Date hidden'!L64="x","x",$K$2-'Indicator Date hidden'!L64)</f>
        <v>0</v>
      </c>
      <c r="L63" s="205">
        <f>IF('Indicator Date hidden'!M64="x","x",$L$2-'Indicator Date hidden'!M64)</f>
        <v>0</v>
      </c>
      <c r="M63" s="205">
        <f>IF('Indicator Date hidden'!N64="x","x",$M$2-'Indicator Date hidden'!N64)</f>
        <v>0</v>
      </c>
      <c r="N63" s="205">
        <f>IF('Indicator Date hidden'!O64="x","x",$N$2-'Indicator Date hidden'!O64)</f>
        <v>0</v>
      </c>
      <c r="O63" s="205">
        <f>IF('Indicator Date hidden'!P64="x","x",$O$2-'Indicator Date hidden'!P64)</f>
        <v>0</v>
      </c>
      <c r="P63" s="205">
        <f>IF('Indicator Date hidden'!Q64="x","x",$P$2-'Indicator Date hidden'!Q64)</f>
        <v>0</v>
      </c>
      <c r="Q63" s="205">
        <f>IF('Indicator Date hidden'!R64="x","x",$Q$2-'Indicator Date hidden'!R64)</f>
        <v>1</v>
      </c>
      <c r="R63" s="205">
        <f>IF('Indicator Date hidden'!S64="x","x",$R$2-'Indicator Date hidden'!S64)</f>
        <v>0</v>
      </c>
      <c r="S63" s="205">
        <f>IF('Indicator Date hidden'!T64="x","x",$S$2-'Indicator Date hidden'!T64)</f>
        <v>0</v>
      </c>
      <c r="T63" s="205">
        <f>IF('Indicator Date hidden'!U64="x","x",$T$2-'Indicator Date hidden'!U64)</f>
        <v>0</v>
      </c>
      <c r="U63" s="205">
        <f>IF('Indicator Date hidden'!V64="x","x",$U$2-'Indicator Date hidden'!V64)</f>
        <v>0</v>
      </c>
      <c r="V63" s="205">
        <f>IF('Indicator Date hidden'!W64="x","x",$V$2-'Indicator Date hidden'!W64)</f>
        <v>0</v>
      </c>
      <c r="W63" s="205">
        <f>IF('Indicator Date hidden'!X64="x","x",$W$2-'Indicator Date hidden'!X64)</f>
        <v>1</v>
      </c>
      <c r="X63" s="205">
        <f>IF('Indicator Date hidden'!Y64="x","x",$X$2-'Indicator Date hidden'!Y64)</f>
        <v>4</v>
      </c>
      <c r="Y63" s="205">
        <f>IF('Indicator Date hidden'!Z64="x","x",$Y$2-'Indicator Date hidden'!Z64)</f>
        <v>0</v>
      </c>
      <c r="Z63" s="205">
        <f>IF('Indicator Date hidden'!AA64="x","x",$Z$2-'Indicator Date hidden'!AA64)</f>
        <v>0</v>
      </c>
      <c r="AA63" s="205">
        <f>IF('Indicator Date hidden'!AB64="x","x",$AA$2-'Indicator Date hidden'!AB64)</f>
        <v>0</v>
      </c>
      <c r="AB63" s="205">
        <f>IF('Indicator Date hidden'!AC64="x","x",$AB$2-'Indicator Date hidden'!AC64)</f>
        <v>0</v>
      </c>
      <c r="AC63" s="205">
        <f>IF('Indicator Date hidden'!AD64="x","x",$AC$2-'Indicator Date hidden'!AD64)</f>
        <v>0</v>
      </c>
      <c r="AD63" s="205">
        <f>IF('Indicator Date hidden'!AE64="x","x",$AD$2-'Indicator Date hidden'!AE64)</f>
        <v>0</v>
      </c>
      <c r="AE63" s="205">
        <f>IF('Indicator Date hidden'!AF64="x","x",$AE$2-'Indicator Date hidden'!AF64)</f>
        <v>0</v>
      </c>
      <c r="AF63" s="205">
        <f>IF('Indicator Date hidden'!AG64="x","x",$AF$2-'Indicator Date hidden'!AG64)</f>
        <v>10</v>
      </c>
      <c r="AG63" s="205">
        <f>IF('Indicator Date hidden'!AH64="x","x",$AG$2-'Indicator Date hidden'!AH64)</f>
        <v>0</v>
      </c>
      <c r="AH63" s="205">
        <f>IF('Indicator Date hidden'!AI64="x","x",$AH$2-'Indicator Date hidden'!AI64)</f>
        <v>0</v>
      </c>
      <c r="AI63" s="205">
        <f>IF('Indicator Date hidden'!AJ64="x","x",$AI$2-'Indicator Date hidden'!AJ64)</f>
        <v>0</v>
      </c>
      <c r="AJ63" s="205" t="str">
        <f>IF('Indicator Date hidden'!AK64="x","x",$AJ$2-'Indicator Date hidden'!AK64)</f>
        <v>x</v>
      </c>
      <c r="AK63" s="205">
        <f>IF('Indicator Date hidden'!AL64="x","x",$AK$2-'Indicator Date hidden'!AL64)</f>
        <v>1</v>
      </c>
      <c r="AL63" s="205">
        <f>IF('Indicator Date hidden'!AM64="x","x",$AL$2-'Indicator Date hidden'!AM64)</f>
        <v>0</v>
      </c>
      <c r="AM63" s="205">
        <f>IF('Indicator Date hidden'!AN64="x","x",$AM$2-'Indicator Date hidden'!AN64)</f>
        <v>0</v>
      </c>
      <c r="AN63" s="205">
        <f>IF('Indicator Date hidden'!AO64="x","x",$AN$2-'Indicator Date hidden'!AO64)</f>
        <v>0</v>
      </c>
      <c r="AO63" s="205">
        <f>IF('Indicator Date hidden'!AP64="x","x",$AO$2-'Indicator Date hidden'!AP64)</f>
        <v>0</v>
      </c>
      <c r="AP63" s="205">
        <f>IF('Indicator Date hidden'!AQ64="x","x",$AP$2-'Indicator Date hidden'!AQ64)</f>
        <v>0</v>
      </c>
      <c r="AQ63" s="205">
        <f>IF('Indicator Date hidden'!AR64="x","x",$AQ$2-'Indicator Date hidden'!AR64)</f>
        <v>0</v>
      </c>
      <c r="AR63" s="205">
        <f>IF('Indicator Date hidden'!AS64="x","x",$AR$2-'Indicator Date hidden'!AS64)</f>
        <v>0</v>
      </c>
      <c r="AS63" s="205">
        <f>IF('Indicator Date hidden'!AT64="x","x",$AS$2-'Indicator Date hidden'!AT64)</f>
        <v>0</v>
      </c>
      <c r="AT63" s="205">
        <f>IF('Indicator Date hidden'!AU64="x","x",$AT$2-'Indicator Date hidden'!AU64)</f>
        <v>0</v>
      </c>
      <c r="AU63" s="205">
        <f>IF('Indicator Date hidden'!AV64="x","x",$AU$2-'Indicator Date hidden'!AV64)</f>
        <v>1</v>
      </c>
      <c r="AV63" s="205">
        <f>IF('Indicator Date hidden'!AW64="x","x",$AV$2-'Indicator Date hidden'!AW64)</f>
        <v>0</v>
      </c>
      <c r="AW63" s="205">
        <f>IF('Indicator Date hidden'!AX64="x","x",$AW$2-'Indicator Date hidden'!AX64)</f>
        <v>0</v>
      </c>
      <c r="AX63" s="205">
        <f>IF('Indicator Date hidden'!AY64="x","x",$AX$2-'Indicator Date hidden'!AY64)</f>
        <v>0</v>
      </c>
      <c r="AY63" s="205">
        <f>IF('Indicator Date hidden'!AZ64="x","x",$AY$2-'Indicator Date hidden'!AZ64)</f>
        <v>0</v>
      </c>
      <c r="AZ63" s="205">
        <f>IF('Indicator Date hidden'!BA64="x","x",$AZ$2-'Indicator Date hidden'!BA64)</f>
        <v>0</v>
      </c>
      <c r="BA63">
        <f t="shared" si="5"/>
        <v>18</v>
      </c>
      <c r="BB63" s="21">
        <f t="shared" si="6"/>
        <v>0.36</v>
      </c>
      <c r="BC63">
        <f t="shared" si="7"/>
        <v>6</v>
      </c>
      <c r="BD63" s="21">
        <f t="shared" si="8"/>
        <v>1.5067846561469891</v>
      </c>
      <c r="BE63" s="281">
        <f t="shared" si="9"/>
        <v>0</v>
      </c>
    </row>
    <row r="64" spans="1:57" x14ac:dyDescent="0.35">
      <c r="A64" t="s">
        <v>6998</v>
      </c>
      <c r="B64" s="205">
        <f>IF('Indicator Date hidden'!C65="x","x",$B$2-'Indicator Date hidden'!C65)</f>
        <v>0</v>
      </c>
      <c r="C64" s="205">
        <f>IF('Indicator Date hidden'!D65="x","x",$C$2-'Indicator Date hidden'!D65)</f>
        <v>0</v>
      </c>
      <c r="D64" s="205">
        <f>IF('Indicator Date hidden'!E65="x","x",$D$2-'Indicator Date hidden'!E65)</f>
        <v>0</v>
      </c>
      <c r="E64" s="205">
        <f>IF('Indicator Date hidden'!F65="x","x",$E$2-'Indicator Date hidden'!F65)</f>
        <v>0</v>
      </c>
      <c r="F64" s="205">
        <f>IF('Indicator Date hidden'!G65="x","x",$F$2-'Indicator Date hidden'!G65)</f>
        <v>0</v>
      </c>
      <c r="G64" s="205">
        <f>IF('Indicator Date hidden'!H65="x","x",$G$2-'Indicator Date hidden'!H65)</f>
        <v>0</v>
      </c>
      <c r="H64" s="205">
        <f>IF('Indicator Date hidden'!I65="x","x",$H$2-'Indicator Date hidden'!I65)</f>
        <v>0</v>
      </c>
      <c r="I64" s="205">
        <f>IF('Indicator Date hidden'!J65="x","x",$I$2-'Indicator Date hidden'!J65)</f>
        <v>0</v>
      </c>
      <c r="J64" s="205">
        <f>IF('Indicator Date hidden'!K65="x","x",$J$2-'Indicator Date hidden'!K65)</f>
        <v>0</v>
      </c>
      <c r="K64" s="205">
        <f>IF('Indicator Date hidden'!L65="x","x",$K$2-'Indicator Date hidden'!L65)</f>
        <v>0</v>
      </c>
      <c r="L64" s="205">
        <f>IF('Indicator Date hidden'!M65="x","x",$L$2-'Indicator Date hidden'!M65)</f>
        <v>0</v>
      </c>
      <c r="M64" s="205">
        <f>IF('Indicator Date hidden'!N65="x","x",$M$2-'Indicator Date hidden'!N65)</f>
        <v>0</v>
      </c>
      <c r="N64" s="205">
        <f>IF('Indicator Date hidden'!O65="x","x",$N$2-'Indicator Date hidden'!O65)</f>
        <v>0</v>
      </c>
      <c r="O64" s="205">
        <f>IF('Indicator Date hidden'!P65="x","x",$O$2-'Indicator Date hidden'!P65)</f>
        <v>0</v>
      </c>
      <c r="P64" s="205">
        <f>IF('Indicator Date hidden'!Q65="x","x",$P$2-'Indicator Date hidden'!Q65)</f>
        <v>0</v>
      </c>
      <c r="Q64" s="205">
        <f>IF('Indicator Date hidden'!R65="x","x",$Q$2-'Indicator Date hidden'!R65)</f>
        <v>9</v>
      </c>
      <c r="R64" s="205">
        <f>IF('Indicator Date hidden'!S65="x","x",$R$2-'Indicator Date hidden'!S65)</f>
        <v>0</v>
      </c>
      <c r="S64" s="205">
        <f>IF('Indicator Date hidden'!T65="x","x",$S$2-'Indicator Date hidden'!T65)</f>
        <v>0</v>
      </c>
      <c r="T64" s="205">
        <f>IF('Indicator Date hidden'!U65="x","x",$T$2-'Indicator Date hidden'!U65)</f>
        <v>0</v>
      </c>
      <c r="U64" s="205">
        <f>IF('Indicator Date hidden'!V65="x","x",$U$2-'Indicator Date hidden'!V65)</f>
        <v>0</v>
      </c>
      <c r="V64" s="205">
        <f>IF('Indicator Date hidden'!W65="x","x",$V$2-'Indicator Date hidden'!W65)</f>
        <v>0</v>
      </c>
      <c r="W64" s="205">
        <f>IF('Indicator Date hidden'!X65="x","x",$W$2-'Indicator Date hidden'!X65)</f>
        <v>5</v>
      </c>
      <c r="X64" s="205">
        <f>IF('Indicator Date hidden'!Y65="x","x",$X$2-'Indicator Date hidden'!Y65)</f>
        <v>1</v>
      </c>
      <c r="Y64" s="205">
        <f>IF('Indicator Date hidden'!Z65="x","x",$Y$2-'Indicator Date hidden'!Z65)</f>
        <v>0</v>
      </c>
      <c r="Z64" s="205">
        <f>IF('Indicator Date hidden'!AA65="x","x",$Z$2-'Indicator Date hidden'!AA65)</f>
        <v>0</v>
      </c>
      <c r="AA64" s="205">
        <f>IF('Indicator Date hidden'!AB65="x","x",$AA$2-'Indicator Date hidden'!AB65)</f>
        <v>0</v>
      </c>
      <c r="AB64" s="205">
        <f>IF('Indicator Date hidden'!AC65="x","x",$AB$2-'Indicator Date hidden'!AC65)</f>
        <v>0</v>
      </c>
      <c r="AC64" s="205">
        <f>IF('Indicator Date hidden'!AD65="x","x",$AC$2-'Indicator Date hidden'!AD65)</f>
        <v>0</v>
      </c>
      <c r="AD64" s="205">
        <f>IF('Indicator Date hidden'!AE65="x","x",$AD$2-'Indicator Date hidden'!AE65)</f>
        <v>0</v>
      </c>
      <c r="AE64" s="205">
        <f>IF('Indicator Date hidden'!AF65="x","x",$AE$2-'Indicator Date hidden'!AF65)</f>
        <v>0</v>
      </c>
      <c r="AF64" s="205">
        <f>IF('Indicator Date hidden'!AG65="x","x",$AF$2-'Indicator Date hidden'!AG65)</f>
        <v>0</v>
      </c>
      <c r="AG64" s="205">
        <f>IF('Indicator Date hidden'!AH65="x","x",$AG$2-'Indicator Date hidden'!AH65)</f>
        <v>0</v>
      </c>
      <c r="AH64" s="205">
        <f>IF('Indicator Date hidden'!AI65="x","x",$AH$2-'Indicator Date hidden'!AI65)</f>
        <v>0</v>
      </c>
      <c r="AI64" s="205">
        <f>IF('Indicator Date hidden'!AJ65="x","x",$AI$2-'Indicator Date hidden'!AJ65)</f>
        <v>0</v>
      </c>
      <c r="AJ64" s="205">
        <f>IF('Indicator Date hidden'!AK65="x","x",$AJ$2-'Indicator Date hidden'!AK65)</f>
        <v>1</v>
      </c>
      <c r="AK64" s="205">
        <f>IF('Indicator Date hidden'!AL65="x","x",$AK$2-'Indicator Date hidden'!AL65)</f>
        <v>1</v>
      </c>
      <c r="AL64" s="205">
        <f>IF('Indicator Date hidden'!AM65="x","x",$AL$2-'Indicator Date hidden'!AM65)</f>
        <v>0</v>
      </c>
      <c r="AM64" s="205">
        <f>IF('Indicator Date hidden'!AN65="x","x",$AM$2-'Indicator Date hidden'!AN65)</f>
        <v>0</v>
      </c>
      <c r="AN64" s="205">
        <f>IF('Indicator Date hidden'!AO65="x","x",$AN$2-'Indicator Date hidden'!AO65)</f>
        <v>0</v>
      </c>
      <c r="AO64" s="205" t="str">
        <f>IF('Indicator Date hidden'!AP65="x","x",$AO$2-'Indicator Date hidden'!AP65)</f>
        <v>x</v>
      </c>
      <c r="AP64" s="205" t="str">
        <f>IF('Indicator Date hidden'!AQ65="x","x",$AP$2-'Indicator Date hidden'!AQ65)</f>
        <v>x</v>
      </c>
      <c r="AQ64" s="205">
        <f>IF('Indicator Date hidden'!AR65="x","x",$AQ$2-'Indicator Date hidden'!AR65)</f>
        <v>0</v>
      </c>
      <c r="AR64" s="205">
        <f>IF('Indicator Date hidden'!AS65="x","x",$AR$2-'Indicator Date hidden'!AS65)</f>
        <v>0</v>
      </c>
      <c r="AS64" s="205">
        <f>IF('Indicator Date hidden'!AT65="x","x",$AS$2-'Indicator Date hidden'!AT65)</f>
        <v>0</v>
      </c>
      <c r="AT64" s="205">
        <f>IF('Indicator Date hidden'!AU65="x","x",$AT$2-'Indicator Date hidden'!AU65)</f>
        <v>0</v>
      </c>
      <c r="AU64" s="205">
        <f>IF('Indicator Date hidden'!AV65="x","x",$AU$2-'Indicator Date hidden'!AV65)</f>
        <v>1</v>
      </c>
      <c r="AV64" s="205">
        <f>IF('Indicator Date hidden'!AW65="x","x",$AV$2-'Indicator Date hidden'!AW65)</f>
        <v>0</v>
      </c>
      <c r="AW64" s="205">
        <f>IF('Indicator Date hidden'!AX65="x","x",$AW$2-'Indicator Date hidden'!AX65)</f>
        <v>0</v>
      </c>
      <c r="AX64" s="205">
        <f>IF('Indicator Date hidden'!AY65="x","x",$AX$2-'Indicator Date hidden'!AY65)</f>
        <v>0</v>
      </c>
      <c r="AY64" s="205">
        <f>IF('Indicator Date hidden'!AZ65="x","x",$AY$2-'Indicator Date hidden'!AZ65)</f>
        <v>0</v>
      </c>
      <c r="AZ64" s="205">
        <f>IF('Indicator Date hidden'!BA65="x","x",$AZ$2-'Indicator Date hidden'!BA65)</f>
        <v>0</v>
      </c>
      <c r="BA64">
        <f t="shared" si="5"/>
        <v>18</v>
      </c>
      <c r="BB64" s="21">
        <f t="shared" si="6"/>
        <v>0.36734693877551022</v>
      </c>
      <c r="BC64">
        <f t="shared" si="7"/>
        <v>6</v>
      </c>
      <c r="BD64" s="21">
        <f t="shared" si="8"/>
        <v>1.4525681346346322</v>
      </c>
      <c r="BE64" s="281">
        <f t="shared" si="9"/>
        <v>0</v>
      </c>
    </row>
    <row r="65" spans="1:57" x14ac:dyDescent="0.35">
      <c r="A65" t="s">
        <v>6969</v>
      </c>
      <c r="B65" s="205">
        <f>IF('Indicator Date hidden'!C66="x","x",$B$2-'Indicator Date hidden'!C66)</f>
        <v>0</v>
      </c>
      <c r="C65" s="205">
        <f>IF('Indicator Date hidden'!D66="x","x",$C$2-'Indicator Date hidden'!D66)</f>
        <v>0</v>
      </c>
      <c r="D65" s="205">
        <f>IF('Indicator Date hidden'!E66="x","x",$D$2-'Indicator Date hidden'!E66)</f>
        <v>0</v>
      </c>
      <c r="E65" s="205">
        <f>IF('Indicator Date hidden'!F66="x","x",$E$2-'Indicator Date hidden'!F66)</f>
        <v>0</v>
      </c>
      <c r="F65" s="205">
        <f>IF('Indicator Date hidden'!G66="x","x",$F$2-'Indicator Date hidden'!G66)</f>
        <v>0</v>
      </c>
      <c r="G65" s="205">
        <f>IF('Indicator Date hidden'!H66="x","x",$G$2-'Indicator Date hidden'!H66)</f>
        <v>0</v>
      </c>
      <c r="H65" s="205">
        <f>IF('Indicator Date hidden'!I66="x","x",$H$2-'Indicator Date hidden'!I66)</f>
        <v>0</v>
      </c>
      <c r="I65" s="205">
        <f>IF('Indicator Date hidden'!J66="x","x",$I$2-'Indicator Date hidden'!J66)</f>
        <v>0</v>
      </c>
      <c r="J65" s="205">
        <f>IF('Indicator Date hidden'!K66="x","x",$J$2-'Indicator Date hidden'!K66)</f>
        <v>0</v>
      </c>
      <c r="K65" s="205">
        <f>IF('Indicator Date hidden'!L66="x","x",$K$2-'Indicator Date hidden'!L66)</f>
        <v>0</v>
      </c>
      <c r="L65" s="205">
        <f>IF('Indicator Date hidden'!M66="x","x",$L$2-'Indicator Date hidden'!M66)</f>
        <v>0</v>
      </c>
      <c r="M65" s="205">
        <f>IF('Indicator Date hidden'!N66="x","x",$M$2-'Indicator Date hidden'!N66)</f>
        <v>0</v>
      </c>
      <c r="N65" s="205">
        <f>IF('Indicator Date hidden'!O66="x","x",$N$2-'Indicator Date hidden'!O66)</f>
        <v>0</v>
      </c>
      <c r="O65" s="205">
        <f>IF('Indicator Date hidden'!P66="x","x",$O$2-'Indicator Date hidden'!P66)</f>
        <v>0</v>
      </c>
      <c r="P65" s="205">
        <f>IF('Indicator Date hidden'!Q66="x","x",$P$2-'Indicator Date hidden'!Q66)</f>
        <v>0</v>
      </c>
      <c r="Q65" s="205" t="str">
        <f>IF('Indicator Date hidden'!R66="x","x",$Q$2-'Indicator Date hidden'!R66)</f>
        <v>x</v>
      </c>
      <c r="R65" s="205">
        <f>IF('Indicator Date hidden'!S66="x","x",$R$2-'Indicator Date hidden'!S66)</f>
        <v>0</v>
      </c>
      <c r="S65" s="205">
        <f>IF('Indicator Date hidden'!T66="x","x",$S$2-'Indicator Date hidden'!T66)</f>
        <v>0</v>
      </c>
      <c r="T65" s="205">
        <f>IF('Indicator Date hidden'!U66="x","x",$T$2-'Indicator Date hidden'!U66)</f>
        <v>0</v>
      </c>
      <c r="U65" s="205" t="str">
        <f>IF('Indicator Date hidden'!V66="x","x",$U$2-'Indicator Date hidden'!V66)</f>
        <v>x</v>
      </c>
      <c r="V65" s="205">
        <f>IF('Indicator Date hidden'!W66="x","x",$V$2-'Indicator Date hidden'!W66)</f>
        <v>0</v>
      </c>
      <c r="W65" s="205">
        <f>IF('Indicator Date hidden'!X66="x","x",$W$2-'Indicator Date hidden'!X66)</f>
        <v>9</v>
      </c>
      <c r="X65" s="205">
        <f>IF('Indicator Date hidden'!Y66="x","x",$X$2-'Indicator Date hidden'!Y66)</f>
        <v>2</v>
      </c>
      <c r="Y65" s="205">
        <f>IF('Indicator Date hidden'!Z66="x","x",$Y$2-'Indicator Date hidden'!Z66)</f>
        <v>0</v>
      </c>
      <c r="Z65" s="205">
        <f>IF('Indicator Date hidden'!AA66="x","x",$Z$2-'Indicator Date hidden'!AA66)</f>
        <v>0</v>
      </c>
      <c r="AA65" s="205" t="str">
        <f>IF('Indicator Date hidden'!AB66="x","x",$AA$2-'Indicator Date hidden'!AB66)</f>
        <v>x</v>
      </c>
      <c r="AB65" s="205">
        <f>IF('Indicator Date hidden'!AC66="x","x",$AB$2-'Indicator Date hidden'!AC66)</f>
        <v>0</v>
      </c>
      <c r="AC65" s="205">
        <f>IF('Indicator Date hidden'!AD66="x","x",$AC$2-'Indicator Date hidden'!AD66)</f>
        <v>0</v>
      </c>
      <c r="AD65" s="205" t="str">
        <f>IF('Indicator Date hidden'!AE66="x","x",$AD$2-'Indicator Date hidden'!AE66)</f>
        <v>x</v>
      </c>
      <c r="AE65" s="205">
        <f>IF('Indicator Date hidden'!AF66="x","x",$AE$2-'Indicator Date hidden'!AF66)</f>
        <v>0</v>
      </c>
      <c r="AF65" s="205">
        <f>IF('Indicator Date hidden'!AG66="x","x",$AF$2-'Indicator Date hidden'!AG66)</f>
        <v>2</v>
      </c>
      <c r="AG65" s="205">
        <f>IF('Indicator Date hidden'!AH66="x","x",$AG$2-'Indicator Date hidden'!AH66)</f>
        <v>0</v>
      </c>
      <c r="AH65" s="205">
        <f>IF('Indicator Date hidden'!AI66="x","x",$AH$2-'Indicator Date hidden'!AI66)</f>
        <v>0</v>
      </c>
      <c r="AI65" s="205">
        <f>IF('Indicator Date hidden'!AJ66="x","x",$AI$2-'Indicator Date hidden'!AJ66)</f>
        <v>0</v>
      </c>
      <c r="AJ65" s="205" t="str">
        <f>IF('Indicator Date hidden'!AK66="x","x",$AJ$2-'Indicator Date hidden'!AK66)</f>
        <v>x</v>
      </c>
      <c r="AK65" s="205">
        <f>IF('Indicator Date hidden'!AL66="x","x",$AK$2-'Indicator Date hidden'!AL66)</f>
        <v>1</v>
      </c>
      <c r="AL65" s="205">
        <f>IF('Indicator Date hidden'!AM66="x","x",$AL$2-'Indicator Date hidden'!AM66)</f>
        <v>0</v>
      </c>
      <c r="AM65" s="205">
        <f>IF('Indicator Date hidden'!AN66="x","x",$AM$2-'Indicator Date hidden'!AN66)</f>
        <v>0</v>
      </c>
      <c r="AN65" s="205">
        <f>IF('Indicator Date hidden'!AO66="x","x",$AN$2-'Indicator Date hidden'!AO66)</f>
        <v>0</v>
      </c>
      <c r="AO65" s="205">
        <f>IF('Indicator Date hidden'!AP66="x","x",$AO$2-'Indicator Date hidden'!AP66)</f>
        <v>0</v>
      </c>
      <c r="AP65" s="205">
        <f>IF('Indicator Date hidden'!AQ66="x","x",$AP$2-'Indicator Date hidden'!AQ66)</f>
        <v>0</v>
      </c>
      <c r="AQ65" s="205">
        <f>IF('Indicator Date hidden'!AR66="x","x",$AQ$2-'Indicator Date hidden'!AR66)</f>
        <v>0</v>
      </c>
      <c r="AR65" s="205">
        <f>IF('Indicator Date hidden'!AS66="x","x",$AR$2-'Indicator Date hidden'!AS66)</f>
        <v>0</v>
      </c>
      <c r="AS65" s="205">
        <f>IF('Indicator Date hidden'!AT66="x","x",$AS$2-'Indicator Date hidden'!AT66)</f>
        <v>0</v>
      </c>
      <c r="AT65" s="205">
        <f>IF('Indicator Date hidden'!AU66="x","x",$AT$2-'Indicator Date hidden'!AU66)</f>
        <v>0</v>
      </c>
      <c r="AU65" s="205" t="str">
        <f>IF('Indicator Date hidden'!AV66="x","x",$AU$2-'Indicator Date hidden'!AV66)</f>
        <v>x</v>
      </c>
      <c r="AV65" s="205">
        <f>IF('Indicator Date hidden'!AW66="x","x",$AV$2-'Indicator Date hidden'!AW66)</f>
        <v>0</v>
      </c>
      <c r="AW65" s="205">
        <f>IF('Indicator Date hidden'!AX66="x","x",$AW$2-'Indicator Date hidden'!AX66)</f>
        <v>0</v>
      </c>
      <c r="AX65" s="205">
        <f>IF('Indicator Date hidden'!AY66="x","x",$AX$2-'Indicator Date hidden'!AY66)</f>
        <v>0</v>
      </c>
      <c r="AY65" s="205">
        <f>IF('Indicator Date hidden'!AZ66="x","x",$AY$2-'Indicator Date hidden'!AZ66)</f>
        <v>0</v>
      </c>
      <c r="AZ65" s="205">
        <f>IF('Indicator Date hidden'!BA66="x","x",$AZ$2-'Indicator Date hidden'!BA66)</f>
        <v>0</v>
      </c>
      <c r="BA65">
        <f t="shared" si="5"/>
        <v>14</v>
      </c>
      <c r="BB65" s="21">
        <f t="shared" si="6"/>
        <v>0.31111111111111112</v>
      </c>
      <c r="BC65">
        <f t="shared" si="7"/>
        <v>4</v>
      </c>
      <c r="BD65" s="21">
        <f t="shared" si="8"/>
        <v>1.3795687284594451</v>
      </c>
      <c r="BE65" s="281">
        <f t="shared" si="9"/>
        <v>0</v>
      </c>
    </row>
    <row r="66" spans="1:57" x14ac:dyDescent="0.35">
      <c r="A66" t="s">
        <v>7000</v>
      </c>
      <c r="B66" s="205">
        <f>IF('Indicator Date hidden'!C67="x","x",$B$2-'Indicator Date hidden'!C67)</f>
        <v>0</v>
      </c>
      <c r="C66" s="205">
        <f>IF('Indicator Date hidden'!D67="x","x",$C$2-'Indicator Date hidden'!D67)</f>
        <v>0</v>
      </c>
      <c r="D66" s="205">
        <f>IF('Indicator Date hidden'!E67="x","x",$D$2-'Indicator Date hidden'!E67)</f>
        <v>0</v>
      </c>
      <c r="E66" s="205">
        <f>IF('Indicator Date hidden'!F67="x","x",$E$2-'Indicator Date hidden'!F67)</f>
        <v>0</v>
      </c>
      <c r="F66" s="205">
        <f>IF('Indicator Date hidden'!G67="x","x",$F$2-'Indicator Date hidden'!G67)</f>
        <v>0</v>
      </c>
      <c r="G66" s="205">
        <f>IF('Indicator Date hidden'!H67="x","x",$G$2-'Indicator Date hidden'!H67)</f>
        <v>0</v>
      </c>
      <c r="H66" s="205">
        <f>IF('Indicator Date hidden'!I67="x","x",$H$2-'Indicator Date hidden'!I67)</f>
        <v>0</v>
      </c>
      <c r="I66" s="205">
        <f>IF('Indicator Date hidden'!J67="x","x",$I$2-'Indicator Date hidden'!J67)</f>
        <v>0</v>
      </c>
      <c r="J66" s="205">
        <f>IF('Indicator Date hidden'!K67="x","x",$J$2-'Indicator Date hidden'!K67)</f>
        <v>0</v>
      </c>
      <c r="K66" s="205">
        <f>IF('Indicator Date hidden'!L67="x","x",$K$2-'Indicator Date hidden'!L67)</f>
        <v>0</v>
      </c>
      <c r="L66" s="205">
        <f>IF('Indicator Date hidden'!M67="x","x",$L$2-'Indicator Date hidden'!M67)</f>
        <v>0</v>
      </c>
      <c r="M66" s="205">
        <f>IF('Indicator Date hidden'!N67="x","x",$M$2-'Indicator Date hidden'!N67)</f>
        <v>0</v>
      </c>
      <c r="N66" s="205">
        <f>IF('Indicator Date hidden'!O67="x","x",$N$2-'Indicator Date hidden'!O67)</f>
        <v>0</v>
      </c>
      <c r="O66" s="205">
        <f>IF('Indicator Date hidden'!P67="x","x",$O$2-'Indicator Date hidden'!P67)</f>
        <v>0</v>
      </c>
      <c r="P66" s="205">
        <f>IF('Indicator Date hidden'!Q67="x","x",$P$2-'Indicator Date hidden'!Q67)</f>
        <v>0</v>
      </c>
      <c r="Q66" s="205">
        <f>IF('Indicator Date hidden'!R67="x","x",$Q$2-'Indicator Date hidden'!R67)</f>
        <v>3</v>
      </c>
      <c r="R66" s="205">
        <f>IF('Indicator Date hidden'!S67="x","x",$R$2-'Indicator Date hidden'!S67)</f>
        <v>0</v>
      </c>
      <c r="S66" s="205">
        <f>IF('Indicator Date hidden'!T67="x","x",$S$2-'Indicator Date hidden'!T67)</f>
        <v>0</v>
      </c>
      <c r="T66" s="205">
        <f>IF('Indicator Date hidden'!U67="x","x",$T$2-'Indicator Date hidden'!U67)</f>
        <v>0</v>
      </c>
      <c r="U66" s="205">
        <f>IF('Indicator Date hidden'!V67="x","x",$U$2-'Indicator Date hidden'!V67)</f>
        <v>0</v>
      </c>
      <c r="V66" s="205">
        <f>IF('Indicator Date hidden'!W67="x","x",$V$2-'Indicator Date hidden'!W67)</f>
        <v>0</v>
      </c>
      <c r="W66" s="205">
        <f>IF('Indicator Date hidden'!X67="x","x",$W$2-'Indicator Date hidden'!X67)</f>
        <v>0</v>
      </c>
      <c r="X66" s="205">
        <f>IF('Indicator Date hidden'!Y67="x","x",$X$2-'Indicator Date hidden'!Y67)</f>
        <v>4</v>
      </c>
      <c r="Y66" s="205">
        <f>IF('Indicator Date hidden'!Z67="x","x",$Y$2-'Indicator Date hidden'!Z67)</f>
        <v>0</v>
      </c>
      <c r="Z66" s="205">
        <f>IF('Indicator Date hidden'!AA67="x","x",$Z$2-'Indicator Date hidden'!AA67)</f>
        <v>0</v>
      </c>
      <c r="AA66" s="205">
        <f>IF('Indicator Date hidden'!AB67="x","x",$AA$2-'Indicator Date hidden'!AB67)</f>
        <v>0</v>
      </c>
      <c r="AB66" s="205">
        <f>IF('Indicator Date hidden'!AC67="x","x",$AB$2-'Indicator Date hidden'!AC67)</f>
        <v>0</v>
      </c>
      <c r="AC66" s="205">
        <f>IF('Indicator Date hidden'!AD67="x","x",$AC$2-'Indicator Date hidden'!AD67)</f>
        <v>0</v>
      </c>
      <c r="AD66" s="205">
        <f>IF('Indicator Date hidden'!AE67="x","x",$AD$2-'Indicator Date hidden'!AE67)</f>
        <v>0</v>
      </c>
      <c r="AE66" s="205">
        <f>IF('Indicator Date hidden'!AF67="x","x",$AE$2-'Indicator Date hidden'!AF67)</f>
        <v>0</v>
      </c>
      <c r="AF66" s="205">
        <f>IF('Indicator Date hidden'!AG67="x","x",$AF$2-'Indicator Date hidden'!AG67)</f>
        <v>8</v>
      </c>
      <c r="AG66" s="205">
        <f>IF('Indicator Date hidden'!AH67="x","x",$AG$2-'Indicator Date hidden'!AH67)</f>
        <v>0</v>
      </c>
      <c r="AH66" s="205">
        <f>IF('Indicator Date hidden'!AI67="x","x",$AH$2-'Indicator Date hidden'!AI67)</f>
        <v>0</v>
      </c>
      <c r="AI66" s="205">
        <f>IF('Indicator Date hidden'!AJ67="x","x",$AI$2-'Indicator Date hidden'!AJ67)</f>
        <v>0</v>
      </c>
      <c r="AJ66" s="205" t="str">
        <f>IF('Indicator Date hidden'!AK67="x","x",$AJ$2-'Indicator Date hidden'!AK67)</f>
        <v>x</v>
      </c>
      <c r="AK66" s="205">
        <f>IF('Indicator Date hidden'!AL67="x","x",$AK$2-'Indicator Date hidden'!AL67)</f>
        <v>1</v>
      </c>
      <c r="AL66" s="205">
        <f>IF('Indicator Date hidden'!AM67="x","x",$AL$2-'Indicator Date hidden'!AM67)</f>
        <v>0</v>
      </c>
      <c r="AM66" s="205">
        <f>IF('Indicator Date hidden'!AN67="x","x",$AM$2-'Indicator Date hidden'!AN67)</f>
        <v>0</v>
      </c>
      <c r="AN66" s="205">
        <f>IF('Indicator Date hidden'!AO67="x","x",$AN$2-'Indicator Date hidden'!AO67)</f>
        <v>0</v>
      </c>
      <c r="AO66" s="205">
        <f>IF('Indicator Date hidden'!AP67="x","x",$AO$2-'Indicator Date hidden'!AP67)</f>
        <v>0</v>
      </c>
      <c r="AP66" s="205">
        <f>IF('Indicator Date hidden'!AQ67="x","x",$AP$2-'Indicator Date hidden'!AQ67)</f>
        <v>0</v>
      </c>
      <c r="AQ66" s="205">
        <f>IF('Indicator Date hidden'!AR67="x","x",$AQ$2-'Indicator Date hidden'!AR67)</f>
        <v>0</v>
      </c>
      <c r="AR66" s="205">
        <f>IF('Indicator Date hidden'!AS67="x","x",$AR$2-'Indicator Date hidden'!AS67)</f>
        <v>0</v>
      </c>
      <c r="AS66" s="205">
        <f>IF('Indicator Date hidden'!AT67="x","x",$AS$2-'Indicator Date hidden'!AT67)</f>
        <v>0</v>
      </c>
      <c r="AT66" s="205">
        <f>IF('Indicator Date hidden'!AU67="x","x",$AT$2-'Indicator Date hidden'!AU67)</f>
        <v>0</v>
      </c>
      <c r="AU66" s="205">
        <f>IF('Indicator Date hidden'!AV67="x","x",$AU$2-'Indicator Date hidden'!AV67)</f>
        <v>4</v>
      </c>
      <c r="AV66" s="205">
        <f>IF('Indicator Date hidden'!AW67="x","x",$AV$2-'Indicator Date hidden'!AW67)</f>
        <v>0</v>
      </c>
      <c r="AW66" s="205">
        <f>IF('Indicator Date hidden'!AX67="x","x",$AW$2-'Indicator Date hidden'!AX67)</f>
        <v>0</v>
      </c>
      <c r="AX66" s="205">
        <f>IF('Indicator Date hidden'!AY67="x","x",$AX$2-'Indicator Date hidden'!AY67)</f>
        <v>0</v>
      </c>
      <c r="AY66" s="205">
        <f>IF('Indicator Date hidden'!AZ67="x","x",$AY$2-'Indicator Date hidden'!AZ67)</f>
        <v>0</v>
      </c>
      <c r="AZ66" s="205">
        <f>IF('Indicator Date hidden'!BA67="x","x",$AZ$2-'Indicator Date hidden'!BA67)</f>
        <v>0</v>
      </c>
      <c r="BA66">
        <f t="shared" si="5"/>
        <v>20</v>
      </c>
      <c r="BB66" s="21">
        <f t="shared" si="6"/>
        <v>0.4</v>
      </c>
      <c r="BC66">
        <f t="shared" si="7"/>
        <v>5</v>
      </c>
      <c r="BD66" s="21">
        <f t="shared" si="8"/>
        <v>1.4</v>
      </c>
      <c r="BE66" s="281">
        <f t="shared" si="9"/>
        <v>0</v>
      </c>
    </row>
    <row r="67" spans="1:57" x14ac:dyDescent="0.35">
      <c r="A67" t="s">
        <v>7009</v>
      </c>
      <c r="B67" s="205">
        <f>IF('Indicator Date hidden'!C68="x","x",$B$2-'Indicator Date hidden'!C68)</f>
        <v>0</v>
      </c>
      <c r="C67" s="205">
        <f>IF('Indicator Date hidden'!D68="x","x",$C$2-'Indicator Date hidden'!D68)</f>
        <v>0</v>
      </c>
      <c r="D67" s="205">
        <f>IF('Indicator Date hidden'!E68="x","x",$D$2-'Indicator Date hidden'!E68)</f>
        <v>0</v>
      </c>
      <c r="E67" s="205">
        <f>IF('Indicator Date hidden'!F68="x","x",$E$2-'Indicator Date hidden'!F68)</f>
        <v>0</v>
      </c>
      <c r="F67" s="205">
        <f>IF('Indicator Date hidden'!G68="x","x",$F$2-'Indicator Date hidden'!G68)</f>
        <v>0</v>
      </c>
      <c r="G67" s="205">
        <f>IF('Indicator Date hidden'!H68="x","x",$G$2-'Indicator Date hidden'!H68)</f>
        <v>0</v>
      </c>
      <c r="H67" s="205">
        <f>IF('Indicator Date hidden'!I68="x","x",$H$2-'Indicator Date hidden'!I68)</f>
        <v>0</v>
      </c>
      <c r="I67" s="205">
        <f>IF('Indicator Date hidden'!J68="x","x",$I$2-'Indicator Date hidden'!J68)</f>
        <v>0</v>
      </c>
      <c r="J67" s="205">
        <f>IF('Indicator Date hidden'!K68="x","x",$J$2-'Indicator Date hidden'!K68)</f>
        <v>0</v>
      </c>
      <c r="K67" s="205">
        <f>IF('Indicator Date hidden'!L68="x","x",$K$2-'Indicator Date hidden'!L68)</f>
        <v>0</v>
      </c>
      <c r="L67" s="205">
        <f>IF('Indicator Date hidden'!M68="x","x",$L$2-'Indicator Date hidden'!M68)</f>
        <v>0</v>
      </c>
      <c r="M67" s="205">
        <f>IF('Indicator Date hidden'!N68="x","x",$M$2-'Indicator Date hidden'!N68)</f>
        <v>0</v>
      </c>
      <c r="N67" s="205">
        <f>IF('Indicator Date hidden'!O68="x","x",$N$2-'Indicator Date hidden'!O68)</f>
        <v>0</v>
      </c>
      <c r="O67" s="205">
        <f>IF('Indicator Date hidden'!P68="x","x",$O$2-'Indicator Date hidden'!P68)</f>
        <v>0</v>
      </c>
      <c r="P67" s="205">
        <f>IF('Indicator Date hidden'!Q68="x","x",$P$2-'Indicator Date hidden'!Q68)</f>
        <v>0</v>
      </c>
      <c r="Q67" s="205" t="str">
        <f>IF('Indicator Date hidden'!R68="x","x",$Q$2-'Indicator Date hidden'!R68)</f>
        <v>x</v>
      </c>
      <c r="R67" s="205">
        <f>IF('Indicator Date hidden'!S68="x","x",$R$2-'Indicator Date hidden'!S68)</f>
        <v>0</v>
      </c>
      <c r="S67" s="205">
        <f>IF('Indicator Date hidden'!T68="x","x",$S$2-'Indicator Date hidden'!T68)</f>
        <v>0</v>
      </c>
      <c r="T67" s="205">
        <f>IF('Indicator Date hidden'!U68="x","x",$T$2-'Indicator Date hidden'!U68)</f>
        <v>0</v>
      </c>
      <c r="U67" s="205" t="str">
        <f>IF('Indicator Date hidden'!V68="x","x",$U$2-'Indicator Date hidden'!V68)</f>
        <v>x</v>
      </c>
      <c r="V67" s="205">
        <f>IF('Indicator Date hidden'!W68="x","x",$V$2-'Indicator Date hidden'!W68)</f>
        <v>0</v>
      </c>
      <c r="W67" s="205" t="str">
        <f>IF('Indicator Date hidden'!X68="x","x",$W$2-'Indicator Date hidden'!X68)</f>
        <v>x</v>
      </c>
      <c r="X67" s="205">
        <f>IF('Indicator Date hidden'!Y68="x","x",$X$2-'Indicator Date hidden'!Y68)</f>
        <v>4</v>
      </c>
      <c r="Y67" s="205">
        <f>IF('Indicator Date hidden'!Z68="x","x",$Y$2-'Indicator Date hidden'!Z68)</f>
        <v>0</v>
      </c>
      <c r="Z67" s="205">
        <f>IF('Indicator Date hidden'!AA68="x","x",$Z$2-'Indicator Date hidden'!AA68)</f>
        <v>0</v>
      </c>
      <c r="AA67" s="205" t="str">
        <f>IF('Indicator Date hidden'!AB68="x","x",$AA$2-'Indicator Date hidden'!AB68)</f>
        <v>x</v>
      </c>
      <c r="AB67" s="205">
        <f>IF('Indicator Date hidden'!AC68="x","x",$AB$2-'Indicator Date hidden'!AC68)</f>
        <v>0</v>
      </c>
      <c r="AC67" s="205">
        <f>IF('Indicator Date hidden'!AD68="x","x",$AC$2-'Indicator Date hidden'!AD68)</f>
        <v>0</v>
      </c>
      <c r="AD67" s="205" t="str">
        <f>IF('Indicator Date hidden'!AE68="x","x",$AD$2-'Indicator Date hidden'!AE68)</f>
        <v>x</v>
      </c>
      <c r="AE67" s="205">
        <f>IF('Indicator Date hidden'!AF68="x","x",$AE$2-'Indicator Date hidden'!AF68)</f>
        <v>0</v>
      </c>
      <c r="AF67" s="205">
        <f>IF('Indicator Date hidden'!AG68="x","x",$AF$2-'Indicator Date hidden'!AG68)</f>
        <v>1</v>
      </c>
      <c r="AG67" s="205">
        <f>IF('Indicator Date hidden'!AH68="x","x",$AG$2-'Indicator Date hidden'!AH68)</f>
        <v>0</v>
      </c>
      <c r="AH67" s="205">
        <f>IF('Indicator Date hidden'!AI68="x","x",$AH$2-'Indicator Date hidden'!AI68)</f>
        <v>0</v>
      </c>
      <c r="AI67" s="205">
        <f>IF('Indicator Date hidden'!AJ68="x","x",$AI$2-'Indicator Date hidden'!AJ68)</f>
        <v>0</v>
      </c>
      <c r="AJ67" s="205" t="str">
        <f>IF('Indicator Date hidden'!AK68="x","x",$AJ$2-'Indicator Date hidden'!AK68)</f>
        <v>x</v>
      </c>
      <c r="AK67" s="205">
        <f>IF('Indicator Date hidden'!AL68="x","x",$AK$2-'Indicator Date hidden'!AL68)</f>
        <v>1</v>
      </c>
      <c r="AL67" s="205">
        <f>IF('Indicator Date hidden'!AM68="x","x",$AL$2-'Indicator Date hidden'!AM68)</f>
        <v>0</v>
      </c>
      <c r="AM67" s="205">
        <f>IF('Indicator Date hidden'!AN68="x","x",$AM$2-'Indicator Date hidden'!AN68)</f>
        <v>0</v>
      </c>
      <c r="AN67" s="205">
        <f>IF('Indicator Date hidden'!AO68="x","x",$AN$2-'Indicator Date hidden'!AO68)</f>
        <v>0</v>
      </c>
      <c r="AO67" s="205">
        <f>IF('Indicator Date hidden'!AP68="x","x",$AO$2-'Indicator Date hidden'!AP68)</f>
        <v>0</v>
      </c>
      <c r="AP67" s="205">
        <f>IF('Indicator Date hidden'!AQ68="x","x",$AP$2-'Indicator Date hidden'!AQ68)</f>
        <v>0</v>
      </c>
      <c r="AQ67" s="205">
        <f>IF('Indicator Date hidden'!AR68="x","x",$AQ$2-'Indicator Date hidden'!AR68)</f>
        <v>0</v>
      </c>
      <c r="AR67" s="205">
        <f>IF('Indicator Date hidden'!AS68="x","x",$AR$2-'Indicator Date hidden'!AS68)</f>
        <v>0</v>
      </c>
      <c r="AS67" s="205">
        <f>IF('Indicator Date hidden'!AT68="x","x",$AS$2-'Indicator Date hidden'!AT68)</f>
        <v>0</v>
      </c>
      <c r="AT67" s="205">
        <f>IF('Indicator Date hidden'!AU68="x","x",$AT$2-'Indicator Date hidden'!AU68)</f>
        <v>0</v>
      </c>
      <c r="AU67" s="205">
        <f>IF('Indicator Date hidden'!AV68="x","x",$AU$2-'Indicator Date hidden'!AV68)</f>
        <v>1</v>
      </c>
      <c r="AV67" s="205">
        <f>IF('Indicator Date hidden'!AW68="x","x",$AV$2-'Indicator Date hidden'!AW68)</f>
        <v>0</v>
      </c>
      <c r="AW67" s="205">
        <f>IF('Indicator Date hidden'!AX68="x","x",$AW$2-'Indicator Date hidden'!AX68)</f>
        <v>0</v>
      </c>
      <c r="AX67" s="205">
        <f>IF('Indicator Date hidden'!AY68="x","x",$AX$2-'Indicator Date hidden'!AY68)</f>
        <v>0</v>
      </c>
      <c r="AY67" s="205">
        <f>IF('Indicator Date hidden'!AZ68="x","x",$AY$2-'Indicator Date hidden'!AZ68)</f>
        <v>0</v>
      </c>
      <c r="AZ67" s="205">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1">
        <f t="shared" ref="BE67:BE98" si="14">MEDIAN(B67:AZ67)</f>
        <v>0</v>
      </c>
    </row>
    <row r="68" spans="1:57" x14ac:dyDescent="0.35">
      <c r="A68" t="s">
        <v>7011</v>
      </c>
      <c r="B68" s="205">
        <f>IF('Indicator Date hidden'!C69="x","x",$B$2-'Indicator Date hidden'!C69)</f>
        <v>0</v>
      </c>
      <c r="C68" s="205">
        <f>IF('Indicator Date hidden'!D69="x","x",$C$2-'Indicator Date hidden'!D69)</f>
        <v>0</v>
      </c>
      <c r="D68" s="205">
        <f>IF('Indicator Date hidden'!E69="x","x",$D$2-'Indicator Date hidden'!E69)</f>
        <v>0</v>
      </c>
      <c r="E68" s="205">
        <f>IF('Indicator Date hidden'!F69="x","x",$E$2-'Indicator Date hidden'!F69)</f>
        <v>0</v>
      </c>
      <c r="F68" s="205">
        <f>IF('Indicator Date hidden'!G69="x","x",$F$2-'Indicator Date hidden'!G69)</f>
        <v>0</v>
      </c>
      <c r="G68" s="205">
        <f>IF('Indicator Date hidden'!H69="x","x",$G$2-'Indicator Date hidden'!H69)</f>
        <v>0</v>
      </c>
      <c r="H68" s="205">
        <f>IF('Indicator Date hidden'!I69="x","x",$H$2-'Indicator Date hidden'!I69)</f>
        <v>0</v>
      </c>
      <c r="I68" s="205">
        <f>IF('Indicator Date hidden'!J69="x","x",$I$2-'Indicator Date hidden'!J69)</f>
        <v>0</v>
      </c>
      <c r="J68" s="205">
        <f>IF('Indicator Date hidden'!K69="x","x",$J$2-'Indicator Date hidden'!K69)</f>
        <v>0</v>
      </c>
      <c r="K68" s="205">
        <f>IF('Indicator Date hidden'!L69="x","x",$K$2-'Indicator Date hidden'!L69)</f>
        <v>0</v>
      </c>
      <c r="L68" s="205">
        <f>IF('Indicator Date hidden'!M69="x","x",$L$2-'Indicator Date hidden'!M69)</f>
        <v>0</v>
      </c>
      <c r="M68" s="205">
        <f>IF('Indicator Date hidden'!N69="x","x",$M$2-'Indicator Date hidden'!N69)</f>
        <v>0</v>
      </c>
      <c r="N68" s="205">
        <f>IF('Indicator Date hidden'!O69="x","x",$N$2-'Indicator Date hidden'!O69)</f>
        <v>0</v>
      </c>
      <c r="O68" s="205">
        <f>IF('Indicator Date hidden'!P69="x","x",$O$2-'Indicator Date hidden'!P69)</f>
        <v>0</v>
      </c>
      <c r="P68" s="205">
        <f>IF('Indicator Date hidden'!Q69="x","x",$P$2-'Indicator Date hidden'!Q69)</f>
        <v>0</v>
      </c>
      <c r="Q68" s="205" t="str">
        <f>IF('Indicator Date hidden'!R69="x","x",$Q$2-'Indicator Date hidden'!R69)</f>
        <v>x</v>
      </c>
      <c r="R68" s="205">
        <f>IF('Indicator Date hidden'!S69="x","x",$R$2-'Indicator Date hidden'!S69)</f>
        <v>0</v>
      </c>
      <c r="S68" s="205">
        <f>IF('Indicator Date hidden'!T69="x","x",$S$2-'Indicator Date hidden'!T69)</f>
        <v>0</v>
      </c>
      <c r="T68" s="205">
        <f>IF('Indicator Date hidden'!U69="x","x",$T$2-'Indicator Date hidden'!U69)</f>
        <v>0</v>
      </c>
      <c r="U68" s="205">
        <f>IF('Indicator Date hidden'!V69="x","x",$U$2-'Indicator Date hidden'!V69)</f>
        <v>0</v>
      </c>
      <c r="V68" s="205">
        <f>IF('Indicator Date hidden'!W69="x","x",$V$2-'Indicator Date hidden'!W69)</f>
        <v>0</v>
      </c>
      <c r="W68" s="205" t="str">
        <f>IF('Indicator Date hidden'!X69="x","x",$W$2-'Indicator Date hidden'!X69)</f>
        <v>x</v>
      </c>
      <c r="X68" s="205" t="str">
        <f>IF('Indicator Date hidden'!Y69="x","x",$X$2-'Indicator Date hidden'!Y69)</f>
        <v>x</v>
      </c>
      <c r="Y68" s="205">
        <f>IF('Indicator Date hidden'!Z69="x","x",$Y$2-'Indicator Date hidden'!Z69)</f>
        <v>0</v>
      </c>
      <c r="Z68" s="205">
        <f>IF('Indicator Date hidden'!AA69="x","x",$Z$2-'Indicator Date hidden'!AA69)</f>
        <v>0</v>
      </c>
      <c r="AA68" s="205" t="str">
        <f>IF('Indicator Date hidden'!AB69="x","x",$AA$2-'Indicator Date hidden'!AB69)</f>
        <v>x</v>
      </c>
      <c r="AB68" s="205">
        <f>IF('Indicator Date hidden'!AC69="x","x",$AB$2-'Indicator Date hidden'!AC69)</f>
        <v>0</v>
      </c>
      <c r="AC68" s="205">
        <f>IF('Indicator Date hidden'!AD69="x","x",$AC$2-'Indicator Date hidden'!AD69)</f>
        <v>0</v>
      </c>
      <c r="AD68" s="205" t="str">
        <f>IF('Indicator Date hidden'!AE69="x","x",$AD$2-'Indicator Date hidden'!AE69)</f>
        <v>x</v>
      </c>
      <c r="AE68" s="205" t="str">
        <f>IF('Indicator Date hidden'!AF69="x","x",$AE$2-'Indicator Date hidden'!AF69)</f>
        <v>x</v>
      </c>
      <c r="AF68" s="205" t="str">
        <f>IF('Indicator Date hidden'!AG69="x","x",$AF$2-'Indicator Date hidden'!AG69)</f>
        <v>x</v>
      </c>
      <c r="AG68" s="205">
        <f>IF('Indicator Date hidden'!AH69="x","x",$AG$2-'Indicator Date hidden'!AH69)</f>
        <v>0</v>
      </c>
      <c r="AH68" s="205">
        <f>IF('Indicator Date hidden'!AI69="x","x",$AH$2-'Indicator Date hidden'!AI69)</f>
        <v>0</v>
      </c>
      <c r="AI68" s="205">
        <f>IF('Indicator Date hidden'!AJ69="x","x",$AI$2-'Indicator Date hidden'!AJ69)</f>
        <v>0</v>
      </c>
      <c r="AJ68" s="205" t="str">
        <f>IF('Indicator Date hidden'!AK69="x","x",$AJ$2-'Indicator Date hidden'!AK69)</f>
        <v>x</v>
      </c>
      <c r="AK68" s="205">
        <f>IF('Indicator Date hidden'!AL69="x","x",$AK$2-'Indicator Date hidden'!AL69)</f>
        <v>1</v>
      </c>
      <c r="AL68" s="205">
        <f>IF('Indicator Date hidden'!AM69="x","x",$AL$2-'Indicator Date hidden'!AM69)</f>
        <v>0</v>
      </c>
      <c r="AM68" s="205">
        <f>IF('Indicator Date hidden'!AN69="x","x",$AM$2-'Indicator Date hidden'!AN69)</f>
        <v>0</v>
      </c>
      <c r="AN68" s="205">
        <f>IF('Indicator Date hidden'!AO69="x","x",$AN$2-'Indicator Date hidden'!AO69)</f>
        <v>0</v>
      </c>
      <c r="AO68" s="205">
        <f>IF('Indicator Date hidden'!AP69="x","x",$AO$2-'Indicator Date hidden'!AP69)</f>
        <v>0</v>
      </c>
      <c r="AP68" s="205" t="str">
        <f>IF('Indicator Date hidden'!AQ69="x","x",$AP$2-'Indicator Date hidden'!AQ69)</f>
        <v>x</v>
      </c>
      <c r="AQ68" s="205">
        <f>IF('Indicator Date hidden'!AR69="x","x",$AQ$2-'Indicator Date hidden'!AR69)</f>
        <v>4</v>
      </c>
      <c r="AR68" s="205">
        <f>IF('Indicator Date hidden'!AS69="x","x",$AR$2-'Indicator Date hidden'!AS69)</f>
        <v>0</v>
      </c>
      <c r="AS68" s="205" t="str">
        <f>IF('Indicator Date hidden'!AT69="x","x",$AS$2-'Indicator Date hidden'!AT69)</f>
        <v>x</v>
      </c>
      <c r="AT68" s="205">
        <f>IF('Indicator Date hidden'!AU69="x","x",$AT$2-'Indicator Date hidden'!AU69)</f>
        <v>0</v>
      </c>
      <c r="AU68" s="205" t="str">
        <f>IF('Indicator Date hidden'!AV69="x","x",$AU$2-'Indicator Date hidden'!AV69)</f>
        <v>x</v>
      </c>
      <c r="AV68" s="205">
        <f>IF('Indicator Date hidden'!AW69="x","x",$AV$2-'Indicator Date hidden'!AW69)</f>
        <v>0</v>
      </c>
      <c r="AW68" s="205">
        <f>IF('Indicator Date hidden'!AX69="x","x",$AW$2-'Indicator Date hidden'!AX69)</f>
        <v>0</v>
      </c>
      <c r="AX68" s="205">
        <f>IF('Indicator Date hidden'!AY69="x","x",$AX$2-'Indicator Date hidden'!AY69)</f>
        <v>0</v>
      </c>
      <c r="AY68" s="205">
        <f>IF('Indicator Date hidden'!AZ69="x","x",$AY$2-'Indicator Date hidden'!AZ69)</f>
        <v>0</v>
      </c>
      <c r="AZ68" s="205">
        <f>IF('Indicator Date hidden'!BA69="x","x",$AZ$2-'Indicator Date hidden'!BA69)</f>
        <v>0</v>
      </c>
      <c r="BA68">
        <f t="shared" si="10"/>
        <v>5</v>
      </c>
      <c r="BB68" s="21">
        <f t="shared" si="11"/>
        <v>0.125</v>
      </c>
      <c r="BC68">
        <f t="shared" si="12"/>
        <v>2</v>
      </c>
      <c r="BD68" s="21">
        <f t="shared" si="13"/>
        <v>0.63982419460348638</v>
      </c>
      <c r="BE68" s="281">
        <f t="shared" si="14"/>
        <v>0</v>
      </c>
    </row>
    <row r="69" spans="1:57" x14ac:dyDescent="0.35">
      <c r="A69" t="s">
        <v>7012</v>
      </c>
      <c r="B69" s="205">
        <f>IF('Indicator Date hidden'!C70="x","x",$B$2-'Indicator Date hidden'!C70)</f>
        <v>0</v>
      </c>
      <c r="C69" s="205">
        <f>IF('Indicator Date hidden'!D70="x","x",$C$2-'Indicator Date hidden'!D70)</f>
        <v>0</v>
      </c>
      <c r="D69" s="205">
        <f>IF('Indicator Date hidden'!E70="x","x",$D$2-'Indicator Date hidden'!E70)</f>
        <v>0</v>
      </c>
      <c r="E69" s="205">
        <f>IF('Indicator Date hidden'!F70="x","x",$E$2-'Indicator Date hidden'!F70)</f>
        <v>0</v>
      </c>
      <c r="F69" s="205">
        <f>IF('Indicator Date hidden'!G70="x","x",$F$2-'Indicator Date hidden'!G70)</f>
        <v>0</v>
      </c>
      <c r="G69" s="205">
        <f>IF('Indicator Date hidden'!H70="x","x",$G$2-'Indicator Date hidden'!H70)</f>
        <v>0</v>
      </c>
      <c r="H69" s="205">
        <f>IF('Indicator Date hidden'!I70="x","x",$H$2-'Indicator Date hidden'!I70)</f>
        <v>0</v>
      </c>
      <c r="I69" s="205">
        <f>IF('Indicator Date hidden'!J70="x","x",$I$2-'Indicator Date hidden'!J70)</f>
        <v>0</v>
      </c>
      <c r="J69" s="205">
        <f>IF('Indicator Date hidden'!K70="x","x",$J$2-'Indicator Date hidden'!K70)</f>
        <v>0</v>
      </c>
      <c r="K69" s="205">
        <f>IF('Indicator Date hidden'!L70="x","x",$K$2-'Indicator Date hidden'!L70)</f>
        <v>0</v>
      </c>
      <c r="L69" s="205">
        <f>IF('Indicator Date hidden'!M70="x","x",$L$2-'Indicator Date hidden'!M70)</f>
        <v>0</v>
      </c>
      <c r="M69" s="205">
        <f>IF('Indicator Date hidden'!N70="x","x",$M$2-'Indicator Date hidden'!N70)</f>
        <v>0</v>
      </c>
      <c r="N69" s="205">
        <f>IF('Indicator Date hidden'!O70="x","x",$N$2-'Indicator Date hidden'!O70)</f>
        <v>0</v>
      </c>
      <c r="O69" s="205">
        <f>IF('Indicator Date hidden'!P70="x","x",$O$2-'Indicator Date hidden'!P70)</f>
        <v>0</v>
      </c>
      <c r="P69" s="205">
        <f>IF('Indicator Date hidden'!Q70="x","x",$P$2-'Indicator Date hidden'!Q70)</f>
        <v>0</v>
      </c>
      <c r="Q69" s="205" t="str">
        <f>IF('Indicator Date hidden'!R70="x","x",$Q$2-'Indicator Date hidden'!R70)</f>
        <v>x</v>
      </c>
      <c r="R69" s="205">
        <f>IF('Indicator Date hidden'!S70="x","x",$R$2-'Indicator Date hidden'!S70)</f>
        <v>0</v>
      </c>
      <c r="S69" s="205">
        <f>IF('Indicator Date hidden'!T70="x","x",$S$2-'Indicator Date hidden'!T70)</f>
        <v>0</v>
      </c>
      <c r="T69" s="205">
        <f>IF('Indicator Date hidden'!U70="x","x",$T$2-'Indicator Date hidden'!U70)</f>
        <v>0</v>
      </c>
      <c r="U69" s="205">
        <f>IF('Indicator Date hidden'!V70="x","x",$U$2-'Indicator Date hidden'!V70)</f>
        <v>0</v>
      </c>
      <c r="V69" s="205">
        <f>IF('Indicator Date hidden'!W70="x","x",$V$2-'Indicator Date hidden'!W70)</f>
        <v>0</v>
      </c>
      <c r="W69" s="205">
        <f>IF('Indicator Date hidden'!X70="x","x",$W$2-'Indicator Date hidden'!X70)</f>
        <v>5</v>
      </c>
      <c r="X69" s="205">
        <f>IF('Indicator Date hidden'!Y70="x","x",$X$2-'Indicator Date hidden'!Y70)</f>
        <v>5</v>
      </c>
      <c r="Y69" s="205">
        <f>IF('Indicator Date hidden'!Z70="x","x",$Y$2-'Indicator Date hidden'!Z70)</f>
        <v>0</v>
      </c>
      <c r="Z69" s="205">
        <f>IF('Indicator Date hidden'!AA70="x","x",$Z$2-'Indicator Date hidden'!AA70)</f>
        <v>0</v>
      </c>
      <c r="AA69" s="205">
        <f>IF('Indicator Date hidden'!AB70="x","x",$AA$2-'Indicator Date hidden'!AB70)</f>
        <v>0</v>
      </c>
      <c r="AB69" s="205">
        <f>IF('Indicator Date hidden'!AC70="x","x",$AB$2-'Indicator Date hidden'!AC70)</f>
        <v>0</v>
      </c>
      <c r="AC69" s="205">
        <f>IF('Indicator Date hidden'!AD70="x","x",$AC$2-'Indicator Date hidden'!AD70)</f>
        <v>0</v>
      </c>
      <c r="AD69" s="205">
        <f>IF('Indicator Date hidden'!AE70="x","x",$AD$2-'Indicator Date hidden'!AE70)</f>
        <v>0</v>
      </c>
      <c r="AE69" s="205">
        <f>IF('Indicator Date hidden'!AF70="x","x",$AE$2-'Indicator Date hidden'!AF70)</f>
        <v>0</v>
      </c>
      <c r="AF69" s="205">
        <f>IF('Indicator Date hidden'!AG70="x","x",$AF$2-'Indicator Date hidden'!AG70)</f>
        <v>2</v>
      </c>
      <c r="AG69" s="205">
        <f>IF('Indicator Date hidden'!AH70="x","x",$AG$2-'Indicator Date hidden'!AH70)</f>
        <v>0</v>
      </c>
      <c r="AH69" s="205">
        <f>IF('Indicator Date hidden'!AI70="x","x",$AH$2-'Indicator Date hidden'!AI70)</f>
        <v>0</v>
      </c>
      <c r="AI69" s="205">
        <f>IF('Indicator Date hidden'!AJ70="x","x",$AI$2-'Indicator Date hidden'!AJ70)</f>
        <v>0</v>
      </c>
      <c r="AJ69" s="205">
        <f>IF('Indicator Date hidden'!AK70="x","x",$AJ$2-'Indicator Date hidden'!AK70)</f>
        <v>1</v>
      </c>
      <c r="AK69" s="205">
        <f>IF('Indicator Date hidden'!AL70="x","x",$AK$2-'Indicator Date hidden'!AL70)</f>
        <v>1</v>
      </c>
      <c r="AL69" s="205">
        <f>IF('Indicator Date hidden'!AM70="x","x",$AL$2-'Indicator Date hidden'!AM70)</f>
        <v>0</v>
      </c>
      <c r="AM69" s="205">
        <f>IF('Indicator Date hidden'!AN70="x","x",$AM$2-'Indicator Date hidden'!AN70)</f>
        <v>0</v>
      </c>
      <c r="AN69" s="205">
        <f>IF('Indicator Date hidden'!AO70="x","x",$AN$2-'Indicator Date hidden'!AO70)</f>
        <v>0</v>
      </c>
      <c r="AO69" s="205">
        <f>IF('Indicator Date hidden'!AP70="x","x",$AO$2-'Indicator Date hidden'!AP70)</f>
        <v>0</v>
      </c>
      <c r="AP69" s="205">
        <f>IF('Indicator Date hidden'!AQ70="x","x",$AP$2-'Indicator Date hidden'!AQ70)</f>
        <v>0</v>
      </c>
      <c r="AQ69" s="205">
        <f>IF('Indicator Date hidden'!AR70="x","x",$AQ$2-'Indicator Date hidden'!AR70)</f>
        <v>0</v>
      </c>
      <c r="AR69" s="205">
        <f>IF('Indicator Date hidden'!AS70="x","x",$AR$2-'Indicator Date hidden'!AS70)</f>
        <v>0</v>
      </c>
      <c r="AS69" s="205">
        <f>IF('Indicator Date hidden'!AT70="x","x",$AS$2-'Indicator Date hidden'!AT70)</f>
        <v>0</v>
      </c>
      <c r="AT69" s="205">
        <f>IF('Indicator Date hidden'!AU70="x","x",$AT$2-'Indicator Date hidden'!AU70)</f>
        <v>0</v>
      </c>
      <c r="AU69" s="205">
        <f>IF('Indicator Date hidden'!AV70="x","x",$AU$2-'Indicator Date hidden'!AV70)</f>
        <v>1</v>
      </c>
      <c r="AV69" s="205">
        <f>IF('Indicator Date hidden'!AW70="x","x",$AV$2-'Indicator Date hidden'!AW70)</f>
        <v>0</v>
      </c>
      <c r="AW69" s="205">
        <f>IF('Indicator Date hidden'!AX70="x","x",$AW$2-'Indicator Date hidden'!AX70)</f>
        <v>0</v>
      </c>
      <c r="AX69" s="205">
        <f>IF('Indicator Date hidden'!AY70="x","x",$AX$2-'Indicator Date hidden'!AY70)</f>
        <v>0</v>
      </c>
      <c r="AY69" s="205">
        <f>IF('Indicator Date hidden'!AZ70="x","x",$AY$2-'Indicator Date hidden'!AZ70)</f>
        <v>0</v>
      </c>
      <c r="AZ69" s="205">
        <f>IF('Indicator Date hidden'!BA70="x","x",$AZ$2-'Indicator Date hidden'!BA70)</f>
        <v>0</v>
      </c>
      <c r="BA69">
        <f t="shared" si="10"/>
        <v>15</v>
      </c>
      <c r="BB69" s="21">
        <f t="shared" si="11"/>
        <v>0.3</v>
      </c>
      <c r="BC69">
        <f t="shared" si="12"/>
        <v>6</v>
      </c>
      <c r="BD69" s="21">
        <f t="shared" si="13"/>
        <v>1.0246950765959599</v>
      </c>
      <c r="BE69" s="281">
        <f t="shared" si="14"/>
        <v>0</v>
      </c>
    </row>
    <row r="70" spans="1:57" x14ac:dyDescent="0.35">
      <c r="A70" t="s">
        <v>7002</v>
      </c>
      <c r="B70" s="205">
        <f>IF('Indicator Date hidden'!C71="x","x",$B$2-'Indicator Date hidden'!C71)</f>
        <v>0</v>
      </c>
      <c r="C70" s="205">
        <f>IF('Indicator Date hidden'!D71="x","x",$C$2-'Indicator Date hidden'!D71)</f>
        <v>0</v>
      </c>
      <c r="D70" s="205">
        <f>IF('Indicator Date hidden'!E71="x","x",$D$2-'Indicator Date hidden'!E71)</f>
        <v>0</v>
      </c>
      <c r="E70" s="205">
        <f>IF('Indicator Date hidden'!F71="x","x",$E$2-'Indicator Date hidden'!F71)</f>
        <v>0</v>
      </c>
      <c r="F70" s="205">
        <f>IF('Indicator Date hidden'!G71="x","x",$F$2-'Indicator Date hidden'!G71)</f>
        <v>0</v>
      </c>
      <c r="G70" s="205">
        <f>IF('Indicator Date hidden'!H71="x","x",$G$2-'Indicator Date hidden'!H71)</f>
        <v>0</v>
      </c>
      <c r="H70" s="205">
        <f>IF('Indicator Date hidden'!I71="x","x",$H$2-'Indicator Date hidden'!I71)</f>
        <v>0</v>
      </c>
      <c r="I70" s="205">
        <f>IF('Indicator Date hidden'!J71="x","x",$I$2-'Indicator Date hidden'!J71)</f>
        <v>0</v>
      </c>
      <c r="J70" s="205">
        <f>IF('Indicator Date hidden'!K71="x","x",$J$2-'Indicator Date hidden'!K71)</f>
        <v>0</v>
      </c>
      <c r="K70" s="205">
        <f>IF('Indicator Date hidden'!L71="x","x",$K$2-'Indicator Date hidden'!L71)</f>
        <v>0</v>
      </c>
      <c r="L70" s="205">
        <f>IF('Indicator Date hidden'!M71="x","x",$L$2-'Indicator Date hidden'!M71)</f>
        <v>0</v>
      </c>
      <c r="M70" s="205">
        <f>IF('Indicator Date hidden'!N71="x","x",$M$2-'Indicator Date hidden'!N71)</f>
        <v>0</v>
      </c>
      <c r="N70" s="205">
        <f>IF('Indicator Date hidden'!O71="x","x",$N$2-'Indicator Date hidden'!O71)</f>
        <v>0</v>
      </c>
      <c r="O70" s="205">
        <f>IF('Indicator Date hidden'!P71="x","x",$O$2-'Indicator Date hidden'!P71)</f>
        <v>0</v>
      </c>
      <c r="P70" s="205">
        <f>IF('Indicator Date hidden'!Q71="x","x",$P$2-'Indicator Date hidden'!Q71)</f>
        <v>0</v>
      </c>
      <c r="Q70" s="205">
        <f>IF('Indicator Date hidden'!R71="x","x",$Q$2-'Indicator Date hidden'!R71)</f>
        <v>2</v>
      </c>
      <c r="R70" s="205">
        <f>IF('Indicator Date hidden'!S71="x","x",$R$2-'Indicator Date hidden'!S71)</f>
        <v>0</v>
      </c>
      <c r="S70" s="205">
        <f>IF('Indicator Date hidden'!T71="x","x",$S$2-'Indicator Date hidden'!T71)</f>
        <v>0</v>
      </c>
      <c r="T70" s="205">
        <f>IF('Indicator Date hidden'!U71="x","x",$T$2-'Indicator Date hidden'!U71)</f>
        <v>0</v>
      </c>
      <c r="U70" s="205">
        <f>IF('Indicator Date hidden'!V71="x","x",$U$2-'Indicator Date hidden'!V71)</f>
        <v>0</v>
      </c>
      <c r="V70" s="205">
        <f>IF('Indicator Date hidden'!W71="x","x",$V$2-'Indicator Date hidden'!W71)</f>
        <v>0</v>
      </c>
      <c r="W70" s="205">
        <f>IF('Indicator Date hidden'!X71="x","x",$W$2-'Indicator Date hidden'!X71)</f>
        <v>2</v>
      </c>
      <c r="X70" s="205">
        <f>IF('Indicator Date hidden'!Y71="x","x",$X$2-'Indicator Date hidden'!Y71)</f>
        <v>4</v>
      </c>
      <c r="Y70" s="205">
        <f>IF('Indicator Date hidden'!Z71="x","x",$Y$2-'Indicator Date hidden'!Z71)</f>
        <v>0</v>
      </c>
      <c r="Z70" s="205">
        <f>IF('Indicator Date hidden'!AA71="x","x",$Z$2-'Indicator Date hidden'!AA71)</f>
        <v>0</v>
      </c>
      <c r="AA70" s="205">
        <f>IF('Indicator Date hidden'!AB71="x","x",$AA$2-'Indicator Date hidden'!AB71)</f>
        <v>0</v>
      </c>
      <c r="AB70" s="205">
        <f>IF('Indicator Date hidden'!AC71="x","x",$AB$2-'Indicator Date hidden'!AC71)</f>
        <v>0</v>
      </c>
      <c r="AC70" s="205">
        <f>IF('Indicator Date hidden'!AD71="x","x",$AC$2-'Indicator Date hidden'!AD71)</f>
        <v>0</v>
      </c>
      <c r="AD70" s="205">
        <f>IF('Indicator Date hidden'!AE71="x","x",$AD$2-'Indicator Date hidden'!AE71)</f>
        <v>0</v>
      </c>
      <c r="AE70" s="205" t="str">
        <f>IF('Indicator Date hidden'!AF71="x","x",$AE$2-'Indicator Date hidden'!AF71)</f>
        <v>x</v>
      </c>
      <c r="AF70" s="205">
        <f>IF('Indicator Date hidden'!AG71="x","x",$AF$2-'Indicator Date hidden'!AG71)</f>
        <v>1</v>
      </c>
      <c r="AG70" s="205">
        <f>IF('Indicator Date hidden'!AH71="x","x",$AG$2-'Indicator Date hidden'!AH71)</f>
        <v>0</v>
      </c>
      <c r="AH70" s="205">
        <f>IF('Indicator Date hidden'!AI71="x","x",$AH$2-'Indicator Date hidden'!AI71)</f>
        <v>0</v>
      </c>
      <c r="AI70" s="205">
        <f>IF('Indicator Date hidden'!AJ71="x","x",$AI$2-'Indicator Date hidden'!AJ71)</f>
        <v>0</v>
      </c>
      <c r="AJ70" s="205" t="str">
        <f>IF('Indicator Date hidden'!AK71="x","x",$AJ$2-'Indicator Date hidden'!AK71)</f>
        <v>x</v>
      </c>
      <c r="AK70" s="205">
        <f>IF('Indicator Date hidden'!AL71="x","x",$AK$2-'Indicator Date hidden'!AL71)</f>
        <v>1</v>
      </c>
      <c r="AL70" s="205">
        <f>IF('Indicator Date hidden'!AM71="x","x",$AL$2-'Indicator Date hidden'!AM71)</f>
        <v>0</v>
      </c>
      <c r="AM70" s="205">
        <f>IF('Indicator Date hidden'!AN71="x","x",$AM$2-'Indicator Date hidden'!AN71)</f>
        <v>0</v>
      </c>
      <c r="AN70" s="205">
        <f>IF('Indicator Date hidden'!AO71="x","x",$AN$2-'Indicator Date hidden'!AO71)</f>
        <v>0</v>
      </c>
      <c r="AO70" s="205">
        <f>IF('Indicator Date hidden'!AP71="x","x",$AO$2-'Indicator Date hidden'!AP71)</f>
        <v>1</v>
      </c>
      <c r="AP70" s="205">
        <f>IF('Indicator Date hidden'!AQ71="x","x",$AP$2-'Indicator Date hidden'!AQ71)</f>
        <v>1</v>
      </c>
      <c r="AQ70" s="205">
        <f>IF('Indicator Date hidden'!AR71="x","x",$AQ$2-'Indicator Date hidden'!AR71)</f>
        <v>0</v>
      </c>
      <c r="AR70" s="205">
        <f>IF('Indicator Date hidden'!AS71="x","x",$AR$2-'Indicator Date hidden'!AS71)</f>
        <v>0</v>
      </c>
      <c r="AS70" s="205">
        <f>IF('Indicator Date hidden'!AT71="x","x",$AS$2-'Indicator Date hidden'!AT71)</f>
        <v>0</v>
      </c>
      <c r="AT70" s="205">
        <f>IF('Indicator Date hidden'!AU71="x","x",$AT$2-'Indicator Date hidden'!AU71)</f>
        <v>0</v>
      </c>
      <c r="AU70" s="205">
        <f>IF('Indicator Date hidden'!AV71="x","x",$AU$2-'Indicator Date hidden'!AV71)</f>
        <v>4</v>
      </c>
      <c r="AV70" s="205">
        <f>IF('Indicator Date hidden'!AW71="x","x",$AV$2-'Indicator Date hidden'!AW71)</f>
        <v>0</v>
      </c>
      <c r="AW70" s="205">
        <f>IF('Indicator Date hidden'!AX71="x","x",$AW$2-'Indicator Date hidden'!AX71)</f>
        <v>0</v>
      </c>
      <c r="AX70" s="205">
        <f>IF('Indicator Date hidden'!AY71="x","x",$AX$2-'Indicator Date hidden'!AY71)</f>
        <v>0</v>
      </c>
      <c r="AY70" s="205">
        <f>IF('Indicator Date hidden'!AZ71="x","x",$AY$2-'Indicator Date hidden'!AZ71)</f>
        <v>0</v>
      </c>
      <c r="AZ70" s="205">
        <f>IF('Indicator Date hidden'!BA71="x","x",$AZ$2-'Indicator Date hidden'!BA71)</f>
        <v>0</v>
      </c>
      <c r="BA70">
        <f t="shared" si="10"/>
        <v>16</v>
      </c>
      <c r="BB70" s="21">
        <f t="shared" si="11"/>
        <v>0.32653061224489793</v>
      </c>
      <c r="BC70">
        <f t="shared" si="12"/>
        <v>8</v>
      </c>
      <c r="BD70" s="21">
        <f t="shared" si="13"/>
        <v>0.88957121296748443</v>
      </c>
      <c r="BE70" s="281">
        <f t="shared" si="14"/>
        <v>0</v>
      </c>
    </row>
    <row r="71" spans="1:57" x14ac:dyDescent="0.35">
      <c r="A71" t="s">
        <v>7006</v>
      </c>
      <c r="B71" s="205">
        <f>IF('Indicator Date hidden'!C72="x","x",$B$2-'Indicator Date hidden'!C72)</f>
        <v>0</v>
      </c>
      <c r="C71" s="205">
        <f>IF('Indicator Date hidden'!D72="x","x",$C$2-'Indicator Date hidden'!D72)</f>
        <v>0</v>
      </c>
      <c r="D71" s="205">
        <f>IF('Indicator Date hidden'!E72="x","x",$D$2-'Indicator Date hidden'!E72)</f>
        <v>0</v>
      </c>
      <c r="E71" s="205">
        <f>IF('Indicator Date hidden'!F72="x","x",$E$2-'Indicator Date hidden'!F72)</f>
        <v>0</v>
      </c>
      <c r="F71" s="205">
        <f>IF('Indicator Date hidden'!G72="x","x",$F$2-'Indicator Date hidden'!G72)</f>
        <v>0</v>
      </c>
      <c r="G71" s="205">
        <f>IF('Indicator Date hidden'!H72="x","x",$G$2-'Indicator Date hidden'!H72)</f>
        <v>0</v>
      </c>
      <c r="H71" s="205">
        <f>IF('Indicator Date hidden'!I72="x","x",$H$2-'Indicator Date hidden'!I72)</f>
        <v>0</v>
      </c>
      <c r="I71" s="205">
        <f>IF('Indicator Date hidden'!J72="x","x",$I$2-'Indicator Date hidden'!J72)</f>
        <v>0</v>
      </c>
      <c r="J71" s="205">
        <f>IF('Indicator Date hidden'!K72="x","x",$J$2-'Indicator Date hidden'!K72)</f>
        <v>0</v>
      </c>
      <c r="K71" s="205">
        <f>IF('Indicator Date hidden'!L72="x","x",$K$2-'Indicator Date hidden'!L72)</f>
        <v>0</v>
      </c>
      <c r="L71" s="205">
        <f>IF('Indicator Date hidden'!M72="x","x",$L$2-'Indicator Date hidden'!M72)</f>
        <v>0</v>
      </c>
      <c r="M71" s="205">
        <f>IF('Indicator Date hidden'!N72="x","x",$M$2-'Indicator Date hidden'!N72)</f>
        <v>0</v>
      </c>
      <c r="N71" s="205">
        <f>IF('Indicator Date hidden'!O72="x","x",$N$2-'Indicator Date hidden'!O72)</f>
        <v>0</v>
      </c>
      <c r="O71" s="205">
        <f>IF('Indicator Date hidden'!P72="x","x",$O$2-'Indicator Date hidden'!P72)</f>
        <v>0</v>
      </c>
      <c r="P71" s="205">
        <f>IF('Indicator Date hidden'!Q72="x","x",$P$2-'Indicator Date hidden'!Q72)</f>
        <v>0</v>
      </c>
      <c r="Q71" s="205">
        <f>IF('Indicator Date hidden'!R72="x","x",$Q$2-'Indicator Date hidden'!R72)</f>
        <v>8</v>
      </c>
      <c r="R71" s="205">
        <f>IF('Indicator Date hidden'!S72="x","x",$R$2-'Indicator Date hidden'!S72)</f>
        <v>0</v>
      </c>
      <c r="S71" s="205">
        <f>IF('Indicator Date hidden'!T72="x","x",$S$2-'Indicator Date hidden'!T72)</f>
        <v>0</v>
      </c>
      <c r="T71" s="205">
        <f>IF('Indicator Date hidden'!U72="x","x",$T$2-'Indicator Date hidden'!U72)</f>
        <v>0</v>
      </c>
      <c r="U71" s="205">
        <f>IF('Indicator Date hidden'!V72="x","x",$U$2-'Indicator Date hidden'!V72)</f>
        <v>0</v>
      </c>
      <c r="V71" s="205">
        <f>IF('Indicator Date hidden'!W72="x","x",$V$2-'Indicator Date hidden'!W72)</f>
        <v>0</v>
      </c>
      <c r="W71" s="205">
        <f>IF('Indicator Date hidden'!X72="x","x",$W$2-'Indicator Date hidden'!X72)</f>
        <v>0</v>
      </c>
      <c r="X71" s="205">
        <f>IF('Indicator Date hidden'!Y72="x","x",$X$2-'Indicator Date hidden'!Y72)</f>
        <v>4</v>
      </c>
      <c r="Y71" s="205">
        <f>IF('Indicator Date hidden'!Z72="x","x",$Y$2-'Indicator Date hidden'!Z72)</f>
        <v>0</v>
      </c>
      <c r="Z71" s="205">
        <f>IF('Indicator Date hidden'!AA72="x","x",$Z$2-'Indicator Date hidden'!AA72)</f>
        <v>0</v>
      </c>
      <c r="AA71" s="205">
        <f>IF('Indicator Date hidden'!AB72="x","x",$AA$2-'Indicator Date hidden'!AB72)</f>
        <v>0</v>
      </c>
      <c r="AB71" s="205">
        <f>IF('Indicator Date hidden'!AC72="x","x",$AB$2-'Indicator Date hidden'!AC72)</f>
        <v>0</v>
      </c>
      <c r="AC71" s="205">
        <f>IF('Indicator Date hidden'!AD72="x","x",$AC$2-'Indicator Date hidden'!AD72)</f>
        <v>0</v>
      </c>
      <c r="AD71" s="205">
        <f>IF('Indicator Date hidden'!AE72="x","x",$AD$2-'Indicator Date hidden'!AE72)</f>
        <v>0</v>
      </c>
      <c r="AE71" s="205" t="str">
        <f>IF('Indicator Date hidden'!AF72="x","x",$AE$2-'Indicator Date hidden'!AF72)</f>
        <v>x</v>
      </c>
      <c r="AF71" s="205">
        <f>IF('Indicator Date hidden'!AG72="x","x",$AF$2-'Indicator Date hidden'!AG72)</f>
        <v>3</v>
      </c>
      <c r="AG71" s="205">
        <f>IF('Indicator Date hidden'!AH72="x","x",$AG$2-'Indicator Date hidden'!AH72)</f>
        <v>0</v>
      </c>
      <c r="AH71" s="205">
        <f>IF('Indicator Date hidden'!AI72="x","x",$AH$2-'Indicator Date hidden'!AI72)</f>
        <v>0</v>
      </c>
      <c r="AI71" s="205">
        <f>IF('Indicator Date hidden'!AJ72="x","x",$AI$2-'Indicator Date hidden'!AJ72)</f>
        <v>0</v>
      </c>
      <c r="AJ71" s="205" t="str">
        <f>IF('Indicator Date hidden'!AK72="x","x",$AJ$2-'Indicator Date hidden'!AK72)</f>
        <v>x</v>
      </c>
      <c r="AK71" s="205">
        <f>IF('Indicator Date hidden'!AL72="x","x",$AK$2-'Indicator Date hidden'!AL72)</f>
        <v>1</v>
      </c>
      <c r="AL71" s="205">
        <f>IF('Indicator Date hidden'!AM72="x","x",$AL$2-'Indicator Date hidden'!AM72)</f>
        <v>0</v>
      </c>
      <c r="AM71" s="205">
        <f>IF('Indicator Date hidden'!AN72="x","x",$AM$2-'Indicator Date hidden'!AN72)</f>
        <v>0</v>
      </c>
      <c r="AN71" s="205">
        <f>IF('Indicator Date hidden'!AO72="x","x",$AN$2-'Indicator Date hidden'!AO72)</f>
        <v>0</v>
      </c>
      <c r="AO71" s="205" t="str">
        <f>IF('Indicator Date hidden'!AP72="x","x",$AO$2-'Indicator Date hidden'!AP72)</f>
        <v>x</v>
      </c>
      <c r="AP71" s="205" t="str">
        <f>IF('Indicator Date hidden'!AQ72="x","x",$AP$2-'Indicator Date hidden'!AQ72)</f>
        <v>x</v>
      </c>
      <c r="AQ71" s="205">
        <f>IF('Indicator Date hidden'!AR72="x","x",$AQ$2-'Indicator Date hidden'!AR72)</f>
        <v>0</v>
      </c>
      <c r="AR71" s="205">
        <f>IF('Indicator Date hidden'!AS72="x","x",$AR$2-'Indicator Date hidden'!AS72)</f>
        <v>0</v>
      </c>
      <c r="AS71" s="205">
        <f>IF('Indicator Date hidden'!AT72="x","x",$AS$2-'Indicator Date hidden'!AT72)</f>
        <v>0</v>
      </c>
      <c r="AT71" s="205">
        <f>IF('Indicator Date hidden'!AU72="x","x",$AT$2-'Indicator Date hidden'!AU72)</f>
        <v>0</v>
      </c>
      <c r="AU71" s="205">
        <f>IF('Indicator Date hidden'!AV72="x","x",$AU$2-'Indicator Date hidden'!AV72)</f>
        <v>1</v>
      </c>
      <c r="AV71" s="205">
        <f>IF('Indicator Date hidden'!AW72="x","x",$AV$2-'Indicator Date hidden'!AW72)</f>
        <v>0</v>
      </c>
      <c r="AW71" s="205">
        <f>IF('Indicator Date hidden'!AX72="x","x",$AW$2-'Indicator Date hidden'!AX72)</f>
        <v>0</v>
      </c>
      <c r="AX71" s="205">
        <f>IF('Indicator Date hidden'!AY72="x","x",$AX$2-'Indicator Date hidden'!AY72)</f>
        <v>0</v>
      </c>
      <c r="AY71" s="205">
        <f>IF('Indicator Date hidden'!AZ72="x","x",$AY$2-'Indicator Date hidden'!AZ72)</f>
        <v>0</v>
      </c>
      <c r="AZ71" s="205">
        <f>IF('Indicator Date hidden'!BA72="x","x",$AZ$2-'Indicator Date hidden'!BA72)</f>
        <v>0</v>
      </c>
      <c r="BA71">
        <f t="shared" si="10"/>
        <v>17</v>
      </c>
      <c r="BB71" s="21">
        <f t="shared" si="11"/>
        <v>0.36170212765957449</v>
      </c>
      <c r="BC71">
        <f t="shared" si="12"/>
        <v>5</v>
      </c>
      <c r="BD71" s="21">
        <f t="shared" si="13"/>
        <v>1.3436300769231442</v>
      </c>
      <c r="BE71" s="281">
        <f t="shared" si="14"/>
        <v>0</v>
      </c>
    </row>
    <row r="72" spans="1:57" x14ac:dyDescent="0.35">
      <c r="A72" t="s">
        <v>7014</v>
      </c>
      <c r="B72" s="205">
        <f>IF('Indicator Date hidden'!C73="x","x",$B$2-'Indicator Date hidden'!C73)</f>
        <v>0</v>
      </c>
      <c r="C72" s="205">
        <f>IF('Indicator Date hidden'!D73="x","x",$C$2-'Indicator Date hidden'!D73)</f>
        <v>0</v>
      </c>
      <c r="D72" s="205">
        <f>IF('Indicator Date hidden'!E73="x","x",$D$2-'Indicator Date hidden'!E73)</f>
        <v>0</v>
      </c>
      <c r="E72" s="205">
        <f>IF('Indicator Date hidden'!F73="x","x",$E$2-'Indicator Date hidden'!F73)</f>
        <v>0</v>
      </c>
      <c r="F72" s="205">
        <f>IF('Indicator Date hidden'!G73="x","x",$F$2-'Indicator Date hidden'!G73)</f>
        <v>0</v>
      </c>
      <c r="G72" s="205">
        <f>IF('Indicator Date hidden'!H73="x","x",$G$2-'Indicator Date hidden'!H73)</f>
        <v>0</v>
      </c>
      <c r="H72" s="205">
        <f>IF('Indicator Date hidden'!I73="x","x",$H$2-'Indicator Date hidden'!I73)</f>
        <v>0</v>
      </c>
      <c r="I72" s="205">
        <f>IF('Indicator Date hidden'!J73="x","x",$I$2-'Indicator Date hidden'!J73)</f>
        <v>0</v>
      </c>
      <c r="J72" s="205">
        <f>IF('Indicator Date hidden'!K73="x","x",$J$2-'Indicator Date hidden'!K73)</f>
        <v>0</v>
      </c>
      <c r="K72" s="205">
        <f>IF('Indicator Date hidden'!L73="x","x",$K$2-'Indicator Date hidden'!L73)</f>
        <v>0</v>
      </c>
      <c r="L72" s="205">
        <f>IF('Indicator Date hidden'!M73="x","x",$L$2-'Indicator Date hidden'!M73)</f>
        <v>0</v>
      </c>
      <c r="M72" s="205">
        <f>IF('Indicator Date hidden'!N73="x","x",$M$2-'Indicator Date hidden'!N73)</f>
        <v>0</v>
      </c>
      <c r="N72" s="205">
        <f>IF('Indicator Date hidden'!O73="x","x",$N$2-'Indicator Date hidden'!O73)</f>
        <v>0</v>
      </c>
      <c r="O72" s="205">
        <f>IF('Indicator Date hidden'!P73="x","x",$O$2-'Indicator Date hidden'!P73)</f>
        <v>0</v>
      </c>
      <c r="P72" s="205">
        <f>IF('Indicator Date hidden'!Q73="x","x",$P$2-'Indicator Date hidden'!Q73)</f>
        <v>0</v>
      </c>
      <c r="Q72" s="205">
        <f>IF('Indicator Date hidden'!R73="x","x",$Q$2-'Indicator Date hidden'!R73)</f>
        <v>5</v>
      </c>
      <c r="R72" s="205">
        <f>IF('Indicator Date hidden'!S73="x","x",$R$2-'Indicator Date hidden'!S73)</f>
        <v>0</v>
      </c>
      <c r="S72" s="205">
        <f>IF('Indicator Date hidden'!T73="x","x",$S$2-'Indicator Date hidden'!T73)</f>
        <v>0</v>
      </c>
      <c r="T72" s="205">
        <f>IF('Indicator Date hidden'!U73="x","x",$T$2-'Indicator Date hidden'!U73)</f>
        <v>0</v>
      </c>
      <c r="U72" s="205">
        <f>IF('Indicator Date hidden'!V73="x","x",$U$2-'Indicator Date hidden'!V73)</f>
        <v>0</v>
      </c>
      <c r="V72" s="205">
        <f>IF('Indicator Date hidden'!W73="x","x",$V$2-'Indicator Date hidden'!W73)</f>
        <v>0</v>
      </c>
      <c r="W72" s="205">
        <f>IF('Indicator Date hidden'!X73="x","x",$W$2-'Indicator Date hidden'!X73)</f>
        <v>0</v>
      </c>
      <c r="X72" s="205">
        <f>IF('Indicator Date hidden'!Y73="x","x",$X$2-'Indicator Date hidden'!Y73)</f>
        <v>4</v>
      </c>
      <c r="Y72" s="205">
        <f>IF('Indicator Date hidden'!Z73="x","x",$Y$2-'Indicator Date hidden'!Z73)</f>
        <v>0</v>
      </c>
      <c r="Z72" s="205">
        <f>IF('Indicator Date hidden'!AA73="x","x",$Z$2-'Indicator Date hidden'!AA73)</f>
        <v>0</v>
      </c>
      <c r="AA72" s="205">
        <f>IF('Indicator Date hidden'!AB73="x","x",$AA$2-'Indicator Date hidden'!AB73)</f>
        <v>0</v>
      </c>
      <c r="AB72" s="205">
        <f>IF('Indicator Date hidden'!AC73="x","x",$AB$2-'Indicator Date hidden'!AC73)</f>
        <v>0</v>
      </c>
      <c r="AC72" s="205">
        <f>IF('Indicator Date hidden'!AD73="x","x",$AC$2-'Indicator Date hidden'!AD73)</f>
        <v>0</v>
      </c>
      <c r="AD72" s="205">
        <f>IF('Indicator Date hidden'!AE73="x","x",$AD$2-'Indicator Date hidden'!AE73)</f>
        <v>0</v>
      </c>
      <c r="AE72" s="205">
        <f>IF('Indicator Date hidden'!AF73="x","x",$AE$2-'Indicator Date hidden'!AF73)</f>
        <v>0</v>
      </c>
      <c r="AF72" s="205" t="str">
        <f>IF('Indicator Date hidden'!AG73="x","x",$AF$2-'Indicator Date hidden'!AG73)</f>
        <v>x</v>
      </c>
      <c r="AG72" s="205">
        <f>IF('Indicator Date hidden'!AH73="x","x",$AG$2-'Indicator Date hidden'!AH73)</f>
        <v>0</v>
      </c>
      <c r="AH72" s="205">
        <f>IF('Indicator Date hidden'!AI73="x","x",$AH$2-'Indicator Date hidden'!AI73)</f>
        <v>0</v>
      </c>
      <c r="AI72" s="205">
        <f>IF('Indicator Date hidden'!AJ73="x","x",$AI$2-'Indicator Date hidden'!AJ73)</f>
        <v>0</v>
      </c>
      <c r="AJ72" s="205" t="str">
        <f>IF('Indicator Date hidden'!AK73="x","x",$AJ$2-'Indicator Date hidden'!AK73)</f>
        <v>x</v>
      </c>
      <c r="AK72" s="205">
        <f>IF('Indicator Date hidden'!AL73="x","x",$AK$2-'Indicator Date hidden'!AL73)</f>
        <v>1</v>
      </c>
      <c r="AL72" s="205">
        <f>IF('Indicator Date hidden'!AM73="x","x",$AL$2-'Indicator Date hidden'!AM73)</f>
        <v>0</v>
      </c>
      <c r="AM72" s="205">
        <f>IF('Indicator Date hidden'!AN73="x","x",$AM$2-'Indicator Date hidden'!AN73)</f>
        <v>0</v>
      </c>
      <c r="AN72" s="205">
        <f>IF('Indicator Date hidden'!AO73="x","x",$AN$2-'Indicator Date hidden'!AO73)</f>
        <v>0</v>
      </c>
      <c r="AO72" s="205" t="str">
        <f>IF('Indicator Date hidden'!AP73="x","x",$AO$2-'Indicator Date hidden'!AP73)</f>
        <v>x</v>
      </c>
      <c r="AP72" s="205" t="str">
        <f>IF('Indicator Date hidden'!AQ73="x","x",$AP$2-'Indicator Date hidden'!AQ73)</f>
        <v>x</v>
      </c>
      <c r="AQ72" s="205" t="str">
        <f>IF('Indicator Date hidden'!AR73="x","x",$AQ$2-'Indicator Date hidden'!AR73)</f>
        <v>x</v>
      </c>
      <c r="AR72" s="205">
        <f>IF('Indicator Date hidden'!AS73="x","x",$AR$2-'Indicator Date hidden'!AS73)</f>
        <v>0</v>
      </c>
      <c r="AS72" s="205">
        <f>IF('Indicator Date hidden'!AT73="x","x",$AS$2-'Indicator Date hidden'!AT73)</f>
        <v>0</v>
      </c>
      <c r="AT72" s="205">
        <f>IF('Indicator Date hidden'!AU73="x","x",$AT$2-'Indicator Date hidden'!AU73)</f>
        <v>0</v>
      </c>
      <c r="AU72" s="205">
        <f>IF('Indicator Date hidden'!AV73="x","x",$AU$2-'Indicator Date hidden'!AV73)</f>
        <v>5</v>
      </c>
      <c r="AV72" s="205">
        <f>IF('Indicator Date hidden'!AW73="x","x",$AV$2-'Indicator Date hidden'!AW73)</f>
        <v>0</v>
      </c>
      <c r="AW72" s="205">
        <f>IF('Indicator Date hidden'!AX73="x","x",$AW$2-'Indicator Date hidden'!AX73)</f>
        <v>0</v>
      </c>
      <c r="AX72" s="205">
        <f>IF('Indicator Date hidden'!AY73="x","x",$AX$2-'Indicator Date hidden'!AY73)</f>
        <v>0</v>
      </c>
      <c r="AY72" s="205">
        <f>IF('Indicator Date hidden'!AZ73="x","x",$AY$2-'Indicator Date hidden'!AZ73)</f>
        <v>0</v>
      </c>
      <c r="AZ72" s="205">
        <f>IF('Indicator Date hidden'!BA73="x","x",$AZ$2-'Indicator Date hidden'!BA73)</f>
        <v>0</v>
      </c>
      <c r="BA72">
        <f t="shared" si="10"/>
        <v>15</v>
      </c>
      <c r="BB72" s="21">
        <f t="shared" si="11"/>
        <v>0.32608695652173914</v>
      </c>
      <c r="BC72">
        <f t="shared" si="12"/>
        <v>4</v>
      </c>
      <c r="BD72" s="21">
        <f t="shared" si="13"/>
        <v>1.1619763491211101</v>
      </c>
      <c r="BE72" s="281">
        <f t="shared" si="14"/>
        <v>0</v>
      </c>
    </row>
    <row r="73" spans="1:57" x14ac:dyDescent="0.35">
      <c r="A73" t="s">
        <v>7018</v>
      </c>
      <c r="B73" s="205">
        <f>IF('Indicator Date hidden'!C74="x","x",$B$2-'Indicator Date hidden'!C74)</f>
        <v>0</v>
      </c>
      <c r="C73" s="205">
        <f>IF('Indicator Date hidden'!D74="x","x",$C$2-'Indicator Date hidden'!D74)</f>
        <v>0</v>
      </c>
      <c r="D73" s="205">
        <f>IF('Indicator Date hidden'!E74="x","x",$D$2-'Indicator Date hidden'!E74)</f>
        <v>0</v>
      </c>
      <c r="E73" s="205">
        <f>IF('Indicator Date hidden'!F74="x","x",$E$2-'Indicator Date hidden'!F74)</f>
        <v>0</v>
      </c>
      <c r="F73" s="205">
        <f>IF('Indicator Date hidden'!G74="x","x",$F$2-'Indicator Date hidden'!G74)</f>
        <v>0</v>
      </c>
      <c r="G73" s="205">
        <f>IF('Indicator Date hidden'!H74="x","x",$G$2-'Indicator Date hidden'!H74)</f>
        <v>0</v>
      </c>
      <c r="H73" s="205">
        <f>IF('Indicator Date hidden'!I74="x","x",$H$2-'Indicator Date hidden'!I74)</f>
        <v>0</v>
      </c>
      <c r="I73" s="205">
        <f>IF('Indicator Date hidden'!J74="x","x",$I$2-'Indicator Date hidden'!J74)</f>
        <v>0</v>
      </c>
      <c r="J73" s="205">
        <f>IF('Indicator Date hidden'!K74="x","x",$J$2-'Indicator Date hidden'!K74)</f>
        <v>0</v>
      </c>
      <c r="K73" s="205">
        <f>IF('Indicator Date hidden'!L74="x","x",$K$2-'Indicator Date hidden'!L74)</f>
        <v>0</v>
      </c>
      <c r="L73" s="205">
        <f>IF('Indicator Date hidden'!M74="x","x",$L$2-'Indicator Date hidden'!M74)</f>
        <v>0</v>
      </c>
      <c r="M73" s="205">
        <f>IF('Indicator Date hidden'!N74="x","x",$M$2-'Indicator Date hidden'!N74)</f>
        <v>0</v>
      </c>
      <c r="N73" s="205">
        <f>IF('Indicator Date hidden'!O74="x","x",$N$2-'Indicator Date hidden'!O74)</f>
        <v>0</v>
      </c>
      <c r="O73" s="205">
        <f>IF('Indicator Date hidden'!P74="x","x",$O$2-'Indicator Date hidden'!P74)</f>
        <v>0</v>
      </c>
      <c r="P73" s="205">
        <f>IF('Indicator Date hidden'!Q74="x","x",$P$2-'Indicator Date hidden'!Q74)</f>
        <v>0</v>
      </c>
      <c r="Q73" s="205">
        <f>IF('Indicator Date hidden'!R74="x","x",$Q$2-'Indicator Date hidden'!R74)</f>
        <v>2</v>
      </c>
      <c r="R73" s="205">
        <f>IF('Indicator Date hidden'!S74="x","x",$R$2-'Indicator Date hidden'!S74)</f>
        <v>0</v>
      </c>
      <c r="S73" s="205">
        <f>IF('Indicator Date hidden'!T74="x","x",$S$2-'Indicator Date hidden'!T74)</f>
        <v>0</v>
      </c>
      <c r="T73" s="205">
        <f>IF('Indicator Date hidden'!U74="x","x",$T$2-'Indicator Date hidden'!U74)</f>
        <v>0</v>
      </c>
      <c r="U73" s="205">
        <f>IF('Indicator Date hidden'!V74="x","x",$U$2-'Indicator Date hidden'!V74)</f>
        <v>0</v>
      </c>
      <c r="V73" s="205">
        <f>IF('Indicator Date hidden'!W74="x","x",$V$2-'Indicator Date hidden'!W74)</f>
        <v>0</v>
      </c>
      <c r="W73" s="205">
        <f>IF('Indicator Date hidden'!X74="x","x",$W$2-'Indicator Date hidden'!X74)</f>
        <v>2</v>
      </c>
      <c r="X73" s="205">
        <f>IF('Indicator Date hidden'!Y74="x","x",$X$2-'Indicator Date hidden'!Y74)</f>
        <v>0</v>
      </c>
      <c r="Y73" s="205">
        <f>IF('Indicator Date hidden'!Z74="x","x",$Y$2-'Indicator Date hidden'!Z74)</f>
        <v>0</v>
      </c>
      <c r="Z73" s="205">
        <f>IF('Indicator Date hidden'!AA74="x","x",$Z$2-'Indicator Date hidden'!AA74)</f>
        <v>0</v>
      </c>
      <c r="AA73" s="205">
        <f>IF('Indicator Date hidden'!AB74="x","x",$AA$2-'Indicator Date hidden'!AB74)</f>
        <v>0</v>
      </c>
      <c r="AB73" s="205">
        <f>IF('Indicator Date hidden'!AC74="x","x",$AB$2-'Indicator Date hidden'!AC74)</f>
        <v>0</v>
      </c>
      <c r="AC73" s="205">
        <f>IF('Indicator Date hidden'!AD74="x","x",$AC$2-'Indicator Date hidden'!AD74)</f>
        <v>0</v>
      </c>
      <c r="AD73" s="205">
        <f>IF('Indicator Date hidden'!AE74="x","x",$AD$2-'Indicator Date hidden'!AE74)</f>
        <v>0</v>
      </c>
      <c r="AE73" s="205">
        <f>IF('Indicator Date hidden'!AF74="x","x",$AE$2-'Indicator Date hidden'!AF74)</f>
        <v>0</v>
      </c>
      <c r="AF73" s="205">
        <f>IF('Indicator Date hidden'!AG74="x","x",$AF$2-'Indicator Date hidden'!AG74)</f>
        <v>1</v>
      </c>
      <c r="AG73" s="205">
        <f>IF('Indicator Date hidden'!AH74="x","x",$AG$2-'Indicator Date hidden'!AH74)</f>
        <v>0</v>
      </c>
      <c r="AH73" s="205">
        <f>IF('Indicator Date hidden'!AI74="x","x",$AH$2-'Indicator Date hidden'!AI74)</f>
        <v>0</v>
      </c>
      <c r="AI73" s="205">
        <f>IF('Indicator Date hidden'!AJ74="x","x",$AI$2-'Indicator Date hidden'!AJ74)</f>
        <v>0</v>
      </c>
      <c r="AJ73" s="205">
        <f>IF('Indicator Date hidden'!AK74="x","x",$AJ$2-'Indicator Date hidden'!AK74)</f>
        <v>0</v>
      </c>
      <c r="AK73" s="205">
        <f>IF('Indicator Date hidden'!AL74="x","x",$AK$2-'Indicator Date hidden'!AL74)</f>
        <v>1</v>
      </c>
      <c r="AL73" s="205">
        <f>IF('Indicator Date hidden'!AM74="x","x",$AL$2-'Indicator Date hidden'!AM74)</f>
        <v>0</v>
      </c>
      <c r="AM73" s="205">
        <f>IF('Indicator Date hidden'!AN74="x","x",$AM$2-'Indicator Date hidden'!AN74)</f>
        <v>0</v>
      </c>
      <c r="AN73" s="205">
        <f>IF('Indicator Date hidden'!AO74="x","x",$AN$2-'Indicator Date hidden'!AO74)</f>
        <v>0</v>
      </c>
      <c r="AO73" s="205">
        <f>IF('Indicator Date hidden'!AP74="x","x",$AO$2-'Indicator Date hidden'!AP74)</f>
        <v>0</v>
      </c>
      <c r="AP73" s="205">
        <f>IF('Indicator Date hidden'!AQ74="x","x",$AP$2-'Indicator Date hidden'!AQ74)</f>
        <v>0</v>
      </c>
      <c r="AQ73" s="205">
        <f>IF('Indicator Date hidden'!AR74="x","x",$AQ$2-'Indicator Date hidden'!AR74)</f>
        <v>4</v>
      </c>
      <c r="AR73" s="205">
        <f>IF('Indicator Date hidden'!AS74="x","x",$AR$2-'Indicator Date hidden'!AS74)</f>
        <v>0</v>
      </c>
      <c r="AS73" s="205">
        <f>IF('Indicator Date hidden'!AT74="x","x",$AS$2-'Indicator Date hidden'!AT74)</f>
        <v>0</v>
      </c>
      <c r="AT73" s="205">
        <f>IF('Indicator Date hidden'!AU74="x","x",$AT$2-'Indicator Date hidden'!AU74)</f>
        <v>0</v>
      </c>
      <c r="AU73" s="205">
        <f>IF('Indicator Date hidden'!AV74="x","x",$AU$2-'Indicator Date hidden'!AV74)</f>
        <v>8</v>
      </c>
      <c r="AV73" s="205">
        <f>IF('Indicator Date hidden'!AW74="x","x",$AV$2-'Indicator Date hidden'!AW74)</f>
        <v>0</v>
      </c>
      <c r="AW73" s="205">
        <f>IF('Indicator Date hidden'!AX74="x","x",$AW$2-'Indicator Date hidden'!AX74)</f>
        <v>0</v>
      </c>
      <c r="AX73" s="205">
        <f>IF('Indicator Date hidden'!AY74="x","x",$AX$2-'Indicator Date hidden'!AY74)</f>
        <v>0</v>
      </c>
      <c r="AY73" s="205">
        <f>IF('Indicator Date hidden'!AZ74="x","x",$AY$2-'Indicator Date hidden'!AZ74)</f>
        <v>0</v>
      </c>
      <c r="AZ73" s="205">
        <f>IF('Indicator Date hidden'!BA74="x","x",$AZ$2-'Indicator Date hidden'!BA74)</f>
        <v>0</v>
      </c>
      <c r="BA73">
        <f t="shared" si="10"/>
        <v>18</v>
      </c>
      <c r="BB73" s="21">
        <f t="shared" si="11"/>
        <v>0.35294117647058826</v>
      </c>
      <c r="BC73">
        <f t="shared" si="12"/>
        <v>6</v>
      </c>
      <c r="BD73" s="21">
        <f t="shared" si="13"/>
        <v>1.2806788857104259</v>
      </c>
      <c r="BE73" s="281">
        <f t="shared" si="14"/>
        <v>0</v>
      </c>
    </row>
    <row r="74" spans="1:57" x14ac:dyDescent="0.35">
      <c r="A74" t="s">
        <v>7015</v>
      </c>
      <c r="B74" s="205">
        <f>IF('Indicator Date hidden'!C75="x","x",$B$2-'Indicator Date hidden'!C75)</f>
        <v>0</v>
      </c>
      <c r="C74" s="205">
        <f>IF('Indicator Date hidden'!D75="x","x",$C$2-'Indicator Date hidden'!D75)</f>
        <v>0</v>
      </c>
      <c r="D74" s="205">
        <f>IF('Indicator Date hidden'!E75="x","x",$D$2-'Indicator Date hidden'!E75)</f>
        <v>0</v>
      </c>
      <c r="E74" s="205">
        <f>IF('Indicator Date hidden'!F75="x","x",$E$2-'Indicator Date hidden'!F75)</f>
        <v>0</v>
      </c>
      <c r="F74" s="205">
        <f>IF('Indicator Date hidden'!G75="x","x",$F$2-'Indicator Date hidden'!G75)</f>
        <v>0</v>
      </c>
      <c r="G74" s="205">
        <f>IF('Indicator Date hidden'!H75="x","x",$G$2-'Indicator Date hidden'!H75)</f>
        <v>0</v>
      </c>
      <c r="H74" s="205">
        <f>IF('Indicator Date hidden'!I75="x","x",$H$2-'Indicator Date hidden'!I75)</f>
        <v>0</v>
      </c>
      <c r="I74" s="205">
        <f>IF('Indicator Date hidden'!J75="x","x",$I$2-'Indicator Date hidden'!J75)</f>
        <v>0</v>
      </c>
      <c r="J74" s="205">
        <f>IF('Indicator Date hidden'!K75="x","x",$J$2-'Indicator Date hidden'!K75)</f>
        <v>0</v>
      </c>
      <c r="K74" s="205">
        <f>IF('Indicator Date hidden'!L75="x","x",$K$2-'Indicator Date hidden'!L75)</f>
        <v>0</v>
      </c>
      <c r="L74" s="205">
        <f>IF('Indicator Date hidden'!M75="x","x",$L$2-'Indicator Date hidden'!M75)</f>
        <v>0</v>
      </c>
      <c r="M74" s="205">
        <f>IF('Indicator Date hidden'!N75="x","x",$M$2-'Indicator Date hidden'!N75)</f>
        <v>0</v>
      </c>
      <c r="N74" s="205">
        <f>IF('Indicator Date hidden'!O75="x","x",$N$2-'Indicator Date hidden'!O75)</f>
        <v>0</v>
      </c>
      <c r="O74" s="205">
        <f>IF('Indicator Date hidden'!P75="x","x",$O$2-'Indicator Date hidden'!P75)</f>
        <v>0</v>
      </c>
      <c r="P74" s="205">
        <f>IF('Indicator Date hidden'!Q75="x","x",$P$2-'Indicator Date hidden'!Q75)</f>
        <v>0</v>
      </c>
      <c r="Q74" s="205">
        <f>IF('Indicator Date hidden'!R75="x","x",$Q$2-'Indicator Date hidden'!R75)</f>
        <v>2</v>
      </c>
      <c r="R74" s="205">
        <f>IF('Indicator Date hidden'!S75="x","x",$R$2-'Indicator Date hidden'!S75)</f>
        <v>0</v>
      </c>
      <c r="S74" s="205">
        <f>IF('Indicator Date hidden'!T75="x","x",$S$2-'Indicator Date hidden'!T75)</f>
        <v>0</v>
      </c>
      <c r="T74" s="205">
        <f>IF('Indicator Date hidden'!U75="x","x",$T$2-'Indicator Date hidden'!U75)</f>
        <v>0</v>
      </c>
      <c r="U74" s="205">
        <f>IF('Indicator Date hidden'!V75="x","x",$U$2-'Indicator Date hidden'!V75)</f>
        <v>0</v>
      </c>
      <c r="V74" s="205">
        <f>IF('Indicator Date hidden'!W75="x","x",$V$2-'Indicator Date hidden'!W75)</f>
        <v>0</v>
      </c>
      <c r="W74" s="205">
        <f>IF('Indicator Date hidden'!X75="x","x",$W$2-'Indicator Date hidden'!X75)</f>
        <v>2</v>
      </c>
      <c r="X74" s="205" t="str">
        <f>IF('Indicator Date hidden'!Y75="x","x",$X$2-'Indicator Date hidden'!Y75)</f>
        <v>x</v>
      </c>
      <c r="Y74" s="205">
        <f>IF('Indicator Date hidden'!Z75="x","x",$Y$2-'Indicator Date hidden'!Z75)</f>
        <v>0</v>
      </c>
      <c r="Z74" s="205">
        <f>IF('Indicator Date hidden'!AA75="x","x",$Z$2-'Indicator Date hidden'!AA75)</f>
        <v>0</v>
      </c>
      <c r="AA74" s="205">
        <f>IF('Indicator Date hidden'!AB75="x","x",$AA$2-'Indicator Date hidden'!AB75)</f>
        <v>0</v>
      </c>
      <c r="AB74" s="205">
        <f>IF('Indicator Date hidden'!AC75="x","x",$AB$2-'Indicator Date hidden'!AC75)</f>
        <v>0</v>
      </c>
      <c r="AC74" s="205">
        <f>IF('Indicator Date hidden'!AD75="x","x",$AC$2-'Indicator Date hidden'!AD75)</f>
        <v>0</v>
      </c>
      <c r="AD74" s="205">
        <f>IF('Indicator Date hidden'!AE75="x","x",$AD$2-'Indicator Date hidden'!AE75)</f>
        <v>0</v>
      </c>
      <c r="AE74" s="205">
        <f>IF('Indicator Date hidden'!AF75="x","x",$AE$2-'Indicator Date hidden'!AF75)</f>
        <v>0</v>
      </c>
      <c r="AF74" s="205">
        <f>IF('Indicator Date hidden'!AG75="x","x",$AF$2-'Indicator Date hidden'!AG75)</f>
        <v>0</v>
      </c>
      <c r="AG74" s="205">
        <f>IF('Indicator Date hidden'!AH75="x","x",$AG$2-'Indicator Date hidden'!AH75)</f>
        <v>0</v>
      </c>
      <c r="AH74" s="205">
        <f>IF('Indicator Date hidden'!AI75="x","x",$AH$2-'Indicator Date hidden'!AI75)</f>
        <v>0</v>
      </c>
      <c r="AI74" s="205">
        <f>IF('Indicator Date hidden'!AJ75="x","x",$AI$2-'Indicator Date hidden'!AJ75)</f>
        <v>0</v>
      </c>
      <c r="AJ74" s="205">
        <f>IF('Indicator Date hidden'!AK75="x","x",$AJ$2-'Indicator Date hidden'!AK75)</f>
        <v>1</v>
      </c>
      <c r="AK74" s="205">
        <f>IF('Indicator Date hidden'!AL75="x","x",$AK$2-'Indicator Date hidden'!AL75)</f>
        <v>1</v>
      </c>
      <c r="AL74" s="205">
        <f>IF('Indicator Date hidden'!AM75="x","x",$AL$2-'Indicator Date hidden'!AM75)</f>
        <v>0</v>
      </c>
      <c r="AM74" s="205">
        <f>IF('Indicator Date hidden'!AN75="x","x",$AM$2-'Indicator Date hidden'!AN75)</f>
        <v>0</v>
      </c>
      <c r="AN74" s="205">
        <f>IF('Indicator Date hidden'!AO75="x","x",$AN$2-'Indicator Date hidden'!AO75)</f>
        <v>0</v>
      </c>
      <c r="AO74" s="205">
        <f>IF('Indicator Date hidden'!AP75="x","x",$AO$2-'Indicator Date hidden'!AP75)</f>
        <v>0</v>
      </c>
      <c r="AP74" s="205">
        <f>IF('Indicator Date hidden'!AQ75="x","x",$AP$2-'Indicator Date hidden'!AQ75)</f>
        <v>0</v>
      </c>
      <c r="AQ74" s="205">
        <f>IF('Indicator Date hidden'!AR75="x","x",$AQ$2-'Indicator Date hidden'!AR75)</f>
        <v>4</v>
      </c>
      <c r="AR74" s="205">
        <f>IF('Indicator Date hidden'!AS75="x","x",$AR$2-'Indicator Date hidden'!AS75)</f>
        <v>0</v>
      </c>
      <c r="AS74" s="205">
        <f>IF('Indicator Date hidden'!AT75="x","x",$AS$2-'Indicator Date hidden'!AT75)</f>
        <v>0</v>
      </c>
      <c r="AT74" s="205">
        <f>IF('Indicator Date hidden'!AU75="x","x",$AT$2-'Indicator Date hidden'!AU75)</f>
        <v>0</v>
      </c>
      <c r="AU74" s="205">
        <f>IF('Indicator Date hidden'!AV75="x","x",$AU$2-'Indicator Date hidden'!AV75)</f>
        <v>0</v>
      </c>
      <c r="AV74" s="205">
        <f>IF('Indicator Date hidden'!AW75="x","x",$AV$2-'Indicator Date hidden'!AW75)</f>
        <v>0</v>
      </c>
      <c r="AW74" s="205">
        <f>IF('Indicator Date hidden'!AX75="x","x",$AW$2-'Indicator Date hidden'!AX75)</f>
        <v>0</v>
      </c>
      <c r="AX74" s="205">
        <f>IF('Indicator Date hidden'!AY75="x","x",$AX$2-'Indicator Date hidden'!AY75)</f>
        <v>0</v>
      </c>
      <c r="AY74" s="205">
        <f>IF('Indicator Date hidden'!AZ75="x","x",$AY$2-'Indicator Date hidden'!AZ75)</f>
        <v>0</v>
      </c>
      <c r="AZ74" s="205">
        <f>IF('Indicator Date hidden'!BA75="x","x",$AZ$2-'Indicator Date hidden'!BA75)</f>
        <v>0</v>
      </c>
      <c r="BA74">
        <f t="shared" si="10"/>
        <v>10</v>
      </c>
      <c r="BB74" s="21">
        <f t="shared" si="11"/>
        <v>0.2</v>
      </c>
      <c r="BC74">
        <f t="shared" si="12"/>
        <v>5</v>
      </c>
      <c r="BD74" s="21">
        <f t="shared" si="13"/>
        <v>0.69282032302755092</v>
      </c>
      <c r="BE74" s="281">
        <f t="shared" si="14"/>
        <v>0</v>
      </c>
    </row>
    <row r="75" spans="1:57" x14ac:dyDescent="0.35">
      <c r="A75" t="s">
        <v>7020</v>
      </c>
      <c r="B75" s="205">
        <f>IF('Indicator Date hidden'!C76="x","x",$B$2-'Indicator Date hidden'!C76)</f>
        <v>0</v>
      </c>
      <c r="C75" s="205">
        <f>IF('Indicator Date hidden'!D76="x","x",$C$2-'Indicator Date hidden'!D76)</f>
        <v>0</v>
      </c>
      <c r="D75" s="205">
        <f>IF('Indicator Date hidden'!E76="x","x",$D$2-'Indicator Date hidden'!E76)</f>
        <v>0</v>
      </c>
      <c r="E75" s="205">
        <f>IF('Indicator Date hidden'!F76="x","x",$E$2-'Indicator Date hidden'!F76)</f>
        <v>0</v>
      </c>
      <c r="F75" s="205">
        <f>IF('Indicator Date hidden'!G76="x","x",$F$2-'Indicator Date hidden'!G76)</f>
        <v>0</v>
      </c>
      <c r="G75" s="205">
        <f>IF('Indicator Date hidden'!H76="x","x",$G$2-'Indicator Date hidden'!H76)</f>
        <v>0</v>
      </c>
      <c r="H75" s="205">
        <f>IF('Indicator Date hidden'!I76="x","x",$H$2-'Indicator Date hidden'!I76)</f>
        <v>0</v>
      </c>
      <c r="I75" s="205">
        <f>IF('Indicator Date hidden'!J76="x","x",$I$2-'Indicator Date hidden'!J76)</f>
        <v>0</v>
      </c>
      <c r="J75" s="205">
        <f>IF('Indicator Date hidden'!K76="x","x",$J$2-'Indicator Date hidden'!K76)</f>
        <v>0</v>
      </c>
      <c r="K75" s="205">
        <f>IF('Indicator Date hidden'!L76="x","x",$K$2-'Indicator Date hidden'!L76)</f>
        <v>0</v>
      </c>
      <c r="L75" s="205">
        <f>IF('Indicator Date hidden'!M76="x","x",$L$2-'Indicator Date hidden'!M76)</f>
        <v>0</v>
      </c>
      <c r="M75" s="205">
        <f>IF('Indicator Date hidden'!N76="x","x",$M$2-'Indicator Date hidden'!N76)</f>
        <v>0</v>
      </c>
      <c r="N75" s="205">
        <f>IF('Indicator Date hidden'!O76="x","x",$N$2-'Indicator Date hidden'!O76)</f>
        <v>0</v>
      </c>
      <c r="O75" s="205">
        <f>IF('Indicator Date hidden'!P76="x","x",$O$2-'Indicator Date hidden'!P76)</f>
        <v>0</v>
      </c>
      <c r="P75" s="205">
        <f>IF('Indicator Date hidden'!Q76="x","x",$P$2-'Indicator Date hidden'!Q76)</f>
        <v>0</v>
      </c>
      <c r="Q75" s="205" t="str">
        <f>IF('Indicator Date hidden'!R76="x","x",$Q$2-'Indicator Date hidden'!R76)</f>
        <v>x</v>
      </c>
      <c r="R75" s="205">
        <f>IF('Indicator Date hidden'!S76="x","x",$R$2-'Indicator Date hidden'!S76)</f>
        <v>0</v>
      </c>
      <c r="S75" s="205">
        <f>IF('Indicator Date hidden'!T76="x","x",$S$2-'Indicator Date hidden'!T76)</f>
        <v>0</v>
      </c>
      <c r="T75" s="205">
        <f>IF('Indicator Date hidden'!U76="x","x",$T$2-'Indicator Date hidden'!U76)</f>
        <v>0</v>
      </c>
      <c r="U75" s="205" t="str">
        <f>IF('Indicator Date hidden'!V76="x","x",$U$2-'Indicator Date hidden'!V76)</f>
        <v>x</v>
      </c>
      <c r="V75" s="205">
        <f>IF('Indicator Date hidden'!W76="x","x",$V$2-'Indicator Date hidden'!W76)</f>
        <v>0</v>
      </c>
      <c r="W75" s="205" t="str">
        <f>IF('Indicator Date hidden'!X76="x","x",$W$2-'Indicator Date hidden'!X76)</f>
        <v>x</v>
      </c>
      <c r="X75" s="205">
        <f>IF('Indicator Date hidden'!Y76="x","x",$X$2-'Indicator Date hidden'!Y76)</f>
        <v>2</v>
      </c>
      <c r="Y75" s="205">
        <f>IF('Indicator Date hidden'!Z76="x","x",$Y$2-'Indicator Date hidden'!Z76)</f>
        <v>0</v>
      </c>
      <c r="Z75" s="205">
        <f>IF('Indicator Date hidden'!AA76="x","x",$Z$2-'Indicator Date hidden'!AA76)</f>
        <v>0</v>
      </c>
      <c r="AA75" s="205" t="str">
        <f>IF('Indicator Date hidden'!AB76="x","x",$AA$2-'Indicator Date hidden'!AB76)</f>
        <v>x</v>
      </c>
      <c r="AB75" s="205">
        <f>IF('Indicator Date hidden'!AC76="x","x",$AB$2-'Indicator Date hidden'!AC76)</f>
        <v>0</v>
      </c>
      <c r="AC75" s="205">
        <f>IF('Indicator Date hidden'!AD76="x","x",$AC$2-'Indicator Date hidden'!AD76)</f>
        <v>0</v>
      </c>
      <c r="AD75" s="205" t="str">
        <f>IF('Indicator Date hidden'!AE76="x","x",$AD$2-'Indicator Date hidden'!AE76)</f>
        <v>x</v>
      </c>
      <c r="AE75" s="205">
        <f>IF('Indicator Date hidden'!AF76="x","x",$AE$2-'Indicator Date hidden'!AF76)</f>
        <v>0</v>
      </c>
      <c r="AF75" s="205">
        <f>IF('Indicator Date hidden'!AG76="x","x",$AF$2-'Indicator Date hidden'!AG76)</f>
        <v>1</v>
      </c>
      <c r="AG75" s="205">
        <f>IF('Indicator Date hidden'!AH76="x","x",$AG$2-'Indicator Date hidden'!AH76)</f>
        <v>0</v>
      </c>
      <c r="AH75" s="205">
        <f>IF('Indicator Date hidden'!AI76="x","x",$AH$2-'Indicator Date hidden'!AI76)</f>
        <v>0</v>
      </c>
      <c r="AI75" s="205">
        <f>IF('Indicator Date hidden'!AJ76="x","x",$AI$2-'Indicator Date hidden'!AJ76)</f>
        <v>0</v>
      </c>
      <c r="AJ75" s="205" t="str">
        <f>IF('Indicator Date hidden'!AK76="x","x",$AJ$2-'Indicator Date hidden'!AK76)</f>
        <v>x</v>
      </c>
      <c r="AK75" s="205">
        <f>IF('Indicator Date hidden'!AL76="x","x",$AK$2-'Indicator Date hidden'!AL76)</f>
        <v>1</v>
      </c>
      <c r="AL75" s="205">
        <f>IF('Indicator Date hidden'!AM76="x","x",$AL$2-'Indicator Date hidden'!AM76)</f>
        <v>0</v>
      </c>
      <c r="AM75" s="205">
        <f>IF('Indicator Date hidden'!AN76="x","x",$AM$2-'Indicator Date hidden'!AN76)</f>
        <v>0</v>
      </c>
      <c r="AN75" s="205">
        <f>IF('Indicator Date hidden'!AO76="x","x",$AN$2-'Indicator Date hidden'!AO76)</f>
        <v>0</v>
      </c>
      <c r="AO75" s="205">
        <f>IF('Indicator Date hidden'!AP76="x","x",$AO$2-'Indicator Date hidden'!AP76)</f>
        <v>0</v>
      </c>
      <c r="AP75" s="205">
        <f>IF('Indicator Date hidden'!AQ76="x","x",$AP$2-'Indicator Date hidden'!AQ76)</f>
        <v>0</v>
      </c>
      <c r="AQ75" s="205">
        <f>IF('Indicator Date hidden'!AR76="x","x",$AQ$2-'Indicator Date hidden'!AR76)</f>
        <v>0</v>
      </c>
      <c r="AR75" s="205">
        <f>IF('Indicator Date hidden'!AS76="x","x",$AR$2-'Indicator Date hidden'!AS76)</f>
        <v>0</v>
      </c>
      <c r="AS75" s="205">
        <f>IF('Indicator Date hidden'!AT76="x","x",$AS$2-'Indicator Date hidden'!AT76)</f>
        <v>0</v>
      </c>
      <c r="AT75" s="205">
        <f>IF('Indicator Date hidden'!AU76="x","x",$AT$2-'Indicator Date hidden'!AU76)</f>
        <v>0</v>
      </c>
      <c r="AU75" s="205">
        <f>IF('Indicator Date hidden'!AV76="x","x",$AU$2-'Indicator Date hidden'!AV76)</f>
        <v>1</v>
      </c>
      <c r="AV75" s="205">
        <f>IF('Indicator Date hidden'!AW76="x","x",$AV$2-'Indicator Date hidden'!AW76)</f>
        <v>0</v>
      </c>
      <c r="AW75" s="205">
        <f>IF('Indicator Date hidden'!AX76="x","x",$AW$2-'Indicator Date hidden'!AX76)</f>
        <v>0</v>
      </c>
      <c r="AX75" s="205">
        <f>IF('Indicator Date hidden'!AY76="x","x",$AX$2-'Indicator Date hidden'!AY76)</f>
        <v>0</v>
      </c>
      <c r="AY75" s="205">
        <f>IF('Indicator Date hidden'!AZ76="x","x",$AY$2-'Indicator Date hidden'!AZ76)</f>
        <v>0</v>
      </c>
      <c r="AZ75" s="205">
        <f>IF('Indicator Date hidden'!BA76="x","x",$AZ$2-'Indicator Date hidden'!BA76)</f>
        <v>0</v>
      </c>
      <c r="BA75">
        <f t="shared" si="10"/>
        <v>5</v>
      </c>
      <c r="BB75" s="21">
        <f t="shared" si="11"/>
        <v>0.1111111111111111</v>
      </c>
      <c r="BC75">
        <f t="shared" si="12"/>
        <v>4</v>
      </c>
      <c r="BD75" s="21">
        <f t="shared" si="13"/>
        <v>0.37843080813169783</v>
      </c>
      <c r="BE75" s="281">
        <f t="shared" si="14"/>
        <v>0</v>
      </c>
    </row>
    <row r="76" spans="1:57" x14ac:dyDescent="0.35">
      <c r="A76" t="s">
        <v>7028</v>
      </c>
      <c r="B76" s="205">
        <f>IF('Indicator Date hidden'!C77="x","x",$B$2-'Indicator Date hidden'!C77)</f>
        <v>0</v>
      </c>
      <c r="C76" s="205">
        <f>IF('Indicator Date hidden'!D77="x","x",$C$2-'Indicator Date hidden'!D77)</f>
        <v>0</v>
      </c>
      <c r="D76" s="205">
        <f>IF('Indicator Date hidden'!E77="x","x",$D$2-'Indicator Date hidden'!E77)</f>
        <v>0</v>
      </c>
      <c r="E76" s="205">
        <f>IF('Indicator Date hidden'!F77="x","x",$E$2-'Indicator Date hidden'!F77)</f>
        <v>0</v>
      </c>
      <c r="F76" s="205">
        <f>IF('Indicator Date hidden'!G77="x","x",$F$2-'Indicator Date hidden'!G77)</f>
        <v>0</v>
      </c>
      <c r="G76" s="205">
        <f>IF('Indicator Date hidden'!H77="x","x",$G$2-'Indicator Date hidden'!H77)</f>
        <v>0</v>
      </c>
      <c r="H76" s="205">
        <f>IF('Indicator Date hidden'!I77="x","x",$H$2-'Indicator Date hidden'!I77)</f>
        <v>0</v>
      </c>
      <c r="I76" s="205">
        <f>IF('Indicator Date hidden'!J77="x","x",$I$2-'Indicator Date hidden'!J77)</f>
        <v>0</v>
      </c>
      <c r="J76" s="205">
        <f>IF('Indicator Date hidden'!K77="x","x",$J$2-'Indicator Date hidden'!K77)</f>
        <v>0</v>
      </c>
      <c r="K76" s="205">
        <f>IF('Indicator Date hidden'!L77="x","x",$K$2-'Indicator Date hidden'!L77)</f>
        <v>0</v>
      </c>
      <c r="L76" s="205">
        <f>IF('Indicator Date hidden'!M77="x","x",$L$2-'Indicator Date hidden'!M77)</f>
        <v>0</v>
      </c>
      <c r="M76" s="205">
        <f>IF('Indicator Date hidden'!N77="x","x",$M$2-'Indicator Date hidden'!N77)</f>
        <v>0</v>
      </c>
      <c r="N76" s="205">
        <f>IF('Indicator Date hidden'!O77="x","x",$N$2-'Indicator Date hidden'!O77)</f>
        <v>0</v>
      </c>
      <c r="O76" s="205">
        <f>IF('Indicator Date hidden'!P77="x","x",$O$2-'Indicator Date hidden'!P77)</f>
        <v>0</v>
      </c>
      <c r="P76" s="205">
        <f>IF('Indicator Date hidden'!Q77="x","x",$P$2-'Indicator Date hidden'!Q77)</f>
        <v>0</v>
      </c>
      <c r="Q76" s="205" t="str">
        <f>IF('Indicator Date hidden'!R77="x","x",$Q$2-'Indicator Date hidden'!R77)</f>
        <v>x</v>
      </c>
      <c r="R76" s="205">
        <f>IF('Indicator Date hidden'!S77="x","x",$R$2-'Indicator Date hidden'!S77)</f>
        <v>0</v>
      </c>
      <c r="S76" s="205">
        <f>IF('Indicator Date hidden'!T77="x","x",$S$2-'Indicator Date hidden'!T77)</f>
        <v>0</v>
      </c>
      <c r="T76" s="205">
        <f>IF('Indicator Date hidden'!U77="x","x",$T$2-'Indicator Date hidden'!U77)</f>
        <v>0</v>
      </c>
      <c r="U76" s="205" t="str">
        <f>IF('Indicator Date hidden'!V77="x","x",$U$2-'Indicator Date hidden'!V77)</f>
        <v>x</v>
      </c>
      <c r="V76" s="205">
        <f>IF('Indicator Date hidden'!W77="x","x",$V$2-'Indicator Date hidden'!W77)</f>
        <v>0</v>
      </c>
      <c r="W76" s="205" t="str">
        <f>IF('Indicator Date hidden'!X77="x","x",$W$2-'Indicator Date hidden'!X77)</f>
        <v>x</v>
      </c>
      <c r="X76" s="205">
        <f>IF('Indicator Date hidden'!Y77="x","x",$X$2-'Indicator Date hidden'!Y77)</f>
        <v>2</v>
      </c>
      <c r="Y76" s="205">
        <f>IF('Indicator Date hidden'!Z77="x","x",$Y$2-'Indicator Date hidden'!Z77)</f>
        <v>0</v>
      </c>
      <c r="Z76" s="205">
        <f>IF('Indicator Date hidden'!AA77="x","x",$Z$2-'Indicator Date hidden'!AA77)</f>
        <v>0</v>
      </c>
      <c r="AA76" s="205" t="str">
        <f>IF('Indicator Date hidden'!AB77="x","x",$AA$2-'Indicator Date hidden'!AB77)</f>
        <v>x</v>
      </c>
      <c r="AB76" s="205">
        <f>IF('Indicator Date hidden'!AC77="x","x",$AB$2-'Indicator Date hidden'!AC77)</f>
        <v>0</v>
      </c>
      <c r="AC76" s="205">
        <f>IF('Indicator Date hidden'!AD77="x","x",$AC$2-'Indicator Date hidden'!AD77)</f>
        <v>0</v>
      </c>
      <c r="AD76" s="205" t="str">
        <f>IF('Indicator Date hidden'!AE77="x","x",$AD$2-'Indicator Date hidden'!AE77)</f>
        <v>x</v>
      </c>
      <c r="AE76" s="205">
        <f>IF('Indicator Date hidden'!AF77="x","x",$AE$2-'Indicator Date hidden'!AF77)</f>
        <v>0</v>
      </c>
      <c r="AF76" s="205">
        <f>IF('Indicator Date hidden'!AG77="x","x",$AF$2-'Indicator Date hidden'!AG77)</f>
        <v>1</v>
      </c>
      <c r="AG76" s="205">
        <f>IF('Indicator Date hidden'!AH77="x","x",$AG$2-'Indicator Date hidden'!AH77)</f>
        <v>0</v>
      </c>
      <c r="AH76" s="205">
        <f>IF('Indicator Date hidden'!AI77="x","x",$AH$2-'Indicator Date hidden'!AI77)</f>
        <v>0</v>
      </c>
      <c r="AI76" s="205">
        <f>IF('Indicator Date hidden'!AJ77="x","x",$AI$2-'Indicator Date hidden'!AJ77)</f>
        <v>0</v>
      </c>
      <c r="AJ76" s="205" t="str">
        <f>IF('Indicator Date hidden'!AK77="x","x",$AJ$2-'Indicator Date hidden'!AK77)</f>
        <v>x</v>
      </c>
      <c r="AK76" s="205">
        <f>IF('Indicator Date hidden'!AL77="x","x",$AK$2-'Indicator Date hidden'!AL77)</f>
        <v>1</v>
      </c>
      <c r="AL76" s="205">
        <f>IF('Indicator Date hidden'!AM77="x","x",$AL$2-'Indicator Date hidden'!AM77)</f>
        <v>0</v>
      </c>
      <c r="AM76" s="205">
        <f>IF('Indicator Date hidden'!AN77="x","x",$AM$2-'Indicator Date hidden'!AN77)</f>
        <v>0</v>
      </c>
      <c r="AN76" s="205">
        <f>IF('Indicator Date hidden'!AO77="x","x",$AN$2-'Indicator Date hidden'!AO77)</f>
        <v>0</v>
      </c>
      <c r="AO76" s="205">
        <f>IF('Indicator Date hidden'!AP77="x","x",$AO$2-'Indicator Date hidden'!AP77)</f>
        <v>0</v>
      </c>
      <c r="AP76" s="205">
        <f>IF('Indicator Date hidden'!AQ77="x","x",$AP$2-'Indicator Date hidden'!AQ77)</f>
        <v>0</v>
      </c>
      <c r="AQ76" s="205" t="str">
        <f>IF('Indicator Date hidden'!AR77="x","x",$AQ$2-'Indicator Date hidden'!AR77)</f>
        <v>x</v>
      </c>
      <c r="AR76" s="205">
        <f>IF('Indicator Date hidden'!AS77="x","x",$AR$2-'Indicator Date hidden'!AS77)</f>
        <v>0</v>
      </c>
      <c r="AS76" s="205">
        <f>IF('Indicator Date hidden'!AT77="x","x",$AS$2-'Indicator Date hidden'!AT77)</f>
        <v>0</v>
      </c>
      <c r="AT76" s="205">
        <f>IF('Indicator Date hidden'!AU77="x","x",$AT$2-'Indicator Date hidden'!AU77)</f>
        <v>0</v>
      </c>
      <c r="AU76" s="205" t="str">
        <f>IF('Indicator Date hidden'!AV77="x","x",$AU$2-'Indicator Date hidden'!AV77)</f>
        <v>x</v>
      </c>
      <c r="AV76" s="205">
        <f>IF('Indicator Date hidden'!AW77="x","x",$AV$2-'Indicator Date hidden'!AW77)</f>
        <v>0</v>
      </c>
      <c r="AW76" s="205">
        <f>IF('Indicator Date hidden'!AX77="x","x",$AW$2-'Indicator Date hidden'!AX77)</f>
        <v>0</v>
      </c>
      <c r="AX76" s="205">
        <f>IF('Indicator Date hidden'!AY77="x","x",$AX$2-'Indicator Date hidden'!AY77)</f>
        <v>0</v>
      </c>
      <c r="AY76" s="205">
        <f>IF('Indicator Date hidden'!AZ77="x","x",$AY$2-'Indicator Date hidden'!AZ77)</f>
        <v>0</v>
      </c>
      <c r="AZ76" s="205">
        <f>IF('Indicator Date hidden'!BA77="x","x",$AZ$2-'Indicator Date hidden'!BA77)</f>
        <v>0</v>
      </c>
      <c r="BA76">
        <f t="shared" si="10"/>
        <v>4</v>
      </c>
      <c r="BB76" s="21">
        <f t="shared" si="11"/>
        <v>9.3023255813953487E-2</v>
      </c>
      <c r="BC76">
        <f t="shared" si="12"/>
        <v>3</v>
      </c>
      <c r="BD76" s="21">
        <f t="shared" si="13"/>
        <v>0.36177556246753595</v>
      </c>
      <c r="BE76" s="281">
        <f t="shared" si="14"/>
        <v>0</v>
      </c>
    </row>
    <row r="77" spans="1:57" x14ac:dyDescent="0.35">
      <c r="A77" t="s">
        <v>7022</v>
      </c>
      <c r="B77" s="205">
        <f>IF('Indicator Date hidden'!C78="x","x",$B$2-'Indicator Date hidden'!C78)</f>
        <v>0</v>
      </c>
      <c r="C77" s="205">
        <f>IF('Indicator Date hidden'!D78="x","x",$C$2-'Indicator Date hidden'!D78)</f>
        <v>0</v>
      </c>
      <c r="D77" s="205">
        <f>IF('Indicator Date hidden'!E78="x","x",$D$2-'Indicator Date hidden'!E78)</f>
        <v>0</v>
      </c>
      <c r="E77" s="205">
        <f>IF('Indicator Date hidden'!F78="x","x",$E$2-'Indicator Date hidden'!F78)</f>
        <v>0</v>
      </c>
      <c r="F77" s="205">
        <f>IF('Indicator Date hidden'!G78="x","x",$F$2-'Indicator Date hidden'!G78)</f>
        <v>0</v>
      </c>
      <c r="G77" s="205">
        <f>IF('Indicator Date hidden'!H78="x","x",$G$2-'Indicator Date hidden'!H78)</f>
        <v>0</v>
      </c>
      <c r="H77" s="205">
        <f>IF('Indicator Date hidden'!I78="x","x",$H$2-'Indicator Date hidden'!I78)</f>
        <v>0</v>
      </c>
      <c r="I77" s="205">
        <f>IF('Indicator Date hidden'!J78="x","x",$I$2-'Indicator Date hidden'!J78)</f>
        <v>0</v>
      </c>
      <c r="J77" s="205">
        <f>IF('Indicator Date hidden'!K78="x","x",$J$2-'Indicator Date hidden'!K78)</f>
        <v>0</v>
      </c>
      <c r="K77" s="205">
        <f>IF('Indicator Date hidden'!L78="x","x",$K$2-'Indicator Date hidden'!L78)</f>
        <v>0</v>
      </c>
      <c r="L77" s="205">
        <f>IF('Indicator Date hidden'!M78="x","x",$L$2-'Indicator Date hidden'!M78)</f>
        <v>0</v>
      </c>
      <c r="M77" s="205">
        <f>IF('Indicator Date hidden'!N78="x","x",$M$2-'Indicator Date hidden'!N78)</f>
        <v>0</v>
      </c>
      <c r="N77" s="205">
        <f>IF('Indicator Date hidden'!O78="x","x",$N$2-'Indicator Date hidden'!O78)</f>
        <v>0</v>
      </c>
      <c r="O77" s="205">
        <f>IF('Indicator Date hidden'!P78="x","x",$O$2-'Indicator Date hidden'!P78)</f>
        <v>0</v>
      </c>
      <c r="P77" s="205">
        <f>IF('Indicator Date hidden'!Q78="x","x",$P$2-'Indicator Date hidden'!Q78)</f>
        <v>0</v>
      </c>
      <c r="Q77" s="205">
        <f>IF('Indicator Date hidden'!R78="x","x",$Q$2-'Indicator Date hidden'!R78)</f>
        <v>8</v>
      </c>
      <c r="R77" s="205">
        <f>IF('Indicator Date hidden'!S78="x","x",$R$2-'Indicator Date hidden'!S78)</f>
        <v>0</v>
      </c>
      <c r="S77" s="205">
        <f>IF('Indicator Date hidden'!T78="x","x",$S$2-'Indicator Date hidden'!T78)</f>
        <v>0</v>
      </c>
      <c r="T77" s="205">
        <f>IF('Indicator Date hidden'!U78="x","x",$T$2-'Indicator Date hidden'!U78)</f>
        <v>0</v>
      </c>
      <c r="U77" s="205">
        <f>IF('Indicator Date hidden'!V78="x","x",$U$2-'Indicator Date hidden'!V78)</f>
        <v>0</v>
      </c>
      <c r="V77" s="205">
        <f>IF('Indicator Date hidden'!W78="x","x",$V$2-'Indicator Date hidden'!W78)</f>
        <v>0</v>
      </c>
      <c r="W77" s="205">
        <f>IF('Indicator Date hidden'!X78="x","x",$W$2-'Indicator Date hidden'!X78)</f>
        <v>8</v>
      </c>
      <c r="X77" s="205">
        <f>IF('Indicator Date hidden'!Y78="x","x",$X$2-'Indicator Date hidden'!Y78)</f>
        <v>2</v>
      </c>
      <c r="Y77" s="205">
        <f>IF('Indicator Date hidden'!Z78="x","x",$Y$2-'Indicator Date hidden'!Z78)</f>
        <v>0</v>
      </c>
      <c r="Z77" s="205">
        <f>IF('Indicator Date hidden'!AA78="x","x",$Z$2-'Indicator Date hidden'!AA78)</f>
        <v>0</v>
      </c>
      <c r="AA77" s="205">
        <f>IF('Indicator Date hidden'!AB78="x","x",$AA$2-'Indicator Date hidden'!AB78)</f>
        <v>1</v>
      </c>
      <c r="AB77" s="205">
        <f>IF('Indicator Date hidden'!AC78="x","x",$AB$2-'Indicator Date hidden'!AC78)</f>
        <v>0</v>
      </c>
      <c r="AC77" s="205">
        <f>IF('Indicator Date hidden'!AD78="x","x",$AC$2-'Indicator Date hidden'!AD78)</f>
        <v>0</v>
      </c>
      <c r="AD77" s="205">
        <f>IF('Indicator Date hidden'!AE78="x","x",$AD$2-'Indicator Date hidden'!AE78)</f>
        <v>0</v>
      </c>
      <c r="AE77" s="205">
        <f>IF('Indicator Date hidden'!AF78="x","x",$AE$2-'Indicator Date hidden'!AF78)</f>
        <v>0</v>
      </c>
      <c r="AF77" s="205">
        <f>IF('Indicator Date hidden'!AG78="x","x",$AF$2-'Indicator Date hidden'!AG78)</f>
        <v>2</v>
      </c>
      <c r="AG77" s="205">
        <f>IF('Indicator Date hidden'!AH78="x","x",$AG$2-'Indicator Date hidden'!AH78)</f>
        <v>0</v>
      </c>
      <c r="AH77" s="205">
        <f>IF('Indicator Date hidden'!AI78="x","x",$AH$2-'Indicator Date hidden'!AI78)</f>
        <v>0</v>
      </c>
      <c r="AI77" s="205">
        <f>IF('Indicator Date hidden'!AJ78="x","x",$AI$2-'Indicator Date hidden'!AJ78)</f>
        <v>0</v>
      </c>
      <c r="AJ77" s="205">
        <f>IF('Indicator Date hidden'!AK78="x","x",$AJ$2-'Indicator Date hidden'!AK78)</f>
        <v>1</v>
      </c>
      <c r="AK77" s="205">
        <f>IF('Indicator Date hidden'!AL78="x","x",$AK$2-'Indicator Date hidden'!AL78)</f>
        <v>1</v>
      </c>
      <c r="AL77" s="205">
        <f>IF('Indicator Date hidden'!AM78="x","x",$AL$2-'Indicator Date hidden'!AM78)</f>
        <v>0</v>
      </c>
      <c r="AM77" s="205">
        <f>IF('Indicator Date hidden'!AN78="x","x",$AM$2-'Indicator Date hidden'!AN78)</f>
        <v>0</v>
      </c>
      <c r="AN77" s="205">
        <f>IF('Indicator Date hidden'!AO78="x","x",$AN$2-'Indicator Date hidden'!AO78)</f>
        <v>0</v>
      </c>
      <c r="AO77" s="205">
        <f>IF('Indicator Date hidden'!AP78="x","x",$AO$2-'Indicator Date hidden'!AP78)</f>
        <v>0</v>
      </c>
      <c r="AP77" s="205">
        <f>IF('Indicator Date hidden'!AQ78="x","x",$AP$2-'Indicator Date hidden'!AQ78)</f>
        <v>0</v>
      </c>
      <c r="AQ77" s="205">
        <f>IF('Indicator Date hidden'!AR78="x","x",$AQ$2-'Indicator Date hidden'!AR78)</f>
        <v>0</v>
      </c>
      <c r="AR77" s="205">
        <f>IF('Indicator Date hidden'!AS78="x","x",$AR$2-'Indicator Date hidden'!AS78)</f>
        <v>0</v>
      </c>
      <c r="AS77" s="205">
        <f>IF('Indicator Date hidden'!AT78="x","x",$AS$2-'Indicator Date hidden'!AT78)</f>
        <v>0</v>
      </c>
      <c r="AT77" s="205">
        <f>IF('Indicator Date hidden'!AU78="x","x",$AT$2-'Indicator Date hidden'!AU78)</f>
        <v>0</v>
      </c>
      <c r="AU77" s="205">
        <f>IF('Indicator Date hidden'!AV78="x","x",$AU$2-'Indicator Date hidden'!AV78)</f>
        <v>3</v>
      </c>
      <c r="AV77" s="205">
        <f>IF('Indicator Date hidden'!AW78="x","x",$AV$2-'Indicator Date hidden'!AW78)</f>
        <v>0</v>
      </c>
      <c r="AW77" s="205">
        <f>IF('Indicator Date hidden'!AX78="x","x",$AW$2-'Indicator Date hidden'!AX78)</f>
        <v>0</v>
      </c>
      <c r="AX77" s="205">
        <f>IF('Indicator Date hidden'!AY78="x","x",$AX$2-'Indicator Date hidden'!AY78)</f>
        <v>0</v>
      </c>
      <c r="AY77" s="205">
        <f>IF('Indicator Date hidden'!AZ78="x","x",$AY$2-'Indicator Date hidden'!AZ78)</f>
        <v>0</v>
      </c>
      <c r="AZ77" s="205">
        <f>IF('Indicator Date hidden'!BA78="x","x",$AZ$2-'Indicator Date hidden'!BA78)</f>
        <v>0</v>
      </c>
      <c r="BA77">
        <f t="shared" si="10"/>
        <v>26</v>
      </c>
      <c r="BB77" s="21">
        <f t="shared" si="11"/>
        <v>0.50980392156862742</v>
      </c>
      <c r="BC77">
        <f t="shared" si="12"/>
        <v>8</v>
      </c>
      <c r="BD77" s="21">
        <f t="shared" si="13"/>
        <v>1.6254417079264867</v>
      </c>
      <c r="BE77" s="281">
        <f t="shared" si="14"/>
        <v>0</v>
      </c>
    </row>
    <row r="78" spans="1:57" x14ac:dyDescent="0.35">
      <c r="A78" t="s">
        <v>7021</v>
      </c>
      <c r="B78" s="205">
        <f>IF('Indicator Date hidden'!C79="x","x",$B$2-'Indicator Date hidden'!C79)</f>
        <v>0</v>
      </c>
      <c r="C78" s="205">
        <f>IF('Indicator Date hidden'!D79="x","x",$C$2-'Indicator Date hidden'!D79)</f>
        <v>0</v>
      </c>
      <c r="D78" s="205">
        <f>IF('Indicator Date hidden'!E79="x","x",$D$2-'Indicator Date hidden'!E79)</f>
        <v>0</v>
      </c>
      <c r="E78" s="205">
        <f>IF('Indicator Date hidden'!F79="x","x",$E$2-'Indicator Date hidden'!F79)</f>
        <v>0</v>
      </c>
      <c r="F78" s="205">
        <f>IF('Indicator Date hidden'!G79="x","x",$F$2-'Indicator Date hidden'!G79)</f>
        <v>0</v>
      </c>
      <c r="G78" s="205">
        <f>IF('Indicator Date hidden'!H79="x","x",$G$2-'Indicator Date hidden'!H79)</f>
        <v>0</v>
      </c>
      <c r="H78" s="205">
        <f>IF('Indicator Date hidden'!I79="x","x",$H$2-'Indicator Date hidden'!I79)</f>
        <v>0</v>
      </c>
      <c r="I78" s="205">
        <f>IF('Indicator Date hidden'!J79="x","x",$I$2-'Indicator Date hidden'!J79)</f>
        <v>0</v>
      </c>
      <c r="J78" s="205">
        <f>IF('Indicator Date hidden'!K79="x","x",$J$2-'Indicator Date hidden'!K79)</f>
        <v>0</v>
      </c>
      <c r="K78" s="205">
        <f>IF('Indicator Date hidden'!L79="x","x",$K$2-'Indicator Date hidden'!L79)</f>
        <v>0</v>
      </c>
      <c r="L78" s="205">
        <f>IF('Indicator Date hidden'!M79="x","x",$L$2-'Indicator Date hidden'!M79)</f>
        <v>0</v>
      </c>
      <c r="M78" s="205">
        <f>IF('Indicator Date hidden'!N79="x","x",$M$2-'Indicator Date hidden'!N79)</f>
        <v>0</v>
      </c>
      <c r="N78" s="205">
        <f>IF('Indicator Date hidden'!O79="x","x",$N$2-'Indicator Date hidden'!O79)</f>
        <v>0</v>
      </c>
      <c r="O78" s="205">
        <f>IF('Indicator Date hidden'!P79="x","x",$O$2-'Indicator Date hidden'!P79)</f>
        <v>0</v>
      </c>
      <c r="P78" s="205">
        <f>IF('Indicator Date hidden'!Q79="x","x",$P$2-'Indicator Date hidden'!Q79)</f>
        <v>0</v>
      </c>
      <c r="Q78" s="205">
        <f>IF('Indicator Date hidden'!R79="x","x",$Q$2-'Indicator Date hidden'!R79)</f>
        <v>2</v>
      </c>
      <c r="R78" s="205">
        <f>IF('Indicator Date hidden'!S79="x","x",$R$2-'Indicator Date hidden'!S79)</f>
        <v>0</v>
      </c>
      <c r="S78" s="205">
        <f>IF('Indicator Date hidden'!T79="x","x",$S$2-'Indicator Date hidden'!T79)</f>
        <v>0</v>
      </c>
      <c r="T78" s="205">
        <f>IF('Indicator Date hidden'!U79="x","x",$T$2-'Indicator Date hidden'!U79)</f>
        <v>0</v>
      </c>
      <c r="U78" s="205">
        <f>IF('Indicator Date hidden'!V79="x","x",$U$2-'Indicator Date hidden'!V79)</f>
        <v>0</v>
      </c>
      <c r="V78" s="205">
        <f>IF('Indicator Date hidden'!W79="x","x",$V$2-'Indicator Date hidden'!W79)</f>
        <v>0</v>
      </c>
      <c r="W78" s="205">
        <f>IF('Indicator Date hidden'!X79="x","x",$W$2-'Indicator Date hidden'!X79)</f>
        <v>1</v>
      </c>
      <c r="X78" s="205">
        <f>IF('Indicator Date hidden'!Y79="x","x",$X$2-'Indicator Date hidden'!Y79)</f>
        <v>2</v>
      </c>
      <c r="Y78" s="205">
        <f>IF('Indicator Date hidden'!Z79="x","x",$Y$2-'Indicator Date hidden'!Z79)</f>
        <v>0</v>
      </c>
      <c r="Z78" s="205">
        <f>IF('Indicator Date hidden'!AA79="x","x",$Z$2-'Indicator Date hidden'!AA79)</f>
        <v>0</v>
      </c>
      <c r="AA78" s="205">
        <f>IF('Indicator Date hidden'!AB79="x","x",$AA$2-'Indicator Date hidden'!AB79)</f>
        <v>0</v>
      </c>
      <c r="AB78" s="205">
        <f>IF('Indicator Date hidden'!AC79="x","x",$AB$2-'Indicator Date hidden'!AC79)</f>
        <v>0</v>
      </c>
      <c r="AC78" s="205">
        <f>IF('Indicator Date hidden'!AD79="x","x",$AC$2-'Indicator Date hidden'!AD79)</f>
        <v>0</v>
      </c>
      <c r="AD78" s="205">
        <f>IF('Indicator Date hidden'!AE79="x","x",$AD$2-'Indicator Date hidden'!AE79)</f>
        <v>0</v>
      </c>
      <c r="AE78" s="205">
        <f>IF('Indicator Date hidden'!AF79="x","x",$AE$2-'Indicator Date hidden'!AF79)</f>
        <v>0</v>
      </c>
      <c r="AF78" s="205">
        <f>IF('Indicator Date hidden'!AG79="x","x",$AF$2-'Indicator Date hidden'!AG79)</f>
        <v>2</v>
      </c>
      <c r="AG78" s="205">
        <f>IF('Indicator Date hidden'!AH79="x","x",$AG$2-'Indicator Date hidden'!AH79)</f>
        <v>0</v>
      </c>
      <c r="AH78" s="205">
        <f>IF('Indicator Date hidden'!AI79="x","x",$AH$2-'Indicator Date hidden'!AI79)</f>
        <v>0</v>
      </c>
      <c r="AI78" s="205">
        <f>IF('Indicator Date hidden'!AJ79="x","x",$AI$2-'Indicator Date hidden'!AJ79)</f>
        <v>0</v>
      </c>
      <c r="AJ78" s="205">
        <f>IF('Indicator Date hidden'!AK79="x","x",$AJ$2-'Indicator Date hidden'!AK79)</f>
        <v>1</v>
      </c>
      <c r="AK78" s="205">
        <f>IF('Indicator Date hidden'!AL79="x","x",$AK$2-'Indicator Date hidden'!AL79)</f>
        <v>1</v>
      </c>
      <c r="AL78" s="205">
        <f>IF('Indicator Date hidden'!AM79="x","x",$AL$2-'Indicator Date hidden'!AM79)</f>
        <v>0</v>
      </c>
      <c r="AM78" s="205">
        <f>IF('Indicator Date hidden'!AN79="x","x",$AM$2-'Indicator Date hidden'!AN79)</f>
        <v>0</v>
      </c>
      <c r="AN78" s="205">
        <f>IF('Indicator Date hidden'!AO79="x","x",$AN$2-'Indicator Date hidden'!AO79)</f>
        <v>0</v>
      </c>
      <c r="AO78" s="205">
        <f>IF('Indicator Date hidden'!AP79="x","x",$AO$2-'Indicator Date hidden'!AP79)</f>
        <v>0</v>
      </c>
      <c r="AP78" s="205">
        <f>IF('Indicator Date hidden'!AQ79="x","x",$AP$2-'Indicator Date hidden'!AQ79)</f>
        <v>0</v>
      </c>
      <c r="AQ78" s="205">
        <f>IF('Indicator Date hidden'!AR79="x","x",$AQ$2-'Indicator Date hidden'!AR79)</f>
        <v>0</v>
      </c>
      <c r="AR78" s="205">
        <f>IF('Indicator Date hidden'!AS79="x","x",$AR$2-'Indicator Date hidden'!AS79)</f>
        <v>0</v>
      </c>
      <c r="AS78" s="205">
        <f>IF('Indicator Date hidden'!AT79="x","x",$AS$2-'Indicator Date hidden'!AT79)</f>
        <v>0</v>
      </c>
      <c r="AT78" s="205">
        <f>IF('Indicator Date hidden'!AU79="x","x",$AT$2-'Indicator Date hidden'!AU79)</f>
        <v>0</v>
      </c>
      <c r="AU78" s="205">
        <f>IF('Indicator Date hidden'!AV79="x","x",$AU$2-'Indicator Date hidden'!AV79)</f>
        <v>3</v>
      </c>
      <c r="AV78" s="205">
        <f>IF('Indicator Date hidden'!AW79="x","x",$AV$2-'Indicator Date hidden'!AW79)</f>
        <v>0</v>
      </c>
      <c r="AW78" s="205">
        <f>IF('Indicator Date hidden'!AX79="x","x",$AW$2-'Indicator Date hidden'!AX79)</f>
        <v>0</v>
      </c>
      <c r="AX78" s="205">
        <f>IF('Indicator Date hidden'!AY79="x","x",$AX$2-'Indicator Date hidden'!AY79)</f>
        <v>0</v>
      </c>
      <c r="AY78" s="205">
        <f>IF('Indicator Date hidden'!AZ79="x","x",$AY$2-'Indicator Date hidden'!AZ79)</f>
        <v>0</v>
      </c>
      <c r="AZ78" s="205">
        <f>IF('Indicator Date hidden'!BA79="x","x",$AZ$2-'Indicator Date hidden'!BA79)</f>
        <v>0</v>
      </c>
      <c r="BA78">
        <f t="shared" si="10"/>
        <v>12</v>
      </c>
      <c r="BB78" s="21">
        <f t="shared" si="11"/>
        <v>0.23529411764705882</v>
      </c>
      <c r="BC78">
        <f t="shared" si="12"/>
        <v>7</v>
      </c>
      <c r="BD78" s="21">
        <f t="shared" si="13"/>
        <v>0.64437947941784246</v>
      </c>
      <c r="BE78" s="281">
        <f t="shared" si="14"/>
        <v>0</v>
      </c>
    </row>
    <row r="79" spans="1:57" x14ac:dyDescent="0.35">
      <c r="A79" t="s">
        <v>7025</v>
      </c>
      <c r="B79" s="205">
        <f>IF('Indicator Date hidden'!C80="x","x",$B$2-'Indicator Date hidden'!C80)</f>
        <v>0</v>
      </c>
      <c r="C79" s="205">
        <f>IF('Indicator Date hidden'!D80="x","x",$C$2-'Indicator Date hidden'!D80)</f>
        <v>0</v>
      </c>
      <c r="D79" s="205">
        <f>IF('Indicator Date hidden'!E80="x","x",$D$2-'Indicator Date hidden'!E80)</f>
        <v>0</v>
      </c>
      <c r="E79" s="205">
        <f>IF('Indicator Date hidden'!F80="x","x",$E$2-'Indicator Date hidden'!F80)</f>
        <v>0</v>
      </c>
      <c r="F79" s="205">
        <f>IF('Indicator Date hidden'!G80="x","x",$F$2-'Indicator Date hidden'!G80)</f>
        <v>0</v>
      </c>
      <c r="G79" s="205">
        <f>IF('Indicator Date hidden'!H80="x","x",$G$2-'Indicator Date hidden'!H80)</f>
        <v>0</v>
      </c>
      <c r="H79" s="205">
        <f>IF('Indicator Date hidden'!I80="x","x",$H$2-'Indicator Date hidden'!I80)</f>
        <v>0</v>
      </c>
      <c r="I79" s="205">
        <f>IF('Indicator Date hidden'!J80="x","x",$I$2-'Indicator Date hidden'!J80)</f>
        <v>0</v>
      </c>
      <c r="J79" s="205">
        <f>IF('Indicator Date hidden'!K80="x","x",$J$2-'Indicator Date hidden'!K80)</f>
        <v>0</v>
      </c>
      <c r="K79" s="205">
        <f>IF('Indicator Date hidden'!L80="x","x",$K$2-'Indicator Date hidden'!L80)</f>
        <v>0</v>
      </c>
      <c r="L79" s="205">
        <f>IF('Indicator Date hidden'!M80="x","x",$L$2-'Indicator Date hidden'!M80)</f>
        <v>0</v>
      </c>
      <c r="M79" s="205">
        <f>IF('Indicator Date hidden'!N80="x","x",$M$2-'Indicator Date hidden'!N80)</f>
        <v>0</v>
      </c>
      <c r="N79" s="205">
        <f>IF('Indicator Date hidden'!O80="x","x",$N$2-'Indicator Date hidden'!O80)</f>
        <v>0</v>
      </c>
      <c r="O79" s="205">
        <f>IF('Indicator Date hidden'!P80="x","x",$O$2-'Indicator Date hidden'!P80)</f>
        <v>0</v>
      </c>
      <c r="P79" s="205">
        <f>IF('Indicator Date hidden'!Q80="x","x",$P$2-'Indicator Date hidden'!Q80)</f>
        <v>0</v>
      </c>
      <c r="Q79" s="205" t="str">
        <f>IF('Indicator Date hidden'!R80="x","x",$Q$2-'Indicator Date hidden'!R80)</f>
        <v>x</v>
      </c>
      <c r="R79" s="205">
        <f>IF('Indicator Date hidden'!S80="x","x",$R$2-'Indicator Date hidden'!S80)</f>
        <v>0</v>
      </c>
      <c r="S79" s="205">
        <f>IF('Indicator Date hidden'!T80="x","x",$S$2-'Indicator Date hidden'!T80)</f>
        <v>0</v>
      </c>
      <c r="T79" s="205">
        <f>IF('Indicator Date hidden'!U80="x","x",$T$2-'Indicator Date hidden'!U80)</f>
        <v>0</v>
      </c>
      <c r="U79" s="205">
        <f>IF('Indicator Date hidden'!V80="x","x",$U$2-'Indicator Date hidden'!V80)</f>
        <v>0</v>
      </c>
      <c r="V79" s="205">
        <f>IF('Indicator Date hidden'!W80="x","x",$V$2-'Indicator Date hidden'!W80)</f>
        <v>0</v>
      </c>
      <c r="W79" s="205">
        <f>IF('Indicator Date hidden'!X80="x","x",$W$2-'Indicator Date hidden'!X80)</f>
        <v>10</v>
      </c>
      <c r="X79" s="205">
        <f>IF('Indicator Date hidden'!Y80="x","x",$X$2-'Indicator Date hidden'!Y80)</f>
        <v>4</v>
      </c>
      <c r="Y79" s="205">
        <f>IF('Indicator Date hidden'!Z80="x","x",$Y$2-'Indicator Date hidden'!Z80)</f>
        <v>0</v>
      </c>
      <c r="Z79" s="205">
        <f>IF('Indicator Date hidden'!AA80="x","x",$Z$2-'Indicator Date hidden'!AA80)</f>
        <v>0</v>
      </c>
      <c r="AA79" s="205">
        <f>IF('Indicator Date hidden'!AB80="x","x",$AA$2-'Indicator Date hidden'!AB80)</f>
        <v>0</v>
      </c>
      <c r="AB79" s="205">
        <f>IF('Indicator Date hidden'!AC80="x","x",$AB$2-'Indicator Date hidden'!AC80)</f>
        <v>0</v>
      </c>
      <c r="AC79" s="205">
        <f>IF('Indicator Date hidden'!AD80="x","x",$AC$2-'Indicator Date hidden'!AD80)</f>
        <v>0</v>
      </c>
      <c r="AD79" s="205">
        <f>IF('Indicator Date hidden'!AE80="x","x",$AD$2-'Indicator Date hidden'!AE80)</f>
        <v>0</v>
      </c>
      <c r="AE79" s="205">
        <f>IF('Indicator Date hidden'!AF80="x","x",$AE$2-'Indicator Date hidden'!AF80)</f>
        <v>0</v>
      </c>
      <c r="AF79" s="205">
        <f>IF('Indicator Date hidden'!AG80="x","x",$AF$2-'Indicator Date hidden'!AG80)</f>
        <v>0</v>
      </c>
      <c r="AG79" s="205">
        <f>IF('Indicator Date hidden'!AH80="x","x",$AG$2-'Indicator Date hidden'!AH80)</f>
        <v>0</v>
      </c>
      <c r="AH79" s="205">
        <f>IF('Indicator Date hidden'!AI80="x","x",$AH$2-'Indicator Date hidden'!AI80)</f>
        <v>0</v>
      </c>
      <c r="AI79" s="205">
        <f>IF('Indicator Date hidden'!AJ80="x","x",$AI$2-'Indicator Date hidden'!AJ80)</f>
        <v>0</v>
      </c>
      <c r="AJ79" s="205" t="str">
        <f>IF('Indicator Date hidden'!AK80="x","x",$AJ$2-'Indicator Date hidden'!AK80)</f>
        <v>x</v>
      </c>
      <c r="AK79" s="205">
        <f>IF('Indicator Date hidden'!AL80="x","x",$AK$2-'Indicator Date hidden'!AL80)</f>
        <v>1</v>
      </c>
      <c r="AL79" s="205">
        <f>IF('Indicator Date hidden'!AM80="x","x",$AL$2-'Indicator Date hidden'!AM80)</f>
        <v>0</v>
      </c>
      <c r="AM79" s="205">
        <f>IF('Indicator Date hidden'!AN80="x","x",$AM$2-'Indicator Date hidden'!AN80)</f>
        <v>0</v>
      </c>
      <c r="AN79" s="205">
        <f>IF('Indicator Date hidden'!AO80="x","x",$AN$2-'Indicator Date hidden'!AO80)</f>
        <v>0</v>
      </c>
      <c r="AO79" s="205">
        <f>IF('Indicator Date hidden'!AP80="x","x",$AO$2-'Indicator Date hidden'!AP80)</f>
        <v>0</v>
      </c>
      <c r="AP79" s="205">
        <f>IF('Indicator Date hidden'!AQ80="x","x",$AP$2-'Indicator Date hidden'!AQ80)</f>
        <v>0</v>
      </c>
      <c r="AQ79" s="205">
        <f>IF('Indicator Date hidden'!AR80="x","x",$AQ$2-'Indicator Date hidden'!AR80)</f>
        <v>4</v>
      </c>
      <c r="AR79" s="205">
        <f>IF('Indicator Date hidden'!AS80="x","x",$AR$2-'Indicator Date hidden'!AS80)</f>
        <v>0</v>
      </c>
      <c r="AS79" s="205">
        <f>IF('Indicator Date hidden'!AT80="x","x",$AS$2-'Indicator Date hidden'!AT80)</f>
        <v>0</v>
      </c>
      <c r="AT79" s="205">
        <f>IF('Indicator Date hidden'!AU80="x","x",$AT$2-'Indicator Date hidden'!AU80)</f>
        <v>0</v>
      </c>
      <c r="AU79" s="205">
        <f>IF('Indicator Date hidden'!AV80="x","x",$AU$2-'Indicator Date hidden'!AV80)</f>
        <v>2</v>
      </c>
      <c r="AV79" s="205">
        <f>IF('Indicator Date hidden'!AW80="x","x",$AV$2-'Indicator Date hidden'!AW80)</f>
        <v>0</v>
      </c>
      <c r="AW79" s="205">
        <f>IF('Indicator Date hidden'!AX80="x","x",$AW$2-'Indicator Date hidden'!AX80)</f>
        <v>0</v>
      </c>
      <c r="AX79" s="205">
        <f>IF('Indicator Date hidden'!AY80="x","x",$AX$2-'Indicator Date hidden'!AY80)</f>
        <v>0</v>
      </c>
      <c r="AY79" s="205">
        <f>IF('Indicator Date hidden'!AZ80="x","x",$AY$2-'Indicator Date hidden'!AZ80)</f>
        <v>0</v>
      </c>
      <c r="AZ79" s="205">
        <f>IF('Indicator Date hidden'!BA80="x","x",$AZ$2-'Indicator Date hidden'!BA80)</f>
        <v>0</v>
      </c>
      <c r="BA79">
        <f t="shared" si="10"/>
        <v>21</v>
      </c>
      <c r="BB79" s="21">
        <f t="shared" si="11"/>
        <v>0.42857142857142855</v>
      </c>
      <c r="BC79">
        <f t="shared" si="12"/>
        <v>5</v>
      </c>
      <c r="BD79" s="21">
        <f t="shared" si="13"/>
        <v>1.6162440712835371</v>
      </c>
      <c r="BE79" s="281">
        <f t="shared" si="14"/>
        <v>0</v>
      </c>
    </row>
    <row r="80" spans="1:57" x14ac:dyDescent="0.35">
      <c r="A80" t="s">
        <v>7026</v>
      </c>
      <c r="B80" s="205">
        <f>IF('Indicator Date hidden'!C81="x","x",$B$2-'Indicator Date hidden'!C81)</f>
        <v>0</v>
      </c>
      <c r="C80" s="205">
        <f>IF('Indicator Date hidden'!D81="x","x",$C$2-'Indicator Date hidden'!D81)</f>
        <v>0</v>
      </c>
      <c r="D80" s="205">
        <f>IF('Indicator Date hidden'!E81="x","x",$D$2-'Indicator Date hidden'!E81)</f>
        <v>0</v>
      </c>
      <c r="E80" s="205">
        <f>IF('Indicator Date hidden'!F81="x","x",$E$2-'Indicator Date hidden'!F81)</f>
        <v>0</v>
      </c>
      <c r="F80" s="205">
        <f>IF('Indicator Date hidden'!G81="x","x",$F$2-'Indicator Date hidden'!G81)</f>
        <v>0</v>
      </c>
      <c r="G80" s="205">
        <f>IF('Indicator Date hidden'!H81="x","x",$G$2-'Indicator Date hidden'!H81)</f>
        <v>0</v>
      </c>
      <c r="H80" s="205">
        <f>IF('Indicator Date hidden'!I81="x","x",$H$2-'Indicator Date hidden'!I81)</f>
        <v>0</v>
      </c>
      <c r="I80" s="205">
        <f>IF('Indicator Date hidden'!J81="x","x",$I$2-'Indicator Date hidden'!J81)</f>
        <v>0</v>
      </c>
      <c r="J80" s="205">
        <f>IF('Indicator Date hidden'!K81="x","x",$J$2-'Indicator Date hidden'!K81)</f>
        <v>0</v>
      </c>
      <c r="K80" s="205">
        <f>IF('Indicator Date hidden'!L81="x","x",$K$2-'Indicator Date hidden'!L81)</f>
        <v>0</v>
      </c>
      <c r="L80" s="205">
        <f>IF('Indicator Date hidden'!M81="x","x",$L$2-'Indicator Date hidden'!M81)</f>
        <v>0</v>
      </c>
      <c r="M80" s="205">
        <f>IF('Indicator Date hidden'!N81="x","x",$M$2-'Indicator Date hidden'!N81)</f>
        <v>0</v>
      </c>
      <c r="N80" s="205">
        <f>IF('Indicator Date hidden'!O81="x","x",$N$2-'Indicator Date hidden'!O81)</f>
        <v>0</v>
      </c>
      <c r="O80" s="205">
        <f>IF('Indicator Date hidden'!P81="x","x",$O$2-'Indicator Date hidden'!P81)</f>
        <v>0</v>
      </c>
      <c r="P80" s="205">
        <f>IF('Indicator Date hidden'!Q81="x","x",$P$2-'Indicator Date hidden'!Q81)</f>
        <v>0</v>
      </c>
      <c r="Q80" s="205">
        <f>IF('Indicator Date hidden'!R81="x","x",$Q$2-'Indicator Date hidden'!R81)</f>
        <v>3</v>
      </c>
      <c r="R80" s="205">
        <f>IF('Indicator Date hidden'!S81="x","x",$R$2-'Indicator Date hidden'!S81)</f>
        <v>0</v>
      </c>
      <c r="S80" s="205">
        <f>IF('Indicator Date hidden'!T81="x","x",$S$2-'Indicator Date hidden'!T81)</f>
        <v>0</v>
      </c>
      <c r="T80" s="205">
        <f>IF('Indicator Date hidden'!U81="x","x",$T$2-'Indicator Date hidden'!U81)</f>
        <v>0</v>
      </c>
      <c r="U80" s="205">
        <f>IF('Indicator Date hidden'!V81="x","x",$U$2-'Indicator Date hidden'!V81)</f>
        <v>0</v>
      </c>
      <c r="V80" s="205">
        <f>IF('Indicator Date hidden'!W81="x","x",$V$2-'Indicator Date hidden'!W81)</f>
        <v>0</v>
      </c>
      <c r="W80" s="205">
        <f>IF('Indicator Date hidden'!X81="x","x",$W$2-'Indicator Date hidden'!X81)</f>
        <v>3</v>
      </c>
      <c r="X80" s="205">
        <f>IF('Indicator Date hidden'!Y81="x","x",$X$2-'Indicator Date hidden'!Y81)</f>
        <v>4</v>
      </c>
      <c r="Y80" s="205">
        <f>IF('Indicator Date hidden'!Z81="x","x",$Y$2-'Indicator Date hidden'!Z81)</f>
        <v>0</v>
      </c>
      <c r="Z80" s="205">
        <f>IF('Indicator Date hidden'!AA81="x","x",$Z$2-'Indicator Date hidden'!AA81)</f>
        <v>0</v>
      </c>
      <c r="AA80" s="205" t="str">
        <f>IF('Indicator Date hidden'!AB81="x","x",$AA$2-'Indicator Date hidden'!AB81)</f>
        <v>x</v>
      </c>
      <c r="AB80" s="205">
        <f>IF('Indicator Date hidden'!AC81="x","x",$AB$2-'Indicator Date hidden'!AC81)</f>
        <v>0</v>
      </c>
      <c r="AC80" s="205">
        <f>IF('Indicator Date hidden'!AD81="x","x",$AC$2-'Indicator Date hidden'!AD81)</f>
        <v>0</v>
      </c>
      <c r="AD80" s="205" t="str">
        <f>IF('Indicator Date hidden'!AE81="x","x",$AD$2-'Indicator Date hidden'!AE81)</f>
        <v>x</v>
      </c>
      <c r="AE80" s="205">
        <f>IF('Indicator Date hidden'!AF81="x","x",$AE$2-'Indicator Date hidden'!AF81)</f>
        <v>0</v>
      </c>
      <c r="AF80" s="205">
        <f>IF('Indicator Date hidden'!AG81="x","x",$AF$2-'Indicator Date hidden'!AG81)</f>
        <v>1</v>
      </c>
      <c r="AG80" s="205">
        <f>IF('Indicator Date hidden'!AH81="x","x",$AG$2-'Indicator Date hidden'!AH81)</f>
        <v>0</v>
      </c>
      <c r="AH80" s="205">
        <f>IF('Indicator Date hidden'!AI81="x","x",$AH$2-'Indicator Date hidden'!AI81)</f>
        <v>0</v>
      </c>
      <c r="AI80" s="205">
        <f>IF('Indicator Date hidden'!AJ81="x","x",$AI$2-'Indicator Date hidden'!AJ81)</f>
        <v>0</v>
      </c>
      <c r="AJ80" s="205">
        <f>IF('Indicator Date hidden'!AK81="x","x",$AJ$2-'Indicator Date hidden'!AK81)</f>
        <v>0</v>
      </c>
      <c r="AK80" s="205">
        <f>IF('Indicator Date hidden'!AL81="x","x",$AK$2-'Indicator Date hidden'!AL81)</f>
        <v>0</v>
      </c>
      <c r="AL80" s="205">
        <f>IF('Indicator Date hidden'!AM81="x","x",$AL$2-'Indicator Date hidden'!AM81)</f>
        <v>0</v>
      </c>
      <c r="AM80" s="205">
        <f>IF('Indicator Date hidden'!AN81="x","x",$AM$2-'Indicator Date hidden'!AN81)</f>
        <v>0</v>
      </c>
      <c r="AN80" s="205">
        <f>IF('Indicator Date hidden'!AO81="x","x",$AN$2-'Indicator Date hidden'!AO81)</f>
        <v>0</v>
      </c>
      <c r="AO80" s="205">
        <f>IF('Indicator Date hidden'!AP81="x","x",$AO$2-'Indicator Date hidden'!AP81)</f>
        <v>0</v>
      </c>
      <c r="AP80" s="205">
        <f>IF('Indicator Date hidden'!AQ81="x","x",$AP$2-'Indicator Date hidden'!AQ81)</f>
        <v>0</v>
      </c>
      <c r="AQ80" s="205">
        <f>IF('Indicator Date hidden'!AR81="x","x",$AQ$2-'Indicator Date hidden'!AR81)</f>
        <v>0</v>
      </c>
      <c r="AR80" s="205">
        <f>IF('Indicator Date hidden'!AS81="x","x",$AR$2-'Indicator Date hidden'!AS81)</f>
        <v>0</v>
      </c>
      <c r="AS80" s="205">
        <f>IF('Indicator Date hidden'!AT81="x","x",$AS$2-'Indicator Date hidden'!AT81)</f>
        <v>0</v>
      </c>
      <c r="AT80" s="205">
        <f>IF('Indicator Date hidden'!AU81="x","x",$AT$2-'Indicator Date hidden'!AU81)</f>
        <v>0</v>
      </c>
      <c r="AU80" s="205">
        <f>IF('Indicator Date hidden'!AV81="x","x",$AU$2-'Indicator Date hidden'!AV81)</f>
        <v>1</v>
      </c>
      <c r="AV80" s="205">
        <f>IF('Indicator Date hidden'!AW81="x","x",$AV$2-'Indicator Date hidden'!AW81)</f>
        <v>0</v>
      </c>
      <c r="AW80" s="205">
        <f>IF('Indicator Date hidden'!AX81="x","x",$AW$2-'Indicator Date hidden'!AX81)</f>
        <v>0</v>
      </c>
      <c r="AX80" s="205">
        <f>IF('Indicator Date hidden'!AY81="x","x",$AX$2-'Indicator Date hidden'!AY81)</f>
        <v>0</v>
      </c>
      <c r="AY80" s="205">
        <f>IF('Indicator Date hidden'!AZ81="x","x",$AY$2-'Indicator Date hidden'!AZ81)</f>
        <v>0</v>
      </c>
      <c r="AZ80" s="205">
        <f>IF('Indicator Date hidden'!BA81="x","x",$AZ$2-'Indicator Date hidden'!BA81)</f>
        <v>0</v>
      </c>
      <c r="BA80">
        <f t="shared" si="10"/>
        <v>12</v>
      </c>
      <c r="BB80" s="21">
        <f t="shared" si="11"/>
        <v>0.24489795918367346</v>
      </c>
      <c r="BC80">
        <f t="shared" si="12"/>
        <v>5</v>
      </c>
      <c r="BD80" s="21">
        <f t="shared" si="13"/>
        <v>0.82141272642849417</v>
      </c>
      <c r="BE80" s="281">
        <f t="shared" si="14"/>
        <v>0</v>
      </c>
    </row>
    <row r="81" spans="1:57" x14ac:dyDescent="0.35">
      <c r="A81" t="s">
        <v>7024</v>
      </c>
      <c r="B81" s="205">
        <f>IF('Indicator Date hidden'!C82="x","x",$B$2-'Indicator Date hidden'!C82)</f>
        <v>0</v>
      </c>
      <c r="C81" s="205">
        <f>IF('Indicator Date hidden'!D82="x","x",$C$2-'Indicator Date hidden'!D82)</f>
        <v>0</v>
      </c>
      <c r="D81" s="205">
        <f>IF('Indicator Date hidden'!E82="x","x",$D$2-'Indicator Date hidden'!E82)</f>
        <v>0</v>
      </c>
      <c r="E81" s="205">
        <f>IF('Indicator Date hidden'!F82="x","x",$E$2-'Indicator Date hidden'!F82)</f>
        <v>0</v>
      </c>
      <c r="F81" s="205">
        <f>IF('Indicator Date hidden'!G82="x","x",$F$2-'Indicator Date hidden'!G82)</f>
        <v>0</v>
      </c>
      <c r="G81" s="205">
        <f>IF('Indicator Date hidden'!H82="x","x",$G$2-'Indicator Date hidden'!H82)</f>
        <v>0</v>
      </c>
      <c r="H81" s="205">
        <f>IF('Indicator Date hidden'!I82="x","x",$H$2-'Indicator Date hidden'!I82)</f>
        <v>0</v>
      </c>
      <c r="I81" s="205">
        <f>IF('Indicator Date hidden'!J82="x","x",$I$2-'Indicator Date hidden'!J82)</f>
        <v>0</v>
      </c>
      <c r="J81" s="205">
        <f>IF('Indicator Date hidden'!K82="x","x",$J$2-'Indicator Date hidden'!K82)</f>
        <v>0</v>
      </c>
      <c r="K81" s="205">
        <f>IF('Indicator Date hidden'!L82="x","x",$K$2-'Indicator Date hidden'!L82)</f>
        <v>0</v>
      </c>
      <c r="L81" s="205">
        <f>IF('Indicator Date hidden'!M82="x","x",$L$2-'Indicator Date hidden'!M82)</f>
        <v>0</v>
      </c>
      <c r="M81" s="205">
        <f>IF('Indicator Date hidden'!N82="x","x",$M$2-'Indicator Date hidden'!N82)</f>
        <v>0</v>
      </c>
      <c r="N81" s="205">
        <f>IF('Indicator Date hidden'!O82="x","x",$N$2-'Indicator Date hidden'!O82)</f>
        <v>0</v>
      </c>
      <c r="O81" s="205">
        <f>IF('Indicator Date hidden'!P82="x","x",$O$2-'Indicator Date hidden'!P82)</f>
        <v>0</v>
      </c>
      <c r="P81" s="205">
        <f>IF('Indicator Date hidden'!Q82="x","x",$P$2-'Indicator Date hidden'!Q82)</f>
        <v>0</v>
      </c>
      <c r="Q81" s="205" t="str">
        <f>IF('Indicator Date hidden'!R82="x","x",$Q$2-'Indicator Date hidden'!R82)</f>
        <v>x</v>
      </c>
      <c r="R81" s="205">
        <f>IF('Indicator Date hidden'!S82="x","x",$R$2-'Indicator Date hidden'!S82)</f>
        <v>0</v>
      </c>
      <c r="S81" s="205">
        <f>IF('Indicator Date hidden'!T82="x","x",$S$2-'Indicator Date hidden'!T82)</f>
        <v>0</v>
      </c>
      <c r="T81" s="205">
        <f>IF('Indicator Date hidden'!U82="x","x",$T$2-'Indicator Date hidden'!U82)</f>
        <v>0</v>
      </c>
      <c r="U81" s="205" t="str">
        <f>IF('Indicator Date hidden'!V82="x","x",$U$2-'Indicator Date hidden'!V82)</f>
        <v>x</v>
      </c>
      <c r="V81" s="205">
        <f>IF('Indicator Date hidden'!W82="x","x",$V$2-'Indicator Date hidden'!W82)</f>
        <v>0</v>
      </c>
      <c r="W81" s="205" t="str">
        <f>IF('Indicator Date hidden'!X82="x","x",$W$2-'Indicator Date hidden'!X82)</f>
        <v>x</v>
      </c>
      <c r="X81" s="205">
        <f>IF('Indicator Date hidden'!Y82="x","x",$X$2-'Indicator Date hidden'!Y82)</f>
        <v>1</v>
      </c>
      <c r="Y81" s="205">
        <f>IF('Indicator Date hidden'!Z82="x","x",$Y$2-'Indicator Date hidden'!Z82)</f>
        <v>0</v>
      </c>
      <c r="Z81" s="205">
        <f>IF('Indicator Date hidden'!AA82="x","x",$Z$2-'Indicator Date hidden'!AA82)</f>
        <v>0</v>
      </c>
      <c r="AA81" s="205">
        <f>IF('Indicator Date hidden'!AB82="x","x",$AA$2-'Indicator Date hidden'!AB82)</f>
        <v>0</v>
      </c>
      <c r="AB81" s="205">
        <f>IF('Indicator Date hidden'!AC82="x","x",$AB$2-'Indicator Date hidden'!AC82)</f>
        <v>0</v>
      </c>
      <c r="AC81" s="205">
        <f>IF('Indicator Date hidden'!AD82="x","x",$AC$2-'Indicator Date hidden'!AD82)</f>
        <v>0</v>
      </c>
      <c r="AD81" s="205" t="str">
        <f>IF('Indicator Date hidden'!AE82="x","x",$AD$2-'Indicator Date hidden'!AE82)</f>
        <v>x</v>
      </c>
      <c r="AE81" s="205">
        <f>IF('Indicator Date hidden'!AF82="x","x",$AE$2-'Indicator Date hidden'!AF82)</f>
        <v>0</v>
      </c>
      <c r="AF81" s="205">
        <f>IF('Indicator Date hidden'!AG82="x","x",$AF$2-'Indicator Date hidden'!AG82)</f>
        <v>1</v>
      </c>
      <c r="AG81" s="205">
        <f>IF('Indicator Date hidden'!AH82="x","x",$AG$2-'Indicator Date hidden'!AH82)</f>
        <v>0</v>
      </c>
      <c r="AH81" s="205">
        <f>IF('Indicator Date hidden'!AI82="x","x",$AH$2-'Indicator Date hidden'!AI82)</f>
        <v>0</v>
      </c>
      <c r="AI81" s="205">
        <f>IF('Indicator Date hidden'!AJ82="x","x",$AI$2-'Indicator Date hidden'!AJ82)</f>
        <v>0</v>
      </c>
      <c r="AJ81" s="205" t="str">
        <f>IF('Indicator Date hidden'!AK82="x","x",$AJ$2-'Indicator Date hidden'!AK82)</f>
        <v>x</v>
      </c>
      <c r="AK81" s="205">
        <f>IF('Indicator Date hidden'!AL82="x","x",$AK$2-'Indicator Date hidden'!AL82)</f>
        <v>1</v>
      </c>
      <c r="AL81" s="205">
        <f>IF('Indicator Date hidden'!AM82="x","x",$AL$2-'Indicator Date hidden'!AM82)</f>
        <v>0</v>
      </c>
      <c r="AM81" s="205">
        <f>IF('Indicator Date hidden'!AN82="x","x",$AM$2-'Indicator Date hidden'!AN82)</f>
        <v>0</v>
      </c>
      <c r="AN81" s="205">
        <f>IF('Indicator Date hidden'!AO82="x","x",$AN$2-'Indicator Date hidden'!AO82)</f>
        <v>0</v>
      </c>
      <c r="AO81" s="205">
        <f>IF('Indicator Date hidden'!AP82="x","x",$AO$2-'Indicator Date hidden'!AP82)</f>
        <v>0</v>
      </c>
      <c r="AP81" s="205">
        <f>IF('Indicator Date hidden'!AQ82="x","x",$AP$2-'Indicator Date hidden'!AQ82)</f>
        <v>0</v>
      </c>
      <c r="AQ81" s="205" t="str">
        <f>IF('Indicator Date hidden'!AR82="x","x",$AQ$2-'Indicator Date hidden'!AR82)</f>
        <v>x</v>
      </c>
      <c r="AR81" s="205">
        <f>IF('Indicator Date hidden'!AS82="x","x",$AR$2-'Indicator Date hidden'!AS82)</f>
        <v>0</v>
      </c>
      <c r="AS81" s="205">
        <f>IF('Indicator Date hidden'!AT82="x","x",$AS$2-'Indicator Date hidden'!AT82)</f>
        <v>0</v>
      </c>
      <c r="AT81" s="205">
        <f>IF('Indicator Date hidden'!AU82="x","x",$AT$2-'Indicator Date hidden'!AU82)</f>
        <v>0</v>
      </c>
      <c r="AU81" s="205" t="str">
        <f>IF('Indicator Date hidden'!AV82="x","x",$AU$2-'Indicator Date hidden'!AV82)</f>
        <v>x</v>
      </c>
      <c r="AV81" s="205">
        <f>IF('Indicator Date hidden'!AW82="x","x",$AV$2-'Indicator Date hidden'!AW82)</f>
        <v>0</v>
      </c>
      <c r="AW81" s="205">
        <f>IF('Indicator Date hidden'!AX82="x","x",$AW$2-'Indicator Date hidden'!AX82)</f>
        <v>0</v>
      </c>
      <c r="AX81" s="205">
        <f>IF('Indicator Date hidden'!AY82="x","x",$AX$2-'Indicator Date hidden'!AY82)</f>
        <v>0</v>
      </c>
      <c r="AY81" s="205">
        <f>IF('Indicator Date hidden'!AZ82="x","x",$AY$2-'Indicator Date hidden'!AZ82)</f>
        <v>0</v>
      </c>
      <c r="AZ81" s="205">
        <f>IF('Indicator Date hidden'!BA82="x","x",$AZ$2-'Indicator Date hidden'!BA82)</f>
        <v>0</v>
      </c>
      <c r="BA81">
        <f t="shared" si="10"/>
        <v>3</v>
      </c>
      <c r="BB81" s="21">
        <f t="shared" si="11"/>
        <v>6.8181818181818177E-2</v>
      </c>
      <c r="BC81">
        <f t="shared" si="12"/>
        <v>3</v>
      </c>
      <c r="BD81" s="21">
        <f t="shared" si="13"/>
        <v>0.25205764787294127</v>
      </c>
      <c r="BE81" s="281">
        <f t="shared" si="14"/>
        <v>0</v>
      </c>
    </row>
    <row r="82" spans="1:57" x14ac:dyDescent="0.35">
      <c r="A82" t="s">
        <v>7030</v>
      </c>
      <c r="B82" s="205">
        <f>IF('Indicator Date hidden'!C83="x","x",$B$2-'Indicator Date hidden'!C83)</f>
        <v>0</v>
      </c>
      <c r="C82" s="205">
        <f>IF('Indicator Date hidden'!D83="x","x",$C$2-'Indicator Date hidden'!D83)</f>
        <v>0</v>
      </c>
      <c r="D82" s="205">
        <f>IF('Indicator Date hidden'!E83="x","x",$D$2-'Indicator Date hidden'!E83)</f>
        <v>0</v>
      </c>
      <c r="E82" s="205">
        <f>IF('Indicator Date hidden'!F83="x","x",$E$2-'Indicator Date hidden'!F83)</f>
        <v>0</v>
      </c>
      <c r="F82" s="205">
        <f>IF('Indicator Date hidden'!G83="x","x",$F$2-'Indicator Date hidden'!G83)</f>
        <v>0</v>
      </c>
      <c r="G82" s="205">
        <f>IF('Indicator Date hidden'!H83="x","x",$G$2-'Indicator Date hidden'!H83)</f>
        <v>0</v>
      </c>
      <c r="H82" s="205">
        <f>IF('Indicator Date hidden'!I83="x","x",$H$2-'Indicator Date hidden'!I83)</f>
        <v>0</v>
      </c>
      <c r="I82" s="205">
        <f>IF('Indicator Date hidden'!J83="x","x",$I$2-'Indicator Date hidden'!J83)</f>
        <v>0</v>
      </c>
      <c r="J82" s="205">
        <f>IF('Indicator Date hidden'!K83="x","x",$J$2-'Indicator Date hidden'!K83)</f>
        <v>0</v>
      </c>
      <c r="K82" s="205">
        <f>IF('Indicator Date hidden'!L83="x","x",$K$2-'Indicator Date hidden'!L83)</f>
        <v>0</v>
      </c>
      <c r="L82" s="205">
        <f>IF('Indicator Date hidden'!M83="x","x",$L$2-'Indicator Date hidden'!M83)</f>
        <v>0</v>
      </c>
      <c r="M82" s="205">
        <f>IF('Indicator Date hidden'!N83="x","x",$M$2-'Indicator Date hidden'!N83)</f>
        <v>0</v>
      </c>
      <c r="N82" s="205">
        <f>IF('Indicator Date hidden'!O83="x","x",$N$2-'Indicator Date hidden'!O83)</f>
        <v>0</v>
      </c>
      <c r="O82" s="205">
        <f>IF('Indicator Date hidden'!P83="x","x",$O$2-'Indicator Date hidden'!P83)</f>
        <v>0</v>
      </c>
      <c r="P82" s="205">
        <f>IF('Indicator Date hidden'!Q83="x","x",$P$2-'Indicator Date hidden'!Q83)</f>
        <v>0</v>
      </c>
      <c r="Q82" s="205" t="str">
        <f>IF('Indicator Date hidden'!R83="x","x",$Q$2-'Indicator Date hidden'!R83)</f>
        <v>x</v>
      </c>
      <c r="R82" s="205">
        <f>IF('Indicator Date hidden'!S83="x","x",$R$2-'Indicator Date hidden'!S83)</f>
        <v>0</v>
      </c>
      <c r="S82" s="205">
        <f>IF('Indicator Date hidden'!T83="x","x",$S$2-'Indicator Date hidden'!T83)</f>
        <v>0</v>
      </c>
      <c r="T82" s="205">
        <f>IF('Indicator Date hidden'!U83="x","x",$T$2-'Indicator Date hidden'!U83)</f>
        <v>0</v>
      </c>
      <c r="U82" s="205" t="str">
        <f>IF('Indicator Date hidden'!V83="x","x",$U$2-'Indicator Date hidden'!V83)</f>
        <v>x</v>
      </c>
      <c r="V82" s="205">
        <f>IF('Indicator Date hidden'!W83="x","x",$V$2-'Indicator Date hidden'!W83)</f>
        <v>0</v>
      </c>
      <c r="W82" s="205" t="str">
        <f>IF('Indicator Date hidden'!X83="x","x",$W$2-'Indicator Date hidden'!X83)</f>
        <v>x</v>
      </c>
      <c r="X82" s="205">
        <f>IF('Indicator Date hidden'!Y83="x","x",$X$2-'Indicator Date hidden'!Y83)</f>
        <v>2</v>
      </c>
      <c r="Y82" s="205">
        <f>IF('Indicator Date hidden'!Z83="x","x",$Y$2-'Indicator Date hidden'!Z83)</f>
        <v>0</v>
      </c>
      <c r="Z82" s="205">
        <f>IF('Indicator Date hidden'!AA83="x","x",$Z$2-'Indicator Date hidden'!AA83)</f>
        <v>0</v>
      </c>
      <c r="AA82" s="205" t="str">
        <f>IF('Indicator Date hidden'!AB83="x","x",$AA$2-'Indicator Date hidden'!AB83)</f>
        <v>x</v>
      </c>
      <c r="AB82" s="205">
        <f>IF('Indicator Date hidden'!AC83="x","x",$AB$2-'Indicator Date hidden'!AC83)</f>
        <v>0</v>
      </c>
      <c r="AC82" s="205">
        <f>IF('Indicator Date hidden'!AD83="x","x",$AC$2-'Indicator Date hidden'!AD83)</f>
        <v>0</v>
      </c>
      <c r="AD82" s="205" t="str">
        <f>IF('Indicator Date hidden'!AE83="x","x",$AD$2-'Indicator Date hidden'!AE83)</f>
        <v>x</v>
      </c>
      <c r="AE82" s="205">
        <f>IF('Indicator Date hidden'!AF83="x","x",$AE$2-'Indicator Date hidden'!AF83)</f>
        <v>0</v>
      </c>
      <c r="AF82" s="205">
        <f>IF('Indicator Date hidden'!AG83="x","x",$AF$2-'Indicator Date hidden'!AG83)</f>
        <v>3</v>
      </c>
      <c r="AG82" s="205">
        <f>IF('Indicator Date hidden'!AH83="x","x",$AG$2-'Indicator Date hidden'!AH83)</f>
        <v>0</v>
      </c>
      <c r="AH82" s="205">
        <f>IF('Indicator Date hidden'!AI83="x","x",$AH$2-'Indicator Date hidden'!AI83)</f>
        <v>0</v>
      </c>
      <c r="AI82" s="205">
        <f>IF('Indicator Date hidden'!AJ83="x","x",$AI$2-'Indicator Date hidden'!AJ83)</f>
        <v>0</v>
      </c>
      <c r="AJ82" s="205" t="str">
        <f>IF('Indicator Date hidden'!AK83="x","x",$AJ$2-'Indicator Date hidden'!AK83)</f>
        <v>x</v>
      </c>
      <c r="AK82" s="205">
        <f>IF('Indicator Date hidden'!AL83="x","x",$AK$2-'Indicator Date hidden'!AL83)</f>
        <v>1</v>
      </c>
      <c r="AL82" s="205">
        <f>IF('Indicator Date hidden'!AM83="x","x",$AL$2-'Indicator Date hidden'!AM83)</f>
        <v>0</v>
      </c>
      <c r="AM82" s="205">
        <f>IF('Indicator Date hidden'!AN83="x","x",$AM$2-'Indicator Date hidden'!AN83)</f>
        <v>0</v>
      </c>
      <c r="AN82" s="205">
        <f>IF('Indicator Date hidden'!AO83="x","x",$AN$2-'Indicator Date hidden'!AO83)</f>
        <v>0</v>
      </c>
      <c r="AO82" s="205">
        <f>IF('Indicator Date hidden'!AP83="x","x",$AO$2-'Indicator Date hidden'!AP83)</f>
        <v>0</v>
      </c>
      <c r="AP82" s="205">
        <f>IF('Indicator Date hidden'!AQ83="x","x",$AP$2-'Indicator Date hidden'!AQ83)</f>
        <v>0</v>
      </c>
      <c r="AQ82" s="205" t="str">
        <f>IF('Indicator Date hidden'!AR83="x","x",$AQ$2-'Indicator Date hidden'!AR83)</f>
        <v>x</v>
      </c>
      <c r="AR82" s="205">
        <f>IF('Indicator Date hidden'!AS83="x","x",$AR$2-'Indicator Date hidden'!AS83)</f>
        <v>0</v>
      </c>
      <c r="AS82" s="205">
        <f>IF('Indicator Date hidden'!AT83="x","x",$AS$2-'Indicator Date hidden'!AT83)</f>
        <v>0</v>
      </c>
      <c r="AT82" s="205">
        <f>IF('Indicator Date hidden'!AU83="x","x",$AT$2-'Indicator Date hidden'!AU83)</f>
        <v>0</v>
      </c>
      <c r="AU82" s="205" t="str">
        <f>IF('Indicator Date hidden'!AV83="x","x",$AU$2-'Indicator Date hidden'!AV83)</f>
        <v>x</v>
      </c>
      <c r="AV82" s="205">
        <f>IF('Indicator Date hidden'!AW83="x","x",$AV$2-'Indicator Date hidden'!AW83)</f>
        <v>0</v>
      </c>
      <c r="AW82" s="205">
        <f>IF('Indicator Date hidden'!AX83="x","x",$AW$2-'Indicator Date hidden'!AX83)</f>
        <v>0</v>
      </c>
      <c r="AX82" s="205">
        <f>IF('Indicator Date hidden'!AY83="x","x",$AX$2-'Indicator Date hidden'!AY83)</f>
        <v>0</v>
      </c>
      <c r="AY82" s="205">
        <f>IF('Indicator Date hidden'!AZ83="x","x",$AY$2-'Indicator Date hidden'!AZ83)</f>
        <v>0</v>
      </c>
      <c r="AZ82" s="205">
        <f>IF('Indicator Date hidden'!BA83="x","x",$AZ$2-'Indicator Date hidden'!BA83)</f>
        <v>0</v>
      </c>
      <c r="BA82">
        <f t="shared" si="10"/>
        <v>6</v>
      </c>
      <c r="BB82" s="21">
        <f t="shared" si="11"/>
        <v>0.13953488372093023</v>
      </c>
      <c r="BC82">
        <f t="shared" si="12"/>
        <v>3</v>
      </c>
      <c r="BD82" s="21">
        <f t="shared" si="13"/>
        <v>0.55327336062187538</v>
      </c>
      <c r="BE82" s="281">
        <f t="shared" si="14"/>
        <v>0</v>
      </c>
    </row>
    <row r="83" spans="1:57" x14ac:dyDescent="0.35">
      <c r="A83" t="s">
        <v>7031</v>
      </c>
      <c r="B83" s="205">
        <f>IF('Indicator Date hidden'!C84="x","x",$B$2-'Indicator Date hidden'!C84)</f>
        <v>0</v>
      </c>
      <c r="C83" s="205">
        <f>IF('Indicator Date hidden'!D84="x","x",$C$2-'Indicator Date hidden'!D84)</f>
        <v>0</v>
      </c>
      <c r="D83" s="205">
        <f>IF('Indicator Date hidden'!E84="x","x",$D$2-'Indicator Date hidden'!E84)</f>
        <v>0</v>
      </c>
      <c r="E83" s="205">
        <f>IF('Indicator Date hidden'!F84="x","x",$E$2-'Indicator Date hidden'!F84)</f>
        <v>0</v>
      </c>
      <c r="F83" s="205">
        <f>IF('Indicator Date hidden'!G84="x","x",$F$2-'Indicator Date hidden'!G84)</f>
        <v>0</v>
      </c>
      <c r="G83" s="205">
        <f>IF('Indicator Date hidden'!H84="x","x",$G$2-'Indicator Date hidden'!H84)</f>
        <v>0</v>
      </c>
      <c r="H83" s="205">
        <f>IF('Indicator Date hidden'!I84="x","x",$H$2-'Indicator Date hidden'!I84)</f>
        <v>0</v>
      </c>
      <c r="I83" s="205">
        <f>IF('Indicator Date hidden'!J84="x","x",$I$2-'Indicator Date hidden'!J84)</f>
        <v>0</v>
      </c>
      <c r="J83" s="205">
        <f>IF('Indicator Date hidden'!K84="x","x",$J$2-'Indicator Date hidden'!K84)</f>
        <v>0</v>
      </c>
      <c r="K83" s="205">
        <f>IF('Indicator Date hidden'!L84="x","x",$K$2-'Indicator Date hidden'!L84)</f>
        <v>0</v>
      </c>
      <c r="L83" s="205">
        <f>IF('Indicator Date hidden'!M84="x","x",$L$2-'Indicator Date hidden'!M84)</f>
        <v>0</v>
      </c>
      <c r="M83" s="205">
        <f>IF('Indicator Date hidden'!N84="x","x",$M$2-'Indicator Date hidden'!N84)</f>
        <v>0</v>
      </c>
      <c r="N83" s="205">
        <f>IF('Indicator Date hidden'!O84="x","x",$N$2-'Indicator Date hidden'!O84)</f>
        <v>0</v>
      </c>
      <c r="O83" s="205">
        <f>IF('Indicator Date hidden'!P84="x","x",$O$2-'Indicator Date hidden'!P84)</f>
        <v>0</v>
      </c>
      <c r="P83" s="205">
        <f>IF('Indicator Date hidden'!Q84="x","x",$P$2-'Indicator Date hidden'!Q84)</f>
        <v>0</v>
      </c>
      <c r="Q83" s="205" t="str">
        <f>IF('Indicator Date hidden'!R84="x","x",$Q$2-'Indicator Date hidden'!R84)</f>
        <v>x</v>
      </c>
      <c r="R83" s="205">
        <f>IF('Indicator Date hidden'!S84="x","x",$R$2-'Indicator Date hidden'!S84)</f>
        <v>0</v>
      </c>
      <c r="S83" s="205">
        <f>IF('Indicator Date hidden'!T84="x","x",$S$2-'Indicator Date hidden'!T84)</f>
        <v>0</v>
      </c>
      <c r="T83" s="205">
        <f>IF('Indicator Date hidden'!U84="x","x",$T$2-'Indicator Date hidden'!U84)</f>
        <v>0</v>
      </c>
      <c r="U83" s="205" t="str">
        <f>IF('Indicator Date hidden'!V84="x","x",$U$2-'Indicator Date hidden'!V84)</f>
        <v>x</v>
      </c>
      <c r="V83" s="205">
        <f>IF('Indicator Date hidden'!W84="x","x",$V$2-'Indicator Date hidden'!W84)</f>
        <v>0</v>
      </c>
      <c r="W83" s="205" t="str">
        <f>IF('Indicator Date hidden'!X84="x","x",$W$2-'Indicator Date hidden'!X84)</f>
        <v>x</v>
      </c>
      <c r="X83" s="205">
        <f>IF('Indicator Date hidden'!Y84="x","x",$X$2-'Indicator Date hidden'!Y84)</f>
        <v>2</v>
      </c>
      <c r="Y83" s="205">
        <f>IF('Indicator Date hidden'!Z84="x","x",$Y$2-'Indicator Date hidden'!Z84)</f>
        <v>0</v>
      </c>
      <c r="Z83" s="205">
        <f>IF('Indicator Date hidden'!AA84="x","x",$Z$2-'Indicator Date hidden'!AA84)</f>
        <v>0</v>
      </c>
      <c r="AA83" s="205">
        <f>IF('Indicator Date hidden'!AB84="x","x",$AA$2-'Indicator Date hidden'!AB84)</f>
        <v>1</v>
      </c>
      <c r="AB83" s="205">
        <f>IF('Indicator Date hidden'!AC84="x","x",$AB$2-'Indicator Date hidden'!AC84)</f>
        <v>0</v>
      </c>
      <c r="AC83" s="205">
        <f>IF('Indicator Date hidden'!AD84="x","x",$AC$2-'Indicator Date hidden'!AD84)</f>
        <v>0</v>
      </c>
      <c r="AD83" s="205" t="str">
        <f>IF('Indicator Date hidden'!AE84="x","x",$AD$2-'Indicator Date hidden'!AE84)</f>
        <v>x</v>
      </c>
      <c r="AE83" s="205">
        <f>IF('Indicator Date hidden'!AF84="x","x",$AE$2-'Indicator Date hidden'!AF84)</f>
        <v>0</v>
      </c>
      <c r="AF83" s="205">
        <f>IF('Indicator Date hidden'!AG84="x","x",$AF$2-'Indicator Date hidden'!AG84)</f>
        <v>1</v>
      </c>
      <c r="AG83" s="205">
        <f>IF('Indicator Date hidden'!AH84="x","x",$AG$2-'Indicator Date hidden'!AH84)</f>
        <v>0</v>
      </c>
      <c r="AH83" s="205">
        <f>IF('Indicator Date hidden'!AI84="x","x",$AH$2-'Indicator Date hidden'!AI84)</f>
        <v>0</v>
      </c>
      <c r="AI83" s="205">
        <f>IF('Indicator Date hidden'!AJ84="x","x",$AI$2-'Indicator Date hidden'!AJ84)</f>
        <v>0</v>
      </c>
      <c r="AJ83" s="205" t="str">
        <f>IF('Indicator Date hidden'!AK84="x","x",$AJ$2-'Indicator Date hidden'!AK84)</f>
        <v>x</v>
      </c>
      <c r="AK83" s="205">
        <f>IF('Indicator Date hidden'!AL84="x","x",$AK$2-'Indicator Date hidden'!AL84)</f>
        <v>1</v>
      </c>
      <c r="AL83" s="205">
        <f>IF('Indicator Date hidden'!AM84="x","x",$AL$2-'Indicator Date hidden'!AM84)</f>
        <v>0</v>
      </c>
      <c r="AM83" s="205">
        <f>IF('Indicator Date hidden'!AN84="x","x",$AM$2-'Indicator Date hidden'!AN84)</f>
        <v>0</v>
      </c>
      <c r="AN83" s="205">
        <f>IF('Indicator Date hidden'!AO84="x","x",$AN$2-'Indicator Date hidden'!AO84)</f>
        <v>0</v>
      </c>
      <c r="AO83" s="205">
        <f>IF('Indicator Date hidden'!AP84="x","x",$AO$2-'Indicator Date hidden'!AP84)</f>
        <v>0</v>
      </c>
      <c r="AP83" s="205">
        <f>IF('Indicator Date hidden'!AQ84="x","x",$AP$2-'Indicator Date hidden'!AQ84)</f>
        <v>0</v>
      </c>
      <c r="AQ83" s="205">
        <f>IF('Indicator Date hidden'!AR84="x","x",$AQ$2-'Indicator Date hidden'!AR84)</f>
        <v>0</v>
      </c>
      <c r="AR83" s="205">
        <f>IF('Indicator Date hidden'!AS84="x","x",$AR$2-'Indicator Date hidden'!AS84)</f>
        <v>0</v>
      </c>
      <c r="AS83" s="205">
        <f>IF('Indicator Date hidden'!AT84="x","x",$AS$2-'Indicator Date hidden'!AT84)</f>
        <v>0</v>
      </c>
      <c r="AT83" s="205">
        <f>IF('Indicator Date hidden'!AU84="x","x",$AT$2-'Indicator Date hidden'!AU84)</f>
        <v>0</v>
      </c>
      <c r="AU83" s="205">
        <f>IF('Indicator Date hidden'!AV84="x","x",$AU$2-'Indicator Date hidden'!AV84)</f>
        <v>1</v>
      </c>
      <c r="AV83" s="205">
        <f>IF('Indicator Date hidden'!AW84="x","x",$AV$2-'Indicator Date hidden'!AW84)</f>
        <v>0</v>
      </c>
      <c r="AW83" s="205">
        <f>IF('Indicator Date hidden'!AX84="x","x",$AW$2-'Indicator Date hidden'!AX84)</f>
        <v>0</v>
      </c>
      <c r="AX83" s="205">
        <f>IF('Indicator Date hidden'!AY84="x","x",$AX$2-'Indicator Date hidden'!AY84)</f>
        <v>0</v>
      </c>
      <c r="AY83" s="205">
        <f>IF('Indicator Date hidden'!AZ84="x","x",$AY$2-'Indicator Date hidden'!AZ84)</f>
        <v>0</v>
      </c>
      <c r="AZ83" s="205">
        <f>IF('Indicator Date hidden'!BA84="x","x",$AZ$2-'Indicator Date hidden'!BA84)</f>
        <v>0</v>
      </c>
      <c r="BA83">
        <f t="shared" si="10"/>
        <v>6</v>
      </c>
      <c r="BB83" s="21">
        <f t="shared" si="11"/>
        <v>0.13043478260869565</v>
      </c>
      <c r="BC83">
        <f t="shared" si="12"/>
        <v>5</v>
      </c>
      <c r="BD83" s="21">
        <f t="shared" si="13"/>
        <v>0.39610580778888255</v>
      </c>
      <c r="BE83" s="281">
        <f t="shared" si="14"/>
        <v>0</v>
      </c>
    </row>
    <row r="84" spans="1:57" x14ac:dyDescent="0.35">
      <c r="A84" t="s">
        <v>7033</v>
      </c>
      <c r="B84" s="205">
        <f>IF('Indicator Date hidden'!C85="x","x",$B$2-'Indicator Date hidden'!C85)</f>
        <v>0</v>
      </c>
      <c r="C84" s="205">
        <f>IF('Indicator Date hidden'!D85="x","x",$C$2-'Indicator Date hidden'!D85)</f>
        <v>0</v>
      </c>
      <c r="D84" s="205">
        <f>IF('Indicator Date hidden'!E85="x","x",$D$2-'Indicator Date hidden'!E85)</f>
        <v>0</v>
      </c>
      <c r="E84" s="205">
        <f>IF('Indicator Date hidden'!F85="x","x",$E$2-'Indicator Date hidden'!F85)</f>
        <v>0</v>
      </c>
      <c r="F84" s="205">
        <f>IF('Indicator Date hidden'!G85="x","x",$F$2-'Indicator Date hidden'!G85)</f>
        <v>0</v>
      </c>
      <c r="G84" s="205">
        <f>IF('Indicator Date hidden'!H85="x","x",$G$2-'Indicator Date hidden'!H85)</f>
        <v>0</v>
      </c>
      <c r="H84" s="205">
        <f>IF('Indicator Date hidden'!I85="x","x",$H$2-'Indicator Date hidden'!I85)</f>
        <v>0</v>
      </c>
      <c r="I84" s="205">
        <f>IF('Indicator Date hidden'!J85="x","x",$I$2-'Indicator Date hidden'!J85)</f>
        <v>0</v>
      </c>
      <c r="J84" s="205">
        <f>IF('Indicator Date hidden'!K85="x","x",$J$2-'Indicator Date hidden'!K85)</f>
        <v>0</v>
      </c>
      <c r="K84" s="205">
        <f>IF('Indicator Date hidden'!L85="x","x",$K$2-'Indicator Date hidden'!L85)</f>
        <v>0</v>
      </c>
      <c r="L84" s="205">
        <f>IF('Indicator Date hidden'!M85="x","x",$L$2-'Indicator Date hidden'!M85)</f>
        <v>0</v>
      </c>
      <c r="M84" s="205">
        <f>IF('Indicator Date hidden'!N85="x","x",$M$2-'Indicator Date hidden'!N85)</f>
        <v>0</v>
      </c>
      <c r="N84" s="205">
        <f>IF('Indicator Date hidden'!O85="x","x",$N$2-'Indicator Date hidden'!O85)</f>
        <v>0</v>
      </c>
      <c r="O84" s="205">
        <f>IF('Indicator Date hidden'!P85="x","x",$O$2-'Indicator Date hidden'!P85)</f>
        <v>0</v>
      </c>
      <c r="P84" s="205">
        <f>IF('Indicator Date hidden'!Q85="x","x",$P$2-'Indicator Date hidden'!Q85)</f>
        <v>0</v>
      </c>
      <c r="Q84" s="205">
        <f>IF('Indicator Date hidden'!R85="x","x",$Q$2-'Indicator Date hidden'!R85)</f>
        <v>4</v>
      </c>
      <c r="R84" s="205">
        <f>IF('Indicator Date hidden'!S85="x","x",$R$2-'Indicator Date hidden'!S85)</f>
        <v>0</v>
      </c>
      <c r="S84" s="205">
        <f>IF('Indicator Date hidden'!T85="x","x",$S$2-'Indicator Date hidden'!T85)</f>
        <v>0</v>
      </c>
      <c r="T84" s="205">
        <f>IF('Indicator Date hidden'!U85="x","x",$T$2-'Indicator Date hidden'!U85)</f>
        <v>0</v>
      </c>
      <c r="U84" s="205">
        <f>IF('Indicator Date hidden'!V85="x","x",$U$2-'Indicator Date hidden'!V85)</f>
        <v>0</v>
      </c>
      <c r="V84" s="205">
        <f>IF('Indicator Date hidden'!W85="x","x",$V$2-'Indicator Date hidden'!W85)</f>
        <v>0</v>
      </c>
      <c r="W84" s="205">
        <f>IF('Indicator Date hidden'!X85="x","x",$W$2-'Indicator Date hidden'!X85)</f>
        <v>2</v>
      </c>
      <c r="X84" s="205">
        <f>IF('Indicator Date hidden'!Y85="x","x",$X$2-'Indicator Date hidden'!Y85)</f>
        <v>6</v>
      </c>
      <c r="Y84" s="205">
        <f>IF('Indicator Date hidden'!Z85="x","x",$Y$2-'Indicator Date hidden'!Z85)</f>
        <v>0</v>
      </c>
      <c r="Z84" s="205">
        <f>IF('Indicator Date hidden'!AA85="x","x",$Z$2-'Indicator Date hidden'!AA85)</f>
        <v>0</v>
      </c>
      <c r="AA84" s="205">
        <f>IF('Indicator Date hidden'!AB85="x","x",$AA$2-'Indicator Date hidden'!AB85)</f>
        <v>0</v>
      </c>
      <c r="AB84" s="205">
        <f>IF('Indicator Date hidden'!AC85="x","x",$AB$2-'Indicator Date hidden'!AC85)</f>
        <v>0</v>
      </c>
      <c r="AC84" s="205">
        <f>IF('Indicator Date hidden'!AD85="x","x",$AC$2-'Indicator Date hidden'!AD85)</f>
        <v>0</v>
      </c>
      <c r="AD84" s="205" t="str">
        <f>IF('Indicator Date hidden'!AE85="x","x",$AD$2-'Indicator Date hidden'!AE85)</f>
        <v>x</v>
      </c>
      <c r="AE84" s="205">
        <f>IF('Indicator Date hidden'!AF85="x","x",$AE$2-'Indicator Date hidden'!AF85)</f>
        <v>0</v>
      </c>
      <c r="AF84" s="205">
        <f>IF('Indicator Date hidden'!AG85="x","x",$AF$2-'Indicator Date hidden'!AG85)</f>
        <v>9</v>
      </c>
      <c r="AG84" s="205">
        <f>IF('Indicator Date hidden'!AH85="x","x",$AG$2-'Indicator Date hidden'!AH85)</f>
        <v>0</v>
      </c>
      <c r="AH84" s="205">
        <f>IF('Indicator Date hidden'!AI85="x","x",$AH$2-'Indicator Date hidden'!AI85)</f>
        <v>0</v>
      </c>
      <c r="AI84" s="205">
        <f>IF('Indicator Date hidden'!AJ85="x","x",$AI$2-'Indicator Date hidden'!AJ85)</f>
        <v>0</v>
      </c>
      <c r="AJ84" s="205" t="str">
        <f>IF('Indicator Date hidden'!AK85="x","x",$AJ$2-'Indicator Date hidden'!AK85)</f>
        <v>x</v>
      </c>
      <c r="AK84" s="205">
        <f>IF('Indicator Date hidden'!AL85="x","x",$AK$2-'Indicator Date hidden'!AL85)</f>
        <v>1</v>
      </c>
      <c r="AL84" s="205">
        <f>IF('Indicator Date hidden'!AM85="x","x",$AL$2-'Indicator Date hidden'!AM85)</f>
        <v>0</v>
      </c>
      <c r="AM84" s="205">
        <f>IF('Indicator Date hidden'!AN85="x","x",$AM$2-'Indicator Date hidden'!AN85)</f>
        <v>0</v>
      </c>
      <c r="AN84" s="205">
        <f>IF('Indicator Date hidden'!AO85="x","x",$AN$2-'Indicator Date hidden'!AO85)</f>
        <v>0</v>
      </c>
      <c r="AO84" s="205">
        <f>IF('Indicator Date hidden'!AP85="x","x",$AO$2-'Indicator Date hidden'!AP85)</f>
        <v>0</v>
      </c>
      <c r="AP84" s="205">
        <f>IF('Indicator Date hidden'!AQ85="x","x",$AP$2-'Indicator Date hidden'!AQ85)</f>
        <v>0</v>
      </c>
      <c r="AQ84" s="205">
        <f>IF('Indicator Date hidden'!AR85="x","x",$AQ$2-'Indicator Date hidden'!AR85)</f>
        <v>4</v>
      </c>
      <c r="AR84" s="205">
        <f>IF('Indicator Date hidden'!AS85="x","x",$AR$2-'Indicator Date hidden'!AS85)</f>
        <v>0</v>
      </c>
      <c r="AS84" s="205">
        <f>IF('Indicator Date hidden'!AT85="x","x",$AS$2-'Indicator Date hidden'!AT85)</f>
        <v>0</v>
      </c>
      <c r="AT84" s="205">
        <f>IF('Indicator Date hidden'!AU85="x","x",$AT$2-'Indicator Date hidden'!AU85)</f>
        <v>0</v>
      </c>
      <c r="AU84" s="205">
        <f>IF('Indicator Date hidden'!AV85="x","x",$AU$2-'Indicator Date hidden'!AV85)</f>
        <v>1</v>
      </c>
      <c r="AV84" s="205">
        <f>IF('Indicator Date hidden'!AW85="x","x",$AV$2-'Indicator Date hidden'!AW85)</f>
        <v>0</v>
      </c>
      <c r="AW84" s="205">
        <f>IF('Indicator Date hidden'!AX85="x","x",$AW$2-'Indicator Date hidden'!AX85)</f>
        <v>0</v>
      </c>
      <c r="AX84" s="205">
        <f>IF('Indicator Date hidden'!AY85="x","x",$AX$2-'Indicator Date hidden'!AY85)</f>
        <v>0</v>
      </c>
      <c r="AY84" s="205">
        <f>IF('Indicator Date hidden'!AZ85="x","x",$AY$2-'Indicator Date hidden'!AZ85)</f>
        <v>0</v>
      </c>
      <c r="AZ84" s="205">
        <f>IF('Indicator Date hidden'!BA85="x","x",$AZ$2-'Indicator Date hidden'!BA85)</f>
        <v>0</v>
      </c>
      <c r="BA84">
        <f t="shared" si="10"/>
        <v>27</v>
      </c>
      <c r="BB84" s="21">
        <f t="shared" si="11"/>
        <v>0.55102040816326525</v>
      </c>
      <c r="BC84">
        <f t="shared" si="12"/>
        <v>7</v>
      </c>
      <c r="BD84" s="21">
        <f t="shared" si="13"/>
        <v>1.6910475498666611</v>
      </c>
      <c r="BE84" s="281">
        <f t="shared" si="14"/>
        <v>0</v>
      </c>
    </row>
    <row r="85" spans="1:57" x14ac:dyDescent="0.35">
      <c r="A85" t="s">
        <v>7036</v>
      </c>
      <c r="B85" s="205">
        <f>IF('Indicator Date hidden'!C86="x","x",$B$2-'Indicator Date hidden'!C86)</f>
        <v>0</v>
      </c>
      <c r="C85" s="205">
        <f>IF('Indicator Date hidden'!D86="x","x",$C$2-'Indicator Date hidden'!D86)</f>
        <v>0</v>
      </c>
      <c r="D85" s="205">
        <f>IF('Indicator Date hidden'!E86="x","x",$D$2-'Indicator Date hidden'!E86)</f>
        <v>0</v>
      </c>
      <c r="E85" s="205">
        <f>IF('Indicator Date hidden'!F86="x","x",$E$2-'Indicator Date hidden'!F86)</f>
        <v>0</v>
      </c>
      <c r="F85" s="205">
        <f>IF('Indicator Date hidden'!G86="x","x",$F$2-'Indicator Date hidden'!G86)</f>
        <v>0</v>
      </c>
      <c r="G85" s="205">
        <f>IF('Indicator Date hidden'!H86="x","x",$G$2-'Indicator Date hidden'!H86)</f>
        <v>0</v>
      </c>
      <c r="H85" s="205">
        <f>IF('Indicator Date hidden'!I86="x","x",$H$2-'Indicator Date hidden'!I86)</f>
        <v>0</v>
      </c>
      <c r="I85" s="205">
        <f>IF('Indicator Date hidden'!J86="x","x",$I$2-'Indicator Date hidden'!J86)</f>
        <v>0</v>
      </c>
      <c r="J85" s="205">
        <f>IF('Indicator Date hidden'!K86="x","x",$J$2-'Indicator Date hidden'!K86)</f>
        <v>0</v>
      </c>
      <c r="K85" s="205">
        <f>IF('Indicator Date hidden'!L86="x","x",$K$2-'Indicator Date hidden'!L86)</f>
        <v>0</v>
      </c>
      <c r="L85" s="205">
        <f>IF('Indicator Date hidden'!M86="x","x",$L$2-'Indicator Date hidden'!M86)</f>
        <v>0</v>
      </c>
      <c r="M85" s="205">
        <f>IF('Indicator Date hidden'!N86="x","x",$M$2-'Indicator Date hidden'!N86)</f>
        <v>0</v>
      </c>
      <c r="N85" s="205">
        <f>IF('Indicator Date hidden'!O86="x","x",$N$2-'Indicator Date hidden'!O86)</f>
        <v>0</v>
      </c>
      <c r="O85" s="205">
        <f>IF('Indicator Date hidden'!P86="x","x",$O$2-'Indicator Date hidden'!P86)</f>
        <v>0</v>
      </c>
      <c r="P85" s="205">
        <f>IF('Indicator Date hidden'!Q86="x","x",$P$2-'Indicator Date hidden'!Q86)</f>
        <v>0</v>
      </c>
      <c r="Q85" s="205" t="str">
        <f>IF('Indicator Date hidden'!R86="x","x",$Q$2-'Indicator Date hidden'!R86)</f>
        <v>x</v>
      </c>
      <c r="R85" s="205">
        <f>IF('Indicator Date hidden'!S86="x","x",$R$2-'Indicator Date hidden'!S86)</f>
        <v>0</v>
      </c>
      <c r="S85" s="205">
        <f>IF('Indicator Date hidden'!T86="x","x",$S$2-'Indicator Date hidden'!T86)</f>
        <v>0</v>
      </c>
      <c r="T85" s="205">
        <f>IF('Indicator Date hidden'!U86="x","x",$T$2-'Indicator Date hidden'!U86)</f>
        <v>0</v>
      </c>
      <c r="U85" s="205" t="str">
        <f>IF('Indicator Date hidden'!V86="x","x",$U$2-'Indicator Date hidden'!V86)</f>
        <v>x</v>
      </c>
      <c r="V85" s="205">
        <f>IF('Indicator Date hidden'!W86="x","x",$V$2-'Indicator Date hidden'!W86)</f>
        <v>0</v>
      </c>
      <c r="W85" s="205">
        <f>IF('Indicator Date hidden'!X86="x","x",$W$2-'Indicator Date hidden'!X86)</f>
        <v>4</v>
      </c>
      <c r="X85" s="205">
        <f>IF('Indicator Date hidden'!Y86="x","x",$X$2-'Indicator Date hidden'!Y86)</f>
        <v>4</v>
      </c>
      <c r="Y85" s="205">
        <f>IF('Indicator Date hidden'!Z86="x","x",$Y$2-'Indicator Date hidden'!Z86)</f>
        <v>0</v>
      </c>
      <c r="Z85" s="205">
        <f>IF('Indicator Date hidden'!AA86="x","x",$Z$2-'Indicator Date hidden'!AA86)</f>
        <v>0</v>
      </c>
      <c r="AA85" s="205">
        <f>IF('Indicator Date hidden'!AB86="x","x",$AA$2-'Indicator Date hidden'!AB86)</f>
        <v>3</v>
      </c>
      <c r="AB85" s="205">
        <f>IF('Indicator Date hidden'!AC86="x","x",$AB$2-'Indicator Date hidden'!AC86)</f>
        <v>0</v>
      </c>
      <c r="AC85" s="205">
        <f>IF('Indicator Date hidden'!AD86="x","x",$AC$2-'Indicator Date hidden'!AD86)</f>
        <v>0</v>
      </c>
      <c r="AD85" s="205" t="str">
        <f>IF('Indicator Date hidden'!AE86="x","x",$AD$2-'Indicator Date hidden'!AE86)</f>
        <v>x</v>
      </c>
      <c r="AE85" s="205">
        <f>IF('Indicator Date hidden'!AF86="x","x",$AE$2-'Indicator Date hidden'!AF86)</f>
        <v>0</v>
      </c>
      <c r="AF85" s="205">
        <f>IF('Indicator Date hidden'!AG86="x","x",$AF$2-'Indicator Date hidden'!AG86)</f>
        <v>5</v>
      </c>
      <c r="AG85" s="205">
        <f>IF('Indicator Date hidden'!AH86="x","x",$AG$2-'Indicator Date hidden'!AH86)</f>
        <v>0</v>
      </c>
      <c r="AH85" s="205">
        <f>IF('Indicator Date hidden'!AI86="x","x",$AH$2-'Indicator Date hidden'!AI86)</f>
        <v>0</v>
      </c>
      <c r="AI85" s="205">
        <f>IF('Indicator Date hidden'!AJ86="x","x",$AI$2-'Indicator Date hidden'!AJ86)</f>
        <v>0</v>
      </c>
      <c r="AJ85" s="205" t="str">
        <f>IF('Indicator Date hidden'!AK86="x","x",$AJ$2-'Indicator Date hidden'!AK86)</f>
        <v>x</v>
      </c>
      <c r="AK85" s="205">
        <f>IF('Indicator Date hidden'!AL86="x","x",$AK$2-'Indicator Date hidden'!AL86)</f>
        <v>1</v>
      </c>
      <c r="AL85" s="205">
        <f>IF('Indicator Date hidden'!AM86="x","x",$AL$2-'Indicator Date hidden'!AM86)</f>
        <v>0</v>
      </c>
      <c r="AM85" s="205">
        <f>IF('Indicator Date hidden'!AN86="x","x",$AM$2-'Indicator Date hidden'!AN86)</f>
        <v>0</v>
      </c>
      <c r="AN85" s="205">
        <f>IF('Indicator Date hidden'!AO86="x","x",$AN$2-'Indicator Date hidden'!AO86)</f>
        <v>0</v>
      </c>
      <c r="AO85" s="205">
        <f>IF('Indicator Date hidden'!AP86="x","x",$AO$2-'Indicator Date hidden'!AP86)</f>
        <v>0</v>
      </c>
      <c r="AP85" s="205">
        <f>IF('Indicator Date hidden'!AQ86="x","x",$AP$2-'Indicator Date hidden'!AQ86)</f>
        <v>0</v>
      </c>
      <c r="AQ85" s="205">
        <f>IF('Indicator Date hidden'!AR86="x","x",$AQ$2-'Indicator Date hidden'!AR86)</f>
        <v>4</v>
      </c>
      <c r="AR85" s="205">
        <f>IF('Indicator Date hidden'!AS86="x","x",$AR$2-'Indicator Date hidden'!AS86)</f>
        <v>0</v>
      </c>
      <c r="AS85" s="205">
        <f>IF('Indicator Date hidden'!AT86="x","x",$AS$2-'Indicator Date hidden'!AT86)</f>
        <v>0</v>
      </c>
      <c r="AT85" s="205">
        <f>IF('Indicator Date hidden'!AU86="x","x",$AT$2-'Indicator Date hidden'!AU86)</f>
        <v>0</v>
      </c>
      <c r="AU85" s="205" t="str">
        <f>IF('Indicator Date hidden'!AV86="x","x",$AU$2-'Indicator Date hidden'!AV86)</f>
        <v>x</v>
      </c>
      <c r="AV85" s="205">
        <f>IF('Indicator Date hidden'!AW86="x","x",$AV$2-'Indicator Date hidden'!AW86)</f>
        <v>0</v>
      </c>
      <c r="AW85" s="205">
        <f>IF('Indicator Date hidden'!AX86="x","x",$AW$2-'Indicator Date hidden'!AX86)</f>
        <v>0</v>
      </c>
      <c r="AX85" s="205">
        <f>IF('Indicator Date hidden'!AY86="x","x",$AX$2-'Indicator Date hidden'!AY86)</f>
        <v>0</v>
      </c>
      <c r="AY85" s="205">
        <f>IF('Indicator Date hidden'!AZ86="x","x",$AY$2-'Indicator Date hidden'!AZ86)</f>
        <v>0</v>
      </c>
      <c r="AZ85" s="205">
        <f>IF('Indicator Date hidden'!BA86="x","x",$AZ$2-'Indicator Date hidden'!BA86)</f>
        <v>0</v>
      </c>
      <c r="BA85">
        <f t="shared" si="10"/>
        <v>21</v>
      </c>
      <c r="BB85" s="21">
        <f t="shared" si="11"/>
        <v>0.45652173913043476</v>
      </c>
      <c r="BC85">
        <f t="shared" si="12"/>
        <v>6</v>
      </c>
      <c r="BD85" s="21">
        <f t="shared" si="13"/>
        <v>1.2633034978928379</v>
      </c>
      <c r="BE85" s="281">
        <f t="shared" si="14"/>
        <v>0</v>
      </c>
    </row>
    <row r="86" spans="1:57" x14ac:dyDescent="0.35">
      <c r="A86" t="s">
        <v>7034</v>
      </c>
      <c r="B86" s="205">
        <f>IF('Indicator Date hidden'!C87="x","x",$B$2-'Indicator Date hidden'!C87)</f>
        <v>0</v>
      </c>
      <c r="C86" s="205">
        <f>IF('Indicator Date hidden'!D87="x","x",$C$2-'Indicator Date hidden'!D87)</f>
        <v>0</v>
      </c>
      <c r="D86" s="205">
        <f>IF('Indicator Date hidden'!E87="x","x",$D$2-'Indicator Date hidden'!E87)</f>
        <v>0</v>
      </c>
      <c r="E86" s="205">
        <f>IF('Indicator Date hidden'!F87="x","x",$E$2-'Indicator Date hidden'!F87)</f>
        <v>0</v>
      </c>
      <c r="F86" s="205">
        <f>IF('Indicator Date hidden'!G87="x","x",$F$2-'Indicator Date hidden'!G87)</f>
        <v>0</v>
      </c>
      <c r="G86" s="205">
        <f>IF('Indicator Date hidden'!H87="x","x",$G$2-'Indicator Date hidden'!H87)</f>
        <v>0</v>
      </c>
      <c r="H86" s="205">
        <f>IF('Indicator Date hidden'!I87="x","x",$H$2-'Indicator Date hidden'!I87)</f>
        <v>0</v>
      </c>
      <c r="I86" s="205">
        <f>IF('Indicator Date hidden'!J87="x","x",$I$2-'Indicator Date hidden'!J87)</f>
        <v>0</v>
      </c>
      <c r="J86" s="205">
        <f>IF('Indicator Date hidden'!K87="x","x",$J$2-'Indicator Date hidden'!K87)</f>
        <v>0</v>
      </c>
      <c r="K86" s="205">
        <f>IF('Indicator Date hidden'!L87="x","x",$K$2-'Indicator Date hidden'!L87)</f>
        <v>0</v>
      </c>
      <c r="L86" s="205">
        <f>IF('Indicator Date hidden'!M87="x","x",$L$2-'Indicator Date hidden'!M87)</f>
        <v>0</v>
      </c>
      <c r="M86" s="205">
        <f>IF('Indicator Date hidden'!N87="x","x",$M$2-'Indicator Date hidden'!N87)</f>
        <v>0</v>
      </c>
      <c r="N86" s="205">
        <f>IF('Indicator Date hidden'!O87="x","x",$N$2-'Indicator Date hidden'!O87)</f>
        <v>0</v>
      </c>
      <c r="O86" s="205">
        <f>IF('Indicator Date hidden'!P87="x","x",$O$2-'Indicator Date hidden'!P87)</f>
        <v>0</v>
      </c>
      <c r="P86" s="205">
        <f>IF('Indicator Date hidden'!Q87="x","x",$P$2-'Indicator Date hidden'!Q87)</f>
        <v>0</v>
      </c>
      <c r="Q86" s="205">
        <f>IF('Indicator Date hidden'!R87="x","x",$Q$2-'Indicator Date hidden'!R87)</f>
        <v>2</v>
      </c>
      <c r="R86" s="205">
        <f>IF('Indicator Date hidden'!S87="x","x",$R$2-'Indicator Date hidden'!S87)</f>
        <v>0</v>
      </c>
      <c r="S86" s="205">
        <f>IF('Indicator Date hidden'!T87="x","x",$S$2-'Indicator Date hidden'!T87)</f>
        <v>0</v>
      </c>
      <c r="T86" s="205">
        <f>IF('Indicator Date hidden'!U87="x","x",$T$2-'Indicator Date hidden'!U87)</f>
        <v>0</v>
      </c>
      <c r="U86" s="205">
        <f>IF('Indicator Date hidden'!V87="x","x",$U$2-'Indicator Date hidden'!V87)</f>
        <v>0</v>
      </c>
      <c r="V86" s="205">
        <f>IF('Indicator Date hidden'!W87="x","x",$V$2-'Indicator Date hidden'!W87)</f>
        <v>0</v>
      </c>
      <c r="W86" s="205">
        <f>IF('Indicator Date hidden'!X87="x","x",$W$2-'Indicator Date hidden'!X87)</f>
        <v>2</v>
      </c>
      <c r="X86" s="205">
        <f>IF('Indicator Date hidden'!Y87="x","x",$X$2-'Indicator Date hidden'!Y87)</f>
        <v>4</v>
      </c>
      <c r="Y86" s="205">
        <f>IF('Indicator Date hidden'!Z87="x","x",$Y$2-'Indicator Date hidden'!Z87)</f>
        <v>0</v>
      </c>
      <c r="Z86" s="205">
        <f>IF('Indicator Date hidden'!AA87="x","x",$Z$2-'Indicator Date hidden'!AA87)</f>
        <v>0</v>
      </c>
      <c r="AA86" s="205" t="str">
        <f>IF('Indicator Date hidden'!AB87="x","x",$AA$2-'Indicator Date hidden'!AB87)</f>
        <v>x</v>
      </c>
      <c r="AB86" s="205">
        <f>IF('Indicator Date hidden'!AC87="x","x",$AB$2-'Indicator Date hidden'!AC87)</f>
        <v>0</v>
      </c>
      <c r="AC86" s="205">
        <f>IF('Indicator Date hidden'!AD87="x","x",$AC$2-'Indicator Date hidden'!AD87)</f>
        <v>0</v>
      </c>
      <c r="AD86" s="205" t="str">
        <f>IF('Indicator Date hidden'!AE87="x","x",$AD$2-'Indicator Date hidden'!AE87)</f>
        <v>x</v>
      </c>
      <c r="AE86" s="205">
        <f>IF('Indicator Date hidden'!AF87="x","x",$AE$2-'Indicator Date hidden'!AF87)</f>
        <v>0</v>
      </c>
      <c r="AF86" s="205">
        <f>IF('Indicator Date hidden'!AG87="x","x",$AF$2-'Indicator Date hidden'!AG87)</f>
        <v>3</v>
      </c>
      <c r="AG86" s="205">
        <f>IF('Indicator Date hidden'!AH87="x","x",$AG$2-'Indicator Date hidden'!AH87)</f>
        <v>0</v>
      </c>
      <c r="AH86" s="205">
        <f>IF('Indicator Date hidden'!AI87="x","x",$AH$2-'Indicator Date hidden'!AI87)</f>
        <v>0</v>
      </c>
      <c r="AI86" s="205">
        <f>IF('Indicator Date hidden'!AJ87="x","x",$AI$2-'Indicator Date hidden'!AJ87)</f>
        <v>0</v>
      </c>
      <c r="AJ86" s="205" t="str">
        <f>IF('Indicator Date hidden'!AK87="x","x",$AJ$2-'Indicator Date hidden'!AK87)</f>
        <v>x</v>
      </c>
      <c r="AK86" s="205">
        <f>IF('Indicator Date hidden'!AL87="x","x",$AK$2-'Indicator Date hidden'!AL87)</f>
        <v>0</v>
      </c>
      <c r="AL86" s="205">
        <f>IF('Indicator Date hidden'!AM87="x","x",$AL$2-'Indicator Date hidden'!AM87)</f>
        <v>0</v>
      </c>
      <c r="AM86" s="205">
        <f>IF('Indicator Date hidden'!AN87="x","x",$AM$2-'Indicator Date hidden'!AN87)</f>
        <v>0</v>
      </c>
      <c r="AN86" s="205">
        <f>IF('Indicator Date hidden'!AO87="x","x",$AN$2-'Indicator Date hidden'!AO87)</f>
        <v>0</v>
      </c>
      <c r="AO86" s="205">
        <f>IF('Indicator Date hidden'!AP87="x","x",$AO$2-'Indicator Date hidden'!AP87)</f>
        <v>0</v>
      </c>
      <c r="AP86" s="205">
        <f>IF('Indicator Date hidden'!AQ87="x","x",$AP$2-'Indicator Date hidden'!AQ87)</f>
        <v>0</v>
      </c>
      <c r="AQ86" s="205">
        <f>IF('Indicator Date hidden'!AR87="x","x",$AQ$2-'Indicator Date hidden'!AR87)</f>
        <v>4</v>
      </c>
      <c r="AR86" s="205">
        <f>IF('Indicator Date hidden'!AS87="x","x",$AR$2-'Indicator Date hidden'!AS87)</f>
        <v>0</v>
      </c>
      <c r="AS86" s="205">
        <f>IF('Indicator Date hidden'!AT87="x","x",$AS$2-'Indicator Date hidden'!AT87)</f>
        <v>0</v>
      </c>
      <c r="AT86" s="205">
        <f>IF('Indicator Date hidden'!AU87="x","x",$AT$2-'Indicator Date hidden'!AU87)</f>
        <v>0</v>
      </c>
      <c r="AU86" s="205">
        <f>IF('Indicator Date hidden'!AV87="x","x",$AU$2-'Indicator Date hidden'!AV87)</f>
        <v>2</v>
      </c>
      <c r="AV86" s="205">
        <f>IF('Indicator Date hidden'!AW87="x","x",$AV$2-'Indicator Date hidden'!AW87)</f>
        <v>0</v>
      </c>
      <c r="AW86" s="205">
        <f>IF('Indicator Date hidden'!AX87="x","x",$AW$2-'Indicator Date hidden'!AX87)</f>
        <v>0</v>
      </c>
      <c r="AX86" s="205">
        <f>IF('Indicator Date hidden'!AY87="x","x",$AX$2-'Indicator Date hidden'!AY87)</f>
        <v>0</v>
      </c>
      <c r="AY86" s="205">
        <f>IF('Indicator Date hidden'!AZ87="x","x",$AY$2-'Indicator Date hidden'!AZ87)</f>
        <v>0</v>
      </c>
      <c r="AZ86" s="205">
        <f>IF('Indicator Date hidden'!BA87="x","x",$AZ$2-'Indicator Date hidden'!BA87)</f>
        <v>0</v>
      </c>
      <c r="BA86">
        <f t="shared" si="10"/>
        <v>17</v>
      </c>
      <c r="BB86" s="21">
        <f t="shared" si="11"/>
        <v>0.35416666666666669</v>
      </c>
      <c r="BC86">
        <f t="shared" si="12"/>
        <v>6</v>
      </c>
      <c r="BD86" s="21">
        <f t="shared" si="13"/>
        <v>0.98930917254864714</v>
      </c>
      <c r="BE86" s="281">
        <f t="shared" si="14"/>
        <v>0</v>
      </c>
    </row>
    <row r="87" spans="1:57" x14ac:dyDescent="0.35">
      <c r="A87" t="s">
        <v>7038</v>
      </c>
      <c r="B87" s="205">
        <f>IF('Indicator Date hidden'!C88="x","x",$B$2-'Indicator Date hidden'!C88)</f>
        <v>0</v>
      </c>
      <c r="C87" s="205">
        <f>IF('Indicator Date hidden'!D88="x","x",$C$2-'Indicator Date hidden'!D88)</f>
        <v>0</v>
      </c>
      <c r="D87" s="205">
        <f>IF('Indicator Date hidden'!E88="x","x",$D$2-'Indicator Date hidden'!E88)</f>
        <v>0</v>
      </c>
      <c r="E87" s="205">
        <f>IF('Indicator Date hidden'!F88="x","x",$E$2-'Indicator Date hidden'!F88)</f>
        <v>0</v>
      </c>
      <c r="F87" s="205">
        <f>IF('Indicator Date hidden'!G88="x","x",$F$2-'Indicator Date hidden'!G88)</f>
        <v>0</v>
      </c>
      <c r="G87" s="205">
        <f>IF('Indicator Date hidden'!H88="x","x",$G$2-'Indicator Date hidden'!H88)</f>
        <v>0</v>
      </c>
      <c r="H87" s="205">
        <f>IF('Indicator Date hidden'!I88="x","x",$H$2-'Indicator Date hidden'!I88)</f>
        <v>0</v>
      </c>
      <c r="I87" s="205">
        <f>IF('Indicator Date hidden'!J88="x","x",$I$2-'Indicator Date hidden'!J88)</f>
        <v>0</v>
      </c>
      <c r="J87" s="205">
        <f>IF('Indicator Date hidden'!K88="x","x",$J$2-'Indicator Date hidden'!K88)</f>
        <v>0</v>
      </c>
      <c r="K87" s="205">
        <f>IF('Indicator Date hidden'!L88="x","x",$K$2-'Indicator Date hidden'!L88)</f>
        <v>0</v>
      </c>
      <c r="L87" s="205">
        <f>IF('Indicator Date hidden'!M88="x","x",$L$2-'Indicator Date hidden'!M88)</f>
        <v>0</v>
      </c>
      <c r="M87" s="205">
        <f>IF('Indicator Date hidden'!N88="x","x",$M$2-'Indicator Date hidden'!N88)</f>
        <v>0</v>
      </c>
      <c r="N87" s="205">
        <f>IF('Indicator Date hidden'!O88="x","x",$N$2-'Indicator Date hidden'!O88)</f>
        <v>0</v>
      </c>
      <c r="O87" s="205">
        <f>IF('Indicator Date hidden'!P88="x","x",$O$2-'Indicator Date hidden'!P88)</f>
        <v>0</v>
      </c>
      <c r="P87" s="205">
        <f>IF('Indicator Date hidden'!Q88="x","x",$P$2-'Indicator Date hidden'!Q88)</f>
        <v>0</v>
      </c>
      <c r="Q87" s="205">
        <f>IF('Indicator Date hidden'!R88="x","x",$Q$2-'Indicator Date hidden'!R88)</f>
        <v>3</v>
      </c>
      <c r="R87" s="205">
        <f>IF('Indicator Date hidden'!S88="x","x",$R$2-'Indicator Date hidden'!S88)</f>
        <v>0</v>
      </c>
      <c r="S87" s="205">
        <f>IF('Indicator Date hidden'!T88="x","x",$S$2-'Indicator Date hidden'!T88)</f>
        <v>0</v>
      </c>
      <c r="T87" s="205">
        <f>IF('Indicator Date hidden'!U88="x","x",$T$2-'Indicator Date hidden'!U88)</f>
        <v>0</v>
      </c>
      <c r="U87" s="205">
        <f>IF('Indicator Date hidden'!V88="x","x",$U$2-'Indicator Date hidden'!V88)</f>
        <v>0</v>
      </c>
      <c r="V87" s="205">
        <f>IF('Indicator Date hidden'!W88="x","x",$V$2-'Indicator Date hidden'!W88)</f>
        <v>0</v>
      </c>
      <c r="W87" s="205">
        <f>IF('Indicator Date hidden'!X88="x","x",$W$2-'Indicator Date hidden'!X88)</f>
        <v>4</v>
      </c>
      <c r="X87" s="205">
        <f>IF('Indicator Date hidden'!Y88="x","x",$X$2-'Indicator Date hidden'!Y88)</f>
        <v>1</v>
      </c>
      <c r="Y87" s="205">
        <f>IF('Indicator Date hidden'!Z88="x","x",$Y$2-'Indicator Date hidden'!Z88)</f>
        <v>0</v>
      </c>
      <c r="Z87" s="205">
        <f>IF('Indicator Date hidden'!AA88="x","x",$Z$2-'Indicator Date hidden'!AA88)</f>
        <v>0</v>
      </c>
      <c r="AA87" s="205">
        <f>IF('Indicator Date hidden'!AB88="x","x",$AA$2-'Indicator Date hidden'!AB88)</f>
        <v>0</v>
      </c>
      <c r="AB87" s="205">
        <f>IF('Indicator Date hidden'!AC88="x","x",$AB$2-'Indicator Date hidden'!AC88)</f>
        <v>0</v>
      </c>
      <c r="AC87" s="205">
        <f>IF('Indicator Date hidden'!AD88="x","x",$AC$2-'Indicator Date hidden'!AD88)</f>
        <v>0</v>
      </c>
      <c r="AD87" s="205" t="str">
        <f>IF('Indicator Date hidden'!AE88="x","x",$AD$2-'Indicator Date hidden'!AE88)</f>
        <v>x</v>
      </c>
      <c r="AE87" s="205">
        <f>IF('Indicator Date hidden'!AF88="x","x",$AE$2-'Indicator Date hidden'!AF88)</f>
        <v>0</v>
      </c>
      <c r="AF87" s="205">
        <f>IF('Indicator Date hidden'!AG88="x","x",$AF$2-'Indicator Date hidden'!AG88)</f>
        <v>0</v>
      </c>
      <c r="AG87" s="205">
        <f>IF('Indicator Date hidden'!AH88="x","x",$AG$2-'Indicator Date hidden'!AH88)</f>
        <v>0</v>
      </c>
      <c r="AH87" s="205">
        <f>IF('Indicator Date hidden'!AI88="x","x",$AH$2-'Indicator Date hidden'!AI88)</f>
        <v>0</v>
      </c>
      <c r="AI87" s="205">
        <f>IF('Indicator Date hidden'!AJ88="x","x",$AI$2-'Indicator Date hidden'!AJ88)</f>
        <v>0</v>
      </c>
      <c r="AJ87" s="205" t="str">
        <f>IF('Indicator Date hidden'!AK88="x","x",$AJ$2-'Indicator Date hidden'!AK88)</f>
        <v>x</v>
      </c>
      <c r="AK87" s="205">
        <f>IF('Indicator Date hidden'!AL88="x","x",$AK$2-'Indicator Date hidden'!AL88)</f>
        <v>1</v>
      </c>
      <c r="AL87" s="205">
        <f>IF('Indicator Date hidden'!AM88="x","x",$AL$2-'Indicator Date hidden'!AM88)</f>
        <v>0</v>
      </c>
      <c r="AM87" s="205">
        <f>IF('Indicator Date hidden'!AN88="x","x",$AM$2-'Indicator Date hidden'!AN88)</f>
        <v>0</v>
      </c>
      <c r="AN87" s="205">
        <f>IF('Indicator Date hidden'!AO88="x","x",$AN$2-'Indicator Date hidden'!AO88)</f>
        <v>0</v>
      </c>
      <c r="AO87" s="205" t="str">
        <f>IF('Indicator Date hidden'!AP88="x","x",$AO$2-'Indicator Date hidden'!AP88)</f>
        <v>x</v>
      </c>
      <c r="AP87" s="205" t="str">
        <f>IF('Indicator Date hidden'!AQ88="x","x",$AP$2-'Indicator Date hidden'!AQ88)</f>
        <v>x</v>
      </c>
      <c r="AQ87" s="205">
        <f>IF('Indicator Date hidden'!AR88="x","x",$AQ$2-'Indicator Date hidden'!AR88)</f>
        <v>4</v>
      </c>
      <c r="AR87" s="205">
        <f>IF('Indicator Date hidden'!AS88="x","x",$AR$2-'Indicator Date hidden'!AS88)</f>
        <v>0</v>
      </c>
      <c r="AS87" s="205">
        <f>IF('Indicator Date hidden'!AT88="x","x",$AS$2-'Indicator Date hidden'!AT88)</f>
        <v>0</v>
      </c>
      <c r="AT87" s="205">
        <f>IF('Indicator Date hidden'!AU88="x","x",$AT$2-'Indicator Date hidden'!AU88)</f>
        <v>0</v>
      </c>
      <c r="AU87" s="205">
        <f>IF('Indicator Date hidden'!AV88="x","x",$AU$2-'Indicator Date hidden'!AV88)</f>
        <v>5</v>
      </c>
      <c r="AV87" s="205">
        <f>IF('Indicator Date hidden'!AW88="x","x",$AV$2-'Indicator Date hidden'!AW88)</f>
        <v>0</v>
      </c>
      <c r="AW87" s="205">
        <f>IF('Indicator Date hidden'!AX88="x","x",$AW$2-'Indicator Date hidden'!AX88)</f>
        <v>0</v>
      </c>
      <c r="AX87" s="205">
        <f>IF('Indicator Date hidden'!AY88="x","x",$AX$2-'Indicator Date hidden'!AY88)</f>
        <v>0</v>
      </c>
      <c r="AY87" s="205">
        <f>IF('Indicator Date hidden'!AZ88="x","x",$AY$2-'Indicator Date hidden'!AZ88)</f>
        <v>0</v>
      </c>
      <c r="AZ87" s="205">
        <f>IF('Indicator Date hidden'!BA88="x","x",$AZ$2-'Indicator Date hidden'!BA88)</f>
        <v>0</v>
      </c>
      <c r="BA87">
        <f t="shared" si="10"/>
        <v>18</v>
      </c>
      <c r="BB87" s="21">
        <f t="shared" si="11"/>
        <v>0.38297872340425532</v>
      </c>
      <c r="BC87">
        <f t="shared" si="12"/>
        <v>6</v>
      </c>
      <c r="BD87" s="21">
        <f t="shared" si="13"/>
        <v>1.1402349793169586</v>
      </c>
      <c r="BE87" s="281">
        <f t="shared" si="14"/>
        <v>0</v>
      </c>
    </row>
    <row r="88" spans="1:57" x14ac:dyDescent="0.35">
      <c r="A88" t="s">
        <v>7039</v>
      </c>
      <c r="B88" s="205">
        <f>IF('Indicator Date hidden'!C89="x","x",$B$2-'Indicator Date hidden'!C89)</f>
        <v>0</v>
      </c>
      <c r="C88" s="205">
        <f>IF('Indicator Date hidden'!D89="x","x",$C$2-'Indicator Date hidden'!D89)</f>
        <v>0</v>
      </c>
      <c r="D88" s="205">
        <f>IF('Indicator Date hidden'!E89="x","x",$D$2-'Indicator Date hidden'!E89)</f>
        <v>0</v>
      </c>
      <c r="E88" s="205">
        <f>IF('Indicator Date hidden'!F89="x","x",$E$2-'Indicator Date hidden'!F89)</f>
        <v>0</v>
      </c>
      <c r="F88" s="205">
        <f>IF('Indicator Date hidden'!G89="x","x",$F$2-'Indicator Date hidden'!G89)</f>
        <v>0</v>
      </c>
      <c r="G88" s="205">
        <f>IF('Indicator Date hidden'!H89="x","x",$G$2-'Indicator Date hidden'!H89)</f>
        <v>0</v>
      </c>
      <c r="H88" s="205">
        <f>IF('Indicator Date hidden'!I89="x","x",$H$2-'Indicator Date hidden'!I89)</f>
        <v>0</v>
      </c>
      <c r="I88" s="205">
        <f>IF('Indicator Date hidden'!J89="x","x",$I$2-'Indicator Date hidden'!J89)</f>
        <v>0</v>
      </c>
      <c r="J88" s="205">
        <f>IF('Indicator Date hidden'!K89="x","x",$J$2-'Indicator Date hidden'!K89)</f>
        <v>0</v>
      </c>
      <c r="K88" s="205">
        <f>IF('Indicator Date hidden'!L89="x","x",$K$2-'Indicator Date hidden'!L89)</f>
        <v>0</v>
      </c>
      <c r="L88" s="205">
        <f>IF('Indicator Date hidden'!M89="x","x",$L$2-'Indicator Date hidden'!M89)</f>
        <v>0</v>
      </c>
      <c r="M88" s="205">
        <f>IF('Indicator Date hidden'!N89="x","x",$M$2-'Indicator Date hidden'!N89)</f>
        <v>0</v>
      </c>
      <c r="N88" s="205">
        <f>IF('Indicator Date hidden'!O89="x","x",$N$2-'Indicator Date hidden'!O89)</f>
        <v>0</v>
      </c>
      <c r="O88" s="205">
        <f>IF('Indicator Date hidden'!P89="x","x",$O$2-'Indicator Date hidden'!P89)</f>
        <v>0</v>
      </c>
      <c r="P88" s="205">
        <f>IF('Indicator Date hidden'!Q89="x","x",$P$2-'Indicator Date hidden'!Q89)</f>
        <v>0</v>
      </c>
      <c r="Q88" s="205">
        <f>IF('Indicator Date hidden'!R89="x","x",$Q$2-'Indicator Date hidden'!R89)</f>
        <v>5</v>
      </c>
      <c r="R88" s="205">
        <f>IF('Indicator Date hidden'!S89="x","x",$R$2-'Indicator Date hidden'!S89)</f>
        <v>0</v>
      </c>
      <c r="S88" s="205">
        <f>IF('Indicator Date hidden'!T89="x","x",$S$2-'Indicator Date hidden'!T89)</f>
        <v>0</v>
      </c>
      <c r="T88" s="205">
        <f>IF('Indicator Date hidden'!U89="x","x",$T$2-'Indicator Date hidden'!U89)</f>
        <v>0</v>
      </c>
      <c r="U88" s="205">
        <f>IF('Indicator Date hidden'!V89="x","x",$U$2-'Indicator Date hidden'!V89)</f>
        <v>0</v>
      </c>
      <c r="V88" s="205">
        <f>IF('Indicator Date hidden'!W89="x","x",$V$2-'Indicator Date hidden'!W89)</f>
        <v>0</v>
      </c>
      <c r="W88" s="205">
        <f>IF('Indicator Date hidden'!X89="x","x",$W$2-'Indicator Date hidden'!X89)</f>
        <v>0</v>
      </c>
      <c r="X88" s="205">
        <f>IF('Indicator Date hidden'!Y89="x","x",$X$2-'Indicator Date hidden'!Y89)</f>
        <v>1</v>
      </c>
      <c r="Y88" s="205">
        <f>IF('Indicator Date hidden'!Z89="x","x",$Y$2-'Indicator Date hidden'!Z89)</f>
        <v>0</v>
      </c>
      <c r="Z88" s="205">
        <f>IF('Indicator Date hidden'!AA89="x","x",$Z$2-'Indicator Date hidden'!AA89)</f>
        <v>0</v>
      </c>
      <c r="AA88" s="205">
        <f>IF('Indicator Date hidden'!AB89="x","x",$AA$2-'Indicator Date hidden'!AB89)</f>
        <v>0</v>
      </c>
      <c r="AB88" s="205">
        <f>IF('Indicator Date hidden'!AC89="x","x",$AB$2-'Indicator Date hidden'!AC89)</f>
        <v>0</v>
      </c>
      <c r="AC88" s="205">
        <f>IF('Indicator Date hidden'!AD89="x","x",$AC$2-'Indicator Date hidden'!AD89)</f>
        <v>0</v>
      </c>
      <c r="AD88" s="205">
        <f>IF('Indicator Date hidden'!AE89="x","x",$AD$2-'Indicator Date hidden'!AE89)</f>
        <v>0</v>
      </c>
      <c r="AE88" s="205">
        <f>IF('Indicator Date hidden'!AF89="x","x",$AE$2-'Indicator Date hidden'!AF89)</f>
        <v>0</v>
      </c>
      <c r="AF88" s="205">
        <f>IF('Indicator Date hidden'!AG89="x","x",$AF$2-'Indicator Date hidden'!AG89)</f>
        <v>8</v>
      </c>
      <c r="AG88" s="205">
        <f>IF('Indicator Date hidden'!AH89="x","x",$AG$2-'Indicator Date hidden'!AH89)</f>
        <v>0</v>
      </c>
      <c r="AH88" s="205">
        <f>IF('Indicator Date hidden'!AI89="x","x",$AH$2-'Indicator Date hidden'!AI89)</f>
        <v>0</v>
      </c>
      <c r="AI88" s="205">
        <f>IF('Indicator Date hidden'!AJ89="x","x",$AI$2-'Indicator Date hidden'!AJ89)</f>
        <v>0</v>
      </c>
      <c r="AJ88" s="205">
        <f>IF('Indicator Date hidden'!AK89="x","x",$AJ$2-'Indicator Date hidden'!AK89)</f>
        <v>1</v>
      </c>
      <c r="AK88" s="205">
        <f>IF('Indicator Date hidden'!AL89="x","x",$AK$2-'Indicator Date hidden'!AL89)</f>
        <v>0</v>
      </c>
      <c r="AL88" s="205">
        <f>IF('Indicator Date hidden'!AM89="x","x",$AL$2-'Indicator Date hidden'!AM89)</f>
        <v>0</v>
      </c>
      <c r="AM88" s="205">
        <f>IF('Indicator Date hidden'!AN89="x","x",$AM$2-'Indicator Date hidden'!AN89)</f>
        <v>0</v>
      </c>
      <c r="AN88" s="205">
        <f>IF('Indicator Date hidden'!AO89="x","x",$AN$2-'Indicator Date hidden'!AO89)</f>
        <v>0</v>
      </c>
      <c r="AO88" s="205">
        <f>IF('Indicator Date hidden'!AP89="x","x",$AO$2-'Indicator Date hidden'!AP89)</f>
        <v>1</v>
      </c>
      <c r="AP88" s="205">
        <f>IF('Indicator Date hidden'!AQ89="x","x",$AP$2-'Indicator Date hidden'!AQ89)</f>
        <v>0</v>
      </c>
      <c r="AQ88" s="205">
        <f>IF('Indicator Date hidden'!AR89="x","x",$AQ$2-'Indicator Date hidden'!AR89)</f>
        <v>0</v>
      </c>
      <c r="AR88" s="205">
        <f>IF('Indicator Date hidden'!AS89="x","x",$AR$2-'Indicator Date hidden'!AS89)</f>
        <v>0</v>
      </c>
      <c r="AS88" s="205">
        <f>IF('Indicator Date hidden'!AT89="x","x",$AS$2-'Indicator Date hidden'!AT89)</f>
        <v>0</v>
      </c>
      <c r="AT88" s="205">
        <f>IF('Indicator Date hidden'!AU89="x","x",$AT$2-'Indicator Date hidden'!AU89)</f>
        <v>0</v>
      </c>
      <c r="AU88" s="205">
        <f>IF('Indicator Date hidden'!AV89="x","x",$AU$2-'Indicator Date hidden'!AV89)</f>
        <v>7</v>
      </c>
      <c r="AV88" s="205">
        <f>IF('Indicator Date hidden'!AW89="x","x",$AV$2-'Indicator Date hidden'!AW89)</f>
        <v>0</v>
      </c>
      <c r="AW88" s="205">
        <f>IF('Indicator Date hidden'!AX89="x","x",$AW$2-'Indicator Date hidden'!AX89)</f>
        <v>0</v>
      </c>
      <c r="AX88" s="205">
        <f>IF('Indicator Date hidden'!AY89="x","x",$AX$2-'Indicator Date hidden'!AY89)</f>
        <v>0</v>
      </c>
      <c r="AY88" s="205">
        <f>IF('Indicator Date hidden'!AZ89="x","x",$AY$2-'Indicator Date hidden'!AZ89)</f>
        <v>0</v>
      </c>
      <c r="AZ88" s="205">
        <f>IF('Indicator Date hidden'!BA89="x","x",$AZ$2-'Indicator Date hidden'!BA89)</f>
        <v>0</v>
      </c>
      <c r="BA88">
        <f t="shared" si="10"/>
        <v>23</v>
      </c>
      <c r="BB88" s="21">
        <f t="shared" si="11"/>
        <v>0.45098039215686275</v>
      </c>
      <c r="BC88">
        <f t="shared" si="12"/>
        <v>6</v>
      </c>
      <c r="BD88" s="21">
        <f t="shared" si="13"/>
        <v>1.6004132492087735</v>
      </c>
      <c r="BE88" s="281">
        <f t="shared" si="14"/>
        <v>0</v>
      </c>
    </row>
    <row r="89" spans="1:57" x14ac:dyDescent="0.35">
      <c r="A89" t="s">
        <v>7045</v>
      </c>
      <c r="B89" s="205">
        <f>IF('Indicator Date hidden'!C90="x","x",$B$2-'Indicator Date hidden'!C90)</f>
        <v>0</v>
      </c>
      <c r="C89" s="205">
        <f>IF('Indicator Date hidden'!D90="x","x",$C$2-'Indicator Date hidden'!D90)</f>
        <v>0</v>
      </c>
      <c r="D89" s="205">
        <f>IF('Indicator Date hidden'!E90="x","x",$D$2-'Indicator Date hidden'!E90)</f>
        <v>0</v>
      </c>
      <c r="E89" s="205">
        <f>IF('Indicator Date hidden'!F90="x","x",$E$2-'Indicator Date hidden'!F90)</f>
        <v>0</v>
      </c>
      <c r="F89" s="205">
        <f>IF('Indicator Date hidden'!G90="x","x",$F$2-'Indicator Date hidden'!G90)</f>
        <v>0</v>
      </c>
      <c r="G89" s="205">
        <f>IF('Indicator Date hidden'!H90="x","x",$G$2-'Indicator Date hidden'!H90)</f>
        <v>0</v>
      </c>
      <c r="H89" s="205">
        <f>IF('Indicator Date hidden'!I90="x","x",$H$2-'Indicator Date hidden'!I90)</f>
        <v>0</v>
      </c>
      <c r="I89" s="205">
        <f>IF('Indicator Date hidden'!J90="x","x",$I$2-'Indicator Date hidden'!J90)</f>
        <v>0</v>
      </c>
      <c r="J89" s="205">
        <f>IF('Indicator Date hidden'!K90="x","x",$J$2-'Indicator Date hidden'!K90)</f>
        <v>0</v>
      </c>
      <c r="K89" s="205">
        <f>IF('Indicator Date hidden'!L90="x","x",$K$2-'Indicator Date hidden'!L90)</f>
        <v>0</v>
      </c>
      <c r="L89" s="205">
        <f>IF('Indicator Date hidden'!M90="x","x",$L$2-'Indicator Date hidden'!M90)</f>
        <v>0</v>
      </c>
      <c r="M89" s="205">
        <f>IF('Indicator Date hidden'!N90="x","x",$M$2-'Indicator Date hidden'!N90)</f>
        <v>0</v>
      </c>
      <c r="N89" s="205">
        <f>IF('Indicator Date hidden'!O90="x","x",$N$2-'Indicator Date hidden'!O90)</f>
        <v>0</v>
      </c>
      <c r="O89" s="205">
        <f>IF('Indicator Date hidden'!P90="x","x",$O$2-'Indicator Date hidden'!P90)</f>
        <v>0</v>
      </c>
      <c r="P89" s="205">
        <f>IF('Indicator Date hidden'!Q90="x","x",$P$2-'Indicator Date hidden'!Q90)</f>
        <v>0</v>
      </c>
      <c r="Q89" s="205" t="str">
        <f>IF('Indicator Date hidden'!R90="x","x",$Q$2-'Indicator Date hidden'!R90)</f>
        <v>x</v>
      </c>
      <c r="R89" s="205">
        <f>IF('Indicator Date hidden'!S90="x","x",$R$2-'Indicator Date hidden'!S90)</f>
        <v>0</v>
      </c>
      <c r="S89" s="205">
        <f>IF('Indicator Date hidden'!T90="x","x",$S$2-'Indicator Date hidden'!T90)</f>
        <v>0</v>
      </c>
      <c r="T89" s="205">
        <f>IF('Indicator Date hidden'!U90="x","x",$T$2-'Indicator Date hidden'!U90)</f>
        <v>0</v>
      </c>
      <c r="U89" s="205">
        <f>IF('Indicator Date hidden'!V90="x","x",$U$2-'Indicator Date hidden'!V90)</f>
        <v>0</v>
      </c>
      <c r="V89" s="205">
        <f>IF('Indicator Date hidden'!W90="x","x",$V$2-'Indicator Date hidden'!W90)</f>
        <v>0</v>
      </c>
      <c r="W89" s="205">
        <f>IF('Indicator Date hidden'!X90="x","x",$W$2-'Indicator Date hidden'!X90)</f>
        <v>5</v>
      </c>
      <c r="X89" s="205">
        <f>IF('Indicator Date hidden'!Y90="x","x",$X$2-'Indicator Date hidden'!Y90)</f>
        <v>4</v>
      </c>
      <c r="Y89" s="205">
        <f>IF('Indicator Date hidden'!Z90="x","x",$Y$2-'Indicator Date hidden'!Z90)</f>
        <v>0</v>
      </c>
      <c r="Z89" s="205">
        <f>IF('Indicator Date hidden'!AA90="x","x",$Z$2-'Indicator Date hidden'!AA90)</f>
        <v>0</v>
      </c>
      <c r="AA89" s="205" t="str">
        <f>IF('Indicator Date hidden'!AB90="x","x",$AA$2-'Indicator Date hidden'!AB90)</f>
        <v>x</v>
      </c>
      <c r="AB89" s="205">
        <f>IF('Indicator Date hidden'!AC90="x","x",$AB$2-'Indicator Date hidden'!AC90)</f>
        <v>0</v>
      </c>
      <c r="AC89" s="205">
        <f>IF('Indicator Date hidden'!AD90="x","x",$AC$2-'Indicator Date hidden'!AD90)</f>
        <v>0</v>
      </c>
      <c r="AD89" s="205" t="str">
        <f>IF('Indicator Date hidden'!AE90="x","x",$AD$2-'Indicator Date hidden'!AE90)</f>
        <v>x</v>
      </c>
      <c r="AE89" s="205" t="str">
        <f>IF('Indicator Date hidden'!AF90="x","x",$AE$2-'Indicator Date hidden'!AF90)</f>
        <v>x</v>
      </c>
      <c r="AF89" s="205">
        <f>IF('Indicator Date hidden'!AG90="x","x",$AF$2-'Indicator Date hidden'!AG90)</f>
        <v>7</v>
      </c>
      <c r="AG89" s="205">
        <f>IF('Indicator Date hidden'!AH90="x","x",$AG$2-'Indicator Date hidden'!AH90)</f>
        <v>0</v>
      </c>
      <c r="AH89" s="205">
        <f>IF('Indicator Date hidden'!AI90="x","x",$AH$2-'Indicator Date hidden'!AI90)</f>
        <v>0</v>
      </c>
      <c r="AI89" s="205">
        <f>IF('Indicator Date hidden'!AJ90="x","x",$AI$2-'Indicator Date hidden'!AJ90)</f>
        <v>0</v>
      </c>
      <c r="AJ89" s="205" t="str">
        <f>IF('Indicator Date hidden'!AK90="x","x",$AJ$2-'Indicator Date hidden'!AK90)</f>
        <v>x</v>
      </c>
      <c r="AK89" s="205" t="str">
        <f>IF('Indicator Date hidden'!AL90="x","x",$AK$2-'Indicator Date hidden'!AL90)</f>
        <v>x</v>
      </c>
      <c r="AL89" s="205">
        <f>IF('Indicator Date hidden'!AM90="x","x",$AL$2-'Indicator Date hidden'!AM90)</f>
        <v>0</v>
      </c>
      <c r="AM89" s="205">
        <f>IF('Indicator Date hidden'!AN90="x","x",$AM$2-'Indicator Date hidden'!AN90)</f>
        <v>0</v>
      </c>
      <c r="AN89" s="205">
        <f>IF('Indicator Date hidden'!AO90="x","x",$AN$2-'Indicator Date hidden'!AO90)</f>
        <v>0</v>
      </c>
      <c r="AO89" s="205" t="str">
        <f>IF('Indicator Date hidden'!AP90="x","x",$AO$2-'Indicator Date hidden'!AP90)</f>
        <v>x</v>
      </c>
      <c r="AP89" s="205" t="str">
        <f>IF('Indicator Date hidden'!AQ90="x","x",$AP$2-'Indicator Date hidden'!AQ90)</f>
        <v>x</v>
      </c>
      <c r="AQ89" s="205" t="str">
        <f>IF('Indicator Date hidden'!AR90="x","x",$AQ$2-'Indicator Date hidden'!AR90)</f>
        <v>x</v>
      </c>
      <c r="AR89" s="205">
        <f>IF('Indicator Date hidden'!AS90="x","x",$AR$2-'Indicator Date hidden'!AS90)</f>
        <v>0</v>
      </c>
      <c r="AS89" s="205" t="str">
        <f>IF('Indicator Date hidden'!AT90="x","x",$AS$2-'Indicator Date hidden'!AT90)</f>
        <v>x</v>
      </c>
      <c r="AT89" s="205">
        <f>IF('Indicator Date hidden'!AU90="x","x",$AT$2-'Indicator Date hidden'!AU90)</f>
        <v>0</v>
      </c>
      <c r="AU89" s="205" t="str">
        <f>IF('Indicator Date hidden'!AV90="x","x",$AU$2-'Indicator Date hidden'!AV90)</f>
        <v>x</v>
      </c>
      <c r="AV89" s="205">
        <f>IF('Indicator Date hidden'!AW90="x","x",$AV$2-'Indicator Date hidden'!AW90)</f>
        <v>0</v>
      </c>
      <c r="AW89" s="205">
        <f>IF('Indicator Date hidden'!AX90="x","x",$AW$2-'Indicator Date hidden'!AX90)</f>
        <v>0</v>
      </c>
      <c r="AX89" s="205">
        <f>IF('Indicator Date hidden'!AY90="x","x",$AX$2-'Indicator Date hidden'!AY90)</f>
        <v>0</v>
      </c>
      <c r="AY89" s="205">
        <f>IF('Indicator Date hidden'!AZ90="x","x",$AY$2-'Indicator Date hidden'!AZ90)</f>
        <v>0</v>
      </c>
      <c r="AZ89" s="205">
        <f>IF('Indicator Date hidden'!BA90="x","x",$AZ$2-'Indicator Date hidden'!BA90)</f>
        <v>0</v>
      </c>
      <c r="BA89">
        <f t="shared" si="10"/>
        <v>16</v>
      </c>
      <c r="BB89" s="21">
        <f t="shared" si="11"/>
        <v>0.4</v>
      </c>
      <c r="BC89">
        <f t="shared" si="12"/>
        <v>3</v>
      </c>
      <c r="BD89" s="21">
        <f t="shared" si="13"/>
        <v>1.4456832294800961</v>
      </c>
      <c r="BE89" s="281">
        <f t="shared" si="14"/>
        <v>0</v>
      </c>
    </row>
    <row r="90" spans="1:57" x14ac:dyDescent="0.35">
      <c r="A90" t="s">
        <v>7123</v>
      </c>
      <c r="B90" s="205">
        <f>IF('Indicator Date hidden'!C91="x","x",$B$2-'Indicator Date hidden'!C91)</f>
        <v>0</v>
      </c>
      <c r="C90" s="205">
        <f>IF('Indicator Date hidden'!D91="x","x",$C$2-'Indicator Date hidden'!D91)</f>
        <v>0</v>
      </c>
      <c r="D90" s="205">
        <f>IF('Indicator Date hidden'!E91="x","x",$D$2-'Indicator Date hidden'!E91)</f>
        <v>0</v>
      </c>
      <c r="E90" s="205">
        <f>IF('Indicator Date hidden'!F91="x","x",$E$2-'Indicator Date hidden'!F91)</f>
        <v>0</v>
      </c>
      <c r="F90" s="205">
        <f>IF('Indicator Date hidden'!G91="x","x",$F$2-'Indicator Date hidden'!G91)</f>
        <v>0</v>
      </c>
      <c r="G90" s="205">
        <f>IF('Indicator Date hidden'!H91="x","x",$G$2-'Indicator Date hidden'!H91)</f>
        <v>0</v>
      </c>
      <c r="H90" s="205">
        <f>IF('Indicator Date hidden'!I91="x","x",$H$2-'Indicator Date hidden'!I91)</f>
        <v>0</v>
      </c>
      <c r="I90" s="205">
        <f>IF('Indicator Date hidden'!J91="x","x",$I$2-'Indicator Date hidden'!J91)</f>
        <v>0</v>
      </c>
      <c r="J90" s="205">
        <f>IF('Indicator Date hidden'!K91="x","x",$J$2-'Indicator Date hidden'!K91)</f>
        <v>0</v>
      </c>
      <c r="K90" s="205">
        <f>IF('Indicator Date hidden'!L91="x","x",$K$2-'Indicator Date hidden'!L91)</f>
        <v>0</v>
      </c>
      <c r="L90" s="205">
        <f>IF('Indicator Date hidden'!M91="x","x",$L$2-'Indicator Date hidden'!M91)</f>
        <v>0</v>
      </c>
      <c r="M90" s="205">
        <f>IF('Indicator Date hidden'!N91="x","x",$M$2-'Indicator Date hidden'!N91)</f>
        <v>0</v>
      </c>
      <c r="N90" s="205">
        <f>IF('Indicator Date hidden'!O91="x","x",$N$2-'Indicator Date hidden'!O91)</f>
        <v>0</v>
      </c>
      <c r="O90" s="205">
        <f>IF('Indicator Date hidden'!P91="x","x",$O$2-'Indicator Date hidden'!P91)</f>
        <v>0</v>
      </c>
      <c r="P90" s="205" t="str">
        <f>IF('Indicator Date hidden'!Q91="x","x",$P$2-'Indicator Date hidden'!Q91)</f>
        <v>x</v>
      </c>
      <c r="Q90" s="205" t="str">
        <f>IF('Indicator Date hidden'!R91="x","x",$Q$2-'Indicator Date hidden'!R91)</f>
        <v>x</v>
      </c>
      <c r="R90" s="205">
        <f>IF('Indicator Date hidden'!S91="x","x",$R$2-'Indicator Date hidden'!S91)</f>
        <v>0</v>
      </c>
      <c r="S90" s="205">
        <f>IF('Indicator Date hidden'!T91="x","x",$S$2-'Indicator Date hidden'!T91)</f>
        <v>0</v>
      </c>
      <c r="T90" s="205">
        <f>IF('Indicator Date hidden'!U91="x","x",$T$2-'Indicator Date hidden'!U91)</f>
        <v>0</v>
      </c>
      <c r="U90" s="205" t="str">
        <f>IF('Indicator Date hidden'!V91="x","x",$U$2-'Indicator Date hidden'!V91)</f>
        <v>x</v>
      </c>
      <c r="V90" s="205">
        <f>IF('Indicator Date hidden'!W91="x","x",$V$2-'Indicator Date hidden'!W91)</f>
        <v>0</v>
      </c>
      <c r="W90" s="205">
        <f>IF('Indicator Date hidden'!X91="x","x",$W$2-'Indicator Date hidden'!X91)</f>
        <v>2</v>
      </c>
      <c r="X90" s="205" t="str">
        <f>IF('Indicator Date hidden'!Y91="x","x",$X$2-'Indicator Date hidden'!Y91)</f>
        <v>x</v>
      </c>
      <c r="Y90" s="205">
        <f>IF('Indicator Date hidden'!Z91="x","x",$Y$2-'Indicator Date hidden'!Z91)</f>
        <v>0</v>
      </c>
      <c r="Z90" s="205">
        <f>IF('Indicator Date hidden'!AA91="x","x",$Z$2-'Indicator Date hidden'!AA91)</f>
        <v>0</v>
      </c>
      <c r="AA90" s="205" t="str">
        <f>IF('Indicator Date hidden'!AB91="x","x",$AA$2-'Indicator Date hidden'!AB91)</f>
        <v>x</v>
      </c>
      <c r="AB90" s="205" t="str">
        <f>IF('Indicator Date hidden'!AC91="x","x",$AB$2-'Indicator Date hidden'!AC91)</f>
        <v>x</v>
      </c>
      <c r="AC90" s="205">
        <f>IF('Indicator Date hidden'!AD91="x","x",$AC$2-'Indicator Date hidden'!AD91)</f>
        <v>0</v>
      </c>
      <c r="AD90" s="205">
        <f>IF('Indicator Date hidden'!AE91="x","x",$AD$2-'Indicator Date hidden'!AE91)</f>
        <v>0</v>
      </c>
      <c r="AE90" s="205" t="str">
        <f>IF('Indicator Date hidden'!AF91="x","x",$AE$2-'Indicator Date hidden'!AF91)</f>
        <v>x</v>
      </c>
      <c r="AF90" s="205" t="str">
        <f>IF('Indicator Date hidden'!AG91="x","x",$AF$2-'Indicator Date hidden'!AG91)</f>
        <v>x</v>
      </c>
      <c r="AG90" s="205">
        <f>IF('Indicator Date hidden'!AH91="x","x",$AG$2-'Indicator Date hidden'!AH91)</f>
        <v>0</v>
      </c>
      <c r="AH90" s="205">
        <f>IF('Indicator Date hidden'!AI91="x","x",$AH$2-'Indicator Date hidden'!AI91)</f>
        <v>0</v>
      </c>
      <c r="AI90" s="205">
        <f>IF('Indicator Date hidden'!AJ91="x","x",$AI$2-'Indicator Date hidden'!AJ91)</f>
        <v>0</v>
      </c>
      <c r="AJ90" s="205" t="str">
        <f>IF('Indicator Date hidden'!AK91="x","x",$AJ$2-'Indicator Date hidden'!AK91)</f>
        <v>x</v>
      </c>
      <c r="AK90" s="205" t="str">
        <f>IF('Indicator Date hidden'!AL91="x","x",$AK$2-'Indicator Date hidden'!AL91)</f>
        <v>x</v>
      </c>
      <c r="AL90" s="205">
        <f>IF('Indicator Date hidden'!AM91="x","x",$AL$2-'Indicator Date hidden'!AM91)</f>
        <v>0</v>
      </c>
      <c r="AM90" s="205">
        <f>IF('Indicator Date hidden'!AN91="x","x",$AM$2-'Indicator Date hidden'!AN91)</f>
        <v>0</v>
      </c>
      <c r="AN90" s="205">
        <f>IF('Indicator Date hidden'!AO91="x","x",$AN$2-'Indicator Date hidden'!AO91)</f>
        <v>0</v>
      </c>
      <c r="AO90" s="205" t="str">
        <f>IF('Indicator Date hidden'!AP91="x","x",$AO$2-'Indicator Date hidden'!AP91)</f>
        <v>x</v>
      </c>
      <c r="AP90" s="205" t="str">
        <f>IF('Indicator Date hidden'!AQ91="x","x",$AP$2-'Indicator Date hidden'!AQ91)</f>
        <v>x</v>
      </c>
      <c r="AQ90" s="205" t="str">
        <f>IF('Indicator Date hidden'!AR91="x","x",$AQ$2-'Indicator Date hidden'!AR91)</f>
        <v>x</v>
      </c>
      <c r="AR90" s="205">
        <f>IF('Indicator Date hidden'!AS91="x","x",$AR$2-'Indicator Date hidden'!AS91)</f>
        <v>0</v>
      </c>
      <c r="AS90" s="205">
        <f>IF('Indicator Date hidden'!AT91="x","x",$AS$2-'Indicator Date hidden'!AT91)</f>
        <v>0</v>
      </c>
      <c r="AT90" s="205">
        <f>IF('Indicator Date hidden'!AU91="x","x",$AT$2-'Indicator Date hidden'!AU91)</f>
        <v>0</v>
      </c>
      <c r="AU90" s="205">
        <f>IF('Indicator Date hidden'!AV91="x","x",$AU$2-'Indicator Date hidden'!AV91)</f>
        <v>6</v>
      </c>
      <c r="AV90" s="205">
        <f>IF('Indicator Date hidden'!AW91="x","x",$AV$2-'Indicator Date hidden'!AW91)</f>
        <v>0</v>
      </c>
      <c r="AW90" s="205">
        <f>IF('Indicator Date hidden'!AX91="x","x",$AW$2-'Indicator Date hidden'!AX91)</f>
        <v>0</v>
      </c>
      <c r="AX90" s="205">
        <f>IF('Indicator Date hidden'!AY91="x","x",$AX$2-'Indicator Date hidden'!AY91)</f>
        <v>0</v>
      </c>
      <c r="AY90" s="205">
        <f>IF('Indicator Date hidden'!AZ91="x","x",$AY$2-'Indicator Date hidden'!AZ91)</f>
        <v>0</v>
      </c>
      <c r="AZ90" s="205">
        <f>IF('Indicator Date hidden'!BA91="x","x",$AZ$2-'Indicator Date hidden'!BA91)</f>
        <v>0</v>
      </c>
      <c r="BA90">
        <f t="shared" si="10"/>
        <v>8</v>
      </c>
      <c r="BB90" s="21">
        <f t="shared" si="11"/>
        <v>0.21052631578947367</v>
      </c>
      <c r="BC90">
        <f t="shared" si="12"/>
        <v>2</v>
      </c>
      <c r="BD90" s="21">
        <f t="shared" si="13"/>
        <v>1.0041465278073112</v>
      </c>
      <c r="BE90" s="281">
        <f t="shared" si="14"/>
        <v>0</v>
      </c>
    </row>
    <row r="91" spans="1:57" x14ac:dyDescent="0.35">
      <c r="A91" t="s">
        <v>7049</v>
      </c>
      <c r="B91" s="205">
        <f>IF('Indicator Date hidden'!C92="x","x",$B$2-'Indicator Date hidden'!C92)</f>
        <v>0</v>
      </c>
      <c r="C91" s="205">
        <f>IF('Indicator Date hidden'!D92="x","x",$C$2-'Indicator Date hidden'!D92)</f>
        <v>0</v>
      </c>
      <c r="D91" s="205">
        <f>IF('Indicator Date hidden'!E92="x","x",$D$2-'Indicator Date hidden'!E92)</f>
        <v>0</v>
      </c>
      <c r="E91" s="205">
        <f>IF('Indicator Date hidden'!F92="x","x",$E$2-'Indicator Date hidden'!F92)</f>
        <v>0</v>
      </c>
      <c r="F91" s="205">
        <f>IF('Indicator Date hidden'!G92="x","x",$F$2-'Indicator Date hidden'!G92)</f>
        <v>0</v>
      </c>
      <c r="G91" s="205">
        <f>IF('Indicator Date hidden'!H92="x","x",$G$2-'Indicator Date hidden'!H92)</f>
        <v>0</v>
      </c>
      <c r="H91" s="205">
        <f>IF('Indicator Date hidden'!I92="x","x",$H$2-'Indicator Date hidden'!I92)</f>
        <v>0</v>
      </c>
      <c r="I91" s="205">
        <f>IF('Indicator Date hidden'!J92="x","x",$I$2-'Indicator Date hidden'!J92)</f>
        <v>0</v>
      </c>
      <c r="J91" s="205">
        <f>IF('Indicator Date hidden'!K92="x","x",$J$2-'Indicator Date hidden'!K92)</f>
        <v>0</v>
      </c>
      <c r="K91" s="205">
        <f>IF('Indicator Date hidden'!L92="x","x",$K$2-'Indicator Date hidden'!L92)</f>
        <v>0</v>
      </c>
      <c r="L91" s="205">
        <f>IF('Indicator Date hidden'!M92="x","x",$L$2-'Indicator Date hidden'!M92)</f>
        <v>0</v>
      </c>
      <c r="M91" s="205">
        <f>IF('Indicator Date hidden'!N92="x","x",$M$2-'Indicator Date hidden'!N92)</f>
        <v>0</v>
      </c>
      <c r="N91" s="205">
        <f>IF('Indicator Date hidden'!O92="x","x",$N$2-'Indicator Date hidden'!O92)</f>
        <v>0</v>
      </c>
      <c r="O91" s="205">
        <f>IF('Indicator Date hidden'!P92="x","x",$O$2-'Indicator Date hidden'!P92)</f>
        <v>0</v>
      </c>
      <c r="P91" s="205">
        <f>IF('Indicator Date hidden'!Q92="x","x",$P$2-'Indicator Date hidden'!Q92)</f>
        <v>0</v>
      </c>
      <c r="Q91" s="205" t="str">
        <f>IF('Indicator Date hidden'!R92="x","x",$Q$2-'Indicator Date hidden'!R92)</f>
        <v>x</v>
      </c>
      <c r="R91" s="205">
        <f>IF('Indicator Date hidden'!S92="x","x",$R$2-'Indicator Date hidden'!S92)</f>
        <v>0</v>
      </c>
      <c r="S91" s="205">
        <f>IF('Indicator Date hidden'!T92="x","x",$S$2-'Indicator Date hidden'!T92)</f>
        <v>0</v>
      </c>
      <c r="T91" s="205">
        <f>IF('Indicator Date hidden'!U92="x","x",$T$2-'Indicator Date hidden'!U92)</f>
        <v>0</v>
      </c>
      <c r="U91" s="205" t="str">
        <f>IF('Indicator Date hidden'!V92="x","x",$U$2-'Indicator Date hidden'!V92)</f>
        <v>x</v>
      </c>
      <c r="V91" s="205">
        <f>IF('Indicator Date hidden'!W92="x","x",$V$2-'Indicator Date hidden'!W92)</f>
        <v>0</v>
      </c>
      <c r="W91" s="205">
        <f>IF('Indicator Date hidden'!X92="x","x",$W$2-'Indicator Date hidden'!X92)</f>
        <v>4</v>
      </c>
      <c r="X91" s="205">
        <f>IF('Indicator Date hidden'!Y92="x","x",$X$2-'Indicator Date hidden'!Y92)</f>
        <v>2</v>
      </c>
      <c r="Y91" s="205">
        <f>IF('Indicator Date hidden'!Z92="x","x",$Y$2-'Indicator Date hidden'!Z92)</f>
        <v>0</v>
      </c>
      <c r="Z91" s="205">
        <f>IF('Indicator Date hidden'!AA92="x","x",$Z$2-'Indicator Date hidden'!AA92)</f>
        <v>0</v>
      </c>
      <c r="AA91" s="205" t="str">
        <f>IF('Indicator Date hidden'!AB92="x","x",$AA$2-'Indicator Date hidden'!AB92)</f>
        <v>x</v>
      </c>
      <c r="AB91" s="205">
        <f>IF('Indicator Date hidden'!AC92="x","x",$AB$2-'Indicator Date hidden'!AC92)</f>
        <v>0</v>
      </c>
      <c r="AC91" s="205">
        <f>IF('Indicator Date hidden'!AD92="x","x",$AC$2-'Indicator Date hidden'!AD92)</f>
        <v>0</v>
      </c>
      <c r="AD91" s="205">
        <f>IF('Indicator Date hidden'!AE92="x","x",$AD$2-'Indicator Date hidden'!AE92)</f>
        <v>0</v>
      </c>
      <c r="AE91" s="205">
        <f>IF('Indicator Date hidden'!AF92="x","x",$AE$2-'Indicator Date hidden'!AF92)</f>
        <v>0</v>
      </c>
      <c r="AF91" s="205" t="str">
        <f>IF('Indicator Date hidden'!AG92="x","x",$AF$2-'Indicator Date hidden'!AG92)</f>
        <v>x</v>
      </c>
      <c r="AG91" s="205">
        <f>IF('Indicator Date hidden'!AH92="x","x",$AG$2-'Indicator Date hidden'!AH92)</f>
        <v>0</v>
      </c>
      <c r="AH91" s="205">
        <f>IF('Indicator Date hidden'!AI92="x","x",$AH$2-'Indicator Date hidden'!AI92)</f>
        <v>0</v>
      </c>
      <c r="AI91" s="205">
        <f>IF('Indicator Date hidden'!AJ92="x","x",$AI$2-'Indicator Date hidden'!AJ92)</f>
        <v>0</v>
      </c>
      <c r="AJ91" s="205" t="str">
        <f>IF('Indicator Date hidden'!AK92="x","x",$AJ$2-'Indicator Date hidden'!AK92)</f>
        <v>x</v>
      </c>
      <c r="AK91" s="205">
        <f>IF('Indicator Date hidden'!AL92="x","x",$AK$2-'Indicator Date hidden'!AL92)</f>
        <v>1</v>
      </c>
      <c r="AL91" s="205">
        <f>IF('Indicator Date hidden'!AM92="x","x",$AL$2-'Indicator Date hidden'!AM92)</f>
        <v>0</v>
      </c>
      <c r="AM91" s="205">
        <f>IF('Indicator Date hidden'!AN92="x","x",$AM$2-'Indicator Date hidden'!AN92)</f>
        <v>0</v>
      </c>
      <c r="AN91" s="205">
        <f>IF('Indicator Date hidden'!AO92="x","x",$AN$2-'Indicator Date hidden'!AO92)</f>
        <v>0</v>
      </c>
      <c r="AO91" s="205">
        <f>IF('Indicator Date hidden'!AP92="x","x",$AO$2-'Indicator Date hidden'!AP92)</f>
        <v>0</v>
      </c>
      <c r="AP91" s="205">
        <f>IF('Indicator Date hidden'!AQ92="x","x",$AP$2-'Indicator Date hidden'!AQ92)</f>
        <v>0</v>
      </c>
      <c r="AQ91" s="205">
        <f>IF('Indicator Date hidden'!AR92="x","x",$AQ$2-'Indicator Date hidden'!AR92)</f>
        <v>4</v>
      </c>
      <c r="AR91" s="205">
        <f>IF('Indicator Date hidden'!AS92="x","x",$AR$2-'Indicator Date hidden'!AS92)</f>
        <v>0</v>
      </c>
      <c r="AS91" s="205">
        <f>IF('Indicator Date hidden'!AT92="x","x",$AS$2-'Indicator Date hidden'!AT92)</f>
        <v>0</v>
      </c>
      <c r="AT91" s="205">
        <f>IF('Indicator Date hidden'!AU92="x","x",$AT$2-'Indicator Date hidden'!AU92)</f>
        <v>0</v>
      </c>
      <c r="AU91" s="205" t="str">
        <f>IF('Indicator Date hidden'!AV92="x","x",$AU$2-'Indicator Date hidden'!AV92)</f>
        <v>x</v>
      </c>
      <c r="AV91" s="205">
        <f>IF('Indicator Date hidden'!AW92="x","x",$AV$2-'Indicator Date hidden'!AW92)</f>
        <v>0</v>
      </c>
      <c r="AW91" s="205">
        <f>IF('Indicator Date hidden'!AX92="x","x",$AW$2-'Indicator Date hidden'!AX92)</f>
        <v>0</v>
      </c>
      <c r="AX91" s="205">
        <f>IF('Indicator Date hidden'!AY92="x","x",$AX$2-'Indicator Date hidden'!AY92)</f>
        <v>0</v>
      </c>
      <c r="AY91" s="205">
        <f>IF('Indicator Date hidden'!AZ92="x","x",$AY$2-'Indicator Date hidden'!AZ92)</f>
        <v>0</v>
      </c>
      <c r="AZ91" s="205">
        <f>IF('Indicator Date hidden'!BA92="x","x",$AZ$2-'Indicator Date hidden'!BA92)</f>
        <v>3</v>
      </c>
      <c r="BA91">
        <f t="shared" si="10"/>
        <v>14</v>
      </c>
      <c r="BB91" s="21">
        <f t="shared" si="11"/>
        <v>0.31111111111111112</v>
      </c>
      <c r="BC91">
        <f t="shared" si="12"/>
        <v>5</v>
      </c>
      <c r="BD91" s="21">
        <f t="shared" si="13"/>
        <v>0.9619938143072605</v>
      </c>
      <c r="BE91" s="281">
        <f t="shared" si="14"/>
        <v>0</v>
      </c>
    </row>
    <row r="92" spans="1:57" x14ac:dyDescent="0.35">
      <c r="A92" t="s">
        <v>7051</v>
      </c>
      <c r="B92" s="205">
        <f>IF('Indicator Date hidden'!C93="x","x",$B$2-'Indicator Date hidden'!C93)</f>
        <v>0</v>
      </c>
      <c r="C92" s="205">
        <f>IF('Indicator Date hidden'!D93="x","x",$C$2-'Indicator Date hidden'!D93)</f>
        <v>0</v>
      </c>
      <c r="D92" s="205">
        <f>IF('Indicator Date hidden'!E93="x","x",$D$2-'Indicator Date hidden'!E93)</f>
        <v>0</v>
      </c>
      <c r="E92" s="205">
        <f>IF('Indicator Date hidden'!F93="x","x",$E$2-'Indicator Date hidden'!F93)</f>
        <v>0</v>
      </c>
      <c r="F92" s="205">
        <f>IF('Indicator Date hidden'!G93="x","x",$F$2-'Indicator Date hidden'!G93)</f>
        <v>0</v>
      </c>
      <c r="G92" s="205">
        <f>IF('Indicator Date hidden'!H93="x","x",$G$2-'Indicator Date hidden'!H93)</f>
        <v>0</v>
      </c>
      <c r="H92" s="205">
        <f>IF('Indicator Date hidden'!I93="x","x",$H$2-'Indicator Date hidden'!I93)</f>
        <v>0</v>
      </c>
      <c r="I92" s="205">
        <f>IF('Indicator Date hidden'!J93="x","x",$I$2-'Indicator Date hidden'!J93)</f>
        <v>0</v>
      </c>
      <c r="J92" s="205">
        <f>IF('Indicator Date hidden'!K93="x","x",$J$2-'Indicator Date hidden'!K93)</f>
        <v>0</v>
      </c>
      <c r="K92" s="205">
        <f>IF('Indicator Date hidden'!L93="x","x",$K$2-'Indicator Date hidden'!L93)</f>
        <v>0</v>
      </c>
      <c r="L92" s="205">
        <f>IF('Indicator Date hidden'!M93="x","x",$L$2-'Indicator Date hidden'!M93)</f>
        <v>0</v>
      </c>
      <c r="M92" s="205">
        <f>IF('Indicator Date hidden'!N93="x","x",$M$2-'Indicator Date hidden'!N93)</f>
        <v>0</v>
      </c>
      <c r="N92" s="205">
        <f>IF('Indicator Date hidden'!O93="x","x",$N$2-'Indicator Date hidden'!O93)</f>
        <v>0</v>
      </c>
      <c r="O92" s="205">
        <f>IF('Indicator Date hidden'!P93="x","x",$O$2-'Indicator Date hidden'!P93)</f>
        <v>0</v>
      </c>
      <c r="P92" s="205">
        <f>IF('Indicator Date hidden'!Q93="x","x",$P$2-'Indicator Date hidden'!Q93)</f>
        <v>0</v>
      </c>
      <c r="Q92" s="205" t="str">
        <f>IF('Indicator Date hidden'!R93="x","x",$Q$2-'Indicator Date hidden'!R93)</f>
        <v>x</v>
      </c>
      <c r="R92" s="205">
        <f>IF('Indicator Date hidden'!S93="x","x",$R$2-'Indicator Date hidden'!S93)</f>
        <v>0</v>
      </c>
      <c r="S92" s="205">
        <f>IF('Indicator Date hidden'!T93="x","x",$S$2-'Indicator Date hidden'!T93)</f>
        <v>0</v>
      </c>
      <c r="T92" s="205">
        <f>IF('Indicator Date hidden'!U93="x","x",$T$2-'Indicator Date hidden'!U93)</f>
        <v>0</v>
      </c>
      <c r="U92" s="205" t="str">
        <f>IF('Indicator Date hidden'!V93="x","x",$U$2-'Indicator Date hidden'!V93)</f>
        <v>x</v>
      </c>
      <c r="V92" s="205">
        <f>IF('Indicator Date hidden'!W93="x","x",$V$2-'Indicator Date hidden'!W93)</f>
        <v>0</v>
      </c>
      <c r="W92" s="205">
        <f>IF('Indicator Date hidden'!X93="x","x",$W$2-'Indicator Date hidden'!X93)</f>
        <v>0</v>
      </c>
      <c r="X92" s="205">
        <f>IF('Indicator Date hidden'!Y93="x","x",$X$2-'Indicator Date hidden'!Y93)</f>
        <v>2</v>
      </c>
      <c r="Y92" s="205">
        <f>IF('Indicator Date hidden'!Z93="x","x",$Y$2-'Indicator Date hidden'!Z93)</f>
        <v>0</v>
      </c>
      <c r="Z92" s="205">
        <f>IF('Indicator Date hidden'!AA93="x","x",$Z$2-'Indicator Date hidden'!AA93)</f>
        <v>0</v>
      </c>
      <c r="AA92" s="205" t="str">
        <f>IF('Indicator Date hidden'!AB93="x","x",$AA$2-'Indicator Date hidden'!AB93)</f>
        <v>x</v>
      </c>
      <c r="AB92" s="205">
        <f>IF('Indicator Date hidden'!AC93="x","x",$AB$2-'Indicator Date hidden'!AC93)</f>
        <v>0</v>
      </c>
      <c r="AC92" s="205">
        <f>IF('Indicator Date hidden'!AD93="x","x",$AC$2-'Indicator Date hidden'!AD93)</f>
        <v>0</v>
      </c>
      <c r="AD92" s="205" t="str">
        <f>IF('Indicator Date hidden'!AE93="x","x",$AD$2-'Indicator Date hidden'!AE93)</f>
        <v>x</v>
      </c>
      <c r="AE92" s="205">
        <f>IF('Indicator Date hidden'!AF93="x","x",$AE$2-'Indicator Date hidden'!AF93)</f>
        <v>0</v>
      </c>
      <c r="AF92" s="205" t="str">
        <f>IF('Indicator Date hidden'!AG93="x","x",$AF$2-'Indicator Date hidden'!AG93)</f>
        <v>x</v>
      </c>
      <c r="AG92" s="205">
        <f>IF('Indicator Date hidden'!AH93="x","x",$AG$2-'Indicator Date hidden'!AH93)</f>
        <v>0</v>
      </c>
      <c r="AH92" s="205">
        <f>IF('Indicator Date hidden'!AI93="x","x",$AH$2-'Indicator Date hidden'!AI93)</f>
        <v>0</v>
      </c>
      <c r="AI92" s="205">
        <f>IF('Indicator Date hidden'!AJ93="x","x",$AI$2-'Indicator Date hidden'!AJ93)</f>
        <v>0</v>
      </c>
      <c r="AJ92" s="205" t="str">
        <f>IF('Indicator Date hidden'!AK93="x","x",$AJ$2-'Indicator Date hidden'!AK93)</f>
        <v>x</v>
      </c>
      <c r="AK92" s="205">
        <f>IF('Indicator Date hidden'!AL93="x","x",$AK$2-'Indicator Date hidden'!AL93)</f>
        <v>1</v>
      </c>
      <c r="AL92" s="205">
        <f>IF('Indicator Date hidden'!AM93="x","x",$AL$2-'Indicator Date hidden'!AM93)</f>
        <v>0</v>
      </c>
      <c r="AM92" s="205">
        <f>IF('Indicator Date hidden'!AN93="x","x",$AM$2-'Indicator Date hidden'!AN93)</f>
        <v>0</v>
      </c>
      <c r="AN92" s="205">
        <f>IF('Indicator Date hidden'!AO93="x","x",$AN$2-'Indicator Date hidden'!AO93)</f>
        <v>0</v>
      </c>
      <c r="AO92" s="205">
        <f>IF('Indicator Date hidden'!AP93="x","x",$AO$2-'Indicator Date hidden'!AP93)</f>
        <v>0</v>
      </c>
      <c r="AP92" s="205">
        <f>IF('Indicator Date hidden'!AQ93="x","x",$AP$2-'Indicator Date hidden'!AQ93)</f>
        <v>0</v>
      </c>
      <c r="AQ92" s="205" t="str">
        <f>IF('Indicator Date hidden'!AR93="x","x",$AQ$2-'Indicator Date hidden'!AR93)</f>
        <v>x</v>
      </c>
      <c r="AR92" s="205">
        <f>IF('Indicator Date hidden'!AS93="x","x",$AR$2-'Indicator Date hidden'!AS93)</f>
        <v>0</v>
      </c>
      <c r="AS92" s="205">
        <f>IF('Indicator Date hidden'!AT93="x","x",$AS$2-'Indicator Date hidden'!AT93)</f>
        <v>0</v>
      </c>
      <c r="AT92" s="205">
        <f>IF('Indicator Date hidden'!AU93="x","x",$AT$2-'Indicator Date hidden'!AU93)</f>
        <v>0</v>
      </c>
      <c r="AU92" s="205">
        <f>IF('Indicator Date hidden'!AV93="x","x",$AU$2-'Indicator Date hidden'!AV93)</f>
        <v>1</v>
      </c>
      <c r="AV92" s="205">
        <f>IF('Indicator Date hidden'!AW93="x","x",$AV$2-'Indicator Date hidden'!AW93)</f>
        <v>0</v>
      </c>
      <c r="AW92" s="205">
        <f>IF('Indicator Date hidden'!AX93="x","x",$AW$2-'Indicator Date hidden'!AX93)</f>
        <v>0</v>
      </c>
      <c r="AX92" s="205">
        <f>IF('Indicator Date hidden'!AY93="x","x",$AX$2-'Indicator Date hidden'!AY93)</f>
        <v>0</v>
      </c>
      <c r="AY92" s="205">
        <f>IF('Indicator Date hidden'!AZ93="x","x",$AY$2-'Indicator Date hidden'!AZ93)</f>
        <v>0</v>
      </c>
      <c r="AZ92" s="205">
        <f>IF('Indicator Date hidden'!BA93="x","x",$AZ$2-'Indicator Date hidden'!BA93)</f>
        <v>0</v>
      </c>
      <c r="BA92">
        <f t="shared" si="10"/>
        <v>4</v>
      </c>
      <c r="BB92" s="21">
        <f t="shared" si="11"/>
        <v>9.0909090909090912E-2</v>
      </c>
      <c r="BC92">
        <f t="shared" si="12"/>
        <v>3</v>
      </c>
      <c r="BD92" s="21">
        <f t="shared" si="13"/>
        <v>0.35790944881871867</v>
      </c>
      <c r="BE92" s="281">
        <f t="shared" si="14"/>
        <v>0</v>
      </c>
    </row>
    <row r="93" spans="1:57" x14ac:dyDescent="0.35">
      <c r="A93" t="s">
        <v>7041</v>
      </c>
      <c r="B93" s="205">
        <f>IF('Indicator Date hidden'!C94="x","x",$B$2-'Indicator Date hidden'!C94)</f>
        <v>0</v>
      </c>
      <c r="C93" s="205">
        <f>IF('Indicator Date hidden'!D94="x","x",$C$2-'Indicator Date hidden'!D94)</f>
        <v>0</v>
      </c>
      <c r="D93" s="205">
        <f>IF('Indicator Date hidden'!E94="x","x",$D$2-'Indicator Date hidden'!E94)</f>
        <v>0</v>
      </c>
      <c r="E93" s="205">
        <f>IF('Indicator Date hidden'!F94="x","x",$E$2-'Indicator Date hidden'!F94)</f>
        <v>0</v>
      </c>
      <c r="F93" s="205">
        <f>IF('Indicator Date hidden'!G94="x","x",$F$2-'Indicator Date hidden'!G94)</f>
        <v>0</v>
      </c>
      <c r="G93" s="205">
        <f>IF('Indicator Date hidden'!H94="x","x",$G$2-'Indicator Date hidden'!H94)</f>
        <v>0</v>
      </c>
      <c r="H93" s="205">
        <f>IF('Indicator Date hidden'!I94="x","x",$H$2-'Indicator Date hidden'!I94)</f>
        <v>0</v>
      </c>
      <c r="I93" s="205">
        <f>IF('Indicator Date hidden'!J94="x","x",$I$2-'Indicator Date hidden'!J94)</f>
        <v>0</v>
      </c>
      <c r="J93" s="205">
        <f>IF('Indicator Date hidden'!K94="x","x",$J$2-'Indicator Date hidden'!K94)</f>
        <v>0</v>
      </c>
      <c r="K93" s="205">
        <f>IF('Indicator Date hidden'!L94="x","x",$K$2-'Indicator Date hidden'!L94)</f>
        <v>0</v>
      </c>
      <c r="L93" s="205">
        <f>IF('Indicator Date hidden'!M94="x","x",$L$2-'Indicator Date hidden'!M94)</f>
        <v>0</v>
      </c>
      <c r="M93" s="205">
        <f>IF('Indicator Date hidden'!N94="x","x",$M$2-'Indicator Date hidden'!N94)</f>
        <v>0</v>
      </c>
      <c r="N93" s="205">
        <f>IF('Indicator Date hidden'!O94="x","x",$N$2-'Indicator Date hidden'!O94)</f>
        <v>0</v>
      </c>
      <c r="O93" s="205">
        <f>IF('Indicator Date hidden'!P94="x","x",$O$2-'Indicator Date hidden'!P94)</f>
        <v>0</v>
      </c>
      <c r="P93" s="205">
        <f>IF('Indicator Date hidden'!Q94="x","x",$P$2-'Indicator Date hidden'!Q94)</f>
        <v>0</v>
      </c>
      <c r="Q93" s="205">
        <f>IF('Indicator Date hidden'!R94="x","x",$Q$2-'Indicator Date hidden'!R94)</f>
        <v>2</v>
      </c>
      <c r="R93" s="205">
        <f>IF('Indicator Date hidden'!S94="x","x",$R$2-'Indicator Date hidden'!S94)</f>
        <v>0</v>
      </c>
      <c r="S93" s="205">
        <f>IF('Indicator Date hidden'!T94="x","x",$S$2-'Indicator Date hidden'!T94)</f>
        <v>0</v>
      </c>
      <c r="T93" s="205">
        <f>IF('Indicator Date hidden'!U94="x","x",$T$2-'Indicator Date hidden'!U94)</f>
        <v>0</v>
      </c>
      <c r="U93" s="205">
        <f>IF('Indicator Date hidden'!V94="x","x",$U$2-'Indicator Date hidden'!V94)</f>
        <v>0</v>
      </c>
      <c r="V93" s="205">
        <f>IF('Indicator Date hidden'!W94="x","x",$V$2-'Indicator Date hidden'!W94)</f>
        <v>0</v>
      </c>
      <c r="W93" s="205">
        <f>IF('Indicator Date hidden'!X94="x","x",$W$2-'Indicator Date hidden'!X94)</f>
        <v>0</v>
      </c>
      <c r="X93" s="205">
        <f>IF('Indicator Date hidden'!Y94="x","x",$X$2-'Indicator Date hidden'!Y94)</f>
        <v>1</v>
      </c>
      <c r="Y93" s="205">
        <f>IF('Indicator Date hidden'!Z94="x","x",$Y$2-'Indicator Date hidden'!Z94)</f>
        <v>0</v>
      </c>
      <c r="Z93" s="205">
        <f>IF('Indicator Date hidden'!AA94="x","x",$Z$2-'Indicator Date hidden'!AA94)</f>
        <v>0</v>
      </c>
      <c r="AA93" s="205">
        <f>IF('Indicator Date hidden'!AB94="x","x",$AA$2-'Indicator Date hidden'!AB94)</f>
        <v>0</v>
      </c>
      <c r="AB93" s="205">
        <f>IF('Indicator Date hidden'!AC94="x","x",$AB$2-'Indicator Date hidden'!AC94)</f>
        <v>0</v>
      </c>
      <c r="AC93" s="205">
        <f>IF('Indicator Date hidden'!AD94="x","x",$AC$2-'Indicator Date hidden'!AD94)</f>
        <v>0</v>
      </c>
      <c r="AD93" s="205">
        <f>IF('Indicator Date hidden'!AE94="x","x",$AD$2-'Indicator Date hidden'!AE94)</f>
        <v>0</v>
      </c>
      <c r="AE93" s="205">
        <f>IF('Indicator Date hidden'!AF94="x","x",$AE$2-'Indicator Date hidden'!AF94)</f>
        <v>0</v>
      </c>
      <c r="AF93" s="205">
        <f>IF('Indicator Date hidden'!AG94="x","x",$AF$2-'Indicator Date hidden'!AG94)</f>
        <v>1</v>
      </c>
      <c r="AG93" s="205">
        <f>IF('Indicator Date hidden'!AH94="x","x",$AG$2-'Indicator Date hidden'!AH94)</f>
        <v>0</v>
      </c>
      <c r="AH93" s="205">
        <f>IF('Indicator Date hidden'!AI94="x","x",$AH$2-'Indicator Date hidden'!AI94)</f>
        <v>0</v>
      </c>
      <c r="AI93" s="205">
        <f>IF('Indicator Date hidden'!AJ94="x","x",$AI$2-'Indicator Date hidden'!AJ94)</f>
        <v>0</v>
      </c>
      <c r="AJ93" s="205" t="str">
        <f>IF('Indicator Date hidden'!AK94="x","x",$AJ$2-'Indicator Date hidden'!AK94)</f>
        <v>x</v>
      </c>
      <c r="AK93" s="205">
        <f>IF('Indicator Date hidden'!AL94="x","x",$AK$2-'Indicator Date hidden'!AL94)</f>
        <v>1</v>
      </c>
      <c r="AL93" s="205">
        <f>IF('Indicator Date hidden'!AM94="x","x",$AL$2-'Indicator Date hidden'!AM94)</f>
        <v>0</v>
      </c>
      <c r="AM93" s="205">
        <f>IF('Indicator Date hidden'!AN94="x","x",$AM$2-'Indicator Date hidden'!AN94)</f>
        <v>0</v>
      </c>
      <c r="AN93" s="205">
        <f>IF('Indicator Date hidden'!AO94="x","x",$AN$2-'Indicator Date hidden'!AO94)</f>
        <v>0</v>
      </c>
      <c r="AO93" s="205" t="str">
        <f>IF('Indicator Date hidden'!AP94="x","x",$AO$2-'Indicator Date hidden'!AP94)</f>
        <v>x</v>
      </c>
      <c r="AP93" s="205" t="str">
        <f>IF('Indicator Date hidden'!AQ94="x","x",$AP$2-'Indicator Date hidden'!AQ94)</f>
        <v>x</v>
      </c>
      <c r="AQ93" s="205">
        <f>IF('Indicator Date hidden'!AR94="x","x",$AQ$2-'Indicator Date hidden'!AR94)</f>
        <v>0</v>
      </c>
      <c r="AR93" s="205">
        <f>IF('Indicator Date hidden'!AS94="x","x",$AR$2-'Indicator Date hidden'!AS94)</f>
        <v>0</v>
      </c>
      <c r="AS93" s="205">
        <f>IF('Indicator Date hidden'!AT94="x","x",$AS$2-'Indicator Date hidden'!AT94)</f>
        <v>0</v>
      </c>
      <c r="AT93" s="205">
        <f>IF('Indicator Date hidden'!AU94="x","x",$AT$2-'Indicator Date hidden'!AU94)</f>
        <v>0</v>
      </c>
      <c r="AU93" s="205">
        <f>IF('Indicator Date hidden'!AV94="x","x",$AU$2-'Indicator Date hidden'!AV94)</f>
        <v>5</v>
      </c>
      <c r="AV93" s="205">
        <f>IF('Indicator Date hidden'!AW94="x","x",$AV$2-'Indicator Date hidden'!AW94)</f>
        <v>0</v>
      </c>
      <c r="AW93" s="205">
        <f>IF('Indicator Date hidden'!AX94="x","x",$AW$2-'Indicator Date hidden'!AX94)</f>
        <v>0</v>
      </c>
      <c r="AX93" s="205">
        <f>IF('Indicator Date hidden'!AY94="x","x",$AX$2-'Indicator Date hidden'!AY94)</f>
        <v>0</v>
      </c>
      <c r="AY93" s="205">
        <f>IF('Indicator Date hidden'!AZ94="x","x",$AY$2-'Indicator Date hidden'!AZ94)</f>
        <v>0</v>
      </c>
      <c r="AZ93" s="205">
        <f>IF('Indicator Date hidden'!BA94="x","x",$AZ$2-'Indicator Date hidden'!BA94)</f>
        <v>0</v>
      </c>
      <c r="BA93">
        <f t="shared" si="10"/>
        <v>10</v>
      </c>
      <c r="BB93" s="21">
        <f t="shared" si="11"/>
        <v>0.20833333333333334</v>
      </c>
      <c r="BC93">
        <f t="shared" si="12"/>
        <v>5</v>
      </c>
      <c r="BD93" s="21">
        <f t="shared" si="13"/>
        <v>0.78947063839568399</v>
      </c>
      <c r="BE93" s="281">
        <f t="shared" si="14"/>
        <v>0</v>
      </c>
    </row>
    <row r="94" spans="1:57" x14ac:dyDescent="0.35">
      <c r="A94" t="s">
        <v>7053</v>
      </c>
      <c r="B94" s="205">
        <f>IF('Indicator Date hidden'!C95="x","x",$B$2-'Indicator Date hidden'!C95)</f>
        <v>0</v>
      </c>
      <c r="C94" s="205">
        <f>IF('Indicator Date hidden'!D95="x","x",$C$2-'Indicator Date hidden'!D95)</f>
        <v>0</v>
      </c>
      <c r="D94" s="205">
        <f>IF('Indicator Date hidden'!E95="x","x",$D$2-'Indicator Date hidden'!E95)</f>
        <v>0</v>
      </c>
      <c r="E94" s="205">
        <f>IF('Indicator Date hidden'!F95="x","x",$E$2-'Indicator Date hidden'!F95)</f>
        <v>0</v>
      </c>
      <c r="F94" s="205">
        <f>IF('Indicator Date hidden'!G95="x","x",$F$2-'Indicator Date hidden'!G95)</f>
        <v>0</v>
      </c>
      <c r="G94" s="205">
        <f>IF('Indicator Date hidden'!H95="x","x",$G$2-'Indicator Date hidden'!H95)</f>
        <v>0</v>
      </c>
      <c r="H94" s="205">
        <f>IF('Indicator Date hidden'!I95="x","x",$H$2-'Indicator Date hidden'!I95)</f>
        <v>0</v>
      </c>
      <c r="I94" s="205">
        <f>IF('Indicator Date hidden'!J95="x","x",$I$2-'Indicator Date hidden'!J95)</f>
        <v>0</v>
      </c>
      <c r="J94" s="205">
        <f>IF('Indicator Date hidden'!K95="x","x",$J$2-'Indicator Date hidden'!K95)</f>
        <v>0</v>
      </c>
      <c r="K94" s="205">
        <f>IF('Indicator Date hidden'!L95="x","x",$K$2-'Indicator Date hidden'!L95)</f>
        <v>0</v>
      </c>
      <c r="L94" s="205">
        <f>IF('Indicator Date hidden'!M95="x","x",$L$2-'Indicator Date hidden'!M95)</f>
        <v>0</v>
      </c>
      <c r="M94" s="205">
        <f>IF('Indicator Date hidden'!N95="x","x",$M$2-'Indicator Date hidden'!N95)</f>
        <v>0</v>
      </c>
      <c r="N94" s="205">
        <f>IF('Indicator Date hidden'!O95="x","x",$N$2-'Indicator Date hidden'!O95)</f>
        <v>0</v>
      </c>
      <c r="O94" s="205">
        <f>IF('Indicator Date hidden'!P95="x","x",$O$2-'Indicator Date hidden'!P95)</f>
        <v>0</v>
      </c>
      <c r="P94" s="205">
        <f>IF('Indicator Date hidden'!Q95="x","x",$P$2-'Indicator Date hidden'!Q95)</f>
        <v>0</v>
      </c>
      <c r="Q94" s="205">
        <f>IF('Indicator Date hidden'!R95="x","x",$Q$2-'Indicator Date hidden'!R95)</f>
        <v>2</v>
      </c>
      <c r="R94" s="205">
        <f>IF('Indicator Date hidden'!S95="x","x",$R$2-'Indicator Date hidden'!S95)</f>
        <v>0</v>
      </c>
      <c r="S94" s="205">
        <f>IF('Indicator Date hidden'!T95="x","x",$S$2-'Indicator Date hidden'!T95)</f>
        <v>0</v>
      </c>
      <c r="T94" s="205">
        <f>IF('Indicator Date hidden'!U95="x","x",$T$2-'Indicator Date hidden'!U95)</f>
        <v>0</v>
      </c>
      <c r="U94" s="205">
        <f>IF('Indicator Date hidden'!V95="x","x",$U$2-'Indicator Date hidden'!V95)</f>
        <v>0</v>
      </c>
      <c r="V94" s="205">
        <f>IF('Indicator Date hidden'!W95="x","x",$V$2-'Indicator Date hidden'!W95)</f>
        <v>0</v>
      </c>
      <c r="W94" s="205">
        <f>IF('Indicator Date hidden'!X95="x","x",$W$2-'Indicator Date hidden'!X95)</f>
        <v>3</v>
      </c>
      <c r="X94" s="205">
        <f>IF('Indicator Date hidden'!Y95="x","x",$X$2-'Indicator Date hidden'!Y95)</f>
        <v>2</v>
      </c>
      <c r="Y94" s="205">
        <f>IF('Indicator Date hidden'!Z95="x","x",$Y$2-'Indicator Date hidden'!Z95)</f>
        <v>0</v>
      </c>
      <c r="Z94" s="205">
        <f>IF('Indicator Date hidden'!AA95="x","x",$Z$2-'Indicator Date hidden'!AA95)</f>
        <v>0</v>
      </c>
      <c r="AA94" s="205">
        <f>IF('Indicator Date hidden'!AB95="x","x",$AA$2-'Indicator Date hidden'!AB95)</f>
        <v>0</v>
      </c>
      <c r="AB94" s="205">
        <f>IF('Indicator Date hidden'!AC95="x","x",$AB$2-'Indicator Date hidden'!AC95)</f>
        <v>0</v>
      </c>
      <c r="AC94" s="205">
        <f>IF('Indicator Date hidden'!AD95="x","x",$AC$2-'Indicator Date hidden'!AD95)</f>
        <v>0</v>
      </c>
      <c r="AD94" s="205">
        <f>IF('Indicator Date hidden'!AE95="x","x",$AD$2-'Indicator Date hidden'!AE95)</f>
        <v>0</v>
      </c>
      <c r="AE94" s="205">
        <f>IF('Indicator Date hidden'!AF95="x","x",$AE$2-'Indicator Date hidden'!AF95)</f>
        <v>1</v>
      </c>
      <c r="AF94" s="205">
        <f>IF('Indicator Date hidden'!AG95="x","x",$AF$2-'Indicator Date hidden'!AG95)</f>
        <v>1</v>
      </c>
      <c r="AG94" s="205">
        <f>IF('Indicator Date hidden'!AH95="x","x",$AG$2-'Indicator Date hidden'!AH95)</f>
        <v>0</v>
      </c>
      <c r="AH94" s="205">
        <f>IF('Indicator Date hidden'!AI95="x","x",$AH$2-'Indicator Date hidden'!AI95)</f>
        <v>0</v>
      </c>
      <c r="AI94" s="205">
        <f>IF('Indicator Date hidden'!AJ95="x","x",$AI$2-'Indicator Date hidden'!AJ95)</f>
        <v>0</v>
      </c>
      <c r="AJ94" s="205">
        <f>IF('Indicator Date hidden'!AK95="x","x",$AJ$2-'Indicator Date hidden'!AK95)</f>
        <v>1</v>
      </c>
      <c r="AK94" s="205">
        <f>IF('Indicator Date hidden'!AL95="x","x",$AK$2-'Indicator Date hidden'!AL95)</f>
        <v>1</v>
      </c>
      <c r="AL94" s="205">
        <f>IF('Indicator Date hidden'!AM95="x","x",$AL$2-'Indicator Date hidden'!AM95)</f>
        <v>0</v>
      </c>
      <c r="AM94" s="205">
        <f>IF('Indicator Date hidden'!AN95="x","x",$AM$2-'Indicator Date hidden'!AN95)</f>
        <v>0</v>
      </c>
      <c r="AN94" s="205">
        <f>IF('Indicator Date hidden'!AO95="x","x",$AN$2-'Indicator Date hidden'!AO95)</f>
        <v>0</v>
      </c>
      <c r="AO94" s="205">
        <f>IF('Indicator Date hidden'!AP95="x","x",$AO$2-'Indicator Date hidden'!AP95)</f>
        <v>2</v>
      </c>
      <c r="AP94" s="205">
        <f>IF('Indicator Date hidden'!AQ95="x","x",$AP$2-'Indicator Date hidden'!AQ95)</f>
        <v>1</v>
      </c>
      <c r="AQ94" s="205">
        <f>IF('Indicator Date hidden'!AR95="x","x",$AQ$2-'Indicator Date hidden'!AR95)</f>
        <v>0</v>
      </c>
      <c r="AR94" s="205">
        <f>IF('Indicator Date hidden'!AS95="x","x",$AR$2-'Indicator Date hidden'!AS95)</f>
        <v>0</v>
      </c>
      <c r="AS94" s="205">
        <f>IF('Indicator Date hidden'!AT95="x","x",$AS$2-'Indicator Date hidden'!AT95)</f>
        <v>0</v>
      </c>
      <c r="AT94" s="205">
        <f>IF('Indicator Date hidden'!AU95="x","x",$AT$2-'Indicator Date hidden'!AU95)</f>
        <v>0</v>
      </c>
      <c r="AU94" s="205" t="str">
        <f>IF('Indicator Date hidden'!AV95="x","x",$AU$2-'Indicator Date hidden'!AV95)</f>
        <v>x</v>
      </c>
      <c r="AV94" s="205">
        <f>IF('Indicator Date hidden'!AW95="x","x",$AV$2-'Indicator Date hidden'!AW95)</f>
        <v>0</v>
      </c>
      <c r="AW94" s="205">
        <f>IF('Indicator Date hidden'!AX95="x","x",$AW$2-'Indicator Date hidden'!AX95)</f>
        <v>0</v>
      </c>
      <c r="AX94" s="205">
        <f>IF('Indicator Date hidden'!AY95="x","x",$AX$2-'Indicator Date hidden'!AY95)</f>
        <v>0</v>
      </c>
      <c r="AY94" s="205">
        <f>IF('Indicator Date hidden'!AZ95="x","x",$AY$2-'Indicator Date hidden'!AZ95)</f>
        <v>0</v>
      </c>
      <c r="AZ94" s="205">
        <f>IF('Indicator Date hidden'!BA95="x","x",$AZ$2-'Indicator Date hidden'!BA95)</f>
        <v>0</v>
      </c>
      <c r="BA94">
        <f t="shared" si="10"/>
        <v>14</v>
      </c>
      <c r="BB94" s="21">
        <f t="shared" si="11"/>
        <v>0.28000000000000003</v>
      </c>
      <c r="BC94">
        <f t="shared" si="12"/>
        <v>9</v>
      </c>
      <c r="BD94" s="21">
        <f t="shared" si="13"/>
        <v>0.664529909033446</v>
      </c>
      <c r="BE94" s="281">
        <f t="shared" si="14"/>
        <v>0</v>
      </c>
    </row>
    <row r="95" spans="1:57" x14ac:dyDescent="0.35">
      <c r="A95" t="s">
        <v>7070</v>
      </c>
      <c r="B95" s="205">
        <f>IF('Indicator Date hidden'!C96="x","x",$B$2-'Indicator Date hidden'!C96)</f>
        <v>0</v>
      </c>
      <c r="C95" s="205">
        <f>IF('Indicator Date hidden'!D96="x","x",$C$2-'Indicator Date hidden'!D96)</f>
        <v>0</v>
      </c>
      <c r="D95" s="205">
        <f>IF('Indicator Date hidden'!E96="x","x",$D$2-'Indicator Date hidden'!E96)</f>
        <v>0</v>
      </c>
      <c r="E95" s="205">
        <f>IF('Indicator Date hidden'!F96="x","x",$E$2-'Indicator Date hidden'!F96)</f>
        <v>0</v>
      </c>
      <c r="F95" s="205">
        <f>IF('Indicator Date hidden'!G96="x","x",$F$2-'Indicator Date hidden'!G96)</f>
        <v>0</v>
      </c>
      <c r="G95" s="205">
        <f>IF('Indicator Date hidden'!H96="x","x",$G$2-'Indicator Date hidden'!H96)</f>
        <v>0</v>
      </c>
      <c r="H95" s="205">
        <f>IF('Indicator Date hidden'!I96="x","x",$H$2-'Indicator Date hidden'!I96)</f>
        <v>0</v>
      </c>
      <c r="I95" s="205">
        <f>IF('Indicator Date hidden'!J96="x","x",$I$2-'Indicator Date hidden'!J96)</f>
        <v>0</v>
      </c>
      <c r="J95" s="205">
        <f>IF('Indicator Date hidden'!K96="x","x",$J$2-'Indicator Date hidden'!K96)</f>
        <v>0</v>
      </c>
      <c r="K95" s="205">
        <f>IF('Indicator Date hidden'!L96="x","x",$K$2-'Indicator Date hidden'!L96)</f>
        <v>0</v>
      </c>
      <c r="L95" s="205">
        <f>IF('Indicator Date hidden'!M96="x","x",$L$2-'Indicator Date hidden'!M96)</f>
        <v>0</v>
      </c>
      <c r="M95" s="205">
        <f>IF('Indicator Date hidden'!N96="x","x",$M$2-'Indicator Date hidden'!N96)</f>
        <v>0</v>
      </c>
      <c r="N95" s="205">
        <f>IF('Indicator Date hidden'!O96="x","x",$N$2-'Indicator Date hidden'!O96)</f>
        <v>0</v>
      </c>
      <c r="O95" s="205">
        <f>IF('Indicator Date hidden'!P96="x","x",$O$2-'Indicator Date hidden'!P96)</f>
        <v>0</v>
      </c>
      <c r="P95" s="205">
        <f>IF('Indicator Date hidden'!Q96="x","x",$P$2-'Indicator Date hidden'!Q96)</f>
        <v>0</v>
      </c>
      <c r="Q95" s="205" t="str">
        <f>IF('Indicator Date hidden'!R96="x","x",$Q$2-'Indicator Date hidden'!R96)</f>
        <v>x</v>
      </c>
      <c r="R95" s="205">
        <f>IF('Indicator Date hidden'!S96="x","x",$R$2-'Indicator Date hidden'!S96)</f>
        <v>0</v>
      </c>
      <c r="S95" s="205">
        <f>IF('Indicator Date hidden'!T96="x","x",$S$2-'Indicator Date hidden'!T96)</f>
        <v>0</v>
      </c>
      <c r="T95" s="205">
        <f>IF('Indicator Date hidden'!U96="x","x",$T$2-'Indicator Date hidden'!U96)</f>
        <v>0</v>
      </c>
      <c r="U95" s="205" t="str">
        <f>IF('Indicator Date hidden'!V96="x","x",$U$2-'Indicator Date hidden'!V96)</f>
        <v>x</v>
      </c>
      <c r="V95" s="205">
        <f>IF('Indicator Date hidden'!W96="x","x",$V$2-'Indicator Date hidden'!W96)</f>
        <v>0</v>
      </c>
      <c r="W95" s="205" t="str">
        <f>IF('Indicator Date hidden'!X96="x","x",$W$2-'Indicator Date hidden'!X96)</f>
        <v>x</v>
      </c>
      <c r="X95" s="205">
        <f>IF('Indicator Date hidden'!Y96="x","x",$X$2-'Indicator Date hidden'!Y96)</f>
        <v>2</v>
      </c>
      <c r="Y95" s="205">
        <f>IF('Indicator Date hidden'!Z96="x","x",$Y$2-'Indicator Date hidden'!Z96)</f>
        <v>0</v>
      </c>
      <c r="Z95" s="205">
        <f>IF('Indicator Date hidden'!AA96="x","x",$Z$2-'Indicator Date hidden'!AA96)</f>
        <v>0</v>
      </c>
      <c r="AA95" s="205" t="str">
        <f>IF('Indicator Date hidden'!AB96="x","x",$AA$2-'Indicator Date hidden'!AB96)</f>
        <v>x</v>
      </c>
      <c r="AB95" s="205">
        <f>IF('Indicator Date hidden'!AC96="x","x",$AB$2-'Indicator Date hidden'!AC96)</f>
        <v>0</v>
      </c>
      <c r="AC95" s="205">
        <f>IF('Indicator Date hidden'!AD96="x","x",$AC$2-'Indicator Date hidden'!AD96)</f>
        <v>0</v>
      </c>
      <c r="AD95" s="205" t="str">
        <f>IF('Indicator Date hidden'!AE96="x","x",$AD$2-'Indicator Date hidden'!AE96)</f>
        <v>x</v>
      </c>
      <c r="AE95" s="205">
        <f>IF('Indicator Date hidden'!AF96="x","x",$AE$2-'Indicator Date hidden'!AF96)</f>
        <v>0</v>
      </c>
      <c r="AF95" s="205">
        <f>IF('Indicator Date hidden'!AG96="x","x",$AF$2-'Indicator Date hidden'!AG96)</f>
        <v>1</v>
      </c>
      <c r="AG95" s="205">
        <f>IF('Indicator Date hidden'!AH96="x","x",$AG$2-'Indicator Date hidden'!AH96)</f>
        <v>0</v>
      </c>
      <c r="AH95" s="205">
        <f>IF('Indicator Date hidden'!AI96="x","x",$AH$2-'Indicator Date hidden'!AI96)</f>
        <v>0</v>
      </c>
      <c r="AI95" s="205">
        <f>IF('Indicator Date hidden'!AJ96="x","x",$AI$2-'Indicator Date hidden'!AJ96)</f>
        <v>0</v>
      </c>
      <c r="AJ95" s="205" t="str">
        <f>IF('Indicator Date hidden'!AK96="x","x",$AJ$2-'Indicator Date hidden'!AK96)</f>
        <v>x</v>
      </c>
      <c r="AK95" s="205">
        <f>IF('Indicator Date hidden'!AL96="x","x",$AK$2-'Indicator Date hidden'!AL96)</f>
        <v>1</v>
      </c>
      <c r="AL95" s="205">
        <f>IF('Indicator Date hidden'!AM96="x","x",$AL$2-'Indicator Date hidden'!AM96)</f>
        <v>0</v>
      </c>
      <c r="AM95" s="205">
        <f>IF('Indicator Date hidden'!AN96="x","x",$AM$2-'Indicator Date hidden'!AN96)</f>
        <v>0</v>
      </c>
      <c r="AN95" s="205">
        <f>IF('Indicator Date hidden'!AO96="x","x",$AN$2-'Indicator Date hidden'!AO96)</f>
        <v>0</v>
      </c>
      <c r="AO95" s="205">
        <f>IF('Indicator Date hidden'!AP96="x","x",$AO$2-'Indicator Date hidden'!AP96)</f>
        <v>0</v>
      </c>
      <c r="AP95" s="205">
        <f>IF('Indicator Date hidden'!AQ96="x","x",$AP$2-'Indicator Date hidden'!AQ96)</f>
        <v>0</v>
      </c>
      <c r="AQ95" s="205" t="str">
        <f>IF('Indicator Date hidden'!AR96="x","x",$AQ$2-'Indicator Date hidden'!AR96)</f>
        <v>x</v>
      </c>
      <c r="AR95" s="205">
        <f>IF('Indicator Date hidden'!AS96="x","x",$AR$2-'Indicator Date hidden'!AS96)</f>
        <v>0</v>
      </c>
      <c r="AS95" s="205">
        <f>IF('Indicator Date hidden'!AT96="x","x",$AS$2-'Indicator Date hidden'!AT96)</f>
        <v>0</v>
      </c>
      <c r="AT95" s="205">
        <f>IF('Indicator Date hidden'!AU96="x","x",$AT$2-'Indicator Date hidden'!AU96)</f>
        <v>0</v>
      </c>
      <c r="AU95" s="205">
        <f>IF('Indicator Date hidden'!AV96="x","x",$AU$2-'Indicator Date hidden'!AV96)</f>
        <v>3</v>
      </c>
      <c r="AV95" s="205">
        <f>IF('Indicator Date hidden'!AW96="x","x",$AV$2-'Indicator Date hidden'!AW96)</f>
        <v>0</v>
      </c>
      <c r="AW95" s="205">
        <f>IF('Indicator Date hidden'!AX96="x","x",$AW$2-'Indicator Date hidden'!AX96)</f>
        <v>0</v>
      </c>
      <c r="AX95" s="205">
        <f>IF('Indicator Date hidden'!AY96="x","x",$AX$2-'Indicator Date hidden'!AY96)</f>
        <v>0</v>
      </c>
      <c r="AY95" s="205">
        <f>IF('Indicator Date hidden'!AZ96="x","x",$AY$2-'Indicator Date hidden'!AZ96)</f>
        <v>0</v>
      </c>
      <c r="AZ95" s="205">
        <f>IF('Indicator Date hidden'!BA96="x","x",$AZ$2-'Indicator Date hidden'!BA96)</f>
        <v>0</v>
      </c>
      <c r="BA95">
        <f t="shared" si="10"/>
        <v>7</v>
      </c>
      <c r="BB95" s="21">
        <f t="shared" si="11"/>
        <v>0.15909090909090909</v>
      </c>
      <c r="BC95">
        <f t="shared" si="12"/>
        <v>4</v>
      </c>
      <c r="BD95" s="21">
        <f t="shared" si="13"/>
        <v>0.56178214065037613</v>
      </c>
      <c r="BE95" s="281">
        <f t="shared" si="14"/>
        <v>0</v>
      </c>
    </row>
    <row r="96" spans="1:57" x14ac:dyDescent="0.35">
      <c r="A96" t="s">
        <v>7054</v>
      </c>
      <c r="B96" s="205">
        <f>IF('Indicator Date hidden'!C97="x","x",$B$2-'Indicator Date hidden'!C97)</f>
        <v>0</v>
      </c>
      <c r="C96" s="205">
        <f>IF('Indicator Date hidden'!D97="x","x",$C$2-'Indicator Date hidden'!D97)</f>
        <v>0</v>
      </c>
      <c r="D96" s="205">
        <f>IF('Indicator Date hidden'!E97="x","x",$D$2-'Indicator Date hidden'!E97)</f>
        <v>0</v>
      </c>
      <c r="E96" s="205">
        <f>IF('Indicator Date hidden'!F97="x","x",$E$2-'Indicator Date hidden'!F97)</f>
        <v>0</v>
      </c>
      <c r="F96" s="205">
        <f>IF('Indicator Date hidden'!G97="x","x",$F$2-'Indicator Date hidden'!G97)</f>
        <v>0</v>
      </c>
      <c r="G96" s="205">
        <f>IF('Indicator Date hidden'!H97="x","x",$G$2-'Indicator Date hidden'!H97)</f>
        <v>0</v>
      </c>
      <c r="H96" s="205">
        <f>IF('Indicator Date hidden'!I97="x","x",$H$2-'Indicator Date hidden'!I97)</f>
        <v>0</v>
      </c>
      <c r="I96" s="205">
        <f>IF('Indicator Date hidden'!J97="x","x",$I$2-'Indicator Date hidden'!J97)</f>
        <v>0</v>
      </c>
      <c r="J96" s="205">
        <f>IF('Indicator Date hidden'!K97="x","x",$J$2-'Indicator Date hidden'!K97)</f>
        <v>0</v>
      </c>
      <c r="K96" s="205">
        <f>IF('Indicator Date hidden'!L97="x","x",$K$2-'Indicator Date hidden'!L97)</f>
        <v>0</v>
      </c>
      <c r="L96" s="205">
        <f>IF('Indicator Date hidden'!M97="x","x",$L$2-'Indicator Date hidden'!M97)</f>
        <v>0</v>
      </c>
      <c r="M96" s="205">
        <f>IF('Indicator Date hidden'!N97="x","x",$M$2-'Indicator Date hidden'!N97)</f>
        <v>0</v>
      </c>
      <c r="N96" s="205">
        <f>IF('Indicator Date hidden'!O97="x","x",$N$2-'Indicator Date hidden'!O97)</f>
        <v>0</v>
      </c>
      <c r="O96" s="205">
        <f>IF('Indicator Date hidden'!P97="x","x",$O$2-'Indicator Date hidden'!P97)</f>
        <v>0</v>
      </c>
      <c r="P96" s="205">
        <f>IF('Indicator Date hidden'!Q97="x","x",$P$2-'Indicator Date hidden'!Q97)</f>
        <v>0</v>
      </c>
      <c r="Q96" s="205" t="str">
        <f>IF('Indicator Date hidden'!R97="x","x",$Q$2-'Indicator Date hidden'!R97)</f>
        <v>x</v>
      </c>
      <c r="R96" s="205">
        <f>IF('Indicator Date hidden'!S97="x","x",$R$2-'Indicator Date hidden'!S97)</f>
        <v>0</v>
      </c>
      <c r="S96" s="205">
        <f>IF('Indicator Date hidden'!T97="x","x",$S$2-'Indicator Date hidden'!T97)</f>
        <v>0</v>
      </c>
      <c r="T96" s="205">
        <f>IF('Indicator Date hidden'!U97="x","x",$T$2-'Indicator Date hidden'!U97)</f>
        <v>0</v>
      </c>
      <c r="U96" s="205">
        <f>IF('Indicator Date hidden'!V97="x","x",$U$2-'Indicator Date hidden'!V97)</f>
        <v>0</v>
      </c>
      <c r="V96" s="205">
        <f>IF('Indicator Date hidden'!W97="x","x",$V$2-'Indicator Date hidden'!W97)</f>
        <v>0</v>
      </c>
      <c r="W96" s="205">
        <f>IF('Indicator Date hidden'!X97="x","x",$W$2-'Indicator Date hidden'!X97)</f>
        <v>10</v>
      </c>
      <c r="X96" s="205">
        <f>IF('Indicator Date hidden'!Y97="x","x",$X$2-'Indicator Date hidden'!Y97)</f>
        <v>3</v>
      </c>
      <c r="Y96" s="205">
        <f>IF('Indicator Date hidden'!Z97="x","x",$Y$2-'Indicator Date hidden'!Z97)</f>
        <v>0</v>
      </c>
      <c r="Z96" s="205">
        <f>IF('Indicator Date hidden'!AA97="x","x",$Z$2-'Indicator Date hidden'!AA97)</f>
        <v>0</v>
      </c>
      <c r="AA96" s="205">
        <f>IF('Indicator Date hidden'!AB97="x","x",$AA$2-'Indicator Date hidden'!AB97)</f>
        <v>0</v>
      </c>
      <c r="AB96" s="205">
        <f>IF('Indicator Date hidden'!AC97="x","x",$AB$2-'Indicator Date hidden'!AC97)</f>
        <v>0</v>
      </c>
      <c r="AC96" s="205">
        <f>IF('Indicator Date hidden'!AD97="x","x",$AC$2-'Indicator Date hidden'!AD97)</f>
        <v>0</v>
      </c>
      <c r="AD96" s="205" t="str">
        <f>IF('Indicator Date hidden'!AE97="x","x",$AD$2-'Indicator Date hidden'!AE97)</f>
        <v>x</v>
      </c>
      <c r="AE96" s="205">
        <f>IF('Indicator Date hidden'!AF97="x","x",$AE$2-'Indicator Date hidden'!AF97)</f>
        <v>0</v>
      </c>
      <c r="AF96" s="205" t="str">
        <f>IF('Indicator Date hidden'!AG97="x","x",$AF$2-'Indicator Date hidden'!AG97)</f>
        <v>x</v>
      </c>
      <c r="AG96" s="205">
        <f>IF('Indicator Date hidden'!AH97="x","x",$AG$2-'Indicator Date hidden'!AH97)</f>
        <v>0</v>
      </c>
      <c r="AH96" s="205">
        <f>IF('Indicator Date hidden'!AI97="x","x",$AH$2-'Indicator Date hidden'!AI97)</f>
        <v>0</v>
      </c>
      <c r="AI96" s="205">
        <f>IF('Indicator Date hidden'!AJ97="x","x",$AI$2-'Indicator Date hidden'!AJ97)</f>
        <v>0</v>
      </c>
      <c r="AJ96" s="205">
        <f>IF('Indicator Date hidden'!AK97="x","x",$AJ$2-'Indicator Date hidden'!AK97)</f>
        <v>1</v>
      </c>
      <c r="AK96" s="205">
        <f>IF('Indicator Date hidden'!AL97="x","x",$AK$2-'Indicator Date hidden'!AL97)</f>
        <v>0</v>
      </c>
      <c r="AL96" s="205">
        <f>IF('Indicator Date hidden'!AM97="x","x",$AL$2-'Indicator Date hidden'!AM97)</f>
        <v>0</v>
      </c>
      <c r="AM96" s="205">
        <f>IF('Indicator Date hidden'!AN97="x","x",$AM$2-'Indicator Date hidden'!AN97)</f>
        <v>0</v>
      </c>
      <c r="AN96" s="205">
        <f>IF('Indicator Date hidden'!AO97="x","x",$AN$2-'Indicator Date hidden'!AO97)</f>
        <v>0</v>
      </c>
      <c r="AO96" s="205" t="str">
        <f>IF('Indicator Date hidden'!AP97="x","x",$AO$2-'Indicator Date hidden'!AP97)</f>
        <v>x</v>
      </c>
      <c r="AP96" s="205" t="str">
        <f>IF('Indicator Date hidden'!AQ97="x","x",$AP$2-'Indicator Date hidden'!AQ97)</f>
        <v>x</v>
      </c>
      <c r="AQ96" s="205">
        <f>IF('Indicator Date hidden'!AR97="x","x",$AQ$2-'Indicator Date hidden'!AR97)</f>
        <v>0</v>
      </c>
      <c r="AR96" s="205">
        <f>IF('Indicator Date hidden'!AS97="x","x",$AR$2-'Indicator Date hidden'!AS97)</f>
        <v>0</v>
      </c>
      <c r="AS96" s="205">
        <f>IF('Indicator Date hidden'!AT97="x","x",$AS$2-'Indicator Date hidden'!AT97)</f>
        <v>0</v>
      </c>
      <c r="AT96" s="205">
        <f>IF('Indicator Date hidden'!AU97="x","x",$AT$2-'Indicator Date hidden'!AU97)</f>
        <v>0</v>
      </c>
      <c r="AU96" s="205">
        <f>IF('Indicator Date hidden'!AV97="x","x",$AU$2-'Indicator Date hidden'!AV97)</f>
        <v>7</v>
      </c>
      <c r="AV96" s="205">
        <f>IF('Indicator Date hidden'!AW97="x","x",$AV$2-'Indicator Date hidden'!AW97)</f>
        <v>0</v>
      </c>
      <c r="AW96" s="205">
        <f>IF('Indicator Date hidden'!AX97="x","x",$AW$2-'Indicator Date hidden'!AX97)</f>
        <v>0</v>
      </c>
      <c r="AX96" s="205">
        <f>IF('Indicator Date hidden'!AY97="x","x",$AX$2-'Indicator Date hidden'!AY97)</f>
        <v>0</v>
      </c>
      <c r="AY96" s="205">
        <f>IF('Indicator Date hidden'!AZ97="x","x",$AY$2-'Indicator Date hidden'!AZ97)</f>
        <v>0</v>
      </c>
      <c r="AZ96" s="205">
        <f>IF('Indicator Date hidden'!BA97="x","x",$AZ$2-'Indicator Date hidden'!BA97)</f>
        <v>0</v>
      </c>
      <c r="BA96">
        <f t="shared" si="10"/>
        <v>21</v>
      </c>
      <c r="BB96" s="21">
        <f t="shared" si="11"/>
        <v>0.45652173913043476</v>
      </c>
      <c r="BC96">
        <f t="shared" si="12"/>
        <v>4</v>
      </c>
      <c r="BD96" s="21">
        <f t="shared" si="13"/>
        <v>1.8022512701706603</v>
      </c>
      <c r="BE96" s="281">
        <f t="shared" si="14"/>
        <v>0</v>
      </c>
    </row>
    <row r="97" spans="1:57" x14ac:dyDescent="0.35">
      <c r="A97" t="s">
        <v>7064</v>
      </c>
      <c r="B97" s="205">
        <f>IF('Indicator Date hidden'!C98="x","x",$B$2-'Indicator Date hidden'!C98)</f>
        <v>0</v>
      </c>
      <c r="C97" s="205">
        <f>IF('Indicator Date hidden'!D98="x","x",$C$2-'Indicator Date hidden'!D98)</f>
        <v>0</v>
      </c>
      <c r="D97" s="205">
        <f>IF('Indicator Date hidden'!E98="x","x",$D$2-'Indicator Date hidden'!E98)</f>
        <v>0</v>
      </c>
      <c r="E97" s="205">
        <f>IF('Indicator Date hidden'!F98="x","x",$E$2-'Indicator Date hidden'!F98)</f>
        <v>0</v>
      </c>
      <c r="F97" s="205">
        <f>IF('Indicator Date hidden'!G98="x","x",$F$2-'Indicator Date hidden'!G98)</f>
        <v>0</v>
      </c>
      <c r="G97" s="205">
        <f>IF('Indicator Date hidden'!H98="x","x",$G$2-'Indicator Date hidden'!H98)</f>
        <v>0</v>
      </c>
      <c r="H97" s="205">
        <f>IF('Indicator Date hidden'!I98="x","x",$H$2-'Indicator Date hidden'!I98)</f>
        <v>0</v>
      </c>
      <c r="I97" s="205">
        <f>IF('Indicator Date hidden'!J98="x","x",$I$2-'Indicator Date hidden'!J98)</f>
        <v>0</v>
      </c>
      <c r="J97" s="205">
        <f>IF('Indicator Date hidden'!K98="x","x",$J$2-'Indicator Date hidden'!K98)</f>
        <v>0</v>
      </c>
      <c r="K97" s="205">
        <f>IF('Indicator Date hidden'!L98="x","x",$K$2-'Indicator Date hidden'!L98)</f>
        <v>0</v>
      </c>
      <c r="L97" s="205">
        <f>IF('Indicator Date hidden'!M98="x","x",$L$2-'Indicator Date hidden'!M98)</f>
        <v>0</v>
      </c>
      <c r="M97" s="205">
        <f>IF('Indicator Date hidden'!N98="x","x",$M$2-'Indicator Date hidden'!N98)</f>
        <v>0</v>
      </c>
      <c r="N97" s="205">
        <f>IF('Indicator Date hidden'!O98="x","x",$N$2-'Indicator Date hidden'!O98)</f>
        <v>0</v>
      </c>
      <c r="O97" s="205">
        <f>IF('Indicator Date hidden'!P98="x","x",$O$2-'Indicator Date hidden'!P98)</f>
        <v>0</v>
      </c>
      <c r="P97" s="205">
        <f>IF('Indicator Date hidden'!Q98="x","x",$P$2-'Indicator Date hidden'!Q98)</f>
        <v>0</v>
      </c>
      <c r="Q97" s="205">
        <f>IF('Indicator Date hidden'!R98="x","x",$Q$2-'Indicator Date hidden'!R98)</f>
        <v>5</v>
      </c>
      <c r="R97" s="205">
        <f>IF('Indicator Date hidden'!S98="x","x",$R$2-'Indicator Date hidden'!S98)</f>
        <v>0</v>
      </c>
      <c r="S97" s="205">
        <f>IF('Indicator Date hidden'!T98="x","x",$S$2-'Indicator Date hidden'!T98)</f>
        <v>0</v>
      </c>
      <c r="T97" s="205">
        <f>IF('Indicator Date hidden'!U98="x","x",$T$2-'Indicator Date hidden'!U98)</f>
        <v>0</v>
      </c>
      <c r="U97" s="205">
        <f>IF('Indicator Date hidden'!V98="x","x",$U$2-'Indicator Date hidden'!V98)</f>
        <v>0</v>
      </c>
      <c r="V97" s="205">
        <f>IF('Indicator Date hidden'!W98="x","x",$V$2-'Indicator Date hidden'!W98)</f>
        <v>0</v>
      </c>
      <c r="W97" s="205">
        <f>IF('Indicator Date hidden'!X98="x","x",$W$2-'Indicator Date hidden'!X98)</f>
        <v>0</v>
      </c>
      <c r="X97" s="205" t="str">
        <f>IF('Indicator Date hidden'!Y98="x","x",$X$2-'Indicator Date hidden'!Y98)</f>
        <v>x</v>
      </c>
      <c r="Y97" s="205">
        <f>IF('Indicator Date hidden'!Z98="x","x",$Y$2-'Indicator Date hidden'!Z98)</f>
        <v>0</v>
      </c>
      <c r="Z97" s="205">
        <f>IF('Indicator Date hidden'!AA98="x","x",$Z$2-'Indicator Date hidden'!AA98)</f>
        <v>0</v>
      </c>
      <c r="AA97" s="205">
        <f>IF('Indicator Date hidden'!AB98="x","x",$AA$2-'Indicator Date hidden'!AB98)</f>
        <v>0</v>
      </c>
      <c r="AB97" s="205">
        <f>IF('Indicator Date hidden'!AC98="x","x",$AB$2-'Indicator Date hidden'!AC98)</f>
        <v>0</v>
      </c>
      <c r="AC97" s="205">
        <f>IF('Indicator Date hidden'!AD98="x","x",$AC$2-'Indicator Date hidden'!AD98)</f>
        <v>0</v>
      </c>
      <c r="AD97" s="205" t="str">
        <f>IF('Indicator Date hidden'!AE98="x","x",$AD$2-'Indicator Date hidden'!AE98)</f>
        <v>x</v>
      </c>
      <c r="AE97" s="205">
        <f>IF('Indicator Date hidden'!AF98="x","x",$AE$2-'Indicator Date hidden'!AF98)</f>
        <v>0</v>
      </c>
      <c r="AF97" s="205">
        <f>IF('Indicator Date hidden'!AG98="x","x",$AF$2-'Indicator Date hidden'!AG98)</f>
        <v>3</v>
      </c>
      <c r="AG97" s="205">
        <f>IF('Indicator Date hidden'!AH98="x","x",$AG$2-'Indicator Date hidden'!AH98)</f>
        <v>0</v>
      </c>
      <c r="AH97" s="205">
        <f>IF('Indicator Date hidden'!AI98="x","x",$AH$2-'Indicator Date hidden'!AI98)</f>
        <v>0</v>
      </c>
      <c r="AI97" s="205">
        <f>IF('Indicator Date hidden'!AJ98="x","x",$AI$2-'Indicator Date hidden'!AJ98)</f>
        <v>0</v>
      </c>
      <c r="AJ97" s="205" t="str">
        <f>IF('Indicator Date hidden'!AK98="x","x",$AJ$2-'Indicator Date hidden'!AK98)</f>
        <v>x</v>
      </c>
      <c r="AK97" s="205">
        <f>IF('Indicator Date hidden'!AL98="x","x",$AK$2-'Indicator Date hidden'!AL98)</f>
        <v>1</v>
      </c>
      <c r="AL97" s="205">
        <f>IF('Indicator Date hidden'!AM98="x","x",$AL$2-'Indicator Date hidden'!AM98)</f>
        <v>0</v>
      </c>
      <c r="AM97" s="205">
        <f>IF('Indicator Date hidden'!AN98="x","x",$AM$2-'Indicator Date hidden'!AN98)</f>
        <v>0</v>
      </c>
      <c r="AN97" s="205">
        <f>IF('Indicator Date hidden'!AO98="x","x",$AN$2-'Indicator Date hidden'!AO98)</f>
        <v>0</v>
      </c>
      <c r="AO97" s="205">
        <f>IF('Indicator Date hidden'!AP98="x","x",$AO$2-'Indicator Date hidden'!AP98)</f>
        <v>0</v>
      </c>
      <c r="AP97" s="205">
        <f>IF('Indicator Date hidden'!AQ98="x","x",$AP$2-'Indicator Date hidden'!AQ98)</f>
        <v>0</v>
      </c>
      <c r="AQ97" s="205">
        <f>IF('Indicator Date hidden'!AR98="x","x",$AQ$2-'Indicator Date hidden'!AR98)</f>
        <v>0</v>
      </c>
      <c r="AR97" s="205">
        <f>IF('Indicator Date hidden'!AS98="x","x",$AR$2-'Indicator Date hidden'!AS98)</f>
        <v>0</v>
      </c>
      <c r="AS97" s="205">
        <f>IF('Indicator Date hidden'!AT98="x","x",$AS$2-'Indicator Date hidden'!AT98)</f>
        <v>0</v>
      </c>
      <c r="AT97" s="205">
        <f>IF('Indicator Date hidden'!AU98="x","x",$AT$2-'Indicator Date hidden'!AU98)</f>
        <v>0</v>
      </c>
      <c r="AU97" s="205">
        <f>IF('Indicator Date hidden'!AV98="x","x",$AU$2-'Indicator Date hidden'!AV98)</f>
        <v>5</v>
      </c>
      <c r="AV97" s="205">
        <f>IF('Indicator Date hidden'!AW98="x","x",$AV$2-'Indicator Date hidden'!AW98)</f>
        <v>0</v>
      </c>
      <c r="AW97" s="205">
        <f>IF('Indicator Date hidden'!AX98="x","x",$AW$2-'Indicator Date hidden'!AX98)</f>
        <v>0</v>
      </c>
      <c r="AX97" s="205">
        <f>IF('Indicator Date hidden'!AY98="x","x",$AX$2-'Indicator Date hidden'!AY98)</f>
        <v>0</v>
      </c>
      <c r="AY97" s="205">
        <f>IF('Indicator Date hidden'!AZ98="x","x",$AY$2-'Indicator Date hidden'!AZ98)</f>
        <v>0</v>
      </c>
      <c r="AZ97" s="205">
        <f>IF('Indicator Date hidden'!BA98="x","x",$AZ$2-'Indicator Date hidden'!BA98)</f>
        <v>0</v>
      </c>
      <c r="BA97">
        <f t="shared" si="10"/>
        <v>14</v>
      </c>
      <c r="BB97" s="21">
        <f t="shared" si="11"/>
        <v>0.29166666666666669</v>
      </c>
      <c r="BC97">
        <f t="shared" si="12"/>
        <v>4</v>
      </c>
      <c r="BD97" s="21">
        <f t="shared" si="13"/>
        <v>1.0793194872490515</v>
      </c>
      <c r="BE97" s="281">
        <f t="shared" si="14"/>
        <v>0</v>
      </c>
    </row>
    <row r="98" spans="1:57" x14ac:dyDescent="0.35">
      <c r="A98" t="s">
        <v>7056</v>
      </c>
      <c r="B98" s="205">
        <f>IF('Indicator Date hidden'!C99="x","x",$B$2-'Indicator Date hidden'!C99)</f>
        <v>0</v>
      </c>
      <c r="C98" s="205">
        <f>IF('Indicator Date hidden'!D99="x","x",$C$2-'Indicator Date hidden'!D99)</f>
        <v>0</v>
      </c>
      <c r="D98" s="205">
        <f>IF('Indicator Date hidden'!E99="x","x",$D$2-'Indicator Date hidden'!E99)</f>
        <v>0</v>
      </c>
      <c r="E98" s="205">
        <f>IF('Indicator Date hidden'!F99="x","x",$E$2-'Indicator Date hidden'!F99)</f>
        <v>0</v>
      </c>
      <c r="F98" s="205">
        <f>IF('Indicator Date hidden'!G99="x","x",$F$2-'Indicator Date hidden'!G99)</f>
        <v>0</v>
      </c>
      <c r="G98" s="205">
        <f>IF('Indicator Date hidden'!H99="x","x",$G$2-'Indicator Date hidden'!H99)</f>
        <v>0</v>
      </c>
      <c r="H98" s="205">
        <f>IF('Indicator Date hidden'!I99="x","x",$H$2-'Indicator Date hidden'!I99)</f>
        <v>0</v>
      </c>
      <c r="I98" s="205">
        <f>IF('Indicator Date hidden'!J99="x","x",$I$2-'Indicator Date hidden'!J99)</f>
        <v>0</v>
      </c>
      <c r="J98" s="205">
        <f>IF('Indicator Date hidden'!K99="x","x",$J$2-'Indicator Date hidden'!K99)</f>
        <v>0</v>
      </c>
      <c r="K98" s="205">
        <f>IF('Indicator Date hidden'!L99="x","x",$K$2-'Indicator Date hidden'!L99)</f>
        <v>0</v>
      </c>
      <c r="L98" s="205">
        <f>IF('Indicator Date hidden'!M99="x","x",$L$2-'Indicator Date hidden'!M99)</f>
        <v>0</v>
      </c>
      <c r="M98" s="205">
        <f>IF('Indicator Date hidden'!N99="x","x",$M$2-'Indicator Date hidden'!N99)</f>
        <v>0</v>
      </c>
      <c r="N98" s="205">
        <f>IF('Indicator Date hidden'!O99="x","x",$N$2-'Indicator Date hidden'!O99)</f>
        <v>0</v>
      </c>
      <c r="O98" s="205">
        <f>IF('Indicator Date hidden'!P99="x","x",$O$2-'Indicator Date hidden'!P99)</f>
        <v>0</v>
      </c>
      <c r="P98" s="205">
        <f>IF('Indicator Date hidden'!Q99="x","x",$P$2-'Indicator Date hidden'!Q99)</f>
        <v>0</v>
      </c>
      <c r="Q98" s="205">
        <f>IF('Indicator Date hidden'!R99="x","x",$Q$2-'Indicator Date hidden'!R99)</f>
        <v>1</v>
      </c>
      <c r="R98" s="205">
        <f>IF('Indicator Date hidden'!S99="x","x",$R$2-'Indicator Date hidden'!S99)</f>
        <v>0</v>
      </c>
      <c r="S98" s="205">
        <f>IF('Indicator Date hidden'!T99="x","x",$S$2-'Indicator Date hidden'!T99)</f>
        <v>0</v>
      </c>
      <c r="T98" s="205">
        <f>IF('Indicator Date hidden'!U99="x","x",$T$2-'Indicator Date hidden'!U99)</f>
        <v>0</v>
      </c>
      <c r="U98" s="205">
        <f>IF('Indicator Date hidden'!V99="x","x",$U$2-'Indicator Date hidden'!V99)</f>
        <v>0</v>
      </c>
      <c r="V98" s="205">
        <f>IF('Indicator Date hidden'!W99="x","x",$V$2-'Indicator Date hidden'!W99)</f>
        <v>0</v>
      </c>
      <c r="W98" s="205">
        <f>IF('Indicator Date hidden'!X99="x","x",$W$2-'Indicator Date hidden'!X99)</f>
        <v>1</v>
      </c>
      <c r="X98" s="205">
        <f>IF('Indicator Date hidden'!Y99="x","x",$X$2-'Indicator Date hidden'!Y99)</f>
        <v>4</v>
      </c>
      <c r="Y98" s="205">
        <f>IF('Indicator Date hidden'!Z99="x","x",$Y$2-'Indicator Date hidden'!Z99)</f>
        <v>0</v>
      </c>
      <c r="Z98" s="205">
        <f>IF('Indicator Date hidden'!AA99="x","x",$Z$2-'Indicator Date hidden'!AA99)</f>
        <v>0</v>
      </c>
      <c r="AA98" s="205">
        <f>IF('Indicator Date hidden'!AB99="x","x",$AA$2-'Indicator Date hidden'!AB99)</f>
        <v>0</v>
      </c>
      <c r="AB98" s="205">
        <f>IF('Indicator Date hidden'!AC99="x","x",$AB$2-'Indicator Date hidden'!AC99)</f>
        <v>0</v>
      </c>
      <c r="AC98" s="205">
        <f>IF('Indicator Date hidden'!AD99="x","x",$AC$2-'Indicator Date hidden'!AD99)</f>
        <v>0</v>
      </c>
      <c r="AD98" s="205">
        <f>IF('Indicator Date hidden'!AE99="x","x",$AD$2-'Indicator Date hidden'!AE99)</f>
        <v>0</v>
      </c>
      <c r="AE98" s="205">
        <f>IF('Indicator Date hidden'!AF99="x","x",$AE$2-'Indicator Date hidden'!AF99)</f>
        <v>0</v>
      </c>
      <c r="AF98" s="205">
        <f>IF('Indicator Date hidden'!AG99="x","x",$AF$2-'Indicator Date hidden'!AG99)</f>
        <v>6</v>
      </c>
      <c r="AG98" s="205">
        <f>IF('Indicator Date hidden'!AH99="x","x",$AG$2-'Indicator Date hidden'!AH99)</f>
        <v>0</v>
      </c>
      <c r="AH98" s="205">
        <f>IF('Indicator Date hidden'!AI99="x","x",$AH$2-'Indicator Date hidden'!AI99)</f>
        <v>0</v>
      </c>
      <c r="AI98" s="205">
        <f>IF('Indicator Date hidden'!AJ99="x","x",$AI$2-'Indicator Date hidden'!AJ99)</f>
        <v>0</v>
      </c>
      <c r="AJ98" s="205" t="str">
        <f>IF('Indicator Date hidden'!AK99="x","x",$AJ$2-'Indicator Date hidden'!AK99)</f>
        <v>x</v>
      </c>
      <c r="AK98" s="205">
        <f>IF('Indicator Date hidden'!AL99="x","x",$AK$2-'Indicator Date hidden'!AL99)</f>
        <v>0</v>
      </c>
      <c r="AL98" s="205">
        <f>IF('Indicator Date hidden'!AM99="x","x",$AL$2-'Indicator Date hidden'!AM99)</f>
        <v>0</v>
      </c>
      <c r="AM98" s="205">
        <f>IF('Indicator Date hidden'!AN99="x","x",$AM$2-'Indicator Date hidden'!AN99)</f>
        <v>0</v>
      </c>
      <c r="AN98" s="205">
        <f>IF('Indicator Date hidden'!AO99="x","x",$AN$2-'Indicator Date hidden'!AO99)</f>
        <v>0</v>
      </c>
      <c r="AO98" s="205" t="str">
        <f>IF('Indicator Date hidden'!AP99="x","x",$AO$2-'Indicator Date hidden'!AP99)</f>
        <v>x</v>
      </c>
      <c r="AP98" s="205" t="str">
        <f>IF('Indicator Date hidden'!AQ99="x","x",$AP$2-'Indicator Date hidden'!AQ99)</f>
        <v>x</v>
      </c>
      <c r="AQ98" s="205" t="str">
        <f>IF('Indicator Date hidden'!AR99="x","x",$AQ$2-'Indicator Date hidden'!AR99)</f>
        <v>x</v>
      </c>
      <c r="AR98" s="205">
        <f>IF('Indicator Date hidden'!AS99="x","x",$AR$2-'Indicator Date hidden'!AS99)</f>
        <v>0</v>
      </c>
      <c r="AS98" s="205">
        <f>IF('Indicator Date hidden'!AT99="x","x",$AS$2-'Indicator Date hidden'!AT99)</f>
        <v>0</v>
      </c>
      <c r="AT98" s="205">
        <f>IF('Indicator Date hidden'!AU99="x","x",$AT$2-'Indicator Date hidden'!AU99)</f>
        <v>0</v>
      </c>
      <c r="AU98" s="205">
        <f>IF('Indicator Date hidden'!AV99="x","x",$AU$2-'Indicator Date hidden'!AV99)</f>
        <v>7</v>
      </c>
      <c r="AV98" s="205">
        <f>IF('Indicator Date hidden'!AW99="x","x",$AV$2-'Indicator Date hidden'!AW99)</f>
        <v>0</v>
      </c>
      <c r="AW98" s="205">
        <f>IF('Indicator Date hidden'!AX99="x","x",$AW$2-'Indicator Date hidden'!AX99)</f>
        <v>0</v>
      </c>
      <c r="AX98" s="205">
        <f>IF('Indicator Date hidden'!AY99="x","x",$AX$2-'Indicator Date hidden'!AY99)</f>
        <v>0</v>
      </c>
      <c r="AY98" s="205">
        <f>IF('Indicator Date hidden'!AZ99="x","x",$AY$2-'Indicator Date hidden'!AZ99)</f>
        <v>0</v>
      </c>
      <c r="AZ98" s="205">
        <f>IF('Indicator Date hidden'!BA99="x","x",$AZ$2-'Indicator Date hidden'!BA99)</f>
        <v>0</v>
      </c>
      <c r="BA98">
        <f t="shared" si="10"/>
        <v>19</v>
      </c>
      <c r="BB98" s="21">
        <f t="shared" si="11"/>
        <v>0.40425531914893614</v>
      </c>
      <c r="BC98">
        <f t="shared" si="12"/>
        <v>5</v>
      </c>
      <c r="BD98" s="21">
        <f t="shared" si="13"/>
        <v>1.4241021728239582</v>
      </c>
      <c r="BE98" s="281">
        <f t="shared" si="14"/>
        <v>0</v>
      </c>
    </row>
    <row r="99" spans="1:57" x14ac:dyDescent="0.35">
      <c r="A99" t="s">
        <v>7057</v>
      </c>
      <c r="B99" s="205">
        <f>IF('Indicator Date hidden'!C100="x","x",$B$2-'Indicator Date hidden'!C100)</f>
        <v>0</v>
      </c>
      <c r="C99" s="205">
        <f>IF('Indicator Date hidden'!D100="x","x",$C$2-'Indicator Date hidden'!D100)</f>
        <v>0</v>
      </c>
      <c r="D99" s="205">
        <f>IF('Indicator Date hidden'!E100="x","x",$D$2-'Indicator Date hidden'!E100)</f>
        <v>0</v>
      </c>
      <c r="E99" s="205">
        <f>IF('Indicator Date hidden'!F100="x","x",$E$2-'Indicator Date hidden'!F100)</f>
        <v>0</v>
      </c>
      <c r="F99" s="205">
        <f>IF('Indicator Date hidden'!G100="x","x",$F$2-'Indicator Date hidden'!G100)</f>
        <v>0</v>
      </c>
      <c r="G99" s="205">
        <f>IF('Indicator Date hidden'!H100="x","x",$G$2-'Indicator Date hidden'!H100)</f>
        <v>0</v>
      </c>
      <c r="H99" s="205">
        <f>IF('Indicator Date hidden'!I100="x","x",$H$2-'Indicator Date hidden'!I100)</f>
        <v>0</v>
      </c>
      <c r="I99" s="205">
        <f>IF('Indicator Date hidden'!J100="x","x",$I$2-'Indicator Date hidden'!J100)</f>
        <v>0</v>
      </c>
      <c r="J99" s="205">
        <f>IF('Indicator Date hidden'!K100="x","x",$J$2-'Indicator Date hidden'!K100)</f>
        <v>0</v>
      </c>
      <c r="K99" s="205">
        <f>IF('Indicator Date hidden'!L100="x","x",$K$2-'Indicator Date hidden'!L100)</f>
        <v>0</v>
      </c>
      <c r="L99" s="205">
        <f>IF('Indicator Date hidden'!M100="x","x",$L$2-'Indicator Date hidden'!M100)</f>
        <v>0</v>
      </c>
      <c r="M99" s="205">
        <f>IF('Indicator Date hidden'!N100="x","x",$M$2-'Indicator Date hidden'!N100)</f>
        <v>0</v>
      </c>
      <c r="N99" s="205">
        <f>IF('Indicator Date hidden'!O100="x","x",$N$2-'Indicator Date hidden'!O100)</f>
        <v>0</v>
      </c>
      <c r="O99" s="205">
        <f>IF('Indicator Date hidden'!P100="x","x",$O$2-'Indicator Date hidden'!P100)</f>
        <v>0</v>
      </c>
      <c r="P99" s="205">
        <f>IF('Indicator Date hidden'!Q100="x","x",$P$2-'Indicator Date hidden'!Q100)</f>
        <v>0</v>
      </c>
      <c r="Q99" s="205">
        <f>IF('Indicator Date hidden'!R100="x","x",$Q$2-'Indicator Date hidden'!R100)</f>
        <v>7</v>
      </c>
      <c r="R99" s="205">
        <f>IF('Indicator Date hidden'!S100="x","x",$R$2-'Indicator Date hidden'!S100)</f>
        <v>0</v>
      </c>
      <c r="S99" s="205">
        <f>IF('Indicator Date hidden'!T100="x","x",$S$2-'Indicator Date hidden'!T100)</f>
        <v>0</v>
      </c>
      <c r="T99" s="205">
        <f>IF('Indicator Date hidden'!U100="x","x",$T$2-'Indicator Date hidden'!U100)</f>
        <v>0</v>
      </c>
      <c r="U99" s="205">
        <f>IF('Indicator Date hidden'!V100="x","x",$U$2-'Indicator Date hidden'!V100)</f>
        <v>0</v>
      </c>
      <c r="V99" s="205">
        <f>IF('Indicator Date hidden'!W100="x","x",$V$2-'Indicator Date hidden'!W100)</f>
        <v>0</v>
      </c>
      <c r="W99" s="205">
        <f>IF('Indicator Date hidden'!X100="x","x",$W$2-'Indicator Date hidden'!X100)</f>
        <v>7</v>
      </c>
      <c r="X99" s="205">
        <f>IF('Indicator Date hidden'!Y100="x","x",$X$2-'Indicator Date hidden'!Y100)</f>
        <v>4</v>
      </c>
      <c r="Y99" s="205">
        <f>IF('Indicator Date hidden'!Z100="x","x",$Y$2-'Indicator Date hidden'!Z100)</f>
        <v>0</v>
      </c>
      <c r="Z99" s="205">
        <f>IF('Indicator Date hidden'!AA100="x","x",$Z$2-'Indicator Date hidden'!AA100)</f>
        <v>0</v>
      </c>
      <c r="AA99" s="205" t="str">
        <f>IF('Indicator Date hidden'!AB100="x","x",$AA$2-'Indicator Date hidden'!AB100)</f>
        <v>x</v>
      </c>
      <c r="AB99" s="205">
        <f>IF('Indicator Date hidden'!AC100="x","x",$AB$2-'Indicator Date hidden'!AC100)</f>
        <v>0</v>
      </c>
      <c r="AC99" s="205">
        <f>IF('Indicator Date hidden'!AD100="x","x",$AC$2-'Indicator Date hidden'!AD100)</f>
        <v>0</v>
      </c>
      <c r="AD99" s="205" t="str">
        <f>IF('Indicator Date hidden'!AE100="x","x",$AD$2-'Indicator Date hidden'!AE100)</f>
        <v>x</v>
      </c>
      <c r="AE99" s="205">
        <f>IF('Indicator Date hidden'!AF100="x","x",$AE$2-'Indicator Date hidden'!AF100)</f>
        <v>0</v>
      </c>
      <c r="AF99" s="205" t="str">
        <f>IF('Indicator Date hidden'!AG100="x","x",$AF$2-'Indicator Date hidden'!AG100)</f>
        <v>x</v>
      </c>
      <c r="AG99" s="205">
        <f>IF('Indicator Date hidden'!AH100="x","x",$AG$2-'Indicator Date hidden'!AH100)</f>
        <v>0</v>
      </c>
      <c r="AH99" s="205">
        <f>IF('Indicator Date hidden'!AI100="x","x",$AH$2-'Indicator Date hidden'!AI100)</f>
        <v>0</v>
      </c>
      <c r="AI99" s="205">
        <f>IF('Indicator Date hidden'!AJ100="x","x",$AI$2-'Indicator Date hidden'!AJ100)</f>
        <v>0</v>
      </c>
      <c r="AJ99" s="205">
        <f>IF('Indicator Date hidden'!AK100="x","x",$AJ$2-'Indicator Date hidden'!AK100)</f>
        <v>0</v>
      </c>
      <c r="AK99" s="205">
        <f>IF('Indicator Date hidden'!AL100="x","x",$AK$2-'Indicator Date hidden'!AL100)</f>
        <v>1</v>
      </c>
      <c r="AL99" s="205">
        <f>IF('Indicator Date hidden'!AM100="x","x",$AL$2-'Indicator Date hidden'!AM100)</f>
        <v>0</v>
      </c>
      <c r="AM99" s="205">
        <f>IF('Indicator Date hidden'!AN100="x","x",$AM$2-'Indicator Date hidden'!AN100)</f>
        <v>0</v>
      </c>
      <c r="AN99" s="205">
        <f>IF('Indicator Date hidden'!AO100="x","x",$AN$2-'Indicator Date hidden'!AO100)</f>
        <v>0</v>
      </c>
      <c r="AO99" s="205" t="str">
        <f>IF('Indicator Date hidden'!AP100="x","x",$AO$2-'Indicator Date hidden'!AP100)</f>
        <v>x</v>
      </c>
      <c r="AP99" s="205" t="str">
        <f>IF('Indicator Date hidden'!AQ100="x","x",$AP$2-'Indicator Date hidden'!AQ100)</f>
        <v>x</v>
      </c>
      <c r="AQ99" s="205" t="str">
        <f>IF('Indicator Date hidden'!AR100="x","x",$AQ$2-'Indicator Date hidden'!AR100)</f>
        <v>x</v>
      </c>
      <c r="AR99" s="205">
        <f>IF('Indicator Date hidden'!AS100="x","x",$AR$2-'Indicator Date hidden'!AS100)</f>
        <v>0</v>
      </c>
      <c r="AS99" s="205">
        <f>IF('Indicator Date hidden'!AT100="x","x",$AS$2-'Indicator Date hidden'!AT100)</f>
        <v>0</v>
      </c>
      <c r="AT99" s="205">
        <f>IF('Indicator Date hidden'!AU100="x","x",$AT$2-'Indicator Date hidden'!AU100)</f>
        <v>0</v>
      </c>
      <c r="AU99" s="205">
        <f>IF('Indicator Date hidden'!AV100="x","x",$AU$2-'Indicator Date hidden'!AV100)</f>
        <v>1</v>
      </c>
      <c r="AV99" s="205">
        <f>IF('Indicator Date hidden'!AW100="x","x",$AV$2-'Indicator Date hidden'!AW100)</f>
        <v>0</v>
      </c>
      <c r="AW99" s="205">
        <f>IF('Indicator Date hidden'!AX100="x","x",$AW$2-'Indicator Date hidden'!AX100)</f>
        <v>0</v>
      </c>
      <c r="AX99" s="205">
        <f>IF('Indicator Date hidden'!AY100="x","x",$AX$2-'Indicator Date hidden'!AY100)</f>
        <v>0</v>
      </c>
      <c r="AY99" s="205">
        <f>IF('Indicator Date hidden'!AZ100="x","x",$AY$2-'Indicator Date hidden'!AZ100)</f>
        <v>0</v>
      </c>
      <c r="AZ99" s="205"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1">
        <f t="shared" ref="BE99:BE130" si="19">MEDIAN(B99:AZ99)</f>
        <v>0</v>
      </c>
    </row>
    <row r="100" spans="1:57" x14ac:dyDescent="0.35">
      <c r="A100" t="s">
        <v>7061</v>
      </c>
      <c r="B100" s="205">
        <f>IF('Indicator Date hidden'!C101="x","x",$B$2-'Indicator Date hidden'!C101)</f>
        <v>0</v>
      </c>
      <c r="C100" s="205">
        <f>IF('Indicator Date hidden'!D101="x","x",$C$2-'Indicator Date hidden'!D101)</f>
        <v>0</v>
      </c>
      <c r="D100" s="205">
        <f>IF('Indicator Date hidden'!E101="x","x",$D$2-'Indicator Date hidden'!E101)</f>
        <v>0</v>
      </c>
      <c r="E100" s="205">
        <f>IF('Indicator Date hidden'!F101="x","x",$E$2-'Indicator Date hidden'!F101)</f>
        <v>0</v>
      </c>
      <c r="F100" s="205">
        <f>IF('Indicator Date hidden'!G101="x","x",$F$2-'Indicator Date hidden'!G101)</f>
        <v>0</v>
      </c>
      <c r="G100" s="205">
        <f>IF('Indicator Date hidden'!H101="x","x",$G$2-'Indicator Date hidden'!H101)</f>
        <v>0</v>
      </c>
      <c r="H100" s="205">
        <f>IF('Indicator Date hidden'!I101="x","x",$H$2-'Indicator Date hidden'!I101)</f>
        <v>0</v>
      </c>
      <c r="I100" s="205">
        <f>IF('Indicator Date hidden'!J101="x","x",$I$2-'Indicator Date hidden'!J101)</f>
        <v>0</v>
      </c>
      <c r="J100" s="205">
        <f>IF('Indicator Date hidden'!K101="x","x",$J$2-'Indicator Date hidden'!K101)</f>
        <v>0</v>
      </c>
      <c r="K100" s="205">
        <f>IF('Indicator Date hidden'!L101="x","x",$K$2-'Indicator Date hidden'!L101)</f>
        <v>0</v>
      </c>
      <c r="L100" s="205">
        <f>IF('Indicator Date hidden'!M101="x","x",$L$2-'Indicator Date hidden'!M101)</f>
        <v>0</v>
      </c>
      <c r="M100" s="205">
        <f>IF('Indicator Date hidden'!N101="x","x",$M$2-'Indicator Date hidden'!N101)</f>
        <v>0</v>
      </c>
      <c r="N100" s="205">
        <f>IF('Indicator Date hidden'!O101="x","x",$N$2-'Indicator Date hidden'!O101)</f>
        <v>0</v>
      </c>
      <c r="O100" s="205">
        <f>IF('Indicator Date hidden'!P101="x","x",$O$2-'Indicator Date hidden'!P101)</f>
        <v>0</v>
      </c>
      <c r="P100" s="205">
        <f>IF('Indicator Date hidden'!Q101="x","x",$P$2-'Indicator Date hidden'!Q101)</f>
        <v>0</v>
      </c>
      <c r="Q100" s="205" t="str">
        <f>IF('Indicator Date hidden'!R101="x","x",$Q$2-'Indicator Date hidden'!R101)</f>
        <v>x</v>
      </c>
      <c r="R100" s="205">
        <f>IF('Indicator Date hidden'!S101="x","x",$R$2-'Indicator Date hidden'!S101)</f>
        <v>0</v>
      </c>
      <c r="S100" s="205">
        <f>IF('Indicator Date hidden'!T101="x","x",$S$2-'Indicator Date hidden'!T101)</f>
        <v>0</v>
      </c>
      <c r="T100" s="205">
        <f>IF('Indicator Date hidden'!U101="x","x",$T$2-'Indicator Date hidden'!U101)</f>
        <v>0</v>
      </c>
      <c r="U100" s="205" t="str">
        <f>IF('Indicator Date hidden'!V101="x","x",$U$2-'Indicator Date hidden'!V101)</f>
        <v>x</v>
      </c>
      <c r="V100" s="205" t="str">
        <f>IF('Indicator Date hidden'!W101="x","x",$V$2-'Indicator Date hidden'!W101)</f>
        <v>x</v>
      </c>
      <c r="W100" s="205" t="str">
        <f>IF('Indicator Date hidden'!X101="x","x",$W$2-'Indicator Date hidden'!X101)</f>
        <v>x</v>
      </c>
      <c r="X100" s="205" t="str">
        <f>IF('Indicator Date hidden'!Y101="x","x",$X$2-'Indicator Date hidden'!Y101)</f>
        <v>x</v>
      </c>
      <c r="Y100" s="205" t="str">
        <f>IF('Indicator Date hidden'!Z101="x","x",$Y$2-'Indicator Date hidden'!Z101)</f>
        <v>x</v>
      </c>
      <c r="Z100" s="205" t="str">
        <f>IF('Indicator Date hidden'!AA101="x","x",$Z$2-'Indicator Date hidden'!AA101)</f>
        <v>x</v>
      </c>
      <c r="AA100" s="205" t="str">
        <f>IF('Indicator Date hidden'!AB101="x","x",$AA$2-'Indicator Date hidden'!AB101)</f>
        <v>x</v>
      </c>
      <c r="AB100" s="205" t="str">
        <f>IF('Indicator Date hidden'!AC101="x","x",$AB$2-'Indicator Date hidden'!AC101)</f>
        <v>x</v>
      </c>
      <c r="AC100" s="205">
        <f>IF('Indicator Date hidden'!AD101="x","x",$AC$2-'Indicator Date hidden'!AD101)</f>
        <v>0</v>
      </c>
      <c r="AD100" s="205" t="str">
        <f>IF('Indicator Date hidden'!AE101="x","x",$AD$2-'Indicator Date hidden'!AE101)</f>
        <v>x</v>
      </c>
      <c r="AE100" s="205" t="str">
        <f>IF('Indicator Date hidden'!AF101="x","x",$AE$2-'Indicator Date hidden'!AF101)</f>
        <v>x</v>
      </c>
      <c r="AF100" s="205" t="str">
        <f>IF('Indicator Date hidden'!AG101="x","x",$AF$2-'Indicator Date hidden'!AG101)</f>
        <v>x</v>
      </c>
      <c r="AG100" s="205">
        <f>IF('Indicator Date hidden'!AH101="x","x",$AG$2-'Indicator Date hidden'!AH101)</f>
        <v>0</v>
      </c>
      <c r="AH100" s="205">
        <f>IF('Indicator Date hidden'!AI101="x","x",$AH$2-'Indicator Date hidden'!AI101)</f>
        <v>0</v>
      </c>
      <c r="AI100" s="205">
        <f>IF('Indicator Date hidden'!AJ101="x","x",$AI$2-'Indicator Date hidden'!AJ101)</f>
        <v>0</v>
      </c>
      <c r="AJ100" s="205" t="str">
        <f>IF('Indicator Date hidden'!AK101="x","x",$AJ$2-'Indicator Date hidden'!AK101)</f>
        <v>x</v>
      </c>
      <c r="AK100" s="205">
        <f>IF('Indicator Date hidden'!AL101="x","x",$AK$2-'Indicator Date hidden'!AL101)</f>
        <v>1</v>
      </c>
      <c r="AL100" s="205">
        <f>IF('Indicator Date hidden'!AM101="x","x",$AL$2-'Indicator Date hidden'!AM101)</f>
        <v>0</v>
      </c>
      <c r="AM100" s="205">
        <f>IF('Indicator Date hidden'!AN101="x","x",$AM$2-'Indicator Date hidden'!AN101)</f>
        <v>0</v>
      </c>
      <c r="AN100" s="205">
        <f>IF('Indicator Date hidden'!AO101="x","x",$AN$2-'Indicator Date hidden'!AO101)</f>
        <v>0</v>
      </c>
      <c r="AO100" s="205" t="str">
        <f>IF('Indicator Date hidden'!AP101="x","x",$AO$2-'Indicator Date hidden'!AP101)</f>
        <v>x</v>
      </c>
      <c r="AP100" s="205" t="str">
        <f>IF('Indicator Date hidden'!AQ101="x","x",$AP$2-'Indicator Date hidden'!AQ101)</f>
        <v>x</v>
      </c>
      <c r="AQ100" s="205" t="str">
        <f>IF('Indicator Date hidden'!AR101="x","x",$AQ$2-'Indicator Date hidden'!AR101)</f>
        <v>x</v>
      </c>
      <c r="AR100" s="205">
        <f>IF('Indicator Date hidden'!AS101="x","x",$AR$2-'Indicator Date hidden'!AS101)</f>
        <v>0</v>
      </c>
      <c r="AS100" s="205" t="str">
        <f>IF('Indicator Date hidden'!AT101="x","x",$AS$2-'Indicator Date hidden'!AT101)</f>
        <v>x</v>
      </c>
      <c r="AT100" s="205">
        <f>IF('Indicator Date hidden'!AU101="x","x",$AT$2-'Indicator Date hidden'!AU101)</f>
        <v>0</v>
      </c>
      <c r="AU100" s="205" t="str">
        <f>IF('Indicator Date hidden'!AV101="x","x",$AU$2-'Indicator Date hidden'!AV101)</f>
        <v>x</v>
      </c>
      <c r="AV100" s="205">
        <f>IF('Indicator Date hidden'!AW101="x","x",$AV$2-'Indicator Date hidden'!AW101)</f>
        <v>0</v>
      </c>
      <c r="AW100" s="205">
        <f>IF('Indicator Date hidden'!AX101="x","x",$AW$2-'Indicator Date hidden'!AX101)</f>
        <v>0</v>
      </c>
      <c r="AX100" s="205">
        <f>IF('Indicator Date hidden'!AY101="x","x",$AX$2-'Indicator Date hidden'!AY101)</f>
        <v>0</v>
      </c>
      <c r="AY100" s="205" t="str">
        <f>IF('Indicator Date hidden'!AZ101="x","x",$AY$2-'Indicator Date hidden'!AZ101)</f>
        <v>x</v>
      </c>
      <c r="AZ100" s="205" t="str">
        <f>IF('Indicator Date hidden'!BA101="x","x",$AZ$2-'Indicator Date hidden'!BA101)</f>
        <v>x</v>
      </c>
      <c r="BA100">
        <f t="shared" si="15"/>
        <v>1</v>
      </c>
      <c r="BB100" s="21">
        <f t="shared" si="16"/>
        <v>3.2258064516129031E-2</v>
      </c>
      <c r="BC100">
        <f t="shared" si="17"/>
        <v>1</v>
      </c>
      <c r="BD100" s="21">
        <f t="shared" si="18"/>
        <v>0.17668469596940842</v>
      </c>
      <c r="BE100" s="281">
        <f t="shared" si="19"/>
        <v>0</v>
      </c>
    </row>
    <row r="101" spans="1:57" x14ac:dyDescent="0.35">
      <c r="A101" t="s">
        <v>7066</v>
      </c>
      <c r="B101" s="205">
        <f>IF('Indicator Date hidden'!C102="x","x",$B$2-'Indicator Date hidden'!C102)</f>
        <v>0</v>
      </c>
      <c r="C101" s="205">
        <f>IF('Indicator Date hidden'!D102="x","x",$C$2-'Indicator Date hidden'!D102)</f>
        <v>0</v>
      </c>
      <c r="D101" s="205">
        <f>IF('Indicator Date hidden'!E102="x","x",$D$2-'Indicator Date hidden'!E102)</f>
        <v>0</v>
      </c>
      <c r="E101" s="205">
        <f>IF('Indicator Date hidden'!F102="x","x",$E$2-'Indicator Date hidden'!F102)</f>
        <v>0</v>
      </c>
      <c r="F101" s="205">
        <f>IF('Indicator Date hidden'!G102="x","x",$F$2-'Indicator Date hidden'!G102)</f>
        <v>0</v>
      </c>
      <c r="G101" s="205">
        <f>IF('Indicator Date hidden'!H102="x","x",$G$2-'Indicator Date hidden'!H102)</f>
        <v>0</v>
      </c>
      <c r="H101" s="205">
        <f>IF('Indicator Date hidden'!I102="x","x",$H$2-'Indicator Date hidden'!I102)</f>
        <v>0</v>
      </c>
      <c r="I101" s="205">
        <f>IF('Indicator Date hidden'!J102="x","x",$I$2-'Indicator Date hidden'!J102)</f>
        <v>0</v>
      </c>
      <c r="J101" s="205">
        <f>IF('Indicator Date hidden'!K102="x","x",$J$2-'Indicator Date hidden'!K102)</f>
        <v>0</v>
      </c>
      <c r="K101" s="205">
        <f>IF('Indicator Date hidden'!L102="x","x",$K$2-'Indicator Date hidden'!L102)</f>
        <v>0</v>
      </c>
      <c r="L101" s="205">
        <f>IF('Indicator Date hidden'!M102="x","x",$L$2-'Indicator Date hidden'!M102)</f>
        <v>0</v>
      </c>
      <c r="M101" s="205">
        <f>IF('Indicator Date hidden'!N102="x","x",$M$2-'Indicator Date hidden'!N102)</f>
        <v>0</v>
      </c>
      <c r="N101" s="205">
        <f>IF('Indicator Date hidden'!O102="x","x",$N$2-'Indicator Date hidden'!O102)</f>
        <v>0</v>
      </c>
      <c r="O101" s="205">
        <f>IF('Indicator Date hidden'!P102="x","x",$O$2-'Indicator Date hidden'!P102)</f>
        <v>0</v>
      </c>
      <c r="P101" s="205">
        <f>IF('Indicator Date hidden'!Q102="x","x",$P$2-'Indicator Date hidden'!Q102)</f>
        <v>0</v>
      </c>
      <c r="Q101" s="205" t="str">
        <f>IF('Indicator Date hidden'!R102="x","x",$Q$2-'Indicator Date hidden'!R102)</f>
        <v>x</v>
      </c>
      <c r="R101" s="205">
        <f>IF('Indicator Date hidden'!S102="x","x",$R$2-'Indicator Date hidden'!S102)</f>
        <v>0</v>
      </c>
      <c r="S101" s="205">
        <f>IF('Indicator Date hidden'!T102="x","x",$S$2-'Indicator Date hidden'!T102)</f>
        <v>0</v>
      </c>
      <c r="T101" s="205">
        <f>IF('Indicator Date hidden'!U102="x","x",$T$2-'Indicator Date hidden'!U102)</f>
        <v>0</v>
      </c>
      <c r="U101" s="205" t="str">
        <f>IF('Indicator Date hidden'!V102="x","x",$U$2-'Indicator Date hidden'!V102)</f>
        <v>x</v>
      </c>
      <c r="V101" s="205">
        <f>IF('Indicator Date hidden'!W102="x","x",$V$2-'Indicator Date hidden'!W102)</f>
        <v>0</v>
      </c>
      <c r="W101" s="205" t="str">
        <f>IF('Indicator Date hidden'!X102="x","x",$W$2-'Indicator Date hidden'!X102)</f>
        <v>x</v>
      </c>
      <c r="X101" s="205">
        <f>IF('Indicator Date hidden'!Y102="x","x",$X$2-'Indicator Date hidden'!Y102)</f>
        <v>2</v>
      </c>
      <c r="Y101" s="205">
        <f>IF('Indicator Date hidden'!Z102="x","x",$Y$2-'Indicator Date hidden'!Z102)</f>
        <v>0</v>
      </c>
      <c r="Z101" s="205">
        <f>IF('Indicator Date hidden'!AA102="x","x",$Z$2-'Indicator Date hidden'!AA102)</f>
        <v>0</v>
      </c>
      <c r="AA101" s="205" t="str">
        <f>IF('Indicator Date hidden'!AB102="x","x",$AA$2-'Indicator Date hidden'!AB102)</f>
        <v>x</v>
      </c>
      <c r="AB101" s="205">
        <f>IF('Indicator Date hidden'!AC102="x","x",$AB$2-'Indicator Date hidden'!AC102)</f>
        <v>0</v>
      </c>
      <c r="AC101" s="205">
        <f>IF('Indicator Date hidden'!AD102="x","x",$AC$2-'Indicator Date hidden'!AD102)</f>
        <v>0</v>
      </c>
      <c r="AD101" s="205" t="str">
        <f>IF('Indicator Date hidden'!AE102="x","x",$AD$2-'Indicator Date hidden'!AE102)</f>
        <v>x</v>
      </c>
      <c r="AE101" s="205">
        <f>IF('Indicator Date hidden'!AF102="x","x",$AE$2-'Indicator Date hidden'!AF102)</f>
        <v>0</v>
      </c>
      <c r="AF101" s="205">
        <f>IF('Indicator Date hidden'!AG102="x","x",$AF$2-'Indicator Date hidden'!AG102)</f>
        <v>1</v>
      </c>
      <c r="AG101" s="205">
        <f>IF('Indicator Date hidden'!AH102="x","x",$AG$2-'Indicator Date hidden'!AH102)</f>
        <v>0</v>
      </c>
      <c r="AH101" s="205">
        <f>IF('Indicator Date hidden'!AI102="x","x",$AH$2-'Indicator Date hidden'!AI102)</f>
        <v>0</v>
      </c>
      <c r="AI101" s="205">
        <f>IF('Indicator Date hidden'!AJ102="x","x",$AI$2-'Indicator Date hidden'!AJ102)</f>
        <v>0</v>
      </c>
      <c r="AJ101" s="205" t="str">
        <f>IF('Indicator Date hidden'!AK102="x","x",$AJ$2-'Indicator Date hidden'!AK102)</f>
        <v>x</v>
      </c>
      <c r="AK101" s="205">
        <f>IF('Indicator Date hidden'!AL102="x","x",$AK$2-'Indicator Date hidden'!AL102)</f>
        <v>1</v>
      </c>
      <c r="AL101" s="205">
        <f>IF('Indicator Date hidden'!AM102="x","x",$AL$2-'Indicator Date hidden'!AM102)</f>
        <v>0</v>
      </c>
      <c r="AM101" s="205">
        <f>IF('Indicator Date hidden'!AN102="x","x",$AM$2-'Indicator Date hidden'!AN102)</f>
        <v>0</v>
      </c>
      <c r="AN101" s="205">
        <f>IF('Indicator Date hidden'!AO102="x","x",$AN$2-'Indicator Date hidden'!AO102)</f>
        <v>0</v>
      </c>
      <c r="AO101" s="205">
        <f>IF('Indicator Date hidden'!AP102="x","x",$AO$2-'Indicator Date hidden'!AP102)</f>
        <v>0</v>
      </c>
      <c r="AP101" s="205">
        <f>IF('Indicator Date hidden'!AQ102="x","x",$AP$2-'Indicator Date hidden'!AQ102)</f>
        <v>0</v>
      </c>
      <c r="AQ101" s="205" t="str">
        <f>IF('Indicator Date hidden'!AR102="x","x",$AQ$2-'Indicator Date hidden'!AR102)</f>
        <v>x</v>
      </c>
      <c r="AR101" s="205">
        <f>IF('Indicator Date hidden'!AS102="x","x",$AR$2-'Indicator Date hidden'!AS102)</f>
        <v>0</v>
      </c>
      <c r="AS101" s="205">
        <f>IF('Indicator Date hidden'!AT102="x","x",$AS$2-'Indicator Date hidden'!AT102)</f>
        <v>0</v>
      </c>
      <c r="AT101" s="205">
        <f>IF('Indicator Date hidden'!AU102="x","x",$AT$2-'Indicator Date hidden'!AU102)</f>
        <v>0</v>
      </c>
      <c r="AU101" s="205">
        <f>IF('Indicator Date hidden'!AV102="x","x",$AU$2-'Indicator Date hidden'!AV102)</f>
        <v>3</v>
      </c>
      <c r="AV101" s="205">
        <f>IF('Indicator Date hidden'!AW102="x","x",$AV$2-'Indicator Date hidden'!AW102)</f>
        <v>0</v>
      </c>
      <c r="AW101" s="205">
        <f>IF('Indicator Date hidden'!AX102="x","x",$AW$2-'Indicator Date hidden'!AX102)</f>
        <v>0</v>
      </c>
      <c r="AX101" s="205">
        <f>IF('Indicator Date hidden'!AY102="x","x",$AX$2-'Indicator Date hidden'!AY102)</f>
        <v>0</v>
      </c>
      <c r="AY101" s="205">
        <f>IF('Indicator Date hidden'!AZ102="x","x",$AY$2-'Indicator Date hidden'!AZ102)</f>
        <v>0</v>
      </c>
      <c r="AZ101" s="205">
        <f>IF('Indicator Date hidden'!BA102="x","x",$AZ$2-'Indicator Date hidden'!BA102)</f>
        <v>0</v>
      </c>
      <c r="BA101">
        <f t="shared" si="15"/>
        <v>7</v>
      </c>
      <c r="BB101" s="21">
        <f t="shared" si="16"/>
        <v>0.15909090909090909</v>
      </c>
      <c r="BC101">
        <f t="shared" si="17"/>
        <v>4</v>
      </c>
      <c r="BD101" s="21">
        <f t="shared" si="18"/>
        <v>0.56178214065037613</v>
      </c>
      <c r="BE101" s="281">
        <f t="shared" si="19"/>
        <v>0</v>
      </c>
    </row>
    <row r="102" spans="1:57" x14ac:dyDescent="0.35">
      <c r="A102" t="s">
        <v>7068</v>
      </c>
      <c r="B102" s="205">
        <f>IF('Indicator Date hidden'!C103="x","x",$B$2-'Indicator Date hidden'!C103)</f>
        <v>0</v>
      </c>
      <c r="C102" s="205">
        <f>IF('Indicator Date hidden'!D103="x","x",$C$2-'Indicator Date hidden'!D103)</f>
        <v>0</v>
      </c>
      <c r="D102" s="205">
        <f>IF('Indicator Date hidden'!E103="x","x",$D$2-'Indicator Date hidden'!E103)</f>
        <v>0</v>
      </c>
      <c r="E102" s="205">
        <f>IF('Indicator Date hidden'!F103="x","x",$E$2-'Indicator Date hidden'!F103)</f>
        <v>0</v>
      </c>
      <c r="F102" s="205">
        <f>IF('Indicator Date hidden'!G103="x","x",$F$2-'Indicator Date hidden'!G103)</f>
        <v>0</v>
      </c>
      <c r="G102" s="205">
        <f>IF('Indicator Date hidden'!H103="x","x",$G$2-'Indicator Date hidden'!H103)</f>
        <v>0</v>
      </c>
      <c r="H102" s="205">
        <f>IF('Indicator Date hidden'!I103="x","x",$H$2-'Indicator Date hidden'!I103)</f>
        <v>0</v>
      </c>
      <c r="I102" s="205">
        <f>IF('Indicator Date hidden'!J103="x","x",$I$2-'Indicator Date hidden'!J103)</f>
        <v>0</v>
      </c>
      <c r="J102" s="205">
        <f>IF('Indicator Date hidden'!K103="x","x",$J$2-'Indicator Date hidden'!K103)</f>
        <v>0</v>
      </c>
      <c r="K102" s="205">
        <f>IF('Indicator Date hidden'!L103="x","x",$K$2-'Indicator Date hidden'!L103)</f>
        <v>0</v>
      </c>
      <c r="L102" s="205">
        <f>IF('Indicator Date hidden'!M103="x","x",$L$2-'Indicator Date hidden'!M103)</f>
        <v>0</v>
      </c>
      <c r="M102" s="205">
        <f>IF('Indicator Date hidden'!N103="x","x",$M$2-'Indicator Date hidden'!N103)</f>
        <v>0</v>
      </c>
      <c r="N102" s="205">
        <f>IF('Indicator Date hidden'!O103="x","x",$N$2-'Indicator Date hidden'!O103)</f>
        <v>0</v>
      </c>
      <c r="O102" s="205">
        <f>IF('Indicator Date hidden'!P103="x","x",$O$2-'Indicator Date hidden'!P103)</f>
        <v>0</v>
      </c>
      <c r="P102" s="205">
        <f>IF('Indicator Date hidden'!Q103="x","x",$P$2-'Indicator Date hidden'!Q103)</f>
        <v>0</v>
      </c>
      <c r="Q102" s="205" t="str">
        <f>IF('Indicator Date hidden'!R103="x","x",$Q$2-'Indicator Date hidden'!R103)</f>
        <v>x</v>
      </c>
      <c r="R102" s="205">
        <f>IF('Indicator Date hidden'!S103="x","x",$R$2-'Indicator Date hidden'!S103)</f>
        <v>0</v>
      </c>
      <c r="S102" s="205">
        <f>IF('Indicator Date hidden'!T103="x","x",$S$2-'Indicator Date hidden'!T103)</f>
        <v>0</v>
      </c>
      <c r="T102" s="205">
        <f>IF('Indicator Date hidden'!U103="x","x",$T$2-'Indicator Date hidden'!U103)</f>
        <v>0</v>
      </c>
      <c r="U102" s="205" t="str">
        <f>IF('Indicator Date hidden'!V103="x","x",$U$2-'Indicator Date hidden'!V103)</f>
        <v>x</v>
      </c>
      <c r="V102" s="205">
        <f>IF('Indicator Date hidden'!W103="x","x",$V$2-'Indicator Date hidden'!W103)</f>
        <v>0</v>
      </c>
      <c r="W102" s="205" t="str">
        <f>IF('Indicator Date hidden'!X103="x","x",$W$2-'Indicator Date hidden'!X103)</f>
        <v>x</v>
      </c>
      <c r="X102" s="205">
        <f>IF('Indicator Date hidden'!Y103="x","x",$X$2-'Indicator Date hidden'!Y103)</f>
        <v>1</v>
      </c>
      <c r="Y102" s="205">
        <f>IF('Indicator Date hidden'!Z103="x","x",$Y$2-'Indicator Date hidden'!Z103)</f>
        <v>0</v>
      </c>
      <c r="Z102" s="205">
        <f>IF('Indicator Date hidden'!AA103="x","x",$Z$2-'Indicator Date hidden'!AA103)</f>
        <v>0</v>
      </c>
      <c r="AA102" s="205" t="str">
        <f>IF('Indicator Date hidden'!AB103="x","x",$AA$2-'Indicator Date hidden'!AB103)</f>
        <v>x</v>
      </c>
      <c r="AB102" s="205">
        <f>IF('Indicator Date hidden'!AC103="x","x",$AB$2-'Indicator Date hidden'!AC103)</f>
        <v>0</v>
      </c>
      <c r="AC102" s="205">
        <f>IF('Indicator Date hidden'!AD103="x","x",$AC$2-'Indicator Date hidden'!AD103)</f>
        <v>0</v>
      </c>
      <c r="AD102" s="205" t="str">
        <f>IF('Indicator Date hidden'!AE103="x","x",$AD$2-'Indicator Date hidden'!AE103)</f>
        <v>x</v>
      </c>
      <c r="AE102" s="205">
        <f>IF('Indicator Date hidden'!AF103="x","x",$AE$2-'Indicator Date hidden'!AF103)</f>
        <v>0</v>
      </c>
      <c r="AF102" s="205">
        <f>IF('Indicator Date hidden'!AG103="x","x",$AF$2-'Indicator Date hidden'!AG103)</f>
        <v>1</v>
      </c>
      <c r="AG102" s="205">
        <f>IF('Indicator Date hidden'!AH103="x","x",$AG$2-'Indicator Date hidden'!AH103)</f>
        <v>0</v>
      </c>
      <c r="AH102" s="205">
        <f>IF('Indicator Date hidden'!AI103="x","x",$AH$2-'Indicator Date hidden'!AI103)</f>
        <v>0</v>
      </c>
      <c r="AI102" s="205">
        <f>IF('Indicator Date hidden'!AJ103="x","x",$AI$2-'Indicator Date hidden'!AJ103)</f>
        <v>0</v>
      </c>
      <c r="AJ102" s="205" t="str">
        <f>IF('Indicator Date hidden'!AK103="x","x",$AJ$2-'Indicator Date hidden'!AK103)</f>
        <v>x</v>
      </c>
      <c r="AK102" s="205">
        <f>IF('Indicator Date hidden'!AL103="x","x",$AK$2-'Indicator Date hidden'!AL103)</f>
        <v>1</v>
      </c>
      <c r="AL102" s="205">
        <f>IF('Indicator Date hidden'!AM103="x","x",$AL$2-'Indicator Date hidden'!AM103)</f>
        <v>0</v>
      </c>
      <c r="AM102" s="205">
        <f>IF('Indicator Date hidden'!AN103="x","x",$AM$2-'Indicator Date hidden'!AN103)</f>
        <v>0</v>
      </c>
      <c r="AN102" s="205">
        <f>IF('Indicator Date hidden'!AO103="x","x",$AN$2-'Indicator Date hidden'!AO103)</f>
        <v>0</v>
      </c>
      <c r="AO102" s="205">
        <f>IF('Indicator Date hidden'!AP103="x","x",$AO$2-'Indicator Date hidden'!AP103)</f>
        <v>0</v>
      </c>
      <c r="AP102" s="205">
        <f>IF('Indicator Date hidden'!AQ103="x","x",$AP$2-'Indicator Date hidden'!AQ103)</f>
        <v>0</v>
      </c>
      <c r="AQ102" s="205" t="str">
        <f>IF('Indicator Date hidden'!AR103="x","x",$AQ$2-'Indicator Date hidden'!AR103)</f>
        <v>x</v>
      </c>
      <c r="AR102" s="205">
        <f>IF('Indicator Date hidden'!AS103="x","x",$AR$2-'Indicator Date hidden'!AS103)</f>
        <v>0</v>
      </c>
      <c r="AS102" s="205">
        <f>IF('Indicator Date hidden'!AT103="x","x",$AS$2-'Indicator Date hidden'!AT103)</f>
        <v>0</v>
      </c>
      <c r="AT102" s="205">
        <f>IF('Indicator Date hidden'!AU103="x","x",$AT$2-'Indicator Date hidden'!AU103)</f>
        <v>0</v>
      </c>
      <c r="AU102" s="205" t="str">
        <f>IF('Indicator Date hidden'!AV103="x","x",$AU$2-'Indicator Date hidden'!AV103)</f>
        <v>x</v>
      </c>
      <c r="AV102" s="205">
        <f>IF('Indicator Date hidden'!AW103="x","x",$AV$2-'Indicator Date hidden'!AW103)</f>
        <v>0</v>
      </c>
      <c r="AW102" s="205">
        <f>IF('Indicator Date hidden'!AX103="x","x",$AW$2-'Indicator Date hidden'!AX103)</f>
        <v>0</v>
      </c>
      <c r="AX102" s="205">
        <f>IF('Indicator Date hidden'!AY103="x","x",$AX$2-'Indicator Date hidden'!AY103)</f>
        <v>0</v>
      </c>
      <c r="AY102" s="205">
        <f>IF('Indicator Date hidden'!AZ103="x","x",$AY$2-'Indicator Date hidden'!AZ103)</f>
        <v>0</v>
      </c>
      <c r="AZ102" s="205">
        <f>IF('Indicator Date hidden'!BA103="x","x",$AZ$2-'Indicator Date hidden'!BA103)</f>
        <v>0</v>
      </c>
      <c r="BA102">
        <f t="shared" si="15"/>
        <v>3</v>
      </c>
      <c r="BB102" s="21">
        <f t="shared" si="16"/>
        <v>6.9767441860465115E-2</v>
      </c>
      <c r="BC102">
        <f t="shared" si="17"/>
        <v>3</v>
      </c>
      <c r="BD102" s="21">
        <f t="shared" si="18"/>
        <v>0.25475467790937961</v>
      </c>
      <c r="BE102" s="281">
        <f t="shared" si="19"/>
        <v>0</v>
      </c>
    </row>
    <row r="103" spans="1:57" x14ac:dyDescent="0.35">
      <c r="A103" t="s">
        <v>7074</v>
      </c>
      <c r="B103" s="205">
        <f>IF('Indicator Date hidden'!C104="x","x",$B$2-'Indicator Date hidden'!C104)</f>
        <v>0</v>
      </c>
      <c r="C103" s="205">
        <f>IF('Indicator Date hidden'!D104="x","x",$C$2-'Indicator Date hidden'!D104)</f>
        <v>0</v>
      </c>
      <c r="D103" s="205">
        <f>IF('Indicator Date hidden'!E104="x","x",$D$2-'Indicator Date hidden'!E104)</f>
        <v>0</v>
      </c>
      <c r="E103" s="205">
        <f>IF('Indicator Date hidden'!F104="x","x",$E$2-'Indicator Date hidden'!F104)</f>
        <v>0</v>
      </c>
      <c r="F103" s="205">
        <f>IF('Indicator Date hidden'!G104="x","x",$F$2-'Indicator Date hidden'!G104)</f>
        <v>0</v>
      </c>
      <c r="G103" s="205">
        <f>IF('Indicator Date hidden'!H104="x","x",$G$2-'Indicator Date hidden'!H104)</f>
        <v>0</v>
      </c>
      <c r="H103" s="205">
        <f>IF('Indicator Date hidden'!I104="x","x",$H$2-'Indicator Date hidden'!I104)</f>
        <v>0</v>
      </c>
      <c r="I103" s="205">
        <f>IF('Indicator Date hidden'!J104="x","x",$I$2-'Indicator Date hidden'!J104)</f>
        <v>0</v>
      </c>
      <c r="J103" s="205">
        <f>IF('Indicator Date hidden'!K104="x","x",$J$2-'Indicator Date hidden'!K104)</f>
        <v>0</v>
      </c>
      <c r="K103" s="205">
        <f>IF('Indicator Date hidden'!L104="x","x",$K$2-'Indicator Date hidden'!L104)</f>
        <v>0</v>
      </c>
      <c r="L103" s="205">
        <f>IF('Indicator Date hidden'!M104="x","x",$L$2-'Indicator Date hidden'!M104)</f>
        <v>0</v>
      </c>
      <c r="M103" s="205">
        <f>IF('Indicator Date hidden'!N104="x","x",$M$2-'Indicator Date hidden'!N104)</f>
        <v>0</v>
      </c>
      <c r="N103" s="205">
        <f>IF('Indicator Date hidden'!O104="x","x",$N$2-'Indicator Date hidden'!O104)</f>
        <v>0</v>
      </c>
      <c r="O103" s="205">
        <f>IF('Indicator Date hidden'!P104="x","x",$O$2-'Indicator Date hidden'!P104)</f>
        <v>0</v>
      </c>
      <c r="P103" s="205">
        <f>IF('Indicator Date hidden'!Q104="x","x",$P$2-'Indicator Date hidden'!Q104)</f>
        <v>0</v>
      </c>
      <c r="Q103" s="205">
        <f>IF('Indicator Date hidden'!R104="x","x",$Q$2-'Indicator Date hidden'!R104)</f>
        <v>5</v>
      </c>
      <c r="R103" s="205">
        <f>IF('Indicator Date hidden'!S104="x","x",$R$2-'Indicator Date hidden'!S104)</f>
        <v>0</v>
      </c>
      <c r="S103" s="205">
        <f>IF('Indicator Date hidden'!T104="x","x",$S$2-'Indicator Date hidden'!T104)</f>
        <v>0</v>
      </c>
      <c r="T103" s="205">
        <f>IF('Indicator Date hidden'!U104="x","x",$T$2-'Indicator Date hidden'!U104)</f>
        <v>0</v>
      </c>
      <c r="U103" s="205">
        <f>IF('Indicator Date hidden'!V104="x","x",$U$2-'Indicator Date hidden'!V104)</f>
        <v>0</v>
      </c>
      <c r="V103" s="205">
        <f>IF('Indicator Date hidden'!W104="x","x",$V$2-'Indicator Date hidden'!W104)</f>
        <v>0</v>
      </c>
      <c r="W103" s="205">
        <f>IF('Indicator Date hidden'!X104="x","x",$W$2-'Indicator Date hidden'!X104)</f>
        <v>10</v>
      </c>
      <c r="X103" s="205">
        <f>IF('Indicator Date hidden'!Y104="x","x",$X$2-'Indicator Date hidden'!Y104)</f>
        <v>4</v>
      </c>
      <c r="Y103" s="205">
        <f>IF('Indicator Date hidden'!Z104="x","x",$Y$2-'Indicator Date hidden'!Z104)</f>
        <v>0</v>
      </c>
      <c r="Z103" s="205">
        <f>IF('Indicator Date hidden'!AA104="x","x",$Z$2-'Indicator Date hidden'!AA104)</f>
        <v>0</v>
      </c>
      <c r="AA103" s="205">
        <f>IF('Indicator Date hidden'!AB104="x","x",$AA$2-'Indicator Date hidden'!AB104)</f>
        <v>0</v>
      </c>
      <c r="AB103" s="205">
        <f>IF('Indicator Date hidden'!AC104="x","x",$AB$2-'Indicator Date hidden'!AC104)</f>
        <v>0</v>
      </c>
      <c r="AC103" s="205">
        <f>IF('Indicator Date hidden'!AD104="x","x",$AC$2-'Indicator Date hidden'!AD104)</f>
        <v>0</v>
      </c>
      <c r="AD103" s="205">
        <f>IF('Indicator Date hidden'!AE104="x","x",$AD$2-'Indicator Date hidden'!AE104)</f>
        <v>0</v>
      </c>
      <c r="AE103" s="205" t="str">
        <f>IF('Indicator Date hidden'!AF104="x","x",$AE$2-'Indicator Date hidden'!AF104)</f>
        <v>x</v>
      </c>
      <c r="AF103" s="205">
        <f>IF('Indicator Date hidden'!AG104="x","x",$AF$2-'Indicator Date hidden'!AG104)</f>
        <v>3</v>
      </c>
      <c r="AG103" s="205">
        <f>IF('Indicator Date hidden'!AH104="x","x",$AG$2-'Indicator Date hidden'!AH104)</f>
        <v>0</v>
      </c>
      <c r="AH103" s="205">
        <f>IF('Indicator Date hidden'!AI104="x","x",$AH$2-'Indicator Date hidden'!AI104)</f>
        <v>0</v>
      </c>
      <c r="AI103" s="205">
        <f>IF('Indicator Date hidden'!AJ104="x","x",$AI$2-'Indicator Date hidden'!AJ104)</f>
        <v>0</v>
      </c>
      <c r="AJ103" s="205" t="str">
        <f>IF('Indicator Date hidden'!AK104="x","x",$AJ$2-'Indicator Date hidden'!AK104)</f>
        <v>x</v>
      </c>
      <c r="AK103" s="205">
        <f>IF('Indicator Date hidden'!AL104="x","x",$AK$2-'Indicator Date hidden'!AL104)</f>
        <v>1</v>
      </c>
      <c r="AL103" s="205">
        <f>IF('Indicator Date hidden'!AM104="x","x",$AL$2-'Indicator Date hidden'!AM104)</f>
        <v>0</v>
      </c>
      <c r="AM103" s="205">
        <f>IF('Indicator Date hidden'!AN104="x","x",$AM$2-'Indicator Date hidden'!AN104)</f>
        <v>0</v>
      </c>
      <c r="AN103" s="205">
        <f>IF('Indicator Date hidden'!AO104="x","x",$AN$2-'Indicator Date hidden'!AO104)</f>
        <v>0</v>
      </c>
      <c r="AO103" s="205">
        <f>IF('Indicator Date hidden'!AP104="x","x",$AO$2-'Indicator Date hidden'!AP104)</f>
        <v>0</v>
      </c>
      <c r="AP103" s="205">
        <f>IF('Indicator Date hidden'!AQ104="x","x",$AP$2-'Indicator Date hidden'!AQ104)</f>
        <v>0</v>
      </c>
      <c r="AQ103" s="205">
        <f>IF('Indicator Date hidden'!AR104="x","x",$AQ$2-'Indicator Date hidden'!AR104)</f>
        <v>0</v>
      </c>
      <c r="AR103" s="205">
        <f>IF('Indicator Date hidden'!AS104="x","x",$AR$2-'Indicator Date hidden'!AS104)</f>
        <v>0</v>
      </c>
      <c r="AS103" s="205">
        <f>IF('Indicator Date hidden'!AT104="x","x",$AS$2-'Indicator Date hidden'!AT104)</f>
        <v>0</v>
      </c>
      <c r="AT103" s="205">
        <f>IF('Indicator Date hidden'!AU104="x","x",$AT$2-'Indicator Date hidden'!AU104)</f>
        <v>0</v>
      </c>
      <c r="AU103" s="205">
        <f>IF('Indicator Date hidden'!AV104="x","x",$AU$2-'Indicator Date hidden'!AV104)</f>
        <v>5</v>
      </c>
      <c r="AV103" s="205">
        <f>IF('Indicator Date hidden'!AW104="x","x",$AV$2-'Indicator Date hidden'!AW104)</f>
        <v>0</v>
      </c>
      <c r="AW103" s="205">
        <f>IF('Indicator Date hidden'!AX104="x","x",$AW$2-'Indicator Date hidden'!AX104)</f>
        <v>0</v>
      </c>
      <c r="AX103" s="205">
        <f>IF('Indicator Date hidden'!AY104="x","x",$AX$2-'Indicator Date hidden'!AY104)</f>
        <v>0</v>
      </c>
      <c r="AY103" s="205">
        <f>IF('Indicator Date hidden'!AZ104="x","x",$AY$2-'Indicator Date hidden'!AZ104)</f>
        <v>0</v>
      </c>
      <c r="AZ103" s="205">
        <f>IF('Indicator Date hidden'!BA104="x","x",$AZ$2-'Indicator Date hidden'!BA104)</f>
        <v>0</v>
      </c>
      <c r="BA103">
        <f t="shared" si="15"/>
        <v>28</v>
      </c>
      <c r="BB103" s="21">
        <f t="shared" si="16"/>
        <v>0.5714285714285714</v>
      </c>
      <c r="BC103">
        <f t="shared" si="17"/>
        <v>6</v>
      </c>
      <c r="BD103" s="21">
        <f t="shared" si="18"/>
        <v>1.8070158058105026</v>
      </c>
      <c r="BE103" s="281">
        <f t="shared" si="19"/>
        <v>0</v>
      </c>
    </row>
    <row r="104" spans="1:57" x14ac:dyDescent="0.35">
      <c r="A104" t="s">
        <v>7094</v>
      </c>
      <c r="B104" s="205">
        <f>IF('Indicator Date hidden'!C105="x","x",$B$2-'Indicator Date hidden'!C105)</f>
        <v>0</v>
      </c>
      <c r="C104" s="205">
        <f>IF('Indicator Date hidden'!D105="x","x",$C$2-'Indicator Date hidden'!D105)</f>
        <v>0</v>
      </c>
      <c r="D104" s="205">
        <f>IF('Indicator Date hidden'!E105="x","x",$D$2-'Indicator Date hidden'!E105)</f>
        <v>0</v>
      </c>
      <c r="E104" s="205">
        <f>IF('Indicator Date hidden'!F105="x","x",$E$2-'Indicator Date hidden'!F105)</f>
        <v>0</v>
      </c>
      <c r="F104" s="205">
        <f>IF('Indicator Date hidden'!G105="x","x",$F$2-'Indicator Date hidden'!G105)</f>
        <v>0</v>
      </c>
      <c r="G104" s="205">
        <f>IF('Indicator Date hidden'!H105="x","x",$G$2-'Indicator Date hidden'!H105)</f>
        <v>0</v>
      </c>
      <c r="H104" s="205">
        <f>IF('Indicator Date hidden'!I105="x","x",$H$2-'Indicator Date hidden'!I105)</f>
        <v>0</v>
      </c>
      <c r="I104" s="205">
        <f>IF('Indicator Date hidden'!J105="x","x",$I$2-'Indicator Date hidden'!J105)</f>
        <v>0</v>
      </c>
      <c r="J104" s="205">
        <f>IF('Indicator Date hidden'!K105="x","x",$J$2-'Indicator Date hidden'!K105)</f>
        <v>0</v>
      </c>
      <c r="K104" s="205">
        <f>IF('Indicator Date hidden'!L105="x","x",$K$2-'Indicator Date hidden'!L105)</f>
        <v>0</v>
      </c>
      <c r="L104" s="205">
        <f>IF('Indicator Date hidden'!M105="x","x",$L$2-'Indicator Date hidden'!M105)</f>
        <v>0</v>
      </c>
      <c r="M104" s="205">
        <f>IF('Indicator Date hidden'!N105="x","x",$M$2-'Indicator Date hidden'!N105)</f>
        <v>0</v>
      </c>
      <c r="N104" s="205">
        <f>IF('Indicator Date hidden'!O105="x","x",$N$2-'Indicator Date hidden'!O105)</f>
        <v>0</v>
      </c>
      <c r="O104" s="205">
        <f>IF('Indicator Date hidden'!P105="x","x",$O$2-'Indicator Date hidden'!P105)</f>
        <v>0</v>
      </c>
      <c r="P104" s="205">
        <f>IF('Indicator Date hidden'!Q105="x","x",$P$2-'Indicator Date hidden'!Q105)</f>
        <v>0</v>
      </c>
      <c r="Q104" s="205">
        <f>IF('Indicator Date hidden'!R105="x","x",$Q$2-'Indicator Date hidden'!R105)</f>
        <v>4</v>
      </c>
      <c r="R104" s="205">
        <f>IF('Indicator Date hidden'!S105="x","x",$R$2-'Indicator Date hidden'!S105)</f>
        <v>0</v>
      </c>
      <c r="S104" s="205">
        <f>IF('Indicator Date hidden'!T105="x","x",$S$2-'Indicator Date hidden'!T105)</f>
        <v>0</v>
      </c>
      <c r="T104" s="205">
        <f>IF('Indicator Date hidden'!U105="x","x",$T$2-'Indicator Date hidden'!U105)</f>
        <v>0</v>
      </c>
      <c r="U104" s="205">
        <f>IF('Indicator Date hidden'!V105="x","x",$U$2-'Indicator Date hidden'!V105)</f>
        <v>0</v>
      </c>
      <c r="V104" s="205">
        <f>IF('Indicator Date hidden'!W105="x","x",$V$2-'Indicator Date hidden'!W105)</f>
        <v>0</v>
      </c>
      <c r="W104" s="205">
        <f>IF('Indicator Date hidden'!X105="x","x",$W$2-'Indicator Date hidden'!X105)</f>
        <v>0</v>
      </c>
      <c r="X104" s="205">
        <f>IF('Indicator Date hidden'!Y105="x","x",$X$2-'Indicator Date hidden'!Y105)</f>
        <v>4</v>
      </c>
      <c r="Y104" s="205">
        <f>IF('Indicator Date hidden'!Z105="x","x",$Y$2-'Indicator Date hidden'!Z105)</f>
        <v>0</v>
      </c>
      <c r="Z104" s="205">
        <f>IF('Indicator Date hidden'!AA105="x","x",$Z$2-'Indicator Date hidden'!AA105)</f>
        <v>0</v>
      </c>
      <c r="AA104" s="205">
        <f>IF('Indicator Date hidden'!AB105="x","x",$AA$2-'Indicator Date hidden'!AB105)</f>
        <v>0</v>
      </c>
      <c r="AB104" s="205">
        <f>IF('Indicator Date hidden'!AC105="x","x",$AB$2-'Indicator Date hidden'!AC105)</f>
        <v>0</v>
      </c>
      <c r="AC104" s="205">
        <f>IF('Indicator Date hidden'!AD105="x","x",$AC$2-'Indicator Date hidden'!AD105)</f>
        <v>0</v>
      </c>
      <c r="AD104" s="205">
        <f>IF('Indicator Date hidden'!AE105="x","x",$AD$2-'Indicator Date hidden'!AE105)</f>
        <v>0</v>
      </c>
      <c r="AE104" s="205">
        <f>IF('Indicator Date hidden'!AF105="x","x",$AE$2-'Indicator Date hidden'!AF105)</f>
        <v>0</v>
      </c>
      <c r="AF104" s="205">
        <f>IF('Indicator Date hidden'!AG105="x","x",$AF$2-'Indicator Date hidden'!AG105)</f>
        <v>3</v>
      </c>
      <c r="AG104" s="205">
        <f>IF('Indicator Date hidden'!AH105="x","x",$AG$2-'Indicator Date hidden'!AH105)</f>
        <v>0</v>
      </c>
      <c r="AH104" s="205">
        <f>IF('Indicator Date hidden'!AI105="x","x",$AH$2-'Indicator Date hidden'!AI105)</f>
        <v>0</v>
      </c>
      <c r="AI104" s="205">
        <f>IF('Indicator Date hidden'!AJ105="x","x",$AI$2-'Indicator Date hidden'!AJ105)</f>
        <v>0</v>
      </c>
      <c r="AJ104" s="205" t="str">
        <f>IF('Indicator Date hidden'!AK105="x","x",$AJ$2-'Indicator Date hidden'!AK105)</f>
        <v>x</v>
      </c>
      <c r="AK104" s="205">
        <f>IF('Indicator Date hidden'!AL105="x","x",$AK$2-'Indicator Date hidden'!AL105)</f>
        <v>1</v>
      </c>
      <c r="AL104" s="205">
        <f>IF('Indicator Date hidden'!AM105="x","x",$AL$2-'Indicator Date hidden'!AM105)</f>
        <v>0</v>
      </c>
      <c r="AM104" s="205">
        <f>IF('Indicator Date hidden'!AN105="x","x",$AM$2-'Indicator Date hidden'!AN105)</f>
        <v>0</v>
      </c>
      <c r="AN104" s="205">
        <f>IF('Indicator Date hidden'!AO105="x","x",$AN$2-'Indicator Date hidden'!AO105)</f>
        <v>0</v>
      </c>
      <c r="AO104" s="205">
        <f>IF('Indicator Date hidden'!AP105="x","x",$AO$2-'Indicator Date hidden'!AP105)</f>
        <v>1</v>
      </c>
      <c r="AP104" s="205">
        <f>IF('Indicator Date hidden'!AQ105="x","x",$AP$2-'Indicator Date hidden'!AQ105)</f>
        <v>1</v>
      </c>
      <c r="AQ104" s="205">
        <f>IF('Indicator Date hidden'!AR105="x","x",$AQ$2-'Indicator Date hidden'!AR105)</f>
        <v>0</v>
      </c>
      <c r="AR104" s="205">
        <f>IF('Indicator Date hidden'!AS105="x","x",$AR$2-'Indicator Date hidden'!AS105)</f>
        <v>0</v>
      </c>
      <c r="AS104" s="205">
        <f>IF('Indicator Date hidden'!AT105="x","x",$AS$2-'Indicator Date hidden'!AT105)</f>
        <v>0</v>
      </c>
      <c r="AT104" s="205">
        <f>IF('Indicator Date hidden'!AU105="x","x",$AT$2-'Indicator Date hidden'!AU105)</f>
        <v>0</v>
      </c>
      <c r="AU104" s="205">
        <f>IF('Indicator Date hidden'!AV105="x","x",$AU$2-'Indicator Date hidden'!AV105)</f>
        <v>4</v>
      </c>
      <c r="AV104" s="205">
        <f>IF('Indicator Date hidden'!AW105="x","x",$AV$2-'Indicator Date hidden'!AW105)</f>
        <v>0</v>
      </c>
      <c r="AW104" s="205">
        <f>IF('Indicator Date hidden'!AX105="x","x",$AW$2-'Indicator Date hidden'!AX105)</f>
        <v>0</v>
      </c>
      <c r="AX104" s="205">
        <f>IF('Indicator Date hidden'!AY105="x","x",$AX$2-'Indicator Date hidden'!AY105)</f>
        <v>0</v>
      </c>
      <c r="AY104" s="205">
        <f>IF('Indicator Date hidden'!AZ105="x","x",$AY$2-'Indicator Date hidden'!AZ105)</f>
        <v>0</v>
      </c>
      <c r="AZ104" s="205">
        <f>IF('Indicator Date hidden'!BA105="x","x",$AZ$2-'Indicator Date hidden'!BA105)</f>
        <v>0</v>
      </c>
      <c r="BA104">
        <f t="shared" si="15"/>
        <v>18</v>
      </c>
      <c r="BB104" s="21">
        <f t="shared" si="16"/>
        <v>0.36</v>
      </c>
      <c r="BC104">
        <f t="shared" si="17"/>
        <v>7</v>
      </c>
      <c r="BD104" s="21">
        <f t="shared" si="18"/>
        <v>1.034601372510205</v>
      </c>
      <c r="BE104" s="281">
        <f t="shared" si="19"/>
        <v>0</v>
      </c>
    </row>
    <row r="105" spans="1:57" x14ac:dyDescent="0.35">
      <c r="A105" t="s">
        <v>7095</v>
      </c>
      <c r="B105" s="205">
        <f>IF('Indicator Date hidden'!C106="x","x",$B$2-'Indicator Date hidden'!C106)</f>
        <v>0</v>
      </c>
      <c r="C105" s="205">
        <f>IF('Indicator Date hidden'!D106="x","x",$C$2-'Indicator Date hidden'!D106)</f>
        <v>0</v>
      </c>
      <c r="D105" s="205">
        <f>IF('Indicator Date hidden'!E106="x","x",$D$2-'Indicator Date hidden'!E106)</f>
        <v>0</v>
      </c>
      <c r="E105" s="205">
        <f>IF('Indicator Date hidden'!F106="x","x",$E$2-'Indicator Date hidden'!F106)</f>
        <v>0</v>
      </c>
      <c r="F105" s="205">
        <f>IF('Indicator Date hidden'!G106="x","x",$F$2-'Indicator Date hidden'!G106)</f>
        <v>0</v>
      </c>
      <c r="G105" s="205">
        <f>IF('Indicator Date hidden'!H106="x","x",$G$2-'Indicator Date hidden'!H106)</f>
        <v>0</v>
      </c>
      <c r="H105" s="205">
        <f>IF('Indicator Date hidden'!I106="x","x",$H$2-'Indicator Date hidden'!I106)</f>
        <v>0</v>
      </c>
      <c r="I105" s="205">
        <f>IF('Indicator Date hidden'!J106="x","x",$I$2-'Indicator Date hidden'!J106)</f>
        <v>0</v>
      </c>
      <c r="J105" s="205">
        <f>IF('Indicator Date hidden'!K106="x","x",$J$2-'Indicator Date hidden'!K106)</f>
        <v>0</v>
      </c>
      <c r="K105" s="205">
        <f>IF('Indicator Date hidden'!L106="x","x",$K$2-'Indicator Date hidden'!L106)</f>
        <v>0</v>
      </c>
      <c r="L105" s="205">
        <f>IF('Indicator Date hidden'!M106="x","x",$L$2-'Indicator Date hidden'!M106)</f>
        <v>0</v>
      </c>
      <c r="M105" s="205">
        <f>IF('Indicator Date hidden'!N106="x","x",$M$2-'Indicator Date hidden'!N106)</f>
        <v>0</v>
      </c>
      <c r="N105" s="205">
        <f>IF('Indicator Date hidden'!O106="x","x",$N$2-'Indicator Date hidden'!O106)</f>
        <v>0</v>
      </c>
      <c r="O105" s="205">
        <f>IF('Indicator Date hidden'!P106="x","x",$O$2-'Indicator Date hidden'!P106)</f>
        <v>0</v>
      </c>
      <c r="P105" s="205">
        <f>IF('Indicator Date hidden'!Q106="x","x",$P$2-'Indicator Date hidden'!Q106)</f>
        <v>0</v>
      </c>
      <c r="Q105" s="205" t="str">
        <f>IF('Indicator Date hidden'!R106="x","x",$Q$2-'Indicator Date hidden'!R106)</f>
        <v>x</v>
      </c>
      <c r="R105" s="205">
        <f>IF('Indicator Date hidden'!S106="x","x",$R$2-'Indicator Date hidden'!S106)</f>
        <v>0</v>
      </c>
      <c r="S105" s="205">
        <f>IF('Indicator Date hidden'!T106="x","x",$S$2-'Indicator Date hidden'!T106)</f>
        <v>0</v>
      </c>
      <c r="T105" s="205">
        <f>IF('Indicator Date hidden'!U106="x","x",$T$2-'Indicator Date hidden'!U106)</f>
        <v>0</v>
      </c>
      <c r="U105" s="205" t="str">
        <f>IF('Indicator Date hidden'!V106="x","x",$U$2-'Indicator Date hidden'!V106)</f>
        <v>x</v>
      </c>
      <c r="V105" s="205">
        <f>IF('Indicator Date hidden'!W106="x","x",$V$2-'Indicator Date hidden'!W106)</f>
        <v>0</v>
      </c>
      <c r="W105" s="205">
        <f>IF('Indicator Date hidden'!X106="x","x",$W$2-'Indicator Date hidden'!X106)</f>
        <v>8</v>
      </c>
      <c r="X105" s="205">
        <f>IF('Indicator Date hidden'!Y106="x","x",$X$2-'Indicator Date hidden'!Y106)</f>
        <v>4</v>
      </c>
      <c r="Y105" s="205">
        <f>IF('Indicator Date hidden'!Z106="x","x",$Y$2-'Indicator Date hidden'!Z106)</f>
        <v>0</v>
      </c>
      <c r="Z105" s="205">
        <f>IF('Indicator Date hidden'!AA106="x","x",$Z$2-'Indicator Date hidden'!AA106)</f>
        <v>0</v>
      </c>
      <c r="AA105" s="205">
        <f>IF('Indicator Date hidden'!AB106="x","x",$AA$2-'Indicator Date hidden'!AB106)</f>
        <v>0</v>
      </c>
      <c r="AB105" s="205">
        <f>IF('Indicator Date hidden'!AC106="x","x",$AB$2-'Indicator Date hidden'!AC106)</f>
        <v>0</v>
      </c>
      <c r="AC105" s="205">
        <f>IF('Indicator Date hidden'!AD106="x","x",$AC$2-'Indicator Date hidden'!AD106)</f>
        <v>0</v>
      </c>
      <c r="AD105" s="205">
        <f>IF('Indicator Date hidden'!AE106="x","x",$AD$2-'Indicator Date hidden'!AE106)</f>
        <v>0</v>
      </c>
      <c r="AE105" s="205">
        <f>IF('Indicator Date hidden'!AF106="x","x",$AE$2-'Indicator Date hidden'!AF106)</f>
        <v>0</v>
      </c>
      <c r="AF105" s="205">
        <f>IF('Indicator Date hidden'!AG106="x","x",$AF$2-'Indicator Date hidden'!AG106)</f>
        <v>4</v>
      </c>
      <c r="AG105" s="205">
        <f>IF('Indicator Date hidden'!AH106="x","x",$AG$2-'Indicator Date hidden'!AH106)</f>
        <v>0</v>
      </c>
      <c r="AH105" s="205">
        <f>IF('Indicator Date hidden'!AI106="x","x",$AH$2-'Indicator Date hidden'!AI106)</f>
        <v>0</v>
      </c>
      <c r="AI105" s="205">
        <f>IF('Indicator Date hidden'!AJ106="x","x",$AI$2-'Indicator Date hidden'!AJ106)</f>
        <v>0</v>
      </c>
      <c r="AJ105" s="205" t="str">
        <f>IF('Indicator Date hidden'!AK106="x","x",$AJ$2-'Indicator Date hidden'!AK106)</f>
        <v>x</v>
      </c>
      <c r="AK105" s="205">
        <f>IF('Indicator Date hidden'!AL106="x","x",$AK$2-'Indicator Date hidden'!AL106)</f>
        <v>1</v>
      </c>
      <c r="AL105" s="205">
        <f>IF('Indicator Date hidden'!AM106="x","x",$AL$2-'Indicator Date hidden'!AM106)</f>
        <v>0</v>
      </c>
      <c r="AM105" s="205">
        <f>IF('Indicator Date hidden'!AN106="x","x",$AM$2-'Indicator Date hidden'!AN106)</f>
        <v>0</v>
      </c>
      <c r="AN105" s="205">
        <f>IF('Indicator Date hidden'!AO106="x","x",$AN$2-'Indicator Date hidden'!AO106)</f>
        <v>0</v>
      </c>
      <c r="AO105" s="205">
        <f>IF('Indicator Date hidden'!AP106="x","x",$AO$2-'Indicator Date hidden'!AP106)</f>
        <v>0</v>
      </c>
      <c r="AP105" s="205">
        <f>IF('Indicator Date hidden'!AQ106="x","x",$AP$2-'Indicator Date hidden'!AQ106)</f>
        <v>0</v>
      </c>
      <c r="AQ105" s="205">
        <f>IF('Indicator Date hidden'!AR106="x","x",$AQ$2-'Indicator Date hidden'!AR106)</f>
        <v>4</v>
      </c>
      <c r="AR105" s="205">
        <f>IF('Indicator Date hidden'!AS106="x","x",$AR$2-'Indicator Date hidden'!AS106)</f>
        <v>0</v>
      </c>
      <c r="AS105" s="205">
        <f>IF('Indicator Date hidden'!AT106="x","x",$AS$2-'Indicator Date hidden'!AT106)</f>
        <v>0</v>
      </c>
      <c r="AT105" s="205">
        <f>IF('Indicator Date hidden'!AU106="x","x",$AT$2-'Indicator Date hidden'!AU106)</f>
        <v>0</v>
      </c>
      <c r="AU105" s="205">
        <f>IF('Indicator Date hidden'!AV106="x","x",$AU$2-'Indicator Date hidden'!AV106)</f>
        <v>4</v>
      </c>
      <c r="AV105" s="205">
        <f>IF('Indicator Date hidden'!AW106="x","x",$AV$2-'Indicator Date hidden'!AW106)</f>
        <v>0</v>
      </c>
      <c r="AW105" s="205">
        <f>IF('Indicator Date hidden'!AX106="x","x",$AW$2-'Indicator Date hidden'!AX106)</f>
        <v>0</v>
      </c>
      <c r="AX105" s="205">
        <f>IF('Indicator Date hidden'!AY106="x","x",$AX$2-'Indicator Date hidden'!AY106)</f>
        <v>0</v>
      </c>
      <c r="AY105" s="205">
        <f>IF('Indicator Date hidden'!AZ106="x","x",$AY$2-'Indicator Date hidden'!AZ106)</f>
        <v>0</v>
      </c>
      <c r="AZ105" s="205">
        <f>IF('Indicator Date hidden'!BA106="x","x",$AZ$2-'Indicator Date hidden'!BA106)</f>
        <v>0</v>
      </c>
      <c r="BA105">
        <f t="shared" si="15"/>
        <v>25</v>
      </c>
      <c r="BB105" s="21">
        <f t="shared" si="16"/>
        <v>0.52083333333333337</v>
      </c>
      <c r="BC105">
        <f t="shared" si="17"/>
        <v>6</v>
      </c>
      <c r="BD105" s="21">
        <f t="shared" si="18"/>
        <v>1.5544235712600631</v>
      </c>
      <c r="BE105" s="281">
        <f t="shared" si="19"/>
        <v>0</v>
      </c>
    </row>
    <row r="106" spans="1:57" x14ac:dyDescent="0.35">
      <c r="A106" t="s">
        <v>7076</v>
      </c>
      <c r="B106" s="205">
        <f>IF('Indicator Date hidden'!C107="x","x",$B$2-'Indicator Date hidden'!C107)</f>
        <v>0</v>
      </c>
      <c r="C106" s="205">
        <f>IF('Indicator Date hidden'!D107="x","x",$C$2-'Indicator Date hidden'!D107)</f>
        <v>0</v>
      </c>
      <c r="D106" s="205">
        <f>IF('Indicator Date hidden'!E107="x","x",$D$2-'Indicator Date hidden'!E107)</f>
        <v>0</v>
      </c>
      <c r="E106" s="205">
        <f>IF('Indicator Date hidden'!F107="x","x",$E$2-'Indicator Date hidden'!F107)</f>
        <v>0</v>
      </c>
      <c r="F106" s="205">
        <f>IF('Indicator Date hidden'!G107="x","x",$F$2-'Indicator Date hidden'!G107)</f>
        <v>0</v>
      </c>
      <c r="G106" s="205">
        <f>IF('Indicator Date hidden'!H107="x","x",$G$2-'Indicator Date hidden'!H107)</f>
        <v>0</v>
      </c>
      <c r="H106" s="205">
        <f>IF('Indicator Date hidden'!I107="x","x",$H$2-'Indicator Date hidden'!I107)</f>
        <v>0</v>
      </c>
      <c r="I106" s="205">
        <f>IF('Indicator Date hidden'!J107="x","x",$I$2-'Indicator Date hidden'!J107)</f>
        <v>0</v>
      </c>
      <c r="J106" s="205">
        <f>IF('Indicator Date hidden'!K107="x","x",$J$2-'Indicator Date hidden'!K107)</f>
        <v>0</v>
      </c>
      <c r="K106" s="205">
        <f>IF('Indicator Date hidden'!L107="x","x",$K$2-'Indicator Date hidden'!L107)</f>
        <v>0</v>
      </c>
      <c r="L106" s="205">
        <f>IF('Indicator Date hidden'!M107="x","x",$L$2-'Indicator Date hidden'!M107)</f>
        <v>0</v>
      </c>
      <c r="M106" s="205">
        <f>IF('Indicator Date hidden'!N107="x","x",$M$2-'Indicator Date hidden'!N107)</f>
        <v>0</v>
      </c>
      <c r="N106" s="205">
        <f>IF('Indicator Date hidden'!O107="x","x",$N$2-'Indicator Date hidden'!O107)</f>
        <v>0</v>
      </c>
      <c r="O106" s="205">
        <f>IF('Indicator Date hidden'!P107="x","x",$O$2-'Indicator Date hidden'!P107)</f>
        <v>0</v>
      </c>
      <c r="P106" s="205">
        <f>IF('Indicator Date hidden'!Q107="x","x",$P$2-'Indicator Date hidden'!Q107)</f>
        <v>0</v>
      </c>
      <c r="Q106" s="205">
        <f>IF('Indicator Date hidden'!R107="x","x",$Q$2-'Indicator Date hidden'!R107)</f>
        <v>5</v>
      </c>
      <c r="R106" s="205">
        <f>IF('Indicator Date hidden'!S107="x","x",$R$2-'Indicator Date hidden'!S107)</f>
        <v>0</v>
      </c>
      <c r="S106" s="205">
        <f>IF('Indicator Date hidden'!T107="x","x",$S$2-'Indicator Date hidden'!T107)</f>
        <v>0</v>
      </c>
      <c r="T106" s="205">
        <f>IF('Indicator Date hidden'!U107="x","x",$T$2-'Indicator Date hidden'!U107)</f>
        <v>0</v>
      </c>
      <c r="U106" s="205">
        <f>IF('Indicator Date hidden'!V107="x","x",$U$2-'Indicator Date hidden'!V107)</f>
        <v>0</v>
      </c>
      <c r="V106" s="205">
        <f>IF('Indicator Date hidden'!W107="x","x",$V$2-'Indicator Date hidden'!W107)</f>
        <v>0</v>
      </c>
      <c r="W106" s="205">
        <f>IF('Indicator Date hidden'!X107="x","x",$W$2-'Indicator Date hidden'!X107)</f>
        <v>5</v>
      </c>
      <c r="X106" s="205">
        <f>IF('Indicator Date hidden'!Y107="x","x",$X$2-'Indicator Date hidden'!Y107)</f>
        <v>4</v>
      </c>
      <c r="Y106" s="205">
        <f>IF('Indicator Date hidden'!Z107="x","x",$Y$2-'Indicator Date hidden'!Z107)</f>
        <v>0</v>
      </c>
      <c r="Z106" s="205">
        <f>IF('Indicator Date hidden'!AA107="x","x",$Z$2-'Indicator Date hidden'!AA107)</f>
        <v>0</v>
      </c>
      <c r="AA106" s="205">
        <f>IF('Indicator Date hidden'!AB107="x","x",$AA$2-'Indicator Date hidden'!AB107)</f>
        <v>1</v>
      </c>
      <c r="AB106" s="205">
        <f>IF('Indicator Date hidden'!AC107="x","x",$AB$2-'Indicator Date hidden'!AC107)</f>
        <v>0</v>
      </c>
      <c r="AC106" s="205">
        <f>IF('Indicator Date hidden'!AD107="x","x",$AC$2-'Indicator Date hidden'!AD107)</f>
        <v>0</v>
      </c>
      <c r="AD106" s="205" t="str">
        <f>IF('Indicator Date hidden'!AE107="x","x",$AD$2-'Indicator Date hidden'!AE107)</f>
        <v>x</v>
      </c>
      <c r="AE106" s="205">
        <f>IF('Indicator Date hidden'!AF107="x","x",$AE$2-'Indicator Date hidden'!AF107)</f>
        <v>0</v>
      </c>
      <c r="AF106" s="205">
        <f>IF('Indicator Date hidden'!AG107="x","x",$AF$2-'Indicator Date hidden'!AG107)</f>
        <v>4</v>
      </c>
      <c r="AG106" s="205">
        <f>IF('Indicator Date hidden'!AH107="x","x",$AG$2-'Indicator Date hidden'!AH107)</f>
        <v>0</v>
      </c>
      <c r="AH106" s="205">
        <f>IF('Indicator Date hidden'!AI107="x","x",$AH$2-'Indicator Date hidden'!AI107)</f>
        <v>0</v>
      </c>
      <c r="AI106" s="205">
        <f>IF('Indicator Date hidden'!AJ107="x","x",$AI$2-'Indicator Date hidden'!AJ107)</f>
        <v>0</v>
      </c>
      <c r="AJ106" s="205" t="str">
        <f>IF('Indicator Date hidden'!AK107="x","x",$AJ$2-'Indicator Date hidden'!AK107)</f>
        <v>x</v>
      </c>
      <c r="AK106" s="205" t="str">
        <f>IF('Indicator Date hidden'!AL107="x","x",$AK$2-'Indicator Date hidden'!AL107)</f>
        <v>x</v>
      </c>
      <c r="AL106" s="205">
        <f>IF('Indicator Date hidden'!AM107="x","x",$AL$2-'Indicator Date hidden'!AM107)</f>
        <v>0</v>
      </c>
      <c r="AM106" s="205">
        <f>IF('Indicator Date hidden'!AN107="x","x",$AM$2-'Indicator Date hidden'!AN107)</f>
        <v>0</v>
      </c>
      <c r="AN106" s="205">
        <f>IF('Indicator Date hidden'!AO107="x","x",$AN$2-'Indicator Date hidden'!AO107)</f>
        <v>0</v>
      </c>
      <c r="AO106" s="205">
        <f>IF('Indicator Date hidden'!AP107="x","x",$AO$2-'Indicator Date hidden'!AP107)</f>
        <v>1</v>
      </c>
      <c r="AP106" s="205">
        <f>IF('Indicator Date hidden'!AQ107="x","x",$AP$2-'Indicator Date hidden'!AQ107)</f>
        <v>1</v>
      </c>
      <c r="AQ106" s="205">
        <f>IF('Indicator Date hidden'!AR107="x","x",$AQ$2-'Indicator Date hidden'!AR107)</f>
        <v>4</v>
      </c>
      <c r="AR106" s="205">
        <f>IF('Indicator Date hidden'!AS107="x","x",$AR$2-'Indicator Date hidden'!AS107)</f>
        <v>0</v>
      </c>
      <c r="AS106" s="205" t="str">
        <f>IF('Indicator Date hidden'!AT107="x","x",$AS$2-'Indicator Date hidden'!AT107)</f>
        <v>x</v>
      </c>
      <c r="AT106" s="205">
        <f>IF('Indicator Date hidden'!AU107="x","x",$AT$2-'Indicator Date hidden'!AU107)</f>
        <v>0</v>
      </c>
      <c r="AU106" s="205">
        <f>IF('Indicator Date hidden'!AV107="x","x",$AU$2-'Indicator Date hidden'!AV107)</f>
        <v>8</v>
      </c>
      <c r="AV106" s="205">
        <f>IF('Indicator Date hidden'!AW107="x","x",$AV$2-'Indicator Date hidden'!AW107)</f>
        <v>0</v>
      </c>
      <c r="AW106" s="205">
        <f>IF('Indicator Date hidden'!AX107="x","x",$AW$2-'Indicator Date hidden'!AX107)</f>
        <v>0</v>
      </c>
      <c r="AX106" s="205">
        <f>IF('Indicator Date hidden'!AY107="x","x",$AX$2-'Indicator Date hidden'!AY107)</f>
        <v>0</v>
      </c>
      <c r="AY106" s="205">
        <f>IF('Indicator Date hidden'!AZ107="x","x",$AY$2-'Indicator Date hidden'!AZ107)</f>
        <v>0</v>
      </c>
      <c r="AZ106" s="205">
        <f>IF('Indicator Date hidden'!BA107="x","x",$AZ$2-'Indicator Date hidden'!BA107)</f>
        <v>0</v>
      </c>
      <c r="BA106">
        <f t="shared" si="15"/>
        <v>33</v>
      </c>
      <c r="BB106" s="21">
        <f t="shared" si="16"/>
        <v>0.7021276595744681</v>
      </c>
      <c r="BC106">
        <f t="shared" si="17"/>
        <v>9</v>
      </c>
      <c r="BD106" s="21">
        <f t="shared" si="18"/>
        <v>1.7371399044212934</v>
      </c>
      <c r="BE106" s="281">
        <f t="shared" si="19"/>
        <v>0</v>
      </c>
    </row>
    <row r="107" spans="1:57" x14ac:dyDescent="0.35">
      <c r="A107" t="s">
        <v>7082</v>
      </c>
      <c r="B107" s="205">
        <f>IF('Indicator Date hidden'!C108="x","x",$B$2-'Indicator Date hidden'!C108)</f>
        <v>0</v>
      </c>
      <c r="C107" s="205">
        <f>IF('Indicator Date hidden'!D108="x","x",$C$2-'Indicator Date hidden'!D108)</f>
        <v>0</v>
      </c>
      <c r="D107" s="205">
        <f>IF('Indicator Date hidden'!E108="x","x",$D$2-'Indicator Date hidden'!E108)</f>
        <v>0</v>
      </c>
      <c r="E107" s="205">
        <f>IF('Indicator Date hidden'!F108="x","x",$E$2-'Indicator Date hidden'!F108)</f>
        <v>0</v>
      </c>
      <c r="F107" s="205">
        <f>IF('Indicator Date hidden'!G108="x","x",$F$2-'Indicator Date hidden'!G108)</f>
        <v>0</v>
      </c>
      <c r="G107" s="205">
        <f>IF('Indicator Date hidden'!H108="x","x",$G$2-'Indicator Date hidden'!H108)</f>
        <v>0</v>
      </c>
      <c r="H107" s="205">
        <f>IF('Indicator Date hidden'!I108="x","x",$H$2-'Indicator Date hidden'!I108)</f>
        <v>0</v>
      </c>
      <c r="I107" s="205">
        <f>IF('Indicator Date hidden'!J108="x","x",$I$2-'Indicator Date hidden'!J108)</f>
        <v>0</v>
      </c>
      <c r="J107" s="205">
        <f>IF('Indicator Date hidden'!K108="x","x",$J$2-'Indicator Date hidden'!K108)</f>
        <v>0</v>
      </c>
      <c r="K107" s="205">
        <f>IF('Indicator Date hidden'!L108="x","x",$K$2-'Indicator Date hidden'!L108)</f>
        <v>0</v>
      </c>
      <c r="L107" s="205">
        <f>IF('Indicator Date hidden'!M108="x","x",$L$2-'Indicator Date hidden'!M108)</f>
        <v>0</v>
      </c>
      <c r="M107" s="205">
        <f>IF('Indicator Date hidden'!N108="x","x",$M$2-'Indicator Date hidden'!N108)</f>
        <v>0</v>
      </c>
      <c r="N107" s="205">
        <f>IF('Indicator Date hidden'!O108="x","x",$N$2-'Indicator Date hidden'!O108)</f>
        <v>0</v>
      </c>
      <c r="O107" s="205">
        <f>IF('Indicator Date hidden'!P108="x","x",$O$2-'Indicator Date hidden'!P108)</f>
        <v>0</v>
      </c>
      <c r="P107" s="205">
        <f>IF('Indicator Date hidden'!Q108="x","x",$P$2-'Indicator Date hidden'!Q108)</f>
        <v>0</v>
      </c>
      <c r="Q107" s="205">
        <f>IF('Indicator Date hidden'!R108="x","x",$Q$2-'Indicator Date hidden'!R108)</f>
        <v>1</v>
      </c>
      <c r="R107" s="205">
        <f>IF('Indicator Date hidden'!S108="x","x",$R$2-'Indicator Date hidden'!S108)</f>
        <v>0</v>
      </c>
      <c r="S107" s="205">
        <f>IF('Indicator Date hidden'!T108="x","x",$S$2-'Indicator Date hidden'!T108)</f>
        <v>0</v>
      </c>
      <c r="T107" s="205">
        <f>IF('Indicator Date hidden'!U108="x","x",$T$2-'Indicator Date hidden'!U108)</f>
        <v>0</v>
      </c>
      <c r="U107" s="205">
        <f>IF('Indicator Date hidden'!V108="x","x",$U$2-'Indicator Date hidden'!V108)</f>
        <v>0</v>
      </c>
      <c r="V107" s="205">
        <f>IF('Indicator Date hidden'!W108="x","x",$V$2-'Indicator Date hidden'!W108)</f>
        <v>0</v>
      </c>
      <c r="W107" s="205">
        <f>IF('Indicator Date hidden'!X108="x","x",$W$2-'Indicator Date hidden'!X108)</f>
        <v>8</v>
      </c>
      <c r="X107" s="205">
        <f>IF('Indicator Date hidden'!Y108="x","x",$X$2-'Indicator Date hidden'!Y108)</f>
        <v>4</v>
      </c>
      <c r="Y107" s="205">
        <f>IF('Indicator Date hidden'!Z108="x","x",$Y$2-'Indicator Date hidden'!Z108)</f>
        <v>0</v>
      </c>
      <c r="Z107" s="205">
        <f>IF('Indicator Date hidden'!AA108="x","x",$Z$2-'Indicator Date hidden'!AA108)</f>
        <v>0</v>
      </c>
      <c r="AA107" s="205">
        <f>IF('Indicator Date hidden'!AB108="x","x",$AA$2-'Indicator Date hidden'!AB108)</f>
        <v>0</v>
      </c>
      <c r="AB107" s="205">
        <f>IF('Indicator Date hidden'!AC108="x","x",$AB$2-'Indicator Date hidden'!AC108)</f>
        <v>0</v>
      </c>
      <c r="AC107" s="205">
        <f>IF('Indicator Date hidden'!AD108="x","x",$AC$2-'Indicator Date hidden'!AD108)</f>
        <v>0</v>
      </c>
      <c r="AD107" s="205">
        <f>IF('Indicator Date hidden'!AE108="x","x",$AD$2-'Indicator Date hidden'!AE108)</f>
        <v>0</v>
      </c>
      <c r="AE107" s="205">
        <f>IF('Indicator Date hidden'!AF108="x","x",$AE$2-'Indicator Date hidden'!AF108)</f>
        <v>0</v>
      </c>
      <c r="AF107" s="205">
        <f>IF('Indicator Date hidden'!AG108="x","x",$AF$2-'Indicator Date hidden'!AG108)</f>
        <v>3</v>
      </c>
      <c r="AG107" s="205">
        <f>IF('Indicator Date hidden'!AH108="x","x",$AG$2-'Indicator Date hidden'!AH108)</f>
        <v>0</v>
      </c>
      <c r="AH107" s="205">
        <f>IF('Indicator Date hidden'!AI108="x","x",$AH$2-'Indicator Date hidden'!AI108)</f>
        <v>0</v>
      </c>
      <c r="AI107" s="205">
        <f>IF('Indicator Date hidden'!AJ108="x","x",$AI$2-'Indicator Date hidden'!AJ108)</f>
        <v>0</v>
      </c>
      <c r="AJ107" s="205">
        <f>IF('Indicator Date hidden'!AK108="x","x",$AJ$2-'Indicator Date hidden'!AK108)</f>
        <v>0</v>
      </c>
      <c r="AK107" s="205">
        <f>IF('Indicator Date hidden'!AL108="x","x",$AK$2-'Indicator Date hidden'!AL108)</f>
        <v>1</v>
      </c>
      <c r="AL107" s="205">
        <f>IF('Indicator Date hidden'!AM108="x","x",$AL$2-'Indicator Date hidden'!AM108)</f>
        <v>0</v>
      </c>
      <c r="AM107" s="205">
        <f>IF('Indicator Date hidden'!AN108="x","x",$AM$2-'Indicator Date hidden'!AN108)</f>
        <v>0</v>
      </c>
      <c r="AN107" s="205">
        <f>IF('Indicator Date hidden'!AO108="x","x",$AN$2-'Indicator Date hidden'!AO108)</f>
        <v>0</v>
      </c>
      <c r="AO107" s="205">
        <f>IF('Indicator Date hidden'!AP108="x","x",$AO$2-'Indicator Date hidden'!AP108)</f>
        <v>0</v>
      </c>
      <c r="AP107" s="205">
        <f>IF('Indicator Date hidden'!AQ108="x","x",$AP$2-'Indicator Date hidden'!AQ108)</f>
        <v>0</v>
      </c>
      <c r="AQ107" s="205">
        <f>IF('Indicator Date hidden'!AR108="x","x",$AQ$2-'Indicator Date hidden'!AR108)</f>
        <v>0</v>
      </c>
      <c r="AR107" s="205">
        <f>IF('Indicator Date hidden'!AS108="x","x",$AR$2-'Indicator Date hidden'!AS108)</f>
        <v>0</v>
      </c>
      <c r="AS107" s="205">
        <f>IF('Indicator Date hidden'!AT108="x","x",$AS$2-'Indicator Date hidden'!AT108)</f>
        <v>0</v>
      </c>
      <c r="AT107" s="205">
        <f>IF('Indicator Date hidden'!AU108="x","x",$AT$2-'Indicator Date hidden'!AU108)</f>
        <v>0</v>
      </c>
      <c r="AU107" s="205">
        <f>IF('Indicator Date hidden'!AV108="x","x",$AU$2-'Indicator Date hidden'!AV108)</f>
        <v>3</v>
      </c>
      <c r="AV107" s="205">
        <f>IF('Indicator Date hidden'!AW108="x","x",$AV$2-'Indicator Date hidden'!AW108)</f>
        <v>0</v>
      </c>
      <c r="AW107" s="205">
        <f>IF('Indicator Date hidden'!AX108="x","x",$AW$2-'Indicator Date hidden'!AX108)</f>
        <v>0</v>
      </c>
      <c r="AX107" s="205">
        <f>IF('Indicator Date hidden'!AY108="x","x",$AX$2-'Indicator Date hidden'!AY108)</f>
        <v>0</v>
      </c>
      <c r="AY107" s="205">
        <f>IF('Indicator Date hidden'!AZ108="x","x",$AY$2-'Indicator Date hidden'!AZ108)</f>
        <v>0</v>
      </c>
      <c r="AZ107" s="205">
        <f>IF('Indicator Date hidden'!BA108="x","x",$AZ$2-'Indicator Date hidden'!BA108)</f>
        <v>0</v>
      </c>
      <c r="BA107">
        <f t="shared" si="15"/>
        <v>20</v>
      </c>
      <c r="BB107" s="21">
        <f t="shared" si="16"/>
        <v>0.39215686274509803</v>
      </c>
      <c r="BC107">
        <f t="shared" si="17"/>
        <v>6</v>
      </c>
      <c r="BD107" s="21">
        <f t="shared" si="18"/>
        <v>1.344246000078636</v>
      </c>
      <c r="BE107" s="281">
        <f t="shared" si="19"/>
        <v>0</v>
      </c>
    </row>
    <row r="108" spans="1:57" x14ac:dyDescent="0.35">
      <c r="A108" t="s">
        <v>7084</v>
      </c>
      <c r="B108" s="205">
        <f>IF('Indicator Date hidden'!C109="x","x",$B$2-'Indicator Date hidden'!C109)</f>
        <v>0</v>
      </c>
      <c r="C108" s="205">
        <f>IF('Indicator Date hidden'!D109="x","x",$C$2-'Indicator Date hidden'!D109)</f>
        <v>0</v>
      </c>
      <c r="D108" s="205">
        <f>IF('Indicator Date hidden'!E109="x","x",$D$2-'Indicator Date hidden'!E109)</f>
        <v>0</v>
      </c>
      <c r="E108" s="205">
        <f>IF('Indicator Date hidden'!F109="x","x",$E$2-'Indicator Date hidden'!F109)</f>
        <v>0</v>
      </c>
      <c r="F108" s="205">
        <f>IF('Indicator Date hidden'!G109="x","x",$F$2-'Indicator Date hidden'!G109)</f>
        <v>0</v>
      </c>
      <c r="G108" s="205">
        <f>IF('Indicator Date hidden'!H109="x","x",$G$2-'Indicator Date hidden'!H109)</f>
        <v>0</v>
      </c>
      <c r="H108" s="205">
        <f>IF('Indicator Date hidden'!I109="x","x",$H$2-'Indicator Date hidden'!I109)</f>
        <v>0</v>
      </c>
      <c r="I108" s="205">
        <f>IF('Indicator Date hidden'!J109="x","x",$I$2-'Indicator Date hidden'!J109)</f>
        <v>0</v>
      </c>
      <c r="J108" s="205">
        <f>IF('Indicator Date hidden'!K109="x","x",$J$2-'Indicator Date hidden'!K109)</f>
        <v>0</v>
      </c>
      <c r="K108" s="205">
        <f>IF('Indicator Date hidden'!L109="x","x",$K$2-'Indicator Date hidden'!L109)</f>
        <v>0</v>
      </c>
      <c r="L108" s="205">
        <f>IF('Indicator Date hidden'!M109="x","x",$L$2-'Indicator Date hidden'!M109)</f>
        <v>0</v>
      </c>
      <c r="M108" s="205">
        <f>IF('Indicator Date hidden'!N109="x","x",$M$2-'Indicator Date hidden'!N109)</f>
        <v>0</v>
      </c>
      <c r="N108" s="205">
        <f>IF('Indicator Date hidden'!O109="x","x",$N$2-'Indicator Date hidden'!O109)</f>
        <v>0</v>
      </c>
      <c r="O108" s="205">
        <f>IF('Indicator Date hidden'!P109="x","x",$O$2-'Indicator Date hidden'!P109)</f>
        <v>0</v>
      </c>
      <c r="P108" s="205">
        <f>IF('Indicator Date hidden'!Q109="x","x",$P$2-'Indicator Date hidden'!Q109)</f>
        <v>0</v>
      </c>
      <c r="Q108" s="205" t="str">
        <f>IF('Indicator Date hidden'!R109="x","x",$Q$2-'Indicator Date hidden'!R109)</f>
        <v>x</v>
      </c>
      <c r="R108" s="205">
        <f>IF('Indicator Date hidden'!S109="x","x",$R$2-'Indicator Date hidden'!S109)</f>
        <v>0</v>
      </c>
      <c r="S108" s="205">
        <f>IF('Indicator Date hidden'!T109="x","x",$S$2-'Indicator Date hidden'!T109)</f>
        <v>0</v>
      </c>
      <c r="T108" s="205">
        <f>IF('Indicator Date hidden'!U109="x","x",$T$2-'Indicator Date hidden'!U109)</f>
        <v>0</v>
      </c>
      <c r="U108" s="205" t="str">
        <f>IF('Indicator Date hidden'!V109="x","x",$U$2-'Indicator Date hidden'!V109)</f>
        <v>x</v>
      </c>
      <c r="V108" s="205">
        <f>IF('Indicator Date hidden'!W109="x","x",$V$2-'Indicator Date hidden'!W109)</f>
        <v>0</v>
      </c>
      <c r="W108" s="205" t="str">
        <f>IF('Indicator Date hidden'!X109="x","x",$W$2-'Indicator Date hidden'!X109)</f>
        <v>x</v>
      </c>
      <c r="X108" s="205">
        <f>IF('Indicator Date hidden'!Y109="x","x",$X$2-'Indicator Date hidden'!Y109)</f>
        <v>1</v>
      </c>
      <c r="Y108" s="205">
        <f>IF('Indicator Date hidden'!Z109="x","x",$Y$2-'Indicator Date hidden'!Z109)</f>
        <v>0</v>
      </c>
      <c r="Z108" s="205">
        <f>IF('Indicator Date hidden'!AA109="x","x",$Z$2-'Indicator Date hidden'!AA109)</f>
        <v>0</v>
      </c>
      <c r="AA108" s="205" t="str">
        <f>IF('Indicator Date hidden'!AB109="x","x",$AA$2-'Indicator Date hidden'!AB109)</f>
        <v>x</v>
      </c>
      <c r="AB108" s="205">
        <f>IF('Indicator Date hidden'!AC109="x","x",$AB$2-'Indicator Date hidden'!AC109)</f>
        <v>0</v>
      </c>
      <c r="AC108" s="205">
        <f>IF('Indicator Date hidden'!AD109="x","x",$AC$2-'Indicator Date hidden'!AD109)</f>
        <v>0</v>
      </c>
      <c r="AD108" s="205" t="str">
        <f>IF('Indicator Date hidden'!AE109="x","x",$AD$2-'Indicator Date hidden'!AE109)</f>
        <v>x</v>
      </c>
      <c r="AE108" s="205">
        <f>IF('Indicator Date hidden'!AF109="x","x",$AE$2-'Indicator Date hidden'!AF109)</f>
        <v>0</v>
      </c>
      <c r="AF108" s="205" t="str">
        <f>IF('Indicator Date hidden'!AG109="x","x",$AF$2-'Indicator Date hidden'!AG109)</f>
        <v>x</v>
      </c>
      <c r="AG108" s="205">
        <f>IF('Indicator Date hidden'!AH109="x","x",$AG$2-'Indicator Date hidden'!AH109)</f>
        <v>0</v>
      </c>
      <c r="AH108" s="205">
        <f>IF('Indicator Date hidden'!AI109="x","x",$AH$2-'Indicator Date hidden'!AI109)</f>
        <v>0</v>
      </c>
      <c r="AI108" s="205">
        <f>IF('Indicator Date hidden'!AJ109="x","x",$AI$2-'Indicator Date hidden'!AJ109)</f>
        <v>0</v>
      </c>
      <c r="AJ108" s="205" t="str">
        <f>IF('Indicator Date hidden'!AK109="x","x",$AJ$2-'Indicator Date hidden'!AK109)</f>
        <v>x</v>
      </c>
      <c r="AK108" s="205">
        <f>IF('Indicator Date hidden'!AL109="x","x",$AK$2-'Indicator Date hidden'!AL109)</f>
        <v>1</v>
      </c>
      <c r="AL108" s="205">
        <f>IF('Indicator Date hidden'!AM109="x","x",$AL$2-'Indicator Date hidden'!AM109)</f>
        <v>0</v>
      </c>
      <c r="AM108" s="205">
        <f>IF('Indicator Date hidden'!AN109="x","x",$AM$2-'Indicator Date hidden'!AN109)</f>
        <v>0</v>
      </c>
      <c r="AN108" s="205">
        <f>IF('Indicator Date hidden'!AO109="x","x",$AN$2-'Indicator Date hidden'!AO109)</f>
        <v>0</v>
      </c>
      <c r="AO108" s="205">
        <f>IF('Indicator Date hidden'!AP109="x","x",$AO$2-'Indicator Date hidden'!AP109)</f>
        <v>0</v>
      </c>
      <c r="AP108" s="205">
        <f>IF('Indicator Date hidden'!AQ109="x","x",$AP$2-'Indicator Date hidden'!AQ109)</f>
        <v>0</v>
      </c>
      <c r="AQ108" s="205" t="str">
        <f>IF('Indicator Date hidden'!AR109="x","x",$AQ$2-'Indicator Date hidden'!AR109)</f>
        <v>x</v>
      </c>
      <c r="AR108" s="205">
        <f>IF('Indicator Date hidden'!AS109="x","x",$AR$2-'Indicator Date hidden'!AS109)</f>
        <v>0</v>
      </c>
      <c r="AS108" s="205">
        <f>IF('Indicator Date hidden'!AT109="x","x",$AS$2-'Indicator Date hidden'!AT109)</f>
        <v>0</v>
      </c>
      <c r="AT108" s="205">
        <f>IF('Indicator Date hidden'!AU109="x","x",$AT$2-'Indicator Date hidden'!AU109)</f>
        <v>0</v>
      </c>
      <c r="AU108" s="205">
        <f>IF('Indicator Date hidden'!AV109="x","x",$AU$2-'Indicator Date hidden'!AV109)</f>
        <v>3</v>
      </c>
      <c r="AV108" s="205">
        <f>IF('Indicator Date hidden'!AW109="x","x",$AV$2-'Indicator Date hidden'!AW109)</f>
        <v>0</v>
      </c>
      <c r="AW108" s="205">
        <f>IF('Indicator Date hidden'!AX109="x","x",$AW$2-'Indicator Date hidden'!AX109)</f>
        <v>0</v>
      </c>
      <c r="AX108" s="205">
        <f>IF('Indicator Date hidden'!AY109="x","x",$AX$2-'Indicator Date hidden'!AY109)</f>
        <v>0</v>
      </c>
      <c r="AY108" s="205">
        <f>IF('Indicator Date hidden'!AZ109="x","x",$AY$2-'Indicator Date hidden'!AZ109)</f>
        <v>0</v>
      </c>
      <c r="AZ108" s="205">
        <f>IF('Indicator Date hidden'!BA109="x","x",$AZ$2-'Indicator Date hidden'!BA109)</f>
        <v>0</v>
      </c>
      <c r="BA108">
        <f t="shared" si="15"/>
        <v>5</v>
      </c>
      <c r="BB108" s="21">
        <f t="shared" si="16"/>
        <v>0.11627906976744186</v>
      </c>
      <c r="BC108">
        <f t="shared" si="17"/>
        <v>3</v>
      </c>
      <c r="BD108" s="21">
        <f t="shared" si="18"/>
        <v>0.49223280205852848</v>
      </c>
      <c r="BE108" s="281">
        <f t="shared" si="19"/>
        <v>0</v>
      </c>
    </row>
    <row r="109" spans="1:57" x14ac:dyDescent="0.35">
      <c r="A109" t="s">
        <v>7079</v>
      </c>
      <c r="B109" s="205">
        <f>IF('Indicator Date hidden'!C110="x","x",$B$2-'Indicator Date hidden'!C110)</f>
        <v>0</v>
      </c>
      <c r="C109" s="205">
        <f>IF('Indicator Date hidden'!D110="x","x",$C$2-'Indicator Date hidden'!D110)</f>
        <v>0</v>
      </c>
      <c r="D109" s="205">
        <f>IF('Indicator Date hidden'!E110="x","x",$D$2-'Indicator Date hidden'!E110)</f>
        <v>0</v>
      </c>
      <c r="E109" s="205">
        <f>IF('Indicator Date hidden'!F110="x","x",$E$2-'Indicator Date hidden'!F110)</f>
        <v>0</v>
      </c>
      <c r="F109" s="205">
        <f>IF('Indicator Date hidden'!G110="x","x",$F$2-'Indicator Date hidden'!G110)</f>
        <v>0</v>
      </c>
      <c r="G109" s="205">
        <f>IF('Indicator Date hidden'!H110="x","x",$G$2-'Indicator Date hidden'!H110)</f>
        <v>0</v>
      </c>
      <c r="H109" s="205">
        <f>IF('Indicator Date hidden'!I110="x","x",$H$2-'Indicator Date hidden'!I110)</f>
        <v>0</v>
      </c>
      <c r="I109" s="205">
        <f>IF('Indicator Date hidden'!J110="x","x",$I$2-'Indicator Date hidden'!J110)</f>
        <v>0</v>
      </c>
      <c r="J109" s="205">
        <f>IF('Indicator Date hidden'!K110="x","x",$J$2-'Indicator Date hidden'!K110)</f>
        <v>0</v>
      </c>
      <c r="K109" s="205">
        <f>IF('Indicator Date hidden'!L110="x","x",$K$2-'Indicator Date hidden'!L110)</f>
        <v>0</v>
      </c>
      <c r="L109" s="205">
        <f>IF('Indicator Date hidden'!M110="x","x",$L$2-'Indicator Date hidden'!M110)</f>
        <v>0</v>
      </c>
      <c r="M109" s="205">
        <f>IF('Indicator Date hidden'!N110="x","x",$M$2-'Indicator Date hidden'!N110)</f>
        <v>0</v>
      </c>
      <c r="N109" s="205">
        <f>IF('Indicator Date hidden'!O110="x","x",$N$2-'Indicator Date hidden'!O110)</f>
        <v>0</v>
      </c>
      <c r="O109" s="205">
        <f>IF('Indicator Date hidden'!P110="x","x",$O$2-'Indicator Date hidden'!P110)</f>
        <v>0</v>
      </c>
      <c r="P109" s="205" t="str">
        <f>IF('Indicator Date hidden'!Q110="x","x",$P$2-'Indicator Date hidden'!Q110)</f>
        <v>x</v>
      </c>
      <c r="Q109" s="205" t="str">
        <f>IF('Indicator Date hidden'!R110="x","x",$Q$2-'Indicator Date hidden'!R110)</f>
        <v>x</v>
      </c>
      <c r="R109" s="205">
        <f>IF('Indicator Date hidden'!S110="x","x",$R$2-'Indicator Date hidden'!S110)</f>
        <v>0</v>
      </c>
      <c r="S109" s="205">
        <f>IF('Indicator Date hidden'!T110="x","x",$S$2-'Indicator Date hidden'!T110)</f>
        <v>0</v>
      </c>
      <c r="T109" s="205">
        <f>IF('Indicator Date hidden'!U110="x","x",$T$2-'Indicator Date hidden'!U110)</f>
        <v>0</v>
      </c>
      <c r="U109" s="205">
        <f>IF('Indicator Date hidden'!V110="x","x",$U$2-'Indicator Date hidden'!V110)</f>
        <v>0</v>
      </c>
      <c r="V109" s="205">
        <f>IF('Indicator Date hidden'!W110="x","x",$V$2-'Indicator Date hidden'!W110)</f>
        <v>0</v>
      </c>
      <c r="W109" s="205">
        <f>IF('Indicator Date hidden'!X110="x","x",$W$2-'Indicator Date hidden'!X110)</f>
        <v>7</v>
      </c>
      <c r="X109" s="205">
        <f>IF('Indicator Date hidden'!Y110="x","x",$X$2-'Indicator Date hidden'!Y110)</f>
        <v>4</v>
      </c>
      <c r="Y109" s="205">
        <f>IF('Indicator Date hidden'!Z110="x","x",$Y$2-'Indicator Date hidden'!Z110)</f>
        <v>0</v>
      </c>
      <c r="Z109" s="205">
        <f>IF('Indicator Date hidden'!AA110="x","x",$Z$2-'Indicator Date hidden'!AA110)</f>
        <v>0</v>
      </c>
      <c r="AA109" s="205" t="str">
        <f>IF('Indicator Date hidden'!AB110="x","x",$AA$2-'Indicator Date hidden'!AB110)</f>
        <v>x</v>
      </c>
      <c r="AB109" s="205">
        <f>IF('Indicator Date hidden'!AC110="x","x",$AB$2-'Indicator Date hidden'!AC110)</f>
        <v>0</v>
      </c>
      <c r="AC109" s="205">
        <f>IF('Indicator Date hidden'!AD110="x","x",$AC$2-'Indicator Date hidden'!AD110)</f>
        <v>0</v>
      </c>
      <c r="AD109" s="205" t="str">
        <f>IF('Indicator Date hidden'!AE110="x","x",$AD$2-'Indicator Date hidden'!AE110)</f>
        <v>x</v>
      </c>
      <c r="AE109" s="205" t="str">
        <f>IF('Indicator Date hidden'!AF110="x","x",$AE$2-'Indicator Date hidden'!AF110)</f>
        <v>x</v>
      </c>
      <c r="AF109" s="205" t="str">
        <f>IF('Indicator Date hidden'!AG110="x","x",$AF$2-'Indicator Date hidden'!AG110)</f>
        <v>x</v>
      </c>
      <c r="AG109" s="205">
        <f>IF('Indicator Date hidden'!AH110="x","x",$AG$2-'Indicator Date hidden'!AH110)</f>
        <v>0</v>
      </c>
      <c r="AH109" s="205">
        <f>IF('Indicator Date hidden'!AI110="x","x",$AH$2-'Indicator Date hidden'!AI110)</f>
        <v>0</v>
      </c>
      <c r="AI109" s="205">
        <f>IF('Indicator Date hidden'!AJ110="x","x",$AI$2-'Indicator Date hidden'!AJ110)</f>
        <v>0</v>
      </c>
      <c r="AJ109" s="205" t="str">
        <f>IF('Indicator Date hidden'!AK110="x","x",$AJ$2-'Indicator Date hidden'!AK110)</f>
        <v>x</v>
      </c>
      <c r="AK109" s="205" t="str">
        <f>IF('Indicator Date hidden'!AL110="x","x",$AK$2-'Indicator Date hidden'!AL110)</f>
        <v>x</v>
      </c>
      <c r="AL109" s="205">
        <f>IF('Indicator Date hidden'!AM110="x","x",$AL$2-'Indicator Date hidden'!AM110)</f>
        <v>0</v>
      </c>
      <c r="AM109" s="205">
        <f>IF('Indicator Date hidden'!AN110="x","x",$AM$2-'Indicator Date hidden'!AN110)</f>
        <v>0</v>
      </c>
      <c r="AN109" s="205">
        <f>IF('Indicator Date hidden'!AO110="x","x",$AN$2-'Indicator Date hidden'!AO110)</f>
        <v>0</v>
      </c>
      <c r="AO109" s="205" t="str">
        <f>IF('Indicator Date hidden'!AP110="x","x",$AO$2-'Indicator Date hidden'!AP110)</f>
        <v>x</v>
      </c>
      <c r="AP109" s="205" t="str">
        <f>IF('Indicator Date hidden'!AQ110="x","x",$AP$2-'Indicator Date hidden'!AQ110)</f>
        <v>x</v>
      </c>
      <c r="AQ109" s="205">
        <f>IF('Indicator Date hidden'!AR110="x","x",$AQ$2-'Indicator Date hidden'!AR110)</f>
        <v>4</v>
      </c>
      <c r="AR109" s="205">
        <f>IF('Indicator Date hidden'!AS110="x","x",$AR$2-'Indicator Date hidden'!AS110)</f>
        <v>0</v>
      </c>
      <c r="AS109" s="205" t="str">
        <f>IF('Indicator Date hidden'!AT110="x","x",$AS$2-'Indicator Date hidden'!AT110)</f>
        <v>x</v>
      </c>
      <c r="AT109" s="205">
        <f>IF('Indicator Date hidden'!AU110="x","x",$AT$2-'Indicator Date hidden'!AU110)</f>
        <v>0</v>
      </c>
      <c r="AU109" s="205" t="str">
        <f>IF('Indicator Date hidden'!AV110="x","x",$AU$2-'Indicator Date hidden'!AV110)</f>
        <v>x</v>
      </c>
      <c r="AV109" s="205">
        <f>IF('Indicator Date hidden'!AW110="x","x",$AV$2-'Indicator Date hidden'!AW110)</f>
        <v>0</v>
      </c>
      <c r="AW109" s="205">
        <f>IF('Indicator Date hidden'!AX110="x","x",$AW$2-'Indicator Date hidden'!AX110)</f>
        <v>0</v>
      </c>
      <c r="AX109" s="205">
        <f>IF('Indicator Date hidden'!AY110="x","x",$AX$2-'Indicator Date hidden'!AY110)</f>
        <v>0</v>
      </c>
      <c r="AY109" s="205">
        <f>IF('Indicator Date hidden'!AZ110="x","x",$AY$2-'Indicator Date hidden'!AZ110)</f>
        <v>0</v>
      </c>
      <c r="AZ109" s="205">
        <f>IF('Indicator Date hidden'!BA110="x","x",$AZ$2-'Indicator Date hidden'!BA110)</f>
        <v>0</v>
      </c>
      <c r="BA109">
        <f t="shared" si="15"/>
        <v>15</v>
      </c>
      <c r="BB109" s="21">
        <f t="shared" si="16"/>
        <v>0.38461538461538464</v>
      </c>
      <c r="BC109">
        <f t="shared" si="17"/>
        <v>3</v>
      </c>
      <c r="BD109" s="21">
        <f t="shared" si="18"/>
        <v>1.3888823142513684</v>
      </c>
      <c r="BE109" s="281">
        <f t="shared" si="19"/>
        <v>0</v>
      </c>
    </row>
    <row r="110" spans="1:57" x14ac:dyDescent="0.35">
      <c r="A110" t="s">
        <v>7091</v>
      </c>
      <c r="B110" s="205">
        <f>IF('Indicator Date hidden'!C111="x","x",$B$2-'Indicator Date hidden'!C111)</f>
        <v>0</v>
      </c>
      <c r="C110" s="205">
        <f>IF('Indicator Date hidden'!D111="x","x",$C$2-'Indicator Date hidden'!D111)</f>
        <v>0</v>
      </c>
      <c r="D110" s="205">
        <f>IF('Indicator Date hidden'!E111="x","x",$D$2-'Indicator Date hidden'!E111)</f>
        <v>0</v>
      </c>
      <c r="E110" s="205">
        <f>IF('Indicator Date hidden'!F111="x","x",$E$2-'Indicator Date hidden'!F111)</f>
        <v>0</v>
      </c>
      <c r="F110" s="205">
        <f>IF('Indicator Date hidden'!G111="x","x",$F$2-'Indicator Date hidden'!G111)</f>
        <v>0</v>
      </c>
      <c r="G110" s="205">
        <f>IF('Indicator Date hidden'!H111="x","x",$G$2-'Indicator Date hidden'!H111)</f>
        <v>0</v>
      </c>
      <c r="H110" s="205">
        <f>IF('Indicator Date hidden'!I111="x","x",$H$2-'Indicator Date hidden'!I111)</f>
        <v>0</v>
      </c>
      <c r="I110" s="205">
        <f>IF('Indicator Date hidden'!J111="x","x",$I$2-'Indicator Date hidden'!J111)</f>
        <v>0</v>
      </c>
      <c r="J110" s="205">
        <f>IF('Indicator Date hidden'!K111="x","x",$J$2-'Indicator Date hidden'!K111)</f>
        <v>0</v>
      </c>
      <c r="K110" s="205">
        <f>IF('Indicator Date hidden'!L111="x","x",$K$2-'Indicator Date hidden'!L111)</f>
        <v>0</v>
      </c>
      <c r="L110" s="205">
        <f>IF('Indicator Date hidden'!M111="x","x",$L$2-'Indicator Date hidden'!M111)</f>
        <v>0</v>
      </c>
      <c r="M110" s="205">
        <f>IF('Indicator Date hidden'!N111="x","x",$M$2-'Indicator Date hidden'!N111)</f>
        <v>0</v>
      </c>
      <c r="N110" s="205">
        <f>IF('Indicator Date hidden'!O111="x","x",$N$2-'Indicator Date hidden'!O111)</f>
        <v>0</v>
      </c>
      <c r="O110" s="205">
        <f>IF('Indicator Date hidden'!P111="x","x",$O$2-'Indicator Date hidden'!P111)</f>
        <v>0</v>
      </c>
      <c r="P110" s="205">
        <f>IF('Indicator Date hidden'!Q111="x","x",$P$2-'Indicator Date hidden'!Q111)</f>
        <v>0</v>
      </c>
      <c r="Q110" s="205">
        <f>IF('Indicator Date hidden'!R111="x","x",$Q$2-'Indicator Date hidden'!R111)</f>
        <v>3</v>
      </c>
      <c r="R110" s="205">
        <f>IF('Indicator Date hidden'!S111="x","x",$R$2-'Indicator Date hidden'!S111)</f>
        <v>0</v>
      </c>
      <c r="S110" s="205">
        <f>IF('Indicator Date hidden'!T111="x","x",$S$2-'Indicator Date hidden'!T111)</f>
        <v>0</v>
      </c>
      <c r="T110" s="205">
        <f>IF('Indicator Date hidden'!U111="x","x",$T$2-'Indicator Date hidden'!U111)</f>
        <v>0</v>
      </c>
      <c r="U110" s="205">
        <f>IF('Indicator Date hidden'!V111="x","x",$U$2-'Indicator Date hidden'!V111)</f>
        <v>0</v>
      </c>
      <c r="V110" s="205">
        <f>IF('Indicator Date hidden'!W111="x","x",$V$2-'Indicator Date hidden'!W111)</f>
        <v>0</v>
      </c>
      <c r="W110" s="205">
        <f>IF('Indicator Date hidden'!X111="x","x",$W$2-'Indicator Date hidden'!X111)</f>
        <v>2</v>
      </c>
      <c r="X110" s="205">
        <f>IF('Indicator Date hidden'!Y111="x","x",$X$2-'Indicator Date hidden'!Y111)</f>
        <v>4</v>
      </c>
      <c r="Y110" s="205">
        <f>IF('Indicator Date hidden'!Z111="x","x",$Y$2-'Indicator Date hidden'!Z111)</f>
        <v>0</v>
      </c>
      <c r="Z110" s="205">
        <f>IF('Indicator Date hidden'!AA111="x","x",$Z$2-'Indicator Date hidden'!AA111)</f>
        <v>0</v>
      </c>
      <c r="AA110" s="205">
        <f>IF('Indicator Date hidden'!AB111="x","x",$AA$2-'Indicator Date hidden'!AB111)</f>
        <v>0</v>
      </c>
      <c r="AB110" s="205">
        <f>IF('Indicator Date hidden'!AC111="x","x",$AB$2-'Indicator Date hidden'!AC111)</f>
        <v>0</v>
      </c>
      <c r="AC110" s="205">
        <f>IF('Indicator Date hidden'!AD111="x","x",$AC$2-'Indicator Date hidden'!AD111)</f>
        <v>0</v>
      </c>
      <c r="AD110" s="205">
        <f>IF('Indicator Date hidden'!AE111="x","x",$AD$2-'Indicator Date hidden'!AE111)</f>
        <v>0</v>
      </c>
      <c r="AE110" s="205">
        <f>IF('Indicator Date hidden'!AF111="x","x",$AE$2-'Indicator Date hidden'!AF111)</f>
        <v>0</v>
      </c>
      <c r="AF110" s="205">
        <f>IF('Indicator Date hidden'!AG111="x","x",$AF$2-'Indicator Date hidden'!AG111)</f>
        <v>5</v>
      </c>
      <c r="AG110" s="205">
        <f>IF('Indicator Date hidden'!AH111="x","x",$AG$2-'Indicator Date hidden'!AH111)</f>
        <v>0</v>
      </c>
      <c r="AH110" s="205">
        <f>IF('Indicator Date hidden'!AI111="x","x",$AH$2-'Indicator Date hidden'!AI111)</f>
        <v>0</v>
      </c>
      <c r="AI110" s="205">
        <f>IF('Indicator Date hidden'!AJ111="x","x",$AI$2-'Indicator Date hidden'!AJ111)</f>
        <v>0</v>
      </c>
      <c r="AJ110" s="205" t="str">
        <f>IF('Indicator Date hidden'!AK111="x","x",$AJ$2-'Indicator Date hidden'!AK111)</f>
        <v>x</v>
      </c>
      <c r="AK110" s="205">
        <f>IF('Indicator Date hidden'!AL111="x","x",$AK$2-'Indicator Date hidden'!AL111)</f>
        <v>0</v>
      </c>
      <c r="AL110" s="205">
        <f>IF('Indicator Date hidden'!AM111="x","x",$AL$2-'Indicator Date hidden'!AM111)</f>
        <v>0</v>
      </c>
      <c r="AM110" s="205">
        <f>IF('Indicator Date hidden'!AN111="x","x",$AM$2-'Indicator Date hidden'!AN111)</f>
        <v>0</v>
      </c>
      <c r="AN110" s="205">
        <f>IF('Indicator Date hidden'!AO111="x","x",$AN$2-'Indicator Date hidden'!AO111)</f>
        <v>0</v>
      </c>
      <c r="AO110" s="205">
        <f>IF('Indicator Date hidden'!AP111="x","x",$AO$2-'Indicator Date hidden'!AP111)</f>
        <v>0</v>
      </c>
      <c r="AP110" s="205">
        <f>IF('Indicator Date hidden'!AQ111="x","x",$AP$2-'Indicator Date hidden'!AQ111)</f>
        <v>0</v>
      </c>
      <c r="AQ110" s="205">
        <f>IF('Indicator Date hidden'!AR111="x","x",$AQ$2-'Indicator Date hidden'!AR111)</f>
        <v>4</v>
      </c>
      <c r="AR110" s="205">
        <f>IF('Indicator Date hidden'!AS111="x","x",$AR$2-'Indicator Date hidden'!AS111)</f>
        <v>0</v>
      </c>
      <c r="AS110" s="205">
        <f>IF('Indicator Date hidden'!AT111="x","x",$AS$2-'Indicator Date hidden'!AT111)</f>
        <v>0</v>
      </c>
      <c r="AT110" s="205">
        <f>IF('Indicator Date hidden'!AU111="x","x",$AT$2-'Indicator Date hidden'!AU111)</f>
        <v>0</v>
      </c>
      <c r="AU110" s="205">
        <f>IF('Indicator Date hidden'!AV111="x","x",$AU$2-'Indicator Date hidden'!AV111)</f>
        <v>7</v>
      </c>
      <c r="AV110" s="205">
        <f>IF('Indicator Date hidden'!AW111="x","x",$AV$2-'Indicator Date hidden'!AW111)</f>
        <v>0</v>
      </c>
      <c r="AW110" s="205">
        <f>IF('Indicator Date hidden'!AX111="x","x",$AW$2-'Indicator Date hidden'!AX111)</f>
        <v>0</v>
      </c>
      <c r="AX110" s="205">
        <f>IF('Indicator Date hidden'!AY111="x","x",$AX$2-'Indicator Date hidden'!AY111)</f>
        <v>0</v>
      </c>
      <c r="AY110" s="205">
        <f>IF('Indicator Date hidden'!AZ111="x","x",$AY$2-'Indicator Date hidden'!AZ111)</f>
        <v>0</v>
      </c>
      <c r="AZ110" s="205">
        <f>IF('Indicator Date hidden'!BA111="x","x",$AZ$2-'Indicator Date hidden'!BA111)</f>
        <v>0</v>
      </c>
      <c r="BA110">
        <f t="shared" si="15"/>
        <v>25</v>
      </c>
      <c r="BB110" s="21">
        <f t="shared" si="16"/>
        <v>0.5</v>
      </c>
      <c r="BC110">
        <f t="shared" si="17"/>
        <v>6</v>
      </c>
      <c r="BD110" s="21">
        <f t="shared" si="18"/>
        <v>1.4594519519326423</v>
      </c>
      <c r="BE110" s="281">
        <f t="shared" si="19"/>
        <v>0</v>
      </c>
    </row>
    <row r="111" spans="1:57" x14ac:dyDescent="0.35">
      <c r="A111" t="s">
        <v>7093</v>
      </c>
      <c r="B111" s="205">
        <f>IF('Indicator Date hidden'!C112="x","x",$B$2-'Indicator Date hidden'!C112)</f>
        <v>0</v>
      </c>
      <c r="C111" s="205">
        <f>IF('Indicator Date hidden'!D112="x","x",$C$2-'Indicator Date hidden'!D112)</f>
        <v>0</v>
      </c>
      <c r="D111" s="205">
        <f>IF('Indicator Date hidden'!E112="x","x",$D$2-'Indicator Date hidden'!E112)</f>
        <v>0</v>
      </c>
      <c r="E111" s="205">
        <f>IF('Indicator Date hidden'!F112="x","x",$E$2-'Indicator Date hidden'!F112)</f>
        <v>0</v>
      </c>
      <c r="F111" s="205">
        <f>IF('Indicator Date hidden'!G112="x","x",$F$2-'Indicator Date hidden'!G112)</f>
        <v>0</v>
      </c>
      <c r="G111" s="205">
        <f>IF('Indicator Date hidden'!H112="x","x",$G$2-'Indicator Date hidden'!H112)</f>
        <v>0</v>
      </c>
      <c r="H111" s="205">
        <f>IF('Indicator Date hidden'!I112="x","x",$H$2-'Indicator Date hidden'!I112)</f>
        <v>0</v>
      </c>
      <c r="I111" s="205">
        <f>IF('Indicator Date hidden'!J112="x","x",$I$2-'Indicator Date hidden'!J112)</f>
        <v>0</v>
      </c>
      <c r="J111" s="205">
        <f>IF('Indicator Date hidden'!K112="x","x",$J$2-'Indicator Date hidden'!K112)</f>
        <v>0</v>
      </c>
      <c r="K111" s="205">
        <f>IF('Indicator Date hidden'!L112="x","x",$K$2-'Indicator Date hidden'!L112)</f>
        <v>0</v>
      </c>
      <c r="L111" s="205">
        <f>IF('Indicator Date hidden'!M112="x","x",$L$2-'Indicator Date hidden'!M112)</f>
        <v>0</v>
      </c>
      <c r="M111" s="205">
        <f>IF('Indicator Date hidden'!N112="x","x",$M$2-'Indicator Date hidden'!N112)</f>
        <v>0</v>
      </c>
      <c r="N111" s="205">
        <f>IF('Indicator Date hidden'!O112="x","x",$N$2-'Indicator Date hidden'!O112)</f>
        <v>0</v>
      </c>
      <c r="O111" s="205">
        <f>IF('Indicator Date hidden'!P112="x","x",$O$2-'Indicator Date hidden'!P112)</f>
        <v>0</v>
      </c>
      <c r="P111" s="205">
        <f>IF('Indicator Date hidden'!Q112="x","x",$P$2-'Indicator Date hidden'!Q112)</f>
        <v>0</v>
      </c>
      <c r="Q111" s="205" t="str">
        <f>IF('Indicator Date hidden'!R112="x","x",$Q$2-'Indicator Date hidden'!R112)</f>
        <v>x</v>
      </c>
      <c r="R111" s="205">
        <f>IF('Indicator Date hidden'!S112="x","x",$R$2-'Indicator Date hidden'!S112)</f>
        <v>0</v>
      </c>
      <c r="S111" s="205">
        <f>IF('Indicator Date hidden'!T112="x","x",$S$2-'Indicator Date hidden'!T112)</f>
        <v>0</v>
      </c>
      <c r="T111" s="205">
        <f>IF('Indicator Date hidden'!U112="x","x",$T$2-'Indicator Date hidden'!U112)</f>
        <v>0</v>
      </c>
      <c r="U111" s="205">
        <f>IF('Indicator Date hidden'!V112="x","x",$U$2-'Indicator Date hidden'!V112)</f>
        <v>0</v>
      </c>
      <c r="V111" s="205">
        <f>IF('Indicator Date hidden'!W112="x","x",$V$2-'Indicator Date hidden'!W112)</f>
        <v>0</v>
      </c>
      <c r="W111" s="205" t="str">
        <f>IF('Indicator Date hidden'!X112="x","x",$W$2-'Indicator Date hidden'!X112)</f>
        <v>x</v>
      </c>
      <c r="X111" s="205" t="str">
        <f>IF('Indicator Date hidden'!Y112="x","x",$X$2-'Indicator Date hidden'!Y112)</f>
        <v>x</v>
      </c>
      <c r="Y111" s="205">
        <f>IF('Indicator Date hidden'!Z112="x","x",$Y$2-'Indicator Date hidden'!Z112)</f>
        <v>0</v>
      </c>
      <c r="Z111" s="205">
        <f>IF('Indicator Date hidden'!AA112="x","x",$Z$2-'Indicator Date hidden'!AA112)</f>
        <v>0</v>
      </c>
      <c r="AA111" s="205">
        <f>IF('Indicator Date hidden'!AB112="x","x",$AA$2-'Indicator Date hidden'!AB112)</f>
        <v>0</v>
      </c>
      <c r="AB111" s="205">
        <f>IF('Indicator Date hidden'!AC112="x","x",$AB$2-'Indicator Date hidden'!AC112)</f>
        <v>0</v>
      </c>
      <c r="AC111" s="205">
        <f>IF('Indicator Date hidden'!AD112="x","x",$AC$2-'Indicator Date hidden'!AD112)</f>
        <v>0</v>
      </c>
      <c r="AD111" s="205" t="str">
        <f>IF('Indicator Date hidden'!AE112="x","x",$AD$2-'Indicator Date hidden'!AE112)</f>
        <v>x</v>
      </c>
      <c r="AE111" s="205">
        <f>IF('Indicator Date hidden'!AF112="x","x",$AE$2-'Indicator Date hidden'!AF112)</f>
        <v>0</v>
      </c>
      <c r="AF111" s="205">
        <f>IF('Indicator Date hidden'!AG112="x","x",$AF$2-'Indicator Date hidden'!AG112)</f>
        <v>1</v>
      </c>
      <c r="AG111" s="205">
        <f>IF('Indicator Date hidden'!AH112="x","x",$AG$2-'Indicator Date hidden'!AH112)</f>
        <v>0</v>
      </c>
      <c r="AH111" s="205">
        <f>IF('Indicator Date hidden'!AI112="x","x",$AH$2-'Indicator Date hidden'!AI112)</f>
        <v>0</v>
      </c>
      <c r="AI111" s="205">
        <f>IF('Indicator Date hidden'!AJ112="x","x",$AI$2-'Indicator Date hidden'!AJ112)</f>
        <v>0</v>
      </c>
      <c r="AJ111" s="205" t="str">
        <f>IF('Indicator Date hidden'!AK112="x","x",$AJ$2-'Indicator Date hidden'!AK112)</f>
        <v>x</v>
      </c>
      <c r="AK111" s="205">
        <f>IF('Indicator Date hidden'!AL112="x","x",$AK$2-'Indicator Date hidden'!AL112)</f>
        <v>1</v>
      </c>
      <c r="AL111" s="205">
        <f>IF('Indicator Date hidden'!AM112="x","x",$AL$2-'Indicator Date hidden'!AM112)</f>
        <v>0</v>
      </c>
      <c r="AM111" s="205">
        <f>IF('Indicator Date hidden'!AN112="x","x",$AM$2-'Indicator Date hidden'!AN112)</f>
        <v>0</v>
      </c>
      <c r="AN111" s="205">
        <f>IF('Indicator Date hidden'!AO112="x","x",$AN$2-'Indicator Date hidden'!AO112)</f>
        <v>0</v>
      </c>
      <c r="AO111" s="205">
        <f>IF('Indicator Date hidden'!AP112="x","x",$AO$2-'Indicator Date hidden'!AP112)</f>
        <v>0</v>
      </c>
      <c r="AP111" s="205">
        <f>IF('Indicator Date hidden'!AQ112="x","x",$AP$2-'Indicator Date hidden'!AQ112)</f>
        <v>0</v>
      </c>
      <c r="AQ111" s="205">
        <f>IF('Indicator Date hidden'!AR112="x","x",$AQ$2-'Indicator Date hidden'!AR112)</f>
        <v>0</v>
      </c>
      <c r="AR111" s="205">
        <f>IF('Indicator Date hidden'!AS112="x","x",$AR$2-'Indicator Date hidden'!AS112)</f>
        <v>0</v>
      </c>
      <c r="AS111" s="205">
        <f>IF('Indicator Date hidden'!AT112="x","x",$AS$2-'Indicator Date hidden'!AT112)</f>
        <v>0</v>
      </c>
      <c r="AT111" s="205">
        <f>IF('Indicator Date hidden'!AU112="x","x",$AT$2-'Indicator Date hidden'!AU112)</f>
        <v>0</v>
      </c>
      <c r="AU111" s="205">
        <f>IF('Indicator Date hidden'!AV112="x","x",$AU$2-'Indicator Date hidden'!AV112)</f>
        <v>3</v>
      </c>
      <c r="AV111" s="205">
        <f>IF('Indicator Date hidden'!AW112="x","x",$AV$2-'Indicator Date hidden'!AW112)</f>
        <v>0</v>
      </c>
      <c r="AW111" s="205">
        <f>IF('Indicator Date hidden'!AX112="x","x",$AW$2-'Indicator Date hidden'!AX112)</f>
        <v>0</v>
      </c>
      <c r="AX111" s="205">
        <f>IF('Indicator Date hidden'!AY112="x","x",$AX$2-'Indicator Date hidden'!AY112)</f>
        <v>0</v>
      </c>
      <c r="AY111" s="205">
        <f>IF('Indicator Date hidden'!AZ112="x","x",$AY$2-'Indicator Date hidden'!AZ112)</f>
        <v>0</v>
      </c>
      <c r="AZ111" s="205">
        <f>IF('Indicator Date hidden'!BA112="x","x",$AZ$2-'Indicator Date hidden'!BA112)</f>
        <v>0</v>
      </c>
      <c r="BA111">
        <f t="shared" si="15"/>
        <v>5</v>
      </c>
      <c r="BB111" s="21">
        <f t="shared" si="16"/>
        <v>0.10869565217391304</v>
      </c>
      <c r="BC111">
        <f t="shared" si="17"/>
        <v>3</v>
      </c>
      <c r="BD111" s="21">
        <f t="shared" si="18"/>
        <v>0.47677635216220238</v>
      </c>
      <c r="BE111" s="281">
        <f t="shared" si="19"/>
        <v>0</v>
      </c>
    </row>
    <row r="112" spans="1:57" x14ac:dyDescent="0.35">
      <c r="A112" t="s">
        <v>7077</v>
      </c>
      <c r="B112" s="205">
        <f>IF('Indicator Date hidden'!C113="x","x",$B$2-'Indicator Date hidden'!C113)</f>
        <v>0</v>
      </c>
      <c r="C112" s="205">
        <f>IF('Indicator Date hidden'!D113="x","x",$C$2-'Indicator Date hidden'!D113)</f>
        <v>0</v>
      </c>
      <c r="D112" s="205">
        <f>IF('Indicator Date hidden'!E113="x","x",$D$2-'Indicator Date hidden'!E113)</f>
        <v>0</v>
      </c>
      <c r="E112" s="205">
        <f>IF('Indicator Date hidden'!F113="x","x",$E$2-'Indicator Date hidden'!F113)</f>
        <v>0</v>
      </c>
      <c r="F112" s="205">
        <f>IF('Indicator Date hidden'!G113="x","x",$F$2-'Indicator Date hidden'!G113)</f>
        <v>0</v>
      </c>
      <c r="G112" s="205">
        <f>IF('Indicator Date hidden'!H113="x","x",$G$2-'Indicator Date hidden'!H113)</f>
        <v>0</v>
      </c>
      <c r="H112" s="205">
        <f>IF('Indicator Date hidden'!I113="x","x",$H$2-'Indicator Date hidden'!I113)</f>
        <v>0</v>
      </c>
      <c r="I112" s="205">
        <f>IF('Indicator Date hidden'!J113="x","x",$I$2-'Indicator Date hidden'!J113)</f>
        <v>0</v>
      </c>
      <c r="J112" s="205">
        <f>IF('Indicator Date hidden'!K113="x","x",$J$2-'Indicator Date hidden'!K113)</f>
        <v>0</v>
      </c>
      <c r="K112" s="205">
        <f>IF('Indicator Date hidden'!L113="x","x",$K$2-'Indicator Date hidden'!L113)</f>
        <v>0</v>
      </c>
      <c r="L112" s="205">
        <f>IF('Indicator Date hidden'!M113="x","x",$L$2-'Indicator Date hidden'!M113)</f>
        <v>0</v>
      </c>
      <c r="M112" s="205">
        <f>IF('Indicator Date hidden'!N113="x","x",$M$2-'Indicator Date hidden'!N113)</f>
        <v>0</v>
      </c>
      <c r="N112" s="205">
        <f>IF('Indicator Date hidden'!O113="x","x",$N$2-'Indicator Date hidden'!O113)</f>
        <v>0</v>
      </c>
      <c r="O112" s="205">
        <f>IF('Indicator Date hidden'!P113="x","x",$O$2-'Indicator Date hidden'!P113)</f>
        <v>0</v>
      </c>
      <c r="P112" s="205">
        <f>IF('Indicator Date hidden'!Q113="x","x",$P$2-'Indicator Date hidden'!Q113)</f>
        <v>0</v>
      </c>
      <c r="Q112" s="205">
        <f>IF('Indicator Date hidden'!R113="x","x",$Q$2-'Indicator Date hidden'!R113)</f>
        <v>2</v>
      </c>
      <c r="R112" s="205">
        <f>IF('Indicator Date hidden'!S113="x","x",$R$2-'Indicator Date hidden'!S113)</f>
        <v>0</v>
      </c>
      <c r="S112" s="205">
        <f>IF('Indicator Date hidden'!T113="x","x",$S$2-'Indicator Date hidden'!T113)</f>
        <v>0</v>
      </c>
      <c r="T112" s="205">
        <f>IF('Indicator Date hidden'!U113="x","x",$T$2-'Indicator Date hidden'!U113)</f>
        <v>0</v>
      </c>
      <c r="U112" s="205">
        <f>IF('Indicator Date hidden'!V113="x","x",$U$2-'Indicator Date hidden'!V113)</f>
        <v>0</v>
      </c>
      <c r="V112" s="205">
        <f>IF('Indicator Date hidden'!W113="x","x",$V$2-'Indicator Date hidden'!W113)</f>
        <v>0</v>
      </c>
      <c r="W112" s="205">
        <f>IF('Indicator Date hidden'!X113="x","x",$W$2-'Indicator Date hidden'!X113)</f>
        <v>2</v>
      </c>
      <c r="X112" s="205">
        <f>IF('Indicator Date hidden'!Y113="x","x",$X$2-'Indicator Date hidden'!Y113)</f>
        <v>3</v>
      </c>
      <c r="Y112" s="205">
        <f>IF('Indicator Date hidden'!Z113="x","x",$Y$2-'Indicator Date hidden'!Z113)</f>
        <v>0</v>
      </c>
      <c r="Z112" s="205">
        <f>IF('Indicator Date hidden'!AA113="x","x",$Z$2-'Indicator Date hidden'!AA113)</f>
        <v>0</v>
      </c>
      <c r="AA112" s="205">
        <f>IF('Indicator Date hidden'!AB113="x","x",$AA$2-'Indicator Date hidden'!AB113)</f>
        <v>0</v>
      </c>
      <c r="AB112" s="205">
        <f>IF('Indicator Date hidden'!AC113="x","x",$AB$2-'Indicator Date hidden'!AC113)</f>
        <v>0</v>
      </c>
      <c r="AC112" s="205">
        <f>IF('Indicator Date hidden'!AD113="x","x",$AC$2-'Indicator Date hidden'!AD113)</f>
        <v>0</v>
      </c>
      <c r="AD112" s="205">
        <f>IF('Indicator Date hidden'!AE113="x","x",$AD$2-'Indicator Date hidden'!AE113)</f>
        <v>0</v>
      </c>
      <c r="AE112" s="205">
        <f>IF('Indicator Date hidden'!AF113="x","x",$AE$2-'Indicator Date hidden'!AF113)</f>
        <v>0</v>
      </c>
      <c r="AF112" s="205">
        <f>IF('Indicator Date hidden'!AG113="x","x",$AF$2-'Indicator Date hidden'!AG113)</f>
        <v>1</v>
      </c>
      <c r="AG112" s="205">
        <f>IF('Indicator Date hidden'!AH113="x","x",$AG$2-'Indicator Date hidden'!AH113)</f>
        <v>0</v>
      </c>
      <c r="AH112" s="205">
        <f>IF('Indicator Date hidden'!AI113="x","x",$AH$2-'Indicator Date hidden'!AI113)</f>
        <v>0</v>
      </c>
      <c r="AI112" s="205">
        <f>IF('Indicator Date hidden'!AJ113="x","x",$AI$2-'Indicator Date hidden'!AJ113)</f>
        <v>0</v>
      </c>
      <c r="AJ112" s="205">
        <f>IF('Indicator Date hidden'!AK113="x","x",$AJ$2-'Indicator Date hidden'!AK113)</f>
        <v>1</v>
      </c>
      <c r="AK112" s="205">
        <f>IF('Indicator Date hidden'!AL113="x","x",$AK$2-'Indicator Date hidden'!AL113)</f>
        <v>1</v>
      </c>
      <c r="AL112" s="205">
        <f>IF('Indicator Date hidden'!AM113="x","x",$AL$2-'Indicator Date hidden'!AM113)</f>
        <v>0</v>
      </c>
      <c r="AM112" s="205">
        <f>IF('Indicator Date hidden'!AN113="x","x",$AM$2-'Indicator Date hidden'!AN113)</f>
        <v>0</v>
      </c>
      <c r="AN112" s="205">
        <f>IF('Indicator Date hidden'!AO113="x","x",$AN$2-'Indicator Date hidden'!AO113)</f>
        <v>0</v>
      </c>
      <c r="AO112" s="205">
        <f>IF('Indicator Date hidden'!AP113="x","x",$AO$2-'Indicator Date hidden'!AP113)</f>
        <v>0</v>
      </c>
      <c r="AP112" s="205">
        <f>IF('Indicator Date hidden'!AQ113="x","x",$AP$2-'Indicator Date hidden'!AQ113)</f>
        <v>0</v>
      </c>
      <c r="AQ112" s="205">
        <f>IF('Indicator Date hidden'!AR113="x","x",$AQ$2-'Indicator Date hidden'!AR113)</f>
        <v>0</v>
      </c>
      <c r="AR112" s="205">
        <f>IF('Indicator Date hidden'!AS113="x","x",$AR$2-'Indicator Date hidden'!AS113)</f>
        <v>0</v>
      </c>
      <c r="AS112" s="205">
        <f>IF('Indicator Date hidden'!AT113="x","x",$AS$2-'Indicator Date hidden'!AT113)</f>
        <v>0</v>
      </c>
      <c r="AT112" s="205">
        <f>IF('Indicator Date hidden'!AU113="x","x",$AT$2-'Indicator Date hidden'!AU113)</f>
        <v>0</v>
      </c>
      <c r="AU112" s="205">
        <f>IF('Indicator Date hidden'!AV113="x","x",$AU$2-'Indicator Date hidden'!AV113)</f>
        <v>1</v>
      </c>
      <c r="AV112" s="205">
        <f>IF('Indicator Date hidden'!AW113="x","x",$AV$2-'Indicator Date hidden'!AW113)</f>
        <v>0</v>
      </c>
      <c r="AW112" s="205">
        <f>IF('Indicator Date hidden'!AX113="x","x",$AW$2-'Indicator Date hidden'!AX113)</f>
        <v>0</v>
      </c>
      <c r="AX112" s="205">
        <f>IF('Indicator Date hidden'!AY113="x","x",$AX$2-'Indicator Date hidden'!AY113)</f>
        <v>0</v>
      </c>
      <c r="AY112" s="205">
        <f>IF('Indicator Date hidden'!AZ113="x","x",$AY$2-'Indicator Date hidden'!AZ113)</f>
        <v>0</v>
      </c>
      <c r="AZ112" s="205">
        <f>IF('Indicator Date hidden'!BA113="x","x",$AZ$2-'Indicator Date hidden'!BA113)</f>
        <v>0</v>
      </c>
      <c r="BA112">
        <f t="shared" si="15"/>
        <v>11</v>
      </c>
      <c r="BB112" s="21">
        <f t="shared" si="16"/>
        <v>0.21568627450980393</v>
      </c>
      <c r="BC112">
        <f t="shared" si="17"/>
        <v>7</v>
      </c>
      <c r="BD112" s="21">
        <f t="shared" si="18"/>
        <v>0.60435431401656636</v>
      </c>
      <c r="BE112" s="281">
        <f t="shared" si="19"/>
        <v>0</v>
      </c>
    </row>
    <row r="113" spans="1:57" x14ac:dyDescent="0.35">
      <c r="A113" t="s">
        <v>6992</v>
      </c>
      <c r="B113" s="205">
        <f>IF('Indicator Date hidden'!C114="x","x",$B$2-'Indicator Date hidden'!C114)</f>
        <v>0</v>
      </c>
      <c r="C113" s="205">
        <f>IF('Indicator Date hidden'!D114="x","x",$C$2-'Indicator Date hidden'!D114)</f>
        <v>0</v>
      </c>
      <c r="D113" s="205">
        <f>IF('Indicator Date hidden'!E114="x","x",$D$2-'Indicator Date hidden'!E114)</f>
        <v>0</v>
      </c>
      <c r="E113" s="205">
        <f>IF('Indicator Date hidden'!F114="x","x",$E$2-'Indicator Date hidden'!F114)</f>
        <v>0</v>
      </c>
      <c r="F113" s="205">
        <f>IF('Indicator Date hidden'!G114="x","x",$F$2-'Indicator Date hidden'!G114)</f>
        <v>0</v>
      </c>
      <c r="G113" s="205">
        <f>IF('Indicator Date hidden'!H114="x","x",$G$2-'Indicator Date hidden'!H114)</f>
        <v>0</v>
      </c>
      <c r="H113" s="205">
        <f>IF('Indicator Date hidden'!I114="x","x",$H$2-'Indicator Date hidden'!I114)</f>
        <v>0</v>
      </c>
      <c r="I113" s="205">
        <f>IF('Indicator Date hidden'!J114="x","x",$I$2-'Indicator Date hidden'!J114)</f>
        <v>0</v>
      </c>
      <c r="J113" s="205">
        <f>IF('Indicator Date hidden'!K114="x","x",$J$2-'Indicator Date hidden'!K114)</f>
        <v>0</v>
      </c>
      <c r="K113" s="205">
        <f>IF('Indicator Date hidden'!L114="x","x",$K$2-'Indicator Date hidden'!L114)</f>
        <v>0</v>
      </c>
      <c r="L113" s="205">
        <f>IF('Indicator Date hidden'!M114="x","x",$L$2-'Indicator Date hidden'!M114)</f>
        <v>0</v>
      </c>
      <c r="M113" s="205">
        <f>IF('Indicator Date hidden'!N114="x","x",$M$2-'Indicator Date hidden'!N114)</f>
        <v>0</v>
      </c>
      <c r="N113" s="205">
        <f>IF('Indicator Date hidden'!O114="x","x",$N$2-'Indicator Date hidden'!O114)</f>
        <v>0</v>
      </c>
      <c r="O113" s="205">
        <f>IF('Indicator Date hidden'!P114="x","x",$O$2-'Indicator Date hidden'!P114)</f>
        <v>0</v>
      </c>
      <c r="P113" s="205">
        <f>IF('Indicator Date hidden'!Q114="x","x",$P$2-'Indicator Date hidden'!Q114)</f>
        <v>0</v>
      </c>
      <c r="Q113" s="205" t="str">
        <f>IF('Indicator Date hidden'!R114="x","x",$Q$2-'Indicator Date hidden'!R114)</f>
        <v>x</v>
      </c>
      <c r="R113" s="205">
        <f>IF('Indicator Date hidden'!S114="x","x",$R$2-'Indicator Date hidden'!S114)</f>
        <v>0</v>
      </c>
      <c r="S113" s="205">
        <f>IF('Indicator Date hidden'!T114="x","x",$S$2-'Indicator Date hidden'!T114)</f>
        <v>0</v>
      </c>
      <c r="T113" s="205">
        <f>IF('Indicator Date hidden'!U114="x","x",$T$2-'Indicator Date hidden'!U114)</f>
        <v>0</v>
      </c>
      <c r="U113" s="205">
        <f>IF('Indicator Date hidden'!V114="x","x",$U$2-'Indicator Date hidden'!V114)</f>
        <v>0</v>
      </c>
      <c r="V113" s="205">
        <f>IF('Indicator Date hidden'!W114="x","x",$V$2-'Indicator Date hidden'!W114)</f>
        <v>0</v>
      </c>
      <c r="W113" s="205">
        <f>IF('Indicator Date hidden'!X114="x","x",$W$2-'Indicator Date hidden'!X114)</f>
        <v>9</v>
      </c>
      <c r="X113" s="205">
        <f>IF('Indicator Date hidden'!Y114="x","x",$X$2-'Indicator Date hidden'!Y114)</f>
        <v>4</v>
      </c>
      <c r="Y113" s="205">
        <f>IF('Indicator Date hidden'!Z114="x","x",$Y$2-'Indicator Date hidden'!Z114)</f>
        <v>0</v>
      </c>
      <c r="Z113" s="205">
        <f>IF('Indicator Date hidden'!AA114="x","x",$Z$2-'Indicator Date hidden'!AA114)</f>
        <v>0</v>
      </c>
      <c r="AA113" s="205" t="str">
        <f>IF('Indicator Date hidden'!AB114="x","x",$AA$2-'Indicator Date hidden'!AB114)</f>
        <v>x</v>
      </c>
      <c r="AB113" s="205">
        <f>IF('Indicator Date hidden'!AC114="x","x",$AB$2-'Indicator Date hidden'!AC114)</f>
        <v>0</v>
      </c>
      <c r="AC113" s="205">
        <f>IF('Indicator Date hidden'!AD114="x","x",$AC$2-'Indicator Date hidden'!AD114)</f>
        <v>0</v>
      </c>
      <c r="AD113" s="205" t="str">
        <f>IF('Indicator Date hidden'!AE114="x","x",$AD$2-'Indicator Date hidden'!AE114)</f>
        <v>x</v>
      </c>
      <c r="AE113" s="205" t="str">
        <f>IF('Indicator Date hidden'!AF114="x","x",$AE$2-'Indicator Date hidden'!AF114)</f>
        <v>x</v>
      </c>
      <c r="AF113" s="205" t="str">
        <f>IF('Indicator Date hidden'!AG114="x","x",$AF$2-'Indicator Date hidden'!AG114)</f>
        <v>x</v>
      </c>
      <c r="AG113" s="205">
        <f>IF('Indicator Date hidden'!AH114="x","x",$AG$2-'Indicator Date hidden'!AH114)</f>
        <v>0</v>
      </c>
      <c r="AH113" s="205">
        <f>IF('Indicator Date hidden'!AI114="x","x",$AH$2-'Indicator Date hidden'!AI114)</f>
        <v>0</v>
      </c>
      <c r="AI113" s="205">
        <f>IF('Indicator Date hidden'!AJ114="x","x",$AI$2-'Indicator Date hidden'!AJ114)</f>
        <v>0</v>
      </c>
      <c r="AJ113" s="205" t="str">
        <f>IF('Indicator Date hidden'!AK114="x","x",$AJ$2-'Indicator Date hidden'!AK114)</f>
        <v>x</v>
      </c>
      <c r="AK113" s="205">
        <f>IF('Indicator Date hidden'!AL114="x","x",$AK$2-'Indicator Date hidden'!AL114)</f>
        <v>1</v>
      </c>
      <c r="AL113" s="205">
        <f>IF('Indicator Date hidden'!AM114="x","x",$AL$2-'Indicator Date hidden'!AM114)</f>
        <v>0</v>
      </c>
      <c r="AM113" s="205">
        <f>IF('Indicator Date hidden'!AN114="x","x",$AM$2-'Indicator Date hidden'!AN114)</f>
        <v>0</v>
      </c>
      <c r="AN113" s="205">
        <f>IF('Indicator Date hidden'!AO114="x","x",$AN$2-'Indicator Date hidden'!AO114)</f>
        <v>0</v>
      </c>
      <c r="AO113" s="205" t="str">
        <f>IF('Indicator Date hidden'!AP114="x","x",$AO$2-'Indicator Date hidden'!AP114)</f>
        <v>x</v>
      </c>
      <c r="AP113" s="205" t="str">
        <f>IF('Indicator Date hidden'!AQ114="x","x",$AP$2-'Indicator Date hidden'!AQ114)</f>
        <v>x</v>
      </c>
      <c r="AQ113" s="205">
        <f>IF('Indicator Date hidden'!AR114="x","x",$AQ$2-'Indicator Date hidden'!AR114)</f>
        <v>4</v>
      </c>
      <c r="AR113" s="205">
        <f>IF('Indicator Date hidden'!AS114="x","x",$AR$2-'Indicator Date hidden'!AS114)</f>
        <v>0</v>
      </c>
      <c r="AS113" s="205" t="str">
        <f>IF('Indicator Date hidden'!AT114="x","x",$AS$2-'Indicator Date hidden'!AT114)</f>
        <v>x</v>
      </c>
      <c r="AT113" s="205">
        <f>IF('Indicator Date hidden'!AU114="x","x",$AT$2-'Indicator Date hidden'!AU114)</f>
        <v>0</v>
      </c>
      <c r="AU113" s="205" t="str">
        <f>IF('Indicator Date hidden'!AV114="x","x",$AU$2-'Indicator Date hidden'!AV114)</f>
        <v>x</v>
      </c>
      <c r="AV113" s="205">
        <f>IF('Indicator Date hidden'!AW114="x","x",$AV$2-'Indicator Date hidden'!AW114)</f>
        <v>0</v>
      </c>
      <c r="AW113" s="205">
        <f>IF('Indicator Date hidden'!AX114="x","x",$AW$2-'Indicator Date hidden'!AX114)</f>
        <v>0</v>
      </c>
      <c r="AX113" s="205">
        <f>IF('Indicator Date hidden'!AY114="x","x",$AX$2-'Indicator Date hidden'!AY114)</f>
        <v>0</v>
      </c>
      <c r="AY113" s="205">
        <f>IF('Indicator Date hidden'!AZ114="x","x",$AY$2-'Indicator Date hidden'!AZ114)</f>
        <v>0</v>
      </c>
      <c r="AZ113" s="205">
        <f>IF('Indicator Date hidden'!BA114="x","x",$AZ$2-'Indicator Date hidden'!BA114)</f>
        <v>0</v>
      </c>
      <c r="BA113">
        <f t="shared" si="15"/>
        <v>18</v>
      </c>
      <c r="BB113" s="21">
        <f t="shared" si="16"/>
        <v>0.43902439024390244</v>
      </c>
      <c r="BC113">
        <f t="shared" si="17"/>
        <v>4</v>
      </c>
      <c r="BD113" s="21">
        <f t="shared" si="18"/>
        <v>1.6086470680820633</v>
      </c>
      <c r="BE113" s="281">
        <f t="shared" si="19"/>
        <v>0</v>
      </c>
    </row>
    <row r="114" spans="1:57" x14ac:dyDescent="0.35">
      <c r="A114" t="s">
        <v>7073</v>
      </c>
      <c r="B114" s="205">
        <f>IF('Indicator Date hidden'!C115="x","x",$B$2-'Indicator Date hidden'!C115)</f>
        <v>0</v>
      </c>
      <c r="C114" s="205">
        <f>IF('Indicator Date hidden'!D115="x","x",$C$2-'Indicator Date hidden'!D115)</f>
        <v>0</v>
      </c>
      <c r="D114" s="205">
        <f>IF('Indicator Date hidden'!E115="x","x",$D$2-'Indicator Date hidden'!E115)</f>
        <v>0</v>
      </c>
      <c r="E114" s="205">
        <f>IF('Indicator Date hidden'!F115="x","x",$E$2-'Indicator Date hidden'!F115)</f>
        <v>0</v>
      </c>
      <c r="F114" s="205">
        <f>IF('Indicator Date hidden'!G115="x","x",$F$2-'Indicator Date hidden'!G115)</f>
        <v>0</v>
      </c>
      <c r="G114" s="205">
        <f>IF('Indicator Date hidden'!H115="x","x",$G$2-'Indicator Date hidden'!H115)</f>
        <v>0</v>
      </c>
      <c r="H114" s="205">
        <f>IF('Indicator Date hidden'!I115="x","x",$H$2-'Indicator Date hidden'!I115)</f>
        <v>0</v>
      </c>
      <c r="I114" s="205">
        <f>IF('Indicator Date hidden'!J115="x","x",$I$2-'Indicator Date hidden'!J115)</f>
        <v>0</v>
      </c>
      <c r="J114" s="205">
        <f>IF('Indicator Date hidden'!K115="x","x",$J$2-'Indicator Date hidden'!K115)</f>
        <v>0</v>
      </c>
      <c r="K114" s="205">
        <f>IF('Indicator Date hidden'!L115="x","x",$K$2-'Indicator Date hidden'!L115)</f>
        <v>0</v>
      </c>
      <c r="L114" s="205">
        <f>IF('Indicator Date hidden'!M115="x","x",$L$2-'Indicator Date hidden'!M115)</f>
        <v>0</v>
      </c>
      <c r="M114" s="205">
        <f>IF('Indicator Date hidden'!N115="x","x",$M$2-'Indicator Date hidden'!N115)</f>
        <v>0</v>
      </c>
      <c r="N114" s="205">
        <f>IF('Indicator Date hidden'!O115="x","x",$N$2-'Indicator Date hidden'!O115)</f>
        <v>0</v>
      </c>
      <c r="O114" s="205">
        <f>IF('Indicator Date hidden'!P115="x","x",$O$2-'Indicator Date hidden'!P115)</f>
        <v>0</v>
      </c>
      <c r="P114" s="205">
        <f>IF('Indicator Date hidden'!Q115="x","x",$P$2-'Indicator Date hidden'!Q115)</f>
        <v>0</v>
      </c>
      <c r="Q114" s="205">
        <f>IF('Indicator Date hidden'!R115="x","x",$Q$2-'Indicator Date hidden'!R115)</f>
        <v>2</v>
      </c>
      <c r="R114" s="205">
        <f>IF('Indicator Date hidden'!S115="x","x",$R$2-'Indicator Date hidden'!S115)</f>
        <v>0</v>
      </c>
      <c r="S114" s="205">
        <f>IF('Indicator Date hidden'!T115="x","x",$S$2-'Indicator Date hidden'!T115)</f>
        <v>0</v>
      </c>
      <c r="T114" s="205">
        <f>IF('Indicator Date hidden'!U115="x","x",$T$2-'Indicator Date hidden'!U115)</f>
        <v>0</v>
      </c>
      <c r="U114" s="205">
        <f>IF('Indicator Date hidden'!V115="x","x",$U$2-'Indicator Date hidden'!V115)</f>
        <v>0</v>
      </c>
      <c r="V114" s="205">
        <f>IF('Indicator Date hidden'!W115="x","x",$V$2-'Indicator Date hidden'!W115)</f>
        <v>0</v>
      </c>
      <c r="W114" s="205">
        <f>IF('Indicator Date hidden'!X115="x","x",$W$2-'Indicator Date hidden'!X115)</f>
        <v>2</v>
      </c>
      <c r="X114" s="205">
        <f>IF('Indicator Date hidden'!Y115="x","x",$X$2-'Indicator Date hidden'!Y115)</f>
        <v>1</v>
      </c>
      <c r="Y114" s="205">
        <f>IF('Indicator Date hidden'!Z115="x","x",$Y$2-'Indicator Date hidden'!Z115)</f>
        <v>0</v>
      </c>
      <c r="Z114" s="205">
        <f>IF('Indicator Date hidden'!AA115="x","x",$Z$2-'Indicator Date hidden'!AA115)</f>
        <v>0</v>
      </c>
      <c r="AA114" s="205">
        <f>IF('Indicator Date hidden'!AB115="x","x",$AA$2-'Indicator Date hidden'!AB115)</f>
        <v>0</v>
      </c>
      <c r="AB114" s="205">
        <f>IF('Indicator Date hidden'!AC115="x","x",$AB$2-'Indicator Date hidden'!AC115)</f>
        <v>0</v>
      </c>
      <c r="AC114" s="205">
        <f>IF('Indicator Date hidden'!AD115="x","x",$AC$2-'Indicator Date hidden'!AD115)</f>
        <v>0</v>
      </c>
      <c r="AD114" s="205" t="str">
        <f>IF('Indicator Date hidden'!AE115="x","x",$AD$2-'Indicator Date hidden'!AE115)</f>
        <v>x</v>
      </c>
      <c r="AE114" s="205">
        <f>IF('Indicator Date hidden'!AF115="x","x",$AE$2-'Indicator Date hidden'!AF115)</f>
        <v>0</v>
      </c>
      <c r="AF114" s="205">
        <f>IF('Indicator Date hidden'!AG115="x","x",$AF$2-'Indicator Date hidden'!AG115)</f>
        <v>0</v>
      </c>
      <c r="AG114" s="205">
        <f>IF('Indicator Date hidden'!AH115="x","x",$AG$2-'Indicator Date hidden'!AH115)</f>
        <v>0</v>
      </c>
      <c r="AH114" s="205">
        <f>IF('Indicator Date hidden'!AI115="x","x",$AH$2-'Indicator Date hidden'!AI115)</f>
        <v>0</v>
      </c>
      <c r="AI114" s="205">
        <f>IF('Indicator Date hidden'!AJ115="x","x",$AI$2-'Indicator Date hidden'!AJ115)</f>
        <v>0</v>
      </c>
      <c r="AJ114" s="205" t="str">
        <f>IF('Indicator Date hidden'!AK115="x","x",$AJ$2-'Indicator Date hidden'!AK115)</f>
        <v>x</v>
      </c>
      <c r="AK114" s="205">
        <f>IF('Indicator Date hidden'!AL115="x","x",$AK$2-'Indicator Date hidden'!AL115)</f>
        <v>1</v>
      </c>
      <c r="AL114" s="205">
        <f>IF('Indicator Date hidden'!AM115="x","x",$AL$2-'Indicator Date hidden'!AM115)</f>
        <v>0</v>
      </c>
      <c r="AM114" s="205">
        <f>IF('Indicator Date hidden'!AN115="x","x",$AM$2-'Indicator Date hidden'!AN115)</f>
        <v>0</v>
      </c>
      <c r="AN114" s="205">
        <f>IF('Indicator Date hidden'!AO115="x","x",$AN$2-'Indicator Date hidden'!AO115)</f>
        <v>0</v>
      </c>
      <c r="AO114" s="205">
        <f>IF('Indicator Date hidden'!AP115="x","x",$AO$2-'Indicator Date hidden'!AP115)</f>
        <v>1</v>
      </c>
      <c r="AP114" s="205">
        <f>IF('Indicator Date hidden'!AQ115="x","x",$AP$2-'Indicator Date hidden'!AQ115)</f>
        <v>1</v>
      </c>
      <c r="AQ114" s="205">
        <f>IF('Indicator Date hidden'!AR115="x","x",$AQ$2-'Indicator Date hidden'!AR115)</f>
        <v>6</v>
      </c>
      <c r="AR114" s="205">
        <f>IF('Indicator Date hidden'!AS115="x","x",$AR$2-'Indicator Date hidden'!AS115)</f>
        <v>0</v>
      </c>
      <c r="AS114" s="205">
        <f>IF('Indicator Date hidden'!AT115="x","x",$AS$2-'Indicator Date hidden'!AT115)</f>
        <v>0</v>
      </c>
      <c r="AT114" s="205">
        <f>IF('Indicator Date hidden'!AU115="x","x",$AT$2-'Indicator Date hidden'!AU115)</f>
        <v>0</v>
      </c>
      <c r="AU114" s="205">
        <f>IF('Indicator Date hidden'!AV115="x","x",$AU$2-'Indicator Date hidden'!AV115)</f>
        <v>1</v>
      </c>
      <c r="AV114" s="205">
        <f>IF('Indicator Date hidden'!AW115="x","x",$AV$2-'Indicator Date hidden'!AW115)</f>
        <v>0</v>
      </c>
      <c r="AW114" s="205">
        <f>IF('Indicator Date hidden'!AX115="x","x",$AW$2-'Indicator Date hidden'!AX115)</f>
        <v>0</v>
      </c>
      <c r="AX114" s="205">
        <f>IF('Indicator Date hidden'!AY115="x","x",$AX$2-'Indicator Date hidden'!AY115)</f>
        <v>0</v>
      </c>
      <c r="AY114" s="205">
        <f>IF('Indicator Date hidden'!AZ115="x","x",$AY$2-'Indicator Date hidden'!AZ115)</f>
        <v>0</v>
      </c>
      <c r="AZ114" s="205">
        <f>IF('Indicator Date hidden'!BA115="x","x",$AZ$2-'Indicator Date hidden'!BA115)</f>
        <v>0</v>
      </c>
      <c r="BA114">
        <f t="shared" si="15"/>
        <v>15</v>
      </c>
      <c r="BB114" s="21">
        <f t="shared" si="16"/>
        <v>0.30612244897959184</v>
      </c>
      <c r="BC114">
        <f t="shared" si="17"/>
        <v>8</v>
      </c>
      <c r="BD114" s="21">
        <f t="shared" si="18"/>
        <v>0.95199214609719185</v>
      </c>
      <c r="BE114" s="281">
        <f t="shared" si="19"/>
        <v>0</v>
      </c>
    </row>
    <row r="115" spans="1:57" x14ac:dyDescent="0.35">
      <c r="A115" t="s">
        <v>7089</v>
      </c>
      <c r="B115" s="205">
        <f>IF('Indicator Date hidden'!C116="x","x",$B$2-'Indicator Date hidden'!C116)</f>
        <v>0</v>
      </c>
      <c r="C115" s="205">
        <f>IF('Indicator Date hidden'!D116="x","x",$C$2-'Indicator Date hidden'!D116)</f>
        <v>0</v>
      </c>
      <c r="D115" s="205">
        <f>IF('Indicator Date hidden'!E116="x","x",$D$2-'Indicator Date hidden'!E116)</f>
        <v>0</v>
      </c>
      <c r="E115" s="205">
        <f>IF('Indicator Date hidden'!F116="x","x",$E$2-'Indicator Date hidden'!F116)</f>
        <v>0</v>
      </c>
      <c r="F115" s="205">
        <f>IF('Indicator Date hidden'!G116="x","x",$F$2-'Indicator Date hidden'!G116)</f>
        <v>0</v>
      </c>
      <c r="G115" s="205">
        <f>IF('Indicator Date hidden'!H116="x","x",$G$2-'Indicator Date hidden'!H116)</f>
        <v>0</v>
      </c>
      <c r="H115" s="205">
        <f>IF('Indicator Date hidden'!I116="x","x",$H$2-'Indicator Date hidden'!I116)</f>
        <v>0</v>
      </c>
      <c r="I115" s="205">
        <f>IF('Indicator Date hidden'!J116="x","x",$I$2-'Indicator Date hidden'!J116)</f>
        <v>0</v>
      </c>
      <c r="J115" s="205">
        <f>IF('Indicator Date hidden'!K116="x","x",$J$2-'Indicator Date hidden'!K116)</f>
        <v>0</v>
      </c>
      <c r="K115" s="205">
        <f>IF('Indicator Date hidden'!L116="x","x",$K$2-'Indicator Date hidden'!L116)</f>
        <v>0</v>
      </c>
      <c r="L115" s="205">
        <f>IF('Indicator Date hidden'!M116="x","x",$L$2-'Indicator Date hidden'!M116)</f>
        <v>0</v>
      </c>
      <c r="M115" s="205">
        <f>IF('Indicator Date hidden'!N116="x","x",$M$2-'Indicator Date hidden'!N116)</f>
        <v>0</v>
      </c>
      <c r="N115" s="205">
        <f>IF('Indicator Date hidden'!O116="x","x",$N$2-'Indicator Date hidden'!O116)</f>
        <v>0</v>
      </c>
      <c r="O115" s="205">
        <f>IF('Indicator Date hidden'!P116="x","x",$O$2-'Indicator Date hidden'!P116)</f>
        <v>0</v>
      </c>
      <c r="P115" s="205">
        <f>IF('Indicator Date hidden'!Q116="x","x",$P$2-'Indicator Date hidden'!Q116)</f>
        <v>0</v>
      </c>
      <c r="Q115" s="205">
        <f>IF('Indicator Date hidden'!R116="x","x",$Q$2-'Indicator Date hidden'!R116)</f>
        <v>4</v>
      </c>
      <c r="R115" s="205">
        <f>IF('Indicator Date hidden'!S116="x","x",$R$2-'Indicator Date hidden'!S116)</f>
        <v>0</v>
      </c>
      <c r="S115" s="205">
        <f>IF('Indicator Date hidden'!T116="x","x",$S$2-'Indicator Date hidden'!T116)</f>
        <v>0</v>
      </c>
      <c r="T115" s="205">
        <f>IF('Indicator Date hidden'!U116="x","x",$T$2-'Indicator Date hidden'!U116)</f>
        <v>0</v>
      </c>
      <c r="U115" s="205">
        <f>IF('Indicator Date hidden'!V116="x","x",$U$2-'Indicator Date hidden'!V116)</f>
        <v>0</v>
      </c>
      <c r="V115" s="205">
        <f>IF('Indicator Date hidden'!W116="x","x",$V$2-'Indicator Date hidden'!W116)</f>
        <v>0</v>
      </c>
      <c r="W115" s="205">
        <f>IF('Indicator Date hidden'!X116="x","x",$W$2-'Indicator Date hidden'!X116)</f>
        <v>1</v>
      </c>
      <c r="X115" s="205">
        <f>IF('Indicator Date hidden'!Y116="x","x",$X$2-'Indicator Date hidden'!Y116)</f>
        <v>3</v>
      </c>
      <c r="Y115" s="205">
        <f>IF('Indicator Date hidden'!Z116="x","x",$Y$2-'Indicator Date hidden'!Z116)</f>
        <v>0</v>
      </c>
      <c r="Z115" s="205">
        <f>IF('Indicator Date hidden'!AA116="x","x",$Z$2-'Indicator Date hidden'!AA116)</f>
        <v>0</v>
      </c>
      <c r="AA115" s="205">
        <f>IF('Indicator Date hidden'!AB116="x","x",$AA$2-'Indicator Date hidden'!AB116)</f>
        <v>1</v>
      </c>
      <c r="AB115" s="205">
        <f>IF('Indicator Date hidden'!AC116="x","x",$AB$2-'Indicator Date hidden'!AC116)</f>
        <v>0</v>
      </c>
      <c r="AC115" s="205">
        <f>IF('Indicator Date hidden'!AD116="x","x",$AC$2-'Indicator Date hidden'!AD116)</f>
        <v>0</v>
      </c>
      <c r="AD115" s="205" t="str">
        <f>IF('Indicator Date hidden'!AE116="x","x",$AD$2-'Indicator Date hidden'!AE116)</f>
        <v>x</v>
      </c>
      <c r="AE115" s="205">
        <f>IF('Indicator Date hidden'!AF116="x","x",$AE$2-'Indicator Date hidden'!AF116)</f>
        <v>0</v>
      </c>
      <c r="AF115" s="205">
        <f>IF('Indicator Date hidden'!AG116="x","x",$AF$2-'Indicator Date hidden'!AG116)</f>
        <v>1</v>
      </c>
      <c r="AG115" s="205">
        <f>IF('Indicator Date hidden'!AH116="x","x",$AG$2-'Indicator Date hidden'!AH116)</f>
        <v>0</v>
      </c>
      <c r="AH115" s="205">
        <f>IF('Indicator Date hidden'!AI116="x","x",$AH$2-'Indicator Date hidden'!AI116)</f>
        <v>0</v>
      </c>
      <c r="AI115" s="205">
        <f>IF('Indicator Date hidden'!AJ116="x","x",$AI$2-'Indicator Date hidden'!AJ116)</f>
        <v>0</v>
      </c>
      <c r="AJ115" s="205" t="str">
        <f>IF('Indicator Date hidden'!AK116="x","x",$AJ$2-'Indicator Date hidden'!AK116)</f>
        <v>x</v>
      </c>
      <c r="AK115" s="205">
        <f>IF('Indicator Date hidden'!AL116="x","x",$AK$2-'Indicator Date hidden'!AL116)</f>
        <v>1</v>
      </c>
      <c r="AL115" s="205">
        <f>IF('Indicator Date hidden'!AM116="x","x",$AL$2-'Indicator Date hidden'!AM116)</f>
        <v>0</v>
      </c>
      <c r="AM115" s="205">
        <f>IF('Indicator Date hidden'!AN116="x","x",$AM$2-'Indicator Date hidden'!AN116)</f>
        <v>0</v>
      </c>
      <c r="AN115" s="205">
        <f>IF('Indicator Date hidden'!AO116="x","x",$AN$2-'Indicator Date hidden'!AO116)</f>
        <v>0</v>
      </c>
      <c r="AO115" s="205" t="str">
        <f>IF('Indicator Date hidden'!AP116="x","x",$AO$2-'Indicator Date hidden'!AP116)</f>
        <v>x</v>
      </c>
      <c r="AP115" s="205">
        <f>IF('Indicator Date hidden'!AQ116="x","x",$AP$2-'Indicator Date hidden'!AQ116)</f>
        <v>2</v>
      </c>
      <c r="AQ115" s="205">
        <f>IF('Indicator Date hidden'!AR116="x","x",$AQ$2-'Indicator Date hidden'!AR116)</f>
        <v>0</v>
      </c>
      <c r="AR115" s="205">
        <f>IF('Indicator Date hidden'!AS116="x","x",$AR$2-'Indicator Date hidden'!AS116)</f>
        <v>0</v>
      </c>
      <c r="AS115" s="205">
        <f>IF('Indicator Date hidden'!AT116="x","x",$AS$2-'Indicator Date hidden'!AT116)</f>
        <v>0</v>
      </c>
      <c r="AT115" s="205">
        <f>IF('Indicator Date hidden'!AU116="x","x",$AT$2-'Indicator Date hidden'!AU116)</f>
        <v>0</v>
      </c>
      <c r="AU115" s="205">
        <f>IF('Indicator Date hidden'!AV116="x","x",$AU$2-'Indicator Date hidden'!AV116)</f>
        <v>4</v>
      </c>
      <c r="AV115" s="205">
        <f>IF('Indicator Date hidden'!AW116="x","x",$AV$2-'Indicator Date hidden'!AW116)</f>
        <v>0</v>
      </c>
      <c r="AW115" s="205">
        <f>IF('Indicator Date hidden'!AX116="x","x",$AW$2-'Indicator Date hidden'!AX116)</f>
        <v>0</v>
      </c>
      <c r="AX115" s="205">
        <f>IF('Indicator Date hidden'!AY116="x","x",$AX$2-'Indicator Date hidden'!AY116)</f>
        <v>0</v>
      </c>
      <c r="AY115" s="205">
        <f>IF('Indicator Date hidden'!AZ116="x","x",$AY$2-'Indicator Date hidden'!AZ116)</f>
        <v>0</v>
      </c>
      <c r="AZ115" s="205">
        <f>IF('Indicator Date hidden'!BA116="x","x",$AZ$2-'Indicator Date hidden'!BA116)</f>
        <v>0</v>
      </c>
      <c r="BA115">
        <f t="shared" si="15"/>
        <v>17</v>
      </c>
      <c r="BB115" s="21">
        <f t="shared" si="16"/>
        <v>0.35416666666666669</v>
      </c>
      <c r="BC115">
        <f t="shared" si="17"/>
        <v>8</v>
      </c>
      <c r="BD115" s="21">
        <f t="shared" si="18"/>
        <v>0.94625541243131372</v>
      </c>
      <c r="BE115" s="281">
        <f t="shared" si="19"/>
        <v>0</v>
      </c>
    </row>
    <row r="116" spans="1:57" x14ac:dyDescent="0.35">
      <c r="A116" t="s">
        <v>7087</v>
      </c>
      <c r="B116" s="205">
        <f>IF('Indicator Date hidden'!C117="x","x",$B$2-'Indicator Date hidden'!C117)</f>
        <v>0</v>
      </c>
      <c r="C116" s="205">
        <f>IF('Indicator Date hidden'!D117="x","x",$C$2-'Indicator Date hidden'!D117)</f>
        <v>0</v>
      </c>
      <c r="D116" s="205">
        <f>IF('Indicator Date hidden'!E117="x","x",$D$2-'Indicator Date hidden'!E117)</f>
        <v>0</v>
      </c>
      <c r="E116" s="205">
        <f>IF('Indicator Date hidden'!F117="x","x",$E$2-'Indicator Date hidden'!F117)</f>
        <v>0</v>
      </c>
      <c r="F116" s="205">
        <f>IF('Indicator Date hidden'!G117="x","x",$F$2-'Indicator Date hidden'!G117)</f>
        <v>0</v>
      </c>
      <c r="G116" s="205">
        <f>IF('Indicator Date hidden'!H117="x","x",$G$2-'Indicator Date hidden'!H117)</f>
        <v>0</v>
      </c>
      <c r="H116" s="205">
        <f>IF('Indicator Date hidden'!I117="x","x",$H$2-'Indicator Date hidden'!I117)</f>
        <v>0</v>
      </c>
      <c r="I116" s="205">
        <f>IF('Indicator Date hidden'!J117="x","x",$I$2-'Indicator Date hidden'!J117)</f>
        <v>0</v>
      </c>
      <c r="J116" s="205">
        <f>IF('Indicator Date hidden'!K117="x","x",$J$2-'Indicator Date hidden'!K117)</f>
        <v>0</v>
      </c>
      <c r="K116" s="205">
        <f>IF('Indicator Date hidden'!L117="x","x",$K$2-'Indicator Date hidden'!L117)</f>
        <v>0</v>
      </c>
      <c r="L116" s="205">
        <f>IF('Indicator Date hidden'!M117="x","x",$L$2-'Indicator Date hidden'!M117)</f>
        <v>0</v>
      </c>
      <c r="M116" s="205">
        <f>IF('Indicator Date hidden'!N117="x","x",$M$2-'Indicator Date hidden'!N117)</f>
        <v>0</v>
      </c>
      <c r="N116" s="205">
        <f>IF('Indicator Date hidden'!O117="x","x",$N$2-'Indicator Date hidden'!O117)</f>
        <v>0</v>
      </c>
      <c r="O116" s="205">
        <f>IF('Indicator Date hidden'!P117="x","x",$O$2-'Indicator Date hidden'!P117)</f>
        <v>0</v>
      </c>
      <c r="P116" s="205">
        <f>IF('Indicator Date hidden'!Q117="x","x",$P$2-'Indicator Date hidden'!Q117)</f>
        <v>0</v>
      </c>
      <c r="Q116" s="205">
        <f>IF('Indicator Date hidden'!R117="x","x",$Q$2-'Indicator Date hidden'!R117)</f>
        <v>1</v>
      </c>
      <c r="R116" s="205">
        <f>IF('Indicator Date hidden'!S117="x","x",$R$2-'Indicator Date hidden'!S117)</f>
        <v>0</v>
      </c>
      <c r="S116" s="205">
        <f>IF('Indicator Date hidden'!T117="x","x",$S$2-'Indicator Date hidden'!T117)</f>
        <v>0</v>
      </c>
      <c r="T116" s="205">
        <f>IF('Indicator Date hidden'!U117="x","x",$T$2-'Indicator Date hidden'!U117)</f>
        <v>0</v>
      </c>
      <c r="U116" s="205">
        <f>IF('Indicator Date hidden'!V117="x","x",$U$2-'Indicator Date hidden'!V117)</f>
        <v>0</v>
      </c>
      <c r="V116" s="205">
        <f>IF('Indicator Date hidden'!W117="x","x",$V$2-'Indicator Date hidden'!W117)</f>
        <v>0</v>
      </c>
      <c r="W116" s="205">
        <f>IF('Indicator Date hidden'!X117="x","x",$W$2-'Indicator Date hidden'!X117)</f>
        <v>1</v>
      </c>
      <c r="X116" s="205">
        <f>IF('Indicator Date hidden'!Y117="x","x",$X$2-'Indicator Date hidden'!Y117)</f>
        <v>1</v>
      </c>
      <c r="Y116" s="205">
        <f>IF('Indicator Date hidden'!Z117="x","x",$Y$2-'Indicator Date hidden'!Z117)</f>
        <v>0</v>
      </c>
      <c r="Z116" s="205">
        <f>IF('Indicator Date hidden'!AA117="x","x",$Z$2-'Indicator Date hidden'!AA117)</f>
        <v>0</v>
      </c>
      <c r="AA116" s="205" t="str">
        <f>IF('Indicator Date hidden'!AB117="x","x",$AA$2-'Indicator Date hidden'!AB117)</f>
        <v>x</v>
      </c>
      <c r="AB116" s="205">
        <f>IF('Indicator Date hidden'!AC117="x","x",$AB$2-'Indicator Date hidden'!AC117)</f>
        <v>0</v>
      </c>
      <c r="AC116" s="205">
        <f>IF('Indicator Date hidden'!AD117="x","x",$AC$2-'Indicator Date hidden'!AD117)</f>
        <v>0</v>
      </c>
      <c r="AD116" s="205" t="str">
        <f>IF('Indicator Date hidden'!AE117="x","x",$AD$2-'Indicator Date hidden'!AE117)</f>
        <v>x</v>
      </c>
      <c r="AE116" s="205">
        <f>IF('Indicator Date hidden'!AF117="x","x",$AE$2-'Indicator Date hidden'!AF117)</f>
        <v>0</v>
      </c>
      <c r="AF116" s="205">
        <f>IF('Indicator Date hidden'!AG117="x","x",$AF$2-'Indicator Date hidden'!AG117)</f>
        <v>0</v>
      </c>
      <c r="AG116" s="205">
        <f>IF('Indicator Date hidden'!AH117="x","x",$AG$2-'Indicator Date hidden'!AH117)</f>
        <v>0</v>
      </c>
      <c r="AH116" s="205">
        <f>IF('Indicator Date hidden'!AI117="x","x",$AH$2-'Indicator Date hidden'!AI117)</f>
        <v>0</v>
      </c>
      <c r="AI116" s="205">
        <f>IF('Indicator Date hidden'!AJ117="x","x",$AI$2-'Indicator Date hidden'!AJ117)</f>
        <v>0</v>
      </c>
      <c r="AJ116" s="205" t="str">
        <f>IF('Indicator Date hidden'!AK117="x","x",$AJ$2-'Indicator Date hidden'!AK117)</f>
        <v>x</v>
      </c>
      <c r="AK116" s="205">
        <f>IF('Indicator Date hidden'!AL117="x","x",$AK$2-'Indicator Date hidden'!AL117)</f>
        <v>1</v>
      </c>
      <c r="AL116" s="205">
        <f>IF('Indicator Date hidden'!AM117="x","x",$AL$2-'Indicator Date hidden'!AM117)</f>
        <v>0</v>
      </c>
      <c r="AM116" s="205">
        <f>IF('Indicator Date hidden'!AN117="x","x",$AM$2-'Indicator Date hidden'!AN117)</f>
        <v>0</v>
      </c>
      <c r="AN116" s="205">
        <f>IF('Indicator Date hidden'!AO117="x","x",$AN$2-'Indicator Date hidden'!AO117)</f>
        <v>0</v>
      </c>
      <c r="AO116" s="205" t="str">
        <f>IF('Indicator Date hidden'!AP117="x","x",$AO$2-'Indicator Date hidden'!AP117)</f>
        <v>x</v>
      </c>
      <c r="AP116" s="205" t="str">
        <f>IF('Indicator Date hidden'!AQ117="x","x",$AP$2-'Indicator Date hidden'!AQ117)</f>
        <v>x</v>
      </c>
      <c r="AQ116" s="205">
        <f>IF('Indicator Date hidden'!AR117="x","x",$AQ$2-'Indicator Date hidden'!AR117)</f>
        <v>8</v>
      </c>
      <c r="AR116" s="205">
        <f>IF('Indicator Date hidden'!AS117="x","x",$AR$2-'Indicator Date hidden'!AS117)</f>
        <v>0</v>
      </c>
      <c r="AS116" s="205">
        <f>IF('Indicator Date hidden'!AT117="x","x",$AS$2-'Indicator Date hidden'!AT117)</f>
        <v>0</v>
      </c>
      <c r="AT116" s="205">
        <f>IF('Indicator Date hidden'!AU117="x","x",$AT$2-'Indicator Date hidden'!AU117)</f>
        <v>0</v>
      </c>
      <c r="AU116" s="205">
        <f>IF('Indicator Date hidden'!AV117="x","x",$AU$2-'Indicator Date hidden'!AV117)</f>
        <v>3</v>
      </c>
      <c r="AV116" s="205">
        <f>IF('Indicator Date hidden'!AW117="x","x",$AV$2-'Indicator Date hidden'!AW117)</f>
        <v>0</v>
      </c>
      <c r="AW116" s="205">
        <f>IF('Indicator Date hidden'!AX117="x","x",$AW$2-'Indicator Date hidden'!AX117)</f>
        <v>0</v>
      </c>
      <c r="AX116" s="205">
        <f>IF('Indicator Date hidden'!AY117="x","x",$AX$2-'Indicator Date hidden'!AY117)</f>
        <v>0</v>
      </c>
      <c r="AY116" s="205">
        <f>IF('Indicator Date hidden'!AZ117="x","x",$AY$2-'Indicator Date hidden'!AZ117)</f>
        <v>0</v>
      </c>
      <c r="AZ116" s="205">
        <f>IF('Indicator Date hidden'!BA117="x","x",$AZ$2-'Indicator Date hidden'!BA117)</f>
        <v>0</v>
      </c>
      <c r="BA116">
        <f t="shared" si="15"/>
        <v>15</v>
      </c>
      <c r="BB116" s="21">
        <f t="shared" si="16"/>
        <v>0.32608695652173914</v>
      </c>
      <c r="BC116">
        <f t="shared" si="17"/>
        <v>6</v>
      </c>
      <c r="BD116" s="21">
        <f t="shared" si="18"/>
        <v>1.2520304869549503</v>
      </c>
      <c r="BE116" s="281">
        <f t="shared" si="19"/>
        <v>0</v>
      </c>
    </row>
    <row r="117" spans="1:57" x14ac:dyDescent="0.35">
      <c r="A117" t="s">
        <v>7071</v>
      </c>
      <c r="B117" s="205">
        <f>IF('Indicator Date hidden'!C118="x","x",$B$2-'Indicator Date hidden'!C118)</f>
        <v>0</v>
      </c>
      <c r="C117" s="205">
        <f>IF('Indicator Date hidden'!D118="x","x",$C$2-'Indicator Date hidden'!D118)</f>
        <v>0</v>
      </c>
      <c r="D117" s="205">
        <f>IF('Indicator Date hidden'!E118="x","x",$D$2-'Indicator Date hidden'!E118)</f>
        <v>0</v>
      </c>
      <c r="E117" s="205">
        <f>IF('Indicator Date hidden'!F118="x","x",$E$2-'Indicator Date hidden'!F118)</f>
        <v>0</v>
      </c>
      <c r="F117" s="205">
        <f>IF('Indicator Date hidden'!G118="x","x",$F$2-'Indicator Date hidden'!G118)</f>
        <v>0</v>
      </c>
      <c r="G117" s="205">
        <f>IF('Indicator Date hidden'!H118="x","x",$G$2-'Indicator Date hidden'!H118)</f>
        <v>0</v>
      </c>
      <c r="H117" s="205">
        <f>IF('Indicator Date hidden'!I118="x","x",$H$2-'Indicator Date hidden'!I118)</f>
        <v>0</v>
      </c>
      <c r="I117" s="205">
        <f>IF('Indicator Date hidden'!J118="x","x",$I$2-'Indicator Date hidden'!J118)</f>
        <v>0</v>
      </c>
      <c r="J117" s="205">
        <f>IF('Indicator Date hidden'!K118="x","x",$J$2-'Indicator Date hidden'!K118)</f>
        <v>0</v>
      </c>
      <c r="K117" s="205">
        <f>IF('Indicator Date hidden'!L118="x","x",$K$2-'Indicator Date hidden'!L118)</f>
        <v>0</v>
      </c>
      <c r="L117" s="205">
        <f>IF('Indicator Date hidden'!M118="x","x",$L$2-'Indicator Date hidden'!M118)</f>
        <v>0</v>
      </c>
      <c r="M117" s="205">
        <f>IF('Indicator Date hidden'!N118="x","x",$M$2-'Indicator Date hidden'!N118)</f>
        <v>0</v>
      </c>
      <c r="N117" s="205">
        <f>IF('Indicator Date hidden'!O118="x","x",$N$2-'Indicator Date hidden'!O118)</f>
        <v>0</v>
      </c>
      <c r="O117" s="205">
        <f>IF('Indicator Date hidden'!P118="x","x",$O$2-'Indicator Date hidden'!P118)</f>
        <v>0</v>
      </c>
      <c r="P117" s="205">
        <f>IF('Indicator Date hidden'!Q118="x","x",$P$2-'Indicator Date hidden'!Q118)</f>
        <v>0</v>
      </c>
      <c r="Q117" s="205">
        <f>IF('Indicator Date hidden'!R118="x","x",$Q$2-'Indicator Date hidden'!R118)</f>
        <v>3</v>
      </c>
      <c r="R117" s="205">
        <f>IF('Indicator Date hidden'!S118="x","x",$R$2-'Indicator Date hidden'!S118)</f>
        <v>0</v>
      </c>
      <c r="S117" s="205">
        <f>IF('Indicator Date hidden'!T118="x","x",$S$2-'Indicator Date hidden'!T118)</f>
        <v>0</v>
      </c>
      <c r="T117" s="205">
        <f>IF('Indicator Date hidden'!U118="x","x",$T$2-'Indicator Date hidden'!U118)</f>
        <v>0</v>
      </c>
      <c r="U117" s="205">
        <f>IF('Indicator Date hidden'!V118="x","x",$U$2-'Indicator Date hidden'!V118)</f>
        <v>0</v>
      </c>
      <c r="V117" s="205">
        <f>IF('Indicator Date hidden'!W118="x","x",$V$2-'Indicator Date hidden'!W118)</f>
        <v>0</v>
      </c>
      <c r="W117" s="205">
        <f>IF('Indicator Date hidden'!X118="x","x",$W$2-'Indicator Date hidden'!X118)</f>
        <v>3</v>
      </c>
      <c r="X117" s="205">
        <f>IF('Indicator Date hidden'!Y118="x","x",$X$2-'Indicator Date hidden'!Y118)</f>
        <v>4</v>
      </c>
      <c r="Y117" s="205">
        <f>IF('Indicator Date hidden'!Z118="x","x",$Y$2-'Indicator Date hidden'!Z118)</f>
        <v>0</v>
      </c>
      <c r="Z117" s="205">
        <f>IF('Indicator Date hidden'!AA118="x","x",$Z$2-'Indicator Date hidden'!AA118)</f>
        <v>0</v>
      </c>
      <c r="AA117" s="205">
        <f>IF('Indicator Date hidden'!AB118="x","x",$AA$2-'Indicator Date hidden'!AB118)</f>
        <v>0</v>
      </c>
      <c r="AB117" s="205">
        <f>IF('Indicator Date hidden'!AC118="x","x",$AB$2-'Indicator Date hidden'!AC118)</f>
        <v>0</v>
      </c>
      <c r="AC117" s="205">
        <f>IF('Indicator Date hidden'!AD118="x","x",$AC$2-'Indicator Date hidden'!AD118)</f>
        <v>0</v>
      </c>
      <c r="AD117" s="205" t="str">
        <f>IF('Indicator Date hidden'!AE118="x","x",$AD$2-'Indicator Date hidden'!AE118)</f>
        <v>x</v>
      </c>
      <c r="AE117" s="205">
        <f>IF('Indicator Date hidden'!AF118="x","x",$AE$2-'Indicator Date hidden'!AF118)</f>
        <v>0</v>
      </c>
      <c r="AF117" s="205">
        <f>IF('Indicator Date hidden'!AG118="x","x",$AF$2-'Indicator Date hidden'!AG118)</f>
        <v>6</v>
      </c>
      <c r="AG117" s="205">
        <f>IF('Indicator Date hidden'!AH118="x","x",$AG$2-'Indicator Date hidden'!AH118)</f>
        <v>0</v>
      </c>
      <c r="AH117" s="205">
        <f>IF('Indicator Date hidden'!AI118="x","x",$AH$2-'Indicator Date hidden'!AI118)</f>
        <v>0</v>
      </c>
      <c r="AI117" s="205">
        <f>IF('Indicator Date hidden'!AJ118="x","x",$AI$2-'Indicator Date hidden'!AJ118)</f>
        <v>0</v>
      </c>
      <c r="AJ117" s="205" t="str">
        <f>IF('Indicator Date hidden'!AK118="x","x",$AJ$2-'Indicator Date hidden'!AK118)</f>
        <v>x</v>
      </c>
      <c r="AK117" s="205">
        <f>IF('Indicator Date hidden'!AL118="x","x",$AK$2-'Indicator Date hidden'!AL118)</f>
        <v>1</v>
      </c>
      <c r="AL117" s="205">
        <f>IF('Indicator Date hidden'!AM118="x","x",$AL$2-'Indicator Date hidden'!AM118)</f>
        <v>0</v>
      </c>
      <c r="AM117" s="205">
        <f>IF('Indicator Date hidden'!AN118="x","x",$AM$2-'Indicator Date hidden'!AN118)</f>
        <v>0</v>
      </c>
      <c r="AN117" s="205">
        <f>IF('Indicator Date hidden'!AO118="x","x",$AN$2-'Indicator Date hidden'!AO118)</f>
        <v>0</v>
      </c>
      <c r="AO117" s="205">
        <f>IF('Indicator Date hidden'!AP118="x","x",$AO$2-'Indicator Date hidden'!AP118)</f>
        <v>0</v>
      </c>
      <c r="AP117" s="205">
        <f>IF('Indicator Date hidden'!AQ118="x","x",$AP$2-'Indicator Date hidden'!AQ118)</f>
        <v>0</v>
      </c>
      <c r="AQ117" s="205">
        <f>IF('Indicator Date hidden'!AR118="x","x",$AQ$2-'Indicator Date hidden'!AR118)</f>
        <v>4</v>
      </c>
      <c r="AR117" s="205">
        <f>IF('Indicator Date hidden'!AS118="x","x",$AR$2-'Indicator Date hidden'!AS118)</f>
        <v>0</v>
      </c>
      <c r="AS117" s="205">
        <f>IF('Indicator Date hidden'!AT118="x","x",$AS$2-'Indicator Date hidden'!AT118)</f>
        <v>0</v>
      </c>
      <c r="AT117" s="205">
        <f>IF('Indicator Date hidden'!AU118="x","x",$AT$2-'Indicator Date hidden'!AU118)</f>
        <v>0</v>
      </c>
      <c r="AU117" s="205">
        <f>IF('Indicator Date hidden'!AV118="x","x",$AU$2-'Indicator Date hidden'!AV118)</f>
        <v>3</v>
      </c>
      <c r="AV117" s="205">
        <f>IF('Indicator Date hidden'!AW118="x","x",$AV$2-'Indicator Date hidden'!AW118)</f>
        <v>0</v>
      </c>
      <c r="AW117" s="205">
        <f>IF('Indicator Date hidden'!AX118="x","x",$AW$2-'Indicator Date hidden'!AX118)</f>
        <v>0</v>
      </c>
      <c r="AX117" s="205">
        <f>IF('Indicator Date hidden'!AY118="x","x",$AX$2-'Indicator Date hidden'!AY118)</f>
        <v>0</v>
      </c>
      <c r="AY117" s="205">
        <f>IF('Indicator Date hidden'!AZ118="x","x",$AY$2-'Indicator Date hidden'!AZ118)</f>
        <v>0</v>
      </c>
      <c r="AZ117" s="205">
        <f>IF('Indicator Date hidden'!BA118="x","x",$AZ$2-'Indicator Date hidden'!BA118)</f>
        <v>0</v>
      </c>
      <c r="BA117">
        <f t="shared" si="15"/>
        <v>24</v>
      </c>
      <c r="BB117" s="21">
        <f t="shared" si="16"/>
        <v>0.48979591836734693</v>
      </c>
      <c r="BC117">
        <f t="shared" si="17"/>
        <v>7</v>
      </c>
      <c r="BD117" s="21">
        <f t="shared" si="18"/>
        <v>1.3112145636088988</v>
      </c>
      <c r="BE117" s="281">
        <f t="shared" si="19"/>
        <v>0</v>
      </c>
    </row>
    <row r="118" spans="1:57" x14ac:dyDescent="0.35">
      <c r="A118" t="s">
        <v>7090</v>
      </c>
      <c r="B118" s="205">
        <f>IF('Indicator Date hidden'!C119="x","x",$B$2-'Indicator Date hidden'!C119)</f>
        <v>0</v>
      </c>
      <c r="C118" s="205">
        <f>IF('Indicator Date hidden'!D119="x","x",$C$2-'Indicator Date hidden'!D119)</f>
        <v>0</v>
      </c>
      <c r="D118" s="205">
        <f>IF('Indicator Date hidden'!E119="x","x",$D$2-'Indicator Date hidden'!E119)</f>
        <v>0</v>
      </c>
      <c r="E118" s="205">
        <f>IF('Indicator Date hidden'!F119="x","x",$E$2-'Indicator Date hidden'!F119)</f>
        <v>0</v>
      </c>
      <c r="F118" s="205">
        <f>IF('Indicator Date hidden'!G119="x","x",$F$2-'Indicator Date hidden'!G119)</f>
        <v>0</v>
      </c>
      <c r="G118" s="205">
        <f>IF('Indicator Date hidden'!H119="x","x",$G$2-'Indicator Date hidden'!H119)</f>
        <v>0</v>
      </c>
      <c r="H118" s="205">
        <f>IF('Indicator Date hidden'!I119="x","x",$H$2-'Indicator Date hidden'!I119)</f>
        <v>0</v>
      </c>
      <c r="I118" s="205">
        <f>IF('Indicator Date hidden'!J119="x","x",$I$2-'Indicator Date hidden'!J119)</f>
        <v>0</v>
      </c>
      <c r="J118" s="205">
        <f>IF('Indicator Date hidden'!K119="x","x",$J$2-'Indicator Date hidden'!K119)</f>
        <v>0</v>
      </c>
      <c r="K118" s="205">
        <f>IF('Indicator Date hidden'!L119="x","x",$K$2-'Indicator Date hidden'!L119)</f>
        <v>0</v>
      </c>
      <c r="L118" s="205">
        <f>IF('Indicator Date hidden'!M119="x","x",$L$2-'Indicator Date hidden'!M119)</f>
        <v>0</v>
      </c>
      <c r="M118" s="205">
        <f>IF('Indicator Date hidden'!N119="x","x",$M$2-'Indicator Date hidden'!N119)</f>
        <v>0</v>
      </c>
      <c r="N118" s="205">
        <f>IF('Indicator Date hidden'!O119="x","x",$N$2-'Indicator Date hidden'!O119)</f>
        <v>0</v>
      </c>
      <c r="O118" s="205">
        <f>IF('Indicator Date hidden'!P119="x","x",$O$2-'Indicator Date hidden'!P119)</f>
        <v>0</v>
      </c>
      <c r="P118" s="205">
        <f>IF('Indicator Date hidden'!Q119="x","x",$P$2-'Indicator Date hidden'!Q119)</f>
        <v>0</v>
      </c>
      <c r="Q118" s="205">
        <f>IF('Indicator Date hidden'!R119="x","x",$Q$2-'Indicator Date hidden'!R119)</f>
        <v>3</v>
      </c>
      <c r="R118" s="205">
        <f>IF('Indicator Date hidden'!S119="x","x",$R$2-'Indicator Date hidden'!S119)</f>
        <v>0</v>
      </c>
      <c r="S118" s="205">
        <f>IF('Indicator Date hidden'!T119="x","x",$S$2-'Indicator Date hidden'!T119)</f>
        <v>0</v>
      </c>
      <c r="T118" s="205">
        <f>IF('Indicator Date hidden'!U119="x","x",$T$2-'Indicator Date hidden'!U119)</f>
        <v>0</v>
      </c>
      <c r="U118" s="205">
        <f>IF('Indicator Date hidden'!V119="x","x",$U$2-'Indicator Date hidden'!V119)</f>
        <v>0</v>
      </c>
      <c r="V118" s="205">
        <f>IF('Indicator Date hidden'!W119="x","x",$V$2-'Indicator Date hidden'!W119)</f>
        <v>0</v>
      </c>
      <c r="W118" s="205">
        <f>IF('Indicator Date hidden'!X119="x","x",$W$2-'Indicator Date hidden'!X119)</f>
        <v>3</v>
      </c>
      <c r="X118" s="205">
        <f>IF('Indicator Date hidden'!Y119="x","x",$X$2-'Indicator Date hidden'!Y119)</f>
        <v>2</v>
      </c>
      <c r="Y118" s="205">
        <f>IF('Indicator Date hidden'!Z119="x","x",$Y$2-'Indicator Date hidden'!Z119)</f>
        <v>0</v>
      </c>
      <c r="Z118" s="205">
        <f>IF('Indicator Date hidden'!AA119="x","x",$Z$2-'Indicator Date hidden'!AA119)</f>
        <v>0</v>
      </c>
      <c r="AA118" s="205">
        <f>IF('Indicator Date hidden'!AB119="x","x",$AA$2-'Indicator Date hidden'!AB119)</f>
        <v>0</v>
      </c>
      <c r="AB118" s="205">
        <f>IF('Indicator Date hidden'!AC119="x","x",$AB$2-'Indicator Date hidden'!AC119)</f>
        <v>0</v>
      </c>
      <c r="AC118" s="205">
        <f>IF('Indicator Date hidden'!AD119="x","x",$AC$2-'Indicator Date hidden'!AD119)</f>
        <v>0</v>
      </c>
      <c r="AD118" s="205">
        <f>IF('Indicator Date hidden'!AE119="x","x",$AD$2-'Indicator Date hidden'!AE119)</f>
        <v>0</v>
      </c>
      <c r="AE118" s="205">
        <f>IF('Indicator Date hidden'!AF119="x","x",$AE$2-'Indicator Date hidden'!AF119)</f>
        <v>0</v>
      </c>
      <c r="AF118" s="205">
        <f>IF('Indicator Date hidden'!AG119="x","x",$AF$2-'Indicator Date hidden'!AG119)</f>
        <v>4</v>
      </c>
      <c r="AG118" s="205">
        <f>IF('Indicator Date hidden'!AH119="x","x",$AG$2-'Indicator Date hidden'!AH119)</f>
        <v>0</v>
      </c>
      <c r="AH118" s="205">
        <f>IF('Indicator Date hidden'!AI119="x","x",$AH$2-'Indicator Date hidden'!AI119)</f>
        <v>0</v>
      </c>
      <c r="AI118" s="205">
        <f>IF('Indicator Date hidden'!AJ119="x","x",$AI$2-'Indicator Date hidden'!AJ119)</f>
        <v>0</v>
      </c>
      <c r="AJ118" s="205" t="str">
        <f>IF('Indicator Date hidden'!AK119="x","x",$AJ$2-'Indicator Date hidden'!AK119)</f>
        <v>x</v>
      </c>
      <c r="AK118" s="205">
        <f>IF('Indicator Date hidden'!AL119="x","x",$AK$2-'Indicator Date hidden'!AL119)</f>
        <v>1</v>
      </c>
      <c r="AL118" s="205">
        <f>IF('Indicator Date hidden'!AM119="x","x",$AL$2-'Indicator Date hidden'!AM119)</f>
        <v>0</v>
      </c>
      <c r="AM118" s="205">
        <f>IF('Indicator Date hidden'!AN119="x","x",$AM$2-'Indicator Date hidden'!AN119)</f>
        <v>0</v>
      </c>
      <c r="AN118" s="205">
        <f>IF('Indicator Date hidden'!AO119="x","x",$AN$2-'Indicator Date hidden'!AO119)</f>
        <v>0</v>
      </c>
      <c r="AO118" s="205">
        <f>IF('Indicator Date hidden'!AP119="x","x",$AO$2-'Indicator Date hidden'!AP119)</f>
        <v>2</v>
      </c>
      <c r="AP118" s="205">
        <f>IF('Indicator Date hidden'!AQ119="x","x",$AP$2-'Indicator Date hidden'!AQ119)</f>
        <v>2</v>
      </c>
      <c r="AQ118" s="205">
        <f>IF('Indicator Date hidden'!AR119="x","x",$AQ$2-'Indicator Date hidden'!AR119)</f>
        <v>0</v>
      </c>
      <c r="AR118" s="205">
        <f>IF('Indicator Date hidden'!AS119="x","x",$AR$2-'Indicator Date hidden'!AS119)</f>
        <v>0</v>
      </c>
      <c r="AS118" s="205">
        <f>IF('Indicator Date hidden'!AT119="x","x",$AS$2-'Indicator Date hidden'!AT119)</f>
        <v>0</v>
      </c>
      <c r="AT118" s="205">
        <f>IF('Indicator Date hidden'!AU119="x","x",$AT$2-'Indicator Date hidden'!AU119)</f>
        <v>0</v>
      </c>
      <c r="AU118" s="205">
        <f>IF('Indicator Date hidden'!AV119="x","x",$AU$2-'Indicator Date hidden'!AV119)</f>
        <v>5</v>
      </c>
      <c r="AV118" s="205">
        <f>IF('Indicator Date hidden'!AW119="x","x",$AV$2-'Indicator Date hidden'!AW119)</f>
        <v>0</v>
      </c>
      <c r="AW118" s="205">
        <f>IF('Indicator Date hidden'!AX119="x","x",$AW$2-'Indicator Date hidden'!AX119)</f>
        <v>0</v>
      </c>
      <c r="AX118" s="205">
        <f>IF('Indicator Date hidden'!AY119="x","x",$AX$2-'Indicator Date hidden'!AY119)</f>
        <v>0</v>
      </c>
      <c r="AY118" s="205">
        <f>IF('Indicator Date hidden'!AZ119="x","x",$AY$2-'Indicator Date hidden'!AZ119)</f>
        <v>0</v>
      </c>
      <c r="AZ118" s="205">
        <f>IF('Indicator Date hidden'!BA119="x","x",$AZ$2-'Indicator Date hidden'!BA119)</f>
        <v>0</v>
      </c>
      <c r="BA118">
        <f t="shared" si="15"/>
        <v>22</v>
      </c>
      <c r="BB118" s="21">
        <f t="shared" si="16"/>
        <v>0.44</v>
      </c>
      <c r="BC118">
        <f t="shared" si="17"/>
        <v>8</v>
      </c>
      <c r="BD118" s="21">
        <f t="shared" si="18"/>
        <v>1.1164228589562291</v>
      </c>
      <c r="BE118" s="281">
        <f t="shared" si="19"/>
        <v>0</v>
      </c>
    </row>
    <row r="119" spans="1:57" x14ac:dyDescent="0.35">
      <c r="A119" t="s">
        <v>7085</v>
      </c>
      <c r="B119" s="205">
        <f>IF('Indicator Date hidden'!C120="x","x",$B$2-'Indicator Date hidden'!C120)</f>
        <v>0</v>
      </c>
      <c r="C119" s="205">
        <f>IF('Indicator Date hidden'!D120="x","x",$C$2-'Indicator Date hidden'!D120)</f>
        <v>0</v>
      </c>
      <c r="D119" s="205">
        <f>IF('Indicator Date hidden'!E120="x","x",$D$2-'Indicator Date hidden'!E120)</f>
        <v>0</v>
      </c>
      <c r="E119" s="205">
        <f>IF('Indicator Date hidden'!F120="x","x",$E$2-'Indicator Date hidden'!F120)</f>
        <v>0</v>
      </c>
      <c r="F119" s="205">
        <f>IF('Indicator Date hidden'!G120="x","x",$F$2-'Indicator Date hidden'!G120)</f>
        <v>0</v>
      </c>
      <c r="G119" s="205">
        <f>IF('Indicator Date hidden'!H120="x","x",$G$2-'Indicator Date hidden'!H120)</f>
        <v>0</v>
      </c>
      <c r="H119" s="205">
        <f>IF('Indicator Date hidden'!I120="x","x",$H$2-'Indicator Date hidden'!I120)</f>
        <v>0</v>
      </c>
      <c r="I119" s="205">
        <f>IF('Indicator Date hidden'!J120="x","x",$I$2-'Indicator Date hidden'!J120)</f>
        <v>0</v>
      </c>
      <c r="J119" s="205">
        <f>IF('Indicator Date hidden'!K120="x","x",$J$2-'Indicator Date hidden'!K120)</f>
        <v>0</v>
      </c>
      <c r="K119" s="205">
        <f>IF('Indicator Date hidden'!L120="x","x",$K$2-'Indicator Date hidden'!L120)</f>
        <v>0</v>
      </c>
      <c r="L119" s="205">
        <f>IF('Indicator Date hidden'!M120="x","x",$L$2-'Indicator Date hidden'!M120)</f>
        <v>0</v>
      </c>
      <c r="M119" s="205">
        <f>IF('Indicator Date hidden'!N120="x","x",$M$2-'Indicator Date hidden'!N120)</f>
        <v>0</v>
      </c>
      <c r="N119" s="205">
        <f>IF('Indicator Date hidden'!O120="x","x",$N$2-'Indicator Date hidden'!O120)</f>
        <v>0</v>
      </c>
      <c r="O119" s="205">
        <f>IF('Indicator Date hidden'!P120="x","x",$O$2-'Indicator Date hidden'!P120)</f>
        <v>0</v>
      </c>
      <c r="P119" s="205">
        <f>IF('Indicator Date hidden'!Q120="x","x",$P$2-'Indicator Date hidden'!Q120)</f>
        <v>0</v>
      </c>
      <c r="Q119" s="205" t="str">
        <f>IF('Indicator Date hidden'!R120="x","x",$Q$2-'Indicator Date hidden'!R120)</f>
        <v>x</v>
      </c>
      <c r="R119" s="205">
        <f>IF('Indicator Date hidden'!S120="x","x",$R$2-'Indicator Date hidden'!S120)</f>
        <v>0</v>
      </c>
      <c r="S119" s="205">
        <f>IF('Indicator Date hidden'!T120="x","x",$S$2-'Indicator Date hidden'!T120)</f>
        <v>0</v>
      </c>
      <c r="T119" s="205">
        <f>IF('Indicator Date hidden'!U120="x","x",$T$2-'Indicator Date hidden'!U120)</f>
        <v>0</v>
      </c>
      <c r="U119" s="205">
        <f>IF('Indicator Date hidden'!V120="x","x",$U$2-'Indicator Date hidden'!V120)</f>
        <v>0</v>
      </c>
      <c r="V119" s="205">
        <f>IF('Indicator Date hidden'!W120="x","x",$V$2-'Indicator Date hidden'!W120)</f>
        <v>0</v>
      </c>
      <c r="W119" s="205">
        <f>IF('Indicator Date hidden'!X120="x","x",$W$2-'Indicator Date hidden'!X120)</f>
        <v>5</v>
      </c>
      <c r="X119" s="205">
        <f>IF('Indicator Date hidden'!Y120="x","x",$X$2-'Indicator Date hidden'!Y120)</f>
        <v>2</v>
      </c>
      <c r="Y119" s="205">
        <f>IF('Indicator Date hidden'!Z120="x","x",$Y$2-'Indicator Date hidden'!Z120)</f>
        <v>0</v>
      </c>
      <c r="Z119" s="205">
        <f>IF('Indicator Date hidden'!AA120="x","x",$Z$2-'Indicator Date hidden'!AA120)</f>
        <v>0</v>
      </c>
      <c r="AA119" s="205">
        <f>IF('Indicator Date hidden'!AB120="x","x",$AA$2-'Indicator Date hidden'!AB120)</f>
        <v>0</v>
      </c>
      <c r="AB119" s="205">
        <f>IF('Indicator Date hidden'!AC120="x","x",$AB$2-'Indicator Date hidden'!AC120)</f>
        <v>0</v>
      </c>
      <c r="AC119" s="205">
        <f>IF('Indicator Date hidden'!AD120="x","x",$AC$2-'Indicator Date hidden'!AD120)</f>
        <v>0</v>
      </c>
      <c r="AD119" s="205">
        <f>IF('Indicator Date hidden'!AE120="x","x",$AD$2-'Indicator Date hidden'!AE120)</f>
        <v>0</v>
      </c>
      <c r="AE119" s="205">
        <f>IF('Indicator Date hidden'!AF120="x","x",$AE$2-'Indicator Date hidden'!AF120)</f>
        <v>0</v>
      </c>
      <c r="AF119" s="205" t="str">
        <f>IF('Indicator Date hidden'!AG120="x","x",$AF$2-'Indicator Date hidden'!AG120)</f>
        <v>x</v>
      </c>
      <c r="AG119" s="205">
        <f>IF('Indicator Date hidden'!AH120="x","x",$AG$2-'Indicator Date hidden'!AH120)</f>
        <v>0</v>
      </c>
      <c r="AH119" s="205">
        <f>IF('Indicator Date hidden'!AI120="x","x",$AH$2-'Indicator Date hidden'!AI120)</f>
        <v>0</v>
      </c>
      <c r="AI119" s="205">
        <f>IF('Indicator Date hidden'!AJ120="x","x",$AI$2-'Indicator Date hidden'!AJ120)</f>
        <v>0</v>
      </c>
      <c r="AJ119" s="205">
        <f>IF('Indicator Date hidden'!AK120="x","x",$AJ$2-'Indicator Date hidden'!AK120)</f>
        <v>1</v>
      </c>
      <c r="AK119" s="205">
        <f>IF('Indicator Date hidden'!AL120="x","x",$AK$2-'Indicator Date hidden'!AL120)</f>
        <v>1</v>
      </c>
      <c r="AL119" s="205">
        <f>IF('Indicator Date hidden'!AM120="x","x",$AL$2-'Indicator Date hidden'!AM120)</f>
        <v>0</v>
      </c>
      <c r="AM119" s="205">
        <f>IF('Indicator Date hidden'!AN120="x","x",$AM$2-'Indicator Date hidden'!AN120)</f>
        <v>0</v>
      </c>
      <c r="AN119" s="205">
        <f>IF('Indicator Date hidden'!AO120="x","x",$AN$2-'Indicator Date hidden'!AO120)</f>
        <v>0</v>
      </c>
      <c r="AO119" s="205">
        <f>IF('Indicator Date hidden'!AP120="x","x",$AO$2-'Indicator Date hidden'!AP120)</f>
        <v>1</v>
      </c>
      <c r="AP119" s="205">
        <f>IF('Indicator Date hidden'!AQ120="x","x",$AP$2-'Indicator Date hidden'!AQ120)</f>
        <v>1</v>
      </c>
      <c r="AQ119" s="205">
        <f>IF('Indicator Date hidden'!AR120="x","x",$AQ$2-'Indicator Date hidden'!AR120)</f>
        <v>6</v>
      </c>
      <c r="AR119" s="205">
        <f>IF('Indicator Date hidden'!AS120="x","x",$AR$2-'Indicator Date hidden'!AS120)</f>
        <v>0</v>
      </c>
      <c r="AS119" s="205">
        <f>IF('Indicator Date hidden'!AT120="x","x",$AS$2-'Indicator Date hidden'!AT120)</f>
        <v>0</v>
      </c>
      <c r="AT119" s="205">
        <f>IF('Indicator Date hidden'!AU120="x","x",$AT$2-'Indicator Date hidden'!AU120)</f>
        <v>0</v>
      </c>
      <c r="AU119" s="205">
        <f>IF('Indicator Date hidden'!AV120="x","x",$AU$2-'Indicator Date hidden'!AV120)</f>
        <v>1</v>
      </c>
      <c r="AV119" s="205">
        <f>IF('Indicator Date hidden'!AW120="x","x",$AV$2-'Indicator Date hidden'!AW120)</f>
        <v>0</v>
      </c>
      <c r="AW119" s="205">
        <f>IF('Indicator Date hidden'!AX120="x","x",$AW$2-'Indicator Date hidden'!AX120)</f>
        <v>0</v>
      </c>
      <c r="AX119" s="205">
        <f>IF('Indicator Date hidden'!AY120="x","x",$AX$2-'Indicator Date hidden'!AY120)</f>
        <v>0</v>
      </c>
      <c r="AY119" s="205">
        <f>IF('Indicator Date hidden'!AZ120="x","x",$AY$2-'Indicator Date hidden'!AZ120)</f>
        <v>0</v>
      </c>
      <c r="AZ119" s="205">
        <f>IF('Indicator Date hidden'!BA120="x","x",$AZ$2-'Indicator Date hidden'!BA120)</f>
        <v>0</v>
      </c>
      <c r="BA119">
        <f t="shared" si="15"/>
        <v>18</v>
      </c>
      <c r="BB119" s="21">
        <f t="shared" si="16"/>
        <v>0.36734693877551022</v>
      </c>
      <c r="BC119">
        <f t="shared" si="17"/>
        <v>8</v>
      </c>
      <c r="BD119" s="21">
        <f t="shared" si="18"/>
        <v>1.1373775341300223</v>
      </c>
      <c r="BE119" s="281">
        <f t="shared" si="19"/>
        <v>0</v>
      </c>
    </row>
    <row r="120" spans="1:57" x14ac:dyDescent="0.35">
      <c r="A120" t="s">
        <v>7096</v>
      </c>
      <c r="B120" s="205">
        <f>IF('Indicator Date hidden'!C121="x","x",$B$2-'Indicator Date hidden'!C121)</f>
        <v>0</v>
      </c>
      <c r="C120" s="205">
        <f>IF('Indicator Date hidden'!D121="x","x",$C$2-'Indicator Date hidden'!D121)</f>
        <v>0</v>
      </c>
      <c r="D120" s="205">
        <f>IF('Indicator Date hidden'!E121="x","x",$D$2-'Indicator Date hidden'!E121)</f>
        <v>0</v>
      </c>
      <c r="E120" s="205">
        <f>IF('Indicator Date hidden'!F121="x","x",$E$2-'Indicator Date hidden'!F121)</f>
        <v>0</v>
      </c>
      <c r="F120" s="205">
        <f>IF('Indicator Date hidden'!G121="x","x",$F$2-'Indicator Date hidden'!G121)</f>
        <v>0</v>
      </c>
      <c r="G120" s="205">
        <f>IF('Indicator Date hidden'!H121="x","x",$G$2-'Indicator Date hidden'!H121)</f>
        <v>0</v>
      </c>
      <c r="H120" s="205">
        <f>IF('Indicator Date hidden'!I121="x","x",$H$2-'Indicator Date hidden'!I121)</f>
        <v>0</v>
      </c>
      <c r="I120" s="205">
        <f>IF('Indicator Date hidden'!J121="x","x",$I$2-'Indicator Date hidden'!J121)</f>
        <v>0</v>
      </c>
      <c r="J120" s="205">
        <f>IF('Indicator Date hidden'!K121="x","x",$J$2-'Indicator Date hidden'!K121)</f>
        <v>0</v>
      </c>
      <c r="K120" s="205">
        <f>IF('Indicator Date hidden'!L121="x","x",$K$2-'Indicator Date hidden'!L121)</f>
        <v>0</v>
      </c>
      <c r="L120" s="205">
        <f>IF('Indicator Date hidden'!M121="x","x",$L$2-'Indicator Date hidden'!M121)</f>
        <v>0</v>
      </c>
      <c r="M120" s="205">
        <f>IF('Indicator Date hidden'!N121="x","x",$M$2-'Indicator Date hidden'!N121)</f>
        <v>0</v>
      </c>
      <c r="N120" s="205">
        <f>IF('Indicator Date hidden'!O121="x","x",$N$2-'Indicator Date hidden'!O121)</f>
        <v>0</v>
      </c>
      <c r="O120" s="205">
        <f>IF('Indicator Date hidden'!P121="x","x",$O$2-'Indicator Date hidden'!P121)</f>
        <v>0</v>
      </c>
      <c r="P120" s="205">
        <f>IF('Indicator Date hidden'!Q121="x","x",$P$2-'Indicator Date hidden'!Q121)</f>
        <v>0</v>
      </c>
      <c r="Q120" s="205">
        <f>IF('Indicator Date hidden'!R121="x","x",$Q$2-'Indicator Date hidden'!R121)</f>
        <v>1</v>
      </c>
      <c r="R120" s="205">
        <f>IF('Indicator Date hidden'!S121="x","x",$R$2-'Indicator Date hidden'!S121)</f>
        <v>0</v>
      </c>
      <c r="S120" s="205">
        <f>IF('Indicator Date hidden'!T121="x","x",$S$2-'Indicator Date hidden'!T121)</f>
        <v>0</v>
      </c>
      <c r="T120" s="205">
        <f>IF('Indicator Date hidden'!U121="x","x",$T$2-'Indicator Date hidden'!U121)</f>
        <v>0</v>
      </c>
      <c r="U120" s="205">
        <f>IF('Indicator Date hidden'!V121="x","x",$U$2-'Indicator Date hidden'!V121)</f>
        <v>0</v>
      </c>
      <c r="V120" s="205">
        <f>IF('Indicator Date hidden'!W121="x","x",$V$2-'Indicator Date hidden'!W121)</f>
        <v>0</v>
      </c>
      <c r="W120" s="205">
        <f>IF('Indicator Date hidden'!X121="x","x",$W$2-'Indicator Date hidden'!X121)</f>
        <v>1</v>
      </c>
      <c r="X120" s="205">
        <f>IF('Indicator Date hidden'!Y121="x","x",$X$2-'Indicator Date hidden'!Y121)</f>
        <v>4</v>
      </c>
      <c r="Y120" s="205">
        <f>IF('Indicator Date hidden'!Z121="x","x",$Y$2-'Indicator Date hidden'!Z121)</f>
        <v>0</v>
      </c>
      <c r="Z120" s="205">
        <f>IF('Indicator Date hidden'!AA121="x","x",$Z$2-'Indicator Date hidden'!AA121)</f>
        <v>0</v>
      </c>
      <c r="AA120" s="205">
        <f>IF('Indicator Date hidden'!AB121="x","x",$AA$2-'Indicator Date hidden'!AB121)</f>
        <v>0</v>
      </c>
      <c r="AB120" s="205">
        <f>IF('Indicator Date hidden'!AC121="x","x",$AB$2-'Indicator Date hidden'!AC121)</f>
        <v>0</v>
      </c>
      <c r="AC120" s="205">
        <f>IF('Indicator Date hidden'!AD121="x","x",$AC$2-'Indicator Date hidden'!AD121)</f>
        <v>0</v>
      </c>
      <c r="AD120" s="205">
        <f>IF('Indicator Date hidden'!AE121="x","x",$AD$2-'Indicator Date hidden'!AE121)</f>
        <v>0</v>
      </c>
      <c r="AE120" s="205">
        <f>IF('Indicator Date hidden'!AF121="x","x",$AE$2-'Indicator Date hidden'!AF121)</f>
        <v>0</v>
      </c>
      <c r="AF120" s="205">
        <f>IF('Indicator Date hidden'!AG121="x","x",$AF$2-'Indicator Date hidden'!AG121)</f>
        <v>4</v>
      </c>
      <c r="AG120" s="205">
        <f>IF('Indicator Date hidden'!AH121="x","x",$AG$2-'Indicator Date hidden'!AH121)</f>
        <v>0</v>
      </c>
      <c r="AH120" s="205">
        <f>IF('Indicator Date hidden'!AI121="x","x",$AH$2-'Indicator Date hidden'!AI121)</f>
        <v>0</v>
      </c>
      <c r="AI120" s="205">
        <f>IF('Indicator Date hidden'!AJ121="x","x",$AI$2-'Indicator Date hidden'!AJ121)</f>
        <v>0</v>
      </c>
      <c r="AJ120" s="205" t="str">
        <f>IF('Indicator Date hidden'!AK121="x","x",$AJ$2-'Indicator Date hidden'!AK121)</f>
        <v>x</v>
      </c>
      <c r="AK120" s="205">
        <f>IF('Indicator Date hidden'!AL121="x","x",$AK$2-'Indicator Date hidden'!AL121)</f>
        <v>1</v>
      </c>
      <c r="AL120" s="205">
        <f>IF('Indicator Date hidden'!AM121="x","x",$AL$2-'Indicator Date hidden'!AM121)</f>
        <v>0</v>
      </c>
      <c r="AM120" s="205">
        <f>IF('Indicator Date hidden'!AN121="x","x",$AM$2-'Indicator Date hidden'!AN121)</f>
        <v>0</v>
      </c>
      <c r="AN120" s="205">
        <f>IF('Indicator Date hidden'!AO121="x","x",$AN$2-'Indicator Date hidden'!AO121)</f>
        <v>0</v>
      </c>
      <c r="AO120" s="205">
        <f>IF('Indicator Date hidden'!AP121="x","x",$AO$2-'Indicator Date hidden'!AP121)</f>
        <v>1</v>
      </c>
      <c r="AP120" s="205">
        <f>IF('Indicator Date hidden'!AQ121="x","x",$AP$2-'Indicator Date hidden'!AQ121)</f>
        <v>1</v>
      </c>
      <c r="AQ120" s="205">
        <f>IF('Indicator Date hidden'!AR121="x","x",$AQ$2-'Indicator Date hidden'!AR121)</f>
        <v>6</v>
      </c>
      <c r="AR120" s="205">
        <f>IF('Indicator Date hidden'!AS121="x","x",$AR$2-'Indicator Date hidden'!AS121)</f>
        <v>0</v>
      </c>
      <c r="AS120" s="205">
        <f>IF('Indicator Date hidden'!AT121="x","x",$AS$2-'Indicator Date hidden'!AT121)</f>
        <v>0</v>
      </c>
      <c r="AT120" s="205">
        <f>IF('Indicator Date hidden'!AU121="x","x",$AT$2-'Indicator Date hidden'!AU121)</f>
        <v>0</v>
      </c>
      <c r="AU120" s="205">
        <f>IF('Indicator Date hidden'!AV121="x","x",$AU$2-'Indicator Date hidden'!AV121)</f>
        <v>7</v>
      </c>
      <c r="AV120" s="205">
        <f>IF('Indicator Date hidden'!AW121="x","x",$AV$2-'Indicator Date hidden'!AW121)</f>
        <v>0</v>
      </c>
      <c r="AW120" s="205">
        <f>IF('Indicator Date hidden'!AX121="x","x",$AW$2-'Indicator Date hidden'!AX121)</f>
        <v>0</v>
      </c>
      <c r="AX120" s="205">
        <f>IF('Indicator Date hidden'!AY121="x","x",$AX$2-'Indicator Date hidden'!AY121)</f>
        <v>0</v>
      </c>
      <c r="AY120" s="205">
        <f>IF('Indicator Date hidden'!AZ121="x","x",$AY$2-'Indicator Date hidden'!AZ121)</f>
        <v>0</v>
      </c>
      <c r="AZ120" s="205">
        <f>IF('Indicator Date hidden'!BA121="x","x",$AZ$2-'Indicator Date hidden'!BA121)</f>
        <v>0</v>
      </c>
      <c r="BA120">
        <f t="shared" si="15"/>
        <v>26</v>
      </c>
      <c r="BB120" s="21">
        <f t="shared" si="16"/>
        <v>0.52</v>
      </c>
      <c r="BC120">
        <f t="shared" si="17"/>
        <v>9</v>
      </c>
      <c r="BD120" s="21">
        <f t="shared" si="18"/>
        <v>1.4729562111617576</v>
      </c>
      <c r="BE120" s="281">
        <f t="shared" si="19"/>
        <v>0</v>
      </c>
    </row>
    <row r="121" spans="1:57" x14ac:dyDescent="0.35">
      <c r="A121" t="s">
        <v>7107</v>
      </c>
      <c r="B121" s="205">
        <f>IF('Indicator Date hidden'!C122="x","x",$B$2-'Indicator Date hidden'!C122)</f>
        <v>0</v>
      </c>
      <c r="C121" s="205">
        <f>IF('Indicator Date hidden'!D122="x","x",$C$2-'Indicator Date hidden'!D122)</f>
        <v>0</v>
      </c>
      <c r="D121" s="205">
        <f>IF('Indicator Date hidden'!E122="x","x",$D$2-'Indicator Date hidden'!E122)</f>
        <v>0</v>
      </c>
      <c r="E121" s="205">
        <f>IF('Indicator Date hidden'!F122="x","x",$E$2-'Indicator Date hidden'!F122)</f>
        <v>0</v>
      </c>
      <c r="F121" s="205">
        <f>IF('Indicator Date hidden'!G122="x","x",$F$2-'Indicator Date hidden'!G122)</f>
        <v>0</v>
      </c>
      <c r="G121" s="205">
        <f>IF('Indicator Date hidden'!H122="x","x",$G$2-'Indicator Date hidden'!H122)</f>
        <v>0</v>
      </c>
      <c r="H121" s="205">
        <f>IF('Indicator Date hidden'!I122="x","x",$H$2-'Indicator Date hidden'!I122)</f>
        <v>0</v>
      </c>
      <c r="I121" s="205">
        <f>IF('Indicator Date hidden'!J122="x","x",$I$2-'Indicator Date hidden'!J122)</f>
        <v>0</v>
      </c>
      <c r="J121" s="205">
        <f>IF('Indicator Date hidden'!K122="x","x",$J$2-'Indicator Date hidden'!K122)</f>
        <v>0</v>
      </c>
      <c r="K121" s="205">
        <f>IF('Indicator Date hidden'!L122="x","x",$K$2-'Indicator Date hidden'!L122)</f>
        <v>0</v>
      </c>
      <c r="L121" s="205">
        <f>IF('Indicator Date hidden'!M122="x","x",$L$2-'Indicator Date hidden'!M122)</f>
        <v>0</v>
      </c>
      <c r="M121" s="205">
        <f>IF('Indicator Date hidden'!N122="x","x",$M$2-'Indicator Date hidden'!N122)</f>
        <v>0</v>
      </c>
      <c r="N121" s="205">
        <f>IF('Indicator Date hidden'!O122="x","x",$N$2-'Indicator Date hidden'!O122)</f>
        <v>0</v>
      </c>
      <c r="O121" s="205">
        <f>IF('Indicator Date hidden'!P122="x","x",$O$2-'Indicator Date hidden'!P122)</f>
        <v>0</v>
      </c>
      <c r="P121" s="205" t="str">
        <f>IF('Indicator Date hidden'!Q122="x","x",$P$2-'Indicator Date hidden'!Q122)</f>
        <v>x</v>
      </c>
      <c r="Q121" s="205" t="str">
        <f>IF('Indicator Date hidden'!R122="x","x",$Q$2-'Indicator Date hidden'!R122)</f>
        <v>x</v>
      </c>
      <c r="R121" s="205">
        <f>IF('Indicator Date hidden'!S122="x","x",$R$2-'Indicator Date hidden'!S122)</f>
        <v>0</v>
      </c>
      <c r="S121" s="205">
        <f>IF('Indicator Date hidden'!T122="x","x",$S$2-'Indicator Date hidden'!T122)</f>
        <v>0</v>
      </c>
      <c r="T121" s="205">
        <f>IF('Indicator Date hidden'!U122="x","x",$T$2-'Indicator Date hidden'!U122)</f>
        <v>0</v>
      </c>
      <c r="U121" s="205" t="str">
        <f>IF('Indicator Date hidden'!V122="x","x",$U$2-'Indicator Date hidden'!V122)</f>
        <v>x</v>
      </c>
      <c r="V121" s="205">
        <f>IF('Indicator Date hidden'!W122="x","x",$V$2-'Indicator Date hidden'!W122)</f>
        <v>0</v>
      </c>
      <c r="W121" s="205">
        <f>IF('Indicator Date hidden'!X122="x","x",$W$2-'Indicator Date hidden'!X122)</f>
        <v>7</v>
      </c>
      <c r="X121" s="205">
        <f>IF('Indicator Date hidden'!Y122="x","x",$X$2-'Indicator Date hidden'!Y122)</f>
        <v>4</v>
      </c>
      <c r="Y121" s="205">
        <f>IF('Indicator Date hidden'!Z122="x","x",$Y$2-'Indicator Date hidden'!Z122)</f>
        <v>0</v>
      </c>
      <c r="Z121" s="205">
        <f>IF('Indicator Date hidden'!AA122="x","x",$Z$2-'Indicator Date hidden'!AA122)</f>
        <v>0</v>
      </c>
      <c r="AA121" s="205" t="str">
        <f>IF('Indicator Date hidden'!AB122="x","x",$AA$2-'Indicator Date hidden'!AB122)</f>
        <v>x</v>
      </c>
      <c r="AB121" s="205">
        <f>IF('Indicator Date hidden'!AC122="x","x",$AB$2-'Indicator Date hidden'!AC122)</f>
        <v>0</v>
      </c>
      <c r="AC121" s="205">
        <f>IF('Indicator Date hidden'!AD122="x","x",$AC$2-'Indicator Date hidden'!AD122)</f>
        <v>0</v>
      </c>
      <c r="AD121" s="205" t="str">
        <f>IF('Indicator Date hidden'!AE122="x","x",$AD$2-'Indicator Date hidden'!AE122)</f>
        <v>x</v>
      </c>
      <c r="AE121" s="205" t="str">
        <f>IF('Indicator Date hidden'!AF122="x","x",$AE$2-'Indicator Date hidden'!AF122)</f>
        <v>x</v>
      </c>
      <c r="AF121" s="205" t="str">
        <f>IF('Indicator Date hidden'!AG122="x","x",$AF$2-'Indicator Date hidden'!AG122)</f>
        <v>x</v>
      </c>
      <c r="AG121" s="205">
        <f>IF('Indicator Date hidden'!AH122="x","x",$AG$2-'Indicator Date hidden'!AH122)</f>
        <v>0</v>
      </c>
      <c r="AH121" s="205">
        <f>IF('Indicator Date hidden'!AI122="x","x",$AH$2-'Indicator Date hidden'!AI122)</f>
        <v>0</v>
      </c>
      <c r="AI121" s="205">
        <f>IF('Indicator Date hidden'!AJ122="x","x",$AI$2-'Indicator Date hidden'!AJ122)</f>
        <v>0</v>
      </c>
      <c r="AJ121" s="205" t="str">
        <f>IF('Indicator Date hidden'!AK122="x","x",$AJ$2-'Indicator Date hidden'!AK122)</f>
        <v>x</v>
      </c>
      <c r="AK121" s="205">
        <f>IF('Indicator Date hidden'!AL122="x","x",$AK$2-'Indicator Date hidden'!AL122)</f>
        <v>1</v>
      </c>
      <c r="AL121" s="205">
        <f>IF('Indicator Date hidden'!AM122="x","x",$AL$2-'Indicator Date hidden'!AM122)</f>
        <v>0</v>
      </c>
      <c r="AM121" s="205">
        <f>IF('Indicator Date hidden'!AN122="x","x",$AM$2-'Indicator Date hidden'!AN122)</f>
        <v>0</v>
      </c>
      <c r="AN121" s="205">
        <f>IF('Indicator Date hidden'!AO122="x","x",$AN$2-'Indicator Date hidden'!AO122)</f>
        <v>0</v>
      </c>
      <c r="AO121" s="205" t="str">
        <f>IF('Indicator Date hidden'!AP122="x","x",$AO$2-'Indicator Date hidden'!AP122)</f>
        <v>x</v>
      </c>
      <c r="AP121" s="205" t="str">
        <f>IF('Indicator Date hidden'!AQ122="x","x",$AP$2-'Indicator Date hidden'!AQ122)</f>
        <v>x</v>
      </c>
      <c r="AQ121" s="205">
        <f>IF('Indicator Date hidden'!AR122="x","x",$AQ$2-'Indicator Date hidden'!AR122)</f>
        <v>4</v>
      </c>
      <c r="AR121" s="205">
        <f>IF('Indicator Date hidden'!AS122="x","x",$AR$2-'Indicator Date hidden'!AS122)</f>
        <v>1</v>
      </c>
      <c r="AS121" s="205" t="str">
        <f>IF('Indicator Date hidden'!AT122="x","x",$AS$2-'Indicator Date hidden'!AT122)</f>
        <v>x</v>
      </c>
      <c r="AT121" s="205" t="str">
        <f>IF('Indicator Date hidden'!AU122="x","x",$AT$2-'Indicator Date hidden'!AU122)</f>
        <v>x</v>
      </c>
      <c r="AU121" s="205" t="str">
        <f>IF('Indicator Date hidden'!AV122="x","x",$AU$2-'Indicator Date hidden'!AV122)</f>
        <v>x</v>
      </c>
      <c r="AV121" s="205">
        <f>IF('Indicator Date hidden'!AW122="x","x",$AV$2-'Indicator Date hidden'!AW122)</f>
        <v>3</v>
      </c>
      <c r="AW121" s="205">
        <f>IF('Indicator Date hidden'!AX122="x","x",$AW$2-'Indicator Date hidden'!AX122)</f>
        <v>3</v>
      </c>
      <c r="AX121" s="205">
        <f>IF('Indicator Date hidden'!AY122="x","x",$AX$2-'Indicator Date hidden'!AY122)</f>
        <v>0</v>
      </c>
      <c r="AY121" s="205">
        <f>IF('Indicator Date hidden'!AZ122="x","x",$AY$2-'Indicator Date hidden'!AZ122)</f>
        <v>0</v>
      </c>
      <c r="AZ121" s="205">
        <f>IF('Indicator Date hidden'!BA122="x","x",$AZ$2-'Indicator Date hidden'!BA122)</f>
        <v>0</v>
      </c>
      <c r="BA121">
        <f t="shared" si="15"/>
        <v>23</v>
      </c>
      <c r="BB121" s="21">
        <f t="shared" si="16"/>
        <v>0.60526315789473684</v>
      </c>
      <c r="BC121">
        <f t="shared" si="17"/>
        <v>7</v>
      </c>
      <c r="BD121" s="21">
        <f t="shared" si="18"/>
        <v>1.5137870545547005</v>
      </c>
      <c r="BE121" s="281">
        <f t="shared" si="19"/>
        <v>0</v>
      </c>
    </row>
    <row r="122" spans="1:57" x14ac:dyDescent="0.35">
      <c r="A122" t="s">
        <v>7105</v>
      </c>
      <c r="B122" s="205">
        <f>IF('Indicator Date hidden'!C123="x","x",$B$2-'Indicator Date hidden'!C123)</f>
        <v>0</v>
      </c>
      <c r="C122" s="205">
        <f>IF('Indicator Date hidden'!D123="x","x",$C$2-'Indicator Date hidden'!D123)</f>
        <v>0</v>
      </c>
      <c r="D122" s="205">
        <f>IF('Indicator Date hidden'!E123="x","x",$D$2-'Indicator Date hidden'!E123)</f>
        <v>0</v>
      </c>
      <c r="E122" s="205">
        <f>IF('Indicator Date hidden'!F123="x","x",$E$2-'Indicator Date hidden'!F123)</f>
        <v>0</v>
      </c>
      <c r="F122" s="205">
        <f>IF('Indicator Date hidden'!G123="x","x",$F$2-'Indicator Date hidden'!G123)</f>
        <v>0</v>
      </c>
      <c r="G122" s="205">
        <f>IF('Indicator Date hidden'!H123="x","x",$G$2-'Indicator Date hidden'!H123)</f>
        <v>0</v>
      </c>
      <c r="H122" s="205">
        <f>IF('Indicator Date hidden'!I123="x","x",$H$2-'Indicator Date hidden'!I123)</f>
        <v>0</v>
      </c>
      <c r="I122" s="205">
        <f>IF('Indicator Date hidden'!J123="x","x",$I$2-'Indicator Date hidden'!J123)</f>
        <v>0</v>
      </c>
      <c r="J122" s="205">
        <f>IF('Indicator Date hidden'!K123="x","x",$J$2-'Indicator Date hidden'!K123)</f>
        <v>0</v>
      </c>
      <c r="K122" s="205">
        <f>IF('Indicator Date hidden'!L123="x","x",$K$2-'Indicator Date hidden'!L123)</f>
        <v>0</v>
      </c>
      <c r="L122" s="205">
        <f>IF('Indicator Date hidden'!M123="x","x",$L$2-'Indicator Date hidden'!M123)</f>
        <v>0</v>
      </c>
      <c r="M122" s="205">
        <f>IF('Indicator Date hidden'!N123="x","x",$M$2-'Indicator Date hidden'!N123)</f>
        <v>0</v>
      </c>
      <c r="N122" s="205">
        <f>IF('Indicator Date hidden'!O123="x","x",$N$2-'Indicator Date hidden'!O123)</f>
        <v>0</v>
      </c>
      <c r="O122" s="205">
        <f>IF('Indicator Date hidden'!P123="x","x",$O$2-'Indicator Date hidden'!P123)</f>
        <v>0</v>
      </c>
      <c r="P122" s="205">
        <f>IF('Indicator Date hidden'!Q123="x","x",$P$2-'Indicator Date hidden'!Q123)</f>
        <v>0</v>
      </c>
      <c r="Q122" s="205">
        <f>IF('Indicator Date hidden'!R123="x","x",$Q$2-'Indicator Date hidden'!R123)</f>
        <v>3</v>
      </c>
      <c r="R122" s="205">
        <f>IF('Indicator Date hidden'!S123="x","x",$R$2-'Indicator Date hidden'!S123)</f>
        <v>0</v>
      </c>
      <c r="S122" s="205">
        <f>IF('Indicator Date hidden'!T123="x","x",$S$2-'Indicator Date hidden'!T123)</f>
        <v>0</v>
      </c>
      <c r="T122" s="205">
        <f>IF('Indicator Date hidden'!U123="x","x",$T$2-'Indicator Date hidden'!U123)</f>
        <v>0</v>
      </c>
      <c r="U122" s="205">
        <f>IF('Indicator Date hidden'!V123="x","x",$U$2-'Indicator Date hidden'!V123)</f>
        <v>0</v>
      </c>
      <c r="V122" s="205">
        <f>IF('Indicator Date hidden'!W123="x","x",$V$2-'Indicator Date hidden'!W123)</f>
        <v>0</v>
      </c>
      <c r="W122" s="205">
        <f>IF('Indicator Date hidden'!X123="x","x",$W$2-'Indicator Date hidden'!X123)</f>
        <v>3</v>
      </c>
      <c r="X122" s="205" t="str">
        <f>IF('Indicator Date hidden'!Y123="x","x",$X$2-'Indicator Date hidden'!Y123)</f>
        <v>x</v>
      </c>
      <c r="Y122" s="205">
        <f>IF('Indicator Date hidden'!Z123="x","x",$Y$2-'Indicator Date hidden'!Z123)</f>
        <v>0</v>
      </c>
      <c r="Z122" s="205">
        <f>IF('Indicator Date hidden'!AA123="x","x",$Z$2-'Indicator Date hidden'!AA123)</f>
        <v>0</v>
      </c>
      <c r="AA122" s="205">
        <f>IF('Indicator Date hidden'!AB123="x","x",$AA$2-'Indicator Date hidden'!AB123)</f>
        <v>0</v>
      </c>
      <c r="AB122" s="205">
        <f>IF('Indicator Date hidden'!AC123="x","x",$AB$2-'Indicator Date hidden'!AC123)</f>
        <v>0</v>
      </c>
      <c r="AC122" s="205">
        <f>IF('Indicator Date hidden'!AD123="x","x",$AC$2-'Indicator Date hidden'!AD123)</f>
        <v>0</v>
      </c>
      <c r="AD122" s="205">
        <f>IF('Indicator Date hidden'!AE123="x","x",$AD$2-'Indicator Date hidden'!AE123)</f>
        <v>0</v>
      </c>
      <c r="AE122" s="205">
        <f>IF('Indicator Date hidden'!AF123="x","x",$AE$2-'Indicator Date hidden'!AF123)</f>
        <v>0</v>
      </c>
      <c r="AF122" s="205">
        <f>IF('Indicator Date hidden'!AG123="x","x",$AF$2-'Indicator Date hidden'!AG123)</f>
        <v>3</v>
      </c>
      <c r="AG122" s="205">
        <f>IF('Indicator Date hidden'!AH123="x","x",$AG$2-'Indicator Date hidden'!AH123)</f>
        <v>0</v>
      </c>
      <c r="AH122" s="205">
        <f>IF('Indicator Date hidden'!AI123="x","x",$AH$2-'Indicator Date hidden'!AI123)</f>
        <v>0</v>
      </c>
      <c r="AI122" s="205">
        <f>IF('Indicator Date hidden'!AJ123="x","x",$AI$2-'Indicator Date hidden'!AJ123)</f>
        <v>0</v>
      </c>
      <c r="AJ122" s="205">
        <f>IF('Indicator Date hidden'!AK123="x","x",$AJ$2-'Indicator Date hidden'!AK123)</f>
        <v>1</v>
      </c>
      <c r="AK122" s="205">
        <f>IF('Indicator Date hidden'!AL123="x","x",$AK$2-'Indicator Date hidden'!AL123)</f>
        <v>1</v>
      </c>
      <c r="AL122" s="205">
        <f>IF('Indicator Date hidden'!AM123="x","x",$AL$2-'Indicator Date hidden'!AM123)</f>
        <v>0</v>
      </c>
      <c r="AM122" s="205">
        <f>IF('Indicator Date hidden'!AN123="x","x",$AM$2-'Indicator Date hidden'!AN123)</f>
        <v>0</v>
      </c>
      <c r="AN122" s="205">
        <f>IF('Indicator Date hidden'!AO123="x","x",$AN$2-'Indicator Date hidden'!AO123)</f>
        <v>0</v>
      </c>
      <c r="AO122" s="205">
        <f>IF('Indicator Date hidden'!AP123="x","x",$AO$2-'Indicator Date hidden'!AP123)</f>
        <v>0</v>
      </c>
      <c r="AP122" s="205">
        <f>IF('Indicator Date hidden'!AQ123="x","x",$AP$2-'Indicator Date hidden'!AQ123)</f>
        <v>0</v>
      </c>
      <c r="AQ122" s="205">
        <f>IF('Indicator Date hidden'!AR123="x","x",$AQ$2-'Indicator Date hidden'!AR123)</f>
        <v>0</v>
      </c>
      <c r="AR122" s="205">
        <f>IF('Indicator Date hidden'!AS123="x","x",$AR$2-'Indicator Date hidden'!AS123)</f>
        <v>0</v>
      </c>
      <c r="AS122" s="205">
        <f>IF('Indicator Date hidden'!AT123="x","x",$AS$2-'Indicator Date hidden'!AT123)</f>
        <v>0</v>
      </c>
      <c r="AT122" s="205">
        <f>IF('Indicator Date hidden'!AU123="x","x",$AT$2-'Indicator Date hidden'!AU123)</f>
        <v>0</v>
      </c>
      <c r="AU122" s="205">
        <f>IF('Indicator Date hidden'!AV123="x","x",$AU$2-'Indicator Date hidden'!AV123)</f>
        <v>3</v>
      </c>
      <c r="AV122" s="205">
        <f>IF('Indicator Date hidden'!AW123="x","x",$AV$2-'Indicator Date hidden'!AW123)</f>
        <v>0</v>
      </c>
      <c r="AW122" s="205">
        <f>IF('Indicator Date hidden'!AX123="x","x",$AW$2-'Indicator Date hidden'!AX123)</f>
        <v>0</v>
      </c>
      <c r="AX122" s="205">
        <f>IF('Indicator Date hidden'!AY123="x","x",$AX$2-'Indicator Date hidden'!AY123)</f>
        <v>0</v>
      </c>
      <c r="AY122" s="205">
        <f>IF('Indicator Date hidden'!AZ123="x","x",$AY$2-'Indicator Date hidden'!AZ123)</f>
        <v>0</v>
      </c>
      <c r="AZ122" s="205">
        <f>IF('Indicator Date hidden'!BA123="x","x",$AZ$2-'Indicator Date hidden'!BA123)</f>
        <v>0</v>
      </c>
      <c r="BA122">
        <f t="shared" si="15"/>
        <v>14</v>
      </c>
      <c r="BB122" s="21">
        <f t="shared" si="16"/>
        <v>0.28000000000000003</v>
      </c>
      <c r="BC122">
        <f t="shared" si="17"/>
        <v>6</v>
      </c>
      <c r="BD122" s="21">
        <f t="shared" si="18"/>
        <v>0.82559069762201176</v>
      </c>
      <c r="BE122" s="281">
        <f t="shared" si="19"/>
        <v>0</v>
      </c>
    </row>
    <row r="123" spans="1:57" x14ac:dyDescent="0.35">
      <c r="A123" t="s">
        <v>7101</v>
      </c>
      <c r="B123" s="205">
        <f>IF('Indicator Date hidden'!C124="x","x",$B$2-'Indicator Date hidden'!C124)</f>
        <v>0</v>
      </c>
      <c r="C123" s="205">
        <f>IF('Indicator Date hidden'!D124="x","x",$C$2-'Indicator Date hidden'!D124)</f>
        <v>0</v>
      </c>
      <c r="D123" s="205">
        <f>IF('Indicator Date hidden'!E124="x","x",$D$2-'Indicator Date hidden'!E124)</f>
        <v>0</v>
      </c>
      <c r="E123" s="205">
        <f>IF('Indicator Date hidden'!F124="x","x",$E$2-'Indicator Date hidden'!F124)</f>
        <v>0</v>
      </c>
      <c r="F123" s="205">
        <f>IF('Indicator Date hidden'!G124="x","x",$F$2-'Indicator Date hidden'!G124)</f>
        <v>0</v>
      </c>
      <c r="G123" s="205">
        <f>IF('Indicator Date hidden'!H124="x","x",$G$2-'Indicator Date hidden'!H124)</f>
        <v>0</v>
      </c>
      <c r="H123" s="205">
        <f>IF('Indicator Date hidden'!I124="x","x",$H$2-'Indicator Date hidden'!I124)</f>
        <v>0</v>
      </c>
      <c r="I123" s="205">
        <f>IF('Indicator Date hidden'!J124="x","x",$I$2-'Indicator Date hidden'!J124)</f>
        <v>0</v>
      </c>
      <c r="J123" s="205">
        <f>IF('Indicator Date hidden'!K124="x","x",$J$2-'Indicator Date hidden'!K124)</f>
        <v>0</v>
      </c>
      <c r="K123" s="205">
        <f>IF('Indicator Date hidden'!L124="x","x",$K$2-'Indicator Date hidden'!L124)</f>
        <v>0</v>
      </c>
      <c r="L123" s="205">
        <f>IF('Indicator Date hidden'!M124="x","x",$L$2-'Indicator Date hidden'!M124)</f>
        <v>0</v>
      </c>
      <c r="M123" s="205">
        <f>IF('Indicator Date hidden'!N124="x","x",$M$2-'Indicator Date hidden'!N124)</f>
        <v>0</v>
      </c>
      <c r="N123" s="205">
        <f>IF('Indicator Date hidden'!O124="x","x",$N$2-'Indicator Date hidden'!O124)</f>
        <v>0</v>
      </c>
      <c r="O123" s="205">
        <f>IF('Indicator Date hidden'!P124="x","x",$O$2-'Indicator Date hidden'!P124)</f>
        <v>0</v>
      </c>
      <c r="P123" s="205">
        <f>IF('Indicator Date hidden'!Q124="x","x",$P$2-'Indicator Date hidden'!Q124)</f>
        <v>0</v>
      </c>
      <c r="Q123" s="205" t="str">
        <f>IF('Indicator Date hidden'!R124="x","x",$Q$2-'Indicator Date hidden'!R124)</f>
        <v>x</v>
      </c>
      <c r="R123" s="205">
        <f>IF('Indicator Date hidden'!S124="x","x",$R$2-'Indicator Date hidden'!S124)</f>
        <v>0</v>
      </c>
      <c r="S123" s="205">
        <f>IF('Indicator Date hidden'!T124="x","x",$S$2-'Indicator Date hidden'!T124)</f>
        <v>0</v>
      </c>
      <c r="T123" s="205">
        <f>IF('Indicator Date hidden'!U124="x","x",$T$2-'Indicator Date hidden'!U124)</f>
        <v>0</v>
      </c>
      <c r="U123" s="205" t="str">
        <f>IF('Indicator Date hidden'!V124="x","x",$U$2-'Indicator Date hidden'!V124)</f>
        <v>x</v>
      </c>
      <c r="V123" s="205">
        <f>IF('Indicator Date hidden'!W124="x","x",$V$2-'Indicator Date hidden'!W124)</f>
        <v>0</v>
      </c>
      <c r="W123" s="205" t="str">
        <f>IF('Indicator Date hidden'!X124="x","x",$W$2-'Indicator Date hidden'!X124)</f>
        <v>x</v>
      </c>
      <c r="X123" s="205">
        <f>IF('Indicator Date hidden'!Y124="x","x",$X$2-'Indicator Date hidden'!Y124)</f>
        <v>4</v>
      </c>
      <c r="Y123" s="205">
        <f>IF('Indicator Date hidden'!Z124="x","x",$Y$2-'Indicator Date hidden'!Z124)</f>
        <v>0</v>
      </c>
      <c r="Z123" s="205">
        <f>IF('Indicator Date hidden'!AA124="x","x",$Z$2-'Indicator Date hidden'!AA124)</f>
        <v>0</v>
      </c>
      <c r="AA123" s="205" t="str">
        <f>IF('Indicator Date hidden'!AB124="x","x",$AA$2-'Indicator Date hidden'!AB124)</f>
        <v>x</v>
      </c>
      <c r="AB123" s="205">
        <f>IF('Indicator Date hidden'!AC124="x","x",$AB$2-'Indicator Date hidden'!AC124)</f>
        <v>0</v>
      </c>
      <c r="AC123" s="205">
        <f>IF('Indicator Date hidden'!AD124="x","x",$AC$2-'Indicator Date hidden'!AD124)</f>
        <v>0</v>
      </c>
      <c r="AD123" s="205" t="str">
        <f>IF('Indicator Date hidden'!AE124="x","x",$AD$2-'Indicator Date hidden'!AE124)</f>
        <v>x</v>
      </c>
      <c r="AE123" s="205">
        <f>IF('Indicator Date hidden'!AF124="x","x",$AE$2-'Indicator Date hidden'!AF124)</f>
        <v>0</v>
      </c>
      <c r="AF123" s="205">
        <f>IF('Indicator Date hidden'!AG124="x","x",$AF$2-'Indicator Date hidden'!AG124)</f>
        <v>1</v>
      </c>
      <c r="AG123" s="205">
        <f>IF('Indicator Date hidden'!AH124="x","x",$AG$2-'Indicator Date hidden'!AH124)</f>
        <v>0</v>
      </c>
      <c r="AH123" s="205">
        <f>IF('Indicator Date hidden'!AI124="x","x",$AH$2-'Indicator Date hidden'!AI124)</f>
        <v>0</v>
      </c>
      <c r="AI123" s="205">
        <f>IF('Indicator Date hidden'!AJ124="x","x",$AI$2-'Indicator Date hidden'!AJ124)</f>
        <v>0</v>
      </c>
      <c r="AJ123" s="205" t="str">
        <f>IF('Indicator Date hidden'!AK124="x","x",$AJ$2-'Indicator Date hidden'!AK124)</f>
        <v>x</v>
      </c>
      <c r="AK123" s="205">
        <f>IF('Indicator Date hidden'!AL124="x","x",$AK$2-'Indicator Date hidden'!AL124)</f>
        <v>1</v>
      </c>
      <c r="AL123" s="205">
        <f>IF('Indicator Date hidden'!AM124="x","x",$AL$2-'Indicator Date hidden'!AM124)</f>
        <v>0</v>
      </c>
      <c r="AM123" s="205">
        <f>IF('Indicator Date hidden'!AN124="x","x",$AM$2-'Indicator Date hidden'!AN124)</f>
        <v>0</v>
      </c>
      <c r="AN123" s="205">
        <f>IF('Indicator Date hidden'!AO124="x","x",$AN$2-'Indicator Date hidden'!AO124)</f>
        <v>0</v>
      </c>
      <c r="AO123" s="205">
        <f>IF('Indicator Date hidden'!AP124="x","x",$AO$2-'Indicator Date hidden'!AP124)</f>
        <v>0</v>
      </c>
      <c r="AP123" s="205">
        <f>IF('Indicator Date hidden'!AQ124="x","x",$AP$2-'Indicator Date hidden'!AQ124)</f>
        <v>0</v>
      </c>
      <c r="AQ123" s="205">
        <f>IF('Indicator Date hidden'!AR124="x","x",$AQ$2-'Indicator Date hidden'!AR124)</f>
        <v>0</v>
      </c>
      <c r="AR123" s="205">
        <f>IF('Indicator Date hidden'!AS124="x","x",$AR$2-'Indicator Date hidden'!AS124)</f>
        <v>0</v>
      </c>
      <c r="AS123" s="205">
        <f>IF('Indicator Date hidden'!AT124="x","x",$AS$2-'Indicator Date hidden'!AT124)</f>
        <v>0</v>
      </c>
      <c r="AT123" s="205">
        <f>IF('Indicator Date hidden'!AU124="x","x",$AT$2-'Indicator Date hidden'!AU124)</f>
        <v>0</v>
      </c>
      <c r="AU123" s="205" t="str">
        <f>IF('Indicator Date hidden'!AV124="x","x",$AU$2-'Indicator Date hidden'!AV124)</f>
        <v>x</v>
      </c>
      <c r="AV123" s="205">
        <f>IF('Indicator Date hidden'!AW124="x","x",$AV$2-'Indicator Date hidden'!AW124)</f>
        <v>0</v>
      </c>
      <c r="AW123" s="205">
        <f>IF('Indicator Date hidden'!AX124="x","x",$AW$2-'Indicator Date hidden'!AX124)</f>
        <v>0</v>
      </c>
      <c r="AX123" s="205">
        <f>IF('Indicator Date hidden'!AY124="x","x",$AX$2-'Indicator Date hidden'!AY124)</f>
        <v>0</v>
      </c>
      <c r="AY123" s="205">
        <f>IF('Indicator Date hidden'!AZ124="x","x",$AY$2-'Indicator Date hidden'!AZ124)</f>
        <v>0</v>
      </c>
      <c r="AZ123" s="205">
        <f>IF('Indicator Date hidden'!BA124="x","x",$AZ$2-'Indicator Date hidden'!BA124)</f>
        <v>0</v>
      </c>
      <c r="BA123">
        <f t="shared" si="15"/>
        <v>6</v>
      </c>
      <c r="BB123" s="21">
        <f t="shared" si="16"/>
        <v>0.13636363636363635</v>
      </c>
      <c r="BC123">
        <f t="shared" si="17"/>
        <v>3</v>
      </c>
      <c r="BD123" s="21">
        <f t="shared" si="18"/>
        <v>0.62489668567579637</v>
      </c>
      <c r="BE123" s="281">
        <f t="shared" si="19"/>
        <v>0</v>
      </c>
    </row>
    <row r="124" spans="1:57" x14ac:dyDescent="0.35">
      <c r="A124" t="s">
        <v>7109</v>
      </c>
      <c r="B124" s="205">
        <f>IF('Indicator Date hidden'!C125="x","x",$B$2-'Indicator Date hidden'!C125)</f>
        <v>0</v>
      </c>
      <c r="C124" s="205">
        <f>IF('Indicator Date hidden'!D125="x","x",$C$2-'Indicator Date hidden'!D125)</f>
        <v>0</v>
      </c>
      <c r="D124" s="205">
        <f>IF('Indicator Date hidden'!E125="x","x",$D$2-'Indicator Date hidden'!E125)</f>
        <v>0</v>
      </c>
      <c r="E124" s="205">
        <f>IF('Indicator Date hidden'!F125="x","x",$E$2-'Indicator Date hidden'!F125)</f>
        <v>0</v>
      </c>
      <c r="F124" s="205">
        <f>IF('Indicator Date hidden'!G125="x","x",$F$2-'Indicator Date hidden'!G125)</f>
        <v>0</v>
      </c>
      <c r="G124" s="205">
        <f>IF('Indicator Date hidden'!H125="x","x",$G$2-'Indicator Date hidden'!H125)</f>
        <v>0</v>
      </c>
      <c r="H124" s="205">
        <f>IF('Indicator Date hidden'!I125="x","x",$H$2-'Indicator Date hidden'!I125)</f>
        <v>0</v>
      </c>
      <c r="I124" s="205">
        <f>IF('Indicator Date hidden'!J125="x","x",$I$2-'Indicator Date hidden'!J125)</f>
        <v>0</v>
      </c>
      <c r="J124" s="205">
        <f>IF('Indicator Date hidden'!K125="x","x",$J$2-'Indicator Date hidden'!K125)</f>
        <v>0</v>
      </c>
      <c r="K124" s="205">
        <f>IF('Indicator Date hidden'!L125="x","x",$K$2-'Indicator Date hidden'!L125)</f>
        <v>0</v>
      </c>
      <c r="L124" s="205">
        <f>IF('Indicator Date hidden'!M125="x","x",$L$2-'Indicator Date hidden'!M125)</f>
        <v>0</v>
      </c>
      <c r="M124" s="205">
        <f>IF('Indicator Date hidden'!N125="x","x",$M$2-'Indicator Date hidden'!N125)</f>
        <v>0</v>
      </c>
      <c r="N124" s="205">
        <f>IF('Indicator Date hidden'!O125="x","x",$N$2-'Indicator Date hidden'!O125)</f>
        <v>0</v>
      </c>
      <c r="O124" s="205">
        <f>IF('Indicator Date hidden'!P125="x","x",$O$2-'Indicator Date hidden'!P125)</f>
        <v>0</v>
      </c>
      <c r="P124" s="205">
        <f>IF('Indicator Date hidden'!Q125="x","x",$P$2-'Indicator Date hidden'!Q125)</f>
        <v>0</v>
      </c>
      <c r="Q124" s="205" t="str">
        <f>IF('Indicator Date hidden'!R125="x","x",$Q$2-'Indicator Date hidden'!R125)</f>
        <v>x</v>
      </c>
      <c r="R124" s="205">
        <f>IF('Indicator Date hidden'!S125="x","x",$R$2-'Indicator Date hidden'!S125)</f>
        <v>0</v>
      </c>
      <c r="S124" s="205">
        <f>IF('Indicator Date hidden'!T125="x","x",$S$2-'Indicator Date hidden'!T125)</f>
        <v>0</v>
      </c>
      <c r="T124" s="205">
        <f>IF('Indicator Date hidden'!U125="x","x",$T$2-'Indicator Date hidden'!U125)</f>
        <v>0</v>
      </c>
      <c r="U124" s="205" t="str">
        <f>IF('Indicator Date hidden'!V125="x","x",$U$2-'Indicator Date hidden'!V125)</f>
        <v>x</v>
      </c>
      <c r="V124" s="205">
        <f>IF('Indicator Date hidden'!W125="x","x",$V$2-'Indicator Date hidden'!W125)</f>
        <v>0</v>
      </c>
      <c r="W124" s="205" t="str">
        <f>IF('Indicator Date hidden'!X125="x","x",$W$2-'Indicator Date hidden'!X125)</f>
        <v>x</v>
      </c>
      <c r="X124" s="205">
        <f>IF('Indicator Date hidden'!Y125="x","x",$X$2-'Indicator Date hidden'!Y125)</f>
        <v>4</v>
      </c>
      <c r="Y124" s="205">
        <f>IF('Indicator Date hidden'!Z125="x","x",$Y$2-'Indicator Date hidden'!Z125)</f>
        <v>0</v>
      </c>
      <c r="Z124" s="205">
        <f>IF('Indicator Date hidden'!AA125="x","x",$Z$2-'Indicator Date hidden'!AA125)</f>
        <v>0</v>
      </c>
      <c r="AA124" s="205" t="str">
        <f>IF('Indicator Date hidden'!AB125="x","x",$AA$2-'Indicator Date hidden'!AB125)</f>
        <v>x</v>
      </c>
      <c r="AB124" s="205">
        <f>IF('Indicator Date hidden'!AC125="x","x",$AB$2-'Indicator Date hidden'!AC125)</f>
        <v>0</v>
      </c>
      <c r="AC124" s="205">
        <f>IF('Indicator Date hidden'!AD125="x","x",$AC$2-'Indicator Date hidden'!AD125)</f>
        <v>0</v>
      </c>
      <c r="AD124" s="205" t="str">
        <f>IF('Indicator Date hidden'!AE125="x","x",$AD$2-'Indicator Date hidden'!AE125)</f>
        <v>x</v>
      </c>
      <c r="AE124" s="205">
        <f>IF('Indicator Date hidden'!AF125="x","x",$AE$2-'Indicator Date hidden'!AF125)</f>
        <v>0</v>
      </c>
      <c r="AF124" s="205" t="str">
        <f>IF('Indicator Date hidden'!AG125="x","x",$AF$2-'Indicator Date hidden'!AG125)</f>
        <v>x</v>
      </c>
      <c r="AG124" s="205">
        <f>IF('Indicator Date hidden'!AH125="x","x",$AG$2-'Indicator Date hidden'!AH125)</f>
        <v>0</v>
      </c>
      <c r="AH124" s="205">
        <f>IF('Indicator Date hidden'!AI125="x","x",$AH$2-'Indicator Date hidden'!AI125)</f>
        <v>0</v>
      </c>
      <c r="AI124" s="205">
        <f>IF('Indicator Date hidden'!AJ125="x","x",$AI$2-'Indicator Date hidden'!AJ125)</f>
        <v>0</v>
      </c>
      <c r="AJ124" s="205" t="str">
        <f>IF('Indicator Date hidden'!AK125="x","x",$AJ$2-'Indicator Date hidden'!AK125)</f>
        <v>x</v>
      </c>
      <c r="AK124" s="205">
        <f>IF('Indicator Date hidden'!AL125="x","x",$AK$2-'Indicator Date hidden'!AL125)</f>
        <v>1</v>
      </c>
      <c r="AL124" s="205">
        <f>IF('Indicator Date hidden'!AM125="x","x",$AL$2-'Indicator Date hidden'!AM125)</f>
        <v>0</v>
      </c>
      <c r="AM124" s="205">
        <f>IF('Indicator Date hidden'!AN125="x","x",$AM$2-'Indicator Date hidden'!AN125)</f>
        <v>0</v>
      </c>
      <c r="AN124" s="205">
        <f>IF('Indicator Date hidden'!AO125="x","x",$AN$2-'Indicator Date hidden'!AO125)</f>
        <v>0</v>
      </c>
      <c r="AO124" s="205">
        <f>IF('Indicator Date hidden'!AP125="x","x",$AO$2-'Indicator Date hidden'!AP125)</f>
        <v>2</v>
      </c>
      <c r="AP124" s="205" t="str">
        <f>IF('Indicator Date hidden'!AQ125="x","x",$AP$2-'Indicator Date hidden'!AQ125)</f>
        <v>x</v>
      </c>
      <c r="AQ124" s="205">
        <f>IF('Indicator Date hidden'!AR125="x","x",$AQ$2-'Indicator Date hidden'!AR125)</f>
        <v>0</v>
      </c>
      <c r="AR124" s="205">
        <f>IF('Indicator Date hidden'!AS125="x","x",$AR$2-'Indicator Date hidden'!AS125)</f>
        <v>0</v>
      </c>
      <c r="AS124" s="205">
        <f>IF('Indicator Date hidden'!AT125="x","x",$AS$2-'Indicator Date hidden'!AT125)</f>
        <v>0</v>
      </c>
      <c r="AT124" s="205">
        <f>IF('Indicator Date hidden'!AU125="x","x",$AT$2-'Indicator Date hidden'!AU125)</f>
        <v>0</v>
      </c>
      <c r="AU124" s="205" t="str">
        <f>IF('Indicator Date hidden'!AV125="x","x",$AU$2-'Indicator Date hidden'!AV125)</f>
        <v>x</v>
      </c>
      <c r="AV124" s="205">
        <f>IF('Indicator Date hidden'!AW125="x","x",$AV$2-'Indicator Date hidden'!AW125)</f>
        <v>0</v>
      </c>
      <c r="AW124" s="205">
        <f>IF('Indicator Date hidden'!AX125="x","x",$AW$2-'Indicator Date hidden'!AX125)</f>
        <v>0</v>
      </c>
      <c r="AX124" s="205">
        <f>IF('Indicator Date hidden'!AY125="x","x",$AX$2-'Indicator Date hidden'!AY125)</f>
        <v>0</v>
      </c>
      <c r="AY124" s="205" t="str">
        <f>IF('Indicator Date hidden'!AZ125="x","x",$AY$2-'Indicator Date hidden'!AZ125)</f>
        <v>x</v>
      </c>
      <c r="AZ124" s="205">
        <f>IF('Indicator Date hidden'!BA125="x","x",$AZ$2-'Indicator Date hidden'!BA125)</f>
        <v>0</v>
      </c>
      <c r="BA124">
        <f t="shared" si="15"/>
        <v>7</v>
      </c>
      <c r="BB124" s="21">
        <f t="shared" si="16"/>
        <v>0.17073170731707318</v>
      </c>
      <c r="BC124">
        <f t="shared" si="17"/>
        <v>3</v>
      </c>
      <c r="BD124" s="21">
        <f t="shared" si="18"/>
        <v>0.69501496823292719</v>
      </c>
      <c r="BE124" s="281">
        <f t="shared" si="19"/>
        <v>0</v>
      </c>
    </row>
    <row r="125" spans="1:57" x14ac:dyDescent="0.35">
      <c r="A125" t="s">
        <v>7099</v>
      </c>
      <c r="B125" s="205">
        <f>IF('Indicator Date hidden'!C126="x","x",$B$2-'Indicator Date hidden'!C126)</f>
        <v>0</v>
      </c>
      <c r="C125" s="205">
        <f>IF('Indicator Date hidden'!D126="x","x",$C$2-'Indicator Date hidden'!D126)</f>
        <v>0</v>
      </c>
      <c r="D125" s="205">
        <f>IF('Indicator Date hidden'!E126="x","x",$D$2-'Indicator Date hidden'!E126)</f>
        <v>0</v>
      </c>
      <c r="E125" s="205">
        <f>IF('Indicator Date hidden'!F126="x","x",$E$2-'Indicator Date hidden'!F126)</f>
        <v>0</v>
      </c>
      <c r="F125" s="205">
        <f>IF('Indicator Date hidden'!G126="x","x",$F$2-'Indicator Date hidden'!G126)</f>
        <v>0</v>
      </c>
      <c r="G125" s="205">
        <f>IF('Indicator Date hidden'!H126="x","x",$G$2-'Indicator Date hidden'!H126)</f>
        <v>0</v>
      </c>
      <c r="H125" s="205">
        <f>IF('Indicator Date hidden'!I126="x","x",$H$2-'Indicator Date hidden'!I126)</f>
        <v>0</v>
      </c>
      <c r="I125" s="205">
        <f>IF('Indicator Date hidden'!J126="x","x",$I$2-'Indicator Date hidden'!J126)</f>
        <v>0</v>
      </c>
      <c r="J125" s="205">
        <f>IF('Indicator Date hidden'!K126="x","x",$J$2-'Indicator Date hidden'!K126)</f>
        <v>0</v>
      </c>
      <c r="K125" s="205">
        <f>IF('Indicator Date hidden'!L126="x","x",$K$2-'Indicator Date hidden'!L126)</f>
        <v>0</v>
      </c>
      <c r="L125" s="205">
        <f>IF('Indicator Date hidden'!M126="x","x",$L$2-'Indicator Date hidden'!M126)</f>
        <v>0</v>
      </c>
      <c r="M125" s="205">
        <f>IF('Indicator Date hidden'!N126="x","x",$M$2-'Indicator Date hidden'!N126)</f>
        <v>0</v>
      </c>
      <c r="N125" s="205">
        <f>IF('Indicator Date hidden'!O126="x","x",$N$2-'Indicator Date hidden'!O126)</f>
        <v>0</v>
      </c>
      <c r="O125" s="205">
        <f>IF('Indicator Date hidden'!P126="x","x",$O$2-'Indicator Date hidden'!P126)</f>
        <v>0</v>
      </c>
      <c r="P125" s="205">
        <f>IF('Indicator Date hidden'!Q126="x","x",$P$2-'Indicator Date hidden'!Q126)</f>
        <v>0</v>
      </c>
      <c r="Q125" s="205">
        <f>IF('Indicator Date hidden'!R126="x","x",$Q$2-'Indicator Date hidden'!R126)</f>
        <v>2</v>
      </c>
      <c r="R125" s="205">
        <f>IF('Indicator Date hidden'!S126="x","x",$R$2-'Indicator Date hidden'!S126)</f>
        <v>0</v>
      </c>
      <c r="S125" s="205">
        <f>IF('Indicator Date hidden'!T126="x","x",$S$2-'Indicator Date hidden'!T126)</f>
        <v>0</v>
      </c>
      <c r="T125" s="205">
        <f>IF('Indicator Date hidden'!U126="x","x",$T$2-'Indicator Date hidden'!U126)</f>
        <v>0</v>
      </c>
      <c r="U125" s="205">
        <f>IF('Indicator Date hidden'!V126="x","x",$U$2-'Indicator Date hidden'!V126)</f>
        <v>0</v>
      </c>
      <c r="V125" s="205">
        <f>IF('Indicator Date hidden'!W126="x","x",$V$2-'Indicator Date hidden'!W126)</f>
        <v>0</v>
      </c>
      <c r="W125" s="205">
        <f>IF('Indicator Date hidden'!X126="x","x",$W$2-'Indicator Date hidden'!X126)</f>
        <v>8</v>
      </c>
      <c r="X125" s="205">
        <f>IF('Indicator Date hidden'!Y126="x","x",$X$2-'Indicator Date hidden'!Y126)</f>
        <v>0</v>
      </c>
      <c r="Y125" s="205">
        <f>IF('Indicator Date hidden'!Z126="x","x",$Y$2-'Indicator Date hidden'!Z126)</f>
        <v>0</v>
      </c>
      <c r="Z125" s="205">
        <f>IF('Indicator Date hidden'!AA126="x","x",$Z$2-'Indicator Date hidden'!AA126)</f>
        <v>0</v>
      </c>
      <c r="AA125" s="205">
        <f>IF('Indicator Date hidden'!AB126="x","x",$AA$2-'Indicator Date hidden'!AB126)</f>
        <v>0</v>
      </c>
      <c r="AB125" s="205">
        <f>IF('Indicator Date hidden'!AC126="x","x",$AB$2-'Indicator Date hidden'!AC126)</f>
        <v>0</v>
      </c>
      <c r="AC125" s="205">
        <f>IF('Indicator Date hidden'!AD126="x","x",$AC$2-'Indicator Date hidden'!AD126)</f>
        <v>0</v>
      </c>
      <c r="AD125" s="205">
        <f>IF('Indicator Date hidden'!AE126="x","x",$AD$2-'Indicator Date hidden'!AE126)</f>
        <v>0</v>
      </c>
      <c r="AE125" s="205">
        <f>IF('Indicator Date hidden'!AF126="x","x",$AE$2-'Indicator Date hidden'!AF126)</f>
        <v>0</v>
      </c>
      <c r="AF125" s="205">
        <f>IF('Indicator Date hidden'!AG126="x","x",$AF$2-'Indicator Date hidden'!AG126)</f>
        <v>4</v>
      </c>
      <c r="AG125" s="205">
        <f>IF('Indicator Date hidden'!AH126="x","x",$AG$2-'Indicator Date hidden'!AH126)</f>
        <v>0</v>
      </c>
      <c r="AH125" s="205">
        <f>IF('Indicator Date hidden'!AI126="x","x",$AH$2-'Indicator Date hidden'!AI126)</f>
        <v>0</v>
      </c>
      <c r="AI125" s="205">
        <f>IF('Indicator Date hidden'!AJ126="x","x",$AI$2-'Indicator Date hidden'!AJ126)</f>
        <v>0</v>
      </c>
      <c r="AJ125" s="205" t="str">
        <f>IF('Indicator Date hidden'!AK126="x","x",$AJ$2-'Indicator Date hidden'!AK126)</f>
        <v>x</v>
      </c>
      <c r="AK125" s="205">
        <f>IF('Indicator Date hidden'!AL126="x","x",$AK$2-'Indicator Date hidden'!AL126)</f>
        <v>1</v>
      </c>
      <c r="AL125" s="205">
        <f>IF('Indicator Date hidden'!AM126="x","x",$AL$2-'Indicator Date hidden'!AM126)</f>
        <v>0</v>
      </c>
      <c r="AM125" s="205">
        <f>IF('Indicator Date hidden'!AN126="x","x",$AM$2-'Indicator Date hidden'!AN126)</f>
        <v>0</v>
      </c>
      <c r="AN125" s="205">
        <f>IF('Indicator Date hidden'!AO126="x","x",$AN$2-'Indicator Date hidden'!AO126)</f>
        <v>0</v>
      </c>
      <c r="AO125" s="205">
        <f>IF('Indicator Date hidden'!AP126="x","x",$AO$2-'Indicator Date hidden'!AP126)</f>
        <v>0</v>
      </c>
      <c r="AP125" s="205">
        <f>IF('Indicator Date hidden'!AQ126="x","x",$AP$2-'Indicator Date hidden'!AQ126)</f>
        <v>0</v>
      </c>
      <c r="AQ125" s="205">
        <f>IF('Indicator Date hidden'!AR126="x","x",$AQ$2-'Indicator Date hidden'!AR126)</f>
        <v>6</v>
      </c>
      <c r="AR125" s="205">
        <f>IF('Indicator Date hidden'!AS126="x","x",$AR$2-'Indicator Date hidden'!AS126)</f>
        <v>0</v>
      </c>
      <c r="AS125" s="205">
        <f>IF('Indicator Date hidden'!AT126="x","x",$AS$2-'Indicator Date hidden'!AT126)</f>
        <v>0</v>
      </c>
      <c r="AT125" s="205">
        <f>IF('Indicator Date hidden'!AU126="x","x",$AT$2-'Indicator Date hidden'!AU126)</f>
        <v>0</v>
      </c>
      <c r="AU125" s="205" t="str">
        <f>IF('Indicator Date hidden'!AV126="x","x",$AU$2-'Indicator Date hidden'!AV126)</f>
        <v>x</v>
      </c>
      <c r="AV125" s="205">
        <f>IF('Indicator Date hidden'!AW126="x","x",$AV$2-'Indicator Date hidden'!AW126)</f>
        <v>0</v>
      </c>
      <c r="AW125" s="205">
        <f>IF('Indicator Date hidden'!AX126="x","x",$AW$2-'Indicator Date hidden'!AX126)</f>
        <v>0</v>
      </c>
      <c r="AX125" s="205">
        <f>IF('Indicator Date hidden'!AY126="x","x",$AX$2-'Indicator Date hidden'!AY126)</f>
        <v>0</v>
      </c>
      <c r="AY125" s="205">
        <f>IF('Indicator Date hidden'!AZ126="x","x",$AY$2-'Indicator Date hidden'!AZ126)</f>
        <v>0</v>
      </c>
      <c r="AZ125" s="205">
        <f>IF('Indicator Date hidden'!BA126="x","x",$AZ$2-'Indicator Date hidden'!BA126)</f>
        <v>0</v>
      </c>
      <c r="BA125">
        <f t="shared" si="15"/>
        <v>21</v>
      </c>
      <c r="BB125" s="21">
        <f t="shared" si="16"/>
        <v>0.42857142857142855</v>
      </c>
      <c r="BC125">
        <f t="shared" si="17"/>
        <v>5</v>
      </c>
      <c r="BD125" s="21">
        <f t="shared" si="18"/>
        <v>1.5118578920369088</v>
      </c>
      <c r="BE125" s="281">
        <f t="shared" si="19"/>
        <v>0</v>
      </c>
    </row>
    <row r="126" spans="1:57" x14ac:dyDescent="0.35">
      <c r="A126" t="s">
        <v>7097</v>
      </c>
      <c r="B126" s="205">
        <f>IF('Indicator Date hidden'!C127="x","x",$B$2-'Indicator Date hidden'!C127)</f>
        <v>0</v>
      </c>
      <c r="C126" s="205">
        <f>IF('Indicator Date hidden'!D127="x","x",$C$2-'Indicator Date hidden'!D127)</f>
        <v>0</v>
      </c>
      <c r="D126" s="205">
        <f>IF('Indicator Date hidden'!E127="x","x",$D$2-'Indicator Date hidden'!E127)</f>
        <v>0</v>
      </c>
      <c r="E126" s="205">
        <f>IF('Indicator Date hidden'!F127="x","x",$E$2-'Indicator Date hidden'!F127)</f>
        <v>0</v>
      </c>
      <c r="F126" s="205">
        <f>IF('Indicator Date hidden'!G127="x","x",$F$2-'Indicator Date hidden'!G127)</f>
        <v>0</v>
      </c>
      <c r="G126" s="205">
        <f>IF('Indicator Date hidden'!H127="x","x",$G$2-'Indicator Date hidden'!H127)</f>
        <v>0</v>
      </c>
      <c r="H126" s="205">
        <f>IF('Indicator Date hidden'!I127="x","x",$H$2-'Indicator Date hidden'!I127)</f>
        <v>0</v>
      </c>
      <c r="I126" s="205">
        <f>IF('Indicator Date hidden'!J127="x","x",$I$2-'Indicator Date hidden'!J127)</f>
        <v>0</v>
      </c>
      <c r="J126" s="205">
        <f>IF('Indicator Date hidden'!K127="x","x",$J$2-'Indicator Date hidden'!K127)</f>
        <v>0</v>
      </c>
      <c r="K126" s="205">
        <f>IF('Indicator Date hidden'!L127="x","x",$K$2-'Indicator Date hidden'!L127)</f>
        <v>0</v>
      </c>
      <c r="L126" s="205">
        <f>IF('Indicator Date hidden'!M127="x","x",$L$2-'Indicator Date hidden'!M127)</f>
        <v>0</v>
      </c>
      <c r="M126" s="205">
        <f>IF('Indicator Date hidden'!N127="x","x",$M$2-'Indicator Date hidden'!N127)</f>
        <v>0</v>
      </c>
      <c r="N126" s="205">
        <f>IF('Indicator Date hidden'!O127="x","x",$N$2-'Indicator Date hidden'!O127)</f>
        <v>0</v>
      </c>
      <c r="O126" s="205">
        <f>IF('Indicator Date hidden'!P127="x","x",$O$2-'Indicator Date hidden'!P127)</f>
        <v>0</v>
      </c>
      <c r="P126" s="205">
        <f>IF('Indicator Date hidden'!Q127="x","x",$P$2-'Indicator Date hidden'!Q127)</f>
        <v>0</v>
      </c>
      <c r="Q126" s="205">
        <f>IF('Indicator Date hidden'!R127="x","x",$Q$2-'Indicator Date hidden'!R127)</f>
        <v>2</v>
      </c>
      <c r="R126" s="205">
        <f>IF('Indicator Date hidden'!S127="x","x",$R$2-'Indicator Date hidden'!S127)</f>
        <v>0</v>
      </c>
      <c r="S126" s="205">
        <f>IF('Indicator Date hidden'!T127="x","x",$S$2-'Indicator Date hidden'!T127)</f>
        <v>0</v>
      </c>
      <c r="T126" s="205">
        <f>IF('Indicator Date hidden'!U127="x","x",$T$2-'Indicator Date hidden'!U127)</f>
        <v>0</v>
      </c>
      <c r="U126" s="205">
        <f>IF('Indicator Date hidden'!V127="x","x",$U$2-'Indicator Date hidden'!V127)</f>
        <v>0</v>
      </c>
      <c r="V126" s="205">
        <f>IF('Indicator Date hidden'!W127="x","x",$V$2-'Indicator Date hidden'!W127)</f>
        <v>0</v>
      </c>
      <c r="W126" s="205">
        <f>IF('Indicator Date hidden'!X127="x","x",$W$2-'Indicator Date hidden'!X127)</f>
        <v>2</v>
      </c>
      <c r="X126" s="205">
        <f>IF('Indicator Date hidden'!Y127="x","x",$X$2-'Indicator Date hidden'!Y127)</f>
        <v>4</v>
      </c>
      <c r="Y126" s="205">
        <f>IF('Indicator Date hidden'!Z127="x","x",$Y$2-'Indicator Date hidden'!Z127)</f>
        <v>0</v>
      </c>
      <c r="Z126" s="205">
        <f>IF('Indicator Date hidden'!AA127="x","x",$Z$2-'Indicator Date hidden'!AA127)</f>
        <v>0</v>
      </c>
      <c r="AA126" s="205">
        <f>IF('Indicator Date hidden'!AB127="x","x",$AA$2-'Indicator Date hidden'!AB127)</f>
        <v>0</v>
      </c>
      <c r="AB126" s="205">
        <f>IF('Indicator Date hidden'!AC127="x","x",$AB$2-'Indicator Date hidden'!AC127)</f>
        <v>0</v>
      </c>
      <c r="AC126" s="205">
        <f>IF('Indicator Date hidden'!AD127="x","x",$AC$2-'Indicator Date hidden'!AD127)</f>
        <v>0</v>
      </c>
      <c r="AD126" s="205">
        <f>IF('Indicator Date hidden'!AE127="x","x",$AD$2-'Indicator Date hidden'!AE127)</f>
        <v>0</v>
      </c>
      <c r="AE126" s="205">
        <f>IF('Indicator Date hidden'!AF127="x","x",$AE$2-'Indicator Date hidden'!AF127)</f>
        <v>0</v>
      </c>
      <c r="AF126" s="205">
        <f>IF('Indicator Date hidden'!AG127="x","x",$AF$2-'Indicator Date hidden'!AG127)</f>
        <v>2</v>
      </c>
      <c r="AG126" s="205">
        <f>IF('Indicator Date hidden'!AH127="x","x",$AG$2-'Indicator Date hidden'!AH127)</f>
        <v>0</v>
      </c>
      <c r="AH126" s="205">
        <f>IF('Indicator Date hidden'!AI127="x","x",$AH$2-'Indicator Date hidden'!AI127)</f>
        <v>0</v>
      </c>
      <c r="AI126" s="205">
        <f>IF('Indicator Date hidden'!AJ127="x","x",$AI$2-'Indicator Date hidden'!AJ127)</f>
        <v>0</v>
      </c>
      <c r="AJ126" s="205">
        <f>IF('Indicator Date hidden'!AK127="x","x",$AJ$2-'Indicator Date hidden'!AK127)</f>
        <v>1</v>
      </c>
      <c r="AK126" s="205">
        <f>IF('Indicator Date hidden'!AL127="x","x",$AK$2-'Indicator Date hidden'!AL127)</f>
        <v>0</v>
      </c>
      <c r="AL126" s="205">
        <f>IF('Indicator Date hidden'!AM127="x","x",$AL$2-'Indicator Date hidden'!AM127)</f>
        <v>0</v>
      </c>
      <c r="AM126" s="205">
        <f>IF('Indicator Date hidden'!AN127="x","x",$AM$2-'Indicator Date hidden'!AN127)</f>
        <v>0</v>
      </c>
      <c r="AN126" s="205">
        <f>IF('Indicator Date hidden'!AO127="x","x",$AN$2-'Indicator Date hidden'!AO127)</f>
        <v>0</v>
      </c>
      <c r="AO126" s="205">
        <f>IF('Indicator Date hidden'!AP127="x","x",$AO$2-'Indicator Date hidden'!AP127)</f>
        <v>0</v>
      </c>
      <c r="AP126" s="205">
        <f>IF('Indicator Date hidden'!AQ127="x","x",$AP$2-'Indicator Date hidden'!AQ127)</f>
        <v>0</v>
      </c>
      <c r="AQ126" s="205">
        <f>IF('Indicator Date hidden'!AR127="x","x",$AQ$2-'Indicator Date hidden'!AR127)</f>
        <v>0</v>
      </c>
      <c r="AR126" s="205">
        <f>IF('Indicator Date hidden'!AS127="x","x",$AR$2-'Indicator Date hidden'!AS127)</f>
        <v>0</v>
      </c>
      <c r="AS126" s="205">
        <f>IF('Indicator Date hidden'!AT127="x","x",$AS$2-'Indicator Date hidden'!AT127)</f>
        <v>0</v>
      </c>
      <c r="AT126" s="205">
        <f>IF('Indicator Date hidden'!AU127="x","x",$AT$2-'Indicator Date hidden'!AU127)</f>
        <v>0</v>
      </c>
      <c r="AU126" s="205">
        <f>IF('Indicator Date hidden'!AV127="x","x",$AU$2-'Indicator Date hidden'!AV127)</f>
        <v>2</v>
      </c>
      <c r="AV126" s="205">
        <f>IF('Indicator Date hidden'!AW127="x","x",$AV$2-'Indicator Date hidden'!AW127)</f>
        <v>0</v>
      </c>
      <c r="AW126" s="205">
        <f>IF('Indicator Date hidden'!AX127="x","x",$AW$2-'Indicator Date hidden'!AX127)</f>
        <v>0</v>
      </c>
      <c r="AX126" s="205">
        <f>IF('Indicator Date hidden'!AY127="x","x",$AX$2-'Indicator Date hidden'!AY127)</f>
        <v>0</v>
      </c>
      <c r="AY126" s="205">
        <f>IF('Indicator Date hidden'!AZ127="x","x",$AY$2-'Indicator Date hidden'!AZ127)</f>
        <v>0</v>
      </c>
      <c r="AZ126" s="205">
        <f>IF('Indicator Date hidden'!BA127="x","x",$AZ$2-'Indicator Date hidden'!BA127)</f>
        <v>0</v>
      </c>
      <c r="BA126">
        <f t="shared" si="15"/>
        <v>13</v>
      </c>
      <c r="BB126" s="21">
        <f t="shared" si="16"/>
        <v>0.25490196078431371</v>
      </c>
      <c r="BC126">
        <f t="shared" si="17"/>
        <v>6</v>
      </c>
      <c r="BD126" s="21">
        <f t="shared" si="18"/>
        <v>0.7629441748370086</v>
      </c>
      <c r="BE126" s="281">
        <f t="shared" si="19"/>
        <v>0</v>
      </c>
    </row>
    <row r="127" spans="1:57" x14ac:dyDescent="0.35">
      <c r="A127" t="s">
        <v>7098</v>
      </c>
      <c r="B127" s="205">
        <f>IF('Indicator Date hidden'!C128="x","x",$B$2-'Indicator Date hidden'!C128)</f>
        <v>0</v>
      </c>
      <c r="C127" s="205">
        <f>IF('Indicator Date hidden'!D128="x","x",$C$2-'Indicator Date hidden'!D128)</f>
        <v>0</v>
      </c>
      <c r="D127" s="205">
        <f>IF('Indicator Date hidden'!E128="x","x",$D$2-'Indicator Date hidden'!E128)</f>
        <v>0</v>
      </c>
      <c r="E127" s="205">
        <f>IF('Indicator Date hidden'!F128="x","x",$E$2-'Indicator Date hidden'!F128)</f>
        <v>0</v>
      </c>
      <c r="F127" s="205">
        <f>IF('Indicator Date hidden'!G128="x","x",$F$2-'Indicator Date hidden'!G128)</f>
        <v>0</v>
      </c>
      <c r="G127" s="205">
        <f>IF('Indicator Date hidden'!H128="x","x",$G$2-'Indicator Date hidden'!H128)</f>
        <v>0</v>
      </c>
      <c r="H127" s="205">
        <f>IF('Indicator Date hidden'!I128="x","x",$H$2-'Indicator Date hidden'!I128)</f>
        <v>0</v>
      </c>
      <c r="I127" s="205">
        <f>IF('Indicator Date hidden'!J128="x","x",$I$2-'Indicator Date hidden'!J128)</f>
        <v>0</v>
      </c>
      <c r="J127" s="205">
        <f>IF('Indicator Date hidden'!K128="x","x",$J$2-'Indicator Date hidden'!K128)</f>
        <v>0</v>
      </c>
      <c r="K127" s="205">
        <f>IF('Indicator Date hidden'!L128="x","x",$K$2-'Indicator Date hidden'!L128)</f>
        <v>0</v>
      </c>
      <c r="L127" s="205">
        <f>IF('Indicator Date hidden'!M128="x","x",$L$2-'Indicator Date hidden'!M128)</f>
        <v>0</v>
      </c>
      <c r="M127" s="205">
        <f>IF('Indicator Date hidden'!N128="x","x",$M$2-'Indicator Date hidden'!N128)</f>
        <v>0</v>
      </c>
      <c r="N127" s="205">
        <f>IF('Indicator Date hidden'!O128="x","x",$N$2-'Indicator Date hidden'!O128)</f>
        <v>0</v>
      </c>
      <c r="O127" s="205">
        <f>IF('Indicator Date hidden'!P128="x","x",$O$2-'Indicator Date hidden'!P128)</f>
        <v>0</v>
      </c>
      <c r="P127" s="205">
        <f>IF('Indicator Date hidden'!Q128="x","x",$P$2-'Indicator Date hidden'!Q128)</f>
        <v>0</v>
      </c>
      <c r="Q127" s="205">
        <f>IF('Indicator Date hidden'!R128="x","x",$Q$2-'Indicator Date hidden'!R128)</f>
        <v>1</v>
      </c>
      <c r="R127" s="205">
        <f>IF('Indicator Date hidden'!S128="x","x",$R$2-'Indicator Date hidden'!S128)</f>
        <v>0</v>
      </c>
      <c r="S127" s="205">
        <f>IF('Indicator Date hidden'!T128="x","x",$S$2-'Indicator Date hidden'!T128)</f>
        <v>0</v>
      </c>
      <c r="T127" s="205">
        <f>IF('Indicator Date hidden'!U128="x","x",$T$2-'Indicator Date hidden'!U128)</f>
        <v>0</v>
      </c>
      <c r="U127" s="205">
        <f>IF('Indicator Date hidden'!V128="x","x",$U$2-'Indicator Date hidden'!V128)</f>
        <v>0</v>
      </c>
      <c r="V127" s="205">
        <f>IF('Indicator Date hidden'!W128="x","x",$V$2-'Indicator Date hidden'!W128)</f>
        <v>0</v>
      </c>
      <c r="W127" s="205">
        <f>IF('Indicator Date hidden'!X128="x","x",$W$2-'Indicator Date hidden'!X128)</f>
        <v>0</v>
      </c>
      <c r="X127" s="205">
        <f>IF('Indicator Date hidden'!Y128="x","x",$X$2-'Indicator Date hidden'!Y128)</f>
        <v>4</v>
      </c>
      <c r="Y127" s="205">
        <f>IF('Indicator Date hidden'!Z128="x","x",$Y$2-'Indicator Date hidden'!Z128)</f>
        <v>0</v>
      </c>
      <c r="Z127" s="205">
        <f>IF('Indicator Date hidden'!AA128="x","x",$Z$2-'Indicator Date hidden'!AA128)</f>
        <v>0</v>
      </c>
      <c r="AA127" s="205">
        <f>IF('Indicator Date hidden'!AB128="x","x",$AA$2-'Indicator Date hidden'!AB128)</f>
        <v>0</v>
      </c>
      <c r="AB127" s="205">
        <f>IF('Indicator Date hidden'!AC128="x","x",$AB$2-'Indicator Date hidden'!AC128)</f>
        <v>0</v>
      </c>
      <c r="AC127" s="205">
        <f>IF('Indicator Date hidden'!AD128="x","x",$AC$2-'Indicator Date hidden'!AD128)</f>
        <v>0</v>
      </c>
      <c r="AD127" s="205">
        <f>IF('Indicator Date hidden'!AE128="x","x",$AD$2-'Indicator Date hidden'!AE128)</f>
        <v>0</v>
      </c>
      <c r="AE127" s="205" t="str">
        <f>IF('Indicator Date hidden'!AF128="x","x",$AE$2-'Indicator Date hidden'!AF128)</f>
        <v>x</v>
      </c>
      <c r="AF127" s="205">
        <f>IF('Indicator Date hidden'!AG128="x","x",$AF$2-'Indicator Date hidden'!AG128)</f>
        <v>3</v>
      </c>
      <c r="AG127" s="205">
        <f>IF('Indicator Date hidden'!AH128="x","x",$AG$2-'Indicator Date hidden'!AH128)</f>
        <v>0</v>
      </c>
      <c r="AH127" s="205">
        <f>IF('Indicator Date hidden'!AI128="x","x",$AH$2-'Indicator Date hidden'!AI128)</f>
        <v>0</v>
      </c>
      <c r="AI127" s="205">
        <f>IF('Indicator Date hidden'!AJ128="x","x",$AI$2-'Indicator Date hidden'!AJ128)</f>
        <v>0</v>
      </c>
      <c r="AJ127" s="205">
        <f>IF('Indicator Date hidden'!AK128="x","x",$AJ$2-'Indicator Date hidden'!AK128)</f>
        <v>0</v>
      </c>
      <c r="AK127" s="205">
        <f>IF('Indicator Date hidden'!AL128="x","x",$AK$2-'Indicator Date hidden'!AL128)</f>
        <v>1</v>
      </c>
      <c r="AL127" s="205">
        <f>IF('Indicator Date hidden'!AM128="x","x",$AL$2-'Indicator Date hidden'!AM128)</f>
        <v>0</v>
      </c>
      <c r="AM127" s="205">
        <f>IF('Indicator Date hidden'!AN128="x","x",$AM$2-'Indicator Date hidden'!AN128)</f>
        <v>0</v>
      </c>
      <c r="AN127" s="205">
        <f>IF('Indicator Date hidden'!AO128="x","x",$AN$2-'Indicator Date hidden'!AO128)</f>
        <v>0</v>
      </c>
      <c r="AO127" s="205">
        <f>IF('Indicator Date hidden'!AP128="x","x",$AO$2-'Indicator Date hidden'!AP128)</f>
        <v>1</v>
      </c>
      <c r="AP127" s="205">
        <f>IF('Indicator Date hidden'!AQ128="x","x",$AP$2-'Indicator Date hidden'!AQ128)</f>
        <v>1</v>
      </c>
      <c r="AQ127" s="205">
        <f>IF('Indicator Date hidden'!AR128="x","x",$AQ$2-'Indicator Date hidden'!AR128)</f>
        <v>0</v>
      </c>
      <c r="AR127" s="205">
        <f>IF('Indicator Date hidden'!AS128="x","x",$AR$2-'Indicator Date hidden'!AS128)</f>
        <v>0</v>
      </c>
      <c r="AS127" s="205">
        <f>IF('Indicator Date hidden'!AT128="x","x",$AS$2-'Indicator Date hidden'!AT128)</f>
        <v>0</v>
      </c>
      <c r="AT127" s="205">
        <f>IF('Indicator Date hidden'!AU128="x","x",$AT$2-'Indicator Date hidden'!AU128)</f>
        <v>0</v>
      </c>
      <c r="AU127" s="205">
        <f>IF('Indicator Date hidden'!AV128="x","x",$AU$2-'Indicator Date hidden'!AV128)</f>
        <v>6</v>
      </c>
      <c r="AV127" s="205">
        <f>IF('Indicator Date hidden'!AW128="x","x",$AV$2-'Indicator Date hidden'!AW128)</f>
        <v>0</v>
      </c>
      <c r="AW127" s="205">
        <f>IF('Indicator Date hidden'!AX128="x","x",$AW$2-'Indicator Date hidden'!AX128)</f>
        <v>0</v>
      </c>
      <c r="AX127" s="205">
        <f>IF('Indicator Date hidden'!AY128="x","x",$AX$2-'Indicator Date hidden'!AY128)</f>
        <v>0</v>
      </c>
      <c r="AY127" s="205">
        <f>IF('Indicator Date hidden'!AZ128="x","x",$AY$2-'Indicator Date hidden'!AZ128)</f>
        <v>0</v>
      </c>
      <c r="AZ127" s="205">
        <f>IF('Indicator Date hidden'!BA128="x","x",$AZ$2-'Indicator Date hidden'!BA128)</f>
        <v>0</v>
      </c>
      <c r="BA127">
        <f t="shared" si="15"/>
        <v>17</v>
      </c>
      <c r="BB127" s="21">
        <f t="shared" si="16"/>
        <v>0.34</v>
      </c>
      <c r="BC127">
        <f t="shared" si="17"/>
        <v>7</v>
      </c>
      <c r="BD127" s="21">
        <f t="shared" si="18"/>
        <v>1.0883014288330233</v>
      </c>
      <c r="BE127" s="281">
        <f t="shared" si="19"/>
        <v>0</v>
      </c>
    </row>
    <row r="128" spans="1:57" x14ac:dyDescent="0.35">
      <c r="A128" t="s">
        <v>7103</v>
      </c>
      <c r="B128" s="205">
        <f>IF('Indicator Date hidden'!C129="x","x",$B$2-'Indicator Date hidden'!C129)</f>
        <v>0</v>
      </c>
      <c r="C128" s="205">
        <f>IF('Indicator Date hidden'!D129="x","x",$C$2-'Indicator Date hidden'!D129)</f>
        <v>0</v>
      </c>
      <c r="D128" s="205">
        <f>IF('Indicator Date hidden'!E129="x","x",$D$2-'Indicator Date hidden'!E129)</f>
        <v>0</v>
      </c>
      <c r="E128" s="205">
        <f>IF('Indicator Date hidden'!F129="x","x",$E$2-'Indicator Date hidden'!F129)</f>
        <v>0</v>
      </c>
      <c r="F128" s="205">
        <f>IF('Indicator Date hidden'!G129="x","x",$F$2-'Indicator Date hidden'!G129)</f>
        <v>0</v>
      </c>
      <c r="G128" s="205">
        <f>IF('Indicator Date hidden'!H129="x","x",$G$2-'Indicator Date hidden'!H129)</f>
        <v>0</v>
      </c>
      <c r="H128" s="205">
        <f>IF('Indicator Date hidden'!I129="x","x",$H$2-'Indicator Date hidden'!I129)</f>
        <v>0</v>
      </c>
      <c r="I128" s="205">
        <f>IF('Indicator Date hidden'!J129="x","x",$I$2-'Indicator Date hidden'!J129)</f>
        <v>0</v>
      </c>
      <c r="J128" s="205">
        <f>IF('Indicator Date hidden'!K129="x","x",$J$2-'Indicator Date hidden'!K129)</f>
        <v>0</v>
      </c>
      <c r="K128" s="205">
        <f>IF('Indicator Date hidden'!L129="x","x",$K$2-'Indicator Date hidden'!L129)</f>
        <v>0</v>
      </c>
      <c r="L128" s="205">
        <f>IF('Indicator Date hidden'!M129="x","x",$L$2-'Indicator Date hidden'!M129)</f>
        <v>0</v>
      </c>
      <c r="M128" s="205">
        <f>IF('Indicator Date hidden'!N129="x","x",$M$2-'Indicator Date hidden'!N129)</f>
        <v>0</v>
      </c>
      <c r="N128" s="205">
        <f>IF('Indicator Date hidden'!O129="x","x",$N$2-'Indicator Date hidden'!O129)</f>
        <v>0</v>
      </c>
      <c r="O128" s="205">
        <f>IF('Indicator Date hidden'!P129="x","x",$O$2-'Indicator Date hidden'!P129)</f>
        <v>0</v>
      </c>
      <c r="P128" s="205">
        <f>IF('Indicator Date hidden'!Q129="x","x",$P$2-'Indicator Date hidden'!Q129)</f>
        <v>0</v>
      </c>
      <c r="Q128" s="205" t="str">
        <f>IF('Indicator Date hidden'!R129="x","x",$Q$2-'Indicator Date hidden'!R129)</f>
        <v>x</v>
      </c>
      <c r="R128" s="205">
        <f>IF('Indicator Date hidden'!S129="x","x",$R$2-'Indicator Date hidden'!S129)</f>
        <v>0</v>
      </c>
      <c r="S128" s="205">
        <f>IF('Indicator Date hidden'!T129="x","x",$S$2-'Indicator Date hidden'!T129)</f>
        <v>0</v>
      </c>
      <c r="T128" s="205">
        <f>IF('Indicator Date hidden'!U129="x","x",$T$2-'Indicator Date hidden'!U129)</f>
        <v>0</v>
      </c>
      <c r="U128" s="205" t="str">
        <f>IF('Indicator Date hidden'!V129="x","x",$U$2-'Indicator Date hidden'!V129)</f>
        <v>x</v>
      </c>
      <c r="V128" s="205">
        <f>IF('Indicator Date hidden'!W129="x","x",$V$2-'Indicator Date hidden'!W129)</f>
        <v>0</v>
      </c>
      <c r="W128" s="205" t="str">
        <f>IF('Indicator Date hidden'!X129="x","x",$W$2-'Indicator Date hidden'!X129)</f>
        <v>x</v>
      </c>
      <c r="X128" s="205">
        <f>IF('Indicator Date hidden'!Y129="x","x",$X$2-'Indicator Date hidden'!Y129)</f>
        <v>2</v>
      </c>
      <c r="Y128" s="205">
        <f>IF('Indicator Date hidden'!Z129="x","x",$Y$2-'Indicator Date hidden'!Z129)</f>
        <v>0</v>
      </c>
      <c r="Z128" s="205">
        <f>IF('Indicator Date hidden'!AA129="x","x",$Z$2-'Indicator Date hidden'!AA129)</f>
        <v>0</v>
      </c>
      <c r="AA128" s="205">
        <f>IF('Indicator Date hidden'!AB129="x","x",$AA$2-'Indicator Date hidden'!AB129)</f>
        <v>0</v>
      </c>
      <c r="AB128" s="205">
        <f>IF('Indicator Date hidden'!AC129="x","x",$AB$2-'Indicator Date hidden'!AC129)</f>
        <v>0</v>
      </c>
      <c r="AC128" s="205">
        <f>IF('Indicator Date hidden'!AD129="x","x",$AC$2-'Indicator Date hidden'!AD129)</f>
        <v>0</v>
      </c>
      <c r="AD128" s="205" t="str">
        <f>IF('Indicator Date hidden'!AE129="x","x",$AD$2-'Indicator Date hidden'!AE129)</f>
        <v>x</v>
      </c>
      <c r="AE128" s="205">
        <f>IF('Indicator Date hidden'!AF129="x","x",$AE$2-'Indicator Date hidden'!AF129)</f>
        <v>0</v>
      </c>
      <c r="AF128" s="205">
        <f>IF('Indicator Date hidden'!AG129="x","x",$AF$2-'Indicator Date hidden'!AG129)</f>
        <v>1</v>
      </c>
      <c r="AG128" s="205">
        <f>IF('Indicator Date hidden'!AH129="x","x",$AG$2-'Indicator Date hidden'!AH129)</f>
        <v>0</v>
      </c>
      <c r="AH128" s="205">
        <f>IF('Indicator Date hidden'!AI129="x","x",$AH$2-'Indicator Date hidden'!AI129)</f>
        <v>0</v>
      </c>
      <c r="AI128" s="205">
        <f>IF('Indicator Date hidden'!AJ129="x","x",$AI$2-'Indicator Date hidden'!AJ129)</f>
        <v>0</v>
      </c>
      <c r="AJ128" s="205" t="str">
        <f>IF('Indicator Date hidden'!AK129="x","x",$AJ$2-'Indicator Date hidden'!AK129)</f>
        <v>x</v>
      </c>
      <c r="AK128" s="205">
        <f>IF('Indicator Date hidden'!AL129="x","x",$AK$2-'Indicator Date hidden'!AL129)</f>
        <v>1</v>
      </c>
      <c r="AL128" s="205">
        <f>IF('Indicator Date hidden'!AM129="x","x",$AL$2-'Indicator Date hidden'!AM129)</f>
        <v>0</v>
      </c>
      <c r="AM128" s="205">
        <f>IF('Indicator Date hidden'!AN129="x","x",$AM$2-'Indicator Date hidden'!AN129)</f>
        <v>0</v>
      </c>
      <c r="AN128" s="205">
        <f>IF('Indicator Date hidden'!AO129="x","x",$AN$2-'Indicator Date hidden'!AO129)</f>
        <v>0</v>
      </c>
      <c r="AO128" s="205">
        <f>IF('Indicator Date hidden'!AP129="x","x",$AO$2-'Indicator Date hidden'!AP129)</f>
        <v>0</v>
      </c>
      <c r="AP128" s="205">
        <f>IF('Indicator Date hidden'!AQ129="x","x",$AP$2-'Indicator Date hidden'!AQ129)</f>
        <v>0</v>
      </c>
      <c r="AQ128" s="205">
        <f>IF('Indicator Date hidden'!AR129="x","x",$AQ$2-'Indicator Date hidden'!AR129)</f>
        <v>0</v>
      </c>
      <c r="AR128" s="205">
        <f>IF('Indicator Date hidden'!AS129="x","x",$AR$2-'Indicator Date hidden'!AS129)</f>
        <v>0</v>
      </c>
      <c r="AS128" s="205">
        <f>IF('Indicator Date hidden'!AT129="x","x",$AS$2-'Indicator Date hidden'!AT129)</f>
        <v>0</v>
      </c>
      <c r="AT128" s="205">
        <f>IF('Indicator Date hidden'!AU129="x","x",$AT$2-'Indicator Date hidden'!AU129)</f>
        <v>0</v>
      </c>
      <c r="AU128" s="205" t="str">
        <f>IF('Indicator Date hidden'!AV129="x","x",$AU$2-'Indicator Date hidden'!AV129)</f>
        <v>x</v>
      </c>
      <c r="AV128" s="205">
        <f>IF('Indicator Date hidden'!AW129="x","x",$AV$2-'Indicator Date hidden'!AW129)</f>
        <v>0</v>
      </c>
      <c r="AW128" s="205">
        <f>IF('Indicator Date hidden'!AX129="x","x",$AW$2-'Indicator Date hidden'!AX129)</f>
        <v>0</v>
      </c>
      <c r="AX128" s="205">
        <f>IF('Indicator Date hidden'!AY129="x","x",$AX$2-'Indicator Date hidden'!AY129)</f>
        <v>0</v>
      </c>
      <c r="AY128" s="205">
        <f>IF('Indicator Date hidden'!AZ129="x","x",$AY$2-'Indicator Date hidden'!AZ129)</f>
        <v>0</v>
      </c>
      <c r="AZ128" s="205">
        <f>IF('Indicator Date hidden'!BA129="x","x",$AZ$2-'Indicator Date hidden'!BA129)</f>
        <v>0</v>
      </c>
      <c r="BA128">
        <f t="shared" si="15"/>
        <v>4</v>
      </c>
      <c r="BB128" s="21">
        <f t="shared" si="16"/>
        <v>8.8888888888888892E-2</v>
      </c>
      <c r="BC128">
        <f t="shared" si="17"/>
        <v>3</v>
      </c>
      <c r="BD128" s="21">
        <f t="shared" si="18"/>
        <v>0.35416394334464951</v>
      </c>
      <c r="BE128" s="281">
        <f t="shared" si="19"/>
        <v>0</v>
      </c>
    </row>
    <row r="129" spans="1:57" x14ac:dyDescent="0.35">
      <c r="A129" t="s">
        <v>7111</v>
      </c>
      <c r="B129" s="205">
        <f>IF('Indicator Date hidden'!C130="x","x",$B$2-'Indicator Date hidden'!C130)</f>
        <v>0</v>
      </c>
      <c r="C129" s="205">
        <f>IF('Indicator Date hidden'!D130="x","x",$C$2-'Indicator Date hidden'!D130)</f>
        <v>0</v>
      </c>
      <c r="D129" s="205">
        <f>IF('Indicator Date hidden'!E130="x","x",$D$2-'Indicator Date hidden'!E130)</f>
        <v>0</v>
      </c>
      <c r="E129" s="205">
        <f>IF('Indicator Date hidden'!F130="x","x",$E$2-'Indicator Date hidden'!F130)</f>
        <v>0</v>
      </c>
      <c r="F129" s="205">
        <f>IF('Indicator Date hidden'!G130="x","x",$F$2-'Indicator Date hidden'!G130)</f>
        <v>0</v>
      </c>
      <c r="G129" s="205">
        <f>IF('Indicator Date hidden'!H130="x","x",$G$2-'Indicator Date hidden'!H130)</f>
        <v>0</v>
      </c>
      <c r="H129" s="205">
        <f>IF('Indicator Date hidden'!I130="x","x",$H$2-'Indicator Date hidden'!I130)</f>
        <v>0</v>
      </c>
      <c r="I129" s="205">
        <f>IF('Indicator Date hidden'!J130="x","x",$I$2-'Indicator Date hidden'!J130)</f>
        <v>0</v>
      </c>
      <c r="J129" s="205">
        <f>IF('Indicator Date hidden'!K130="x","x",$J$2-'Indicator Date hidden'!K130)</f>
        <v>0</v>
      </c>
      <c r="K129" s="205">
        <f>IF('Indicator Date hidden'!L130="x","x",$K$2-'Indicator Date hidden'!L130)</f>
        <v>0</v>
      </c>
      <c r="L129" s="205">
        <f>IF('Indicator Date hidden'!M130="x","x",$L$2-'Indicator Date hidden'!M130)</f>
        <v>0</v>
      </c>
      <c r="M129" s="205">
        <f>IF('Indicator Date hidden'!N130="x","x",$M$2-'Indicator Date hidden'!N130)</f>
        <v>0</v>
      </c>
      <c r="N129" s="205">
        <f>IF('Indicator Date hidden'!O130="x","x",$N$2-'Indicator Date hidden'!O130)</f>
        <v>0</v>
      </c>
      <c r="O129" s="205">
        <f>IF('Indicator Date hidden'!P130="x","x",$O$2-'Indicator Date hidden'!P130)</f>
        <v>0</v>
      </c>
      <c r="P129" s="205">
        <f>IF('Indicator Date hidden'!Q130="x","x",$P$2-'Indicator Date hidden'!Q130)</f>
        <v>0</v>
      </c>
      <c r="Q129" s="205" t="str">
        <f>IF('Indicator Date hidden'!R130="x","x",$Q$2-'Indicator Date hidden'!R130)</f>
        <v>x</v>
      </c>
      <c r="R129" s="205">
        <f>IF('Indicator Date hidden'!S130="x","x",$R$2-'Indicator Date hidden'!S130)</f>
        <v>0</v>
      </c>
      <c r="S129" s="205">
        <f>IF('Indicator Date hidden'!T130="x","x",$S$2-'Indicator Date hidden'!T130)</f>
        <v>0</v>
      </c>
      <c r="T129" s="205">
        <f>IF('Indicator Date hidden'!U130="x","x",$T$2-'Indicator Date hidden'!U130)</f>
        <v>0</v>
      </c>
      <c r="U129" s="205" t="str">
        <f>IF('Indicator Date hidden'!V130="x","x",$U$2-'Indicator Date hidden'!V130)</f>
        <v>x</v>
      </c>
      <c r="V129" s="205">
        <f>IF('Indicator Date hidden'!W130="x","x",$V$2-'Indicator Date hidden'!W130)</f>
        <v>0</v>
      </c>
      <c r="W129" s="205">
        <f>IF('Indicator Date hidden'!X130="x","x",$W$2-'Indicator Date hidden'!X130)</f>
        <v>5</v>
      </c>
      <c r="X129" s="205">
        <f>IF('Indicator Date hidden'!Y130="x","x",$X$2-'Indicator Date hidden'!Y130)</f>
        <v>2</v>
      </c>
      <c r="Y129" s="205">
        <f>IF('Indicator Date hidden'!Z130="x","x",$Y$2-'Indicator Date hidden'!Z130)</f>
        <v>0</v>
      </c>
      <c r="Z129" s="205">
        <f>IF('Indicator Date hidden'!AA130="x","x",$Z$2-'Indicator Date hidden'!AA130)</f>
        <v>0</v>
      </c>
      <c r="AA129" s="205">
        <f>IF('Indicator Date hidden'!AB130="x","x",$AA$2-'Indicator Date hidden'!AB130)</f>
        <v>0</v>
      </c>
      <c r="AB129" s="205">
        <f>IF('Indicator Date hidden'!AC130="x","x",$AB$2-'Indicator Date hidden'!AC130)</f>
        <v>0</v>
      </c>
      <c r="AC129" s="205">
        <f>IF('Indicator Date hidden'!AD130="x","x",$AC$2-'Indicator Date hidden'!AD130)</f>
        <v>0</v>
      </c>
      <c r="AD129" s="205" t="str">
        <f>IF('Indicator Date hidden'!AE130="x","x",$AD$2-'Indicator Date hidden'!AE130)</f>
        <v>x</v>
      </c>
      <c r="AE129" s="205">
        <f>IF('Indicator Date hidden'!AF130="x","x",$AE$2-'Indicator Date hidden'!AF130)</f>
        <v>0</v>
      </c>
      <c r="AF129" s="205" t="str">
        <f>IF('Indicator Date hidden'!AG130="x","x",$AF$2-'Indicator Date hidden'!AG130)</f>
        <v>x</v>
      </c>
      <c r="AG129" s="205">
        <f>IF('Indicator Date hidden'!AH130="x","x",$AG$2-'Indicator Date hidden'!AH130)</f>
        <v>0</v>
      </c>
      <c r="AH129" s="205">
        <f>IF('Indicator Date hidden'!AI130="x","x",$AH$2-'Indicator Date hidden'!AI130)</f>
        <v>0</v>
      </c>
      <c r="AI129" s="205">
        <f>IF('Indicator Date hidden'!AJ130="x","x",$AI$2-'Indicator Date hidden'!AJ130)</f>
        <v>0</v>
      </c>
      <c r="AJ129" s="205" t="str">
        <f>IF('Indicator Date hidden'!AK130="x","x",$AJ$2-'Indicator Date hidden'!AK130)</f>
        <v>x</v>
      </c>
      <c r="AK129" s="205">
        <f>IF('Indicator Date hidden'!AL130="x","x",$AK$2-'Indicator Date hidden'!AL130)</f>
        <v>1</v>
      </c>
      <c r="AL129" s="205">
        <f>IF('Indicator Date hidden'!AM130="x","x",$AL$2-'Indicator Date hidden'!AM130)</f>
        <v>0</v>
      </c>
      <c r="AM129" s="205">
        <f>IF('Indicator Date hidden'!AN130="x","x",$AM$2-'Indicator Date hidden'!AN130)</f>
        <v>0</v>
      </c>
      <c r="AN129" s="205">
        <f>IF('Indicator Date hidden'!AO130="x","x",$AN$2-'Indicator Date hidden'!AO130)</f>
        <v>0</v>
      </c>
      <c r="AO129" s="205">
        <f>IF('Indicator Date hidden'!AP130="x","x",$AO$2-'Indicator Date hidden'!AP130)</f>
        <v>0</v>
      </c>
      <c r="AP129" s="205">
        <f>IF('Indicator Date hidden'!AQ130="x","x",$AP$2-'Indicator Date hidden'!AQ130)</f>
        <v>0</v>
      </c>
      <c r="AQ129" s="205" t="str">
        <f>IF('Indicator Date hidden'!AR130="x","x",$AQ$2-'Indicator Date hidden'!AR130)</f>
        <v>x</v>
      </c>
      <c r="AR129" s="205">
        <f>IF('Indicator Date hidden'!AS130="x","x",$AR$2-'Indicator Date hidden'!AS130)</f>
        <v>0</v>
      </c>
      <c r="AS129" s="205">
        <f>IF('Indicator Date hidden'!AT130="x","x",$AS$2-'Indicator Date hidden'!AT130)</f>
        <v>0</v>
      </c>
      <c r="AT129" s="205">
        <f>IF('Indicator Date hidden'!AU130="x","x",$AT$2-'Indicator Date hidden'!AU130)</f>
        <v>0</v>
      </c>
      <c r="AU129" s="205">
        <f>IF('Indicator Date hidden'!AV130="x","x",$AU$2-'Indicator Date hidden'!AV130)</f>
        <v>0</v>
      </c>
      <c r="AV129" s="205">
        <f>IF('Indicator Date hidden'!AW130="x","x",$AV$2-'Indicator Date hidden'!AW130)</f>
        <v>0</v>
      </c>
      <c r="AW129" s="205">
        <f>IF('Indicator Date hidden'!AX130="x","x",$AW$2-'Indicator Date hidden'!AX130)</f>
        <v>0</v>
      </c>
      <c r="AX129" s="205">
        <f>IF('Indicator Date hidden'!AY130="x","x",$AX$2-'Indicator Date hidden'!AY130)</f>
        <v>0</v>
      </c>
      <c r="AY129" s="205">
        <f>IF('Indicator Date hidden'!AZ130="x","x",$AY$2-'Indicator Date hidden'!AZ130)</f>
        <v>0</v>
      </c>
      <c r="AZ129" s="205">
        <f>IF('Indicator Date hidden'!BA130="x","x",$AZ$2-'Indicator Date hidden'!BA130)</f>
        <v>0</v>
      </c>
      <c r="BA129">
        <f t="shared" si="15"/>
        <v>8</v>
      </c>
      <c r="BB129" s="21">
        <f t="shared" si="16"/>
        <v>0.17777777777777778</v>
      </c>
      <c r="BC129">
        <f t="shared" si="17"/>
        <v>3</v>
      </c>
      <c r="BD129" s="21">
        <f t="shared" si="18"/>
        <v>0.7969076034240492</v>
      </c>
      <c r="BE129" s="281">
        <f t="shared" si="19"/>
        <v>0</v>
      </c>
    </row>
    <row r="130" spans="1:57" x14ac:dyDescent="0.35">
      <c r="A130" t="s">
        <v>7112</v>
      </c>
      <c r="B130" s="205">
        <f>IF('Indicator Date hidden'!C131="x","x",$B$2-'Indicator Date hidden'!C131)</f>
        <v>0</v>
      </c>
      <c r="C130" s="205">
        <f>IF('Indicator Date hidden'!D131="x","x",$C$2-'Indicator Date hidden'!D131)</f>
        <v>0</v>
      </c>
      <c r="D130" s="205">
        <f>IF('Indicator Date hidden'!E131="x","x",$D$2-'Indicator Date hidden'!E131)</f>
        <v>0</v>
      </c>
      <c r="E130" s="205">
        <f>IF('Indicator Date hidden'!F131="x","x",$E$2-'Indicator Date hidden'!F131)</f>
        <v>0</v>
      </c>
      <c r="F130" s="205">
        <f>IF('Indicator Date hidden'!G131="x","x",$F$2-'Indicator Date hidden'!G131)</f>
        <v>0</v>
      </c>
      <c r="G130" s="205">
        <f>IF('Indicator Date hidden'!H131="x","x",$G$2-'Indicator Date hidden'!H131)</f>
        <v>0</v>
      </c>
      <c r="H130" s="205">
        <f>IF('Indicator Date hidden'!I131="x","x",$H$2-'Indicator Date hidden'!I131)</f>
        <v>0</v>
      </c>
      <c r="I130" s="205">
        <f>IF('Indicator Date hidden'!J131="x","x",$I$2-'Indicator Date hidden'!J131)</f>
        <v>0</v>
      </c>
      <c r="J130" s="205">
        <f>IF('Indicator Date hidden'!K131="x","x",$J$2-'Indicator Date hidden'!K131)</f>
        <v>0</v>
      </c>
      <c r="K130" s="205">
        <f>IF('Indicator Date hidden'!L131="x","x",$K$2-'Indicator Date hidden'!L131)</f>
        <v>0</v>
      </c>
      <c r="L130" s="205">
        <f>IF('Indicator Date hidden'!M131="x","x",$L$2-'Indicator Date hidden'!M131)</f>
        <v>0</v>
      </c>
      <c r="M130" s="205">
        <f>IF('Indicator Date hidden'!N131="x","x",$M$2-'Indicator Date hidden'!N131)</f>
        <v>0</v>
      </c>
      <c r="N130" s="205">
        <f>IF('Indicator Date hidden'!O131="x","x",$N$2-'Indicator Date hidden'!O131)</f>
        <v>0</v>
      </c>
      <c r="O130" s="205">
        <f>IF('Indicator Date hidden'!P131="x","x",$O$2-'Indicator Date hidden'!P131)</f>
        <v>0</v>
      </c>
      <c r="P130" s="205">
        <f>IF('Indicator Date hidden'!Q131="x","x",$P$2-'Indicator Date hidden'!Q131)</f>
        <v>0</v>
      </c>
      <c r="Q130" s="205">
        <f>IF('Indicator Date hidden'!R131="x","x",$Q$2-'Indicator Date hidden'!R131)</f>
        <v>1</v>
      </c>
      <c r="R130" s="205">
        <f>IF('Indicator Date hidden'!S131="x","x",$R$2-'Indicator Date hidden'!S131)</f>
        <v>0</v>
      </c>
      <c r="S130" s="205">
        <f>IF('Indicator Date hidden'!T131="x","x",$S$2-'Indicator Date hidden'!T131)</f>
        <v>0</v>
      </c>
      <c r="T130" s="205">
        <f>IF('Indicator Date hidden'!U131="x","x",$T$2-'Indicator Date hidden'!U131)</f>
        <v>0</v>
      </c>
      <c r="U130" s="205">
        <f>IF('Indicator Date hidden'!V131="x","x",$U$2-'Indicator Date hidden'!V131)</f>
        <v>0</v>
      </c>
      <c r="V130" s="205">
        <f>IF('Indicator Date hidden'!W131="x","x",$V$2-'Indicator Date hidden'!W131)</f>
        <v>0</v>
      </c>
      <c r="W130" s="205">
        <f>IF('Indicator Date hidden'!X131="x","x",$W$2-'Indicator Date hidden'!X131)</f>
        <v>2</v>
      </c>
      <c r="X130" s="205">
        <f>IF('Indicator Date hidden'!Y131="x","x",$X$2-'Indicator Date hidden'!Y131)</f>
        <v>4</v>
      </c>
      <c r="Y130" s="205">
        <f>IF('Indicator Date hidden'!Z131="x","x",$Y$2-'Indicator Date hidden'!Z131)</f>
        <v>0</v>
      </c>
      <c r="Z130" s="205">
        <f>IF('Indicator Date hidden'!AA131="x","x",$Z$2-'Indicator Date hidden'!AA131)</f>
        <v>0</v>
      </c>
      <c r="AA130" s="205">
        <f>IF('Indicator Date hidden'!AB131="x","x",$AA$2-'Indicator Date hidden'!AB131)</f>
        <v>0</v>
      </c>
      <c r="AB130" s="205">
        <f>IF('Indicator Date hidden'!AC131="x","x",$AB$2-'Indicator Date hidden'!AC131)</f>
        <v>0</v>
      </c>
      <c r="AC130" s="205">
        <f>IF('Indicator Date hidden'!AD131="x","x",$AC$2-'Indicator Date hidden'!AD131)</f>
        <v>0</v>
      </c>
      <c r="AD130" s="205">
        <f>IF('Indicator Date hidden'!AE131="x","x",$AD$2-'Indicator Date hidden'!AE131)</f>
        <v>0</v>
      </c>
      <c r="AE130" s="205">
        <f>IF('Indicator Date hidden'!AF131="x","x",$AE$2-'Indicator Date hidden'!AF131)</f>
        <v>0</v>
      </c>
      <c r="AF130" s="205">
        <f>IF('Indicator Date hidden'!AG131="x","x",$AF$2-'Indicator Date hidden'!AG131)</f>
        <v>3</v>
      </c>
      <c r="AG130" s="205">
        <f>IF('Indicator Date hidden'!AH131="x","x",$AG$2-'Indicator Date hidden'!AH131)</f>
        <v>0</v>
      </c>
      <c r="AH130" s="205">
        <f>IF('Indicator Date hidden'!AI131="x","x",$AH$2-'Indicator Date hidden'!AI131)</f>
        <v>0</v>
      </c>
      <c r="AI130" s="205">
        <f>IF('Indicator Date hidden'!AJ131="x","x",$AI$2-'Indicator Date hidden'!AJ131)</f>
        <v>0</v>
      </c>
      <c r="AJ130" s="205">
        <f>IF('Indicator Date hidden'!AK131="x","x",$AJ$2-'Indicator Date hidden'!AK131)</f>
        <v>1</v>
      </c>
      <c r="AK130" s="205">
        <f>IF('Indicator Date hidden'!AL131="x","x",$AK$2-'Indicator Date hidden'!AL131)</f>
        <v>1</v>
      </c>
      <c r="AL130" s="205">
        <f>IF('Indicator Date hidden'!AM131="x","x",$AL$2-'Indicator Date hidden'!AM131)</f>
        <v>0</v>
      </c>
      <c r="AM130" s="205">
        <f>IF('Indicator Date hidden'!AN131="x","x",$AM$2-'Indicator Date hidden'!AN131)</f>
        <v>0</v>
      </c>
      <c r="AN130" s="205">
        <f>IF('Indicator Date hidden'!AO131="x","x",$AN$2-'Indicator Date hidden'!AO131)</f>
        <v>0</v>
      </c>
      <c r="AO130" s="205">
        <f>IF('Indicator Date hidden'!AP131="x","x",$AO$2-'Indicator Date hidden'!AP131)</f>
        <v>0</v>
      </c>
      <c r="AP130" s="205">
        <f>IF('Indicator Date hidden'!AQ131="x","x",$AP$2-'Indicator Date hidden'!AQ131)</f>
        <v>0</v>
      </c>
      <c r="AQ130" s="205">
        <f>IF('Indicator Date hidden'!AR131="x","x",$AQ$2-'Indicator Date hidden'!AR131)</f>
        <v>0</v>
      </c>
      <c r="AR130" s="205">
        <f>IF('Indicator Date hidden'!AS131="x","x",$AR$2-'Indicator Date hidden'!AS131)</f>
        <v>0</v>
      </c>
      <c r="AS130" s="205">
        <f>IF('Indicator Date hidden'!AT131="x","x",$AS$2-'Indicator Date hidden'!AT131)</f>
        <v>0</v>
      </c>
      <c r="AT130" s="205">
        <f>IF('Indicator Date hidden'!AU131="x","x",$AT$2-'Indicator Date hidden'!AU131)</f>
        <v>0</v>
      </c>
      <c r="AU130" s="205">
        <f>IF('Indicator Date hidden'!AV131="x","x",$AU$2-'Indicator Date hidden'!AV131)</f>
        <v>2</v>
      </c>
      <c r="AV130" s="205">
        <f>IF('Indicator Date hidden'!AW131="x","x",$AV$2-'Indicator Date hidden'!AW131)</f>
        <v>0</v>
      </c>
      <c r="AW130" s="205">
        <f>IF('Indicator Date hidden'!AX131="x","x",$AW$2-'Indicator Date hidden'!AX131)</f>
        <v>0</v>
      </c>
      <c r="AX130" s="205">
        <f>IF('Indicator Date hidden'!AY131="x","x",$AX$2-'Indicator Date hidden'!AY131)</f>
        <v>0</v>
      </c>
      <c r="AY130" s="205">
        <f>IF('Indicator Date hidden'!AZ131="x","x",$AY$2-'Indicator Date hidden'!AZ131)</f>
        <v>0</v>
      </c>
      <c r="AZ130" s="205">
        <f>IF('Indicator Date hidden'!BA131="x","x",$AZ$2-'Indicator Date hidden'!BA131)</f>
        <v>0</v>
      </c>
      <c r="BA130">
        <f t="shared" si="15"/>
        <v>14</v>
      </c>
      <c r="BB130" s="21">
        <f t="shared" si="16"/>
        <v>0.27450980392156865</v>
      </c>
      <c r="BC130">
        <f t="shared" si="17"/>
        <v>7</v>
      </c>
      <c r="BD130" s="21">
        <f t="shared" si="18"/>
        <v>0.79405712671829753</v>
      </c>
      <c r="BE130" s="281">
        <f t="shared" si="19"/>
        <v>0</v>
      </c>
    </row>
    <row r="131" spans="1:57" x14ac:dyDescent="0.35">
      <c r="A131" t="s">
        <v>7118</v>
      </c>
      <c r="B131" s="205">
        <f>IF('Indicator Date hidden'!C132="x","x",$B$2-'Indicator Date hidden'!C132)</f>
        <v>0</v>
      </c>
      <c r="C131" s="205">
        <f>IF('Indicator Date hidden'!D132="x","x",$C$2-'Indicator Date hidden'!D132)</f>
        <v>0</v>
      </c>
      <c r="D131" s="205">
        <f>IF('Indicator Date hidden'!E132="x","x",$D$2-'Indicator Date hidden'!E132)</f>
        <v>0</v>
      </c>
      <c r="E131" s="205">
        <f>IF('Indicator Date hidden'!F132="x","x",$E$2-'Indicator Date hidden'!F132)</f>
        <v>0</v>
      </c>
      <c r="F131" s="205">
        <f>IF('Indicator Date hidden'!G132="x","x",$F$2-'Indicator Date hidden'!G132)</f>
        <v>0</v>
      </c>
      <c r="G131" s="205">
        <f>IF('Indicator Date hidden'!H132="x","x",$G$2-'Indicator Date hidden'!H132)</f>
        <v>0</v>
      </c>
      <c r="H131" s="205">
        <f>IF('Indicator Date hidden'!I132="x","x",$H$2-'Indicator Date hidden'!I132)</f>
        <v>0</v>
      </c>
      <c r="I131" s="205">
        <f>IF('Indicator Date hidden'!J132="x","x",$I$2-'Indicator Date hidden'!J132)</f>
        <v>0</v>
      </c>
      <c r="J131" s="205">
        <f>IF('Indicator Date hidden'!K132="x","x",$J$2-'Indicator Date hidden'!K132)</f>
        <v>0</v>
      </c>
      <c r="K131" s="205">
        <f>IF('Indicator Date hidden'!L132="x","x",$K$2-'Indicator Date hidden'!L132)</f>
        <v>0</v>
      </c>
      <c r="L131" s="205">
        <f>IF('Indicator Date hidden'!M132="x","x",$L$2-'Indicator Date hidden'!M132)</f>
        <v>0</v>
      </c>
      <c r="M131" s="205">
        <f>IF('Indicator Date hidden'!N132="x","x",$M$2-'Indicator Date hidden'!N132)</f>
        <v>0</v>
      </c>
      <c r="N131" s="205">
        <f>IF('Indicator Date hidden'!O132="x","x",$N$2-'Indicator Date hidden'!O132)</f>
        <v>0</v>
      </c>
      <c r="O131" s="205">
        <f>IF('Indicator Date hidden'!P132="x","x",$O$2-'Indicator Date hidden'!P132)</f>
        <v>0</v>
      </c>
      <c r="P131" s="205">
        <f>IF('Indicator Date hidden'!Q132="x","x",$P$2-'Indicator Date hidden'!Q132)</f>
        <v>0</v>
      </c>
      <c r="Q131" s="205" t="str">
        <f>IF('Indicator Date hidden'!R132="x","x",$Q$2-'Indicator Date hidden'!R132)</f>
        <v>x</v>
      </c>
      <c r="R131" s="205">
        <f>IF('Indicator Date hidden'!S132="x","x",$R$2-'Indicator Date hidden'!S132)</f>
        <v>0</v>
      </c>
      <c r="S131" s="205">
        <f>IF('Indicator Date hidden'!T132="x","x",$S$2-'Indicator Date hidden'!T132)</f>
        <v>0</v>
      </c>
      <c r="T131" s="205">
        <f>IF('Indicator Date hidden'!U132="x","x",$T$2-'Indicator Date hidden'!U132)</f>
        <v>0</v>
      </c>
      <c r="U131" s="205">
        <f>IF('Indicator Date hidden'!V132="x","x",$U$2-'Indicator Date hidden'!V132)</f>
        <v>0</v>
      </c>
      <c r="V131" s="205">
        <f>IF('Indicator Date hidden'!W132="x","x",$V$2-'Indicator Date hidden'!W132)</f>
        <v>0</v>
      </c>
      <c r="W131" s="205">
        <f>IF('Indicator Date hidden'!X132="x","x",$W$2-'Indicator Date hidden'!X132)</f>
        <v>4</v>
      </c>
      <c r="X131" s="205">
        <f>IF('Indicator Date hidden'!Y132="x","x",$X$2-'Indicator Date hidden'!Y132)</f>
        <v>4</v>
      </c>
      <c r="Y131" s="205">
        <f>IF('Indicator Date hidden'!Z132="x","x",$Y$2-'Indicator Date hidden'!Z132)</f>
        <v>0</v>
      </c>
      <c r="Z131" s="205">
        <f>IF('Indicator Date hidden'!AA132="x","x",$Z$2-'Indicator Date hidden'!AA132)</f>
        <v>0</v>
      </c>
      <c r="AA131" s="205">
        <f>IF('Indicator Date hidden'!AB132="x","x",$AA$2-'Indicator Date hidden'!AB132)</f>
        <v>4</v>
      </c>
      <c r="AB131" s="205">
        <f>IF('Indicator Date hidden'!AC132="x","x",$AB$2-'Indicator Date hidden'!AC132)</f>
        <v>0</v>
      </c>
      <c r="AC131" s="205">
        <f>IF('Indicator Date hidden'!AD132="x","x",$AC$2-'Indicator Date hidden'!AD132)</f>
        <v>0</v>
      </c>
      <c r="AD131" s="205" t="str">
        <f>IF('Indicator Date hidden'!AE132="x","x",$AD$2-'Indicator Date hidden'!AE132)</f>
        <v>x</v>
      </c>
      <c r="AE131" s="205" t="str">
        <f>IF('Indicator Date hidden'!AF132="x","x",$AE$2-'Indicator Date hidden'!AF132)</f>
        <v>x</v>
      </c>
      <c r="AF131" s="205" t="str">
        <f>IF('Indicator Date hidden'!AG132="x","x",$AF$2-'Indicator Date hidden'!AG132)</f>
        <v>x</v>
      </c>
      <c r="AG131" s="205">
        <f>IF('Indicator Date hidden'!AH132="x","x",$AG$2-'Indicator Date hidden'!AH132)</f>
        <v>0</v>
      </c>
      <c r="AH131" s="205">
        <f>IF('Indicator Date hidden'!AI132="x","x",$AH$2-'Indicator Date hidden'!AI132)</f>
        <v>0</v>
      </c>
      <c r="AI131" s="205">
        <f>IF('Indicator Date hidden'!AJ132="x","x",$AI$2-'Indicator Date hidden'!AJ132)</f>
        <v>0</v>
      </c>
      <c r="AJ131" s="205" t="str">
        <f>IF('Indicator Date hidden'!AK132="x","x",$AJ$2-'Indicator Date hidden'!AK132)</f>
        <v>x</v>
      </c>
      <c r="AK131" s="205">
        <f>IF('Indicator Date hidden'!AL132="x","x",$AK$2-'Indicator Date hidden'!AL132)</f>
        <v>1</v>
      </c>
      <c r="AL131" s="205">
        <f>IF('Indicator Date hidden'!AM132="x","x",$AL$2-'Indicator Date hidden'!AM132)</f>
        <v>0</v>
      </c>
      <c r="AM131" s="205">
        <f>IF('Indicator Date hidden'!AN132="x","x",$AM$2-'Indicator Date hidden'!AN132)</f>
        <v>0</v>
      </c>
      <c r="AN131" s="205">
        <f>IF('Indicator Date hidden'!AO132="x","x",$AN$2-'Indicator Date hidden'!AO132)</f>
        <v>0</v>
      </c>
      <c r="AO131" s="205" t="str">
        <f>IF('Indicator Date hidden'!AP132="x","x",$AO$2-'Indicator Date hidden'!AP132)</f>
        <v>x</v>
      </c>
      <c r="AP131" s="205" t="str">
        <f>IF('Indicator Date hidden'!AQ132="x","x",$AP$2-'Indicator Date hidden'!AQ132)</f>
        <v>x</v>
      </c>
      <c r="AQ131" s="205">
        <f>IF('Indicator Date hidden'!AR132="x","x",$AQ$2-'Indicator Date hidden'!AR132)</f>
        <v>4</v>
      </c>
      <c r="AR131" s="205">
        <f>IF('Indicator Date hidden'!AS132="x","x",$AR$2-'Indicator Date hidden'!AS132)</f>
        <v>0</v>
      </c>
      <c r="AS131" s="205" t="str">
        <f>IF('Indicator Date hidden'!AT132="x","x",$AS$2-'Indicator Date hidden'!AT132)</f>
        <v>x</v>
      </c>
      <c r="AT131" s="205">
        <f>IF('Indicator Date hidden'!AU132="x","x",$AT$2-'Indicator Date hidden'!AU132)</f>
        <v>0</v>
      </c>
      <c r="AU131" s="205">
        <f>IF('Indicator Date hidden'!AV132="x","x",$AU$2-'Indicator Date hidden'!AV132)</f>
        <v>1</v>
      </c>
      <c r="AV131" s="205" t="str">
        <f>IF('Indicator Date hidden'!AW132="x","x",$AV$2-'Indicator Date hidden'!AW132)</f>
        <v>x</v>
      </c>
      <c r="AW131" s="205">
        <f>IF('Indicator Date hidden'!AX132="x","x",$AW$2-'Indicator Date hidden'!AX132)</f>
        <v>0</v>
      </c>
      <c r="AX131" s="205">
        <f>IF('Indicator Date hidden'!AY132="x","x",$AX$2-'Indicator Date hidden'!AY132)</f>
        <v>0</v>
      </c>
      <c r="AY131" s="205">
        <f>IF('Indicator Date hidden'!AZ132="x","x",$AY$2-'Indicator Date hidden'!AZ132)</f>
        <v>0</v>
      </c>
      <c r="AZ131" s="205">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1">
        <f t="shared" ref="BE131:BE162" si="24">MEDIAN(B131:AZ131)</f>
        <v>0</v>
      </c>
    </row>
    <row r="132" spans="1:57" x14ac:dyDescent="0.35">
      <c r="A132" t="s">
        <v>7128</v>
      </c>
      <c r="B132" s="205">
        <f>IF('Indicator Date hidden'!C133="x","x",$B$2-'Indicator Date hidden'!C133)</f>
        <v>0</v>
      </c>
      <c r="C132" s="205">
        <f>IF('Indicator Date hidden'!D133="x","x",$C$2-'Indicator Date hidden'!D133)</f>
        <v>0</v>
      </c>
      <c r="D132" s="205">
        <f>IF('Indicator Date hidden'!E133="x","x",$D$2-'Indicator Date hidden'!E133)</f>
        <v>0</v>
      </c>
      <c r="E132" s="205">
        <f>IF('Indicator Date hidden'!F133="x","x",$E$2-'Indicator Date hidden'!F133)</f>
        <v>0</v>
      </c>
      <c r="F132" s="205">
        <f>IF('Indicator Date hidden'!G133="x","x",$F$2-'Indicator Date hidden'!G133)</f>
        <v>0</v>
      </c>
      <c r="G132" s="205">
        <f>IF('Indicator Date hidden'!H133="x","x",$G$2-'Indicator Date hidden'!H133)</f>
        <v>0</v>
      </c>
      <c r="H132" s="205">
        <f>IF('Indicator Date hidden'!I133="x","x",$H$2-'Indicator Date hidden'!I133)</f>
        <v>0</v>
      </c>
      <c r="I132" s="205">
        <f>IF('Indicator Date hidden'!J133="x","x",$I$2-'Indicator Date hidden'!J133)</f>
        <v>0</v>
      </c>
      <c r="J132" s="205">
        <f>IF('Indicator Date hidden'!K133="x","x",$J$2-'Indicator Date hidden'!K133)</f>
        <v>0</v>
      </c>
      <c r="K132" s="205">
        <f>IF('Indicator Date hidden'!L133="x","x",$K$2-'Indicator Date hidden'!L133)</f>
        <v>2</v>
      </c>
      <c r="L132" s="205">
        <f>IF('Indicator Date hidden'!M133="x","x",$L$2-'Indicator Date hidden'!M133)</f>
        <v>0</v>
      </c>
      <c r="M132" s="205">
        <f>IF('Indicator Date hidden'!N133="x","x",$M$2-'Indicator Date hidden'!N133)</f>
        <v>0</v>
      </c>
      <c r="N132" s="205">
        <f>IF('Indicator Date hidden'!O133="x","x",$N$2-'Indicator Date hidden'!O133)</f>
        <v>0</v>
      </c>
      <c r="O132" s="205">
        <f>IF('Indicator Date hidden'!P133="x","x",$O$2-'Indicator Date hidden'!P133)</f>
        <v>0</v>
      </c>
      <c r="P132" s="205">
        <f>IF('Indicator Date hidden'!Q133="x","x",$P$2-'Indicator Date hidden'!Q133)</f>
        <v>0</v>
      </c>
      <c r="Q132" s="205">
        <f>IF('Indicator Date hidden'!R133="x","x",$Q$2-'Indicator Date hidden'!R133)</f>
        <v>4</v>
      </c>
      <c r="R132" s="205">
        <f>IF('Indicator Date hidden'!S133="x","x",$R$2-'Indicator Date hidden'!S133)</f>
        <v>0</v>
      </c>
      <c r="S132" s="205">
        <f>IF('Indicator Date hidden'!T133="x","x",$S$2-'Indicator Date hidden'!T133)</f>
        <v>0</v>
      </c>
      <c r="T132" s="205">
        <f>IF('Indicator Date hidden'!U133="x","x",$T$2-'Indicator Date hidden'!U133)</f>
        <v>0</v>
      </c>
      <c r="U132" s="205">
        <f>IF('Indicator Date hidden'!V133="x","x",$U$2-'Indicator Date hidden'!V133)</f>
        <v>0</v>
      </c>
      <c r="V132" s="205">
        <f>IF('Indicator Date hidden'!W133="x","x",$V$2-'Indicator Date hidden'!W133)</f>
        <v>0</v>
      </c>
      <c r="W132" s="205">
        <f>IF('Indicator Date hidden'!X133="x","x",$W$2-'Indicator Date hidden'!X133)</f>
        <v>0</v>
      </c>
      <c r="X132" s="205">
        <f>IF('Indicator Date hidden'!Y133="x","x",$X$2-'Indicator Date hidden'!Y133)</f>
        <v>2</v>
      </c>
      <c r="Y132" s="205">
        <f>IF('Indicator Date hidden'!Z133="x","x",$Y$2-'Indicator Date hidden'!Z133)</f>
        <v>2</v>
      </c>
      <c r="Z132" s="205">
        <f>IF('Indicator Date hidden'!AA133="x","x",$Z$2-'Indicator Date hidden'!AA133)</f>
        <v>0</v>
      </c>
      <c r="AA132" s="205" t="str">
        <f>IF('Indicator Date hidden'!AB133="x","x",$AA$2-'Indicator Date hidden'!AB133)</f>
        <v>x</v>
      </c>
      <c r="AB132" s="205" t="str">
        <f>IF('Indicator Date hidden'!AC133="x","x",$AB$2-'Indicator Date hidden'!AC133)</f>
        <v>x</v>
      </c>
      <c r="AC132" s="205">
        <f>IF('Indicator Date hidden'!AD133="x","x",$AC$2-'Indicator Date hidden'!AD133)</f>
        <v>0</v>
      </c>
      <c r="AD132" s="205" t="str">
        <f>IF('Indicator Date hidden'!AE133="x","x",$AD$2-'Indicator Date hidden'!AE133)</f>
        <v>x</v>
      </c>
      <c r="AE132" s="205" t="str">
        <f>IF('Indicator Date hidden'!AF133="x","x",$AE$2-'Indicator Date hidden'!AF133)</f>
        <v>x</v>
      </c>
      <c r="AF132" s="205">
        <f>IF('Indicator Date hidden'!AG133="x","x",$AF$2-'Indicator Date hidden'!AG133)</f>
        <v>4</v>
      </c>
      <c r="AG132" s="205">
        <f>IF('Indicator Date hidden'!AH133="x","x",$AG$2-'Indicator Date hidden'!AH133)</f>
        <v>0</v>
      </c>
      <c r="AH132" s="205">
        <f>IF('Indicator Date hidden'!AI133="x","x",$AH$2-'Indicator Date hidden'!AI133)</f>
        <v>0</v>
      </c>
      <c r="AI132" s="205">
        <f>IF('Indicator Date hidden'!AJ133="x","x",$AI$2-'Indicator Date hidden'!AJ133)</f>
        <v>0</v>
      </c>
      <c r="AJ132" s="205">
        <f>IF('Indicator Date hidden'!AK133="x","x",$AJ$2-'Indicator Date hidden'!AK133)</f>
        <v>1</v>
      </c>
      <c r="AK132" s="205">
        <f>IF('Indicator Date hidden'!AL133="x","x",$AK$2-'Indicator Date hidden'!AL133)</f>
        <v>1</v>
      </c>
      <c r="AL132" s="205">
        <f>IF('Indicator Date hidden'!AM133="x","x",$AL$2-'Indicator Date hidden'!AM133)</f>
        <v>0</v>
      </c>
      <c r="AM132" s="205">
        <f>IF('Indicator Date hidden'!AN133="x","x",$AM$2-'Indicator Date hidden'!AN133)</f>
        <v>0</v>
      </c>
      <c r="AN132" s="205">
        <f>IF('Indicator Date hidden'!AO133="x","x",$AN$2-'Indicator Date hidden'!AO133)</f>
        <v>0</v>
      </c>
      <c r="AO132" s="205" t="str">
        <f>IF('Indicator Date hidden'!AP133="x","x",$AO$2-'Indicator Date hidden'!AP133)</f>
        <v>x</v>
      </c>
      <c r="AP132" s="205" t="str">
        <f>IF('Indicator Date hidden'!AQ133="x","x",$AP$2-'Indicator Date hidden'!AQ133)</f>
        <v>x</v>
      </c>
      <c r="AQ132" s="205">
        <f>IF('Indicator Date hidden'!AR133="x","x",$AQ$2-'Indicator Date hidden'!AR133)</f>
        <v>0</v>
      </c>
      <c r="AR132" s="205">
        <f>IF('Indicator Date hidden'!AS133="x","x",$AR$2-'Indicator Date hidden'!AS133)</f>
        <v>0</v>
      </c>
      <c r="AS132" s="205" t="str">
        <f>IF('Indicator Date hidden'!AT133="x","x",$AS$2-'Indicator Date hidden'!AT133)</f>
        <v>x</v>
      </c>
      <c r="AT132" s="205">
        <f>IF('Indicator Date hidden'!AU133="x","x",$AT$2-'Indicator Date hidden'!AU133)</f>
        <v>0</v>
      </c>
      <c r="AU132" s="205">
        <f>IF('Indicator Date hidden'!AV133="x","x",$AU$2-'Indicator Date hidden'!AV133)</f>
        <v>0</v>
      </c>
      <c r="AV132" s="205">
        <f>IF('Indicator Date hidden'!AW133="x","x",$AV$2-'Indicator Date hidden'!AW133)</f>
        <v>0</v>
      </c>
      <c r="AW132" s="205">
        <f>IF('Indicator Date hidden'!AX133="x","x",$AW$2-'Indicator Date hidden'!AX133)</f>
        <v>0</v>
      </c>
      <c r="AX132" s="205">
        <f>IF('Indicator Date hidden'!AY133="x","x",$AX$2-'Indicator Date hidden'!AY133)</f>
        <v>0</v>
      </c>
      <c r="AY132" s="205">
        <f>IF('Indicator Date hidden'!AZ133="x","x",$AY$2-'Indicator Date hidden'!AZ133)</f>
        <v>0</v>
      </c>
      <c r="AZ132" s="205">
        <f>IF('Indicator Date hidden'!BA133="x","x",$AZ$2-'Indicator Date hidden'!BA133)</f>
        <v>0</v>
      </c>
      <c r="BA132">
        <f t="shared" si="20"/>
        <v>16</v>
      </c>
      <c r="BB132" s="21">
        <f t="shared" si="21"/>
        <v>0.36363636363636365</v>
      </c>
      <c r="BC132">
        <f t="shared" si="22"/>
        <v>7</v>
      </c>
      <c r="BD132" s="21">
        <f t="shared" si="23"/>
        <v>0.95562709280130176</v>
      </c>
      <c r="BE132" s="281">
        <f t="shared" si="24"/>
        <v>0</v>
      </c>
    </row>
    <row r="133" spans="1:57" x14ac:dyDescent="0.35">
      <c r="A133" t="s">
        <v>7114</v>
      </c>
      <c r="B133" s="205">
        <f>IF('Indicator Date hidden'!C134="x","x",$B$2-'Indicator Date hidden'!C134)</f>
        <v>0</v>
      </c>
      <c r="C133" s="205">
        <f>IF('Indicator Date hidden'!D134="x","x",$C$2-'Indicator Date hidden'!D134)</f>
        <v>0</v>
      </c>
      <c r="D133" s="205">
        <f>IF('Indicator Date hidden'!E134="x","x",$D$2-'Indicator Date hidden'!E134)</f>
        <v>0</v>
      </c>
      <c r="E133" s="205">
        <f>IF('Indicator Date hidden'!F134="x","x",$E$2-'Indicator Date hidden'!F134)</f>
        <v>0</v>
      </c>
      <c r="F133" s="205">
        <f>IF('Indicator Date hidden'!G134="x","x",$F$2-'Indicator Date hidden'!G134)</f>
        <v>0</v>
      </c>
      <c r="G133" s="205">
        <f>IF('Indicator Date hidden'!H134="x","x",$G$2-'Indicator Date hidden'!H134)</f>
        <v>0</v>
      </c>
      <c r="H133" s="205">
        <f>IF('Indicator Date hidden'!I134="x","x",$H$2-'Indicator Date hidden'!I134)</f>
        <v>0</v>
      </c>
      <c r="I133" s="205">
        <f>IF('Indicator Date hidden'!J134="x","x",$I$2-'Indicator Date hidden'!J134)</f>
        <v>0</v>
      </c>
      <c r="J133" s="205">
        <f>IF('Indicator Date hidden'!K134="x","x",$J$2-'Indicator Date hidden'!K134)</f>
        <v>0</v>
      </c>
      <c r="K133" s="205">
        <f>IF('Indicator Date hidden'!L134="x","x",$K$2-'Indicator Date hidden'!L134)</f>
        <v>0</v>
      </c>
      <c r="L133" s="205">
        <f>IF('Indicator Date hidden'!M134="x","x",$L$2-'Indicator Date hidden'!M134)</f>
        <v>0</v>
      </c>
      <c r="M133" s="205">
        <f>IF('Indicator Date hidden'!N134="x","x",$M$2-'Indicator Date hidden'!N134)</f>
        <v>0</v>
      </c>
      <c r="N133" s="205">
        <f>IF('Indicator Date hidden'!O134="x","x",$N$2-'Indicator Date hidden'!O134)</f>
        <v>0</v>
      </c>
      <c r="O133" s="205">
        <f>IF('Indicator Date hidden'!P134="x","x",$O$2-'Indicator Date hidden'!P134)</f>
        <v>0</v>
      </c>
      <c r="P133" s="205">
        <f>IF('Indicator Date hidden'!Q134="x","x",$P$2-'Indicator Date hidden'!Q134)</f>
        <v>0</v>
      </c>
      <c r="Q133" s="205" t="str">
        <f>IF('Indicator Date hidden'!R134="x","x",$Q$2-'Indicator Date hidden'!R134)</f>
        <v>x</v>
      </c>
      <c r="R133" s="205">
        <f>IF('Indicator Date hidden'!S134="x","x",$R$2-'Indicator Date hidden'!S134)</f>
        <v>0</v>
      </c>
      <c r="S133" s="205">
        <f>IF('Indicator Date hidden'!T134="x","x",$S$2-'Indicator Date hidden'!T134)</f>
        <v>0</v>
      </c>
      <c r="T133" s="205">
        <f>IF('Indicator Date hidden'!U134="x","x",$T$2-'Indicator Date hidden'!U134)</f>
        <v>0</v>
      </c>
      <c r="U133" s="205">
        <f>IF('Indicator Date hidden'!V134="x","x",$U$2-'Indicator Date hidden'!V134)</f>
        <v>0</v>
      </c>
      <c r="V133" s="205">
        <f>IF('Indicator Date hidden'!W134="x","x",$V$2-'Indicator Date hidden'!W134)</f>
        <v>0</v>
      </c>
      <c r="W133" s="205">
        <f>IF('Indicator Date hidden'!X134="x","x",$W$2-'Indicator Date hidden'!X134)</f>
        <v>6</v>
      </c>
      <c r="X133" s="205">
        <f>IF('Indicator Date hidden'!Y134="x","x",$X$2-'Indicator Date hidden'!Y134)</f>
        <v>1</v>
      </c>
      <c r="Y133" s="205">
        <f>IF('Indicator Date hidden'!Z134="x","x",$Y$2-'Indicator Date hidden'!Z134)</f>
        <v>0</v>
      </c>
      <c r="Z133" s="205">
        <f>IF('Indicator Date hidden'!AA134="x","x",$Z$2-'Indicator Date hidden'!AA134)</f>
        <v>0</v>
      </c>
      <c r="AA133" s="205">
        <f>IF('Indicator Date hidden'!AB134="x","x",$AA$2-'Indicator Date hidden'!AB134)</f>
        <v>0</v>
      </c>
      <c r="AB133" s="205">
        <f>IF('Indicator Date hidden'!AC134="x","x",$AB$2-'Indicator Date hidden'!AC134)</f>
        <v>0</v>
      </c>
      <c r="AC133" s="205">
        <f>IF('Indicator Date hidden'!AD134="x","x",$AC$2-'Indicator Date hidden'!AD134)</f>
        <v>0</v>
      </c>
      <c r="AD133" s="205">
        <f>IF('Indicator Date hidden'!AE134="x","x",$AD$2-'Indicator Date hidden'!AE134)</f>
        <v>0</v>
      </c>
      <c r="AE133" s="205">
        <f>IF('Indicator Date hidden'!AF134="x","x",$AE$2-'Indicator Date hidden'!AF134)</f>
        <v>0</v>
      </c>
      <c r="AF133" s="205">
        <f>IF('Indicator Date hidden'!AG134="x","x",$AF$2-'Indicator Date hidden'!AG134)</f>
        <v>0</v>
      </c>
      <c r="AG133" s="205">
        <f>IF('Indicator Date hidden'!AH134="x","x",$AG$2-'Indicator Date hidden'!AH134)</f>
        <v>0</v>
      </c>
      <c r="AH133" s="205">
        <f>IF('Indicator Date hidden'!AI134="x","x",$AH$2-'Indicator Date hidden'!AI134)</f>
        <v>0</v>
      </c>
      <c r="AI133" s="205">
        <f>IF('Indicator Date hidden'!AJ134="x","x",$AI$2-'Indicator Date hidden'!AJ134)</f>
        <v>0</v>
      </c>
      <c r="AJ133" s="205" t="str">
        <f>IF('Indicator Date hidden'!AK134="x","x",$AJ$2-'Indicator Date hidden'!AK134)</f>
        <v>x</v>
      </c>
      <c r="AK133" s="205">
        <f>IF('Indicator Date hidden'!AL134="x","x",$AK$2-'Indicator Date hidden'!AL134)</f>
        <v>1</v>
      </c>
      <c r="AL133" s="205">
        <f>IF('Indicator Date hidden'!AM134="x","x",$AL$2-'Indicator Date hidden'!AM134)</f>
        <v>0</v>
      </c>
      <c r="AM133" s="205">
        <f>IF('Indicator Date hidden'!AN134="x","x",$AM$2-'Indicator Date hidden'!AN134)</f>
        <v>0</v>
      </c>
      <c r="AN133" s="205">
        <f>IF('Indicator Date hidden'!AO134="x","x",$AN$2-'Indicator Date hidden'!AO134)</f>
        <v>0</v>
      </c>
      <c r="AO133" s="205">
        <f>IF('Indicator Date hidden'!AP134="x","x",$AO$2-'Indicator Date hidden'!AP134)</f>
        <v>0</v>
      </c>
      <c r="AP133" s="205">
        <f>IF('Indicator Date hidden'!AQ134="x","x",$AP$2-'Indicator Date hidden'!AQ134)</f>
        <v>0</v>
      </c>
      <c r="AQ133" s="205">
        <f>IF('Indicator Date hidden'!AR134="x","x",$AQ$2-'Indicator Date hidden'!AR134)</f>
        <v>4</v>
      </c>
      <c r="AR133" s="205">
        <f>IF('Indicator Date hidden'!AS134="x","x",$AR$2-'Indicator Date hidden'!AS134)</f>
        <v>0</v>
      </c>
      <c r="AS133" s="205">
        <f>IF('Indicator Date hidden'!AT134="x","x",$AS$2-'Indicator Date hidden'!AT134)</f>
        <v>0</v>
      </c>
      <c r="AT133" s="205">
        <f>IF('Indicator Date hidden'!AU134="x","x",$AT$2-'Indicator Date hidden'!AU134)</f>
        <v>0</v>
      </c>
      <c r="AU133" s="205">
        <f>IF('Indicator Date hidden'!AV134="x","x",$AU$2-'Indicator Date hidden'!AV134)</f>
        <v>4</v>
      </c>
      <c r="AV133" s="205">
        <f>IF('Indicator Date hidden'!AW134="x","x",$AV$2-'Indicator Date hidden'!AW134)</f>
        <v>0</v>
      </c>
      <c r="AW133" s="205">
        <f>IF('Indicator Date hidden'!AX134="x","x",$AW$2-'Indicator Date hidden'!AX134)</f>
        <v>0</v>
      </c>
      <c r="AX133" s="205">
        <f>IF('Indicator Date hidden'!AY134="x","x",$AX$2-'Indicator Date hidden'!AY134)</f>
        <v>0</v>
      </c>
      <c r="AY133" s="205">
        <f>IF('Indicator Date hidden'!AZ134="x","x",$AY$2-'Indicator Date hidden'!AZ134)</f>
        <v>0</v>
      </c>
      <c r="AZ133" s="205">
        <f>IF('Indicator Date hidden'!BA134="x","x",$AZ$2-'Indicator Date hidden'!BA134)</f>
        <v>0</v>
      </c>
      <c r="BA133">
        <f t="shared" si="20"/>
        <v>16</v>
      </c>
      <c r="BB133" s="21">
        <f t="shared" si="21"/>
        <v>0.32653061224489793</v>
      </c>
      <c r="BC133">
        <f t="shared" si="22"/>
        <v>5</v>
      </c>
      <c r="BD133" s="21">
        <f t="shared" si="23"/>
        <v>1.1497604915104713</v>
      </c>
      <c r="BE133" s="281">
        <f t="shared" si="24"/>
        <v>0</v>
      </c>
    </row>
    <row r="134" spans="1:57" x14ac:dyDescent="0.35">
      <c r="A134" t="s">
        <v>7120</v>
      </c>
      <c r="B134" s="205">
        <f>IF('Indicator Date hidden'!C135="x","x",$B$2-'Indicator Date hidden'!C135)</f>
        <v>0</v>
      </c>
      <c r="C134" s="205">
        <f>IF('Indicator Date hidden'!D135="x","x",$C$2-'Indicator Date hidden'!D135)</f>
        <v>0</v>
      </c>
      <c r="D134" s="205">
        <f>IF('Indicator Date hidden'!E135="x","x",$D$2-'Indicator Date hidden'!E135)</f>
        <v>0</v>
      </c>
      <c r="E134" s="205">
        <f>IF('Indicator Date hidden'!F135="x","x",$E$2-'Indicator Date hidden'!F135)</f>
        <v>0</v>
      </c>
      <c r="F134" s="205">
        <f>IF('Indicator Date hidden'!G135="x","x",$F$2-'Indicator Date hidden'!G135)</f>
        <v>0</v>
      </c>
      <c r="G134" s="205">
        <f>IF('Indicator Date hidden'!H135="x","x",$G$2-'Indicator Date hidden'!H135)</f>
        <v>0</v>
      </c>
      <c r="H134" s="205">
        <f>IF('Indicator Date hidden'!I135="x","x",$H$2-'Indicator Date hidden'!I135)</f>
        <v>0</v>
      </c>
      <c r="I134" s="205">
        <f>IF('Indicator Date hidden'!J135="x","x",$I$2-'Indicator Date hidden'!J135)</f>
        <v>0</v>
      </c>
      <c r="J134" s="205">
        <f>IF('Indicator Date hidden'!K135="x","x",$J$2-'Indicator Date hidden'!K135)</f>
        <v>0</v>
      </c>
      <c r="K134" s="205">
        <f>IF('Indicator Date hidden'!L135="x","x",$K$2-'Indicator Date hidden'!L135)</f>
        <v>0</v>
      </c>
      <c r="L134" s="205">
        <f>IF('Indicator Date hidden'!M135="x","x",$L$2-'Indicator Date hidden'!M135)</f>
        <v>0</v>
      </c>
      <c r="M134" s="205">
        <f>IF('Indicator Date hidden'!N135="x","x",$M$2-'Indicator Date hidden'!N135)</f>
        <v>0</v>
      </c>
      <c r="N134" s="205">
        <f>IF('Indicator Date hidden'!O135="x","x",$N$2-'Indicator Date hidden'!O135)</f>
        <v>0</v>
      </c>
      <c r="O134" s="205">
        <f>IF('Indicator Date hidden'!P135="x","x",$O$2-'Indicator Date hidden'!P135)</f>
        <v>0</v>
      </c>
      <c r="P134" s="205">
        <f>IF('Indicator Date hidden'!Q135="x","x",$P$2-'Indicator Date hidden'!Q135)</f>
        <v>0</v>
      </c>
      <c r="Q134" s="205" t="str">
        <f>IF('Indicator Date hidden'!R135="x","x",$Q$2-'Indicator Date hidden'!R135)</f>
        <v>x</v>
      </c>
      <c r="R134" s="205">
        <f>IF('Indicator Date hidden'!S135="x","x",$R$2-'Indicator Date hidden'!S135)</f>
        <v>0</v>
      </c>
      <c r="S134" s="205">
        <f>IF('Indicator Date hidden'!T135="x","x",$S$2-'Indicator Date hidden'!T135)</f>
        <v>0</v>
      </c>
      <c r="T134" s="205">
        <f>IF('Indicator Date hidden'!U135="x","x",$T$2-'Indicator Date hidden'!U135)</f>
        <v>0</v>
      </c>
      <c r="U134" s="205">
        <f>IF('Indicator Date hidden'!V135="x","x",$U$2-'Indicator Date hidden'!V135)</f>
        <v>0</v>
      </c>
      <c r="V134" s="205">
        <f>IF('Indicator Date hidden'!W135="x","x",$V$2-'Indicator Date hidden'!W135)</f>
        <v>0</v>
      </c>
      <c r="W134" s="205">
        <f>IF('Indicator Date hidden'!X135="x","x",$W$2-'Indicator Date hidden'!X135)</f>
        <v>3</v>
      </c>
      <c r="X134" s="205">
        <f>IF('Indicator Date hidden'!Y135="x","x",$X$2-'Indicator Date hidden'!Y135)</f>
        <v>4</v>
      </c>
      <c r="Y134" s="205">
        <f>IF('Indicator Date hidden'!Z135="x","x",$Y$2-'Indicator Date hidden'!Z135)</f>
        <v>0</v>
      </c>
      <c r="Z134" s="205">
        <f>IF('Indicator Date hidden'!AA135="x","x",$Z$2-'Indicator Date hidden'!AA135)</f>
        <v>0</v>
      </c>
      <c r="AA134" s="205">
        <f>IF('Indicator Date hidden'!AB135="x","x",$AA$2-'Indicator Date hidden'!AB135)</f>
        <v>0</v>
      </c>
      <c r="AB134" s="205">
        <f>IF('Indicator Date hidden'!AC135="x","x",$AB$2-'Indicator Date hidden'!AC135)</f>
        <v>0</v>
      </c>
      <c r="AC134" s="205">
        <f>IF('Indicator Date hidden'!AD135="x","x",$AC$2-'Indicator Date hidden'!AD135)</f>
        <v>0</v>
      </c>
      <c r="AD134" s="205">
        <f>IF('Indicator Date hidden'!AE135="x","x",$AD$2-'Indicator Date hidden'!AE135)</f>
        <v>0</v>
      </c>
      <c r="AE134" s="205">
        <f>IF('Indicator Date hidden'!AF135="x","x",$AE$2-'Indicator Date hidden'!AF135)</f>
        <v>0</v>
      </c>
      <c r="AF134" s="205">
        <f>IF('Indicator Date hidden'!AG135="x","x",$AF$2-'Indicator Date hidden'!AG135)</f>
        <v>4</v>
      </c>
      <c r="AG134" s="205">
        <f>IF('Indicator Date hidden'!AH135="x","x",$AG$2-'Indicator Date hidden'!AH135)</f>
        <v>0</v>
      </c>
      <c r="AH134" s="205">
        <f>IF('Indicator Date hidden'!AI135="x","x",$AH$2-'Indicator Date hidden'!AI135)</f>
        <v>0</v>
      </c>
      <c r="AI134" s="205">
        <f>IF('Indicator Date hidden'!AJ135="x","x",$AI$2-'Indicator Date hidden'!AJ135)</f>
        <v>0</v>
      </c>
      <c r="AJ134" s="205">
        <f>IF('Indicator Date hidden'!AK135="x","x",$AJ$2-'Indicator Date hidden'!AK135)</f>
        <v>1</v>
      </c>
      <c r="AK134" s="205">
        <f>IF('Indicator Date hidden'!AL135="x","x",$AK$2-'Indicator Date hidden'!AL135)</f>
        <v>1</v>
      </c>
      <c r="AL134" s="205">
        <f>IF('Indicator Date hidden'!AM135="x","x",$AL$2-'Indicator Date hidden'!AM135)</f>
        <v>0</v>
      </c>
      <c r="AM134" s="205">
        <f>IF('Indicator Date hidden'!AN135="x","x",$AM$2-'Indicator Date hidden'!AN135)</f>
        <v>0</v>
      </c>
      <c r="AN134" s="205">
        <f>IF('Indicator Date hidden'!AO135="x","x",$AN$2-'Indicator Date hidden'!AO135)</f>
        <v>0</v>
      </c>
      <c r="AO134" s="205" t="str">
        <f>IF('Indicator Date hidden'!AP135="x","x",$AO$2-'Indicator Date hidden'!AP135)</f>
        <v>x</v>
      </c>
      <c r="AP134" s="205" t="str">
        <f>IF('Indicator Date hidden'!AQ135="x","x",$AP$2-'Indicator Date hidden'!AQ135)</f>
        <v>x</v>
      </c>
      <c r="AQ134" s="205">
        <f>IF('Indicator Date hidden'!AR135="x","x",$AQ$2-'Indicator Date hidden'!AR135)</f>
        <v>4</v>
      </c>
      <c r="AR134" s="205">
        <f>IF('Indicator Date hidden'!AS135="x","x",$AR$2-'Indicator Date hidden'!AS135)</f>
        <v>0</v>
      </c>
      <c r="AS134" s="205">
        <f>IF('Indicator Date hidden'!AT135="x","x",$AS$2-'Indicator Date hidden'!AT135)</f>
        <v>0</v>
      </c>
      <c r="AT134" s="205">
        <f>IF('Indicator Date hidden'!AU135="x","x",$AT$2-'Indicator Date hidden'!AU135)</f>
        <v>0</v>
      </c>
      <c r="AU134" s="205">
        <f>IF('Indicator Date hidden'!AV135="x","x",$AU$2-'Indicator Date hidden'!AV135)</f>
        <v>1</v>
      </c>
      <c r="AV134" s="205">
        <f>IF('Indicator Date hidden'!AW135="x","x",$AV$2-'Indicator Date hidden'!AW135)</f>
        <v>0</v>
      </c>
      <c r="AW134" s="205">
        <f>IF('Indicator Date hidden'!AX135="x","x",$AW$2-'Indicator Date hidden'!AX135)</f>
        <v>0</v>
      </c>
      <c r="AX134" s="205">
        <f>IF('Indicator Date hidden'!AY135="x","x",$AX$2-'Indicator Date hidden'!AY135)</f>
        <v>0</v>
      </c>
      <c r="AY134" s="205">
        <f>IF('Indicator Date hidden'!AZ135="x","x",$AY$2-'Indicator Date hidden'!AZ135)</f>
        <v>0</v>
      </c>
      <c r="AZ134" s="205">
        <f>IF('Indicator Date hidden'!BA135="x","x",$AZ$2-'Indicator Date hidden'!BA135)</f>
        <v>0</v>
      </c>
      <c r="BA134">
        <f t="shared" si="20"/>
        <v>18</v>
      </c>
      <c r="BB134" s="21">
        <f t="shared" si="21"/>
        <v>0.375</v>
      </c>
      <c r="BC134">
        <f t="shared" si="22"/>
        <v>7</v>
      </c>
      <c r="BD134" s="21">
        <f t="shared" si="23"/>
        <v>1.0532687216470449</v>
      </c>
      <c r="BE134" s="281">
        <f t="shared" si="24"/>
        <v>0</v>
      </c>
    </row>
    <row r="135" spans="1:57" x14ac:dyDescent="0.35">
      <c r="A135" t="s">
        <v>7127</v>
      </c>
      <c r="B135" s="205">
        <f>IF('Indicator Date hidden'!C136="x","x",$B$2-'Indicator Date hidden'!C136)</f>
        <v>0</v>
      </c>
      <c r="C135" s="205">
        <f>IF('Indicator Date hidden'!D136="x","x",$C$2-'Indicator Date hidden'!D136)</f>
        <v>0</v>
      </c>
      <c r="D135" s="205">
        <f>IF('Indicator Date hidden'!E136="x","x",$D$2-'Indicator Date hidden'!E136)</f>
        <v>0</v>
      </c>
      <c r="E135" s="205">
        <f>IF('Indicator Date hidden'!F136="x","x",$E$2-'Indicator Date hidden'!F136)</f>
        <v>0</v>
      </c>
      <c r="F135" s="205">
        <f>IF('Indicator Date hidden'!G136="x","x",$F$2-'Indicator Date hidden'!G136)</f>
        <v>0</v>
      </c>
      <c r="G135" s="205">
        <f>IF('Indicator Date hidden'!H136="x","x",$G$2-'Indicator Date hidden'!H136)</f>
        <v>0</v>
      </c>
      <c r="H135" s="205">
        <f>IF('Indicator Date hidden'!I136="x","x",$H$2-'Indicator Date hidden'!I136)</f>
        <v>0</v>
      </c>
      <c r="I135" s="205">
        <f>IF('Indicator Date hidden'!J136="x","x",$I$2-'Indicator Date hidden'!J136)</f>
        <v>0</v>
      </c>
      <c r="J135" s="205">
        <f>IF('Indicator Date hidden'!K136="x","x",$J$2-'Indicator Date hidden'!K136)</f>
        <v>0</v>
      </c>
      <c r="K135" s="205">
        <f>IF('Indicator Date hidden'!L136="x","x",$K$2-'Indicator Date hidden'!L136)</f>
        <v>0</v>
      </c>
      <c r="L135" s="205">
        <f>IF('Indicator Date hidden'!M136="x","x",$L$2-'Indicator Date hidden'!M136)</f>
        <v>0</v>
      </c>
      <c r="M135" s="205">
        <f>IF('Indicator Date hidden'!N136="x","x",$M$2-'Indicator Date hidden'!N136)</f>
        <v>0</v>
      </c>
      <c r="N135" s="205">
        <f>IF('Indicator Date hidden'!O136="x","x",$N$2-'Indicator Date hidden'!O136)</f>
        <v>0</v>
      </c>
      <c r="O135" s="205">
        <f>IF('Indicator Date hidden'!P136="x","x",$O$2-'Indicator Date hidden'!P136)</f>
        <v>0</v>
      </c>
      <c r="P135" s="205">
        <f>IF('Indicator Date hidden'!Q136="x","x",$P$2-'Indicator Date hidden'!Q136)</f>
        <v>0</v>
      </c>
      <c r="Q135" s="205" t="str">
        <f>IF('Indicator Date hidden'!R136="x","x",$Q$2-'Indicator Date hidden'!R136)</f>
        <v>x</v>
      </c>
      <c r="R135" s="205">
        <f>IF('Indicator Date hidden'!S136="x","x",$R$2-'Indicator Date hidden'!S136)</f>
        <v>0</v>
      </c>
      <c r="S135" s="205">
        <f>IF('Indicator Date hidden'!T136="x","x",$S$2-'Indicator Date hidden'!T136)</f>
        <v>0</v>
      </c>
      <c r="T135" s="205">
        <f>IF('Indicator Date hidden'!U136="x","x",$T$2-'Indicator Date hidden'!U136)</f>
        <v>0</v>
      </c>
      <c r="U135" s="205">
        <f>IF('Indicator Date hidden'!V136="x","x",$U$2-'Indicator Date hidden'!V136)</f>
        <v>0</v>
      </c>
      <c r="V135" s="205">
        <f>IF('Indicator Date hidden'!W136="x","x",$V$2-'Indicator Date hidden'!W136)</f>
        <v>0</v>
      </c>
      <c r="W135" s="205">
        <f>IF('Indicator Date hidden'!X136="x","x",$W$2-'Indicator Date hidden'!X136)</f>
        <v>2</v>
      </c>
      <c r="X135" s="205">
        <f>IF('Indicator Date hidden'!Y136="x","x",$X$2-'Indicator Date hidden'!Y136)</f>
        <v>2</v>
      </c>
      <c r="Y135" s="205">
        <f>IF('Indicator Date hidden'!Z136="x","x",$Y$2-'Indicator Date hidden'!Z136)</f>
        <v>0</v>
      </c>
      <c r="Z135" s="205">
        <f>IF('Indicator Date hidden'!AA136="x","x",$Z$2-'Indicator Date hidden'!AA136)</f>
        <v>0</v>
      </c>
      <c r="AA135" s="205">
        <f>IF('Indicator Date hidden'!AB136="x","x",$AA$2-'Indicator Date hidden'!AB136)</f>
        <v>0</v>
      </c>
      <c r="AB135" s="205">
        <f>IF('Indicator Date hidden'!AC136="x","x",$AB$2-'Indicator Date hidden'!AC136)</f>
        <v>0</v>
      </c>
      <c r="AC135" s="205">
        <f>IF('Indicator Date hidden'!AD136="x","x",$AC$2-'Indicator Date hidden'!AD136)</f>
        <v>0</v>
      </c>
      <c r="AD135" s="205">
        <f>IF('Indicator Date hidden'!AE136="x","x",$AD$2-'Indicator Date hidden'!AE136)</f>
        <v>0</v>
      </c>
      <c r="AE135" s="205">
        <f>IF('Indicator Date hidden'!AF136="x","x",$AE$2-'Indicator Date hidden'!AF136)</f>
        <v>0</v>
      </c>
      <c r="AF135" s="205">
        <f>IF('Indicator Date hidden'!AG136="x","x",$AF$2-'Indicator Date hidden'!AG136)</f>
        <v>0</v>
      </c>
      <c r="AG135" s="205">
        <f>IF('Indicator Date hidden'!AH136="x","x",$AG$2-'Indicator Date hidden'!AH136)</f>
        <v>0</v>
      </c>
      <c r="AH135" s="205">
        <f>IF('Indicator Date hidden'!AI136="x","x",$AH$2-'Indicator Date hidden'!AI136)</f>
        <v>0</v>
      </c>
      <c r="AI135" s="205">
        <f>IF('Indicator Date hidden'!AJ136="x","x",$AI$2-'Indicator Date hidden'!AJ136)</f>
        <v>0</v>
      </c>
      <c r="AJ135" s="205" t="str">
        <f>IF('Indicator Date hidden'!AK136="x","x",$AJ$2-'Indicator Date hidden'!AK136)</f>
        <v>x</v>
      </c>
      <c r="AK135" s="205">
        <f>IF('Indicator Date hidden'!AL136="x","x",$AK$2-'Indicator Date hidden'!AL136)</f>
        <v>1</v>
      </c>
      <c r="AL135" s="205">
        <f>IF('Indicator Date hidden'!AM136="x","x",$AL$2-'Indicator Date hidden'!AM136)</f>
        <v>0</v>
      </c>
      <c r="AM135" s="205">
        <f>IF('Indicator Date hidden'!AN136="x","x",$AM$2-'Indicator Date hidden'!AN136)</f>
        <v>0</v>
      </c>
      <c r="AN135" s="205">
        <f>IF('Indicator Date hidden'!AO136="x","x",$AN$2-'Indicator Date hidden'!AO136)</f>
        <v>0</v>
      </c>
      <c r="AO135" s="205">
        <f>IF('Indicator Date hidden'!AP136="x","x",$AO$2-'Indicator Date hidden'!AP136)</f>
        <v>1</v>
      </c>
      <c r="AP135" s="205">
        <f>IF('Indicator Date hidden'!AQ136="x","x",$AP$2-'Indicator Date hidden'!AQ136)</f>
        <v>1</v>
      </c>
      <c r="AQ135" s="205">
        <f>IF('Indicator Date hidden'!AR136="x","x",$AQ$2-'Indicator Date hidden'!AR136)</f>
        <v>6</v>
      </c>
      <c r="AR135" s="205">
        <f>IF('Indicator Date hidden'!AS136="x","x",$AR$2-'Indicator Date hidden'!AS136)</f>
        <v>0</v>
      </c>
      <c r="AS135" s="205">
        <f>IF('Indicator Date hidden'!AT136="x","x",$AS$2-'Indicator Date hidden'!AT136)</f>
        <v>0</v>
      </c>
      <c r="AT135" s="205">
        <f>IF('Indicator Date hidden'!AU136="x","x",$AT$2-'Indicator Date hidden'!AU136)</f>
        <v>0</v>
      </c>
      <c r="AU135" s="205">
        <f>IF('Indicator Date hidden'!AV136="x","x",$AU$2-'Indicator Date hidden'!AV136)</f>
        <v>0</v>
      </c>
      <c r="AV135" s="205">
        <f>IF('Indicator Date hidden'!AW136="x","x",$AV$2-'Indicator Date hidden'!AW136)</f>
        <v>0</v>
      </c>
      <c r="AW135" s="205">
        <f>IF('Indicator Date hidden'!AX136="x","x",$AW$2-'Indicator Date hidden'!AX136)</f>
        <v>0</v>
      </c>
      <c r="AX135" s="205">
        <f>IF('Indicator Date hidden'!AY136="x","x",$AX$2-'Indicator Date hidden'!AY136)</f>
        <v>0</v>
      </c>
      <c r="AY135" s="205">
        <f>IF('Indicator Date hidden'!AZ136="x","x",$AY$2-'Indicator Date hidden'!AZ136)</f>
        <v>0</v>
      </c>
      <c r="AZ135" s="205">
        <f>IF('Indicator Date hidden'!BA136="x","x",$AZ$2-'Indicator Date hidden'!BA136)</f>
        <v>0</v>
      </c>
      <c r="BA135">
        <f t="shared" si="20"/>
        <v>13</v>
      </c>
      <c r="BB135" s="21">
        <f t="shared" si="21"/>
        <v>0.26530612244897961</v>
      </c>
      <c r="BC135">
        <f t="shared" si="22"/>
        <v>6</v>
      </c>
      <c r="BD135" s="21">
        <f t="shared" si="23"/>
        <v>0.94275995611845698</v>
      </c>
      <c r="BE135" s="281">
        <f t="shared" si="24"/>
        <v>0</v>
      </c>
    </row>
    <row r="136" spans="1:57" x14ac:dyDescent="0.35">
      <c r="A136" t="s">
        <v>7115</v>
      </c>
      <c r="B136" s="205">
        <f>IF('Indicator Date hidden'!C137="x","x",$B$2-'Indicator Date hidden'!C137)</f>
        <v>0</v>
      </c>
      <c r="C136" s="205">
        <f>IF('Indicator Date hidden'!D137="x","x",$C$2-'Indicator Date hidden'!D137)</f>
        <v>0</v>
      </c>
      <c r="D136" s="205">
        <f>IF('Indicator Date hidden'!E137="x","x",$D$2-'Indicator Date hidden'!E137)</f>
        <v>0</v>
      </c>
      <c r="E136" s="205">
        <f>IF('Indicator Date hidden'!F137="x","x",$E$2-'Indicator Date hidden'!F137)</f>
        <v>0</v>
      </c>
      <c r="F136" s="205">
        <f>IF('Indicator Date hidden'!G137="x","x",$F$2-'Indicator Date hidden'!G137)</f>
        <v>0</v>
      </c>
      <c r="G136" s="205">
        <f>IF('Indicator Date hidden'!H137="x","x",$G$2-'Indicator Date hidden'!H137)</f>
        <v>0</v>
      </c>
      <c r="H136" s="205">
        <f>IF('Indicator Date hidden'!I137="x","x",$H$2-'Indicator Date hidden'!I137)</f>
        <v>0</v>
      </c>
      <c r="I136" s="205">
        <f>IF('Indicator Date hidden'!J137="x","x",$I$2-'Indicator Date hidden'!J137)</f>
        <v>0</v>
      </c>
      <c r="J136" s="205">
        <f>IF('Indicator Date hidden'!K137="x","x",$J$2-'Indicator Date hidden'!K137)</f>
        <v>0</v>
      </c>
      <c r="K136" s="205">
        <f>IF('Indicator Date hidden'!L137="x","x",$K$2-'Indicator Date hidden'!L137)</f>
        <v>0</v>
      </c>
      <c r="L136" s="205">
        <f>IF('Indicator Date hidden'!M137="x","x",$L$2-'Indicator Date hidden'!M137)</f>
        <v>0</v>
      </c>
      <c r="M136" s="205">
        <f>IF('Indicator Date hidden'!N137="x","x",$M$2-'Indicator Date hidden'!N137)</f>
        <v>0</v>
      </c>
      <c r="N136" s="205">
        <f>IF('Indicator Date hidden'!O137="x","x",$N$2-'Indicator Date hidden'!O137)</f>
        <v>0</v>
      </c>
      <c r="O136" s="205">
        <f>IF('Indicator Date hidden'!P137="x","x",$O$2-'Indicator Date hidden'!P137)</f>
        <v>0</v>
      </c>
      <c r="P136" s="205">
        <f>IF('Indicator Date hidden'!Q137="x","x",$P$2-'Indicator Date hidden'!Q137)</f>
        <v>0</v>
      </c>
      <c r="Q136" s="205">
        <f>IF('Indicator Date hidden'!R137="x","x",$Q$2-'Indicator Date hidden'!R137)</f>
        <v>2</v>
      </c>
      <c r="R136" s="205">
        <f>IF('Indicator Date hidden'!S137="x","x",$R$2-'Indicator Date hidden'!S137)</f>
        <v>0</v>
      </c>
      <c r="S136" s="205">
        <f>IF('Indicator Date hidden'!T137="x","x",$S$2-'Indicator Date hidden'!T137)</f>
        <v>0</v>
      </c>
      <c r="T136" s="205">
        <f>IF('Indicator Date hidden'!U137="x","x",$T$2-'Indicator Date hidden'!U137)</f>
        <v>0</v>
      </c>
      <c r="U136" s="205">
        <f>IF('Indicator Date hidden'!V137="x","x",$U$2-'Indicator Date hidden'!V137)</f>
        <v>0</v>
      </c>
      <c r="V136" s="205">
        <f>IF('Indicator Date hidden'!W137="x","x",$V$2-'Indicator Date hidden'!W137)</f>
        <v>0</v>
      </c>
      <c r="W136" s="205">
        <f>IF('Indicator Date hidden'!X137="x","x",$W$2-'Indicator Date hidden'!X137)</f>
        <v>2</v>
      </c>
      <c r="X136" s="205">
        <f>IF('Indicator Date hidden'!Y137="x","x",$X$2-'Indicator Date hidden'!Y137)</f>
        <v>2</v>
      </c>
      <c r="Y136" s="205">
        <f>IF('Indicator Date hidden'!Z137="x","x",$Y$2-'Indicator Date hidden'!Z137)</f>
        <v>0</v>
      </c>
      <c r="Z136" s="205">
        <f>IF('Indicator Date hidden'!AA137="x","x",$Z$2-'Indicator Date hidden'!AA137)</f>
        <v>0</v>
      </c>
      <c r="AA136" s="205">
        <f>IF('Indicator Date hidden'!AB137="x","x",$AA$2-'Indicator Date hidden'!AB137)</f>
        <v>0</v>
      </c>
      <c r="AB136" s="205">
        <f>IF('Indicator Date hidden'!AC137="x","x",$AB$2-'Indicator Date hidden'!AC137)</f>
        <v>0</v>
      </c>
      <c r="AC136" s="205">
        <f>IF('Indicator Date hidden'!AD137="x","x",$AC$2-'Indicator Date hidden'!AD137)</f>
        <v>0</v>
      </c>
      <c r="AD136" s="205">
        <f>IF('Indicator Date hidden'!AE137="x","x",$AD$2-'Indicator Date hidden'!AE137)</f>
        <v>0</v>
      </c>
      <c r="AE136" s="205">
        <f>IF('Indicator Date hidden'!AF137="x","x",$AE$2-'Indicator Date hidden'!AF137)</f>
        <v>0</v>
      </c>
      <c r="AF136" s="205">
        <f>IF('Indicator Date hidden'!AG137="x","x",$AF$2-'Indicator Date hidden'!AG137)</f>
        <v>0</v>
      </c>
      <c r="AG136" s="205">
        <f>IF('Indicator Date hidden'!AH137="x","x",$AG$2-'Indicator Date hidden'!AH137)</f>
        <v>0</v>
      </c>
      <c r="AH136" s="205">
        <f>IF('Indicator Date hidden'!AI137="x","x",$AH$2-'Indicator Date hidden'!AI137)</f>
        <v>0</v>
      </c>
      <c r="AI136" s="205">
        <f>IF('Indicator Date hidden'!AJ137="x","x",$AI$2-'Indicator Date hidden'!AJ137)</f>
        <v>0</v>
      </c>
      <c r="AJ136" s="205">
        <f>IF('Indicator Date hidden'!AK137="x","x",$AJ$2-'Indicator Date hidden'!AK137)</f>
        <v>1</v>
      </c>
      <c r="AK136" s="205">
        <f>IF('Indicator Date hidden'!AL137="x","x",$AK$2-'Indicator Date hidden'!AL137)</f>
        <v>1</v>
      </c>
      <c r="AL136" s="205">
        <f>IF('Indicator Date hidden'!AM137="x","x",$AL$2-'Indicator Date hidden'!AM137)</f>
        <v>0</v>
      </c>
      <c r="AM136" s="205">
        <f>IF('Indicator Date hidden'!AN137="x","x",$AM$2-'Indicator Date hidden'!AN137)</f>
        <v>0</v>
      </c>
      <c r="AN136" s="205">
        <f>IF('Indicator Date hidden'!AO137="x","x",$AN$2-'Indicator Date hidden'!AO137)</f>
        <v>0</v>
      </c>
      <c r="AO136" s="205">
        <f>IF('Indicator Date hidden'!AP137="x","x",$AO$2-'Indicator Date hidden'!AP137)</f>
        <v>0</v>
      </c>
      <c r="AP136" s="205">
        <f>IF('Indicator Date hidden'!AQ137="x","x",$AP$2-'Indicator Date hidden'!AQ137)</f>
        <v>0</v>
      </c>
      <c r="AQ136" s="205">
        <f>IF('Indicator Date hidden'!AR137="x","x",$AQ$2-'Indicator Date hidden'!AR137)</f>
        <v>0</v>
      </c>
      <c r="AR136" s="205">
        <f>IF('Indicator Date hidden'!AS137="x","x",$AR$2-'Indicator Date hidden'!AS137)</f>
        <v>0</v>
      </c>
      <c r="AS136" s="205">
        <f>IF('Indicator Date hidden'!AT137="x","x",$AS$2-'Indicator Date hidden'!AT137)</f>
        <v>0</v>
      </c>
      <c r="AT136" s="205">
        <f>IF('Indicator Date hidden'!AU137="x","x",$AT$2-'Indicator Date hidden'!AU137)</f>
        <v>0</v>
      </c>
      <c r="AU136" s="205">
        <f>IF('Indicator Date hidden'!AV137="x","x",$AU$2-'Indicator Date hidden'!AV137)</f>
        <v>2</v>
      </c>
      <c r="AV136" s="205">
        <f>IF('Indicator Date hidden'!AW137="x","x",$AV$2-'Indicator Date hidden'!AW137)</f>
        <v>0</v>
      </c>
      <c r="AW136" s="205">
        <f>IF('Indicator Date hidden'!AX137="x","x",$AW$2-'Indicator Date hidden'!AX137)</f>
        <v>0</v>
      </c>
      <c r="AX136" s="205">
        <f>IF('Indicator Date hidden'!AY137="x","x",$AX$2-'Indicator Date hidden'!AY137)</f>
        <v>0</v>
      </c>
      <c r="AY136" s="205">
        <f>IF('Indicator Date hidden'!AZ137="x","x",$AY$2-'Indicator Date hidden'!AZ137)</f>
        <v>0</v>
      </c>
      <c r="AZ136" s="205">
        <f>IF('Indicator Date hidden'!BA137="x","x",$AZ$2-'Indicator Date hidden'!BA137)</f>
        <v>0</v>
      </c>
      <c r="BA136">
        <f t="shared" si="20"/>
        <v>10</v>
      </c>
      <c r="BB136" s="21">
        <f t="shared" si="21"/>
        <v>0.19607843137254902</v>
      </c>
      <c r="BC136">
        <f t="shared" si="22"/>
        <v>6</v>
      </c>
      <c r="BD136" s="21">
        <f t="shared" si="23"/>
        <v>0.56079802533627809</v>
      </c>
      <c r="BE136" s="281">
        <f t="shared" si="24"/>
        <v>0</v>
      </c>
    </row>
    <row r="137" spans="1:57" x14ac:dyDescent="0.35">
      <c r="A137" t="s">
        <v>7116</v>
      </c>
      <c r="B137" s="205">
        <f>IF('Indicator Date hidden'!C138="x","x",$B$2-'Indicator Date hidden'!C138)</f>
        <v>0</v>
      </c>
      <c r="C137" s="205">
        <f>IF('Indicator Date hidden'!D138="x","x",$C$2-'Indicator Date hidden'!D138)</f>
        <v>0</v>
      </c>
      <c r="D137" s="205">
        <f>IF('Indicator Date hidden'!E138="x","x",$D$2-'Indicator Date hidden'!E138)</f>
        <v>0</v>
      </c>
      <c r="E137" s="205">
        <f>IF('Indicator Date hidden'!F138="x","x",$E$2-'Indicator Date hidden'!F138)</f>
        <v>0</v>
      </c>
      <c r="F137" s="205">
        <f>IF('Indicator Date hidden'!G138="x","x",$F$2-'Indicator Date hidden'!G138)</f>
        <v>0</v>
      </c>
      <c r="G137" s="205">
        <f>IF('Indicator Date hidden'!H138="x","x",$G$2-'Indicator Date hidden'!H138)</f>
        <v>0</v>
      </c>
      <c r="H137" s="205">
        <f>IF('Indicator Date hidden'!I138="x","x",$H$2-'Indicator Date hidden'!I138)</f>
        <v>0</v>
      </c>
      <c r="I137" s="205">
        <f>IF('Indicator Date hidden'!J138="x","x",$I$2-'Indicator Date hidden'!J138)</f>
        <v>0</v>
      </c>
      <c r="J137" s="205">
        <f>IF('Indicator Date hidden'!K138="x","x",$J$2-'Indicator Date hidden'!K138)</f>
        <v>0</v>
      </c>
      <c r="K137" s="205">
        <f>IF('Indicator Date hidden'!L138="x","x",$K$2-'Indicator Date hidden'!L138)</f>
        <v>0</v>
      </c>
      <c r="L137" s="205">
        <f>IF('Indicator Date hidden'!M138="x","x",$L$2-'Indicator Date hidden'!M138)</f>
        <v>0</v>
      </c>
      <c r="M137" s="205">
        <f>IF('Indicator Date hidden'!N138="x","x",$M$2-'Indicator Date hidden'!N138)</f>
        <v>0</v>
      </c>
      <c r="N137" s="205">
        <f>IF('Indicator Date hidden'!O138="x","x",$N$2-'Indicator Date hidden'!O138)</f>
        <v>0</v>
      </c>
      <c r="O137" s="205">
        <f>IF('Indicator Date hidden'!P138="x","x",$O$2-'Indicator Date hidden'!P138)</f>
        <v>0</v>
      </c>
      <c r="P137" s="205">
        <f>IF('Indicator Date hidden'!Q138="x","x",$P$2-'Indicator Date hidden'!Q138)</f>
        <v>0</v>
      </c>
      <c r="Q137" s="205">
        <f>IF('Indicator Date hidden'!R138="x","x",$Q$2-'Indicator Date hidden'!R138)</f>
        <v>1</v>
      </c>
      <c r="R137" s="205">
        <f>IF('Indicator Date hidden'!S138="x","x",$R$2-'Indicator Date hidden'!S138)</f>
        <v>0</v>
      </c>
      <c r="S137" s="205">
        <f>IF('Indicator Date hidden'!T138="x","x",$S$2-'Indicator Date hidden'!T138)</f>
        <v>0</v>
      </c>
      <c r="T137" s="205">
        <f>IF('Indicator Date hidden'!U138="x","x",$T$2-'Indicator Date hidden'!U138)</f>
        <v>0</v>
      </c>
      <c r="U137" s="205">
        <f>IF('Indicator Date hidden'!V138="x","x",$U$2-'Indicator Date hidden'!V138)</f>
        <v>0</v>
      </c>
      <c r="V137" s="205">
        <f>IF('Indicator Date hidden'!W138="x","x",$V$2-'Indicator Date hidden'!W138)</f>
        <v>0</v>
      </c>
      <c r="W137" s="205">
        <f>IF('Indicator Date hidden'!X138="x","x",$W$2-'Indicator Date hidden'!X138)</f>
        <v>3</v>
      </c>
      <c r="X137" s="205" t="str">
        <f>IF('Indicator Date hidden'!Y138="x","x",$X$2-'Indicator Date hidden'!Y138)</f>
        <v>x</v>
      </c>
      <c r="Y137" s="205">
        <f>IF('Indicator Date hidden'!Z138="x","x",$Y$2-'Indicator Date hidden'!Z138)</f>
        <v>0</v>
      </c>
      <c r="Z137" s="205">
        <f>IF('Indicator Date hidden'!AA138="x","x",$Z$2-'Indicator Date hidden'!AA138)</f>
        <v>0</v>
      </c>
      <c r="AA137" s="205">
        <f>IF('Indicator Date hidden'!AB138="x","x",$AA$2-'Indicator Date hidden'!AB138)</f>
        <v>0</v>
      </c>
      <c r="AB137" s="205">
        <f>IF('Indicator Date hidden'!AC138="x","x",$AB$2-'Indicator Date hidden'!AC138)</f>
        <v>0</v>
      </c>
      <c r="AC137" s="205">
        <f>IF('Indicator Date hidden'!AD138="x","x",$AC$2-'Indicator Date hidden'!AD138)</f>
        <v>0</v>
      </c>
      <c r="AD137" s="205">
        <f>IF('Indicator Date hidden'!AE138="x","x",$AD$2-'Indicator Date hidden'!AE138)</f>
        <v>0</v>
      </c>
      <c r="AE137" s="205">
        <f>IF('Indicator Date hidden'!AF138="x","x",$AE$2-'Indicator Date hidden'!AF138)</f>
        <v>0</v>
      </c>
      <c r="AF137" s="205">
        <f>IF('Indicator Date hidden'!AG138="x","x",$AF$2-'Indicator Date hidden'!AG138)</f>
        <v>1</v>
      </c>
      <c r="AG137" s="205">
        <f>IF('Indicator Date hidden'!AH138="x","x",$AG$2-'Indicator Date hidden'!AH138)</f>
        <v>0</v>
      </c>
      <c r="AH137" s="205">
        <f>IF('Indicator Date hidden'!AI138="x","x",$AH$2-'Indicator Date hidden'!AI138)</f>
        <v>0</v>
      </c>
      <c r="AI137" s="205">
        <f>IF('Indicator Date hidden'!AJ138="x","x",$AI$2-'Indicator Date hidden'!AJ138)</f>
        <v>0</v>
      </c>
      <c r="AJ137" s="205">
        <f>IF('Indicator Date hidden'!AK138="x","x",$AJ$2-'Indicator Date hidden'!AK138)</f>
        <v>1</v>
      </c>
      <c r="AK137" s="205">
        <f>IF('Indicator Date hidden'!AL138="x","x",$AK$2-'Indicator Date hidden'!AL138)</f>
        <v>1</v>
      </c>
      <c r="AL137" s="205">
        <f>IF('Indicator Date hidden'!AM138="x","x",$AL$2-'Indicator Date hidden'!AM138)</f>
        <v>0</v>
      </c>
      <c r="AM137" s="205">
        <f>IF('Indicator Date hidden'!AN138="x","x",$AM$2-'Indicator Date hidden'!AN138)</f>
        <v>0</v>
      </c>
      <c r="AN137" s="205">
        <f>IF('Indicator Date hidden'!AO138="x","x",$AN$2-'Indicator Date hidden'!AO138)</f>
        <v>0</v>
      </c>
      <c r="AO137" s="205">
        <f>IF('Indicator Date hidden'!AP138="x","x",$AO$2-'Indicator Date hidden'!AP138)</f>
        <v>0</v>
      </c>
      <c r="AP137" s="205">
        <f>IF('Indicator Date hidden'!AQ138="x","x",$AP$2-'Indicator Date hidden'!AQ138)</f>
        <v>0</v>
      </c>
      <c r="AQ137" s="205">
        <f>IF('Indicator Date hidden'!AR138="x","x",$AQ$2-'Indicator Date hidden'!AR138)</f>
        <v>0</v>
      </c>
      <c r="AR137" s="205">
        <f>IF('Indicator Date hidden'!AS138="x","x",$AR$2-'Indicator Date hidden'!AS138)</f>
        <v>0</v>
      </c>
      <c r="AS137" s="205">
        <f>IF('Indicator Date hidden'!AT138="x","x",$AS$2-'Indicator Date hidden'!AT138)</f>
        <v>0</v>
      </c>
      <c r="AT137" s="205">
        <f>IF('Indicator Date hidden'!AU138="x","x",$AT$2-'Indicator Date hidden'!AU138)</f>
        <v>0</v>
      </c>
      <c r="AU137" s="205">
        <f>IF('Indicator Date hidden'!AV138="x","x",$AU$2-'Indicator Date hidden'!AV138)</f>
        <v>6</v>
      </c>
      <c r="AV137" s="205">
        <f>IF('Indicator Date hidden'!AW138="x","x",$AV$2-'Indicator Date hidden'!AW138)</f>
        <v>0</v>
      </c>
      <c r="AW137" s="205">
        <f>IF('Indicator Date hidden'!AX138="x","x",$AW$2-'Indicator Date hidden'!AX138)</f>
        <v>0</v>
      </c>
      <c r="AX137" s="205">
        <f>IF('Indicator Date hidden'!AY138="x","x",$AX$2-'Indicator Date hidden'!AY138)</f>
        <v>0</v>
      </c>
      <c r="AY137" s="205">
        <f>IF('Indicator Date hidden'!AZ138="x","x",$AY$2-'Indicator Date hidden'!AZ138)</f>
        <v>0</v>
      </c>
      <c r="AZ137" s="205">
        <f>IF('Indicator Date hidden'!BA138="x","x",$AZ$2-'Indicator Date hidden'!BA138)</f>
        <v>0</v>
      </c>
      <c r="BA137">
        <f t="shared" si="20"/>
        <v>13</v>
      </c>
      <c r="BB137" s="21">
        <f t="shared" si="21"/>
        <v>0.26</v>
      </c>
      <c r="BC137">
        <f t="shared" si="22"/>
        <v>6</v>
      </c>
      <c r="BD137" s="21">
        <f t="shared" si="23"/>
        <v>0.95519631490076429</v>
      </c>
      <c r="BE137" s="281">
        <f t="shared" si="24"/>
        <v>0</v>
      </c>
    </row>
    <row r="138" spans="1:57" x14ac:dyDescent="0.35">
      <c r="A138" t="s">
        <v>7122</v>
      </c>
      <c r="B138" s="205">
        <f>IF('Indicator Date hidden'!C139="x","x",$B$2-'Indicator Date hidden'!C139)</f>
        <v>0</v>
      </c>
      <c r="C138" s="205">
        <f>IF('Indicator Date hidden'!D139="x","x",$C$2-'Indicator Date hidden'!D139)</f>
        <v>0</v>
      </c>
      <c r="D138" s="205">
        <f>IF('Indicator Date hidden'!E139="x","x",$D$2-'Indicator Date hidden'!E139)</f>
        <v>0</v>
      </c>
      <c r="E138" s="205">
        <f>IF('Indicator Date hidden'!F139="x","x",$E$2-'Indicator Date hidden'!F139)</f>
        <v>0</v>
      </c>
      <c r="F138" s="205">
        <f>IF('Indicator Date hidden'!G139="x","x",$F$2-'Indicator Date hidden'!G139)</f>
        <v>0</v>
      </c>
      <c r="G138" s="205">
        <f>IF('Indicator Date hidden'!H139="x","x",$G$2-'Indicator Date hidden'!H139)</f>
        <v>0</v>
      </c>
      <c r="H138" s="205">
        <f>IF('Indicator Date hidden'!I139="x","x",$H$2-'Indicator Date hidden'!I139)</f>
        <v>0</v>
      </c>
      <c r="I138" s="205">
        <f>IF('Indicator Date hidden'!J139="x","x",$I$2-'Indicator Date hidden'!J139)</f>
        <v>0</v>
      </c>
      <c r="J138" s="205">
        <f>IF('Indicator Date hidden'!K139="x","x",$J$2-'Indicator Date hidden'!K139)</f>
        <v>0</v>
      </c>
      <c r="K138" s="205">
        <f>IF('Indicator Date hidden'!L139="x","x",$K$2-'Indicator Date hidden'!L139)</f>
        <v>0</v>
      </c>
      <c r="L138" s="205">
        <f>IF('Indicator Date hidden'!M139="x","x",$L$2-'Indicator Date hidden'!M139)</f>
        <v>0</v>
      </c>
      <c r="M138" s="205">
        <f>IF('Indicator Date hidden'!N139="x","x",$M$2-'Indicator Date hidden'!N139)</f>
        <v>0</v>
      </c>
      <c r="N138" s="205">
        <f>IF('Indicator Date hidden'!O139="x","x",$N$2-'Indicator Date hidden'!O139)</f>
        <v>0</v>
      </c>
      <c r="O138" s="205">
        <f>IF('Indicator Date hidden'!P139="x","x",$O$2-'Indicator Date hidden'!P139)</f>
        <v>0</v>
      </c>
      <c r="P138" s="205">
        <f>IF('Indicator Date hidden'!Q139="x","x",$P$2-'Indicator Date hidden'!Q139)</f>
        <v>0</v>
      </c>
      <c r="Q138" s="205" t="str">
        <f>IF('Indicator Date hidden'!R139="x","x",$Q$2-'Indicator Date hidden'!R139)</f>
        <v>x</v>
      </c>
      <c r="R138" s="205">
        <f>IF('Indicator Date hidden'!S139="x","x",$R$2-'Indicator Date hidden'!S139)</f>
        <v>0</v>
      </c>
      <c r="S138" s="205">
        <f>IF('Indicator Date hidden'!T139="x","x",$S$2-'Indicator Date hidden'!T139)</f>
        <v>0</v>
      </c>
      <c r="T138" s="205">
        <f>IF('Indicator Date hidden'!U139="x","x",$T$2-'Indicator Date hidden'!U139)</f>
        <v>0</v>
      </c>
      <c r="U138" s="205" t="str">
        <f>IF('Indicator Date hidden'!V139="x","x",$U$2-'Indicator Date hidden'!V139)</f>
        <v>x</v>
      </c>
      <c r="V138" s="205">
        <f>IF('Indicator Date hidden'!W139="x","x",$V$2-'Indicator Date hidden'!W139)</f>
        <v>0</v>
      </c>
      <c r="W138" s="205" t="str">
        <f>IF('Indicator Date hidden'!X139="x","x",$W$2-'Indicator Date hidden'!X139)</f>
        <v>x</v>
      </c>
      <c r="X138" s="205">
        <f>IF('Indicator Date hidden'!Y139="x","x",$X$2-'Indicator Date hidden'!Y139)</f>
        <v>2</v>
      </c>
      <c r="Y138" s="205">
        <f>IF('Indicator Date hidden'!Z139="x","x",$Y$2-'Indicator Date hidden'!Z139)</f>
        <v>0</v>
      </c>
      <c r="Z138" s="205">
        <f>IF('Indicator Date hidden'!AA139="x","x",$Z$2-'Indicator Date hidden'!AA139)</f>
        <v>0</v>
      </c>
      <c r="AA138" s="205">
        <f>IF('Indicator Date hidden'!AB139="x","x",$AA$2-'Indicator Date hidden'!AB139)</f>
        <v>0</v>
      </c>
      <c r="AB138" s="205">
        <f>IF('Indicator Date hidden'!AC139="x","x",$AB$2-'Indicator Date hidden'!AC139)</f>
        <v>0</v>
      </c>
      <c r="AC138" s="205">
        <f>IF('Indicator Date hidden'!AD139="x","x",$AC$2-'Indicator Date hidden'!AD139)</f>
        <v>0</v>
      </c>
      <c r="AD138" s="205" t="str">
        <f>IF('Indicator Date hidden'!AE139="x","x",$AD$2-'Indicator Date hidden'!AE139)</f>
        <v>x</v>
      </c>
      <c r="AE138" s="205">
        <f>IF('Indicator Date hidden'!AF139="x","x",$AE$2-'Indicator Date hidden'!AF139)</f>
        <v>0</v>
      </c>
      <c r="AF138" s="205">
        <f>IF('Indicator Date hidden'!AG139="x","x",$AF$2-'Indicator Date hidden'!AG139)</f>
        <v>1</v>
      </c>
      <c r="AG138" s="205">
        <f>IF('Indicator Date hidden'!AH139="x","x",$AG$2-'Indicator Date hidden'!AH139)</f>
        <v>0</v>
      </c>
      <c r="AH138" s="205">
        <f>IF('Indicator Date hidden'!AI139="x","x",$AH$2-'Indicator Date hidden'!AI139)</f>
        <v>0</v>
      </c>
      <c r="AI138" s="205">
        <f>IF('Indicator Date hidden'!AJ139="x","x",$AI$2-'Indicator Date hidden'!AJ139)</f>
        <v>0</v>
      </c>
      <c r="AJ138" s="205" t="str">
        <f>IF('Indicator Date hidden'!AK139="x","x",$AJ$2-'Indicator Date hidden'!AK139)</f>
        <v>x</v>
      </c>
      <c r="AK138" s="205">
        <f>IF('Indicator Date hidden'!AL139="x","x",$AK$2-'Indicator Date hidden'!AL139)</f>
        <v>1</v>
      </c>
      <c r="AL138" s="205">
        <f>IF('Indicator Date hidden'!AM139="x","x",$AL$2-'Indicator Date hidden'!AM139)</f>
        <v>0</v>
      </c>
      <c r="AM138" s="205">
        <f>IF('Indicator Date hidden'!AN139="x","x",$AM$2-'Indicator Date hidden'!AN139)</f>
        <v>0</v>
      </c>
      <c r="AN138" s="205">
        <f>IF('Indicator Date hidden'!AO139="x","x",$AN$2-'Indicator Date hidden'!AO139)</f>
        <v>0</v>
      </c>
      <c r="AO138" s="205">
        <f>IF('Indicator Date hidden'!AP139="x","x",$AO$2-'Indicator Date hidden'!AP139)</f>
        <v>0</v>
      </c>
      <c r="AP138" s="205">
        <f>IF('Indicator Date hidden'!AQ139="x","x",$AP$2-'Indicator Date hidden'!AQ139)</f>
        <v>0</v>
      </c>
      <c r="AQ138" s="205">
        <f>IF('Indicator Date hidden'!AR139="x","x",$AQ$2-'Indicator Date hidden'!AR139)</f>
        <v>0</v>
      </c>
      <c r="AR138" s="205">
        <f>IF('Indicator Date hidden'!AS139="x","x",$AR$2-'Indicator Date hidden'!AS139)</f>
        <v>0</v>
      </c>
      <c r="AS138" s="205">
        <f>IF('Indicator Date hidden'!AT139="x","x",$AS$2-'Indicator Date hidden'!AT139)</f>
        <v>0</v>
      </c>
      <c r="AT138" s="205">
        <f>IF('Indicator Date hidden'!AU139="x","x",$AT$2-'Indicator Date hidden'!AU139)</f>
        <v>0</v>
      </c>
      <c r="AU138" s="205">
        <f>IF('Indicator Date hidden'!AV139="x","x",$AU$2-'Indicator Date hidden'!AV139)</f>
        <v>1</v>
      </c>
      <c r="AV138" s="205">
        <f>IF('Indicator Date hidden'!AW139="x","x",$AV$2-'Indicator Date hidden'!AW139)</f>
        <v>0</v>
      </c>
      <c r="AW138" s="205">
        <f>IF('Indicator Date hidden'!AX139="x","x",$AW$2-'Indicator Date hidden'!AX139)</f>
        <v>0</v>
      </c>
      <c r="AX138" s="205">
        <f>IF('Indicator Date hidden'!AY139="x","x",$AX$2-'Indicator Date hidden'!AY139)</f>
        <v>0</v>
      </c>
      <c r="AY138" s="205">
        <f>IF('Indicator Date hidden'!AZ139="x","x",$AY$2-'Indicator Date hidden'!AZ139)</f>
        <v>0</v>
      </c>
      <c r="AZ138" s="205">
        <f>IF('Indicator Date hidden'!BA139="x","x",$AZ$2-'Indicator Date hidden'!BA139)</f>
        <v>0</v>
      </c>
      <c r="BA138">
        <f t="shared" si="20"/>
        <v>5</v>
      </c>
      <c r="BB138" s="21">
        <f t="shared" si="21"/>
        <v>0.10869565217391304</v>
      </c>
      <c r="BC138">
        <f t="shared" si="22"/>
        <v>4</v>
      </c>
      <c r="BD138" s="21">
        <f t="shared" si="23"/>
        <v>0.37464538999161057</v>
      </c>
      <c r="BE138" s="281">
        <f t="shared" si="24"/>
        <v>0</v>
      </c>
    </row>
    <row r="139" spans="1:57" x14ac:dyDescent="0.35">
      <c r="A139" t="s">
        <v>7125</v>
      </c>
      <c r="B139" s="205">
        <f>IF('Indicator Date hidden'!C140="x","x",$B$2-'Indicator Date hidden'!C140)</f>
        <v>0</v>
      </c>
      <c r="C139" s="205">
        <f>IF('Indicator Date hidden'!D140="x","x",$C$2-'Indicator Date hidden'!D140)</f>
        <v>0</v>
      </c>
      <c r="D139" s="205">
        <f>IF('Indicator Date hidden'!E140="x","x",$D$2-'Indicator Date hidden'!E140)</f>
        <v>0</v>
      </c>
      <c r="E139" s="205">
        <f>IF('Indicator Date hidden'!F140="x","x",$E$2-'Indicator Date hidden'!F140)</f>
        <v>0</v>
      </c>
      <c r="F139" s="205">
        <f>IF('Indicator Date hidden'!G140="x","x",$F$2-'Indicator Date hidden'!G140)</f>
        <v>0</v>
      </c>
      <c r="G139" s="205">
        <f>IF('Indicator Date hidden'!H140="x","x",$G$2-'Indicator Date hidden'!H140)</f>
        <v>0</v>
      </c>
      <c r="H139" s="205">
        <f>IF('Indicator Date hidden'!I140="x","x",$H$2-'Indicator Date hidden'!I140)</f>
        <v>0</v>
      </c>
      <c r="I139" s="205">
        <f>IF('Indicator Date hidden'!J140="x","x",$I$2-'Indicator Date hidden'!J140)</f>
        <v>0</v>
      </c>
      <c r="J139" s="205">
        <f>IF('Indicator Date hidden'!K140="x","x",$J$2-'Indicator Date hidden'!K140)</f>
        <v>0</v>
      </c>
      <c r="K139" s="205">
        <f>IF('Indicator Date hidden'!L140="x","x",$K$2-'Indicator Date hidden'!L140)</f>
        <v>0</v>
      </c>
      <c r="L139" s="205">
        <f>IF('Indicator Date hidden'!M140="x","x",$L$2-'Indicator Date hidden'!M140)</f>
        <v>0</v>
      </c>
      <c r="M139" s="205">
        <f>IF('Indicator Date hidden'!N140="x","x",$M$2-'Indicator Date hidden'!N140)</f>
        <v>0</v>
      </c>
      <c r="N139" s="205">
        <f>IF('Indicator Date hidden'!O140="x","x",$N$2-'Indicator Date hidden'!O140)</f>
        <v>0</v>
      </c>
      <c r="O139" s="205">
        <f>IF('Indicator Date hidden'!P140="x","x",$O$2-'Indicator Date hidden'!P140)</f>
        <v>0</v>
      </c>
      <c r="P139" s="205">
        <f>IF('Indicator Date hidden'!Q140="x","x",$P$2-'Indicator Date hidden'!Q140)</f>
        <v>0</v>
      </c>
      <c r="Q139" s="205" t="str">
        <f>IF('Indicator Date hidden'!R140="x","x",$Q$2-'Indicator Date hidden'!R140)</f>
        <v>x</v>
      </c>
      <c r="R139" s="205">
        <f>IF('Indicator Date hidden'!S140="x","x",$R$2-'Indicator Date hidden'!S140)</f>
        <v>0</v>
      </c>
      <c r="S139" s="205">
        <f>IF('Indicator Date hidden'!T140="x","x",$S$2-'Indicator Date hidden'!T140)</f>
        <v>0</v>
      </c>
      <c r="T139" s="205">
        <f>IF('Indicator Date hidden'!U140="x","x",$T$2-'Indicator Date hidden'!U140)</f>
        <v>0</v>
      </c>
      <c r="U139" s="205" t="str">
        <f>IF('Indicator Date hidden'!V140="x","x",$U$2-'Indicator Date hidden'!V140)</f>
        <v>x</v>
      </c>
      <c r="V139" s="205">
        <f>IF('Indicator Date hidden'!W140="x","x",$V$2-'Indicator Date hidden'!W140)</f>
        <v>0</v>
      </c>
      <c r="W139" s="205" t="str">
        <f>IF('Indicator Date hidden'!X140="x","x",$W$2-'Indicator Date hidden'!X140)</f>
        <v>x</v>
      </c>
      <c r="X139" s="205">
        <f>IF('Indicator Date hidden'!Y140="x","x",$X$2-'Indicator Date hidden'!Y140)</f>
        <v>2</v>
      </c>
      <c r="Y139" s="205">
        <f>IF('Indicator Date hidden'!Z140="x","x",$Y$2-'Indicator Date hidden'!Z140)</f>
        <v>0</v>
      </c>
      <c r="Z139" s="205">
        <f>IF('Indicator Date hidden'!AA140="x","x",$Z$2-'Indicator Date hidden'!AA140)</f>
        <v>0</v>
      </c>
      <c r="AA139" s="205" t="str">
        <f>IF('Indicator Date hidden'!AB140="x","x",$AA$2-'Indicator Date hidden'!AB140)</f>
        <v>x</v>
      </c>
      <c r="AB139" s="205">
        <f>IF('Indicator Date hidden'!AC140="x","x",$AB$2-'Indicator Date hidden'!AC140)</f>
        <v>0</v>
      </c>
      <c r="AC139" s="205">
        <f>IF('Indicator Date hidden'!AD140="x","x",$AC$2-'Indicator Date hidden'!AD140)</f>
        <v>0</v>
      </c>
      <c r="AD139" s="205" t="str">
        <f>IF('Indicator Date hidden'!AE140="x","x",$AD$2-'Indicator Date hidden'!AE140)</f>
        <v>x</v>
      </c>
      <c r="AE139" s="205">
        <f>IF('Indicator Date hidden'!AF140="x","x",$AE$2-'Indicator Date hidden'!AF140)</f>
        <v>0</v>
      </c>
      <c r="AF139" s="205">
        <f>IF('Indicator Date hidden'!AG140="x","x",$AF$2-'Indicator Date hidden'!AG140)</f>
        <v>1</v>
      </c>
      <c r="AG139" s="205">
        <f>IF('Indicator Date hidden'!AH140="x","x",$AG$2-'Indicator Date hidden'!AH140)</f>
        <v>0</v>
      </c>
      <c r="AH139" s="205">
        <f>IF('Indicator Date hidden'!AI140="x","x",$AH$2-'Indicator Date hidden'!AI140)</f>
        <v>0</v>
      </c>
      <c r="AI139" s="205">
        <f>IF('Indicator Date hidden'!AJ140="x","x",$AI$2-'Indicator Date hidden'!AJ140)</f>
        <v>0</v>
      </c>
      <c r="AJ139" s="205" t="str">
        <f>IF('Indicator Date hidden'!AK140="x","x",$AJ$2-'Indicator Date hidden'!AK140)</f>
        <v>x</v>
      </c>
      <c r="AK139" s="205">
        <f>IF('Indicator Date hidden'!AL140="x","x",$AK$2-'Indicator Date hidden'!AL140)</f>
        <v>1</v>
      </c>
      <c r="AL139" s="205">
        <f>IF('Indicator Date hidden'!AM140="x","x",$AL$2-'Indicator Date hidden'!AM140)</f>
        <v>0</v>
      </c>
      <c r="AM139" s="205">
        <f>IF('Indicator Date hidden'!AN140="x","x",$AM$2-'Indicator Date hidden'!AN140)</f>
        <v>0</v>
      </c>
      <c r="AN139" s="205">
        <f>IF('Indicator Date hidden'!AO140="x","x",$AN$2-'Indicator Date hidden'!AO140)</f>
        <v>0</v>
      </c>
      <c r="AO139" s="205">
        <f>IF('Indicator Date hidden'!AP140="x","x",$AO$2-'Indicator Date hidden'!AP140)</f>
        <v>0</v>
      </c>
      <c r="AP139" s="205">
        <f>IF('Indicator Date hidden'!AQ140="x","x",$AP$2-'Indicator Date hidden'!AQ140)</f>
        <v>0</v>
      </c>
      <c r="AQ139" s="205">
        <f>IF('Indicator Date hidden'!AR140="x","x",$AQ$2-'Indicator Date hidden'!AR140)</f>
        <v>0</v>
      </c>
      <c r="AR139" s="205">
        <f>IF('Indicator Date hidden'!AS140="x","x",$AR$2-'Indicator Date hidden'!AS140)</f>
        <v>0</v>
      </c>
      <c r="AS139" s="205">
        <f>IF('Indicator Date hidden'!AT140="x","x",$AS$2-'Indicator Date hidden'!AT140)</f>
        <v>0</v>
      </c>
      <c r="AT139" s="205">
        <f>IF('Indicator Date hidden'!AU140="x","x",$AT$2-'Indicator Date hidden'!AU140)</f>
        <v>0</v>
      </c>
      <c r="AU139" s="205">
        <f>IF('Indicator Date hidden'!AV140="x","x",$AU$2-'Indicator Date hidden'!AV140)</f>
        <v>3</v>
      </c>
      <c r="AV139" s="205">
        <f>IF('Indicator Date hidden'!AW140="x","x",$AV$2-'Indicator Date hidden'!AW140)</f>
        <v>0</v>
      </c>
      <c r="AW139" s="205">
        <f>IF('Indicator Date hidden'!AX140="x","x",$AW$2-'Indicator Date hidden'!AX140)</f>
        <v>0</v>
      </c>
      <c r="AX139" s="205">
        <f>IF('Indicator Date hidden'!AY140="x","x",$AX$2-'Indicator Date hidden'!AY140)</f>
        <v>0</v>
      </c>
      <c r="AY139" s="205">
        <f>IF('Indicator Date hidden'!AZ140="x","x",$AY$2-'Indicator Date hidden'!AZ140)</f>
        <v>0</v>
      </c>
      <c r="AZ139" s="205">
        <f>IF('Indicator Date hidden'!BA140="x","x",$AZ$2-'Indicator Date hidden'!BA140)</f>
        <v>0</v>
      </c>
      <c r="BA139">
        <f t="shared" si="20"/>
        <v>7</v>
      </c>
      <c r="BB139" s="21">
        <f t="shared" si="21"/>
        <v>0.15555555555555556</v>
      </c>
      <c r="BC139">
        <f t="shared" si="22"/>
        <v>4</v>
      </c>
      <c r="BD139" s="21">
        <f t="shared" si="23"/>
        <v>0.55599982236430234</v>
      </c>
      <c r="BE139" s="281">
        <f t="shared" si="24"/>
        <v>0</v>
      </c>
    </row>
    <row r="140" spans="1:57" x14ac:dyDescent="0.35">
      <c r="A140" t="s">
        <v>7130</v>
      </c>
      <c r="B140" s="205">
        <f>IF('Indicator Date hidden'!C141="x","x",$B$2-'Indicator Date hidden'!C141)</f>
        <v>0</v>
      </c>
      <c r="C140" s="205">
        <f>IF('Indicator Date hidden'!D141="x","x",$C$2-'Indicator Date hidden'!D141)</f>
        <v>0</v>
      </c>
      <c r="D140" s="205">
        <f>IF('Indicator Date hidden'!E141="x","x",$D$2-'Indicator Date hidden'!E141)</f>
        <v>0</v>
      </c>
      <c r="E140" s="205">
        <f>IF('Indicator Date hidden'!F141="x","x",$E$2-'Indicator Date hidden'!F141)</f>
        <v>0</v>
      </c>
      <c r="F140" s="205">
        <f>IF('Indicator Date hidden'!G141="x","x",$F$2-'Indicator Date hidden'!G141)</f>
        <v>0</v>
      </c>
      <c r="G140" s="205">
        <f>IF('Indicator Date hidden'!H141="x","x",$G$2-'Indicator Date hidden'!H141)</f>
        <v>0</v>
      </c>
      <c r="H140" s="205">
        <f>IF('Indicator Date hidden'!I141="x","x",$H$2-'Indicator Date hidden'!I141)</f>
        <v>0</v>
      </c>
      <c r="I140" s="205">
        <f>IF('Indicator Date hidden'!J141="x","x",$I$2-'Indicator Date hidden'!J141)</f>
        <v>0</v>
      </c>
      <c r="J140" s="205">
        <f>IF('Indicator Date hidden'!K141="x","x",$J$2-'Indicator Date hidden'!K141)</f>
        <v>0</v>
      </c>
      <c r="K140" s="205">
        <f>IF('Indicator Date hidden'!L141="x","x",$K$2-'Indicator Date hidden'!L141)</f>
        <v>0</v>
      </c>
      <c r="L140" s="205">
        <f>IF('Indicator Date hidden'!M141="x","x",$L$2-'Indicator Date hidden'!M141)</f>
        <v>0</v>
      </c>
      <c r="M140" s="205">
        <f>IF('Indicator Date hidden'!N141="x","x",$M$2-'Indicator Date hidden'!N141)</f>
        <v>0</v>
      </c>
      <c r="N140" s="205">
        <f>IF('Indicator Date hidden'!O141="x","x",$N$2-'Indicator Date hidden'!O141)</f>
        <v>0</v>
      </c>
      <c r="O140" s="205">
        <f>IF('Indicator Date hidden'!P141="x","x",$O$2-'Indicator Date hidden'!P141)</f>
        <v>0</v>
      </c>
      <c r="P140" s="205">
        <f>IF('Indicator Date hidden'!Q141="x","x",$P$2-'Indicator Date hidden'!Q141)</f>
        <v>0</v>
      </c>
      <c r="Q140" s="205" t="str">
        <f>IF('Indicator Date hidden'!R141="x","x",$Q$2-'Indicator Date hidden'!R141)</f>
        <v>x</v>
      </c>
      <c r="R140" s="205">
        <f>IF('Indicator Date hidden'!S141="x","x",$R$2-'Indicator Date hidden'!S141)</f>
        <v>0</v>
      </c>
      <c r="S140" s="205">
        <f>IF('Indicator Date hidden'!T141="x","x",$S$2-'Indicator Date hidden'!T141)</f>
        <v>0</v>
      </c>
      <c r="T140" s="205">
        <f>IF('Indicator Date hidden'!U141="x","x",$T$2-'Indicator Date hidden'!U141)</f>
        <v>0</v>
      </c>
      <c r="U140" s="205" t="str">
        <f>IF('Indicator Date hidden'!V141="x","x",$U$2-'Indicator Date hidden'!V141)</f>
        <v>x</v>
      </c>
      <c r="V140" s="205">
        <f>IF('Indicator Date hidden'!W141="x","x",$V$2-'Indicator Date hidden'!W141)</f>
        <v>0</v>
      </c>
      <c r="W140" s="205" t="str">
        <f>IF('Indicator Date hidden'!X141="x","x",$W$2-'Indicator Date hidden'!X141)</f>
        <v>x</v>
      </c>
      <c r="X140" s="205">
        <f>IF('Indicator Date hidden'!Y141="x","x",$X$2-'Indicator Date hidden'!Y141)</f>
        <v>4</v>
      </c>
      <c r="Y140" s="205">
        <f>IF('Indicator Date hidden'!Z141="x","x",$Y$2-'Indicator Date hidden'!Z141)</f>
        <v>0</v>
      </c>
      <c r="Z140" s="205">
        <f>IF('Indicator Date hidden'!AA141="x","x",$Z$2-'Indicator Date hidden'!AA141)</f>
        <v>0</v>
      </c>
      <c r="AA140" s="205" t="str">
        <f>IF('Indicator Date hidden'!AB141="x","x",$AA$2-'Indicator Date hidden'!AB141)</f>
        <v>x</v>
      </c>
      <c r="AB140" s="205">
        <f>IF('Indicator Date hidden'!AC141="x","x",$AB$2-'Indicator Date hidden'!AC141)</f>
        <v>0</v>
      </c>
      <c r="AC140" s="205">
        <f>IF('Indicator Date hidden'!AD141="x","x",$AC$2-'Indicator Date hidden'!AD141)</f>
        <v>0</v>
      </c>
      <c r="AD140" s="205" t="str">
        <f>IF('Indicator Date hidden'!AE141="x","x",$AD$2-'Indicator Date hidden'!AE141)</f>
        <v>x</v>
      </c>
      <c r="AE140" s="205">
        <f>IF('Indicator Date hidden'!AF141="x","x",$AE$2-'Indicator Date hidden'!AF141)</f>
        <v>0</v>
      </c>
      <c r="AF140" s="205" t="str">
        <f>IF('Indicator Date hidden'!AG141="x","x",$AF$2-'Indicator Date hidden'!AG141)</f>
        <v>x</v>
      </c>
      <c r="AG140" s="205">
        <f>IF('Indicator Date hidden'!AH141="x","x",$AG$2-'Indicator Date hidden'!AH141)</f>
        <v>0</v>
      </c>
      <c r="AH140" s="205">
        <f>IF('Indicator Date hidden'!AI141="x","x",$AH$2-'Indicator Date hidden'!AI141)</f>
        <v>0</v>
      </c>
      <c r="AI140" s="205">
        <f>IF('Indicator Date hidden'!AJ141="x","x",$AI$2-'Indicator Date hidden'!AJ141)</f>
        <v>0</v>
      </c>
      <c r="AJ140" s="205" t="str">
        <f>IF('Indicator Date hidden'!AK141="x","x",$AJ$2-'Indicator Date hidden'!AK141)</f>
        <v>x</v>
      </c>
      <c r="AK140" s="205">
        <f>IF('Indicator Date hidden'!AL141="x","x",$AK$2-'Indicator Date hidden'!AL141)</f>
        <v>1</v>
      </c>
      <c r="AL140" s="205">
        <f>IF('Indicator Date hidden'!AM141="x","x",$AL$2-'Indicator Date hidden'!AM141)</f>
        <v>0</v>
      </c>
      <c r="AM140" s="205">
        <f>IF('Indicator Date hidden'!AN141="x","x",$AM$2-'Indicator Date hidden'!AN141)</f>
        <v>0</v>
      </c>
      <c r="AN140" s="205">
        <f>IF('Indicator Date hidden'!AO141="x","x",$AN$2-'Indicator Date hidden'!AO141)</f>
        <v>0</v>
      </c>
      <c r="AO140" s="205">
        <f>IF('Indicator Date hidden'!AP141="x","x",$AO$2-'Indicator Date hidden'!AP141)</f>
        <v>0</v>
      </c>
      <c r="AP140" s="205">
        <f>IF('Indicator Date hidden'!AQ141="x","x",$AP$2-'Indicator Date hidden'!AQ141)</f>
        <v>0</v>
      </c>
      <c r="AQ140" s="205">
        <f>IF('Indicator Date hidden'!AR141="x","x",$AQ$2-'Indicator Date hidden'!AR141)</f>
        <v>0</v>
      </c>
      <c r="AR140" s="205">
        <f>IF('Indicator Date hidden'!AS141="x","x",$AR$2-'Indicator Date hidden'!AS141)</f>
        <v>0</v>
      </c>
      <c r="AS140" s="205">
        <f>IF('Indicator Date hidden'!AT141="x","x",$AS$2-'Indicator Date hidden'!AT141)</f>
        <v>0</v>
      </c>
      <c r="AT140" s="205">
        <f>IF('Indicator Date hidden'!AU141="x","x",$AT$2-'Indicator Date hidden'!AU141)</f>
        <v>0</v>
      </c>
      <c r="AU140" s="205">
        <f>IF('Indicator Date hidden'!AV141="x","x",$AU$2-'Indicator Date hidden'!AV141)</f>
        <v>0</v>
      </c>
      <c r="AV140" s="205">
        <f>IF('Indicator Date hidden'!AW141="x","x",$AV$2-'Indicator Date hidden'!AW141)</f>
        <v>0</v>
      </c>
      <c r="AW140" s="205">
        <f>IF('Indicator Date hidden'!AX141="x","x",$AW$2-'Indicator Date hidden'!AX141)</f>
        <v>0</v>
      </c>
      <c r="AX140" s="205">
        <f>IF('Indicator Date hidden'!AY141="x","x",$AX$2-'Indicator Date hidden'!AY141)</f>
        <v>0</v>
      </c>
      <c r="AY140" s="205">
        <f>IF('Indicator Date hidden'!AZ141="x","x",$AY$2-'Indicator Date hidden'!AZ141)</f>
        <v>0</v>
      </c>
      <c r="AZ140" s="205">
        <f>IF('Indicator Date hidden'!BA141="x","x",$AZ$2-'Indicator Date hidden'!BA141)</f>
        <v>0</v>
      </c>
      <c r="BA140">
        <f t="shared" si="20"/>
        <v>5</v>
      </c>
      <c r="BB140" s="21">
        <f t="shared" si="21"/>
        <v>0.11363636363636363</v>
      </c>
      <c r="BC140">
        <f t="shared" si="22"/>
        <v>2</v>
      </c>
      <c r="BD140" s="21">
        <f t="shared" si="23"/>
        <v>0.61110589362494327</v>
      </c>
      <c r="BE140" s="281">
        <f t="shared" si="24"/>
        <v>0</v>
      </c>
    </row>
    <row r="141" spans="1:57" x14ac:dyDescent="0.35">
      <c r="A141" t="s">
        <v>7134</v>
      </c>
      <c r="B141" s="205">
        <f>IF('Indicator Date hidden'!C142="x","x",$B$2-'Indicator Date hidden'!C142)</f>
        <v>0</v>
      </c>
      <c r="C141" s="205">
        <f>IF('Indicator Date hidden'!D142="x","x",$C$2-'Indicator Date hidden'!D142)</f>
        <v>0</v>
      </c>
      <c r="D141" s="205">
        <f>IF('Indicator Date hidden'!E142="x","x",$D$2-'Indicator Date hidden'!E142)</f>
        <v>0</v>
      </c>
      <c r="E141" s="205">
        <f>IF('Indicator Date hidden'!F142="x","x",$E$2-'Indicator Date hidden'!F142)</f>
        <v>0</v>
      </c>
      <c r="F141" s="205">
        <f>IF('Indicator Date hidden'!G142="x","x",$F$2-'Indicator Date hidden'!G142)</f>
        <v>0</v>
      </c>
      <c r="G141" s="205">
        <f>IF('Indicator Date hidden'!H142="x","x",$G$2-'Indicator Date hidden'!H142)</f>
        <v>0</v>
      </c>
      <c r="H141" s="205">
        <f>IF('Indicator Date hidden'!I142="x","x",$H$2-'Indicator Date hidden'!I142)</f>
        <v>0</v>
      </c>
      <c r="I141" s="205">
        <f>IF('Indicator Date hidden'!J142="x","x",$I$2-'Indicator Date hidden'!J142)</f>
        <v>0</v>
      </c>
      <c r="J141" s="205">
        <f>IF('Indicator Date hidden'!K142="x","x",$J$2-'Indicator Date hidden'!K142)</f>
        <v>0</v>
      </c>
      <c r="K141" s="205">
        <f>IF('Indicator Date hidden'!L142="x","x",$K$2-'Indicator Date hidden'!L142)</f>
        <v>0</v>
      </c>
      <c r="L141" s="205">
        <f>IF('Indicator Date hidden'!M142="x","x",$L$2-'Indicator Date hidden'!M142)</f>
        <v>0</v>
      </c>
      <c r="M141" s="205">
        <f>IF('Indicator Date hidden'!N142="x","x",$M$2-'Indicator Date hidden'!N142)</f>
        <v>0</v>
      </c>
      <c r="N141" s="205">
        <f>IF('Indicator Date hidden'!O142="x","x",$N$2-'Indicator Date hidden'!O142)</f>
        <v>0</v>
      </c>
      <c r="O141" s="205">
        <f>IF('Indicator Date hidden'!P142="x","x",$O$2-'Indicator Date hidden'!P142)</f>
        <v>0</v>
      </c>
      <c r="P141" s="205">
        <f>IF('Indicator Date hidden'!Q142="x","x",$P$2-'Indicator Date hidden'!Q142)</f>
        <v>0</v>
      </c>
      <c r="Q141" s="205" t="str">
        <f>IF('Indicator Date hidden'!R142="x","x",$Q$2-'Indicator Date hidden'!R142)</f>
        <v>x</v>
      </c>
      <c r="R141" s="205">
        <f>IF('Indicator Date hidden'!S142="x","x",$R$2-'Indicator Date hidden'!S142)</f>
        <v>0</v>
      </c>
      <c r="S141" s="205">
        <f>IF('Indicator Date hidden'!T142="x","x",$S$2-'Indicator Date hidden'!T142)</f>
        <v>0</v>
      </c>
      <c r="T141" s="205">
        <f>IF('Indicator Date hidden'!U142="x","x",$T$2-'Indicator Date hidden'!U142)</f>
        <v>0</v>
      </c>
      <c r="U141" s="205" t="str">
        <f>IF('Indicator Date hidden'!V142="x","x",$U$2-'Indicator Date hidden'!V142)</f>
        <v>x</v>
      </c>
      <c r="V141" s="205">
        <f>IF('Indicator Date hidden'!W142="x","x",$V$2-'Indicator Date hidden'!W142)</f>
        <v>0</v>
      </c>
      <c r="W141" s="205" t="str">
        <f>IF('Indicator Date hidden'!X142="x","x",$W$2-'Indicator Date hidden'!X142)</f>
        <v>x</v>
      </c>
      <c r="X141" s="205">
        <f>IF('Indicator Date hidden'!Y142="x","x",$X$2-'Indicator Date hidden'!Y142)</f>
        <v>2</v>
      </c>
      <c r="Y141" s="205">
        <f>IF('Indicator Date hidden'!Z142="x","x",$Y$2-'Indicator Date hidden'!Z142)</f>
        <v>0</v>
      </c>
      <c r="Z141" s="205">
        <f>IF('Indicator Date hidden'!AA142="x","x",$Z$2-'Indicator Date hidden'!AA142)</f>
        <v>0</v>
      </c>
      <c r="AA141" s="205">
        <f>IF('Indicator Date hidden'!AB142="x","x",$AA$2-'Indicator Date hidden'!AB142)</f>
        <v>1</v>
      </c>
      <c r="AB141" s="205">
        <f>IF('Indicator Date hidden'!AC142="x","x",$AB$2-'Indicator Date hidden'!AC142)</f>
        <v>0</v>
      </c>
      <c r="AC141" s="205">
        <f>IF('Indicator Date hidden'!AD142="x","x",$AC$2-'Indicator Date hidden'!AD142)</f>
        <v>0</v>
      </c>
      <c r="AD141" s="205" t="str">
        <f>IF('Indicator Date hidden'!AE142="x","x",$AD$2-'Indicator Date hidden'!AE142)</f>
        <v>x</v>
      </c>
      <c r="AE141" s="205">
        <f>IF('Indicator Date hidden'!AF142="x","x",$AE$2-'Indicator Date hidden'!AF142)</f>
        <v>0</v>
      </c>
      <c r="AF141" s="205">
        <f>IF('Indicator Date hidden'!AG142="x","x",$AF$2-'Indicator Date hidden'!AG142)</f>
        <v>1</v>
      </c>
      <c r="AG141" s="205">
        <f>IF('Indicator Date hidden'!AH142="x","x",$AG$2-'Indicator Date hidden'!AH142)</f>
        <v>0</v>
      </c>
      <c r="AH141" s="205">
        <f>IF('Indicator Date hidden'!AI142="x","x",$AH$2-'Indicator Date hidden'!AI142)</f>
        <v>0</v>
      </c>
      <c r="AI141" s="205">
        <f>IF('Indicator Date hidden'!AJ142="x","x",$AI$2-'Indicator Date hidden'!AJ142)</f>
        <v>0</v>
      </c>
      <c r="AJ141" s="205" t="str">
        <f>IF('Indicator Date hidden'!AK142="x","x",$AJ$2-'Indicator Date hidden'!AK142)</f>
        <v>x</v>
      </c>
      <c r="AK141" s="205">
        <f>IF('Indicator Date hidden'!AL142="x","x",$AK$2-'Indicator Date hidden'!AL142)</f>
        <v>1</v>
      </c>
      <c r="AL141" s="205">
        <f>IF('Indicator Date hidden'!AM142="x","x",$AL$2-'Indicator Date hidden'!AM142)</f>
        <v>0</v>
      </c>
      <c r="AM141" s="205">
        <f>IF('Indicator Date hidden'!AN142="x","x",$AM$2-'Indicator Date hidden'!AN142)</f>
        <v>0</v>
      </c>
      <c r="AN141" s="205">
        <f>IF('Indicator Date hidden'!AO142="x","x",$AN$2-'Indicator Date hidden'!AO142)</f>
        <v>0</v>
      </c>
      <c r="AO141" s="205">
        <f>IF('Indicator Date hidden'!AP142="x","x",$AO$2-'Indicator Date hidden'!AP142)</f>
        <v>0</v>
      </c>
      <c r="AP141" s="205">
        <f>IF('Indicator Date hidden'!AQ142="x","x",$AP$2-'Indicator Date hidden'!AQ142)</f>
        <v>0</v>
      </c>
      <c r="AQ141" s="205">
        <f>IF('Indicator Date hidden'!AR142="x","x",$AQ$2-'Indicator Date hidden'!AR142)</f>
        <v>0</v>
      </c>
      <c r="AR141" s="205">
        <f>IF('Indicator Date hidden'!AS142="x","x",$AR$2-'Indicator Date hidden'!AS142)</f>
        <v>0</v>
      </c>
      <c r="AS141" s="205">
        <f>IF('Indicator Date hidden'!AT142="x","x",$AS$2-'Indicator Date hidden'!AT142)</f>
        <v>0</v>
      </c>
      <c r="AT141" s="205">
        <f>IF('Indicator Date hidden'!AU142="x","x",$AT$2-'Indicator Date hidden'!AU142)</f>
        <v>0</v>
      </c>
      <c r="AU141" s="205">
        <f>IF('Indicator Date hidden'!AV142="x","x",$AU$2-'Indicator Date hidden'!AV142)</f>
        <v>3</v>
      </c>
      <c r="AV141" s="205">
        <f>IF('Indicator Date hidden'!AW142="x","x",$AV$2-'Indicator Date hidden'!AW142)</f>
        <v>0</v>
      </c>
      <c r="AW141" s="205">
        <f>IF('Indicator Date hidden'!AX142="x","x",$AW$2-'Indicator Date hidden'!AX142)</f>
        <v>0</v>
      </c>
      <c r="AX141" s="205">
        <f>IF('Indicator Date hidden'!AY142="x","x",$AX$2-'Indicator Date hidden'!AY142)</f>
        <v>0</v>
      </c>
      <c r="AY141" s="205">
        <f>IF('Indicator Date hidden'!AZ142="x","x",$AY$2-'Indicator Date hidden'!AZ142)</f>
        <v>0</v>
      </c>
      <c r="AZ141" s="205">
        <f>IF('Indicator Date hidden'!BA142="x","x",$AZ$2-'Indicator Date hidden'!BA142)</f>
        <v>0</v>
      </c>
      <c r="BA141">
        <f t="shared" si="20"/>
        <v>8</v>
      </c>
      <c r="BB141" s="21">
        <f t="shared" si="21"/>
        <v>0.17391304347826086</v>
      </c>
      <c r="BC141">
        <f t="shared" si="22"/>
        <v>5</v>
      </c>
      <c r="BD141" s="21">
        <f t="shared" si="23"/>
        <v>0.56354266942677045</v>
      </c>
      <c r="BE141" s="281">
        <f t="shared" si="24"/>
        <v>0</v>
      </c>
    </row>
    <row r="142" spans="1:57" x14ac:dyDescent="0.35">
      <c r="A142" t="s">
        <v>7136</v>
      </c>
      <c r="B142" s="205">
        <f>IF('Indicator Date hidden'!C143="x","x",$B$2-'Indicator Date hidden'!C143)</f>
        <v>0</v>
      </c>
      <c r="C142" s="205">
        <f>IF('Indicator Date hidden'!D143="x","x",$C$2-'Indicator Date hidden'!D143)</f>
        <v>0</v>
      </c>
      <c r="D142" s="205">
        <f>IF('Indicator Date hidden'!E143="x","x",$D$2-'Indicator Date hidden'!E143)</f>
        <v>0</v>
      </c>
      <c r="E142" s="205">
        <f>IF('Indicator Date hidden'!F143="x","x",$E$2-'Indicator Date hidden'!F143)</f>
        <v>0</v>
      </c>
      <c r="F142" s="205">
        <f>IF('Indicator Date hidden'!G143="x","x",$F$2-'Indicator Date hidden'!G143)</f>
        <v>0</v>
      </c>
      <c r="G142" s="205">
        <f>IF('Indicator Date hidden'!H143="x","x",$G$2-'Indicator Date hidden'!H143)</f>
        <v>0</v>
      </c>
      <c r="H142" s="205">
        <f>IF('Indicator Date hidden'!I143="x","x",$H$2-'Indicator Date hidden'!I143)</f>
        <v>0</v>
      </c>
      <c r="I142" s="205">
        <f>IF('Indicator Date hidden'!J143="x","x",$I$2-'Indicator Date hidden'!J143)</f>
        <v>0</v>
      </c>
      <c r="J142" s="205">
        <f>IF('Indicator Date hidden'!K143="x","x",$J$2-'Indicator Date hidden'!K143)</f>
        <v>0</v>
      </c>
      <c r="K142" s="205">
        <f>IF('Indicator Date hidden'!L143="x","x",$K$2-'Indicator Date hidden'!L143)</f>
        <v>0</v>
      </c>
      <c r="L142" s="205">
        <f>IF('Indicator Date hidden'!M143="x","x",$L$2-'Indicator Date hidden'!M143)</f>
        <v>0</v>
      </c>
      <c r="M142" s="205">
        <f>IF('Indicator Date hidden'!N143="x","x",$M$2-'Indicator Date hidden'!N143)</f>
        <v>0</v>
      </c>
      <c r="N142" s="205">
        <f>IF('Indicator Date hidden'!O143="x","x",$N$2-'Indicator Date hidden'!O143)</f>
        <v>0</v>
      </c>
      <c r="O142" s="205">
        <f>IF('Indicator Date hidden'!P143="x","x",$O$2-'Indicator Date hidden'!P143)</f>
        <v>0</v>
      </c>
      <c r="P142" s="205">
        <f>IF('Indicator Date hidden'!Q143="x","x",$P$2-'Indicator Date hidden'!Q143)</f>
        <v>0</v>
      </c>
      <c r="Q142" s="205" t="str">
        <f>IF('Indicator Date hidden'!R143="x","x",$Q$2-'Indicator Date hidden'!R143)</f>
        <v>x</v>
      </c>
      <c r="R142" s="205">
        <f>IF('Indicator Date hidden'!S143="x","x",$R$2-'Indicator Date hidden'!S143)</f>
        <v>0</v>
      </c>
      <c r="S142" s="205">
        <f>IF('Indicator Date hidden'!T143="x","x",$S$2-'Indicator Date hidden'!T143)</f>
        <v>0</v>
      </c>
      <c r="T142" s="205">
        <f>IF('Indicator Date hidden'!U143="x","x",$T$2-'Indicator Date hidden'!U143)</f>
        <v>0</v>
      </c>
      <c r="U142" s="205" t="str">
        <f>IF('Indicator Date hidden'!V143="x","x",$U$2-'Indicator Date hidden'!V143)</f>
        <v>x</v>
      </c>
      <c r="V142" s="205">
        <f>IF('Indicator Date hidden'!W143="x","x",$V$2-'Indicator Date hidden'!W143)</f>
        <v>0</v>
      </c>
      <c r="W142" s="205" t="str">
        <f>IF('Indicator Date hidden'!X143="x","x",$W$2-'Indicator Date hidden'!X143)</f>
        <v>x</v>
      </c>
      <c r="X142" s="205">
        <f>IF('Indicator Date hidden'!Y143="x","x",$X$2-'Indicator Date hidden'!Y143)</f>
        <v>4</v>
      </c>
      <c r="Y142" s="205">
        <f>IF('Indicator Date hidden'!Z143="x","x",$Y$2-'Indicator Date hidden'!Z143)</f>
        <v>0</v>
      </c>
      <c r="Z142" s="205">
        <f>IF('Indicator Date hidden'!AA143="x","x",$Z$2-'Indicator Date hidden'!AA143)</f>
        <v>0</v>
      </c>
      <c r="AA142" s="205" t="str">
        <f>IF('Indicator Date hidden'!AB143="x","x",$AA$2-'Indicator Date hidden'!AB143)</f>
        <v>x</v>
      </c>
      <c r="AB142" s="205">
        <f>IF('Indicator Date hidden'!AC143="x","x",$AB$2-'Indicator Date hidden'!AC143)</f>
        <v>0</v>
      </c>
      <c r="AC142" s="205">
        <f>IF('Indicator Date hidden'!AD143="x","x",$AC$2-'Indicator Date hidden'!AD143)</f>
        <v>0</v>
      </c>
      <c r="AD142" s="205" t="str">
        <f>IF('Indicator Date hidden'!AE143="x","x",$AD$2-'Indicator Date hidden'!AE143)</f>
        <v>x</v>
      </c>
      <c r="AE142" s="205">
        <f>IF('Indicator Date hidden'!AF143="x","x",$AE$2-'Indicator Date hidden'!AF143)</f>
        <v>0</v>
      </c>
      <c r="AF142" s="205">
        <f>IF('Indicator Date hidden'!AG143="x","x",$AF$2-'Indicator Date hidden'!AG143)</f>
        <v>1</v>
      </c>
      <c r="AG142" s="205">
        <f>IF('Indicator Date hidden'!AH143="x","x",$AG$2-'Indicator Date hidden'!AH143)</f>
        <v>0</v>
      </c>
      <c r="AH142" s="205">
        <f>IF('Indicator Date hidden'!AI143="x","x",$AH$2-'Indicator Date hidden'!AI143)</f>
        <v>0</v>
      </c>
      <c r="AI142" s="205">
        <f>IF('Indicator Date hidden'!AJ143="x","x",$AI$2-'Indicator Date hidden'!AJ143)</f>
        <v>0</v>
      </c>
      <c r="AJ142" s="205">
        <f>IF('Indicator Date hidden'!AK143="x","x",$AJ$2-'Indicator Date hidden'!AK143)</f>
        <v>1</v>
      </c>
      <c r="AK142" s="205">
        <f>IF('Indicator Date hidden'!AL143="x","x",$AK$2-'Indicator Date hidden'!AL143)</f>
        <v>1</v>
      </c>
      <c r="AL142" s="205">
        <f>IF('Indicator Date hidden'!AM143="x","x",$AL$2-'Indicator Date hidden'!AM143)</f>
        <v>0</v>
      </c>
      <c r="AM142" s="205">
        <f>IF('Indicator Date hidden'!AN143="x","x",$AM$2-'Indicator Date hidden'!AN143)</f>
        <v>0</v>
      </c>
      <c r="AN142" s="205">
        <f>IF('Indicator Date hidden'!AO143="x","x",$AN$2-'Indicator Date hidden'!AO143)</f>
        <v>0</v>
      </c>
      <c r="AO142" s="205">
        <f>IF('Indicator Date hidden'!AP143="x","x",$AO$2-'Indicator Date hidden'!AP143)</f>
        <v>0</v>
      </c>
      <c r="AP142" s="205">
        <f>IF('Indicator Date hidden'!AQ143="x","x",$AP$2-'Indicator Date hidden'!AQ143)</f>
        <v>0</v>
      </c>
      <c r="AQ142" s="205" t="str">
        <f>IF('Indicator Date hidden'!AR143="x","x",$AQ$2-'Indicator Date hidden'!AR143)</f>
        <v>x</v>
      </c>
      <c r="AR142" s="205">
        <f>IF('Indicator Date hidden'!AS143="x","x",$AR$2-'Indicator Date hidden'!AS143)</f>
        <v>0</v>
      </c>
      <c r="AS142" s="205">
        <f>IF('Indicator Date hidden'!AT143="x","x",$AS$2-'Indicator Date hidden'!AT143)</f>
        <v>0</v>
      </c>
      <c r="AT142" s="205">
        <f>IF('Indicator Date hidden'!AU143="x","x",$AT$2-'Indicator Date hidden'!AU143)</f>
        <v>0</v>
      </c>
      <c r="AU142" s="205">
        <f>IF('Indicator Date hidden'!AV143="x","x",$AU$2-'Indicator Date hidden'!AV143)</f>
        <v>4</v>
      </c>
      <c r="AV142" s="205">
        <f>IF('Indicator Date hidden'!AW143="x","x",$AV$2-'Indicator Date hidden'!AW143)</f>
        <v>0</v>
      </c>
      <c r="AW142" s="205">
        <f>IF('Indicator Date hidden'!AX143="x","x",$AW$2-'Indicator Date hidden'!AX143)</f>
        <v>0</v>
      </c>
      <c r="AX142" s="205">
        <f>IF('Indicator Date hidden'!AY143="x","x",$AX$2-'Indicator Date hidden'!AY143)</f>
        <v>0</v>
      </c>
      <c r="AY142" s="205">
        <f>IF('Indicator Date hidden'!AZ143="x","x",$AY$2-'Indicator Date hidden'!AZ143)</f>
        <v>0</v>
      </c>
      <c r="AZ142" s="205">
        <f>IF('Indicator Date hidden'!BA143="x","x",$AZ$2-'Indicator Date hidden'!BA143)</f>
        <v>0</v>
      </c>
      <c r="BA142">
        <f t="shared" si="20"/>
        <v>11</v>
      </c>
      <c r="BB142" s="21">
        <f t="shared" si="21"/>
        <v>0.24444444444444444</v>
      </c>
      <c r="BC142">
        <f t="shared" si="22"/>
        <v>5</v>
      </c>
      <c r="BD142" s="21">
        <f t="shared" si="23"/>
        <v>0.84736337621944968</v>
      </c>
      <c r="BE142" s="281">
        <f t="shared" si="24"/>
        <v>0</v>
      </c>
    </row>
    <row r="143" spans="1:57" x14ac:dyDescent="0.35">
      <c r="A143" t="s">
        <v>7137</v>
      </c>
      <c r="B143" s="205">
        <f>IF('Indicator Date hidden'!C144="x","x",$B$2-'Indicator Date hidden'!C144)</f>
        <v>0</v>
      </c>
      <c r="C143" s="205">
        <f>IF('Indicator Date hidden'!D144="x","x",$C$2-'Indicator Date hidden'!D144)</f>
        <v>0</v>
      </c>
      <c r="D143" s="205">
        <f>IF('Indicator Date hidden'!E144="x","x",$D$2-'Indicator Date hidden'!E144)</f>
        <v>0</v>
      </c>
      <c r="E143" s="205">
        <f>IF('Indicator Date hidden'!F144="x","x",$E$2-'Indicator Date hidden'!F144)</f>
        <v>0</v>
      </c>
      <c r="F143" s="205">
        <f>IF('Indicator Date hidden'!G144="x","x",$F$2-'Indicator Date hidden'!G144)</f>
        <v>0</v>
      </c>
      <c r="G143" s="205">
        <f>IF('Indicator Date hidden'!H144="x","x",$G$2-'Indicator Date hidden'!H144)</f>
        <v>0</v>
      </c>
      <c r="H143" s="205">
        <f>IF('Indicator Date hidden'!I144="x","x",$H$2-'Indicator Date hidden'!I144)</f>
        <v>0</v>
      </c>
      <c r="I143" s="205">
        <f>IF('Indicator Date hidden'!J144="x","x",$I$2-'Indicator Date hidden'!J144)</f>
        <v>0</v>
      </c>
      <c r="J143" s="205">
        <f>IF('Indicator Date hidden'!K144="x","x",$J$2-'Indicator Date hidden'!K144)</f>
        <v>0</v>
      </c>
      <c r="K143" s="205">
        <f>IF('Indicator Date hidden'!L144="x","x",$K$2-'Indicator Date hidden'!L144)</f>
        <v>0</v>
      </c>
      <c r="L143" s="205">
        <f>IF('Indicator Date hidden'!M144="x","x",$L$2-'Indicator Date hidden'!M144)</f>
        <v>0</v>
      </c>
      <c r="M143" s="205">
        <f>IF('Indicator Date hidden'!N144="x","x",$M$2-'Indicator Date hidden'!N144)</f>
        <v>0</v>
      </c>
      <c r="N143" s="205">
        <f>IF('Indicator Date hidden'!O144="x","x",$N$2-'Indicator Date hidden'!O144)</f>
        <v>0</v>
      </c>
      <c r="O143" s="205">
        <f>IF('Indicator Date hidden'!P144="x","x",$O$2-'Indicator Date hidden'!P144)</f>
        <v>0</v>
      </c>
      <c r="P143" s="205">
        <f>IF('Indicator Date hidden'!Q144="x","x",$P$2-'Indicator Date hidden'!Q144)</f>
        <v>0</v>
      </c>
      <c r="Q143" s="205">
        <f>IF('Indicator Date hidden'!R144="x","x",$Q$2-'Indicator Date hidden'!R144)</f>
        <v>4</v>
      </c>
      <c r="R143" s="205">
        <f>IF('Indicator Date hidden'!S144="x","x",$R$2-'Indicator Date hidden'!S144)</f>
        <v>0</v>
      </c>
      <c r="S143" s="205">
        <f>IF('Indicator Date hidden'!T144="x","x",$S$2-'Indicator Date hidden'!T144)</f>
        <v>0</v>
      </c>
      <c r="T143" s="205">
        <f>IF('Indicator Date hidden'!U144="x","x",$T$2-'Indicator Date hidden'!U144)</f>
        <v>0</v>
      </c>
      <c r="U143" s="205">
        <f>IF('Indicator Date hidden'!V144="x","x",$U$2-'Indicator Date hidden'!V144)</f>
        <v>0</v>
      </c>
      <c r="V143" s="205">
        <f>IF('Indicator Date hidden'!W144="x","x",$V$2-'Indicator Date hidden'!W144)</f>
        <v>0</v>
      </c>
      <c r="W143" s="205">
        <f>IF('Indicator Date hidden'!X144="x","x",$W$2-'Indicator Date hidden'!X144)</f>
        <v>4</v>
      </c>
      <c r="X143" s="205">
        <f>IF('Indicator Date hidden'!Y144="x","x",$X$2-'Indicator Date hidden'!Y144)</f>
        <v>4</v>
      </c>
      <c r="Y143" s="205">
        <f>IF('Indicator Date hidden'!Z144="x","x",$Y$2-'Indicator Date hidden'!Z144)</f>
        <v>0</v>
      </c>
      <c r="Z143" s="205">
        <f>IF('Indicator Date hidden'!AA144="x","x",$Z$2-'Indicator Date hidden'!AA144)</f>
        <v>0</v>
      </c>
      <c r="AA143" s="205">
        <f>IF('Indicator Date hidden'!AB144="x","x",$AA$2-'Indicator Date hidden'!AB144)</f>
        <v>0</v>
      </c>
      <c r="AB143" s="205">
        <f>IF('Indicator Date hidden'!AC144="x","x",$AB$2-'Indicator Date hidden'!AC144)</f>
        <v>0</v>
      </c>
      <c r="AC143" s="205">
        <f>IF('Indicator Date hidden'!AD144="x","x",$AC$2-'Indicator Date hidden'!AD144)</f>
        <v>0</v>
      </c>
      <c r="AD143" s="205">
        <f>IF('Indicator Date hidden'!AE144="x","x",$AD$2-'Indicator Date hidden'!AE144)</f>
        <v>0</v>
      </c>
      <c r="AE143" s="205">
        <f>IF('Indicator Date hidden'!AF144="x","x",$AE$2-'Indicator Date hidden'!AF144)</f>
        <v>0</v>
      </c>
      <c r="AF143" s="205">
        <f>IF('Indicator Date hidden'!AG144="x","x",$AF$2-'Indicator Date hidden'!AG144)</f>
        <v>2</v>
      </c>
      <c r="AG143" s="205">
        <f>IF('Indicator Date hidden'!AH144="x","x",$AG$2-'Indicator Date hidden'!AH144)</f>
        <v>0</v>
      </c>
      <c r="AH143" s="205">
        <f>IF('Indicator Date hidden'!AI144="x","x",$AH$2-'Indicator Date hidden'!AI144)</f>
        <v>0</v>
      </c>
      <c r="AI143" s="205">
        <f>IF('Indicator Date hidden'!AJ144="x","x",$AI$2-'Indicator Date hidden'!AJ144)</f>
        <v>0</v>
      </c>
      <c r="AJ143" s="205" t="str">
        <f>IF('Indicator Date hidden'!AK144="x","x",$AJ$2-'Indicator Date hidden'!AK144)</f>
        <v>x</v>
      </c>
      <c r="AK143" s="205">
        <f>IF('Indicator Date hidden'!AL144="x","x",$AK$2-'Indicator Date hidden'!AL144)</f>
        <v>0</v>
      </c>
      <c r="AL143" s="205">
        <f>IF('Indicator Date hidden'!AM144="x","x",$AL$2-'Indicator Date hidden'!AM144)</f>
        <v>0</v>
      </c>
      <c r="AM143" s="205">
        <f>IF('Indicator Date hidden'!AN144="x","x",$AM$2-'Indicator Date hidden'!AN144)</f>
        <v>0</v>
      </c>
      <c r="AN143" s="205">
        <f>IF('Indicator Date hidden'!AO144="x","x",$AN$2-'Indicator Date hidden'!AO144)</f>
        <v>0</v>
      </c>
      <c r="AO143" s="205">
        <f>IF('Indicator Date hidden'!AP144="x","x",$AO$2-'Indicator Date hidden'!AP144)</f>
        <v>1</v>
      </c>
      <c r="AP143" s="205">
        <f>IF('Indicator Date hidden'!AQ144="x","x",$AP$2-'Indicator Date hidden'!AQ144)</f>
        <v>1</v>
      </c>
      <c r="AQ143" s="205">
        <f>IF('Indicator Date hidden'!AR144="x","x",$AQ$2-'Indicator Date hidden'!AR144)</f>
        <v>0</v>
      </c>
      <c r="AR143" s="205">
        <f>IF('Indicator Date hidden'!AS144="x","x",$AR$2-'Indicator Date hidden'!AS144)</f>
        <v>0</v>
      </c>
      <c r="AS143" s="205">
        <f>IF('Indicator Date hidden'!AT144="x","x",$AS$2-'Indicator Date hidden'!AT144)</f>
        <v>0</v>
      </c>
      <c r="AT143" s="205">
        <f>IF('Indicator Date hidden'!AU144="x","x",$AT$2-'Indicator Date hidden'!AU144)</f>
        <v>0</v>
      </c>
      <c r="AU143" s="205">
        <f>IF('Indicator Date hidden'!AV144="x","x",$AU$2-'Indicator Date hidden'!AV144)</f>
        <v>2</v>
      </c>
      <c r="AV143" s="205">
        <f>IF('Indicator Date hidden'!AW144="x","x",$AV$2-'Indicator Date hidden'!AW144)</f>
        <v>0</v>
      </c>
      <c r="AW143" s="205">
        <f>IF('Indicator Date hidden'!AX144="x","x",$AW$2-'Indicator Date hidden'!AX144)</f>
        <v>0</v>
      </c>
      <c r="AX143" s="205">
        <f>IF('Indicator Date hidden'!AY144="x","x",$AX$2-'Indicator Date hidden'!AY144)</f>
        <v>0</v>
      </c>
      <c r="AY143" s="205">
        <f>IF('Indicator Date hidden'!AZ144="x","x",$AY$2-'Indicator Date hidden'!AZ144)</f>
        <v>0</v>
      </c>
      <c r="AZ143" s="205">
        <f>IF('Indicator Date hidden'!BA144="x","x",$AZ$2-'Indicator Date hidden'!BA144)</f>
        <v>0</v>
      </c>
      <c r="BA143">
        <f t="shared" si="20"/>
        <v>18</v>
      </c>
      <c r="BB143" s="21">
        <f t="shared" si="21"/>
        <v>0.36</v>
      </c>
      <c r="BC143">
        <f t="shared" si="22"/>
        <v>7</v>
      </c>
      <c r="BD143" s="21">
        <f t="shared" si="23"/>
        <v>1.0150862032359615</v>
      </c>
      <c r="BE143" s="281">
        <f t="shared" si="24"/>
        <v>0</v>
      </c>
    </row>
    <row r="144" spans="1:57" x14ac:dyDescent="0.35">
      <c r="A144" t="s">
        <v>7047</v>
      </c>
      <c r="B144" s="205">
        <f>IF('Indicator Date hidden'!C145="x","x",$B$2-'Indicator Date hidden'!C145)</f>
        <v>0</v>
      </c>
      <c r="C144" s="205">
        <f>IF('Indicator Date hidden'!D145="x","x",$C$2-'Indicator Date hidden'!D145)</f>
        <v>0</v>
      </c>
      <c r="D144" s="205">
        <f>IF('Indicator Date hidden'!E145="x","x",$D$2-'Indicator Date hidden'!E145)</f>
        <v>0</v>
      </c>
      <c r="E144" s="205">
        <f>IF('Indicator Date hidden'!F145="x","x",$E$2-'Indicator Date hidden'!F145)</f>
        <v>0</v>
      </c>
      <c r="F144" s="205">
        <f>IF('Indicator Date hidden'!G145="x","x",$F$2-'Indicator Date hidden'!G145)</f>
        <v>0</v>
      </c>
      <c r="G144" s="205">
        <f>IF('Indicator Date hidden'!H145="x","x",$G$2-'Indicator Date hidden'!H145)</f>
        <v>0</v>
      </c>
      <c r="H144" s="205">
        <f>IF('Indicator Date hidden'!I145="x","x",$H$2-'Indicator Date hidden'!I145)</f>
        <v>0</v>
      </c>
      <c r="I144" s="205">
        <f>IF('Indicator Date hidden'!J145="x","x",$I$2-'Indicator Date hidden'!J145)</f>
        <v>0</v>
      </c>
      <c r="J144" s="205">
        <f>IF('Indicator Date hidden'!K145="x","x",$J$2-'Indicator Date hidden'!K145)</f>
        <v>0</v>
      </c>
      <c r="K144" s="205">
        <f>IF('Indicator Date hidden'!L145="x","x",$K$2-'Indicator Date hidden'!L145)</f>
        <v>0</v>
      </c>
      <c r="L144" s="205">
        <f>IF('Indicator Date hidden'!M145="x","x",$L$2-'Indicator Date hidden'!M145)</f>
        <v>0</v>
      </c>
      <c r="M144" s="205">
        <f>IF('Indicator Date hidden'!N145="x","x",$M$2-'Indicator Date hidden'!N145)</f>
        <v>0</v>
      </c>
      <c r="N144" s="205">
        <f>IF('Indicator Date hidden'!O145="x","x",$N$2-'Indicator Date hidden'!O145)</f>
        <v>0</v>
      </c>
      <c r="O144" s="205">
        <f>IF('Indicator Date hidden'!P145="x","x",$O$2-'Indicator Date hidden'!P145)</f>
        <v>0</v>
      </c>
      <c r="P144" s="205">
        <f>IF('Indicator Date hidden'!Q145="x","x",$P$2-'Indicator Date hidden'!Q145)</f>
        <v>0</v>
      </c>
      <c r="Q144" s="205" t="str">
        <f>IF('Indicator Date hidden'!R145="x","x",$Q$2-'Indicator Date hidden'!R145)</f>
        <v>x</v>
      </c>
      <c r="R144" s="205">
        <f>IF('Indicator Date hidden'!S145="x","x",$R$2-'Indicator Date hidden'!S145)</f>
        <v>0</v>
      </c>
      <c r="S144" s="205">
        <f>IF('Indicator Date hidden'!T145="x","x",$S$2-'Indicator Date hidden'!T145)</f>
        <v>0</v>
      </c>
      <c r="T144" s="205">
        <f>IF('Indicator Date hidden'!U145="x","x",$T$2-'Indicator Date hidden'!U145)</f>
        <v>0</v>
      </c>
      <c r="U144" s="205" t="str">
        <f>IF('Indicator Date hidden'!V145="x","x",$U$2-'Indicator Date hidden'!V145)</f>
        <v>x</v>
      </c>
      <c r="V144" s="205">
        <f>IF('Indicator Date hidden'!W145="x","x",$V$2-'Indicator Date hidden'!W145)</f>
        <v>0</v>
      </c>
      <c r="W144" s="205" t="str">
        <f>IF('Indicator Date hidden'!X145="x","x",$W$2-'Indicator Date hidden'!X145)</f>
        <v>x</v>
      </c>
      <c r="X144" s="205" t="str">
        <f>IF('Indicator Date hidden'!Y145="x","x",$X$2-'Indicator Date hidden'!Y145)</f>
        <v>x</v>
      </c>
      <c r="Y144" s="205">
        <f>IF('Indicator Date hidden'!Z145="x","x",$Y$2-'Indicator Date hidden'!Z145)</f>
        <v>0</v>
      </c>
      <c r="Z144" s="205">
        <f>IF('Indicator Date hidden'!AA145="x","x",$Z$2-'Indicator Date hidden'!AA145)</f>
        <v>0</v>
      </c>
      <c r="AA144" s="205" t="str">
        <f>IF('Indicator Date hidden'!AB145="x","x",$AA$2-'Indicator Date hidden'!AB145)</f>
        <v>x</v>
      </c>
      <c r="AB144" s="205">
        <f>IF('Indicator Date hidden'!AC145="x","x",$AB$2-'Indicator Date hidden'!AC145)</f>
        <v>0</v>
      </c>
      <c r="AC144" s="205">
        <f>IF('Indicator Date hidden'!AD145="x","x",$AC$2-'Indicator Date hidden'!AD145)</f>
        <v>0</v>
      </c>
      <c r="AD144" s="205" t="str">
        <f>IF('Indicator Date hidden'!AE145="x","x",$AD$2-'Indicator Date hidden'!AE145)</f>
        <v>x</v>
      </c>
      <c r="AE144" s="205" t="str">
        <f>IF('Indicator Date hidden'!AF145="x","x",$AE$2-'Indicator Date hidden'!AF145)</f>
        <v>x</v>
      </c>
      <c r="AF144" s="205" t="str">
        <f>IF('Indicator Date hidden'!AG145="x","x",$AF$2-'Indicator Date hidden'!AG145)</f>
        <v>x</v>
      </c>
      <c r="AG144" s="205">
        <f>IF('Indicator Date hidden'!AH145="x","x",$AG$2-'Indicator Date hidden'!AH145)</f>
        <v>0</v>
      </c>
      <c r="AH144" s="205">
        <f>IF('Indicator Date hidden'!AI145="x","x",$AH$2-'Indicator Date hidden'!AI145)</f>
        <v>0</v>
      </c>
      <c r="AI144" s="205">
        <f>IF('Indicator Date hidden'!AJ145="x","x",$AI$2-'Indicator Date hidden'!AJ145)</f>
        <v>0</v>
      </c>
      <c r="AJ144" s="205" t="str">
        <f>IF('Indicator Date hidden'!AK145="x","x",$AJ$2-'Indicator Date hidden'!AK145)</f>
        <v>x</v>
      </c>
      <c r="AK144" s="205">
        <f>IF('Indicator Date hidden'!AL145="x","x",$AK$2-'Indicator Date hidden'!AL145)</f>
        <v>1</v>
      </c>
      <c r="AL144" s="205">
        <f>IF('Indicator Date hidden'!AM145="x","x",$AL$2-'Indicator Date hidden'!AM145)</f>
        <v>0</v>
      </c>
      <c r="AM144" s="205">
        <f>IF('Indicator Date hidden'!AN145="x","x",$AM$2-'Indicator Date hidden'!AN145)</f>
        <v>0</v>
      </c>
      <c r="AN144" s="205">
        <f>IF('Indicator Date hidden'!AO145="x","x",$AN$2-'Indicator Date hidden'!AO145)</f>
        <v>0</v>
      </c>
      <c r="AO144" s="205">
        <f>IF('Indicator Date hidden'!AP145="x","x",$AO$2-'Indicator Date hidden'!AP145)</f>
        <v>0</v>
      </c>
      <c r="AP144" s="205" t="str">
        <f>IF('Indicator Date hidden'!AQ145="x","x",$AP$2-'Indicator Date hidden'!AQ145)</f>
        <v>x</v>
      </c>
      <c r="AQ144" s="205">
        <f>IF('Indicator Date hidden'!AR145="x","x",$AQ$2-'Indicator Date hidden'!AR145)</f>
        <v>0</v>
      </c>
      <c r="AR144" s="205">
        <f>IF('Indicator Date hidden'!AS145="x","x",$AR$2-'Indicator Date hidden'!AS145)</f>
        <v>0</v>
      </c>
      <c r="AS144" s="205" t="str">
        <f>IF('Indicator Date hidden'!AT145="x","x",$AS$2-'Indicator Date hidden'!AT145)</f>
        <v>x</v>
      </c>
      <c r="AT144" s="205">
        <f>IF('Indicator Date hidden'!AU145="x","x",$AT$2-'Indicator Date hidden'!AU145)</f>
        <v>0</v>
      </c>
      <c r="AU144" s="205" t="str">
        <f>IF('Indicator Date hidden'!AV145="x","x",$AU$2-'Indicator Date hidden'!AV145)</f>
        <v>x</v>
      </c>
      <c r="AV144" s="205">
        <f>IF('Indicator Date hidden'!AW145="x","x",$AV$2-'Indicator Date hidden'!AW145)</f>
        <v>0</v>
      </c>
      <c r="AW144" s="205">
        <f>IF('Indicator Date hidden'!AX145="x","x",$AW$2-'Indicator Date hidden'!AX145)</f>
        <v>0</v>
      </c>
      <c r="AX144" s="205">
        <f>IF('Indicator Date hidden'!AY145="x","x",$AX$2-'Indicator Date hidden'!AY145)</f>
        <v>0</v>
      </c>
      <c r="AY144" s="205">
        <f>IF('Indicator Date hidden'!AZ145="x","x",$AY$2-'Indicator Date hidden'!AZ145)</f>
        <v>8</v>
      </c>
      <c r="AZ144" s="205">
        <f>IF('Indicator Date hidden'!BA145="x","x",$AZ$2-'Indicator Date hidden'!BA145)</f>
        <v>0</v>
      </c>
      <c r="BA144">
        <f t="shared" si="20"/>
        <v>9</v>
      </c>
      <c r="BB144" s="21">
        <f t="shared" si="21"/>
        <v>0.23076923076923078</v>
      </c>
      <c r="BC144">
        <f t="shared" si="22"/>
        <v>2</v>
      </c>
      <c r="BD144" s="21">
        <f t="shared" si="23"/>
        <v>1.2702016488718806</v>
      </c>
      <c r="BE144" s="281">
        <f t="shared" si="24"/>
        <v>0</v>
      </c>
    </row>
    <row r="145" spans="1:57" x14ac:dyDescent="0.35">
      <c r="A145" t="s">
        <v>7059</v>
      </c>
      <c r="B145" s="205">
        <f>IF('Indicator Date hidden'!C146="x","x",$B$2-'Indicator Date hidden'!C146)</f>
        <v>0</v>
      </c>
      <c r="C145" s="205">
        <f>IF('Indicator Date hidden'!D146="x","x",$C$2-'Indicator Date hidden'!D146)</f>
        <v>0</v>
      </c>
      <c r="D145" s="205">
        <f>IF('Indicator Date hidden'!E146="x","x",$D$2-'Indicator Date hidden'!E146)</f>
        <v>0</v>
      </c>
      <c r="E145" s="205">
        <f>IF('Indicator Date hidden'!F146="x","x",$E$2-'Indicator Date hidden'!F146)</f>
        <v>0</v>
      </c>
      <c r="F145" s="205">
        <f>IF('Indicator Date hidden'!G146="x","x",$F$2-'Indicator Date hidden'!G146)</f>
        <v>0</v>
      </c>
      <c r="G145" s="205">
        <f>IF('Indicator Date hidden'!H146="x","x",$G$2-'Indicator Date hidden'!H146)</f>
        <v>0</v>
      </c>
      <c r="H145" s="205">
        <f>IF('Indicator Date hidden'!I146="x","x",$H$2-'Indicator Date hidden'!I146)</f>
        <v>0</v>
      </c>
      <c r="I145" s="205">
        <f>IF('Indicator Date hidden'!J146="x","x",$I$2-'Indicator Date hidden'!J146)</f>
        <v>0</v>
      </c>
      <c r="J145" s="205">
        <f>IF('Indicator Date hidden'!K146="x","x",$J$2-'Indicator Date hidden'!K146)</f>
        <v>0</v>
      </c>
      <c r="K145" s="205">
        <f>IF('Indicator Date hidden'!L146="x","x",$K$2-'Indicator Date hidden'!L146)</f>
        <v>0</v>
      </c>
      <c r="L145" s="205">
        <f>IF('Indicator Date hidden'!M146="x","x",$L$2-'Indicator Date hidden'!M146)</f>
        <v>0</v>
      </c>
      <c r="M145" s="205">
        <f>IF('Indicator Date hidden'!N146="x","x",$M$2-'Indicator Date hidden'!N146)</f>
        <v>0</v>
      </c>
      <c r="N145" s="205">
        <f>IF('Indicator Date hidden'!O146="x","x",$N$2-'Indicator Date hidden'!O146)</f>
        <v>0</v>
      </c>
      <c r="O145" s="205">
        <f>IF('Indicator Date hidden'!P146="x","x",$O$2-'Indicator Date hidden'!P146)</f>
        <v>0</v>
      </c>
      <c r="P145" s="205">
        <f>IF('Indicator Date hidden'!Q146="x","x",$P$2-'Indicator Date hidden'!Q146)</f>
        <v>0</v>
      </c>
      <c r="Q145" s="205">
        <f>IF('Indicator Date hidden'!R146="x","x",$Q$2-'Indicator Date hidden'!R146)</f>
        <v>2</v>
      </c>
      <c r="R145" s="205">
        <f>IF('Indicator Date hidden'!S146="x","x",$R$2-'Indicator Date hidden'!S146)</f>
        <v>0</v>
      </c>
      <c r="S145" s="205">
        <f>IF('Indicator Date hidden'!T146="x","x",$S$2-'Indicator Date hidden'!T146)</f>
        <v>0</v>
      </c>
      <c r="T145" s="205">
        <f>IF('Indicator Date hidden'!U146="x","x",$T$2-'Indicator Date hidden'!U146)</f>
        <v>0</v>
      </c>
      <c r="U145" s="205">
        <f>IF('Indicator Date hidden'!V146="x","x",$U$2-'Indicator Date hidden'!V146)</f>
        <v>0</v>
      </c>
      <c r="V145" s="205">
        <f>IF('Indicator Date hidden'!W146="x","x",$V$2-'Indicator Date hidden'!W146)</f>
        <v>0</v>
      </c>
      <c r="W145" s="205">
        <f>IF('Indicator Date hidden'!X146="x","x",$W$2-'Indicator Date hidden'!X146)</f>
        <v>2</v>
      </c>
      <c r="X145" s="205">
        <f>IF('Indicator Date hidden'!Y146="x","x",$X$2-'Indicator Date hidden'!Y146)</f>
        <v>2</v>
      </c>
      <c r="Y145" s="205">
        <f>IF('Indicator Date hidden'!Z146="x","x",$Y$2-'Indicator Date hidden'!Z146)</f>
        <v>0</v>
      </c>
      <c r="Z145" s="205">
        <f>IF('Indicator Date hidden'!AA146="x","x",$Z$2-'Indicator Date hidden'!AA146)</f>
        <v>0</v>
      </c>
      <c r="AA145" s="205" t="str">
        <f>IF('Indicator Date hidden'!AB146="x","x",$AA$2-'Indicator Date hidden'!AB146)</f>
        <v>x</v>
      </c>
      <c r="AB145" s="205">
        <f>IF('Indicator Date hidden'!AC146="x","x",$AB$2-'Indicator Date hidden'!AC146)</f>
        <v>0</v>
      </c>
      <c r="AC145" s="205">
        <f>IF('Indicator Date hidden'!AD146="x","x",$AC$2-'Indicator Date hidden'!AD146)</f>
        <v>0</v>
      </c>
      <c r="AD145" s="205" t="str">
        <f>IF('Indicator Date hidden'!AE146="x","x",$AD$2-'Indicator Date hidden'!AE146)</f>
        <v>x</v>
      </c>
      <c r="AE145" s="205" t="str">
        <f>IF('Indicator Date hidden'!AF146="x","x",$AE$2-'Indicator Date hidden'!AF146)</f>
        <v>x</v>
      </c>
      <c r="AF145" s="205" t="str">
        <f>IF('Indicator Date hidden'!AG146="x","x",$AF$2-'Indicator Date hidden'!AG146)</f>
        <v>x</v>
      </c>
      <c r="AG145" s="205">
        <f>IF('Indicator Date hidden'!AH146="x","x",$AG$2-'Indicator Date hidden'!AH146)</f>
        <v>0</v>
      </c>
      <c r="AH145" s="205">
        <f>IF('Indicator Date hidden'!AI146="x","x",$AH$2-'Indicator Date hidden'!AI146)</f>
        <v>0</v>
      </c>
      <c r="AI145" s="205">
        <f>IF('Indicator Date hidden'!AJ146="x","x",$AI$2-'Indicator Date hidden'!AJ146)</f>
        <v>0</v>
      </c>
      <c r="AJ145" s="205" t="str">
        <f>IF('Indicator Date hidden'!AK146="x","x",$AJ$2-'Indicator Date hidden'!AK146)</f>
        <v>x</v>
      </c>
      <c r="AK145" s="205">
        <f>IF('Indicator Date hidden'!AL146="x","x",$AK$2-'Indicator Date hidden'!AL146)</f>
        <v>1</v>
      </c>
      <c r="AL145" s="205">
        <f>IF('Indicator Date hidden'!AM146="x","x",$AL$2-'Indicator Date hidden'!AM146)</f>
        <v>0</v>
      </c>
      <c r="AM145" s="205">
        <f>IF('Indicator Date hidden'!AN146="x","x",$AM$2-'Indicator Date hidden'!AN146)</f>
        <v>0</v>
      </c>
      <c r="AN145" s="205">
        <f>IF('Indicator Date hidden'!AO146="x","x",$AN$2-'Indicator Date hidden'!AO146)</f>
        <v>0</v>
      </c>
      <c r="AO145" s="205">
        <f>IF('Indicator Date hidden'!AP146="x","x",$AO$2-'Indicator Date hidden'!AP146)</f>
        <v>0</v>
      </c>
      <c r="AP145" s="205">
        <f>IF('Indicator Date hidden'!AQ146="x","x",$AP$2-'Indicator Date hidden'!AQ146)</f>
        <v>0</v>
      </c>
      <c r="AQ145" s="205">
        <f>IF('Indicator Date hidden'!AR146="x","x",$AQ$2-'Indicator Date hidden'!AR146)</f>
        <v>6</v>
      </c>
      <c r="AR145" s="205">
        <f>IF('Indicator Date hidden'!AS146="x","x",$AR$2-'Indicator Date hidden'!AS146)</f>
        <v>0</v>
      </c>
      <c r="AS145" s="205">
        <f>IF('Indicator Date hidden'!AT146="x","x",$AS$2-'Indicator Date hidden'!AT146)</f>
        <v>2</v>
      </c>
      <c r="AT145" s="205">
        <f>IF('Indicator Date hidden'!AU146="x","x",$AT$2-'Indicator Date hidden'!AU146)</f>
        <v>0</v>
      </c>
      <c r="AU145" s="205" t="str">
        <f>IF('Indicator Date hidden'!AV146="x","x",$AU$2-'Indicator Date hidden'!AV146)</f>
        <v>x</v>
      </c>
      <c r="AV145" s="205">
        <f>IF('Indicator Date hidden'!AW146="x","x",$AV$2-'Indicator Date hidden'!AW146)</f>
        <v>0</v>
      </c>
      <c r="AW145" s="205">
        <f>IF('Indicator Date hidden'!AX146="x","x",$AW$2-'Indicator Date hidden'!AX146)</f>
        <v>0</v>
      </c>
      <c r="AX145" s="205">
        <f>IF('Indicator Date hidden'!AY146="x","x",$AX$2-'Indicator Date hidden'!AY146)</f>
        <v>0</v>
      </c>
      <c r="AY145" s="205">
        <f>IF('Indicator Date hidden'!AZ146="x","x",$AY$2-'Indicator Date hidden'!AZ146)</f>
        <v>0</v>
      </c>
      <c r="AZ145" s="205">
        <f>IF('Indicator Date hidden'!BA146="x","x",$AZ$2-'Indicator Date hidden'!BA146)</f>
        <v>0</v>
      </c>
      <c r="BA145">
        <f t="shared" si="20"/>
        <v>15</v>
      </c>
      <c r="BB145" s="21">
        <f t="shared" si="21"/>
        <v>0.33333333333333331</v>
      </c>
      <c r="BC145">
        <f t="shared" si="22"/>
        <v>6</v>
      </c>
      <c r="BD145" s="21">
        <f t="shared" si="23"/>
        <v>1.0327955589886444</v>
      </c>
      <c r="BE145" s="281">
        <f t="shared" si="24"/>
        <v>0</v>
      </c>
    </row>
    <row r="146" spans="1:57" x14ac:dyDescent="0.35">
      <c r="A146" t="s">
        <v>7194</v>
      </c>
      <c r="B146" s="205">
        <f>IF('Indicator Date hidden'!C147="x","x",$B$2-'Indicator Date hidden'!C147)</f>
        <v>0</v>
      </c>
      <c r="C146" s="205">
        <f>IF('Indicator Date hidden'!D147="x","x",$C$2-'Indicator Date hidden'!D147)</f>
        <v>0</v>
      </c>
      <c r="D146" s="205">
        <f>IF('Indicator Date hidden'!E147="x","x",$D$2-'Indicator Date hidden'!E147)</f>
        <v>0</v>
      </c>
      <c r="E146" s="205">
        <f>IF('Indicator Date hidden'!F147="x","x",$E$2-'Indicator Date hidden'!F147)</f>
        <v>0</v>
      </c>
      <c r="F146" s="205">
        <f>IF('Indicator Date hidden'!G147="x","x",$F$2-'Indicator Date hidden'!G147)</f>
        <v>0</v>
      </c>
      <c r="G146" s="205">
        <f>IF('Indicator Date hidden'!H147="x","x",$G$2-'Indicator Date hidden'!H147)</f>
        <v>0</v>
      </c>
      <c r="H146" s="205">
        <f>IF('Indicator Date hidden'!I147="x","x",$H$2-'Indicator Date hidden'!I147)</f>
        <v>0</v>
      </c>
      <c r="I146" s="205">
        <f>IF('Indicator Date hidden'!J147="x","x",$I$2-'Indicator Date hidden'!J147)</f>
        <v>0</v>
      </c>
      <c r="J146" s="205">
        <f>IF('Indicator Date hidden'!K147="x","x",$J$2-'Indicator Date hidden'!K147)</f>
        <v>0</v>
      </c>
      <c r="K146" s="205">
        <f>IF('Indicator Date hidden'!L147="x","x",$K$2-'Indicator Date hidden'!L147)</f>
        <v>0</v>
      </c>
      <c r="L146" s="205">
        <f>IF('Indicator Date hidden'!M147="x","x",$L$2-'Indicator Date hidden'!M147)</f>
        <v>0</v>
      </c>
      <c r="M146" s="205">
        <f>IF('Indicator Date hidden'!N147="x","x",$M$2-'Indicator Date hidden'!N147)</f>
        <v>0</v>
      </c>
      <c r="N146" s="205">
        <f>IF('Indicator Date hidden'!O147="x","x",$N$2-'Indicator Date hidden'!O147)</f>
        <v>0</v>
      </c>
      <c r="O146" s="205">
        <f>IF('Indicator Date hidden'!P147="x","x",$O$2-'Indicator Date hidden'!P147)</f>
        <v>0</v>
      </c>
      <c r="P146" s="205">
        <f>IF('Indicator Date hidden'!Q147="x","x",$P$2-'Indicator Date hidden'!Q147)</f>
        <v>0</v>
      </c>
      <c r="Q146" s="205" t="str">
        <f>IF('Indicator Date hidden'!R147="x","x",$Q$2-'Indicator Date hidden'!R147)</f>
        <v>x</v>
      </c>
      <c r="R146" s="205">
        <f>IF('Indicator Date hidden'!S147="x","x",$R$2-'Indicator Date hidden'!S147)</f>
        <v>0</v>
      </c>
      <c r="S146" s="205">
        <f>IF('Indicator Date hidden'!T147="x","x",$S$2-'Indicator Date hidden'!T147)</f>
        <v>0</v>
      </c>
      <c r="T146" s="205">
        <f>IF('Indicator Date hidden'!U147="x","x",$T$2-'Indicator Date hidden'!U147)</f>
        <v>0</v>
      </c>
      <c r="U146" s="205">
        <f>IF('Indicator Date hidden'!V147="x","x",$U$2-'Indicator Date hidden'!V147)</f>
        <v>0</v>
      </c>
      <c r="V146" s="205">
        <f>IF('Indicator Date hidden'!W147="x","x",$V$2-'Indicator Date hidden'!W147)</f>
        <v>0</v>
      </c>
      <c r="W146" s="205" t="str">
        <f>IF('Indicator Date hidden'!X147="x","x",$W$2-'Indicator Date hidden'!X147)</f>
        <v>x</v>
      </c>
      <c r="X146" s="205">
        <f>IF('Indicator Date hidden'!Y147="x","x",$X$2-'Indicator Date hidden'!Y147)</f>
        <v>2</v>
      </c>
      <c r="Y146" s="205">
        <f>IF('Indicator Date hidden'!Z147="x","x",$Y$2-'Indicator Date hidden'!Z147)</f>
        <v>0</v>
      </c>
      <c r="Z146" s="205">
        <f>IF('Indicator Date hidden'!AA147="x","x",$Z$2-'Indicator Date hidden'!AA147)</f>
        <v>0</v>
      </c>
      <c r="AA146" s="205" t="str">
        <f>IF('Indicator Date hidden'!AB147="x","x",$AA$2-'Indicator Date hidden'!AB147)</f>
        <v>x</v>
      </c>
      <c r="AB146" s="205">
        <f>IF('Indicator Date hidden'!AC147="x","x",$AB$2-'Indicator Date hidden'!AC147)</f>
        <v>0</v>
      </c>
      <c r="AC146" s="205">
        <f>IF('Indicator Date hidden'!AD147="x","x",$AC$2-'Indicator Date hidden'!AD147)</f>
        <v>0</v>
      </c>
      <c r="AD146" s="205" t="str">
        <f>IF('Indicator Date hidden'!AE147="x","x",$AD$2-'Indicator Date hidden'!AE147)</f>
        <v>x</v>
      </c>
      <c r="AE146" s="205" t="str">
        <f>IF('Indicator Date hidden'!AF147="x","x",$AE$2-'Indicator Date hidden'!AF147)</f>
        <v>x</v>
      </c>
      <c r="AF146" s="205" t="str">
        <f>IF('Indicator Date hidden'!AG147="x","x",$AF$2-'Indicator Date hidden'!AG147)</f>
        <v>x</v>
      </c>
      <c r="AG146" s="205">
        <f>IF('Indicator Date hidden'!AH147="x","x",$AG$2-'Indicator Date hidden'!AH147)</f>
        <v>0</v>
      </c>
      <c r="AH146" s="205">
        <f>IF('Indicator Date hidden'!AI147="x","x",$AH$2-'Indicator Date hidden'!AI147)</f>
        <v>0</v>
      </c>
      <c r="AI146" s="205">
        <f>IF('Indicator Date hidden'!AJ147="x","x",$AI$2-'Indicator Date hidden'!AJ147)</f>
        <v>0</v>
      </c>
      <c r="AJ146" s="205" t="str">
        <f>IF('Indicator Date hidden'!AK147="x","x",$AJ$2-'Indicator Date hidden'!AK147)</f>
        <v>x</v>
      </c>
      <c r="AK146" s="205">
        <f>IF('Indicator Date hidden'!AL147="x","x",$AK$2-'Indicator Date hidden'!AL147)</f>
        <v>1</v>
      </c>
      <c r="AL146" s="205">
        <f>IF('Indicator Date hidden'!AM147="x","x",$AL$2-'Indicator Date hidden'!AM147)</f>
        <v>0</v>
      </c>
      <c r="AM146" s="205">
        <f>IF('Indicator Date hidden'!AN147="x","x",$AM$2-'Indicator Date hidden'!AN147)</f>
        <v>0</v>
      </c>
      <c r="AN146" s="205">
        <f>IF('Indicator Date hidden'!AO147="x","x",$AN$2-'Indicator Date hidden'!AO147)</f>
        <v>0</v>
      </c>
      <c r="AO146" s="205">
        <f>IF('Indicator Date hidden'!AP147="x","x",$AO$2-'Indicator Date hidden'!AP147)</f>
        <v>0</v>
      </c>
      <c r="AP146" s="205">
        <f>IF('Indicator Date hidden'!AQ147="x","x",$AP$2-'Indicator Date hidden'!AQ147)</f>
        <v>0</v>
      </c>
      <c r="AQ146" s="205" t="str">
        <f>IF('Indicator Date hidden'!AR147="x","x",$AQ$2-'Indicator Date hidden'!AR147)</f>
        <v>x</v>
      </c>
      <c r="AR146" s="205">
        <f>IF('Indicator Date hidden'!AS147="x","x",$AR$2-'Indicator Date hidden'!AS147)</f>
        <v>0</v>
      </c>
      <c r="AS146" s="205">
        <f>IF('Indicator Date hidden'!AT147="x","x",$AS$2-'Indicator Date hidden'!AT147)</f>
        <v>0</v>
      </c>
      <c r="AT146" s="205">
        <f>IF('Indicator Date hidden'!AU147="x","x",$AT$2-'Indicator Date hidden'!AU147)</f>
        <v>0</v>
      </c>
      <c r="AU146" s="205" t="str">
        <f>IF('Indicator Date hidden'!AV147="x","x",$AU$2-'Indicator Date hidden'!AV147)</f>
        <v>x</v>
      </c>
      <c r="AV146" s="205">
        <f>IF('Indicator Date hidden'!AW147="x","x",$AV$2-'Indicator Date hidden'!AW147)</f>
        <v>0</v>
      </c>
      <c r="AW146" s="205">
        <f>IF('Indicator Date hidden'!AX147="x","x",$AW$2-'Indicator Date hidden'!AX147)</f>
        <v>0</v>
      </c>
      <c r="AX146" s="205">
        <f>IF('Indicator Date hidden'!AY147="x","x",$AX$2-'Indicator Date hidden'!AY147)</f>
        <v>0</v>
      </c>
      <c r="AY146" s="205">
        <f>IF('Indicator Date hidden'!AZ147="x","x",$AY$2-'Indicator Date hidden'!AZ147)</f>
        <v>8</v>
      </c>
      <c r="AZ146" s="205">
        <f>IF('Indicator Date hidden'!BA147="x","x",$AZ$2-'Indicator Date hidden'!BA147)</f>
        <v>0</v>
      </c>
      <c r="BA146">
        <f t="shared" si="20"/>
        <v>11</v>
      </c>
      <c r="BB146" s="21">
        <f t="shared" si="21"/>
        <v>0.26190476190476192</v>
      </c>
      <c r="BC146">
        <f t="shared" si="22"/>
        <v>3</v>
      </c>
      <c r="BD146" s="21">
        <f t="shared" si="23"/>
        <v>1.2546963929767045</v>
      </c>
      <c r="BE146" s="281">
        <f t="shared" si="24"/>
        <v>0</v>
      </c>
    </row>
    <row r="147" spans="1:57" x14ac:dyDescent="0.35">
      <c r="A147" t="s">
        <v>7201</v>
      </c>
      <c r="B147" s="205">
        <f>IF('Indicator Date hidden'!C148="x","x",$B$2-'Indicator Date hidden'!C148)</f>
        <v>0</v>
      </c>
      <c r="C147" s="205">
        <f>IF('Indicator Date hidden'!D148="x","x",$C$2-'Indicator Date hidden'!D148)</f>
        <v>0</v>
      </c>
      <c r="D147" s="205">
        <f>IF('Indicator Date hidden'!E148="x","x",$D$2-'Indicator Date hidden'!E148)</f>
        <v>0</v>
      </c>
      <c r="E147" s="205">
        <f>IF('Indicator Date hidden'!F148="x","x",$E$2-'Indicator Date hidden'!F148)</f>
        <v>0</v>
      </c>
      <c r="F147" s="205">
        <f>IF('Indicator Date hidden'!G148="x","x",$F$2-'Indicator Date hidden'!G148)</f>
        <v>0</v>
      </c>
      <c r="G147" s="205">
        <f>IF('Indicator Date hidden'!H148="x","x",$G$2-'Indicator Date hidden'!H148)</f>
        <v>0</v>
      </c>
      <c r="H147" s="205">
        <f>IF('Indicator Date hidden'!I148="x","x",$H$2-'Indicator Date hidden'!I148)</f>
        <v>0</v>
      </c>
      <c r="I147" s="205">
        <f>IF('Indicator Date hidden'!J148="x","x",$I$2-'Indicator Date hidden'!J148)</f>
        <v>0</v>
      </c>
      <c r="J147" s="205">
        <f>IF('Indicator Date hidden'!K148="x","x",$J$2-'Indicator Date hidden'!K148)</f>
        <v>0</v>
      </c>
      <c r="K147" s="205">
        <f>IF('Indicator Date hidden'!L148="x","x",$K$2-'Indicator Date hidden'!L148)</f>
        <v>0</v>
      </c>
      <c r="L147" s="205">
        <f>IF('Indicator Date hidden'!M148="x","x",$L$2-'Indicator Date hidden'!M148)</f>
        <v>0</v>
      </c>
      <c r="M147" s="205">
        <f>IF('Indicator Date hidden'!N148="x","x",$M$2-'Indicator Date hidden'!N148)</f>
        <v>0</v>
      </c>
      <c r="N147" s="205">
        <f>IF('Indicator Date hidden'!O148="x","x",$N$2-'Indicator Date hidden'!O148)</f>
        <v>0</v>
      </c>
      <c r="O147" s="205">
        <f>IF('Indicator Date hidden'!P148="x","x",$O$2-'Indicator Date hidden'!P148)</f>
        <v>0</v>
      </c>
      <c r="P147" s="205">
        <f>IF('Indicator Date hidden'!Q148="x","x",$P$2-'Indicator Date hidden'!Q148)</f>
        <v>0</v>
      </c>
      <c r="Q147" s="205" t="str">
        <f>IF('Indicator Date hidden'!R148="x","x",$Q$2-'Indicator Date hidden'!R148)</f>
        <v>x</v>
      </c>
      <c r="R147" s="205">
        <f>IF('Indicator Date hidden'!S148="x","x",$R$2-'Indicator Date hidden'!S148)</f>
        <v>0</v>
      </c>
      <c r="S147" s="205">
        <f>IF('Indicator Date hidden'!T148="x","x",$S$2-'Indicator Date hidden'!T148)</f>
        <v>0</v>
      </c>
      <c r="T147" s="205">
        <f>IF('Indicator Date hidden'!U148="x","x",$T$2-'Indicator Date hidden'!U148)</f>
        <v>0</v>
      </c>
      <c r="U147" s="205">
        <f>IF('Indicator Date hidden'!V148="x","x",$U$2-'Indicator Date hidden'!V148)</f>
        <v>0</v>
      </c>
      <c r="V147" s="205">
        <f>IF('Indicator Date hidden'!W148="x","x",$V$2-'Indicator Date hidden'!W148)</f>
        <v>0</v>
      </c>
      <c r="W147" s="205">
        <f>IF('Indicator Date hidden'!X148="x","x",$W$2-'Indicator Date hidden'!X148)</f>
        <v>0</v>
      </c>
      <c r="X147" s="205">
        <f>IF('Indicator Date hidden'!Y148="x","x",$X$2-'Indicator Date hidden'!Y148)</f>
        <v>4</v>
      </c>
      <c r="Y147" s="205">
        <f>IF('Indicator Date hidden'!Z148="x","x",$Y$2-'Indicator Date hidden'!Z148)</f>
        <v>0</v>
      </c>
      <c r="Z147" s="205">
        <f>IF('Indicator Date hidden'!AA148="x","x",$Z$2-'Indicator Date hidden'!AA148)</f>
        <v>0</v>
      </c>
      <c r="AA147" s="205" t="str">
        <f>IF('Indicator Date hidden'!AB148="x","x",$AA$2-'Indicator Date hidden'!AB148)</f>
        <v>x</v>
      </c>
      <c r="AB147" s="205">
        <f>IF('Indicator Date hidden'!AC148="x","x",$AB$2-'Indicator Date hidden'!AC148)</f>
        <v>0</v>
      </c>
      <c r="AC147" s="205">
        <f>IF('Indicator Date hidden'!AD148="x","x",$AC$2-'Indicator Date hidden'!AD148)</f>
        <v>0</v>
      </c>
      <c r="AD147" s="205" t="str">
        <f>IF('Indicator Date hidden'!AE148="x","x",$AD$2-'Indicator Date hidden'!AE148)</f>
        <v>x</v>
      </c>
      <c r="AE147" s="205">
        <f>IF('Indicator Date hidden'!AF148="x","x",$AE$2-'Indicator Date hidden'!AF148)</f>
        <v>0</v>
      </c>
      <c r="AF147" s="205">
        <f>IF('Indicator Date hidden'!AG148="x","x",$AF$2-'Indicator Date hidden'!AG148)</f>
        <v>5</v>
      </c>
      <c r="AG147" s="205">
        <f>IF('Indicator Date hidden'!AH148="x","x",$AG$2-'Indicator Date hidden'!AH148)</f>
        <v>0</v>
      </c>
      <c r="AH147" s="205">
        <f>IF('Indicator Date hidden'!AI148="x","x",$AH$2-'Indicator Date hidden'!AI148)</f>
        <v>0</v>
      </c>
      <c r="AI147" s="205">
        <f>IF('Indicator Date hidden'!AJ148="x","x",$AI$2-'Indicator Date hidden'!AJ148)</f>
        <v>0</v>
      </c>
      <c r="AJ147" s="205" t="str">
        <f>IF('Indicator Date hidden'!AK148="x","x",$AJ$2-'Indicator Date hidden'!AK148)</f>
        <v>x</v>
      </c>
      <c r="AK147" s="205" t="str">
        <f>IF('Indicator Date hidden'!AL148="x","x",$AK$2-'Indicator Date hidden'!AL148)</f>
        <v>x</v>
      </c>
      <c r="AL147" s="205">
        <f>IF('Indicator Date hidden'!AM148="x","x",$AL$2-'Indicator Date hidden'!AM148)</f>
        <v>0</v>
      </c>
      <c r="AM147" s="205">
        <f>IF('Indicator Date hidden'!AN148="x","x",$AM$2-'Indicator Date hidden'!AN148)</f>
        <v>0</v>
      </c>
      <c r="AN147" s="205">
        <f>IF('Indicator Date hidden'!AO148="x","x",$AN$2-'Indicator Date hidden'!AO148)</f>
        <v>0</v>
      </c>
      <c r="AO147" s="205" t="str">
        <f>IF('Indicator Date hidden'!AP148="x","x",$AO$2-'Indicator Date hidden'!AP148)</f>
        <v>x</v>
      </c>
      <c r="AP147" s="205" t="str">
        <f>IF('Indicator Date hidden'!AQ148="x","x",$AP$2-'Indicator Date hidden'!AQ148)</f>
        <v>x</v>
      </c>
      <c r="AQ147" s="205">
        <f>IF('Indicator Date hidden'!AR148="x","x",$AQ$2-'Indicator Date hidden'!AR148)</f>
        <v>4</v>
      </c>
      <c r="AR147" s="205">
        <f>IF('Indicator Date hidden'!AS148="x","x",$AR$2-'Indicator Date hidden'!AS148)</f>
        <v>0</v>
      </c>
      <c r="AS147" s="205">
        <f>IF('Indicator Date hidden'!AT148="x","x",$AS$2-'Indicator Date hidden'!AT148)</f>
        <v>0</v>
      </c>
      <c r="AT147" s="205">
        <f>IF('Indicator Date hidden'!AU148="x","x",$AT$2-'Indicator Date hidden'!AU148)</f>
        <v>0</v>
      </c>
      <c r="AU147" s="205">
        <f>IF('Indicator Date hidden'!AV148="x","x",$AU$2-'Indicator Date hidden'!AV148)</f>
        <v>3</v>
      </c>
      <c r="AV147" s="205">
        <f>IF('Indicator Date hidden'!AW148="x","x",$AV$2-'Indicator Date hidden'!AW148)</f>
        <v>0</v>
      </c>
      <c r="AW147" s="205">
        <f>IF('Indicator Date hidden'!AX148="x","x",$AW$2-'Indicator Date hidden'!AX148)</f>
        <v>0</v>
      </c>
      <c r="AX147" s="205">
        <f>IF('Indicator Date hidden'!AY148="x","x",$AX$2-'Indicator Date hidden'!AY148)</f>
        <v>0</v>
      </c>
      <c r="AY147" s="205">
        <f>IF('Indicator Date hidden'!AZ148="x","x",$AY$2-'Indicator Date hidden'!AZ148)</f>
        <v>0</v>
      </c>
      <c r="AZ147" s="205">
        <f>IF('Indicator Date hidden'!BA148="x","x",$AZ$2-'Indicator Date hidden'!BA148)</f>
        <v>0</v>
      </c>
      <c r="BA147">
        <f t="shared" si="20"/>
        <v>16</v>
      </c>
      <c r="BB147" s="21">
        <f t="shared" si="21"/>
        <v>0.36363636363636365</v>
      </c>
      <c r="BC147">
        <f t="shared" si="22"/>
        <v>4</v>
      </c>
      <c r="BD147" s="21">
        <f t="shared" si="23"/>
        <v>1.1695163936607824</v>
      </c>
      <c r="BE147" s="281">
        <f t="shared" si="24"/>
        <v>0</v>
      </c>
    </row>
    <row r="148" spans="1:57" x14ac:dyDescent="0.35">
      <c r="A148" t="s">
        <v>7154</v>
      </c>
      <c r="B148" s="205">
        <f>IF('Indicator Date hidden'!C149="x","x",$B$2-'Indicator Date hidden'!C149)</f>
        <v>0</v>
      </c>
      <c r="C148" s="205">
        <f>IF('Indicator Date hidden'!D149="x","x",$C$2-'Indicator Date hidden'!D149)</f>
        <v>0</v>
      </c>
      <c r="D148" s="205">
        <f>IF('Indicator Date hidden'!E149="x","x",$D$2-'Indicator Date hidden'!E149)</f>
        <v>0</v>
      </c>
      <c r="E148" s="205">
        <f>IF('Indicator Date hidden'!F149="x","x",$E$2-'Indicator Date hidden'!F149)</f>
        <v>0</v>
      </c>
      <c r="F148" s="205">
        <f>IF('Indicator Date hidden'!G149="x","x",$F$2-'Indicator Date hidden'!G149)</f>
        <v>0</v>
      </c>
      <c r="G148" s="205">
        <f>IF('Indicator Date hidden'!H149="x","x",$G$2-'Indicator Date hidden'!H149)</f>
        <v>0</v>
      </c>
      <c r="H148" s="205">
        <f>IF('Indicator Date hidden'!I149="x","x",$H$2-'Indicator Date hidden'!I149)</f>
        <v>0</v>
      </c>
      <c r="I148" s="205">
        <f>IF('Indicator Date hidden'!J149="x","x",$I$2-'Indicator Date hidden'!J149)</f>
        <v>0</v>
      </c>
      <c r="J148" s="205">
        <f>IF('Indicator Date hidden'!K149="x","x",$J$2-'Indicator Date hidden'!K149)</f>
        <v>0</v>
      </c>
      <c r="K148" s="205">
        <f>IF('Indicator Date hidden'!L149="x","x",$K$2-'Indicator Date hidden'!L149)</f>
        <v>0</v>
      </c>
      <c r="L148" s="205">
        <f>IF('Indicator Date hidden'!M149="x","x",$L$2-'Indicator Date hidden'!M149)</f>
        <v>0</v>
      </c>
      <c r="M148" s="205">
        <f>IF('Indicator Date hidden'!N149="x","x",$M$2-'Indicator Date hidden'!N149)</f>
        <v>0</v>
      </c>
      <c r="N148" s="205">
        <f>IF('Indicator Date hidden'!O149="x","x",$N$2-'Indicator Date hidden'!O149)</f>
        <v>0</v>
      </c>
      <c r="O148" s="205">
        <f>IF('Indicator Date hidden'!P149="x","x",$O$2-'Indicator Date hidden'!P149)</f>
        <v>0</v>
      </c>
      <c r="P148" s="205">
        <f>IF('Indicator Date hidden'!Q149="x","x",$P$2-'Indicator Date hidden'!Q149)</f>
        <v>0</v>
      </c>
      <c r="Q148" s="205">
        <f>IF('Indicator Date hidden'!R149="x","x",$Q$2-'Indicator Date hidden'!R149)</f>
        <v>5</v>
      </c>
      <c r="R148" s="205">
        <f>IF('Indicator Date hidden'!S149="x","x",$R$2-'Indicator Date hidden'!S149)</f>
        <v>0</v>
      </c>
      <c r="S148" s="205">
        <f>IF('Indicator Date hidden'!T149="x","x",$S$2-'Indicator Date hidden'!T149)</f>
        <v>0</v>
      </c>
      <c r="T148" s="205">
        <f>IF('Indicator Date hidden'!U149="x","x",$T$2-'Indicator Date hidden'!U149)</f>
        <v>0</v>
      </c>
      <c r="U148" s="205">
        <f>IF('Indicator Date hidden'!V149="x","x",$U$2-'Indicator Date hidden'!V149)</f>
        <v>0</v>
      </c>
      <c r="V148" s="205">
        <f>IF('Indicator Date hidden'!W149="x","x",$V$2-'Indicator Date hidden'!W149)</f>
        <v>0</v>
      </c>
      <c r="W148" s="205">
        <f>IF('Indicator Date hidden'!X149="x","x",$W$2-'Indicator Date hidden'!X149)</f>
        <v>6</v>
      </c>
      <c r="X148" s="205" t="str">
        <f>IF('Indicator Date hidden'!Y149="x","x",$X$2-'Indicator Date hidden'!Y149)</f>
        <v>x</v>
      </c>
      <c r="Y148" s="205">
        <f>IF('Indicator Date hidden'!Z149="x","x",$Y$2-'Indicator Date hidden'!Z149)</f>
        <v>0</v>
      </c>
      <c r="Z148" s="205">
        <f>IF('Indicator Date hidden'!AA149="x","x",$Z$2-'Indicator Date hidden'!AA149)</f>
        <v>0</v>
      </c>
      <c r="AA148" s="205">
        <f>IF('Indicator Date hidden'!AB149="x","x",$AA$2-'Indicator Date hidden'!AB149)</f>
        <v>0</v>
      </c>
      <c r="AB148" s="205">
        <f>IF('Indicator Date hidden'!AC149="x","x",$AB$2-'Indicator Date hidden'!AC149)</f>
        <v>0</v>
      </c>
      <c r="AC148" s="205">
        <f>IF('Indicator Date hidden'!AD149="x","x",$AC$2-'Indicator Date hidden'!AD149)</f>
        <v>0</v>
      </c>
      <c r="AD148" s="205">
        <f>IF('Indicator Date hidden'!AE149="x","x",$AD$2-'Indicator Date hidden'!AE149)</f>
        <v>0</v>
      </c>
      <c r="AE148" s="205" t="str">
        <f>IF('Indicator Date hidden'!AF149="x","x",$AE$2-'Indicator Date hidden'!AF149)</f>
        <v>x</v>
      </c>
      <c r="AF148" s="205">
        <f>IF('Indicator Date hidden'!AG149="x","x",$AF$2-'Indicator Date hidden'!AG149)</f>
        <v>3</v>
      </c>
      <c r="AG148" s="205">
        <f>IF('Indicator Date hidden'!AH149="x","x",$AG$2-'Indicator Date hidden'!AH149)</f>
        <v>0</v>
      </c>
      <c r="AH148" s="205">
        <f>IF('Indicator Date hidden'!AI149="x","x",$AH$2-'Indicator Date hidden'!AI149)</f>
        <v>0</v>
      </c>
      <c r="AI148" s="205">
        <f>IF('Indicator Date hidden'!AJ149="x","x",$AI$2-'Indicator Date hidden'!AJ149)</f>
        <v>0</v>
      </c>
      <c r="AJ148" s="205" t="str">
        <f>IF('Indicator Date hidden'!AK149="x","x",$AJ$2-'Indicator Date hidden'!AK149)</f>
        <v>x</v>
      </c>
      <c r="AK148" s="205">
        <f>IF('Indicator Date hidden'!AL149="x","x",$AK$2-'Indicator Date hidden'!AL149)</f>
        <v>1</v>
      </c>
      <c r="AL148" s="205">
        <f>IF('Indicator Date hidden'!AM149="x","x",$AL$2-'Indicator Date hidden'!AM149)</f>
        <v>0</v>
      </c>
      <c r="AM148" s="205">
        <f>IF('Indicator Date hidden'!AN149="x","x",$AM$2-'Indicator Date hidden'!AN149)</f>
        <v>0</v>
      </c>
      <c r="AN148" s="205">
        <f>IF('Indicator Date hidden'!AO149="x","x",$AN$2-'Indicator Date hidden'!AO149)</f>
        <v>0</v>
      </c>
      <c r="AO148" s="205" t="str">
        <f>IF('Indicator Date hidden'!AP149="x","x",$AO$2-'Indicator Date hidden'!AP149)</f>
        <v>x</v>
      </c>
      <c r="AP148" s="205" t="str">
        <f>IF('Indicator Date hidden'!AQ149="x","x",$AP$2-'Indicator Date hidden'!AQ149)</f>
        <v>x</v>
      </c>
      <c r="AQ148" s="205" t="str">
        <f>IF('Indicator Date hidden'!AR149="x","x",$AQ$2-'Indicator Date hidden'!AR149)</f>
        <v>x</v>
      </c>
      <c r="AR148" s="205">
        <f>IF('Indicator Date hidden'!AS149="x","x",$AR$2-'Indicator Date hidden'!AS149)</f>
        <v>0</v>
      </c>
      <c r="AS148" s="205">
        <f>IF('Indicator Date hidden'!AT149="x","x",$AS$2-'Indicator Date hidden'!AT149)</f>
        <v>0</v>
      </c>
      <c r="AT148" s="205">
        <f>IF('Indicator Date hidden'!AU149="x","x",$AT$2-'Indicator Date hidden'!AU149)</f>
        <v>0</v>
      </c>
      <c r="AU148" s="205">
        <f>IF('Indicator Date hidden'!AV149="x","x",$AU$2-'Indicator Date hidden'!AV149)</f>
        <v>6</v>
      </c>
      <c r="AV148" s="205">
        <f>IF('Indicator Date hidden'!AW149="x","x",$AV$2-'Indicator Date hidden'!AW149)</f>
        <v>0</v>
      </c>
      <c r="AW148" s="205">
        <f>IF('Indicator Date hidden'!AX149="x","x",$AW$2-'Indicator Date hidden'!AX149)</f>
        <v>0</v>
      </c>
      <c r="AX148" s="205">
        <f>IF('Indicator Date hidden'!AY149="x","x",$AX$2-'Indicator Date hidden'!AY149)</f>
        <v>0</v>
      </c>
      <c r="AY148" s="205">
        <f>IF('Indicator Date hidden'!AZ149="x","x",$AY$2-'Indicator Date hidden'!AZ149)</f>
        <v>0</v>
      </c>
      <c r="AZ148" s="205">
        <f>IF('Indicator Date hidden'!BA149="x","x",$AZ$2-'Indicator Date hidden'!BA149)</f>
        <v>0</v>
      </c>
      <c r="BA148">
        <f t="shared" si="20"/>
        <v>21</v>
      </c>
      <c r="BB148" s="21">
        <f t="shared" si="21"/>
        <v>0.46666666666666667</v>
      </c>
      <c r="BC148">
        <f t="shared" si="22"/>
        <v>5</v>
      </c>
      <c r="BD148" s="21">
        <f t="shared" si="23"/>
        <v>1.4696938456699069</v>
      </c>
      <c r="BE148" s="281">
        <f t="shared" si="24"/>
        <v>0</v>
      </c>
    </row>
    <row r="149" spans="1:57" x14ac:dyDescent="0.35">
      <c r="A149" t="s">
        <v>7139</v>
      </c>
      <c r="B149" s="205">
        <f>IF('Indicator Date hidden'!C150="x","x",$B$2-'Indicator Date hidden'!C150)</f>
        <v>0</v>
      </c>
      <c r="C149" s="205">
        <f>IF('Indicator Date hidden'!D150="x","x",$C$2-'Indicator Date hidden'!D150)</f>
        <v>0</v>
      </c>
      <c r="D149" s="205">
        <f>IF('Indicator Date hidden'!E150="x","x",$D$2-'Indicator Date hidden'!E150)</f>
        <v>0</v>
      </c>
      <c r="E149" s="205">
        <f>IF('Indicator Date hidden'!F150="x","x",$E$2-'Indicator Date hidden'!F150)</f>
        <v>0</v>
      </c>
      <c r="F149" s="205">
        <f>IF('Indicator Date hidden'!G150="x","x",$F$2-'Indicator Date hidden'!G150)</f>
        <v>0</v>
      </c>
      <c r="G149" s="205">
        <f>IF('Indicator Date hidden'!H150="x","x",$G$2-'Indicator Date hidden'!H150)</f>
        <v>0</v>
      </c>
      <c r="H149" s="205">
        <f>IF('Indicator Date hidden'!I150="x","x",$H$2-'Indicator Date hidden'!I150)</f>
        <v>0</v>
      </c>
      <c r="I149" s="205">
        <f>IF('Indicator Date hidden'!J150="x","x",$I$2-'Indicator Date hidden'!J150)</f>
        <v>0</v>
      </c>
      <c r="J149" s="205">
        <f>IF('Indicator Date hidden'!K150="x","x",$J$2-'Indicator Date hidden'!K150)</f>
        <v>0</v>
      </c>
      <c r="K149" s="205">
        <f>IF('Indicator Date hidden'!L150="x","x",$K$2-'Indicator Date hidden'!L150)</f>
        <v>0</v>
      </c>
      <c r="L149" s="205">
        <f>IF('Indicator Date hidden'!M150="x","x",$L$2-'Indicator Date hidden'!M150)</f>
        <v>0</v>
      </c>
      <c r="M149" s="205">
        <f>IF('Indicator Date hidden'!N150="x","x",$M$2-'Indicator Date hidden'!N150)</f>
        <v>0</v>
      </c>
      <c r="N149" s="205">
        <f>IF('Indicator Date hidden'!O150="x","x",$N$2-'Indicator Date hidden'!O150)</f>
        <v>0</v>
      </c>
      <c r="O149" s="205">
        <f>IF('Indicator Date hidden'!P150="x","x",$O$2-'Indicator Date hidden'!P150)</f>
        <v>0</v>
      </c>
      <c r="P149" s="205">
        <f>IF('Indicator Date hidden'!Q150="x","x",$P$2-'Indicator Date hidden'!Q150)</f>
        <v>0</v>
      </c>
      <c r="Q149" s="205" t="str">
        <f>IF('Indicator Date hidden'!R150="x","x",$Q$2-'Indicator Date hidden'!R150)</f>
        <v>x</v>
      </c>
      <c r="R149" s="205">
        <f>IF('Indicator Date hidden'!S150="x","x",$R$2-'Indicator Date hidden'!S150)</f>
        <v>0</v>
      </c>
      <c r="S149" s="205">
        <f>IF('Indicator Date hidden'!T150="x","x",$S$2-'Indicator Date hidden'!T150)</f>
        <v>0</v>
      </c>
      <c r="T149" s="205">
        <f>IF('Indicator Date hidden'!U150="x","x",$T$2-'Indicator Date hidden'!U150)</f>
        <v>0</v>
      </c>
      <c r="U149" s="205" t="str">
        <f>IF('Indicator Date hidden'!V150="x","x",$U$2-'Indicator Date hidden'!V150)</f>
        <v>x</v>
      </c>
      <c r="V149" s="205">
        <f>IF('Indicator Date hidden'!W150="x","x",$V$2-'Indicator Date hidden'!W150)</f>
        <v>0</v>
      </c>
      <c r="W149" s="205">
        <f>IF('Indicator Date hidden'!X150="x","x",$W$2-'Indicator Date hidden'!X150)</f>
        <v>9</v>
      </c>
      <c r="X149" s="205">
        <f>IF('Indicator Date hidden'!Y150="x","x",$X$2-'Indicator Date hidden'!Y150)</f>
        <v>2</v>
      </c>
      <c r="Y149" s="205">
        <f>IF('Indicator Date hidden'!Z150="x","x",$Y$2-'Indicator Date hidden'!Z150)</f>
        <v>0</v>
      </c>
      <c r="Z149" s="205">
        <f>IF('Indicator Date hidden'!AA150="x","x",$Z$2-'Indicator Date hidden'!AA150)</f>
        <v>0</v>
      </c>
      <c r="AA149" s="205" t="str">
        <f>IF('Indicator Date hidden'!AB150="x","x",$AA$2-'Indicator Date hidden'!AB150)</f>
        <v>x</v>
      </c>
      <c r="AB149" s="205">
        <f>IF('Indicator Date hidden'!AC150="x","x",$AB$2-'Indicator Date hidden'!AC150)</f>
        <v>0</v>
      </c>
      <c r="AC149" s="205">
        <f>IF('Indicator Date hidden'!AD150="x","x",$AC$2-'Indicator Date hidden'!AD150)</f>
        <v>0</v>
      </c>
      <c r="AD149" s="205">
        <f>IF('Indicator Date hidden'!AE150="x","x",$AD$2-'Indicator Date hidden'!AE150)</f>
        <v>0</v>
      </c>
      <c r="AE149" s="205">
        <f>IF('Indicator Date hidden'!AF150="x","x",$AE$2-'Indicator Date hidden'!AF150)</f>
        <v>0</v>
      </c>
      <c r="AF149" s="205" t="str">
        <f>IF('Indicator Date hidden'!AG150="x","x",$AF$2-'Indicator Date hidden'!AG150)</f>
        <v>x</v>
      </c>
      <c r="AG149" s="205">
        <f>IF('Indicator Date hidden'!AH150="x","x",$AG$2-'Indicator Date hidden'!AH150)</f>
        <v>0</v>
      </c>
      <c r="AH149" s="205">
        <f>IF('Indicator Date hidden'!AI150="x","x",$AH$2-'Indicator Date hidden'!AI150)</f>
        <v>0</v>
      </c>
      <c r="AI149" s="205">
        <f>IF('Indicator Date hidden'!AJ150="x","x",$AI$2-'Indicator Date hidden'!AJ150)</f>
        <v>0</v>
      </c>
      <c r="AJ149" s="205" t="str">
        <f>IF('Indicator Date hidden'!AK150="x","x",$AJ$2-'Indicator Date hidden'!AK150)</f>
        <v>x</v>
      </c>
      <c r="AK149" s="205">
        <f>IF('Indicator Date hidden'!AL150="x","x",$AK$2-'Indicator Date hidden'!AL150)</f>
        <v>1</v>
      </c>
      <c r="AL149" s="205">
        <f>IF('Indicator Date hidden'!AM150="x","x",$AL$2-'Indicator Date hidden'!AM150)</f>
        <v>0</v>
      </c>
      <c r="AM149" s="205">
        <f>IF('Indicator Date hidden'!AN150="x","x",$AM$2-'Indicator Date hidden'!AN150)</f>
        <v>0</v>
      </c>
      <c r="AN149" s="205">
        <f>IF('Indicator Date hidden'!AO150="x","x",$AN$2-'Indicator Date hidden'!AO150)</f>
        <v>0</v>
      </c>
      <c r="AO149" s="205">
        <f>IF('Indicator Date hidden'!AP150="x","x",$AO$2-'Indicator Date hidden'!AP150)</f>
        <v>1</v>
      </c>
      <c r="AP149" s="205">
        <f>IF('Indicator Date hidden'!AQ150="x","x",$AP$2-'Indicator Date hidden'!AQ150)</f>
        <v>0</v>
      </c>
      <c r="AQ149" s="205" t="str">
        <f>IF('Indicator Date hidden'!AR150="x","x",$AQ$2-'Indicator Date hidden'!AR150)</f>
        <v>x</v>
      </c>
      <c r="AR149" s="205">
        <f>IF('Indicator Date hidden'!AS150="x","x",$AR$2-'Indicator Date hidden'!AS150)</f>
        <v>0</v>
      </c>
      <c r="AS149" s="205">
        <f>IF('Indicator Date hidden'!AT150="x","x",$AS$2-'Indicator Date hidden'!AT150)</f>
        <v>0</v>
      </c>
      <c r="AT149" s="205">
        <f>IF('Indicator Date hidden'!AU150="x","x",$AT$2-'Indicator Date hidden'!AU150)</f>
        <v>0</v>
      </c>
      <c r="AU149" s="205">
        <f>IF('Indicator Date hidden'!AV150="x","x",$AU$2-'Indicator Date hidden'!AV150)</f>
        <v>1</v>
      </c>
      <c r="AV149" s="205">
        <f>IF('Indicator Date hidden'!AW150="x","x",$AV$2-'Indicator Date hidden'!AW150)</f>
        <v>0</v>
      </c>
      <c r="AW149" s="205">
        <f>IF('Indicator Date hidden'!AX150="x","x",$AW$2-'Indicator Date hidden'!AX150)</f>
        <v>0</v>
      </c>
      <c r="AX149" s="205">
        <f>IF('Indicator Date hidden'!AY150="x","x",$AX$2-'Indicator Date hidden'!AY150)</f>
        <v>0</v>
      </c>
      <c r="AY149" s="205">
        <f>IF('Indicator Date hidden'!AZ150="x","x",$AY$2-'Indicator Date hidden'!AZ150)</f>
        <v>0</v>
      </c>
      <c r="AZ149" s="205">
        <f>IF('Indicator Date hidden'!BA150="x","x",$AZ$2-'Indicator Date hidden'!BA150)</f>
        <v>0</v>
      </c>
      <c r="BA149">
        <f t="shared" si="20"/>
        <v>14</v>
      </c>
      <c r="BB149" s="21">
        <f t="shared" si="21"/>
        <v>0.31111111111111112</v>
      </c>
      <c r="BC149">
        <f t="shared" si="22"/>
        <v>5</v>
      </c>
      <c r="BD149" s="21">
        <f t="shared" si="23"/>
        <v>1.3633654800158193</v>
      </c>
      <c r="BE149" s="281">
        <f t="shared" si="24"/>
        <v>0</v>
      </c>
    </row>
    <row r="150" spans="1:57" x14ac:dyDescent="0.35">
      <c r="A150" t="s">
        <v>7141</v>
      </c>
      <c r="B150" s="205">
        <f>IF('Indicator Date hidden'!C151="x","x",$B$2-'Indicator Date hidden'!C151)</f>
        <v>0</v>
      </c>
      <c r="C150" s="205">
        <f>IF('Indicator Date hidden'!D151="x","x",$C$2-'Indicator Date hidden'!D151)</f>
        <v>0</v>
      </c>
      <c r="D150" s="205">
        <f>IF('Indicator Date hidden'!E151="x","x",$D$2-'Indicator Date hidden'!E151)</f>
        <v>0</v>
      </c>
      <c r="E150" s="205">
        <f>IF('Indicator Date hidden'!F151="x","x",$E$2-'Indicator Date hidden'!F151)</f>
        <v>0</v>
      </c>
      <c r="F150" s="205">
        <f>IF('Indicator Date hidden'!G151="x","x",$F$2-'Indicator Date hidden'!G151)</f>
        <v>0</v>
      </c>
      <c r="G150" s="205">
        <f>IF('Indicator Date hidden'!H151="x","x",$G$2-'Indicator Date hidden'!H151)</f>
        <v>0</v>
      </c>
      <c r="H150" s="205">
        <f>IF('Indicator Date hidden'!I151="x","x",$H$2-'Indicator Date hidden'!I151)</f>
        <v>0</v>
      </c>
      <c r="I150" s="205">
        <f>IF('Indicator Date hidden'!J151="x","x",$I$2-'Indicator Date hidden'!J151)</f>
        <v>0</v>
      </c>
      <c r="J150" s="205">
        <f>IF('Indicator Date hidden'!K151="x","x",$J$2-'Indicator Date hidden'!K151)</f>
        <v>0</v>
      </c>
      <c r="K150" s="205">
        <f>IF('Indicator Date hidden'!L151="x","x",$K$2-'Indicator Date hidden'!L151)</f>
        <v>0</v>
      </c>
      <c r="L150" s="205">
        <f>IF('Indicator Date hidden'!M151="x","x",$L$2-'Indicator Date hidden'!M151)</f>
        <v>0</v>
      </c>
      <c r="M150" s="205">
        <f>IF('Indicator Date hidden'!N151="x","x",$M$2-'Indicator Date hidden'!N151)</f>
        <v>0</v>
      </c>
      <c r="N150" s="205">
        <f>IF('Indicator Date hidden'!O151="x","x",$N$2-'Indicator Date hidden'!O151)</f>
        <v>0</v>
      </c>
      <c r="O150" s="205">
        <f>IF('Indicator Date hidden'!P151="x","x",$O$2-'Indicator Date hidden'!P151)</f>
        <v>0</v>
      </c>
      <c r="P150" s="205">
        <f>IF('Indicator Date hidden'!Q151="x","x",$P$2-'Indicator Date hidden'!Q151)</f>
        <v>0</v>
      </c>
      <c r="Q150" s="205">
        <f>IF('Indicator Date hidden'!R151="x","x",$Q$2-'Indicator Date hidden'!R151)</f>
        <v>0</v>
      </c>
      <c r="R150" s="205">
        <f>IF('Indicator Date hidden'!S151="x","x",$R$2-'Indicator Date hidden'!S151)</f>
        <v>0</v>
      </c>
      <c r="S150" s="205">
        <f>IF('Indicator Date hidden'!T151="x","x",$S$2-'Indicator Date hidden'!T151)</f>
        <v>0</v>
      </c>
      <c r="T150" s="205">
        <f>IF('Indicator Date hidden'!U151="x","x",$T$2-'Indicator Date hidden'!U151)</f>
        <v>0</v>
      </c>
      <c r="U150" s="205">
        <f>IF('Indicator Date hidden'!V151="x","x",$U$2-'Indicator Date hidden'!V151)</f>
        <v>0</v>
      </c>
      <c r="V150" s="205">
        <f>IF('Indicator Date hidden'!W151="x","x",$V$2-'Indicator Date hidden'!W151)</f>
        <v>0</v>
      </c>
      <c r="W150" s="205">
        <f>IF('Indicator Date hidden'!X151="x","x",$W$2-'Indicator Date hidden'!X151)</f>
        <v>0</v>
      </c>
      <c r="X150" s="205">
        <f>IF('Indicator Date hidden'!Y151="x","x",$X$2-'Indicator Date hidden'!Y151)</f>
        <v>4</v>
      </c>
      <c r="Y150" s="205">
        <f>IF('Indicator Date hidden'!Z151="x","x",$Y$2-'Indicator Date hidden'!Z151)</f>
        <v>0</v>
      </c>
      <c r="Z150" s="205">
        <f>IF('Indicator Date hidden'!AA151="x","x",$Z$2-'Indicator Date hidden'!AA151)</f>
        <v>0</v>
      </c>
      <c r="AA150" s="205">
        <f>IF('Indicator Date hidden'!AB151="x","x",$AA$2-'Indicator Date hidden'!AB151)</f>
        <v>0</v>
      </c>
      <c r="AB150" s="205">
        <f>IF('Indicator Date hidden'!AC151="x","x",$AB$2-'Indicator Date hidden'!AC151)</f>
        <v>0</v>
      </c>
      <c r="AC150" s="205">
        <f>IF('Indicator Date hidden'!AD151="x","x",$AC$2-'Indicator Date hidden'!AD151)</f>
        <v>0</v>
      </c>
      <c r="AD150" s="205">
        <f>IF('Indicator Date hidden'!AE151="x","x",$AD$2-'Indicator Date hidden'!AE151)</f>
        <v>0</v>
      </c>
      <c r="AE150" s="205">
        <f>IF('Indicator Date hidden'!AF151="x","x",$AE$2-'Indicator Date hidden'!AF151)</f>
        <v>0</v>
      </c>
      <c r="AF150" s="205">
        <f>IF('Indicator Date hidden'!AG151="x","x",$AF$2-'Indicator Date hidden'!AG151)</f>
        <v>2</v>
      </c>
      <c r="AG150" s="205">
        <f>IF('Indicator Date hidden'!AH151="x","x",$AG$2-'Indicator Date hidden'!AH151)</f>
        <v>0</v>
      </c>
      <c r="AH150" s="205">
        <f>IF('Indicator Date hidden'!AI151="x","x",$AH$2-'Indicator Date hidden'!AI151)</f>
        <v>0</v>
      </c>
      <c r="AI150" s="205">
        <f>IF('Indicator Date hidden'!AJ151="x","x",$AI$2-'Indicator Date hidden'!AJ151)</f>
        <v>0</v>
      </c>
      <c r="AJ150" s="205">
        <f>IF('Indicator Date hidden'!AK151="x","x",$AJ$2-'Indicator Date hidden'!AK151)</f>
        <v>1</v>
      </c>
      <c r="AK150" s="205">
        <f>IF('Indicator Date hidden'!AL151="x","x",$AK$2-'Indicator Date hidden'!AL151)</f>
        <v>1</v>
      </c>
      <c r="AL150" s="205">
        <f>IF('Indicator Date hidden'!AM151="x","x",$AL$2-'Indicator Date hidden'!AM151)</f>
        <v>0</v>
      </c>
      <c r="AM150" s="205">
        <f>IF('Indicator Date hidden'!AN151="x","x",$AM$2-'Indicator Date hidden'!AN151)</f>
        <v>0</v>
      </c>
      <c r="AN150" s="205">
        <f>IF('Indicator Date hidden'!AO151="x","x",$AN$2-'Indicator Date hidden'!AO151)</f>
        <v>0</v>
      </c>
      <c r="AO150" s="205">
        <f>IF('Indicator Date hidden'!AP151="x","x",$AO$2-'Indicator Date hidden'!AP151)</f>
        <v>0</v>
      </c>
      <c r="AP150" s="205">
        <f>IF('Indicator Date hidden'!AQ151="x","x",$AP$2-'Indicator Date hidden'!AQ151)</f>
        <v>0</v>
      </c>
      <c r="AQ150" s="205">
        <f>IF('Indicator Date hidden'!AR151="x","x",$AQ$2-'Indicator Date hidden'!AR151)</f>
        <v>0</v>
      </c>
      <c r="AR150" s="205">
        <f>IF('Indicator Date hidden'!AS151="x","x",$AR$2-'Indicator Date hidden'!AS151)</f>
        <v>0</v>
      </c>
      <c r="AS150" s="205">
        <f>IF('Indicator Date hidden'!AT151="x","x",$AS$2-'Indicator Date hidden'!AT151)</f>
        <v>0</v>
      </c>
      <c r="AT150" s="205">
        <f>IF('Indicator Date hidden'!AU151="x","x",$AT$2-'Indicator Date hidden'!AU151)</f>
        <v>0</v>
      </c>
      <c r="AU150" s="205">
        <f>IF('Indicator Date hidden'!AV151="x","x",$AU$2-'Indicator Date hidden'!AV151)</f>
        <v>1</v>
      </c>
      <c r="AV150" s="205">
        <f>IF('Indicator Date hidden'!AW151="x","x",$AV$2-'Indicator Date hidden'!AW151)</f>
        <v>0</v>
      </c>
      <c r="AW150" s="205">
        <f>IF('Indicator Date hidden'!AX151="x","x",$AW$2-'Indicator Date hidden'!AX151)</f>
        <v>0</v>
      </c>
      <c r="AX150" s="205">
        <f>IF('Indicator Date hidden'!AY151="x","x",$AX$2-'Indicator Date hidden'!AY151)</f>
        <v>0</v>
      </c>
      <c r="AY150" s="205">
        <f>IF('Indicator Date hidden'!AZ151="x","x",$AY$2-'Indicator Date hidden'!AZ151)</f>
        <v>0</v>
      </c>
      <c r="AZ150" s="205">
        <f>IF('Indicator Date hidden'!BA151="x","x",$AZ$2-'Indicator Date hidden'!BA151)</f>
        <v>0</v>
      </c>
      <c r="BA150">
        <f t="shared" si="20"/>
        <v>9</v>
      </c>
      <c r="BB150" s="21">
        <f t="shared" si="21"/>
        <v>0.17647058823529413</v>
      </c>
      <c r="BC150">
        <f t="shared" si="22"/>
        <v>5</v>
      </c>
      <c r="BD150" s="21">
        <f t="shared" si="23"/>
        <v>0.64794947615130605</v>
      </c>
      <c r="BE150" s="281">
        <f t="shared" si="24"/>
        <v>0</v>
      </c>
    </row>
    <row r="151" spans="1:57" x14ac:dyDescent="0.35">
      <c r="A151" t="s">
        <v>7151</v>
      </c>
      <c r="B151" s="205">
        <f>IF('Indicator Date hidden'!C152="x","x",$B$2-'Indicator Date hidden'!C152)</f>
        <v>0</v>
      </c>
      <c r="C151" s="205">
        <f>IF('Indicator Date hidden'!D152="x","x",$C$2-'Indicator Date hidden'!D152)</f>
        <v>0</v>
      </c>
      <c r="D151" s="205">
        <f>IF('Indicator Date hidden'!E152="x","x",$D$2-'Indicator Date hidden'!E152)</f>
        <v>0</v>
      </c>
      <c r="E151" s="205">
        <f>IF('Indicator Date hidden'!F152="x","x",$E$2-'Indicator Date hidden'!F152)</f>
        <v>0</v>
      </c>
      <c r="F151" s="205">
        <f>IF('Indicator Date hidden'!G152="x","x",$F$2-'Indicator Date hidden'!G152)</f>
        <v>0</v>
      </c>
      <c r="G151" s="205">
        <f>IF('Indicator Date hidden'!H152="x","x",$G$2-'Indicator Date hidden'!H152)</f>
        <v>0</v>
      </c>
      <c r="H151" s="205">
        <f>IF('Indicator Date hidden'!I152="x","x",$H$2-'Indicator Date hidden'!I152)</f>
        <v>0</v>
      </c>
      <c r="I151" s="205">
        <f>IF('Indicator Date hidden'!J152="x","x",$I$2-'Indicator Date hidden'!J152)</f>
        <v>0</v>
      </c>
      <c r="J151" s="205">
        <f>IF('Indicator Date hidden'!K152="x","x",$J$2-'Indicator Date hidden'!K152)</f>
        <v>0</v>
      </c>
      <c r="K151" s="205">
        <f>IF('Indicator Date hidden'!L152="x","x",$K$2-'Indicator Date hidden'!L152)</f>
        <v>0</v>
      </c>
      <c r="L151" s="205">
        <f>IF('Indicator Date hidden'!M152="x","x",$L$2-'Indicator Date hidden'!M152)</f>
        <v>0</v>
      </c>
      <c r="M151" s="205">
        <f>IF('Indicator Date hidden'!N152="x","x",$M$2-'Indicator Date hidden'!N152)</f>
        <v>0</v>
      </c>
      <c r="N151" s="205">
        <f>IF('Indicator Date hidden'!O152="x","x",$N$2-'Indicator Date hidden'!O152)</f>
        <v>0</v>
      </c>
      <c r="O151" s="205">
        <f>IF('Indicator Date hidden'!P152="x","x",$O$2-'Indicator Date hidden'!P152)</f>
        <v>0</v>
      </c>
      <c r="P151" s="205">
        <f>IF('Indicator Date hidden'!Q152="x","x",$P$2-'Indicator Date hidden'!Q152)</f>
        <v>0</v>
      </c>
      <c r="Q151" s="205">
        <f>IF('Indicator Date hidden'!R152="x","x",$Q$2-'Indicator Date hidden'!R152)</f>
        <v>0</v>
      </c>
      <c r="R151" s="205">
        <f>IF('Indicator Date hidden'!S152="x","x",$R$2-'Indicator Date hidden'!S152)</f>
        <v>0</v>
      </c>
      <c r="S151" s="205">
        <f>IF('Indicator Date hidden'!T152="x","x",$S$2-'Indicator Date hidden'!T152)</f>
        <v>0</v>
      </c>
      <c r="T151" s="205">
        <f>IF('Indicator Date hidden'!U152="x","x",$T$2-'Indicator Date hidden'!U152)</f>
        <v>0</v>
      </c>
      <c r="U151" s="205">
        <f>IF('Indicator Date hidden'!V152="x","x",$U$2-'Indicator Date hidden'!V152)</f>
        <v>0</v>
      </c>
      <c r="V151" s="205">
        <f>IF('Indicator Date hidden'!W152="x","x",$V$2-'Indicator Date hidden'!W152)</f>
        <v>0</v>
      </c>
      <c r="W151" s="205">
        <f>IF('Indicator Date hidden'!X152="x","x",$W$2-'Indicator Date hidden'!X152)</f>
        <v>0</v>
      </c>
      <c r="X151" s="205">
        <f>IF('Indicator Date hidden'!Y152="x","x",$X$2-'Indicator Date hidden'!Y152)</f>
        <v>4</v>
      </c>
      <c r="Y151" s="205">
        <f>IF('Indicator Date hidden'!Z152="x","x",$Y$2-'Indicator Date hidden'!Z152)</f>
        <v>0</v>
      </c>
      <c r="Z151" s="205">
        <f>IF('Indicator Date hidden'!AA152="x","x",$Z$2-'Indicator Date hidden'!AA152)</f>
        <v>0</v>
      </c>
      <c r="AA151" s="205">
        <f>IF('Indicator Date hidden'!AB152="x","x",$AA$2-'Indicator Date hidden'!AB152)</f>
        <v>1</v>
      </c>
      <c r="AB151" s="205">
        <f>IF('Indicator Date hidden'!AC152="x","x",$AB$2-'Indicator Date hidden'!AC152)</f>
        <v>0</v>
      </c>
      <c r="AC151" s="205">
        <f>IF('Indicator Date hidden'!AD152="x","x",$AC$2-'Indicator Date hidden'!AD152)</f>
        <v>0</v>
      </c>
      <c r="AD151" s="205" t="str">
        <f>IF('Indicator Date hidden'!AE152="x","x",$AD$2-'Indicator Date hidden'!AE152)</f>
        <v>x</v>
      </c>
      <c r="AE151" s="205">
        <f>IF('Indicator Date hidden'!AF152="x","x",$AE$2-'Indicator Date hidden'!AF152)</f>
        <v>0</v>
      </c>
      <c r="AF151" s="205">
        <f>IF('Indicator Date hidden'!AG152="x","x",$AF$2-'Indicator Date hidden'!AG152)</f>
        <v>3</v>
      </c>
      <c r="AG151" s="205">
        <f>IF('Indicator Date hidden'!AH152="x","x",$AG$2-'Indicator Date hidden'!AH152)</f>
        <v>0</v>
      </c>
      <c r="AH151" s="205">
        <f>IF('Indicator Date hidden'!AI152="x","x",$AH$2-'Indicator Date hidden'!AI152)</f>
        <v>0</v>
      </c>
      <c r="AI151" s="205">
        <f>IF('Indicator Date hidden'!AJ152="x","x",$AI$2-'Indicator Date hidden'!AJ152)</f>
        <v>0</v>
      </c>
      <c r="AJ151" s="205" t="str">
        <f>IF('Indicator Date hidden'!AK152="x","x",$AJ$2-'Indicator Date hidden'!AK152)</f>
        <v>x</v>
      </c>
      <c r="AK151" s="205">
        <f>IF('Indicator Date hidden'!AL152="x","x",$AK$2-'Indicator Date hidden'!AL152)</f>
        <v>1</v>
      </c>
      <c r="AL151" s="205">
        <f>IF('Indicator Date hidden'!AM152="x","x",$AL$2-'Indicator Date hidden'!AM152)</f>
        <v>0</v>
      </c>
      <c r="AM151" s="205">
        <f>IF('Indicator Date hidden'!AN152="x","x",$AM$2-'Indicator Date hidden'!AN152)</f>
        <v>0</v>
      </c>
      <c r="AN151" s="205">
        <f>IF('Indicator Date hidden'!AO152="x","x",$AN$2-'Indicator Date hidden'!AO152)</f>
        <v>0</v>
      </c>
      <c r="AO151" s="205" t="str">
        <f>IF('Indicator Date hidden'!AP152="x","x",$AO$2-'Indicator Date hidden'!AP152)</f>
        <v>x</v>
      </c>
      <c r="AP151" s="205">
        <f>IF('Indicator Date hidden'!AQ152="x","x",$AP$2-'Indicator Date hidden'!AQ152)</f>
        <v>2</v>
      </c>
      <c r="AQ151" s="205">
        <f>IF('Indicator Date hidden'!AR152="x","x",$AQ$2-'Indicator Date hidden'!AR152)</f>
        <v>0</v>
      </c>
      <c r="AR151" s="205">
        <f>IF('Indicator Date hidden'!AS152="x","x",$AR$2-'Indicator Date hidden'!AS152)</f>
        <v>0</v>
      </c>
      <c r="AS151" s="205">
        <f>IF('Indicator Date hidden'!AT152="x","x",$AS$2-'Indicator Date hidden'!AT152)</f>
        <v>0</v>
      </c>
      <c r="AT151" s="205">
        <f>IF('Indicator Date hidden'!AU152="x","x",$AT$2-'Indicator Date hidden'!AU152)</f>
        <v>0</v>
      </c>
      <c r="AU151" s="205">
        <f>IF('Indicator Date hidden'!AV152="x","x",$AU$2-'Indicator Date hidden'!AV152)</f>
        <v>3</v>
      </c>
      <c r="AV151" s="205">
        <f>IF('Indicator Date hidden'!AW152="x","x",$AV$2-'Indicator Date hidden'!AW152)</f>
        <v>0</v>
      </c>
      <c r="AW151" s="205">
        <f>IF('Indicator Date hidden'!AX152="x","x",$AW$2-'Indicator Date hidden'!AX152)</f>
        <v>0</v>
      </c>
      <c r="AX151" s="205">
        <f>IF('Indicator Date hidden'!AY152="x","x",$AX$2-'Indicator Date hidden'!AY152)</f>
        <v>0</v>
      </c>
      <c r="AY151" s="205">
        <f>IF('Indicator Date hidden'!AZ152="x","x",$AY$2-'Indicator Date hidden'!AZ152)</f>
        <v>0</v>
      </c>
      <c r="AZ151" s="205">
        <f>IF('Indicator Date hidden'!BA152="x","x",$AZ$2-'Indicator Date hidden'!BA152)</f>
        <v>0</v>
      </c>
      <c r="BA151">
        <f t="shared" si="20"/>
        <v>14</v>
      </c>
      <c r="BB151" s="21">
        <f t="shared" si="21"/>
        <v>0.29166666666666669</v>
      </c>
      <c r="BC151">
        <f t="shared" si="22"/>
        <v>6</v>
      </c>
      <c r="BD151" s="21">
        <f t="shared" si="23"/>
        <v>0.86502247883444561</v>
      </c>
      <c r="BE151" s="281">
        <f t="shared" si="24"/>
        <v>0</v>
      </c>
    </row>
    <row r="152" spans="1:57" x14ac:dyDescent="0.35">
      <c r="A152" t="s">
        <v>7165</v>
      </c>
      <c r="B152" s="205">
        <f>IF('Indicator Date hidden'!C153="x","x",$B$2-'Indicator Date hidden'!C153)</f>
        <v>0</v>
      </c>
      <c r="C152" s="205">
        <f>IF('Indicator Date hidden'!D153="x","x",$C$2-'Indicator Date hidden'!D153)</f>
        <v>0</v>
      </c>
      <c r="D152" s="205">
        <f>IF('Indicator Date hidden'!E153="x","x",$D$2-'Indicator Date hidden'!E153)</f>
        <v>0</v>
      </c>
      <c r="E152" s="205">
        <f>IF('Indicator Date hidden'!F153="x","x",$E$2-'Indicator Date hidden'!F153)</f>
        <v>0</v>
      </c>
      <c r="F152" s="205">
        <f>IF('Indicator Date hidden'!G153="x","x",$F$2-'Indicator Date hidden'!G153)</f>
        <v>0</v>
      </c>
      <c r="G152" s="205">
        <f>IF('Indicator Date hidden'!H153="x","x",$G$2-'Indicator Date hidden'!H153)</f>
        <v>0</v>
      </c>
      <c r="H152" s="205">
        <f>IF('Indicator Date hidden'!I153="x","x",$H$2-'Indicator Date hidden'!I153)</f>
        <v>0</v>
      </c>
      <c r="I152" s="205">
        <f>IF('Indicator Date hidden'!J153="x","x",$I$2-'Indicator Date hidden'!J153)</f>
        <v>0</v>
      </c>
      <c r="J152" s="205">
        <f>IF('Indicator Date hidden'!K153="x","x",$J$2-'Indicator Date hidden'!K153)</f>
        <v>0</v>
      </c>
      <c r="K152" s="205">
        <f>IF('Indicator Date hidden'!L153="x","x",$K$2-'Indicator Date hidden'!L153)</f>
        <v>0</v>
      </c>
      <c r="L152" s="205">
        <f>IF('Indicator Date hidden'!M153="x","x",$L$2-'Indicator Date hidden'!M153)</f>
        <v>0</v>
      </c>
      <c r="M152" s="205">
        <f>IF('Indicator Date hidden'!N153="x","x",$M$2-'Indicator Date hidden'!N153)</f>
        <v>0</v>
      </c>
      <c r="N152" s="205">
        <f>IF('Indicator Date hidden'!O153="x","x",$N$2-'Indicator Date hidden'!O153)</f>
        <v>0</v>
      </c>
      <c r="O152" s="205">
        <f>IF('Indicator Date hidden'!P153="x","x",$O$2-'Indicator Date hidden'!P153)</f>
        <v>0</v>
      </c>
      <c r="P152" s="205">
        <f>IF('Indicator Date hidden'!Q153="x","x",$P$2-'Indicator Date hidden'!Q153)</f>
        <v>0</v>
      </c>
      <c r="Q152" s="205" t="str">
        <f>IF('Indicator Date hidden'!R153="x","x",$Q$2-'Indicator Date hidden'!R153)</f>
        <v>x</v>
      </c>
      <c r="R152" s="205">
        <f>IF('Indicator Date hidden'!S153="x","x",$R$2-'Indicator Date hidden'!S153)</f>
        <v>0</v>
      </c>
      <c r="S152" s="205">
        <f>IF('Indicator Date hidden'!T153="x","x",$S$2-'Indicator Date hidden'!T153)</f>
        <v>0</v>
      </c>
      <c r="T152" s="205">
        <f>IF('Indicator Date hidden'!U153="x","x",$T$2-'Indicator Date hidden'!U153)</f>
        <v>0</v>
      </c>
      <c r="U152" s="205">
        <f>IF('Indicator Date hidden'!V153="x","x",$U$2-'Indicator Date hidden'!V153)</f>
        <v>0</v>
      </c>
      <c r="V152" s="205">
        <f>IF('Indicator Date hidden'!W153="x","x",$V$2-'Indicator Date hidden'!W153)</f>
        <v>0</v>
      </c>
      <c r="W152" s="205">
        <f>IF('Indicator Date hidden'!X153="x","x",$W$2-'Indicator Date hidden'!X153)</f>
        <v>2</v>
      </c>
      <c r="X152" s="205">
        <f>IF('Indicator Date hidden'!Y153="x","x",$X$2-'Indicator Date hidden'!Y153)</f>
        <v>2</v>
      </c>
      <c r="Y152" s="205">
        <f>IF('Indicator Date hidden'!Z153="x","x",$Y$2-'Indicator Date hidden'!Z153)</f>
        <v>0</v>
      </c>
      <c r="Z152" s="205">
        <f>IF('Indicator Date hidden'!AA153="x","x",$Z$2-'Indicator Date hidden'!AA153)</f>
        <v>0</v>
      </c>
      <c r="AA152" s="205" t="str">
        <f>IF('Indicator Date hidden'!AB153="x","x",$AA$2-'Indicator Date hidden'!AB153)</f>
        <v>x</v>
      </c>
      <c r="AB152" s="205">
        <f>IF('Indicator Date hidden'!AC153="x","x",$AB$2-'Indicator Date hidden'!AC153)</f>
        <v>0</v>
      </c>
      <c r="AC152" s="205">
        <f>IF('Indicator Date hidden'!AD153="x","x",$AC$2-'Indicator Date hidden'!AD153)</f>
        <v>0</v>
      </c>
      <c r="AD152" s="205" t="str">
        <f>IF('Indicator Date hidden'!AE153="x","x",$AD$2-'Indicator Date hidden'!AE153)</f>
        <v>x</v>
      </c>
      <c r="AE152" s="205" t="str">
        <f>IF('Indicator Date hidden'!AF153="x","x",$AE$2-'Indicator Date hidden'!AF153)</f>
        <v>x</v>
      </c>
      <c r="AF152" s="205">
        <f>IF('Indicator Date hidden'!AG153="x","x",$AF$2-'Indicator Date hidden'!AG153)</f>
        <v>7</v>
      </c>
      <c r="AG152" s="205">
        <f>IF('Indicator Date hidden'!AH153="x","x",$AG$2-'Indicator Date hidden'!AH153)</f>
        <v>0</v>
      </c>
      <c r="AH152" s="205">
        <f>IF('Indicator Date hidden'!AI153="x","x",$AH$2-'Indicator Date hidden'!AI153)</f>
        <v>0</v>
      </c>
      <c r="AI152" s="205">
        <f>IF('Indicator Date hidden'!AJ153="x","x",$AI$2-'Indicator Date hidden'!AJ153)</f>
        <v>0</v>
      </c>
      <c r="AJ152" s="205" t="str">
        <f>IF('Indicator Date hidden'!AK153="x","x",$AJ$2-'Indicator Date hidden'!AK153)</f>
        <v>x</v>
      </c>
      <c r="AK152" s="205" t="str">
        <f>IF('Indicator Date hidden'!AL153="x","x",$AK$2-'Indicator Date hidden'!AL153)</f>
        <v>x</v>
      </c>
      <c r="AL152" s="205">
        <f>IF('Indicator Date hidden'!AM153="x","x",$AL$2-'Indicator Date hidden'!AM153)</f>
        <v>0</v>
      </c>
      <c r="AM152" s="205">
        <f>IF('Indicator Date hidden'!AN153="x","x",$AM$2-'Indicator Date hidden'!AN153)</f>
        <v>0</v>
      </c>
      <c r="AN152" s="205">
        <f>IF('Indicator Date hidden'!AO153="x","x",$AN$2-'Indicator Date hidden'!AO153)</f>
        <v>0</v>
      </c>
      <c r="AO152" s="205">
        <f>IF('Indicator Date hidden'!AP153="x","x",$AO$2-'Indicator Date hidden'!AP153)</f>
        <v>1</v>
      </c>
      <c r="AP152" s="205">
        <f>IF('Indicator Date hidden'!AQ153="x","x",$AP$2-'Indicator Date hidden'!AQ153)</f>
        <v>1</v>
      </c>
      <c r="AQ152" s="205">
        <f>IF('Indicator Date hidden'!AR153="x","x",$AQ$2-'Indicator Date hidden'!AR153)</f>
        <v>0</v>
      </c>
      <c r="AR152" s="205">
        <f>IF('Indicator Date hidden'!AS153="x","x",$AR$2-'Indicator Date hidden'!AS153)</f>
        <v>0</v>
      </c>
      <c r="AS152" s="205">
        <f>IF('Indicator Date hidden'!AT153="x","x",$AS$2-'Indicator Date hidden'!AT153)</f>
        <v>0</v>
      </c>
      <c r="AT152" s="205">
        <f>IF('Indicator Date hidden'!AU153="x","x",$AT$2-'Indicator Date hidden'!AU153)</f>
        <v>0</v>
      </c>
      <c r="AU152" s="205">
        <f>IF('Indicator Date hidden'!AV153="x","x",$AU$2-'Indicator Date hidden'!AV153)</f>
        <v>4</v>
      </c>
      <c r="AV152" s="205">
        <f>IF('Indicator Date hidden'!AW153="x","x",$AV$2-'Indicator Date hidden'!AW153)</f>
        <v>0</v>
      </c>
      <c r="AW152" s="205">
        <f>IF('Indicator Date hidden'!AX153="x","x",$AW$2-'Indicator Date hidden'!AX153)</f>
        <v>0</v>
      </c>
      <c r="AX152" s="205">
        <f>IF('Indicator Date hidden'!AY153="x","x",$AX$2-'Indicator Date hidden'!AY153)</f>
        <v>0</v>
      </c>
      <c r="AY152" s="205">
        <f>IF('Indicator Date hidden'!AZ153="x","x",$AY$2-'Indicator Date hidden'!AZ153)</f>
        <v>0</v>
      </c>
      <c r="AZ152" s="205">
        <f>IF('Indicator Date hidden'!BA153="x","x",$AZ$2-'Indicator Date hidden'!BA153)</f>
        <v>0</v>
      </c>
      <c r="BA152">
        <f t="shared" si="20"/>
        <v>17</v>
      </c>
      <c r="BB152" s="21">
        <f t="shared" si="21"/>
        <v>0.37777777777777777</v>
      </c>
      <c r="BC152">
        <f t="shared" si="22"/>
        <v>6</v>
      </c>
      <c r="BD152" s="21">
        <f t="shared" si="23"/>
        <v>1.2344839477627689</v>
      </c>
      <c r="BE152" s="281">
        <f t="shared" si="24"/>
        <v>0</v>
      </c>
    </row>
    <row r="153" spans="1:57" x14ac:dyDescent="0.35">
      <c r="A153" t="s">
        <v>7147</v>
      </c>
      <c r="B153" s="205">
        <f>IF('Indicator Date hidden'!C154="x","x",$B$2-'Indicator Date hidden'!C154)</f>
        <v>0</v>
      </c>
      <c r="C153" s="205">
        <f>IF('Indicator Date hidden'!D154="x","x",$C$2-'Indicator Date hidden'!D154)</f>
        <v>0</v>
      </c>
      <c r="D153" s="205">
        <f>IF('Indicator Date hidden'!E154="x","x",$D$2-'Indicator Date hidden'!E154)</f>
        <v>0</v>
      </c>
      <c r="E153" s="205">
        <f>IF('Indicator Date hidden'!F154="x","x",$E$2-'Indicator Date hidden'!F154)</f>
        <v>0</v>
      </c>
      <c r="F153" s="205">
        <f>IF('Indicator Date hidden'!G154="x","x",$F$2-'Indicator Date hidden'!G154)</f>
        <v>0</v>
      </c>
      <c r="G153" s="205">
        <f>IF('Indicator Date hidden'!H154="x","x",$G$2-'Indicator Date hidden'!H154)</f>
        <v>0</v>
      </c>
      <c r="H153" s="205">
        <f>IF('Indicator Date hidden'!I154="x","x",$H$2-'Indicator Date hidden'!I154)</f>
        <v>0</v>
      </c>
      <c r="I153" s="205">
        <f>IF('Indicator Date hidden'!J154="x","x",$I$2-'Indicator Date hidden'!J154)</f>
        <v>0</v>
      </c>
      <c r="J153" s="205">
        <f>IF('Indicator Date hidden'!K154="x","x",$J$2-'Indicator Date hidden'!K154)</f>
        <v>0</v>
      </c>
      <c r="K153" s="205">
        <f>IF('Indicator Date hidden'!L154="x","x",$K$2-'Indicator Date hidden'!L154)</f>
        <v>0</v>
      </c>
      <c r="L153" s="205">
        <f>IF('Indicator Date hidden'!M154="x","x",$L$2-'Indicator Date hidden'!M154)</f>
        <v>0</v>
      </c>
      <c r="M153" s="205">
        <f>IF('Indicator Date hidden'!N154="x","x",$M$2-'Indicator Date hidden'!N154)</f>
        <v>0</v>
      </c>
      <c r="N153" s="205">
        <f>IF('Indicator Date hidden'!O154="x","x",$N$2-'Indicator Date hidden'!O154)</f>
        <v>0</v>
      </c>
      <c r="O153" s="205">
        <f>IF('Indicator Date hidden'!P154="x","x",$O$2-'Indicator Date hidden'!P154)</f>
        <v>0</v>
      </c>
      <c r="P153" s="205">
        <f>IF('Indicator Date hidden'!Q154="x","x",$P$2-'Indicator Date hidden'!Q154)</f>
        <v>0</v>
      </c>
      <c r="Q153" s="205">
        <f>IF('Indicator Date hidden'!R154="x","x",$Q$2-'Indicator Date hidden'!R154)</f>
        <v>1</v>
      </c>
      <c r="R153" s="205">
        <f>IF('Indicator Date hidden'!S154="x","x",$R$2-'Indicator Date hidden'!S154)</f>
        <v>0</v>
      </c>
      <c r="S153" s="205">
        <f>IF('Indicator Date hidden'!T154="x","x",$S$2-'Indicator Date hidden'!T154)</f>
        <v>0</v>
      </c>
      <c r="T153" s="205">
        <f>IF('Indicator Date hidden'!U154="x","x",$T$2-'Indicator Date hidden'!U154)</f>
        <v>0</v>
      </c>
      <c r="U153" s="205">
        <f>IF('Indicator Date hidden'!V154="x","x",$U$2-'Indicator Date hidden'!V154)</f>
        <v>0</v>
      </c>
      <c r="V153" s="205">
        <f>IF('Indicator Date hidden'!W154="x","x",$V$2-'Indicator Date hidden'!W154)</f>
        <v>0</v>
      </c>
      <c r="W153" s="205">
        <f>IF('Indicator Date hidden'!X154="x","x",$W$2-'Indicator Date hidden'!X154)</f>
        <v>1</v>
      </c>
      <c r="X153" s="205">
        <f>IF('Indicator Date hidden'!Y154="x","x",$X$2-'Indicator Date hidden'!Y154)</f>
        <v>4</v>
      </c>
      <c r="Y153" s="205">
        <f>IF('Indicator Date hidden'!Z154="x","x",$Y$2-'Indicator Date hidden'!Z154)</f>
        <v>0</v>
      </c>
      <c r="Z153" s="205">
        <f>IF('Indicator Date hidden'!AA154="x","x",$Z$2-'Indicator Date hidden'!AA154)</f>
        <v>0</v>
      </c>
      <c r="AA153" s="205">
        <f>IF('Indicator Date hidden'!AB154="x","x",$AA$2-'Indicator Date hidden'!AB154)</f>
        <v>0</v>
      </c>
      <c r="AB153" s="205">
        <f>IF('Indicator Date hidden'!AC154="x","x",$AB$2-'Indicator Date hidden'!AC154)</f>
        <v>0</v>
      </c>
      <c r="AC153" s="205">
        <f>IF('Indicator Date hidden'!AD154="x","x",$AC$2-'Indicator Date hidden'!AD154)</f>
        <v>0</v>
      </c>
      <c r="AD153" s="205">
        <f>IF('Indicator Date hidden'!AE154="x","x",$AD$2-'Indicator Date hidden'!AE154)</f>
        <v>0</v>
      </c>
      <c r="AE153" s="205">
        <f>IF('Indicator Date hidden'!AF154="x","x",$AE$2-'Indicator Date hidden'!AF154)</f>
        <v>0</v>
      </c>
      <c r="AF153" s="205">
        <f>IF('Indicator Date hidden'!AG154="x","x",$AF$2-'Indicator Date hidden'!AG154)</f>
        <v>2</v>
      </c>
      <c r="AG153" s="205">
        <f>IF('Indicator Date hidden'!AH154="x","x",$AG$2-'Indicator Date hidden'!AH154)</f>
        <v>0</v>
      </c>
      <c r="AH153" s="205">
        <f>IF('Indicator Date hidden'!AI154="x","x",$AH$2-'Indicator Date hidden'!AI154)</f>
        <v>0</v>
      </c>
      <c r="AI153" s="205">
        <f>IF('Indicator Date hidden'!AJ154="x","x",$AI$2-'Indicator Date hidden'!AJ154)</f>
        <v>0</v>
      </c>
      <c r="AJ153" s="205" t="str">
        <f>IF('Indicator Date hidden'!AK154="x","x",$AJ$2-'Indicator Date hidden'!AK154)</f>
        <v>x</v>
      </c>
      <c r="AK153" s="205">
        <f>IF('Indicator Date hidden'!AL154="x","x",$AK$2-'Indicator Date hidden'!AL154)</f>
        <v>1</v>
      </c>
      <c r="AL153" s="205">
        <f>IF('Indicator Date hidden'!AM154="x","x",$AL$2-'Indicator Date hidden'!AM154)</f>
        <v>0</v>
      </c>
      <c r="AM153" s="205">
        <f>IF('Indicator Date hidden'!AN154="x","x",$AM$2-'Indicator Date hidden'!AN154)</f>
        <v>0</v>
      </c>
      <c r="AN153" s="205">
        <f>IF('Indicator Date hidden'!AO154="x","x",$AN$2-'Indicator Date hidden'!AO154)</f>
        <v>0</v>
      </c>
      <c r="AO153" s="205">
        <f>IF('Indicator Date hidden'!AP154="x","x",$AO$2-'Indicator Date hidden'!AP154)</f>
        <v>0</v>
      </c>
      <c r="AP153" s="205">
        <f>IF('Indicator Date hidden'!AQ154="x","x",$AP$2-'Indicator Date hidden'!AQ154)</f>
        <v>0</v>
      </c>
      <c r="AQ153" s="205">
        <f>IF('Indicator Date hidden'!AR154="x","x",$AQ$2-'Indicator Date hidden'!AR154)</f>
        <v>6</v>
      </c>
      <c r="AR153" s="205">
        <f>IF('Indicator Date hidden'!AS154="x","x",$AR$2-'Indicator Date hidden'!AS154)</f>
        <v>0</v>
      </c>
      <c r="AS153" s="205">
        <f>IF('Indicator Date hidden'!AT154="x","x",$AS$2-'Indicator Date hidden'!AT154)</f>
        <v>0</v>
      </c>
      <c r="AT153" s="205">
        <f>IF('Indicator Date hidden'!AU154="x","x",$AT$2-'Indicator Date hidden'!AU154)</f>
        <v>0</v>
      </c>
      <c r="AU153" s="205">
        <f>IF('Indicator Date hidden'!AV154="x","x",$AU$2-'Indicator Date hidden'!AV154)</f>
        <v>1</v>
      </c>
      <c r="AV153" s="205">
        <f>IF('Indicator Date hidden'!AW154="x","x",$AV$2-'Indicator Date hidden'!AW154)</f>
        <v>0</v>
      </c>
      <c r="AW153" s="205">
        <f>IF('Indicator Date hidden'!AX154="x","x",$AW$2-'Indicator Date hidden'!AX154)</f>
        <v>0</v>
      </c>
      <c r="AX153" s="205">
        <f>IF('Indicator Date hidden'!AY154="x","x",$AX$2-'Indicator Date hidden'!AY154)</f>
        <v>0</v>
      </c>
      <c r="AY153" s="205">
        <f>IF('Indicator Date hidden'!AZ154="x","x",$AY$2-'Indicator Date hidden'!AZ154)</f>
        <v>0</v>
      </c>
      <c r="AZ153" s="205">
        <f>IF('Indicator Date hidden'!BA154="x","x",$AZ$2-'Indicator Date hidden'!BA154)</f>
        <v>0</v>
      </c>
      <c r="BA153">
        <f t="shared" si="20"/>
        <v>16</v>
      </c>
      <c r="BB153" s="21">
        <f t="shared" si="21"/>
        <v>0.32</v>
      </c>
      <c r="BC153">
        <f t="shared" si="22"/>
        <v>7</v>
      </c>
      <c r="BD153" s="21">
        <f t="shared" si="23"/>
        <v>1.0476640682967036</v>
      </c>
      <c r="BE153" s="281">
        <f t="shared" si="24"/>
        <v>0</v>
      </c>
    </row>
    <row r="154" spans="1:57" x14ac:dyDescent="0.35">
      <c r="A154" t="s">
        <v>7143</v>
      </c>
      <c r="B154" s="205">
        <f>IF('Indicator Date hidden'!C155="x","x",$B$2-'Indicator Date hidden'!C155)</f>
        <v>0</v>
      </c>
      <c r="C154" s="205">
        <f>IF('Indicator Date hidden'!D155="x","x",$C$2-'Indicator Date hidden'!D155)</f>
        <v>0</v>
      </c>
      <c r="D154" s="205">
        <f>IF('Indicator Date hidden'!E155="x","x",$D$2-'Indicator Date hidden'!E155)</f>
        <v>0</v>
      </c>
      <c r="E154" s="205">
        <f>IF('Indicator Date hidden'!F155="x","x",$E$2-'Indicator Date hidden'!F155)</f>
        <v>0</v>
      </c>
      <c r="F154" s="205">
        <f>IF('Indicator Date hidden'!G155="x","x",$F$2-'Indicator Date hidden'!G155)</f>
        <v>0</v>
      </c>
      <c r="G154" s="205">
        <f>IF('Indicator Date hidden'!H155="x","x",$G$2-'Indicator Date hidden'!H155)</f>
        <v>0</v>
      </c>
      <c r="H154" s="205">
        <f>IF('Indicator Date hidden'!I155="x","x",$H$2-'Indicator Date hidden'!I155)</f>
        <v>0</v>
      </c>
      <c r="I154" s="205">
        <f>IF('Indicator Date hidden'!J155="x","x",$I$2-'Indicator Date hidden'!J155)</f>
        <v>0</v>
      </c>
      <c r="J154" s="205">
        <f>IF('Indicator Date hidden'!K155="x","x",$J$2-'Indicator Date hidden'!K155)</f>
        <v>0</v>
      </c>
      <c r="K154" s="205">
        <f>IF('Indicator Date hidden'!L155="x","x",$K$2-'Indicator Date hidden'!L155)</f>
        <v>0</v>
      </c>
      <c r="L154" s="205">
        <f>IF('Indicator Date hidden'!M155="x","x",$L$2-'Indicator Date hidden'!M155)</f>
        <v>0</v>
      </c>
      <c r="M154" s="205">
        <f>IF('Indicator Date hidden'!N155="x","x",$M$2-'Indicator Date hidden'!N155)</f>
        <v>0</v>
      </c>
      <c r="N154" s="205">
        <f>IF('Indicator Date hidden'!O155="x","x",$N$2-'Indicator Date hidden'!O155)</f>
        <v>0</v>
      </c>
      <c r="O154" s="205">
        <f>IF('Indicator Date hidden'!P155="x","x",$O$2-'Indicator Date hidden'!P155)</f>
        <v>0</v>
      </c>
      <c r="P154" s="205">
        <f>IF('Indicator Date hidden'!Q155="x","x",$P$2-'Indicator Date hidden'!Q155)</f>
        <v>0</v>
      </c>
      <c r="Q154" s="205" t="str">
        <f>IF('Indicator Date hidden'!R155="x","x",$Q$2-'Indicator Date hidden'!R155)</f>
        <v>x</v>
      </c>
      <c r="R154" s="205">
        <f>IF('Indicator Date hidden'!S155="x","x",$R$2-'Indicator Date hidden'!S155)</f>
        <v>0</v>
      </c>
      <c r="S154" s="205">
        <f>IF('Indicator Date hidden'!T155="x","x",$S$2-'Indicator Date hidden'!T155)</f>
        <v>0</v>
      </c>
      <c r="T154" s="205">
        <f>IF('Indicator Date hidden'!U155="x","x",$T$2-'Indicator Date hidden'!U155)</f>
        <v>0</v>
      </c>
      <c r="U154" s="205" t="str">
        <f>IF('Indicator Date hidden'!V155="x","x",$U$2-'Indicator Date hidden'!V155)</f>
        <v>x</v>
      </c>
      <c r="V154" s="205">
        <f>IF('Indicator Date hidden'!W155="x","x",$V$2-'Indicator Date hidden'!W155)</f>
        <v>0</v>
      </c>
      <c r="W154" s="205" t="str">
        <f>IF('Indicator Date hidden'!X155="x","x",$W$2-'Indicator Date hidden'!X155)</f>
        <v>x</v>
      </c>
      <c r="X154" s="205">
        <f>IF('Indicator Date hidden'!Y155="x","x",$X$2-'Indicator Date hidden'!Y155)</f>
        <v>1</v>
      </c>
      <c r="Y154" s="205">
        <f>IF('Indicator Date hidden'!Z155="x","x",$Y$2-'Indicator Date hidden'!Z155)</f>
        <v>0</v>
      </c>
      <c r="Z154" s="205">
        <f>IF('Indicator Date hidden'!AA155="x","x",$Z$2-'Indicator Date hidden'!AA155)</f>
        <v>0</v>
      </c>
      <c r="AA154" s="205" t="str">
        <f>IF('Indicator Date hidden'!AB155="x","x",$AA$2-'Indicator Date hidden'!AB155)</f>
        <v>x</v>
      </c>
      <c r="AB154" s="205">
        <f>IF('Indicator Date hidden'!AC155="x","x",$AB$2-'Indicator Date hidden'!AC155)</f>
        <v>0</v>
      </c>
      <c r="AC154" s="205">
        <f>IF('Indicator Date hidden'!AD155="x","x",$AC$2-'Indicator Date hidden'!AD155)</f>
        <v>0</v>
      </c>
      <c r="AD154" s="205" t="str">
        <f>IF('Indicator Date hidden'!AE155="x","x",$AD$2-'Indicator Date hidden'!AE155)</f>
        <v>x</v>
      </c>
      <c r="AE154" s="205">
        <f>IF('Indicator Date hidden'!AF155="x","x",$AE$2-'Indicator Date hidden'!AF155)</f>
        <v>0</v>
      </c>
      <c r="AF154" s="205" t="str">
        <f>IF('Indicator Date hidden'!AG155="x","x",$AF$2-'Indicator Date hidden'!AG155)</f>
        <v>x</v>
      </c>
      <c r="AG154" s="205">
        <f>IF('Indicator Date hidden'!AH155="x","x",$AG$2-'Indicator Date hidden'!AH155)</f>
        <v>0</v>
      </c>
      <c r="AH154" s="205">
        <f>IF('Indicator Date hidden'!AI155="x","x",$AH$2-'Indicator Date hidden'!AI155)</f>
        <v>0</v>
      </c>
      <c r="AI154" s="205">
        <f>IF('Indicator Date hidden'!AJ155="x","x",$AI$2-'Indicator Date hidden'!AJ155)</f>
        <v>0</v>
      </c>
      <c r="AJ154" s="205" t="str">
        <f>IF('Indicator Date hidden'!AK155="x","x",$AJ$2-'Indicator Date hidden'!AK155)</f>
        <v>x</v>
      </c>
      <c r="AK154" s="205">
        <f>IF('Indicator Date hidden'!AL155="x","x",$AK$2-'Indicator Date hidden'!AL155)</f>
        <v>1</v>
      </c>
      <c r="AL154" s="205">
        <f>IF('Indicator Date hidden'!AM155="x","x",$AL$2-'Indicator Date hidden'!AM155)</f>
        <v>0</v>
      </c>
      <c r="AM154" s="205">
        <f>IF('Indicator Date hidden'!AN155="x","x",$AM$2-'Indicator Date hidden'!AN155)</f>
        <v>0</v>
      </c>
      <c r="AN154" s="205">
        <f>IF('Indicator Date hidden'!AO155="x","x",$AN$2-'Indicator Date hidden'!AO155)</f>
        <v>0</v>
      </c>
      <c r="AO154" s="205">
        <f>IF('Indicator Date hidden'!AP155="x","x",$AO$2-'Indicator Date hidden'!AP155)</f>
        <v>0</v>
      </c>
      <c r="AP154" s="205">
        <f>IF('Indicator Date hidden'!AQ155="x","x",$AP$2-'Indicator Date hidden'!AQ155)</f>
        <v>0</v>
      </c>
      <c r="AQ154" s="205">
        <f>IF('Indicator Date hidden'!AR155="x","x",$AQ$2-'Indicator Date hidden'!AR155)</f>
        <v>8</v>
      </c>
      <c r="AR154" s="205">
        <f>IF('Indicator Date hidden'!AS155="x","x",$AR$2-'Indicator Date hidden'!AS155)</f>
        <v>0</v>
      </c>
      <c r="AS154" s="205">
        <f>IF('Indicator Date hidden'!AT155="x","x",$AS$2-'Indicator Date hidden'!AT155)</f>
        <v>0</v>
      </c>
      <c r="AT154" s="205">
        <f>IF('Indicator Date hidden'!AU155="x","x",$AT$2-'Indicator Date hidden'!AU155)</f>
        <v>0</v>
      </c>
      <c r="AU154" s="205">
        <f>IF('Indicator Date hidden'!AV155="x","x",$AU$2-'Indicator Date hidden'!AV155)</f>
        <v>1</v>
      </c>
      <c r="AV154" s="205">
        <f>IF('Indicator Date hidden'!AW155="x","x",$AV$2-'Indicator Date hidden'!AW155)</f>
        <v>0</v>
      </c>
      <c r="AW154" s="205">
        <f>IF('Indicator Date hidden'!AX155="x","x",$AW$2-'Indicator Date hidden'!AX155)</f>
        <v>0</v>
      </c>
      <c r="AX154" s="205">
        <f>IF('Indicator Date hidden'!AY155="x","x",$AX$2-'Indicator Date hidden'!AY155)</f>
        <v>0</v>
      </c>
      <c r="AY154" s="205">
        <f>IF('Indicator Date hidden'!AZ155="x","x",$AY$2-'Indicator Date hidden'!AZ155)</f>
        <v>0</v>
      </c>
      <c r="AZ154" s="205">
        <f>IF('Indicator Date hidden'!BA155="x","x",$AZ$2-'Indicator Date hidden'!BA155)</f>
        <v>0</v>
      </c>
      <c r="BA154">
        <f t="shared" si="20"/>
        <v>11</v>
      </c>
      <c r="BB154" s="21">
        <f t="shared" si="21"/>
        <v>0.25</v>
      </c>
      <c r="BC154">
        <f t="shared" si="22"/>
        <v>4</v>
      </c>
      <c r="BD154" s="21">
        <f t="shared" si="23"/>
        <v>1.2083986398234949</v>
      </c>
      <c r="BE154" s="281">
        <f t="shared" si="24"/>
        <v>0</v>
      </c>
    </row>
    <row r="155" spans="1:57" x14ac:dyDescent="0.35">
      <c r="A155" t="s">
        <v>7158</v>
      </c>
      <c r="B155" s="205">
        <f>IF('Indicator Date hidden'!C156="x","x",$B$2-'Indicator Date hidden'!C156)</f>
        <v>0</v>
      </c>
      <c r="C155" s="205">
        <f>IF('Indicator Date hidden'!D156="x","x",$C$2-'Indicator Date hidden'!D156)</f>
        <v>0</v>
      </c>
      <c r="D155" s="205">
        <f>IF('Indicator Date hidden'!E156="x","x",$D$2-'Indicator Date hidden'!E156)</f>
        <v>0</v>
      </c>
      <c r="E155" s="205">
        <f>IF('Indicator Date hidden'!F156="x","x",$E$2-'Indicator Date hidden'!F156)</f>
        <v>0</v>
      </c>
      <c r="F155" s="205">
        <f>IF('Indicator Date hidden'!G156="x","x",$F$2-'Indicator Date hidden'!G156)</f>
        <v>0</v>
      </c>
      <c r="G155" s="205">
        <f>IF('Indicator Date hidden'!H156="x","x",$G$2-'Indicator Date hidden'!H156)</f>
        <v>0</v>
      </c>
      <c r="H155" s="205">
        <f>IF('Indicator Date hidden'!I156="x","x",$H$2-'Indicator Date hidden'!I156)</f>
        <v>0</v>
      </c>
      <c r="I155" s="205">
        <f>IF('Indicator Date hidden'!J156="x","x",$I$2-'Indicator Date hidden'!J156)</f>
        <v>0</v>
      </c>
      <c r="J155" s="205">
        <f>IF('Indicator Date hidden'!K156="x","x",$J$2-'Indicator Date hidden'!K156)</f>
        <v>0</v>
      </c>
      <c r="K155" s="205">
        <f>IF('Indicator Date hidden'!L156="x","x",$K$2-'Indicator Date hidden'!L156)</f>
        <v>0</v>
      </c>
      <c r="L155" s="205">
        <f>IF('Indicator Date hidden'!M156="x","x",$L$2-'Indicator Date hidden'!M156)</f>
        <v>0</v>
      </c>
      <c r="M155" s="205">
        <f>IF('Indicator Date hidden'!N156="x","x",$M$2-'Indicator Date hidden'!N156)</f>
        <v>0</v>
      </c>
      <c r="N155" s="205">
        <f>IF('Indicator Date hidden'!O156="x","x",$N$2-'Indicator Date hidden'!O156)</f>
        <v>0</v>
      </c>
      <c r="O155" s="205">
        <f>IF('Indicator Date hidden'!P156="x","x",$O$2-'Indicator Date hidden'!P156)</f>
        <v>0</v>
      </c>
      <c r="P155" s="205">
        <f>IF('Indicator Date hidden'!Q156="x","x",$P$2-'Indicator Date hidden'!Q156)</f>
        <v>0</v>
      </c>
      <c r="Q155" s="205" t="str">
        <f>IF('Indicator Date hidden'!R156="x","x",$Q$2-'Indicator Date hidden'!R156)</f>
        <v>x</v>
      </c>
      <c r="R155" s="205">
        <f>IF('Indicator Date hidden'!S156="x","x",$R$2-'Indicator Date hidden'!S156)</f>
        <v>0</v>
      </c>
      <c r="S155" s="205">
        <f>IF('Indicator Date hidden'!T156="x","x",$S$2-'Indicator Date hidden'!T156)</f>
        <v>0</v>
      </c>
      <c r="T155" s="205">
        <f>IF('Indicator Date hidden'!U156="x","x",$T$2-'Indicator Date hidden'!U156)</f>
        <v>0</v>
      </c>
      <c r="U155" s="205" t="str">
        <f>IF('Indicator Date hidden'!V156="x","x",$U$2-'Indicator Date hidden'!V156)</f>
        <v>x</v>
      </c>
      <c r="V155" s="205">
        <f>IF('Indicator Date hidden'!W156="x","x",$V$2-'Indicator Date hidden'!W156)</f>
        <v>0</v>
      </c>
      <c r="W155" s="205" t="str">
        <f>IF('Indicator Date hidden'!X156="x","x",$W$2-'Indicator Date hidden'!X156)</f>
        <v>x</v>
      </c>
      <c r="X155" s="205">
        <f>IF('Indicator Date hidden'!Y156="x","x",$X$2-'Indicator Date hidden'!Y156)</f>
        <v>2</v>
      </c>
      <c r="Y155" s="205">
        <f>IF('Indicator Date hidden'!Z156="x","x",$Y$2-'Indicator Date hidden'!Z156)</f>
        <v>0</v>
      </c>
      <c r="Z155" s="205">
        <f>IF('Indicator Date hidden'!AA156="x","x",$Z$2-'Indicator Date hidden'!AA156)</f>
        <v>0</v>
      </c>
      <c r="AA155" s="205">
        <f>IF('Indicator Date hidden'!AB156="x","x",$AA$2-'Indicator Date hidden'!AB156)</f>
        <v>0</v>
      </c>
      <c r="AB155" s="205">
        <f>IF('Indicator Date hidden'!AC156="x","x",$AB$2-'Indicator Date hidden'!AC156)</f>
        <v>0</v>
      </c>
      <c r="AC155" s="205">
        <f>IF('Indicator Date hidden'!AD156="x","x",$AC$2-'Indicator Date hidden'!AD156)</f>
        <v>0</v>
      </c>
      <c r="AD155" s="205" t="str">
        <f>IF('Indicator Date hidden'!AE156="x","x",$AD$2-'Indicator Date hidden'!AE156)</f>
        <v>x</v>
      </c>
      <c r="AE155" s="205">
        <f>IF('Indicator Date hidden'!AF156="x","x",$AE$2-'Indicator Date hidden'!AF156)</f>
        <v>0</v>
      </c>
      <c r="AF155" s="205">
        <f>IF('Indicator Date hidden'!AG156="x","x",$AF$2-'Indicator Date hidden'!AG156)</f>
        <v>1</v>
      </c>
      <c r="AG155" s="205">
        <f>IF('Indicator Date hidden'!AH156="x","x",$AG$2-'Indicator Date hidden'!AH156)</f>
        <v>0</v>
      </c>
      <c r="AH155" s="205">
        <f>IF('Indicator Date hidden'!AI156="x","x",$AH$2-'Indicator Date hidden'!AI156)</f>
        <v>0</v>
      </c>
      <c r="AI155" s="205">
        <f>IF('Indicator Date hidden'!AJ156="x","x",$AI$2-'Indicator Date hidden'!AJ156)</f>
        <v>0</v>
      </c>
      <c r="AJ155" s="205" t="str">
        <f>IF('Indicator Date hidden'!AK156="x","x",$AJ$2-'Indicator Date hidden'!AK156)</f>
        <v>x</v>
      </c>
      <c r="AK155" s="205">
        <f>IF('Indicator Date hidden'!AL156="x","x",$AK$2-'Indicator Date hidden'!AL156)</f>
        <v>1</v>
      </c>
      <c r="AL155" s="205">
        <f>IF('Indicator Date hidden'!AM156="x","x",$AL$2-'Indicator Date hidden'!AM156)</f>
        <v>0</v>
      </c>
      <c r="AM155" s="205">
        <f>IF('Indicator Date hidden'!AN156="x","x",$AM$2-'Indicator Date hidden'!AN156)</f>
        <v>0</v>
      </c>
      <c r="AN155" s="205">
        <f>IF('Indicator Date hidden'!AO156="x","x",$AN$2-'Indicator Date hidden'!AO156)</f>
        <v>0</v>
      </c>
      <c r="AO155" s="205">
        <f>IF('Indicator Date hidden'!AP156="x","x",$AO$2-'Indicator Date hidden'!AP156)</f>
        <v>0</v>
      </c>
      <c r="AP155" s="205">
        <f>IF('Indicator Date hidden'!AQ156="x","x",$AP$2-'Indicator Date hidden'!AQ156)</f>
        <v>0</v>
      </c>
      <c r="AQ155" s="205">
        <f>IF('Indicator Date hidden'!AR156="x","x",$AQ$2-'Indicator Date hidden'!AR156)</f>
        <v>0</v>
      </c>
      <c r="AR155" s="205">
        <f>IF('Indicator Date hidden'!AS156="x","x",$AR$2-'Indicator Date hidden'!AS156)</f>
        <v>0</v>
      </c>
      <c r="AS155" s="205">
        <f>IF('Indicator Date hidden'!AT156="x","x",$AS$2-'Indicator Date hidden'!AT156)</f>
        <v>0</v>
      </c>
      <c r="AT155" s="205">
        <f>IF('Indicator Date hidden'!AU156="x","x",$AT$2-'Indicator Date hidden'!AU156)</f>
        <v>0</v>
      </c>
      <c r="AU155" s="205" t="str">
        <f>IF('Indicator Date hidden'!AV156="x","x",$AU$2-'Indicator Date hidden'!AV156)</f>
        <v>x</v>
      </c>
      <c r="AV155" s="205">
        <f>IF('Indicator Date hidden'!AW156="x","x",$AV$2-'Indicator Date hidden'!AW156)</f>
        <v>0</v>
      </c>
      <c r="AW155" s="205">
        <f>IF('Indicator Date hidden'!AX156="x","x",$AW$2-'Indicator Date hidden'!AX156)</f>
        <v>0</v>
      </c>
      <c r="AX155" s="205">
        <f>IF('Indicator Date hidden'!AY156="x","x",$AX$2-'Indicator Date hidden'!AY156)</f>
        <v>0</v>
      </c>
      <c r="AY155" s="205">
        <f>IF('Indicator Date hidden'!AZ156="x","x",$AY$2-'Indicator Date hidden'!AZ156)</f>
        <v>0</v>
      </c>
      <c r="AZ155" s="205">
        <f>IF('Indicator Date hidden'!BA156="x","x",$AZ$2-'Indicator Date hidden'!BA156)</f>
        <v>0</v>
      </c>
      <c r="BA155">
        <f t="shared" si="20"/>
        <v>4</v>
      </c>
      <c r="BB155" s="21">
        <f t="shared" si="21"/>
        <v>8.8888888888888892E-2</v>
      </c>
      <c r="BC155">
        <f t="shared" si="22"/>
        <v>3</v>
      </c>
      <c r="BD155" s="21">
        <f t="shared" si="23"/>
        <v>0.35416394334464951</v>
      </c>
      <c r="BE155" s="281">
        <f t="shared" si="24"/>
        <v>0</v>
      </c>
    </row>
    <row r="156" spans="1:57" x14ac:dyDescent="0.35">
      <c r="A156" t="s">
        <v>7160</v>
      </c>
      <c r="B156" s="205">
        <f>IF('Indicator Date hidden'!C157="x","x",$B$2-'Indicator Date hidden'!C157)</f>
        <v>0</v>
      </c>
      <c r="C156" s="205">
        <f>IF('Indicator Date hidden'!D157="x","x",$C$2-'Indicator Date hidden'!D157)</f>
        <v>0</v>
      </c>
      <c r="D156" s="205">
        <f>IF('Indicator Date hidden'!E157="x","x",$D$2-'Indicator Date hidden'!E157)</f>
        <v>0</v>
      </c>
      <c r="E156" s="205">
        <f>IF('Indicator Date hidden'!F157="x","x",$E$2-'Indicator Date hidden'!F157)</f>
        <v>0</v>
      </c>
      <c r="F156" s="205">
        <f>IF('Indicator Date hidden'!G157="x","x",$F$2-'Indicator Date hidden'!G157)</f>
        <v>0</v>
      </c>
      <c r="G156" s="205">
        <f>IF('Indicator Date hidden'!H157="x","x",$G$2-'Indicator Date hidden'!H157)</f>
        <v>0</v>
      </c>
      <c r="H156" s="205">
        <f>IF('Indicator Date hidden'!I157="x","x",$H$2-'Indicator Date hidden'!I157)</f>
        <v>0</v>
      </c>
      <c r="I156" s="205">
        <f>IF('Indicator Date hidden'!J157="x","x",$I$2-'Indicator Date hidden'!J157)</f>
        <v>0</v>
      </c>
      <c r="J156" s="205">
        <f>IF('Indicator Date hidden'!K157="x","x",$J$2-'Indicator Date hidden'!K157)</f>
        <v>0</v>
      </c>
      <c r="K156" s="205">
        <f>IF('Indicator Date hidden'!L157="x","x",$K$2-'Indicator Date hidden'!L157)</f>
        <v>0</v>
      </c>
      <c r="L156" s="205">
        <f>IF('Indicator Date hidden'!M157="x","x",$L$2-'Indicator Date hidden'!M157)</f>
        <v>0</v>
      </c>
      <c r="M156" s="205">
        <f>IF('Indicator Date hidden'!N157="x","x",$M$2-'Indicator Date hidden'!N157)</f>
        <v>0</v>
      </c>
      <c r="N156" s="205">
        <f>IF('Indicator Date hidden'!O157="x","x",$N$2-'Indicator Date hidden'!O157)</f>
        <v>0</v>
      </c>
      <c r="O156" s="205">
        <f>IF('Indicator Date hidden'!P157="x","x",$O$2-'Indicator Date hidden'!P157)</f>
        <v>0</v>
      </c>
      <c r="P156" s="205">
        <f>IF('Indicator Date hidden'!Q157="x","x",$P$2-'Indicator Date hidden'!Q157)</f>
        <v>0</v>
      </c>
      <c r="Q156" s="205" t="str">
        <f>IF('Indicator Date hidden'!R157="x","x",$Q$2-'Indicator Date hidden'!R157)</f>
        <v>x</v>
      </c>
      <c r="R156" s="205">
        <f>IF('Indicator Date hidden'!S157="x","x",$R$2-'Indicator Date hidden'!S157)</f>
        <v>0</v>
      </c>
      <c r="S156" s="205">
        <f>IF('Indicator Date hidden'!T157="x","x",$S$2-'Indicator Date hidden'!T157)</f>
        <v>0</v>
      </c>
      <c r="T156" s="205">
        <f>IF('Indicator Date hidden'!U157="x","x",$T$2-'Indicator Date hidden'!U157)</f>
        <v>0</v>
      </c>
      <c r="U156" s="205" t="str">
        <f>IF('Indicator Date hidden'!V157="x","x",$U$2-'Indicator Date hidden'!V157)</f>
        <v>x</v>
      </c>
      <c r="V156" s="205">
        <f>IF('Indicator Date hidden'!W157="x","x",$V$2-'Indicator Date hidden'!W157)</f>
        <v>0</v>
      </c>
      <c r="W156" s="205" t="str">
        <f>IF('Indicator Date hidden'!X157="x","x",$W$2-'Indicator Date hidden'!X157)</f>
        <v>x</v>
      </c>
      <c r="X156" s="205">
        <f>IF('Indicator Date hidden'!Y157="x","x",$X$2-'Indicator Date hidden'!Y157)</f>
        <v>3</v>
      </c>
      <c r="Y156" s="205">
        <f>IF('Indicator Date hidden'!Z157="x","x",$Y$2-'Indicator Date hidden'!Z157)</f>
        <v>0</v>
      </c>
      <c r="Z156" s="205">
        <f>IF('Indicator Date hidden'!AA157="x","x",$Z$2-'Indicator Date hidden'!AA157)</f>
        <v>0</v>
      </c>
      <c r="AA156" s="205">
        <f>IF('Indicator Date hidden'!AB157="x","x",$AA$2-'Indicator Date hidden'!AB157)</f>
        <v>0</v>
      </c>
      <c r="AB156" s="205">
        <f>IF('Indicator Date hidden'!AC157="x","x",$AB$2-'Indicator Date hidden'!AC157)</f>
        <v>0</v>
      </c>
      <c r="AC156" s="205">
        <f>IF('Indicator Date hidden'!AD157="x","x",$AC$2-'Indicator Date hidden'!AD157)</f>
        <v>0</v>
      </c>
      <c r="AD156" s="205" t="str">
        <f>IF('Indicator Date hidden'!AE157="x","x",$AD$2-'Indicator Date hidden'!AE157)</f>
        <v>x</v>
      </c>
      <c r="AE156" s="205">
        <f>IF('Indicator Date hidden'!AF157="x","x",$AE$2-'Indicator Date hidden'!AF157)</f>
        <v>0</v>
      </c>
      <c r="AF156" s="205">
        <f>IF('Indicator Date hidden'!AG157="x","x",$AF$2-'Indicator Date hidden'!AG157)</f>
        <v>1</v>
      </c>
      <c r="AG156" s="205">
        <f>IF('Indicator Date hidden'!AH157="x","x",$AG$2-'Indicator Date hidden'!AH157)</f>
        <v>0</v>
      </c>
      <c r="AH156" s="205">
        <f>IF('Indicator Date hidden'!AI157="x","x",$AH$2-'Indicator Date hidden'!AI157)</f>
        <v>0</v>
      </c>
      <c r="AI156" s="205">
        <f>IF('Indicator Date hidden'!AJ157="x","x",$AI$2-'Indicator Date hidden'!AJ157)</f>
        <v>0</v>
      </c>
      <c r="AJ156" s="205" t="str">
        <f>IF('Indicator Date hidden'!AK157="x","x",$AJ$2-'Indicator Date hidden'!AK157)</f>
        <v>x</v>
      </c>
      <c r="AK156" s="205">
        <f>IF('Indicator Date hidden'!AL157="x","x",$AK$2-'Indicator Date hidden'!AL157)</f>
        <v>1</v>
      </c>
      <c r="AL156" s="205">
        <f>IF('Indicator Date hidden'!AM157="x","x",$AL$2-'Indicator Date hidden'!AM157)</f>
        <v>0</v>
      </c>
      <c r="AM156" s="205">
        <f>IF('Indicator Date hidden'!AN157="x","x",$AM$2-'Indicator Date hidden'!AN157)</f>
        <v>0</v>
      </c>
      <c r="AN156" s="205">
        <f>IF('Indicator Date hidden'!AO157="x","x",$AN$2-'Indicator Date hidden'!AO157)</f>
        <v>0</v>
      </c>
      <c r="AO156" s="205">
        <f>IF('Indicator Date hidden'!AP157="x","x",$AO$2-'Indicator Date hidden'!AP157)</f>
        <v>0</v>
      </c>
      <c r="AP156" s="205">
        <f>IF('Indicator Date hidden'!AQ157="x","x",$AP$2-'Indicator Date hidden'!AQ157)</f>
        <v>0</v>
      </c>
      <c r="AQ156" s="205">
        <f>IF('Indicator Date hidden'!AR157="x","x",$AQ$2-'Indicator Date hidden'!AR157)</f>
        <v>0</v>
      </c>
      <c r="AR156" s="205">
        <f>IF('Indicator Date hidden'!AS157="x","x",$AR$2-'Indicator Date hidden'!AS157)</f>
        <v>0</v>
      </c>
      <c r="AS156" s="205">
        <f>IF('Indicator Date hidden'!AT157="x","x",$AS$2-'Indicator Date hidden'!AT157)</f>
        <v>0</v>
      </c>
      <c r="AT156" s="205">
        <f>IF('Indicator Date hidden'!AU157="x","x",$AT$2-'Indicator Date hidden'!AU157)</f>
        <v>0</v>
      </c>
      <c r="AU156" s="205">
        <f>IF('Indicator Date hidden'!AV157="x","x",$AU$2-'Indicator Date hidden'!AV157)</f>
        <v>1</v>
      </c>
      <c r="AV156" s="205">
        <f>IF('Indicator Date hidden'!AW157="x","x",$AV$2-'Indicator Date hidden'!AW157)</f>
        <v>0</v>
      </c>
      <c r="AW156" s="205">
        <f>IF('Indicator Date hidden'!AX157="x","x",$AW$2-'Indicator Date hidden'!AX157)</f>
        <v>0</v>
      </c>
      <c r="AX156" s="205">
        <f>IF('Indicator Date hidden'!AY157="x","x",$AX$2-'Indicator Date hidden'!AY157)</f>
        <v>0</v>
      </c>
      <c r="AY156" s="205">
        <f>IF('Indicator Date hidden'!AZ157="x","x",$AY$2-'Indicator Date hidden'!AZ157)</f>
        <v>0</v>
      </c>
      <c r="AZ156" s="205">
        <f>IF('Indicator Date hidden'!BA157="x","x",$AZ$2-'Indicator Date hidden'!BA157)</f>
        <v>0</v>
      </c>
      <c r="BA156">
        <f t="shared" si="20"/>
        <v>6</v>
      </c>
      <c r="BB156" s="21">
        <f t="shared" si="21"/>
        <v>0.13043478260869565</v>
      </c>
      <c r="BC156">
        <f t="shared" si="22"/>
        <v>4</v>
      </c>
      <c r="BD156" s="21">
        <f t="shared" si="23"/>
        <v>0.49381811702611073</v>
      </c>
      <c r="BE156" s="281">
        <f t="shared" si="24"/>
        <v>0</v>
      </c>
    </row>
    <row r="157" spans="1:57" x14ac:dyDescent="0.35">
      <c r="A157" t="s">
        <v>7145</v>
      </c>
      <c r="B157" s="205">
        <f>IF('Indicator Date hidden'!C158="x","x",$B$2-'Indicator Date hidden'!C158)</f>
        <v>0</v>
      </c>
      <c r="C157" s="205">
        <f>IF('Indicator Date hidden'!D158="x","x",$C$2-'Indicator Date hidden'!D158)</f>
        <v>0</v>
      </c>
      <c r="D157" s="205">
        <f>IF('Indicator Date hidden'!E158="x","x",$D$2-'Indicator Date hidden'!E158)</f>
        <v>0</v>
      </c>
      <c r="E157" s="205">
        <f>IF('Indicator Date hidden'!F158="x","x",$E$2-'Indicator Date hidden'!F158)</f>
        <v>0</v>
      </c>
      <c r="F157" s="205">
        <f>IF('Indicator Date hidden'!G158="x","x",$F$2-'Indicator Date hidden'!G158)</f>
        <v>0</v>
      </c>
      <c r="G157" s="205">
        <f>IF('Indicator Date hidden'!H158="x","x",$G$2-'Indicator Date hidden'!H158)</f>
        <v>0</v>
      </c>
      <c r="H157" s="205">
        <f>IF('Indicator Date hidden'!I158="x","x",$H$2-'Indicator Date hidden'!I158)</f>
        <v>0</v>
      </c>
      <c r="I157" s="205">
        <f>IF('Indicator Date hidden'!J158="x","x",$I$2-'Indicator Date hidden'!J158)</f>
        <v>0</v>
      </c>
      <c r="J157" s="205">
        <f>IF('Indicator Date hidden'!K158="x","x",$J$2-'Indicator Date hidden'!K158)</f>
        <v>0</v>
      </c>
      <c r="K157" s="205">
        <f>IF('Indicator Date hidden'!L158="x","x",$K$2-'Indicator Date hidden'!L158)</f>
        <v>0</v>
      </c>
      <c r="L157" s="205">
        <f>IF('Indicator Date hidden'!M158="x","x",$L$2-'Indicator Date hidden'!M158)</f>
        <v>0</v>
      </c>
      <c r="M157" s="205">
        <f>IF('Indicator Date hidden'!N158="x","x",$M$2-'Indicator Date hidden'!N158)</f>
        <v>0</v>
      </c>
      <c r="N157" s="205">
        <f>IF('Indicator Date hidden'!O158="x","x",$N$2-'Indicator Date hidden'!O158)</f>
        <v>0</v>
      </c>
      <c r="O157" s="205">
        <f>IF('Indicator Date hidden'!P158="x","x",$O$2-'Indicator Date hidden'!P158)</f>
        <v>0</v>
      </c>
      <c r="P157" s="205">
        <f>IF('Indicator Date hidden'!Q158="x","x",$P$2-'Indicator Date hidden'!Q158)</f>
        <v>0</v>
      </c>
      <c r="Q157" s="205" t="str">
        <f>IF('Indicator Date hidden'!R158="x","x",$Q$2-'Indicator Date hidden'!R158)</f>
        <v>x</v>
      </c>
      <c r="R157" s="205">
        <f>IF('Indicator Date hidden'!S158="x","x",$R$2-'Indicator Date hidden'!S158)</f>
        <v>0</v>
      </c>
      <c r="S157" s="205">
        <f>IF('Indicator Date hidden'!T158="x","x",$S$2-'Indicator Date hidden'!T158)</f>
        <v>0</v>
      </c>
      <c r="T157" s="205">
        <f>IF('Indicator Date hidden'!U158="x","x",$T$2-'Indicator Date hidden'!U158)</f>
        <v>0</v>
      </c>
      <c r="U157" s="205">
        <f>IF('Indicator Date hidden'!V158="x","x",$U$2-'Indicator Date hidden'!V158)</f>
        <v>0</v>
      </c>
      <c r="V157" s="205">
        <f>IF('Indicator Date hidden'!W158="x","x",$V$2-'Indicator Date hidden'!W158)</f>
        <v>0</v>
      </c>
      <c r="W157" s="205">
        <f>IF('Indicator Date hidden'!X158="x","x",$W$2-'Indicator Date hidden'!X158)</f>
        <v>7</v>
      </c>
      <c r="X157" s="205">
        <f>IF('Indicator Date hidden'!Y158="x","x",$X$2-'Indicator Date hidden'!Y158)</f>
        <v>4</v>
      </c>
      <c r="Y157" s="205">
        <f>IF('Indicator Date hidden'!Z158="x","x",$Y$2-'Indicator Date hidden'!Z158)</f>
        <v>0</v>
      </c>
      <c r="Z157" s="205">
        <f>IF('Indicator Date hidden'!AA158="x","x",$Z$2-'Indicator Date hidden'!AA158)</f>
        <v>0</v>
      </c>
      <c r="AA157" s="205" t="str">
        <f>IF('Indicator Date hidden'!AB158="x","x",$AA$2-'Indicator Date hidden'!AB158)</f>
        <v>x</v>
      </c>
      <c r="AB157" s="205">
        <f>IF('Indicator Date hidden'!AC158="x","x",$AB$2-'Indicator Date hidden'!AC158)</f>
        <v>0</v>
      </c>
      <c r="AC157" s="205">
        <f>IF('Indicator Date hidden'!AD158="x","x",$AC$2-'Indicator Date hidden'!AD158)</f>
        <v>0</v>
      </c>
      <c r="AD157" s="205">
        <f>IF('Indicator Date hidden'!AE158="x","x",$AD$2-'Indicator Date hidden'!AE158)</f>
        <v>0</v>
      </c>
      <c r="AE157" s="205" t="str">
        <f>IF('Indicator Date hidden'!AF158="x","x",$AE$2-'Indicator Date hidden'!AF158)</f>
        <v>x</v>
      </c>
      <c r="AF157" s="205">
        <f>IF('Indicator Date hidden'!AG158="x","x",$AF$2-'Indicator Date hidden'!AG158)</f>
        <v>8</v>
      </c>
      <c r="AG157" s="205">
        <f>IF('Indicator Date hidden'!AH158="x","x",$AG$2-'Indicator Date hidden'!AH158)</f>
        <v>0</v>
      </c>
      <c r="AH157" s="205">
        <f>IF('Indicator Date hidden'!AI158="x","x",$AH$2-'Indicator Date hidden'!AI158)</f>
        <v>0</v>
      </c>
      <c r="AI157" s="205">
        <f>IF('Indicator Date hidden'!AJ158="x","x",$AI$2-'Indicator Date hidden'!AJ158)</f>
        <v>0</v>
      </c>
      <c r="AJ157" s="205" t="str">
        <f>IF('Indicator Date hidden'!AK158="x","x",$AJ$2-'Indicator Date hidden'!AK158)</f>
        <v>x</v>
      </c>
      <c r="AK157" s="205">
        <f>IF('Indicator Date hidden'!AL158="x","x",$AK$2-'Indicator Date hidden'!AL158)</f>
        <v>1</v>
      </c>
      <c r="AL157" s="205">
        <f>IF('Indicator Date hidden'!AM158="x","x",$AL$2-'Indicator Date hidden'!AM158)</f>
        <v>0</v>
      </c>
      <c r="AM157" s="205">
        <f>IF('Indicator Date hidden'!AN158="x","x",$AM$2-'Indicator Date hidden'!AN158)</f>
        <v>0</v>
      </c>
      <c r="AN157" s="205">
        <f>IF('Indicator Date hidden'!AO158="x","x",$AN$2-'Indicator Date hidden'!AO158)</f>
        <v>0</v>
      </c>
      <c r="AO157" s="205" t="str">
        <f>IF('Indicator Date hidden'!AP158="x","x",$AO$2-'Indicator Date hidden'!AP158)</f>
        <v>x</v>
      </c>
      <c r="AP157" s="205" t="str">
        <f>IF('Indicator Date hidden'!AQ158="x","x",$AP$2-'Indicator Date hidden'!AQ158)</f>
        <v>x</v>
      </c>
      <c r="AQ157" s="205">
        <f>IF('Indicator Date hidden'!AR158="x","x",$AQ$2-'Indicator Date hidden'!AR158)</f>
        <v>6</v>
      </c>
      <c r="AR157" s="205">
        <f>IF('Indicator Date hidden'!AS158="x","x",$AR$2-'Indicator Date hidden'!AS158)</f>
        <v>0</v>
      </c>
      <c r="AS157" s="205" t="str">
        <f>IF('Indicator Date hidden'!AT158="x","x",$AS$2-'Indicator Date hidden'!AT158)</f>
        <v>x</v>
      </c>
      <c r="AT157" s="205">
        <f>IF('Indicator Date hidden'!AU158="x","x",$AT$2-'Indicator Date hidden'!AU158)</f>
        <v>0</v>
      </c>
      <c r="AU157" s="205" t="str">
        <f>IF('Indicator Date hidden'!AV158="x","x",$AU$2-'Indicator Date hidden'!AV158)</f>
        <v>x</v>
      </c>
      <c r="AV157" s="205">
        <f>IF('Indicator Date hidden'!AW158="x","x",$AV$2-'Indicator Date hidden'!AW158)</f>
        <v>0</v>
      </c>
      <c r="AW157" s="205">
        <f>IF('Indicator Date hidden'!AX158="x","x",$AW$2-'Indicator Date hidden'!AX158)</f>
        <v>0</v>
      </c>
      <c r="AX157" s="205">
        <f>IF('Indicator Date hidden'!AY158="x","x",$AX$2-'Indicator Date hidden'!AY158)</f>
        <v>0</v>
      </c>
      <c r="AY157" s="205">
        <f>IF('Indicator Date hidden'!AZ158="x","x",$AY$2-'Indicator Date hidden'!AZ158)</f>
        <v>0</v>
      </c>
      <c r="AZ157" s="205">
        <f>IF('Indicator Date hidden'!BA158="x","x",$AZ$2-'Indicator Date hidden'!BA158)</f>
        <v>0</v>
      </c>
      <c r="BA157">
        <f t="shared" si="20"/>
        <v>26</v>
      </c>
      <c r="BB157" s="21">
        <f t="shared" si="21"/>
        <v>0.60465116279069764</v>
      </c>
      <c r="BC157">
        <f t="shared" si="22"/>
        <v>5</v>
      </c>
      <c r="BD157" s="21">
        <f t="shared" si="23"/>
        <v>1.8694550242289667</v>
      </c>
      <c r="BE157" s="281">
        <f t="shared" si="24"/>
        <v>0</v>
      </c>
    </row>
    <row r="158" spans="1:57" x14ac:dyDescent="0.35">
      <c r="A158" t="s">
        <v>7149</v>
      </c>
      <c r="B158" s="205">
        <f>IF('Indicator Date hidden'!C159="x","x",$B$2-'Indicator Date hidden'!C159)</f>
        <v>0</v>
      </c>
      <c r="C158" s="205">
        <f>IF('Indicator Date hidden'!D159="x","x",$C$2-'Indicator Date hidden'!D159)</f>
        <v>0</v>
      </c>
      <c r="D158" s="205">
        <f>IF('Indicator Date hidden'!E159="x","x",$D$2-'Indicator Date hidden'!E159)</f>
        <v>0</v>
      </c>
      <c r="E158" s="205">
        <f>IF('Indicator Date hidden'!F159="x","x",$E$2-'Indicator Date hidden'!F159)</f>
        <v>0</v>
      </c>
      <c r="F158" s="205">
        <f>IF('Indicator Date hidden'!G159="x","x",$F$2-'Indicator Date hidden'!G159)</f>
        <v>0</v>
      </c>
      <c r="G158" s="205">
        <f>IF('Indicator Date hidden'!H159="x","x",$G$2-'Indicator Date hidden'!H159)</f>
        <v>0</v>
      </c>
      <c r="H158" s="205">
        <f>IF('Indicator Date hidden'!I159="x","x",$H$2-'Indicator Date hidden'!I159)</f>
        <v>0</v>
      </c>
      <c r="I158" s="205">
        <f>IF('Indicator Date hidden'!J159="x","x",$I$2-'Indicator Date hidden'!J159)</f>
        <v>0</v>
      </c>
      <c r="J158" s="205">
        <f>IF('Indicator Date hidden'!K159="x","x",$J$2-'Indicator Date hidden'!K159)</f>
        <v>0</v>
      </c>
      <c r="K158" s="205">
        <f>IF('Indicator Date hidden'!L159="x","x",$K$2-'Indicator Date hidden'!L159)</f>
        <v>0</v>
      </c>
      <c r="L158" s="205">
        <f>IF('Indicator Date hidden'!M159="x","x",$L$2-'Indicator Date hidden'!M159)</f>
        <v>0</v>
      </c>
      <c r="M158" s="205">
        <f>IF('Indicator Date hidden'!N159="x","x",$M$2-'Indicator Date hidden'!N159)</f>
        <v>0</v>
      </c>
      <c r="N158" s="205">
        <f>IF('Indicator Date hidden'!O159="x","x",$N$2-'Indicator Date hidden'!O159)</f>
        <v>0</v>
      </c>
      <c r="O158" s="205">
        <f>IF('Indicator Date hidden'!P159="x","x",$O$2-'Indicator Date hidden'!P159)</f>
        <v>0</v>
      </c>
      <c r="P158" s="205" t="str">
        <f>IF('Indicator Date hidden'!Q159="x","x",$P$2-'Indicator Date hidden'!Q159)</f>
        <v>x</v>
      </c>
      <c r="Q158" s="205">
        <f>IF('Indicator Date hidden'!R159="x","x",$Q$2-'Indicator Date hidden'!R159)</f>
        <v>8</v>
      </c>
      <c r="R158" s="205">
        <f>IF('Indicator Date hidden'!S159="x","x",$R$2-'Indicator Date hidden'!S159)</f>
        <v>0</v>
      </c>
      <c r="S158" s="205">
        <f>IF('Indicator Date hidden'!T159="x","x",$S$2-'Indicator Date hidden'!T159)</f>
        <v>0</v>
      </c>
      <c r="T158" s="205">
        <f>IF('Indicator Date hidden'!U159="x","x",$T$2-'Indicator Date hidden'!U159)</f>
        <v>0</v>
      </c>
      <c r="U158" s="205">
        <f>IF('Indicator Date hidden'!V159="x","x",$U$2-'Indicator Date hidden'!V159)</f>
        <v>0</v>
      </c>
      <c r="V158" s="205">
        <f>IF('Indicator Date hidden'!W159="x","x",$V$2-'Indicator Date hidden'!W159)</f>
        <v>0</v>
      </c>
      <c r="W158" s="205">
        <f>IF('Indicator Date hidden'!X159="x","x",$W$2-'Indicator Date hidden'!X159)</f>
        <v>5</v>
      </c>
      <c r="X158" s="205">
        <f>IF('Indicator Date hidden'!Y159="x","x",$X$2-'Indicator Date hidden'!Y159)</f>
        <v>4</v>
      </c>
      <c r="Y158" s="205">
        <f>IF('Indicator Date hidden'!Z159="x","x",$Y$2-'Indicator Date hidden'!Z159)</f>
        <v>0</v>
      </c>
      <c r="Z158" s="205">
        <f>IF('Indicator Date hidden'!AA159="x","x",$Z$2-'Indicator Date hidden'!AA159)</f>
        <v>0</v>
      </c>
      <c r="AA158" s="205">
        <f>IF('Indicator Date hidden'!AB159="x","x",$AA$2-'Indicator Date hidden'!AB159)</f>
        <v>0</v>
      </c>
      <c r="AB158" s="205" t="str">
        <f>IF('Indicator Date hidden'!AC159="x","x",$AB$2-'Indicator Date hidden'!AC159)</f>
        <v>x</v>
      </c>
      <c r="AC158" s="205">
        <f>IF('Indicator Date hidden'!AD159="x","x",$AC$2-'Indicator Date hidden'!AD159)</f>
        <v>0</v>
      </c>
      <c r="AD158" s="205">
        <f>IF('Indicator Date hidden'!AE159="x","x",$AD$2-'Indicator Date hidden'!AE159)</f>
        <v>0</v>
      </c>
      <c r="AE158" s="205">
        <f>IF('Indicator Date hidden'!AF159="x","x",$AE$2-'Indicator Date hidden'!AF159)</f>
        <v>2</v>
      </c>
      <c r="AF158" s="205" t="str">
        <f>IF('Indicator Date hidden'!AG159="x","x",$AF$2-'Indicator Date hidden'!AG159)</f>
        <v>x</v>
      </c>
      <c r="AG158" s="205">
        <f>IF('Indicator Date hidden'!AH159="x","x",$AG$2-'Indicator Date hidden'!AH159)</f>
        <v>0</v>
      </c>
      <c r="AH158" s="205">
        <f>IF('Indicator Date hidden'!AI159="x","x",$AH$2-'Indicator Date hidden'!AI159)</f>
        <v>0</v>
      </c>
      <c r="AI158" s="205">
        <f>IF('Indicator Date hidden'!AJ159="x","x",$AI$2-'Indicator Date hidden'!AJ159)</f>
        <v>0</v>
      </c>
      <c r="AJ158" s="205">
        <f>IF('Indicator Date hidden'!AK159="x","x",$AJ$2-'Indicator Date hidden'!AK159)</f>
        <v>1</v>
      </c>
      <c r="AK158" s="205">
        <f>IF('Indicator Date hidden'!AL159="x","x",$AK$2-'Indicator Date hidden'!AL159)</f>
        <v>1</v>
      </c>
      <c r="AL158" s="205">
        <f>IF('Indicator Date hidden'!AM159="x","x",$AL$2-'Indicator Date hidden'!AM159)</f>
        <v>0</v>
      </c>
      <c r="AM158" s="205">
        <f>IF('Indicator Date hidden'!AN159="x","x",$AM$2-'Indicator Date hidden'!AN159)</f>
        <v>0</v>
      </c>
      <c r="AN158" s="205">
        <f>IF('Indicator Date hidden'!AO159="x","x",$AN$2-'Indicator Date hidden'!AO159)</f>
        <v>0</v>
      </c>
      <c r="AO158" s="205" t="str">
        <f>IF('Indicator Date hidden'!AP159="x","x",$AO$2-'Indicator Date hidden'!AP159)</f>
        <v>x</v>
      </c>
      <c r="AP158" s="205" t="str">
        <f>IF('Indicator Date hidden'!AQ159="x","x",$AP$2-'Indicator Date hidden'!AQ159)</f>
        <v>x</v>
      </c>
      <c r="AQ158" s="205" t="str">
        <f>IF('Indicator Date hidden'!AR159="x","x",$AQ$2-'Indicator Date hidden'!AR159)</f>
        <v>x</v>
      </c>
      <c r="AR158" s="205">
        <f>IF('Indicator Date hidden'!AS159="x","x",$AR$2-'Indicator Date hidden'!AS159)</f>
        <v>0</v>
      </c>
      <c r="AS158" s="205">
        <f>IF('Indicator Date hidden'!AT159="x","x",$AS$2-'Indicator Date hidden'!AT159)</f>
        <v>0</v>
      </c>
      <c r="AT158" s="205">
        <f>IF('Indicator Date hidden'!AU159="x","x",$AT$2-'Indicator Date hidden'!AU159)</f>
        <v>0</v>
      </c>
      <c r="AU158" s="205" t="str">
        <f>IF('Indicator Date hidden'!AV159="x","x",$AU$2-'Indicator Date hidden'!AV159)</f>
        <v>x</v>
      </c>
      <c r="AV158" s="205">
        <f>IF('Indicator Date hidden'!AW159="x","x",$AV$2-'Indicator Date hidden'!AW159)</f>
        <v>0</v>
      </c>
      <c r="AW158" s="205">
        <f>IF('Indicator Date hidden'!AX159="x","x",$AW$2-'Indicator Date hidden'!AX159)</f>
        <v>0</v>
      </c>
      <c r="AX158" s="205">
        <f>IF('Indicator Date hidden'!AY159="x","x",$AX$2-'Indicator Date hidden'!AY159)</f>
        <v>0</v>
      </c>
      <c r="AY158" s="205">
        <f>IF('Indicator Date hidden'!AZ159="x","x",$AY$2-'Indicator Date hidden'!AZ159)</f>
        <v>4</v>
      </c>
      <c r="AZ158" s="205">
        <f>IF('Indicator Date hidden'!BA159="x","x",$AZ$2-'Indicator Date hidden'!BA159)</f>
        <v>4</v>
      </c>
      <c r="BA158">
        <f t="shared" si="20"/>
        <v>29</v>
      </c>
      <c r="BB158" s="21">
        <f t="shared" si="21"/>
        <v>0.65909090909090906</v>
      </c>
      <c r="BC158">
        <f t="shared" si="22"/>
        <v>8</v>
      </c>
      <c r="BD158" s="21">
        <f t="shared" si="23"/>
        <v>1.6779747237529292</v>
      </c>
      <c r="BE158" s="281">
        <f t="shared" si="24"/>
        <v>0</v>
      </c>
    </row>
    <row r="159" spans="1:57" x14ac:dyDescent="0.35">
      <c r="A159" t="s">
        <v>7204</v>
      </c>
      <c r="B159" s="205">
        <f>IF('Indicator Date hidden'!C160="x","x",$B$2-'Indicator Date hidden'!C160)</f>
        <v>0</v>
      </c>
      <c r="C159" s="205">
        <f>IF('Indicator Date hidden'!D160="x","x",$C$2-'Indicator Date hidden'!D160)</f>
        <v>0</v>
      </c>
      <c r="D159" s="205">
        <f>IF('Indicator Date hidden'!E160="x","x",$D$2-'Indicator Date hidden'!E160)</f>
        <v>0</v>
      </c>
      <c r="E159" s="205">
        <f>IF('Indicator Date hidden'!F160="x","x",$E$2-'Indicator Date hidden'!F160)</f>
        <v>0</v>
      </c>
      <c r="F159" s="205">
        <f>IF('Indicator Date hidden'!G160="x","x",$F$2-'Indicator Date hidden'!G160)</f>
        <v>0</v>
      </c>
      <c r="G159" s="205">
        <f>IF('Indicator Date hidden'!H160="x","x",$G$2-'Indicator Date hidden'!H160)</f>
        <v>0</v>
      </c>
      <c r="H159" s="205">
        <f>IF('Indicator Date hidden'!I160="x","x",$H$2-'Indicator Date hidden'!I160)</f>
        <v>0</v>
      </c>
      <c r="I159" s="205">
        <f>IF('Indicator Date hidden'!J160="x","x",$I$2-'Indicator Date hidden'!J160)</f>
        <v>0</v>
      </c>
      <c r="J159" s="205">
        <f>IF('Indicator Date hidden'!K160="x","x",$J$2-'Indicator Date hidden'!K160)</f>
        <v>0</v>
      </c>
      <c r="K159" s="205">
        <f>IF('Indicator Date hidden'!L160="x","x",$K$2-'Indicator Date hidden'!L160)</f>
        <v>0</v>
      </c>
      <c r="L159" s="205">
        <f>IF('Indicator Date hidden'!M160="x","x",$L$2-'Indicator Date hidden'!M160)</f>
        <v>0</v>
      </c>
      <c r="M159" s="205">
        <f>IF('Indicator Date hidden'!N160="x","x",$M$2-'Indicator Date hidden'!N160)</f>
        <v>0</v>
      </c>
      <c r="N159" s="205">
        <f>IF('Indicator Date hidden'!O160="x","x",$N$2-'Indicator Date hidden'!O160)</f>
        <v>0</v>
      </c>
      <c r="O159" s="205">
        <f>IF('Indicator Date hidden'!P160="x","x",$O$2-'Indicator Date hidden'!P160)</f>
        <v>0</v>
      </c>
      <c r="P159" s="205">
        <f>IF('Indicator Date hidden'!Q160="x","x",$P$2-'Indicator Date hidden'!Q160)</f>
        <v>0</v>
      </c>
      <c r="Q159" s="205">
        <f>IF('Indicator Date hidden'!R160="x","x",$Q$2-'Indicator Date hidden'!R160)</f>
        <v>2</v>
      </c>
      <c r="R159" s="205">
        <f>IF('Indicator Date hidden'!S160="x","x",$R$2-'Indicator Date hidden'!S160)</f>
        <v>0</v>
      </c>
      <c r="S159" s="205">
        <f>IF('Indicator Date hidden'!T160="x","x",$S$2-'Indicator Date hidden'!T160)</f>
        <v>0</v>
      </c>
      <c r="T159" s="205">
        <f>IF('Indicator Date hidden'!U160="x","x",$T$2-'Indicator Date hidden'!U160)</f>
        <v>0</v>
      </c>
      <c r="U159" s="205">
        <f>IF('Indicator Date hidden'!V160="x","x",$U$2-'Indicator Date hidden'!V160)</f>
        <v>0</v>
      </c>
      <c r="V159" s="205">
        <f>IF('Indicator Date hidden'!W160="x","x",$V$2-'Indicator Date hidden'!W160)</f>
        <v>0</v>
      </c>
      <c r="W159" s="205">
        <f>IF('Indicator Date hidden'!X160="x","x",$W$2-'Indicator Date hidden'!X160)</f>
        <v>6</v>
      </c>
      <c r="X159" s="205">
        <f>IF('Indicator Date hidden'!Y160="x","x",$X$2-'Indicator Date hidden'!Y160)</f>
        <v>1</v>
      </c>
      <c r="Y159" s="205">
        <f>IF('Indicator Date hidden'!Z160="x","x",$Y$2-'Indicator Date hidden'!Z160)</f>
        <v>0</v>
      </c>
      <c r="Z159" s="205">
        <f>IF('Indicator Date hidden'!AA160="x","x",$Z$2-'Indicator Date hidden'!AA160)</f>
        <v>0</v>
      </c>
      <c r="AA159" s="205">
        <f>IF('Indicator Date hidden'!AB160="x","x",$AA$2-'Indicator Date hidden'!AB160)</f>
        <v>0</v>
      </c>
      <c r="AB159" s="205">
        <f>IF('Indicator Date hidden'!AC160="x","x",$AB$2-'Indicator Date hidden'!AC160)</f>
        <v>0</v>
      </c>
      <c r="AC159" s="205">
        <f>IF('Indicator Date hidden'!AD160="x","x",$AC$2-'Indicator Date hidden'!AD160)</f>
        <v>0</v>
      </c>
      <c r="AD159" s="205">
        <f>IF('Indicator Date hidden'!AE160="x","x",$AD$2-'Indicator Date hidden'!AE160)</f>
        <v>0</v>
      </c>
      <c r="AE159" s="205">
        <f>IF('Indicator Date hidden'!AF160="x","x",$AE$2-'Indicator Date hidden'!AF160)</f>
        <v>0</v>
      </c>
      <c r="AF159" s="205">
        <f>IF('Indicator Date hidden'!AG160="x","x",$AF$2-'Indicator Date hidden'!AG160)</f>
        <v>2</v>
      </c>
      <c r="AG159" s="205">
        <f>IF('Indicator Date hidden'!AH160="x","x",$AG$2-'Indicator Date hidden'!AH160)</f>
        <v>0</v>
      </c>
      <c r="AH159" s="205">
        <f>IF('Indicator Date hidden'!AI160="x","x",$AH$2-'Indicator Date hidden'!AI160)</f>
        <v>0</v>
      </c>
      <c r="AI159" s="205">
        <f>IF('Indicator Date hidden'!AJ160="x","x",$AI$2-'Indicator Date hidden'!AJ160)</f>
        <v>0</v>
      </c>
      <c r="AJ159" s="205" t="str">
        <f>IF('Indicator Date hidden'!AK160="x","x",$AJ$2-'Indicator Date hidden'!AK160)</f>
        <v>x</v>
      </c>
      <c r="AK159" s="205">
        <f>IF('Indicator Date hidden'!AL160="x","x",$AK$2-'Indicator Date hidden'!AL160)</f>
        <v>1</v>
      </c>
      <c r="AL159" s="205">
        <f>IF('Indicator Date hidden'!AM160="x","x",$AL$2-'Indicator Date hidden'!AM160)</f>
        <v>0</v>
      </c>
      <c r="AM159" s="205">
        <f>IF('Indicator Date hidden'!AN160="x","x",$AM$2-'Indicator Date hidden'!AN160)</f>
        <v>0</v>
      </c>
      <c r="AN159" s="205">
        <f>IF('Indicator Date hidden'!AO160="x","x",$AN$2-'Indicator Date hidden'!AO160)</f>
        <v>0</v>
      </c>
      <c r="AO159" s="205">
        <f>IF('Indicator Date hidden'!AP160="x","x",$AO$2-'Indicator Date hidden'!AP160)</f>
        <v>0</v>
      </c>
      <c r="AP159" s="205">
        <f>IF('Indicator Date hidden'!AQ160="x","x",$AP$2-'Indicator Date hidden'!AQ160)</f>
        <v>0</v>
      </c>
      <c r="AQ159" s="205">
        <f>IF('Indicator Date hidden'!AR160="x","x",$AQ$2-'Indicator Date hidden'!AR160)</f>
        <v>0</v>
      </c>
      <c r="AR159" s="205">
        <f>IF('Indicator Date hidden'!AS160="x","x",$AR$2-'Indicator Date hidden'!AS160)</f>
        <v>0</v>
      </c>
      <c r="AS159" s="205">
        <f>IF('Indicator Date hidden'!AT160="x","x",$AS$2-'Indicator Date hidden'!AT160)</f>
        <v>0</v>
      </c>
      <c r="AT159" s="205">
        <f>IF('Indicator Date hidden'!AU160="x","x",$AT$2-'Indicator Date hidden'!AU160)</f>
        <v>0</v>
      </c>
      <c r="AU159" s="205">
        <f>IF('Indicator Date hidden'!AV160="x","x",$AU$2-'Indicator Date hidden'!AV160)</f>
        <v>2</v>
      </c>
      <c r="AV159" s="205">
        <f>IF('Indicator Date hidden'!AW160="x","x",$AV$2-'Indicator Date hidden'!AW160)</f>
        <v>0</v>
      </c>
      <c r="AW159" s="205">
        <f>IF('Indicator Date hidden'!AX160="x","x",$AW$2-'Indicator Date hidden'!AX160)</f>
        <v>0</v>
      </c>
      <c r="AX159" s="205">
        <f>IF('Indicator Date hidden'!AY160="x","x",$AX$2-'Indicator Date hidden'!AY160)</f>
        <v>0</v>
      </c>
      <c r="AY159" s="205">
        <f>IF('Indicator Date hidden'!AZ160="x","x",$AY$2-'Indicator Date hidden'!AZ160)</f>
        <v>0</v>
      </c>
      <c r="AZ159" s="205">
        <f>IF('Indicator Date hidden'!BA160="x","x",$AZ$2-'Indicator Date hidden'!BA160)</f>
        <v>0</v>
      </c>
      <c r="BA159">
        <f t="shared" si="20"/>
        <v>14</v>
      </c>
      <c r="BB159" s="21">
        <f t="shared" si="21"/>
        <v>0.28000000000000003</v>
      </c>
      <c r="BC159">
        <f t="shared" si="22"/>
        <v>6</v>
      </c>
      <c r="BD159" s="21">
        <f t="shared" si="23"/>
        <v>0.96</v>
      </c>
      <c r="BE159" s="281">
        <f t="shared" si="24"/>
        <v>0</v>
      </c>
    </row>
    <row r="160" spans="1:57" x14ac:dyDescent="0.35">
      <c r="A160" t="s">
        <v>7152</v>
      </c>
      <c r="B160" s="205">
        <f>IF('Indicator Date hidden'!C161="x","x",$B$2-'Indicator Date hidden'!C161)</f>
        <v>0</v>
      </c>
      <c r="C160" s="205">
        <f>IF('Indicator Date hidden'!D161="x","x",$C$2-'Indicator Date hidden'!D161)</f>
        <v>0</v>
      </c>
      <c r="D160" s="205">
        <f>IF('Indicator Date hidden'!E161="x","x",$D$2-'Indicator Date hidden'!E161)</f>
        <v>0</v>
      </c>
      <c r="E160" s="205">
        <f>IF('Indicator Date hidden'!F161="x","x",$E$2-'Indicator Date hidden'!F161)</f>
        <v>0</v>
      </c>
      <c r="F160" s="205">
        <f>IF('Indicator Date hidden'!G161="x","x",$F$2-'Indicator Date hidden'!G161)</f>
        <v>0</v>
      </c>
      <c r="G160" s="205">
        <f>IF('Indicator Date hidden'!H161="x","x",$G$2-'Indicator Date hidden'!H161)</f>
        <v>0</v>
      </c>
      <c r="H160" s="205">
        <f>IF('Indicator Date hidden'!I161="x","x",$H$2-'Indicator Date hidden'!I161)</f>
        <v>0</v>
      </c>
      <c r="I160" s="205">
        <f>IF('Indicator Date hidden'!J161="x","x",$I$2-'Indicator Date hidden'!J161)</f>
        <v>0</v>
      </c>
      <c r="J160" s="205">
        <f>IF('Indicator Date hidden'!K161="x","x",$J$2-'Indicator Date hidden'!K161)</f>
        <v>0</v>
      </c>
      <c r="K160" s="205">
        <f>IF('Indicator Date hidden'!L161="x","x",$K$2-'Indicator Date hidden'!L161)</f>
        <v>0</v>
      </c>
      <c r="L160" s="205">
        <f>IF('Indicator Date hidden'!M161="x","x",$L$2-'Indicator Date hidden'!M161)</f>
        <v>0</v>
      </c>
      <c r="M160" s="205">
        <f>IF('Indicator Date hidden'!N161="x","x",$M$2-'Indicator Date hidden'!N161)</f>
        <v>0</v>
      </c>
      <c r="N160" s="205">
        <f>IF('Indicator Date hidden'!O161="x","x",$N$2-'Indicator Date hidden'!O161)</f>
        <v>0</v>
      </c>
      <c r="O160" s="205">
        <f>IF('Indicator Date hidden'!P161="x","x",$O$2-'Indicator Date hidden'!P161)</f>
        <v>0</v>
      </c>
      <c r="P160" s="205">
        <f>IF('Indicator Date hidden'!Q161="x","x",$P$2-'Indicator Date hidden'!Q161)</f>
        <v>0</v>
      </c>
      <c r="Q160" s="205">
        <f>IF('Indicator Date hidden'!R161="x","x",$Q$2-'Indicator Date hidden'!R161)</f>
        <v>4</v>
      </c>
      <c r="R160" s="205">
        <f>IF('Indicator Date hidden'!S161="x","x",$R$2-'Indicator Date hidden'!S161)</f>
        <v>0</v>
      </c>
      <c r="S160" s="205">
        <f>IF('Indicator Date hidden'!T161="x","x",$S$2-'Indicator Date hidden'!T161)</f>
        <v>0</v>
      </c>
      <c r="T160" s="205">
        <f>IF('Indicator Date hidden'!U161="x","x",$T$2-'Indicator Date hidden'!U161)</f>
        <v>0</v>
      </c>
      <c r="U160" s="205">
        <f>IF('Indicator Date hidden'!V161="x","x",$U$2-'Indicator Date hidden'!V161)</f>
        <v>0</v>
      </c>
      <c r="V160" s="205">
        <f>IF('Indicator Date hidden'!W161="x","x",$V$2-'Indicator Date hidden'!W161)</f>
        <v>0</v>
      </c>
      <c r="W160" s="205">
        <f>IF('Indicator Date hidden'!X161="x","x",$W$2-'Indicator Date hidden'!X161)</f>
        <v>4</v>
      </c>
      <c r="X160" s="205" t="str">
        <f>IF('Indicator Date hidden'!Y161="x","x",$X$2-'Indicator Date hidden'!Y161)</f>
        <v>x</v>
      </c>
      <c r="Y160" s="205">
        <f>IF('Indicator Date hidden'!Z161="x","x",$Y$2-'Indicator Date hidden'!Z161)</f>
        <v>0</v>
      </c>
      <c r="Z160" s="205">
        <f>IF('Indicator Date hidden'!AA161="x","x",$Z$2-'Indicator Date hidden'!AA161)</f>
        <v>0</v>
      </c>
      <c r="AA160" s="205">
        <f>IF('Indicator Date hidden'!AB161="x","x",$AA$2-'Indicator Date hidden'!AB161)</f>
        <v>0</v>
      </c>
      <c r="AB160" s="205">
        <f>IF('Indicator Date hidden'!AC161="x","x",$AB$2-'Indicator Date hidden'!AC161)</f>
        <v>0</v>
      </c>
      <c r="AC160" s="205">
        <f>IF('Indicator Date hidden'!AD161="x","x",$AC$2-'Indicator Date hidden'!AD161)</f>
        <v>0</v>
      </c>
      <c r="AD160" s="205">
        <f>IF('Indicator Date hidden'!AE161="x","x",$AD$2-'Indicator Date hidden'!AE161)</f>
        <v>0</v>
      </c>
      <c r="AE160" s="205" t="str">
        <f>IF('Indicator Date hidden'!AF161="x","x",$AE$2-'Indicator Date hidden'!AF161)</f>
        <v>x</v>
      </c>
      <c r="AF160" s="205" t="str">
        <f>IF('Indicator Date hidden'!AG161="x","x",$AF$2-'Indicator Date hidden'!AG161)</f>
        <v>x</v>
      </c>
      <c r="AG160" s="205">
        <f>IF('Indicator Date hidden'!AH161="x","x",$AG$2-'Indicator Date hidden'!AH161)</f>
        <v>0</v>
      </c>
      <c r="AH160" s="205">
        <f>IF('Indicator Date hidden'!AI161="x","x",$AH$2-'Indicator Date hidden'!AI161)</f>
        <v>0</v>
      </c>
      <c r="AI160" s="205">
        <f>IF('Indicator Date hidden'!AJ161="x","x",$AI$2-'Indicator Date hidden'!AJ161)</f>
        <v>0</v>
      </c>
      <c r="AJ160" s="205">
        <f>IF('Indicator Date hidden'!AK161="x","x",$AJ$2-'Indicator Date hidden'!AK161)</f>
        <v>1</v>
      </c>
      <c r="AK160" s="205">
        <f>IF('Indicator Date hidden'!AL161="x","x",$AK$2-'Indicator Date hidden'!AL161)</f>
        <v>0</v>
      </c>
      <c r="AL160" s="205">
        <f>IF('Indicator Date hidden'!AM161="x","x",$AL$2-'Indicator Date hidden'!AM161)</f>
        <v>0</v>
      </c>
      <c r="AM160" s="205">
        <f>IF('Indicator Date hidden'!AN161="x","x",$AM$2-'Indicator Date hidden'!AN161)</f>
        <v>0</v>
      </c>
      <c r="AN160" s="205">
        <f>IF('Indicator Date hidden'!AO161="x","x",$AN$2-'Indicator Date hidden'!AO161)</f>
        <v>0</v>
      </c>
      <c r="AO160" s="205" t="str">
        <f>IF('Indicator Date hidden'!AP161="x","x",$AO$2-'Indicator Date hidden'!AP161)</f>
        <v>x</v>
      </c>
      <c r="AP160" s="205" t="str">
        <f>IF('Indicator Date hidden'!AQ161="x","x",$AP$2-'Indicator Date hidden'!AQ161)</f>
        <v>x</v>
      </c>
      <c r="AQ160" s="205" t="str">
        <f>IF('Indicator Date hidden'!AR161="x","x",$AQ$2-'Indicator Date hidden'!AR161)</f>
        <v>x</v>
      </c>
      <c r="AR160" s="205">
        <f>IF('Indicator Date hidden'!AS161="x","x",$AR$2-'Indicator Date hidden'!AS161)</f>
        <v>0</v>
      </c>
      <c r="AS160" s="205">
        <f>IF('Indicator Date hidden'!AT161="x","x",$AS$2-'Indicator Date hidden'!AT161)</f>
        <v>0</v>
      </c>
      <c r="AT160" s="205">
        <f>IF('Indicator Date hidden'!AU161="x","x",$AT$2-'Indicator Date hidden'!AU161)</f>
        <v>0</v>
      </c>
      <c r="AU160" s="205">
        <f>IF('Indicator Date hidden'!AV161="x","x",$AU$2-'Indicator Date hidden'!AV161)</f>
        <v>6</v>
      </c>
      <c r="AV160" s="205">
        <f>IF('Indicator Date hidden'!AW161="x","x",$AV$2-'Indicator Date hidden'!AW161)</f>
        <v>0</v>
      </c>
      <c r="AW160" s="205">
        <f>IF('Indicator Date hidden'!AX161="x","x",$AW$2-'Indicator Date hidden'!AX161)</f>
        <v>0</v>
      </c>
      <c r="AX160" s="205">
        <f>IF('Indicator Date hidden'!AY161="x","x",$AX$2-'Indicator Date hidden'!AY161)</f>
        <v>0</v>
      </c>
      <c r="AY160" s="205">
        <f>IF('Indicator Date hidden'!AZ161="x","x",$AY$2-'Indicator Date hidden'!AZ161)</f>
        <v>0</v>
      </c>
      <c r="AZ160" s="205">
        <f>IF('Indicator Date hidden'!BA161="x","x",$AZ$2-'Indicator Date hidden'!BA161)</f>
        <v>0</v>
      </c>
      <c r="BA160">
        <f t="shared" si="20"/>
        <v>15</v>
      </c>
      <c r="BB160" s="21">
        <f t="shared" si="21"/>
        <v>0.33333333333333331</v>
      </c>
      <c r="BC160">
        <f t="shared" si="22"/>
        <v>4</v>
      </c>
      <c r="BD160" s="21">
        <f t="shared" si="23"/>
        <v>1.1925695879998879</v>
      </c>
      <c r="BE160" s="281">
        <f t="shared" si="24"/>
        <v>0</v>
      </c>
    </row>
    <row r="161" spans="1:57" x14ac:dyDescent="0.35">
      <c r="A161" t="s">
        <v>6981</v>
      </c>
      <c r="B161" s="205">
        <f>IF('Indicator Date hidden'!C162="x","x",$B$2-'Indicator Date hidden'!C162)</f>
        <v>0</v>
      </c>
      <c r="C161" s="205">
        <f>IF('Indicator Date hidden'!D162="x","x",$C$2-'Indicator Date hidden'!D162)</f>
        <v>0</v>
      </c>
      <c r="D161" s="205">
        <f>IF('Indicator Date hidden'!E162="x","x",$D$2-'Indicator Date hidden'!E162)</f>
        <v>0</v>
      </c>
      <c r="E161" s="205">
        <f>IF('Indicator Date hidden'!F162="x","x",$E$2-'Indicator Date hidden'!F162)</f>
        <v>0</v>
      </c>
      <c r="F161" s="205">
        <f>IF('Indicator Date hidden'!G162="x","x",$F$2-'Indicator Date hidden'!G162)</f>
        <v>0</v>
      </c>
      <c r="G161" s="205">
        <f>IF('Indicator Date hidden'!H162="x","x",$G$2-'Indicator Date hidden'!H162)</f>
        <v>0</v>
      </c>
      <c r="H161" s="205">
        <f>IF('Indicator Date hidden'!I162="x","x",$H$2-'Indicator Date hidden'!I162)</f>
        <v>0</v>
      </c>
      <c r="I161" s="205">
        <f>IF('Indicator Date hidden'!J162="x","x",$I$2-'Indicator Date hidden'!J162)</f>
        <v>0</v>
      </c>
      <c r="J161" s="205">
        <f>IF('Indicator Date hidden'!K162="x","x",$J$2-'Indicator Date hidden'!K162)</f>
        <v>0</v>
      </c>
      <c r="K161" s="205">
        <f>IF('Indicator Date hidden'!L162="x","x",$K$2-'Indicator Date hidden'!L162)</f>
        <v>0</v>
      </c>
      <c r="L161" s="205">
        <f>IF('Indicator Date hidden'!M162="x","x",$L$2-'Indicator Date hidden'!M162)</f>
        <v>0</v>
      </c>
      <c r="M161" s="205">
        <f>IF('Indicator Date hidden'!N162="x","x",$M$2-'Indicator Date hidden'!N162)</f>
        <v>0</v>
      </c>
      <c r="N161" s="205">
        <f>IF('Indicator Date hidden'!O162="x","x",$N$2-'Indicator Date hidden'!O162)</f>
        <v>0</v>
      </c>
      <c r="O161" s="205">
        <f>IF('Indicator Date hidden'!P162="x","x",$O$2-'Indicator Date hidden'!P162)</f>
        <v>0</v>
      </c>
      <c r="P161" s="205">
        <f>IF('Indicator Date hidden'!Q162="x","x",$P$2-'Indicator Date hidden'!Q162)</f>
        <v>0</v>
      </c>
      <c r="Q161" s="205" t="str">
        <f>IF('Indicator Date hidden'!R162="x","x",$Q$2-'Indicator Date hidden'!R162)</f>
        <v>x</v>
      </c>
      <c r="R161" s="205">
        <f>IF('Indicator Date hidden'!S162="x","x",$R$2-'Indicator Date hidden'!S162)</f>
        <v>0</v>
      </c>
      <c r="S161" s="205">
        <f>IF('Indicator Date hidden'!T162="x","x",$S$2-'Indicator Date hidden'!T162)</f>
        <v>0</v>
      </c>
      <c r="T161" s="205">
        <f>IF('Indicator Date hidden'!U162="x","x",$T$2-'Indicator Date hidden'!U162)</f>
        <v>0</v>
      </c>
      <c r="U161" s="205" t="str">
        <f>IF('Indicator Date hidden'!V162="x","x",$U$2-'Indicator Date hidden'!V162)</f>
        <v>x</v>
      </c>
      <c r="V161" s="205">
        <f>IF('Indicator Date hidden'!W162="x","x",$V$2-'Indicator Date hidden'!W162)</f>
        <v>0</v>
      </c>
      <c r="W161" s="205" t="str">
        <f>IF('Indicator Date hidden'!X162="x","x",$W$2-'Indicator Date hidden'!X162)</f>
        <v>x</v>
      </c>
      <c r="X161" s="205">
        <f>IF('Indicator Date hidden'!Y162="x","x",$X$2-'Indicator Date hidden'!Y162)</f>
        <v>1</v>
      </c>
      <c r="Y161" s="205">
        <f>IF('Indicator Date hidden'!Z162="x","x",$Y$2-'Indicator Date hidden'!Z162)</f>
        <v>0</v>
      </c>
      <c r="Z161" s="205">
        <f>IF('Indicator Date hidden'!AA162="x","x",$Z$2-'Indicator Date hidden'!AA162)</f>
        <v>0</v>
      </c>
      <c r="AA161" s="205">
        <f>IF('Indicator Date hidden'!AB162="x","x",$AA$2-'Indicator Date hidden'!AB162)</f>
        <v>1</v>
      </c>
      <c r="AB161" s="205">
        <f>IF('Indicator Date hidden'!AC162="x","x",$AB$2-'Indicator Date hidden'!AC162)</f>
        <v>0</v>
      </c>
      <c r="AC161" s="205">
        <f>IF('Indicator Date hidden'!AD162="x","x",$AC$2-'Indicator Date hidden'!AD162)</f>
        <v>0</v>
      </c>
      <c r="AD161" s="205" t="str">
        <f>IF('Indicator Date hidden'!AE162="x","x",$AD$2-'Indicator Date hidden'!AE162)</f>
        <v>x</v>
      </c>
      <c r="AE161" s="205">
        <f>IF('Indicator Date hidden'!AF162="x","x",$AE$2-'Indicator Date hidden'!AF162)</f>
        <v>0</v>
      </c>
      <c r="AF161" s="205">
        <f>IF('Indicator Date hidden'!AG162="x","x",$AF$2-'Indicator Date hidden'!AG162)</f>
        <v>1</v>
      </c>
      <c r="AG161" s="205">
        <f>IF('Indicator Date hidden'!AH162="x","x",$AG$2-'Indicator Date hidden'!AH162)</f>
        <v>0</v>
      </c>
      <c r="AH161" s="205">
        <f>IF('Indicator Date hidden'!AI162="x","x",$AH$2-'Indicator Date hidden'!AI162)</f>
        <v>0</v>
      </c>
      <c r="AI161" s="205">
        <f>IF('Indicator Date hidden'!AJ162="x","x",$AI$2-'Indicator Date hidden'!AJ162)</f>
        <v>0</v>
      </c>
      <c r="AJ161" s="205" t="str">
        <f>IF('Indicator Date hidden'!AK162="x","x",$AJ$2-'Indicator Date hidden'!AK162)</f>
        <v>x</v>
      </c>
      <c r="AK161" s="205">
        <f>IF('Indicator Date hidden'!AL162="x","x",$AK$2-'Indicator Date hidden'!AL162)</f>
        <v>1</v>
      </c>
      <c r="AL161" s="205">
        <f>IF('Indicator Date hidden'!AM162="x","x",$AL$2-'Indicator Date hidden'!AM162)</f>
        <v>0</v>
      </c>
      <c r="AM161" s="205">
        <f>IF('Indicator Date hidden'!AN162="x","x",$AM$2-'Indicator Date hidden'!AN162)</f>
        <v>0</v>
      </c>
      <c r="AN161" s="205">
        <f>IF('Indicator Date hidden'!AO162="x","x",$AN$2-'Indicator Date hidden'!AO162)</f>
        <v>0</v>
      </c>
      <c r="AO161" s="205">
        <f>IF('Indicator Date hidden'!AP162="x","x",$AO$2-'Indicator Date hidden'!AP162)</f>
        <v>0</v>
      </c>
      <c r="AP161" s="205">
        <f>IF('Indicator Date hidden'!AQ162="x","x",$AP$2-'Indicator Date hidden'!AQ162)</f>
        <v>0</v>
      </c>
      <c r="AQ161" s="205">
        <f>IF('Indicator Date hidden'!AR162="x","x",$AQ$2-'Indicator Date hidden'!AR162)</f>
        <v>0</v>
      </c>
      <c r="AR161" s="205">
        <f>IF('Indicator Date hidden'!AS162="x","x",$AR$2-'Indicator Date hidden'!AS162)</f>
        <v>0</v>
      </c>
      <c r="AS161" s="205">
        <f>IF('Indicator Date hidden'!AT162="x","x",$AS$2-'Indicator Date hidden'!AT162)</f>
        <v>0</v>
      </c>
      <c r="AT161" s="205">
        <f>IF('Indicator Date hidden'!AU162="x","x",$AT$2-'Indicator Date hidden'!AU162)</f>
        <v>0</v>
      </c>
      <c r="AU161" s="205">
        <f>IF('Indicator Date hidden'!AV162="x","x",$AU$2-'Indicator Date hidden'!AV162)</f>
        <v>1</v>
      </c>
      <c r="AV161" s="205">
        <f>IF('Indicator Date hidden'!AW162="x","x",$AV$2-'Indicator Date hidden'!AW162)</f>
        <v>0</v>
      </c>
      <c r="AW161" s="205">
        <f>IF('Indicator Date hidden'!AX162="x","x",$AW$2-'Indicator Date hidden'!AX162)</f>
        <v>0</v>
      </c>
      <c r="AX161" s="205">
        <f>IF('Indicator Date hidden'!AY162="x","x",$AX$2-'Indicator Date hidden'!AY162)</f>
        <v>0</v>
      </c>
      <c r="AY161" s="205">
        <f>IF('Indicator Date hidden'!AZ162="x","x",$AY$2-'Indicator Date hidden'!AZ162)</f>
        <v>0</v>
      </c>
      <c r="AZ161" s="205">
        <f>IF('Indicator Date hidden'!BA162="x","x",$AZ$2-'Indicator Date hidden'!BA162)</f>
        <v>0</v>
      </c>
      <c r="BA161">
        <f t="shared" si="20"/>
        <v>5</v>
      </c>
      <c r="BB161" s="21">
        <f t="shared" si="21"/>
        <v>0.10869565217391304</v>
      </c>
      <c r="BC161">
        <f t="shared" si="22"/>
        <v>5</v>
      </c>
      <c r="BD161" s="21">
        <f t="shared" si="23"/>
        <v>0.31125697963644244</v>
      </c>
      <c r="BE161" s="281">
        <f t="shared" si="24"/>
        <v>0</v>
      </c>
    </row>
    <row r="162" spans="1:57" x14ac:dyDescent="0.35">
      <c r="A162" t="s">
        <v>7063</v>
      </c>
      <c r="B162" s="205">
        <f>IF('Indicator Date hidden'!C163="x","x",$B$2-'Indicator Date hidden'!C163)</f>
        <v>0</v>
      </c>
      <c r="C162" s="205">
        <f>IF('Indicator Date hidden'!D163="x","x",$C$2-'Indicator Date hidden'!D163)</f>
        <v>0</v>
      </c>
      <c r="D162" s="205">
        <f>IF('Indicator Date hidden'!E163="x","x",$D$2-'Indicator Date hidden'!E163)</f>
        <v>0</v>
      </c>
      <c r="E162" s="205">
        <f>IF('Indicator Date hidden'!F163="x","x",$E$2-'Indicator Date hidden'!F163)</f>
        <v>0</v>
      </c>
      <c r="F162" s="205">
        <f>IF('Indicator Date hidden'!G163="x","x",$F$2-'Indicator Date hidden'!G163)</f>
        <v>0</v>
      </c>
      <c r="G162" s="205">
        <f>IF('Indicator Date hidden'!H163="x","x",$G$2-'Indicator Date hidden'!H163)</f>
        <v>0</v>
      </c>
      <c r="H162" s="205">
        <f>IF('Indicator Date hidden'!I163="x","x",$H$2-'Indicator Date hidden'!I163)</f>
        <v>0</v>
      </c>
      <c r="I162" s="205">
        <f>IF('Indicator Date hidden'!J163="x","x",$I$2-'Indicator Date hidden'!J163)</f>
        <v>0</v>
      </c>
      <c r="J162" s="205">
        <f>IF('Indicator Date hidden'!K163="x","x",$J$2-'Indicator Date hidden'!K163)</f>
        <v>0</v>
      </c>
      <c r="K162" s="205">
        <f>IF('Indicator Date hidden'!L163="x","x",$K$2-'Indicator Date hidden'!L163)</f>
        <v>0</v>
      </c>
      <c r="L162" s="205">
        <f>IF('Indicator Date hidden'!M163="x","x",$L$2-'Indicator Date hidden'!M163)</f>
        <v>0</v>
      </c>
      <c r="M162" s="205">
        <f>IF('Indicator Date hidden'!N163="x","x",$M$2-'Indicator Date hidden'!N163)</f>
        <v>0</v>
      </c>
      <c r="N162" s="205">
        <f>IF('Indicator Date hidden'!O163="x","x",$N$2-'Indicator Date hidden'!O163)</f>
        <v>0</v>
      </c>
      <c r="O162" s="205">
        <f>IF('Indicator Date hidden'!P163="x","x",$O$2-'Indicator Date hidden'!P163)</f>
        <v>0</v>
      </c>
      <c r="P162" s="205">
        <f>IF('Indicator Date hidden'!Q163="x","x",$P$2-'Indicator Date hidden'!Q163)</f>
        <v>0</v>
      </c>
      <c r="Q162" s="205" t="str">
        <f>IF('Indicator Date hidden'!R163="x","x",$Q$2-'Indicator Date hidden'!R163)</f>
        <v>x</v>
      </c>
      <c r="R162" s="205">
        <f>IF('Indicator Date hidden'!S163="x","x",$R$2-'Indicator Date hidden'!S163)</f>
        <v>0</v>
      </c>
      <c r="S162" s="205">
        <f>IF('Indicator Date hidden'!T163="x","x",$S$2-'Indicator Date hidden'!T163)</f>
        <v>0</v>
      </c>
      <c r="T162" s="205">
        <f>IF('Indicator Date hidden'!U163="x","x",$T$2-'Indicator Date hidden'!U163)</f>
        <v>0</v>
      </c>
      <c r="U162" s="205">
        <f>IF('Indicator Date hidden'!V163="x","x",$U$2-'Indicator Date hidden'!V163)</f>
        <v>0</v>
      </c>
      <c r="V162" s="205">
        <f>IF('Indicator Date hidden'!W163="x","x",$V$2-'Indicator Date hidden'!W163)</f>
        <v>0</v>
      </c>
      <c r="W162" s="205">
        <f>IF('Indicator Date hidden'!X163="x","x",$W$2-'Indicator Date hidden'!X163)</f>
        <v>2</v>
      </c>
      <c r="X162" s="205">
        <f>IF('Indicator Date hidden'!Y163="x","x",$X$2-'Indicator Date hidden'!Y163)</f>
        <v>4</v>
      </c>
      <c r="Y162" s="205">
        <f>IF('Indicator Date hidden'!Z163="x","x",$Y$2-'Indicator Date hidden'!Z163)</f>
        <v>0</v>
      </c>
      <c r="Z162" s="205">
        <f>IF('Indicator Date hidden'!AA163="x","x",$Z$2-'Indicator Date hidden'!AA163)</f>
        <v>0</v>
      </c>
      <c r="AA162" s="205">
        <f>IF('Indicator Date hidden'!AB163="x","x",$AA$2-'Indicator Date hidden'!AB163)</f>
        <v>0</v>
      </c>
      <c r="AB162" s="205">
        <f>IF('Indicator Date hidden'!AC163="x","x",$AB$2-'Indicator Date hidden'!AC163)</f>
        <v>0</v>
      </c>
      <c r="AC162" s="205">
        <f>IF('Indicator Date hidden'!AD163="x","x",$AC$2-'Indicator Date hidden'!AD163)</f>
        <v>0</v>
      </c>
      <c r="AD162" s="205">
        <f>IF('Indicator Date hidden'!AE163="x","x",$AD$2-'Indicator Date hidden'!AE163)</f>
        <v>0</v>
      </c>
      <c r="AE162" s="205">
        <f>IF('Indicator Date hidden'!AF163="x","x",$AE$2-'Indicator Date hidden'!AF163)</f>
        <v>0</v>
      </c>
      <c r="AF162" s="205">
        <f>IF('Indicator Date hidden'!AG163="x","x",$AF$2-'Indicator Date hidden'!AG163)</f>
        <v>1</v>
      </c>
      <c r="AG162" s="205">
        <f>IF('Indicator Date hidden'!AH163="x","x",$AG$2-'Indicator Date hidden'!AH163)</f>
        <v>0</v>
      </c>
      <c r="AH162" s="205">
        <f>IF('Indicator Date hidden'!AI163="x","x",$AH$2-'Indicator Date hidden'!AI163)</f>
        <v>0</v>
      </c>
      <c r="AI162" s="205">
        <f>IF('Indicator Date hidden'!AJ163="x","x",$AI$2-'Indicator Date hidden'!AJ163)</f>
        <v>0</v>
      </c>
      <c r="AJ162" s="205">
        <f>IF('Indicator Date hidden'!AK163="x","x",$AJ$2-'Indicator Date hidden'!AK163)</f>
        <v>1</v>
      </c>
      <c r="AK162" s="205">
        <f>IF('Indicator Date hidden'!AL163="x","x",$AK$2-'Indicator Date hidden'!AL163)</f>
        <v>1</v>
      </c>
      <c r="AL162" s="205">
        <f>IF('Indicator Date hidden'!AM163="x","x",$AL$2-'Indicator Date hidden'!AM163)</f>
        <v>0</v>
      </c>
      <c r="AM162" s="205">
        <f>IF('Indicator Date hidden'!AN163="x","x",$AM$2-'Indicator Date hidden'!AN163)</f>
        <v>0</v>
      </c>
      <c r="AN162" s="205">
        <f>IF('Indicator Date hidden'!AO163="x","x",$AN$2-'Indicator Date hidden'!AO163)</f>
        <v>0</v>
      </c>
      <c r="AO162" s="205">
        <f>IF('Indicator Date hidden'!AP163="x","x",$AO$2-'Indicator Date hidden'!AP163)</f>
        <v>0</v>
      </c>
      <c r="AP162" s="205">
        <f>IF('Indicator Date hidden'!AQ163="x","x",$AP$2-'Indicator Date hidden'!AQ163)</f>
        <v>0</v>
      </c>
      <c r="AQ162" s="205">
        <f>IF('Indicator Date hidden'!AR163="x","x",$AQ$2-'Indicator Date hidden'!AR163)</f>
        <v>0</v>
      </c>
      <c r="AR162" s="205">
        <f>IF('Indicator Date hidden'!AS163="x","x",$AR$2-'Indicator Date hidden'!AS163)</f>
        <v>0</v>
      </c>
      <c r="AS162" s="205">
        <f>IF('Indicator Date hidden'!AT163="x","x",$AS$2-'Indicator Date hidden'!AT163)</f>
        <v>0</v>
      </c>
      <c r="AT162" s="205">
        <f>IF('Indicator Date hidden'!AU163="x","x",$AT$2-'Indicator Date hidden'!AU163)</f>
        <v>0</v>
      </c>
      <c r="AU162" s="205">
        <f>IF('Indicator Date hidden'!AV163="x","x",$AU$2-'Indicator Date hidden'!AV163)</f>
        <v>4</v>
      </c>
      <c r="AV162" s="205">
        <f>IF('Indicator Date hidden'!AW163="x","x",$AV$2-'Indicator Date hidden'!AW163)</f>
        <v>0</v>
      </c>
      <c r="AW162" s="205">
        <f>IF('Indicator Date hidden'!AX163="x","x",$AW$2-'Indicator Date hidden'!AX163)</f>
        <v>0</v>
      </c>
      <c r="AX162" s="205">
        <f>IF('Indicator Date hidden'!AY163="x","x",$AX$2-'Indicator Date hidden'!AY163)</f>
        <v>0</v>
      </c>
      <c r="AY162" s="205">
        <f>IF('Indicator Date hidden'!AZ163="x","x",$AY$2-'Indicator Date hidden'!AZ163)</f>
        <v>0</v>
      </c>
      <c r="AZ162" s="205">
        <f>IF('Indicator Date hidden'!BA163="x","x",$AZ$2-'Indicator Date hidden'!BA163)</f>
        <v>0</v>
      </c>
      <c r="BA162">
        <f t="shared" si="20"/>
        <v>13</v>
      </c>
      <c r="BB162" s="21">
        <f t="shared" si="21"/>
        <v>0.26</v>
      </c>
      <c r="BC162">
        <f t="shared" si="22"/>
        <v>6</v>
      </c>
      <c r="BD162" s="21">
        <f t="shared" si="23"/>
        <v>0.84403791384036775</v>
      </c>
      <c r="BE162" s="281">
        <f t="shared" si="24"/>
        <v>0</v>
      </c>
    </row>
    <row r="163" spans="1:57" x14ac:dyDescent="0.35">
      <c r="A163" t="s">
        <v>7140</v>
      </c>
      <c r="B163" s="205">
        <f>IF('Indicator Date hidden'!C164="x","x",$B$2-'Indicator Date hidden'!C164)</f>
        <v>0</v>
      </c>
      <c r="C163" s="205">
        <f>IF('Indicator Date hidden'!D164="x","x",$C$2-'Indicator Date hidden'!D164)</f>
        <v>0</v>
      </c>
      <c r="D163" s="205">
        <f>IF('Indicator Date hidden'!E164="x","x",$D$2-'Indicator Date hidden'!E164)</f>
        <v>0</v>
      </c>
      <c r="E163" s="205">
        <f>IF('Indicator Date hidden'!F164="x","x",$E$2-'Indicator Date hidden'!F164)</f>
        <v>0</v>
      </c>
      <c r="F163" s="205">
        <f>IF('Indicator Date hidden'!G164="x","x",$F$2-'Indicator Date hidden'!G164)</f>
        <v>0</v>
      </c>
      <c r="G163" s="205">
        <f>IF('Indicator Date hidden'!H164="x","x",$G$2-'Indicator Date hidden'!H164)</f>
        <v>0</v>
      </c>
      <c r="H163" s="205">
        <f>IF('Indicator Date hidden'!I164="x","x",$H$2-'Indicator Date hidden'!I164)</f>
        <v>0</v>
      </c>
      <c r="I163" s="205">
        <f>IF('Indicator Date hidden'!J164="x","x",$I$2-'Indicator Date hidden'!J164)</f>
        <v>0</v>
      </c>
      <c r="J163" s="205">
        <f>IF('Indicator Date hidden'!K164="x","x",$J$2-'Indicator Date hidden'!K164)</f>
        <v>0</v>
      </c>
      <c r="K163" s="205">
        <f>IF('Indicator Date hidden'!L164="x","x",$K$2-'Indicator Date hidden'!L164)</f>
        <v>0</v>
      </c>
      <c r="L163" s="205">
        <f>IF('Indicator Date hidden'!M164="x","x",$L$2-'Indicator Date hidden'!M164)</f>
        <v>0</v>
      </c>
      <c r="M163" s="205">
        <f>IF('Indicator Date hidden'!N164="x","x",$M$2-'Indicator Date hidden'!N164)</f>
        <v>0</v>
      </c>
      <c r="N163" s="205">
        <f>IF('Indicator Date hidden'!O164="x","x",$N$2-'Indicator Date hidden'!O164)</f>
        <v>0</v>
      </c>
      <c r="O163" s="205">
        <f>IF('Indicator Date hidden'!P164="x","x",$O$2-'Indicator Date hidden'!P164)</f>
        <v>0</v>
      </c>
      <c r="P163" s="205">
        <f>IF('Indicator Date hidden'!Q164="x","x",$P$2-'Indicator Date hidden'!Q164)</f>
        <v>0</v>
      </c>
      <c r="Q163" s="205">
        <f>IF('Indicator Date hidden'!R164="x","x",$Q$2-'Indicator Date hidden'!R164)</f>
        <v>4</v>
      </c>
      <c r="R163" s="205">
        <f>IF('Indicator Date hidden'!S164="x","x",$R$2-'Indicator Date hidden'!S164)</f>
        <v>0</v>
      </c>
      <c r="S163" s="205">
        <f>IF('Indicator Date hidden'!T164="x","x",$S$2-'Indicator Date hidden'!T164)</f>
        <v>0</v>
      </c>
      <c r="T163" s="205">
        <f>IF('Indicator Date hidden'!U164="x","x",$T$2-'Indicator Date hidden'!U164)</f>
        <v>0</v>
      </c>
      <c r="U163" s="205">
        <f>IF('Indicator Date hidden'!V164="x","x",$U$2-'Indicator Date hidden'!V164)</f>
        <v>0</v>
      </c>
      <c r="V163" s="205">
        <f>IF('Indicator Date hidden'!W164="x","x",$V$2-'Indicator Date hidden'!W164)</f>
        <v>0</v>
      </c>
      <c r="W163" s="205">
        <f>IF('Indicator Date hidden'!X164="x","x",$W$2-'Indicator Date hidden'!X164)</f>
        <v>0</v>
      </c>
      <c r="X163" s="205">
        <f>IF('Indicator Date hidden'!Y164="x","x",$X$2-'Indicator Date hidden'!Y164)</f>
        <v>4</v>
      </c>
      <c r="Y163" s="205">
        <f>IF('Indicator Date hidden'!Z164="x","x",$Y$2-'Indicator Date hidden'!Z164)</f>
        <v>0</v>
      </c>
      <c r="Z163" s="205">
        <f>IF('Indicator Date hidden'!AA164="x","x",$Z$2-'Indicator Date hidden'!AA164)</f>
        <v>0</v>
      </c>
      <c r="AA163" s="205">
        <f>IF('Indicator Date hidden'!AB164="x","x",$AA$2-'Indicator Date hidden'!AB164)</f>
        <v>0</v>
      </c>
      <c r="AB163" s="205">
        <f>IF('Indicator Date hidden'!AC164="x","x",$AB$2-'Indicator Date hidden'!AC164)</f>
        <v>0</v>
      </c>
      <c r="AC163" s="205">
        <f>IF('Indicator Date hidden'!AD164="x","x",$AC$2-'Indicator Date hidden'!AD164)</f>
        <v>0</v>
      </c>
      <c r="AD163" s="205">
        <f>IF('Indicator Date hidden'!AE164="x","x",$AD$2-'Indicator Date hidden'!AE164)</f>
        <v>0</v>
      </c>
      <c r="AE163" s="205">
        <f>IF('Indicator Date hidden'!AF164="x","x",$AE$2-'Indicator Date hidden'!AF164)</f>
        <v>0</v>
      </c>
      <c r="AF163" s="205">
        <f>IF('Indicator Date hidden'!AG164="x","x",$AF$2-'Indicator Date hidden'!AG164)</f>
        <v>4</v>
      </c>
      <c r="AG163" s="205">
        <f>IF('Indicator Date hidden'!AH164="x","x",$AG$2-'Indicator Date hidden'!AH164)</f>
        <v>0</v>
      </c>
      <c r="AH163" s="205">
        <f>IF('Indicator Date hidden'!AI164="x","x",$AH$2-'Indicator Date hidden'!AI164)</f>
        <v>0</v>
      </c>
      <c r="AI163" s="205">
        <f>IF('Indicator Date hidden'!AJ164="x","x",$AI$2-'Indicator Date hidden'!AJ164)</f>
        <v>0</v>
      </c>
      <c r="AJ163" s="205">
        <f>IF('Indicator Date hidden'!AK164="x","x",$AJ$2-'Indicator Date hidden'!AK164)</f>
        <v>1</v>
      </c>
      <c r="AK163" s="205">
        <f>IF('Indicator Date hidden'!AL164="x","x",$AK$2-'Indicator Date hidden'!AL164)</f>
        <v>0</v>
      </c>
      <c r="AL163" s="205">
        <f>IF('Indicator Date hidden'!AM164="x","x",$AL$2-'Indicator Date hidden'!AM164)</f>
        <v>0</v>
      </c>
      <c r="AM163" s="205">
        <f>IF('Indicator Date hidden'!AN164="x","x",$AM$2-'Indicator Date hidden'!AN164)</f>
        <v>0</v>
      </c>
      <c r="AN163" s="205">
        <f>IF('Indicator Date hidden'!AO164="x","x",$AN$2-'Indicator Date hidden'!AO164)</f>
        <v>0</v>
      </c>
      <c r="AO163" s="205" t="str">
        <f>IF('Indicator Date hidden'!AP164="x","x",$AO$2-'Indicator Date hidden'!AP164)</f>
        <v>x</v>
      </c>
      <c r="AP163" s="205" t="str">
        <f>IF('Indicator Date hidden'!AQ164="x","x",$AP$2-'Indicator Date hidden'!AQ164)</f>
        <v>x</v>
      </c>
      <c r="AQ163" s="205">
        <f>IF('Indicator Date hidden'!AR164="x","x",$AQ$2-'Indicator Date hidden'!AR164)</f>
        <v>4</v>
      </c>
      <c r="AR163" s="205">
        <f>IF('Indicator Date hidden'!AS164="x","x",$AR$2-'Indicator Date hidden'!AS164)</f>
        <v>0</v>
      </c>
      <c r="AS163" s="205">
        <f>IF('Indicator Date hidden'!AT164="x","x",$AS$2-'Indicator Date hidden'!AT164)</f>
        <v>0</v>
      </c>
      <c r="AT163" s="205">
        <f>IF('Indicator Date hidden'!AU164="x","x",$AT$2-'Indicator Date hidden'!AU164)</f>
        <v>0</v>
      </c>
      <c r="AU163" s="205">
        <f>IF('Indicator Date hidden'!AV164="x","x",$AU$2-'Indicator Date hidden'!AV164)</f>
        <v>1</v>
      </c>
      <c r="AV163" s="205">
        <f>IF('Indicator Date hidden'!AW164="x","x",$AV$2-'Indicator Date hidden'!AW164)</f>
        <v>0</v>
      </c>
      <c r="AW163" s="205">
        <f>IF('Indicator Date hidden'!AX164="x","x",$AW$2-'Indicator Date hidden'!AX164)</f>
        <v>0</v>
      </c>
      <c r="AX163" s="205">
        <f>IF('Indicator Date hidden'!AY164="x","x",$AX$2-'Indicator Date hidden'!AY164)</f>
        <v>0</v>
      </c>
      <c r="AY163" s="205">
        <f>IF('Indicator Date hidden'!AZ164="x","x",$AY$2-'Indicator Date hidden'!AZ164)</f>
        <v>1</v>
      </c>
      <c r="AZ163" s="205">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1">
        <f t="shared" ref="BE163:BE193" si="29">MEDIAN(B163:AZ163)</f>
        <v>0</v>
      </c>
    </row>
    <row r="164" spans="1:57" x14ac:dyDescent="0.35">
      <c r="A164" t="s">
        <v>7156</v>
      </c>
      <c r="B164" s="205">
        <f>IF('Indicator Date hidden'!C165="x","x",$B$2-'Indicator Date hidden'!C165)</f>
        <v>0</v>
      </c>
      <c r="C164" s="205">
        <f>IF('Indicator Date hidden'!D165="x","x",$C$2-'Indicator Date hidden'!D165)</f>
        <v>0</v>
      </c>
      <c r="D164" s="205">
        <f>IF('Indicator Date hidden'!E165="x","x",$D$2-'Indicator Date hidden'!E165)</f>
        <v>0</v>
      </c>
      <c r="E164" s="205">
        <f>IF('Indicator Date hidden'!F165="x","x",$E$2-'Indicator Date hidden'!F165)</f>
        <v>0</v>
      </c>
      <c r="F164" s="205">
        <f>IF('Indicator Date hidden'!G165="x","x",$F$2-'Indicator Date hidden'!G165)</f>
        <v>0</v>
      </c>
      <c r="G164" s="205">
        <f>IF('Indicator Date hidden'!H165="x","x",$G$2-'Indicator Date hidden'!H165)</f>
        <v>0</v>
      </c>
      <c r="H164" s="205">
        <f>IF('Indicator Date hidden'!I165="x","x",$H$2-'Indicator Date hidden'!I165)</f>
        <v>0</v>
      </c>
      <c r="I164" s="205">
        <f>IF('Indicator Date hidden'!J165="x","x",$I$2-'Indicator Date hidden'!J165)</f>
        <v>0</v>
      </c>
      <c r="J164" s="205">
        <f>IF('Indicator Date hidden'!K165="x","x",$J$2-'Indicator Date hidden'!K165)</f>
        <v>0</v>
      </c>
      <c r="K164" s="205">
        <f>IF('Indicator Date hidden'!L165="x","x",$K$2-'Indicator Date hidden'!L165)</f>
        <v>0</v>
      </c>
      <c r="L164" s="205">
        <f>IF('Indicator Date hidden'!M165="x","x",$L$2-'Indicator Date hidden'!M165)</f>
        <v>0</v>
      </c>
      <c r="M164" s="205">
        <f>IF('Indicator Date hidden'!N165="x","x",$M$2-'Indicator Date hidden'!N165)</f>
        <v>0</v>
      </c>
      <c r="N164" s="205">
        <f>IF('Indicator Date hidden'!O165="x","x",$N$2-'Indicator Date hidden'!O165)</f>
        <v>0</v>
      </c>
      <c r="O164" s="205">
        <f>IF('Indicator Date hidden'!P165="x","x",$O$2-'Indicator Date hidden'!P165)</f>
        <v>0</v>
      </c>
      <c r="P164" s="205">
        <f>IF('Indicator Date hidden'!Q165="x","x",$P$2-'Indicator Date hidden'!Q165)</f>
        <v>0</v>
      </c>
      <c r="Q164" s="205">
        <f>IF('Indicator Date hidden'!R165="x","x",$Q$2-'Indicator Date hidden'!R165)</f>
        <v>4</v>
      </c>
      <c r="R164" s="205">
        <f>IF('Indicator Date hidden'!S165="x","x",$R$2-'Indicator Date hidden'!S165)</f>
        <v>0</v>
      </c>
      <c r="S164" s="205">
        <f>IF('Indicator Date hidden'!T165="x","x",$S$2-'Indicator Date hidden'!T165)</f>
        <v>0</v>
      </c>
      <c r="T164" s="205">
        <f>IF('Indicator Date hidden'!U165="x","x",$T$2-'Indicator Date hidden'!U165)</f>
        <v>0</v>
      </c>
      <c r="U164" s="205">
        <f>IF('Indicator Date hidden'!V165="x","x",$U$2-'Indicator Date hidden'!V165)</f>
        <v>0</v>
      </c>
      <c r="V164" s="205">
        <f>IF('Indicator Date hidden'!W165="x","x",$V$2-'Indicator Date hidden'!W165)</f>
        <v>0</v>
      </c>
      <c r="W164" s="205">
        <f>IF('Indicator Date hidden'!X165="x","x",$W$2-'Indicator Date hidden'!X165)</f>
        <v>4</v>
      </c>
      <c r="X164" s="205">
        <f>IF('Indicator Date hidden'!Y165="x","x",$X$2-'Indicator Date hidden'!Y165)</f>
        <v>2</v>
      </c>
      <c r="Y164" s="205">
        <f>IF('Indicator Date hidden'!Z165="x","x",$Y$2-'Indicator Date hidden'!Z165)</f>
        <v>0</v>
      </c>
      <c r="Z164" s="205">
        <f>IF('Indicator Date hidden'!AA165="x","x",$Z$2-'Indicator Date hidden'!AA165)</f>
        <v>0</v>
      </c>
      <c r="AA164" s="205">
        <f>IF('Indicator Date hidden'!AB165="x","x",$AA$2-'Indicator Date hidden'!AB165)</f>
        <v>0</v>
      </c>
      <c r="AB164" s="205">
        <f>IF('Indicator Date hidden'!AC165="x","x",$AB$2-'Indicator Date hidden'!AC165)</f>
        <v>0</v>
      </c>
      <c r="AC164" s="205">
        <f>IF('Indicator Date hidden'!AD165="x","x",$AC$2-'Indicator Date hidden'!AD165)</f>
        <v>0</v>
      </c>
      <c r="AD164" s="205">
        <f>IF('Indicator Date hidden'!AE165="x","x",$AD$2-'Indicator Date hidden'!AE165)</f>
        <v>0</v>
      </c>
      <c r="AE164" s="205">
        <f>IF('Indicator Date hidden'!AF165="x","x",$AE$2-'Indicator Date hidden'!AF165)</f>
        <v>0</v>
      </c>
      <c r="AF164" s="205" t="str">
        <f>IF('Indicator Date hidden'!AG165="x","x",$AF$2-'Indicator Date hidden'!AG165)</f>
        <v>x</v>
      </c>
      <c r="AG164" s="205">
        <f>IF('Indicator Date hidden'!AH165="x","x",$AG$2-'Indicator Date hidden'!AH165)</f>
        <v>0</v>
      </c>
      <c r="AH164" s="205">
        <f>IF('Indicator Date hidden'!AI165="x","x",$AH$2-'Indicator Date hidden'!AI165)</f>
        <v>0</v>
      </c>
      <c r="AI164" s="205">
        <f>IF('Indicator Date hidden'!AJ165="x","x",$AI$2-'Indicator Date hidden'!AJ165)</f>
        <v>0</v>
      </c>
      <c r="AJ164" s="205" t="str">
        <f>IF('Indicator Date hidden'!AK165="x","x",$AJ$2-'Indicator Date hidden'!AK165)</f>
        <v>x</v>
      </c>
      <c r="AK164" s="205">
        <f>IF('Indicator Date hidden'!AL165="x","x",$AK$2-'Indicator Date hidden'!AL165)</f>
        <v>1</v>
      </c>
      <c r="AL164" s="205">
        <f>IF('Indicator Date hidden'!AM165="x","x",$AL$2-'Indicator Date hidden'!AM165)</f>
        <v>0</v>
      </c>
      <c r="AM164" s="205">
        <f>IF('Indicator Date hidden'!AN165="x","x",$AM$2-'Indicator Date hidden'!AN165)</f>
        <v>0</v>
      </c>
      <c r="AN164" s="205">
        <f>IF('Indicator Date hidden'!AO165="x","x",$AN$2-'Indicator Date hidden'!AO165)</f>
        <v>0</v>
      </c>
      <c r="AO164" s="205">
        <f>IF('Indicator Date hidden'!AP165="x","x",$AO$2-'Indicator Date hidden'!AP165)</f>
        <v>1</v>
      </c>
      <c r="AP164" s="205">
        <f>IF('Indicator Date hidden'!AQ165="x","x",$AP$2-'Indicator Date hidden'!AQ165)</f>
        <v>1</v>
      </c>
      <c r="AQ164" s="205" t="str">
        <f>IF('Indicator Date hidden'!AR165="x","x",$AQ$2-'Indicator Date hidden'!AR165)</f>
        <v>x</v>
      </c>
      <c r="AR164" s="205">
        <f>IF('Indicator Date hidden'!AS165="x","x",$AR$2-'Indicator Date hidden'!AS165)</f>
        <v>0</v>
      </c>
      <c r="AS164" s="205">
        <f>IF('Indicator Date hidden'!AT165="x","x",$AS$2-'Indicator Date hidden'!AT165)</f>
        <v>0</v>
      </c>
      <c r="AT164" s="205">
        <f>IF('Indicator Date hidden'!AU165="x","x",$AT$2-'Indicator Date hidden'!AU165)</f>
        <v>0</v>
      </c>
      <c r="AU164" s="205">
        <f>IF('Indicator Date hidden'!AV165="x","x",$AU$2-'Indicator Date hidden'!AV165)</f>
        <v>4</v>
      </c>
      <c r="AV164" s="205">
        <f>IF('Indicator Date hidden'!AW165="x","x",$AV$2-'Indicator Date hidden'!AW165)</f>
        <v>0</v>
      </c>
      <c r="AW164" s="205">
        <f>IF('Indicator Date hidden'!AX165="x","x",$AW$2-'Indicator Date hidden'!AX165)</f>
        <v>0</v>
      </c>
      <c r="AX164" s="205">
        <f>IF('Indicator Date hidden'!AY165="x","x",$AX$2-'Indicator Date hidden'!AY165)</f>
        <v>0</v>
      </c>
      <c r="AY164" s="205">
        <f>IF('Indicator Date hidden'!AZ165="x","x",$AY$2-'Indicator Date hidden'!AZ165)</f>
        <v>0</v>
      </c>
      <c r="AZ164" s="205">
        <f>IF('Indicator Date hidden'!BA165="x","x",$AZ$2-'Indicator Date hidden'!BA165)</f>
        <v>0</v>
      </c>
      <c r="BA164">
        <f t="shared" si="25"/>
        <v>17</v>
      </c>
      <c r="BB164" s="21">
        <f t="shared" si="26"/>
        <v>0.35416666666666669</v>
      </c>
      <c r="BC164">
        <f t="shared" si="27"/>
        <v>7</v>
      </c>
      <c r="BD164" s="21">
        <f t="shared" si="28"/>
        <v>1.0101481602000548</v>
      </c>
      <c r="BE164" s="281">
        <f t="shared" si="29"/>
        <v>0</v>
      </c>
    </row>
    <row r="165" spans="1:57" x14ac:dyDescent="0.35">
      <c r="A165" t="s">
        <v>7163</v>
      </c>
      <c r="B165" s="205">
        <f>IF('Indicator Date hidden'!C166="x","x",$B$2-'Indicator Date hidden'!C166)</f>
        <v>0</v>
      </c>
      <c r="C165" s="205">
        <f>IF('Indicator Date hidden'!D166="x","x",$C$2-'Indicator Date hidden'!D166)</f>
        <v>0</v>
      </c>
      <c r="D165" s="205">
        <f>IF('Indicator Date hidden'!E166="x","x",$D$2-'Indicator Date hidden'!E166)</f>
        <v>0</v>
      </c>
      <c r="E165" s="205">
        <f>IF('Indicator Date hidden'!F166="x","x",$E$2-'Indicator Date hidden'!F166)</f>
        <v>0</v>
      </c>
      <c r="F165" s="205">
        <f>IF('Indicator Date hidden'!G166="x","x",$F$2-'Indicator Date hidden'!G166)</f>
        <v>0</v>
      </c>
      <c r="G165" s="205">
        <f>IF('Indicator Date hidden'!H166="x","x",$G$2-'Indicator Date hidden'!H166)</f>
        <v>0</v>
      </c>
      <c r="H165" s="205">
        <f>IF('Indicator Date hidden'!I166="x","x",$H$2-'Indicator Date hidden'!I166)</f>
        <v>0</v>
      </c>
      <c r="I165" s="205">
        <f>IF('Indicator Date hidden'!J166="x","x",$I$2-'Indicator Date hidden'!J166)</f>
        <v>0</v>
      </c>
      <c r="J165" s="205">
        <f>IF('Indicator Date hidden'!K166="x","x",$J$2-'Indicator Date hidden'!K166)</f>
        <v>0</v>
      </c>
      <c r="K165" s="205">
        <f>IF('Indicator Date hidden'!L166="x","x",$K$2-'Indicator Date hidden'!L166)</f>
        <v>0</v>
      </c>
      <c r="L165" s="205">
        <f>IF('Indicator Date hidden'!M166="x","x",$L$2-'Indicator Date hidden'!M166)</f>
        <v>0</v>
      </c>
      <c r="M165" s="205">
        <f>IF('Indicator Date hidden'!N166="x","x",$M$2-'Indicator Date hidden'!N166)</f>
        <v>0</v>
      </c>
      <c r="N165" s="205">
        <f>IF('Indicator Date hidden'!O166="x","x",$N$2-'Indicator Date hidden'!O166)</f>
        <v>0</v>
      </c>
      <c r="O165" s="205">
        <f>IF('Indicator Date hidden'!P166="x","x",$O$2-'Indicator Date hidden'!P166)</f>
        <v>0</v>
      </c>
      <c r="P165" s="205">
        <f>IF('Indicator Date hidden'!Q166="x","x",$P$2-'Indicator Date hidden'!Q166)</f>
        <v>0</v>
      </c>
      <c r="Q165" s="205">
        <f>IF('Indicator Date hidden'!R166="x","x",$Q$2-'Indicator Date hidden'!R166)</f>
        <v>4</v>
      </c>
      <c r="R165" s="205">
        <f>IF('Indicator Date hidden'!S166="x","x",$R$2-'Indicator Date hidden'!S166)</f>
        <v>0</v>
      </c>
      <c r="S165" s="205">
        <f>IF('Indicator Date hidden'!T166="x","x",$S$2-'Indicator Date hidden'!T166)</f>
        <v>0</v>
      </c>
      <c r="T165" s="205">
        <f>IF('Indicator Date hidden'!U166="x","x",$T$2-'Indicator Date hidden'!U166)</f>
        <v>0</v>
      </c>
      <c r="U165" s="205">
        <f>IF('Indicator Date hidden'!V166="x","x",$U$2-'Indicator Date hidden'!V166)</f>
        <v>0</v>
      </c>
      <c r="V165" s="205">
        <f>IF('Indicator Date hidden'!W166="x","x",$V$2-'Indicator Date hidden'!W166)</f>
        <v>0</v>
      </c>
      <c r="W165" s="205">
        <f>IF('Indicator Date hidden'!X166="x","x",$W$2-'Indicator Date hidden'!X166)</f>
        <v>4</v>
      </c>
      <c r="X165" s="205">
        <f>IF('Indicator Date hidden'!Y166="x","x",$X$2-'Indicator Date hidden'!Y166)</f>
        <v>5</v>
      </c>
      <c r="Y165" s="205">
        <f>IF('Indicator Date hidden'!Z166="x","x",$Y$2-'Indicator Date hidden'!Z166)</f>
        <v>0</v>
      </c>
      <c r="Z165" s="205">
        <f>IF('Indicator Date hidden'!AA166="x","x",$Z$2-'Indicator Date hidden'!AA166)</f>
        <v>0</v>
      </c>
      <c r="AA165" s="205">
        <f>IF('Indicator Date hidden'!AB166="x","x",$AA$2-'Indicator Date hidden'!AB166)</f>
        <v>0</v>
      </c>
      <c r="AB165" s="205">
        <f>IF('Indicator Date hidden'!AC166="x","x",$AB$2-'Indicator Date hidden'!AC166)</f>
        <v>0</v>
      </c>
      <c r="AC165" s="205">
        <f>IF('Indicator Date hidden'!AD166="x","x",$AC$2-'Indicator Date hidden'!AD166)</f>
        <v>0</v>
      </c>
      <c r="AD165" s="205">
        <f>IF('Indicator Date hidden'!AE166="x","x",$AD$2-'Indicator Date hidden'!AE166)</f>
        <v>0</v>
      </c>
      <c r="AE165" s="205">
        <f>IF('Indicator Date hidden'!AF166="x","x",$AE$2-'Indicator Date hidden'!AF166)</f>
        <v>0</v>
      </c>
      <c r="AF165" s="205">
        <f>IF('Indicator Date hidden'!AG166="x","x",$AF$2-'Indicator Date hidden'!AG166)</f>
        <v>4</v>
      </c>
      <c r="AG165" s="205">
        <f>IF('Indicator Date hidden'!AH166="x","x",$AG$2-'Indicator Date hidden'!AH166)</f>
        <v>0</v>
      </c>
      <c r="AH165" s="205">
        <f>IF('Indicator Date hidden'!AI166="x","x",$AH$2-'Indicator Date hidden'!AI166)</f>
        <v>0</v>
      </c>
      <c r="AI165" s="205">
        <f>IF('Indicator Date hidden'!AJ166="x","x",$AI$2-'Indicator Date hidden'!AJ166)</f>
        <v>0</v>
      </c>
      <c r="AJ165" s="205" t="str">
        <f>IF('Indicator Date hidden'!AK166="x","x",$AJ$2-'Indicator Date hidden'!AK166)</f>
        <v>x</v>
      </c>
      <c r="AK165" s="205">
        <f>IF('Indicator Date hidden'!AL166="x","x",$AK$2-'Indicator Date hidden'!AL166)</f>
        <v>1</v>
      </c>
      <c r="AL165" s="205">
        <f>IF('Indicator Date hidden'!AM166="x","x",$AL$2-'Indicator Date hidden'!AM166)</f>
        <v>0</v>
      </c>
      <c r="AM165" s="205">
        <f>IF('Indicator Date hidden'!AN166="x","x",$AM$2-'Indicator Date hidden'!AN166)</f>
        <v>0</v>
      </c>
      <c r="AN165" s="205">
        <f>IF('Indicator Date hidden'!AO166="x","x",$AN$2-'Indicator Date hidden'!AO166)</f>
        <v>0</v>
      </c>
      <c r="AO165" s="205" t="str">
        <f>IF('Indicator Date hidden'!AP166="x","x",$AO$2-'Indicator Date hidden'!AP166)</f>
        <v>x</v>
      </c>
      <c r="AP165" s="205" t="str">
        <f>IF('Indicator Date hidden'!AQ166="x","x",$AP$2-'Indicator Date hidden'!AQ166)</f>
        <v>x</v>
      </c>
      <c r="AQ165" s="205">
        <f>IF('Indicator Date hidden'!AR166="x","x",$AQ$2-'Indicator Date hidden'!AR166)</f>
        <v>0</v>
      </c>
      <c r="AR165" s="205">
        <f>IF('Indicator Date hidden'!AS166="x","x",$AR$2-'Indicator Date hidden'!AS166)</f>
        <v>0</v>
      </c>
      <c r="AS165" s="205">
        <f>IF('Indicator Date hidden'!AT166="x","x",$AS$2-'Indicator Date hidden'!AT166)</f>
        <v>0</v>
      </c>
      <c r="AT165" s="205">
        <f>IF('Indicator Date hidden'!AU166="x","x",$AT$2-'Indicator Date hidden'!AU166)</f>
        <v>0</v>
      </c>
      <c r="AU165" s="205">
        <f>IF('Indicator Date hidden'!AV166="x","x",$AU$2-'Indicator Date hidden'!AV166)</f>
        <v>4</v>
      </c>
      <c r="AV165" s="205">
        <f>IF('Indicator Date hidden'!AW166="x","x",$AV$2-'Indicator Date hidden'!AW166)</f>
        <v>0</v>
      </c>
      <c r="AW165" s="205">
        <f>IF('Indicator Date hidden'!AX166="x","x",$AW$2-'Indicator Date hidden'!AX166)</f>
        <v>0</v>
      </c>
      <c r="AX165" s="205">
        <f>IF('Indicator Date hidden'!AY166="x","x",$AX$2-'Indicator Date hidden'!AY166)</f>
        <v>0</v>
      </c>
      <c r="AY165" s="205">
        <f>IF('Indicator Date hidden'!AZ166="x","x",$AY$2-'Indicator Date hidden'!AZ166)</f>
        <v>0</v>
      </c>
      <c r="AZ165" s="205">
        <f>IF('Indicator Date hidden'!BA166="x","x",$AZ$2-'Indicator Date hidden'!BA166)</f>
        <v>0</v>
      </c>
      <c r="BA165">
        <f t="shared" si="25"/>
        <v>22</v>
      </c>
      <c r="BB165" s="21">
        <f t="shared" si="26"/>
        <v>0.45833333333333331</v>
      </c>
      <c r="BC165">
        <f t="shared" si="27"/>
        <v>6</v>
      </c>
      <c r="BD165" s="21">
        <f t="shared" si="28"/>
        <v>1.2903218806001686</v>
      </c>
      <c r="BE165" s="281">
        <f t="shared" si="29"/>
        <v>0</v>
      </c>
    </row>
    <row r="166" spans="1:57" x14ac:dyDescent="0.35">
      <c r="A166" t="s">
        <v>7162</v>
      </c>
      <c r="B166" s="205">
        <f>IF('Indicator Date hidden'!C167="x","x",$B$2-'Indicator Date hidden'!C167)</f>
        <v>0</v>
      </c>
      <c r="C166" s="205">
        <f>IF('Indicator Date hidden'!D167="x","x",$C$2-'Indicator Date hidden'!D167)</f>
        <v>0</v>
      </c>
      <c r="D166" s="205">
        <f>IF('Indicator Date hidden'!E167="x","x",$D$2-'Indicator Date hidden'!E167)</f>
        <v>0</v>
      </c>
      <c r="E166" s="205">
        <f>IF('Indicator Date hidden'!F167="x","x",$E$2-'Indicator Date hidden'!F167)</f>
        <v>0</v>
      </c>
      <c r="F166" s="205">
        <f>IF('Indicator Date hidden'!G167="x","x",$F$2-'Indicator Date hidden'!G167)</f>
        <v>0</v>
      </c>
      <c r="G166" s="205">
        <f>IF('Indicator Date hidden'!H167="x","x",$G$2-'Indicator Date hidden'!H167)</f>
        <v>0</v>
      </c>
      <c r="H166" s="205">
        <f>IF('Indicator Date hidden'!I167="x","x",$H$2-'Indicator Date hidden'!I167)</f>
        <v>0</v>
      </c>
      <c r="I166" s="205">
        <f>IF('Indicator Date hidden'!J167="x","x",$I$2-'Indicator Date hidden'!J167)</f>
        <v>0</v>
      </c>
      <c r="J166" s="205">
        <f>IF('Indicator Date hidden'!K167="x","x",$J$2-'Indicator Date hidden'!K167)</f>
        <v>0</v>
      </c>
      <c r="K166" s="205">
        <f>IF('Indicator Date hidden'!L167="x","x",$K$2-'Indicator Date hidden'!L167)</f>
        <v>0</v>
      </c>
      <c r="L166" s="205">
        <f>IF('Indicator Date hidden'!M167="x","x",$L$2-'Indicator Date hidden'!M167)</f>
        <v>0</v>
      </c>
      <c r="M166" s="205">
        <f>IF('Indicator Date hidden'!N167="x","x",$M$2-'Indicator Date hidden'!N167)</f>
        <v>0</v>
      </c>
      <c r="N166" s="205">
        <f>IF('Indicator Date hidden'!O167="x","x",$N$2-'Indicator Date hidden'!O167)</f>
        <v>0</v>
      </c>
      <c r="O166" s="205">
        <f>IF('Indicator Date hidden'!P167="x","x",$O$2-'Indicator Date hidden'!P167)</f>
        <v>0</v>
      </c>
      <c r="P166" s="205">
        <f>IF('Indicator Date hidden'!Q167="x","x",$P$2-'Indicator Date hidden'!Q167)</f>
        <v>0</v>
      </c>
      <c r="Q166" s="205" t="str">
        <f>IF('Indicator Date hidden'!R167="x","x",$Q$2-'Indicator Date hidden'!R167)</f>
        <v>x</v>
      </c>
      <c r="R166" s="205">
        <f>IF('Indicator Date hidden'!S167="x","x",$R$2-'Indicator Date hidden'!S167)</f>
        <v>0</v>
      </c>
      <c r="S166" s="205">
        <f>IF('Indicator Date hidden'!T167="x","x",$S$2-'Indicator Date hidden'!T167)</f>
        <v>0</v>
      </c>
      <c r="T166" s="205">
        <f>IF('Indicator Date hidden'!U167="x","x",$T$2-'Indicator Date hidden'!U167)</f>
        <v>0</v>
      </c>
      <c r="U166" s="205" t="str">
        <f>IF('Indicator Date hidden'!V167="x","x",$U$2-'Indicator Date hidden'!V167)</f>
        <v>x</v>
      </c>
      <c r="V166" s="205">
        <f>IF('Indicator Date hidden'!W167="x","x",$V$2-'Indicator Date hidden'!W167)</f>
        <v>0</v>
      </c>
      <c r="W166" s="205" t="str">
        <f>IF('Indicator Date hidden'!X167="x","x",$W$2-'Indicator Date hidden'!X167)</f>
        <v>x</v>
      </c>
      <c r="X166" s="205">
        <f>IF('Indicator Date hidden'!Y167="x","x",$X$2-'Indicator Date hidden'!Y167)</f>
        <v>3</v>
      </c>
      <c r="Y166" s="205">
        <f>IF('Indicator Date hidden'!Z167="x","x",$Y$2-'Indicator Date hidden'!Z167)</f>
        <v>0</v>
      </c>
      <c r="Z166" s="205">
        <f>IF('Indicator Date hidden'!AA167="x","x",$Z$2-'Indicator Date hidden'!AA167)</f>
        <v>0</v>
      </c>
      <c r="AA166" s="205">
        <f>IF('Indicator Date hidden'!AB167="x","x",$AA$2-'Indicator Date hidden'!AB167)</f>
        <v>0</v>
      </c>
      <c r="AB166" s="205">
        <f>IF('Indicator Date hidden'!AC167="x","x",$AB$2-'Indicator Date hidden'!AC167)</f>
        <v>0</v>
      </c>
      <c r="AC166" s="205">
        <f>IF('Indicator Date hidden'!AD167="x","x",$AC$2-'Indicator Date hidden'!AD167)</f>
        <v>0</v>
      </c>
      <c r="AD166" s="205" t="str">
        <f>IF('Indicator Date hidden'!AE167="x","x",$AD$2-'Indicator Date hidden'!AE167)</f>
        <v>x</v>
      </c>
      <c r="AE166" s="205">
        <f>IF('Indicator Date hidden'!AF167="x","x",$AE$2-'Indicator Date hidden'!AF167)</f>
        <v>0</v>
      </c>
      <c r="AF166" s="205">
        <f>IF('Indicator Date hidden'!AG167="x","x",$AF$2-'Indicator Date hidden'!AG167)</f>
        <v>1</v>
      </c>
      <c r="AG166" s="205">
        <f>IF('Indicator Date hidden'!AH167="x","x",$AG$2-'Indicator Date hidden'!AH167)</f>
        <v>0</v>
      </c>
      <c r="AH166" s="205">
        <f>IF('Indicator Date hidden'!AI167="x","x",$AH$2-'Indicator Date hidden'!AI167)</f>
        <v>0</v>
      </c>
      <c r="AI166" s="205">
        <f>IF('Indicator Date hidden'!AJ167="x","x",$AI$2-'Indicator Date hidden'!AJ167)</f>
        <v>0</v>
      </c>
      <c r="AJ166" s="205" t="str">
        <f>IF('Indicator Date hidden'!AK167="x","x",$AJ$2-'Indicator Date hidden'!AK167)</f>
        <v>x</v>
      </c>
      <c r="AK166" s="205">
        <f>IF('Indicator Date hidden'!AL167="x","x",$AK$2-'Indicator Date hidden'!AL167)</f>
        <v>1</v>
      </c>
      <c r="AL166" s="205">
        <f>IF('Indicator Date hidden'!AM167="x","x",$AL$2-'Indicator Date hidden'!AM167)</f>
        <v>0</v>
      </c>
      <c r="AM166" s="205">
        <f>IF('Indicator Date hidden'!AN167="x","x",$AM$2-'Indicator Date hidden'!AN167)</f>
        <v>0</v>
      </c>
      <c r="AN166" s="205">
        <f>IF('Indicator Date hidden'!AO167="x","x",$AN$2-'Indicator Date hidden'!AO167)</f>
        <v>0</v>
      </c>
      <c r="AO166" s="205">
        <f>IF('Indicator Date hidden'!AP167="x","x",$AO$2-'Indicator Date hidden'!AP167)</f>
        <v>0</v>
      </c>
      <c r="AP166" s="205">
        <f>IF('Indicator Date hidden'!AQ167="x","x",$AP$2-'Indicator Date hidden'!AQ167)</f>
        <v>0</v>
      </c>
      <c r="AQ166" s="205">
        <f>IF('Indicator Date hidden'!AR167="x","x",$AQ$2-'Indicator Date hidden'!AR167)</f>
        <v>0</v>
      </c>
      <c r="AR166" s="205">
        <f>IF('Indicator Date hidden'!AS167="x","x",$AR$2-'Indicator Date hidden'!AS167)</f>
        <v>0</v>
      </c>
      <c r="AS166" s="205">
        <f>IF('Indicator Date hidden'!AT167="x","x",$AS$2-'Indicator Date hidden'!AT167)</f>
        <v>0</v>
      </c>
      <c r="AT166" s="205">
        <f>IF('Indicator Date hidden'!AU167="x","x",$AT$2-'Indicator Date hidden'!AU167)</f>
        <v>0</v>
      </c>
      <c r="AU166" s="205" t="str">
        <f>IF('Indicator Date hidden'!AV167="x","x",$AU$2-'Indicator Date hidden'!AV167)</f>
        <v>x</v>
      </c>
      <c r="AV166" s="205">
        <f>IF('Indicator Date hidden'!AW167="x","x",$AV$2-'Indicator Date hidden'!AW167)</f>
        <v>0</v>
      </c>
      <c r="AW166" s="205">
        <f>IF('Indicator Date hidden'!AX167="x","x",$AW$2-'Indicator Date hidden'!AX167)</f>
        <v>0</v>
      </c>
      <c r="AX166" s="205">
        <f>IF('Indicator Date hidden'!AY167="x","x",$AX$2-'Indicator Date hidden'!AY167)</f>
        <v>0</v>
      </c>
      <c r="AY166" s="205">
        <f>IF('Indicator Date hidden'!AZ167="x","x",$AY$2-'Indicator Date hidden'!AZ167)</f>
        <v>0</v>
      </c>
      <c r="AZ166" s="205">
        <f>IF('Indicator Date hidden'!BA167="x","x",$AZ$2-'Indicator Date hidden'!BA167)</f>
        <v>0</v>
      </c>
      <c r="BA166">
        <f t="shared" si="25"/>
        <v>5</v>
      </c>
      <c r="BB166" s="21">
        <f t="shared" si="26"/>
        <v>0.1111111111111111</v>
      </c>
      <c r="BC166">
        <f t="shared" si="27"/>
        <v>3</v>
      </c>
      <c r="BD166" s="21">
        <f t="shared" si="28"/>
        <v>0.48176629752619554</v>
      </c>
      <c r="BE166" s="281">
        <f t="shared" si="29"/>
        <v>0</v>
      </c>
    </row>
    <row r="167" spans="1:57" x14ac:dyDescent="0.35">
      <c r="A167" t="s">
        <v>6946</v>
      </c>
      <c r="B167" s="205">
        <f>IF('Indicator Date hidden'!C168="x","x",$B$2-'Indicator Date hidden'!C168)</f>
        <v>0</v>
      </c>
      <c r="C167" s="205">
        <f>IF('Indicator Date hidden'!D168="x","x",$C$2-'Indicator Date hidden'!D168)</f>
        <v>0</v>
      </c>
      <c r="D167" s="205">
        <f>IF('Indicator Date hidden'!E168="x","x",$D$2-'Indicator Date hidden'!E168)</f>
        <v>0</v>
      </c>
      <c r="E167" s="205">
        <f>IF('Indicator Date hidden'!F168="x","x",$E$2-'Indicator Date hidden'!F168)</f>
        <v>0</v>
      </c>
      <c r="F167" s="205">
        <f>IF('Indicator Date hidden'!G168="x","x",$F$2-'Indicator Date hidden'!G168)</f>
        <v>0</v>
      </c>
      <c r="G167" s="205">
        <f>IF('Indicator Date hidden'!H168="x","x",$G$2-'Indicator Date hidden'!H168)</f>
        <v>0</v>
      </c>
      <c r="H167" s="205">
        <f>IF('Indicator Date hidden'!I168="x","x",$H$2-'Indicator Date hidden'!I168)</f>
        <v>0</v>
      </c>
      <c r="I167" s="205">
        <f>IF('Indicator Date hidden'!J168="x","x",$I$2-'Indicator Date hidden'!J168)</f>
        <v>0</v>
      </c>
      <c r="J167" s="205">
        <f>IF('Indicator Date hidden'!K168="x","x",$J$2-'Indicator Date hidden'!K168)</f>
        <v>0</v>
      </c>
      <c r="K167" s="205">
        <f>IF('Indicator Date hidden'!L168="x","x",$K$2-'Indicator Date hidden'!L168)</f>
        <v>0</v>
      </c>
      <c r="L167" s="205">
        <f>IF('Indicator Date hidden'!M168="x","x",$L$2-'Indicator Date hidden'!M168)</f>
        <v>0</v>
      </c>
      <c r="M167" s="205">
        <f>IF('Indicator Date hidden'!N168="x","x",$M$2-'Indicator Date hidden'!N168)</f>
        <v>0</v>
      </c>
      <c r="N167" s="205">
        <f>IF('Indicator Date hidden'!O168="x","x",$N$2-'Indicator Date hidden'!O168)</f>
        <v>0</v>
      </c>
      <c r="O167" s="205">
        <f>IF('Indicator Date hidden'!P168="x","x",$O$2-'Indicator Date hidden'!P168)</f>
        <v>0</v>
      </c>
      <c r="P167" s="205">
        <f>IF('Indicator Date hidden'!Q168="x","x",$P$2-'Indicator Date hidden'!Q168)</f>
        <v>0</v>
      </c>
      <c r="Q167" s="205" t="str">
        <f>IF('Indicator Date hidden'!R168="x","x",$Q$2-'Indicator Date hidden'!R168)</f>
        <v>x</v>
      </c>
      <c r="R167" s="205">
        <f>IF('Indicator Date hidden'!S168="x","x",$R$2-'Indicator Date hidden'!S168)</f>
        <v>0</v>
      </c>
      <c r="S167" s="205">
        <f>IF('Indicator Date hidden'!T168="x","x",$S$2-'Indicator Date hidden'!T168)</f>
        <v>0</v>
      </c>
      <c r="T167" s="205">
        <f>IF('Indicator Date hidden'!U168="x","x",$T$2-'Indicator Date hidden'!U168)</f>
        <v>0</v>
      </c>
      <c r="U167" s="205" t="str">
        <f>IF('Indicator Date hidden'!V168="x","x",$U$2-'Indicator Date hidden'!V168)</f>
        <v>x</v>
      </c>
      <c r="V167" s="205">
        <f>IF('Indicator Date hidden'!W168="x","x",$V$2-'Indicator Date hidden'!W168)</f>
        <v>0</v>
      </c>
      <c r="W167" s="205" t="str">
        <f>IF('Indicator Date hidden'!X168="x","x",$W$2-'Indicator Date hidden'!X168)</f>
        <v>x</v>
      </c>
      <c r="X167" s="205">
        <f>IF('Indicator Date hidden'!Y168="x","x",$X$2-'Indicator Date hidden'!Y168)</f>
        <v>2</v>
      </c>
      <c r="Y167" s="205">
        <f>IF('Indicator Date hidden'!Z168="x","x",$Y$2-'Indicator Date hidden'!Z168)</f>
        <v>0</v>
      </c>
      <c r="Z167" s="205">
        <f>IF('Indicator Date hidden'!AA168="x","x",$Z$2-'Indicator Date hidden'!AA168)</f>
        <v>0</v>
      </c>
      <c r="AA167" s="205">
        <f>IF('Indicator Date hidden'!AB168="x","x",$AA$2-'Indicator Date hidden'!AB168)</f>
        <v>1</v>
      </c>
      <c r="AB167" s="205">
        <f>IF('Indicator Date hidden'!AC168="x","x",$AB$2-'Indicator Date hidden'!AC168)</f>
        <v>0</v>
      </c>
      <c r="AC167" s="205">
        <f>IF('Indicator Date hidden'!AD168="x","x",$AC$2-'Indicator Date hidden'!AD168)</f>
        <v>0</v>
      </c>
      <c r="AD167" s="205" t="str">
        <f>IF('Indicator Date hidden'!AE168="x","x",$AD$2-'Indicator Date hidden'!AE168)</f>
        <v>x</v>
      </c>
      <c r="AE167" s="205">
        <f>IF('Indicator Date hidden'!AF168="x","x",$AE$2-'Indicator Date hidden'!AF168)</f>
        <v>0</v>
      </c>
      <c r="AF167" s="205">
        <f>IF('Indicator Date hidden'!AG168="x","x",$AF$2-'Indicator Date hidden'!AG168)</f>
        <v>1</v>
      </c>
      <c r="AG167" s="205">
        <f>IF('Indicator Date hidden'!AH168="x","x",$AG$2-'Indicator Date hidden'!AH168)</f>
        <v>0</v>
      </c>
      <c r="AH167" s="205">
        <f>IF('Indicator Date hidden'!AI168="x","x",$AH$2-'Indicator Date hidden'!AI168)</f>
        <v>0</v>
      </c>
      <c r="AI167" s="205">
        <f>IF('Indicator Date hidden'!AJ168="x","x",$AI$2-'Indicator Date hidden'!AJ168)</f>
        <v>0</v>
      </c>
      <c r="AJ167" s="205" t="str">
        <f>IF('Indicator Date hidden'!AK168="x","x",$AJ$2-'Indicator Date hidden'!AK168)</f>
        <v>x</v>
      </c>
      <c r="AK167" s="205">
        <f>IF('Indicator Date hidden'!AL168="x","x",$AK$2-'Indicator Date hidden'!AL168)</f>
        <v>1</v>
      </c>
      <c r="AL167" s="205">
        <f>IF('Indicator Date hidden'!AM168="x","x",$AL$2-'Indicator Date hidden'!AM168)</f>
        <v>0</v>
      </c>
      <c r="AM167" s="205">
        <f>IF('Indicator Date hidden'!AN168="x","x",$AM$2-'Indicator Date hidden'!AN168)</f>
        <v>0</v>
      </c>
      <c r="AN167" s="205">
        <f>IF('Indicator Date hidden'!AO168="x","x",$AN$2-'Indicator Date hidden'!AO168)</f>
        <v>0</v>
      </c>
      <c r="AO167" s="205">
        <f>IF('Indicator Date hidden'!AP168="x","x",$AO$2-'Indicator Date hidden'!AP168)</f>
        <v>0</v>
      </c>
      <c r="AP167" s="205">
        <f>IF('Indicator Date hidden'!AQ168="x","x",$AP$2-'Indicator Date hidden'!AQ168)</f>
        <v>0</v>
      </c>
      <c r="AQ167" s="205">
        <f>IF('Indicator Date hidden'!AR168="x","x",$AQ$2-'Indicator Date hidden'!AR168)</f>
        <v>0</v>
      </c>
      <c r="AR167" s="205">
        <f>IF('Indicator Date hidden'!AS168="x","x",$AR$2-'Indicator Date hidden'!AS168)</f>
        <v>0</v>
      </c>
      <c r="AS167" s="205">
        <f>IF('Indicator Date hidden'!AT168="x","x",$AS$2-'Indicator Date hidden'!AT168)</f>
        <v>0</v>
      </c>
      <c r="AT167" s="205">
        <f>IF('Indicator Date hidden'!AU168="x","x",$AT$2-'Indicator Date hidden'!AU168)</f>
        <v>0</v>
      </c>
      <c r="AU167" s="205" t="str">
        <f>IF('Indicator Date hidden'!AV168="x","x",$AU$2-'Indicator Date hidden'!AV168)</f>
        <v>x</v>
      </c>
      <c r="AV167" s="205">
        <f>IF('Indicator Date hidden'!AW168="x","x",$AV$2-'Indicator Date hidden'!AW168)</f>
        <v>0</v>
      </c>
      <c r="AW167" s="205">
        <f>IF('Indicator Date hidden'!AX168="x","x",$AW$2-'Indicator Date hidden'!AX168)</f>
        <v>0</v>
      </c>
      <c r="AX167" s="205">
        <f>IF('Indicator Date hidden'!AY168="x","x",$AX$2-'Indicator Date hidden'!AY168)</f>
        <v>0</v>
      </c>
      <c r="AY167" s="205">
        <f>IF('Indicator Date hidden'!AZ168="x","x",$AY$2-'Indicator Date hidden'!AZ168)</f>
        <v>0</v>
      </c>
      <c r="AZ167" s="205">
        <f>IF('Indicator Date hidden'!BA168="x","x",$AZ$2-'Indicator Date hidden'!BA168)</f>
        <v>0</v>
      </c>
      <c r="BA167">
        <f t="shared" si="25"/>
        <v>5</v>
      </c>
      <c r="BB167" s="21">
        <f t="shared" si="26"/>
        <v>0.1111111111111111</v>
      </c>
      <c r="BC167">
        <f t="shared" si="27"/>
        <v>4</v>
      </c>
      <c r="BD167" s="21">
        <f t="shared" si="28"/>
        <v>0.37843080813169783</v>
      </c>
      <c r="BE167" s="281">
        <f t="shared" si="29"/>
        <v>0</v>
      </c>
    </row>
    <row r="168" spans="1:57" x14ac:dyDescent="0.35">
      <c r="A168" t="s">
        <v>7166</v>
      </c>
      <c r="B168" s="205">
        <f>IF('Indicator Date hidden'!C169="x","x",$B$2-'Indicator Date hidden'!C169)</f>
        <v>0</v>
      </c>
      <c r="C168" s="205">
        <f>IF('Indicator Date hidden'!D169="x","x",$C$2-'Indicator Date hidden'!D169)</f>
        <v>0</v>
      </c>
      <c r="D168" s="205">
        <f>IF('Indicator Date hidden'!E169="x","x",$D$2-'Indicator Date hidden'!E169)</f>
        <v>0</v>
      </c>
      <c r="E168" s="205">
        <f>IF('Indicator Date hidden'!F169="x","x",$E$2-'Indicator Date hidden'!F169)</f>
        <v>0</v>
      </c>
      <c r="F168" s="205">
        <f>IF('Indicator Date hidden'!G169="x","x",$F$2-'Indicator Date hidden'!G169)</f>
        <v>0</v>
      </c>
      <c r="G168" s="205">
        <f>IF('Indicator Date hidden'!H169="x","x",$G$2-'Indicator Date hidden'!H169)</f>
        <v>0</v>
      </c>
      <c r="H168" s="205">
        <f>IF('Indicator Date hidden'!I169="x","x",$H$2-'Indicator Date hidden'!I169)</f>
        <v>0</v>
      </c>
      <c r="I168" s="205">
        <f>IF('Indicator Date hidden'!J169="x","x",$I$2-'Indicator Date hidden'!J169)</f>
        <v>0</v>
      </c>
      <c r="J168" s="205">
        <f>IF('Indicator Date hidden'!K169="x","x",$J$2-'Indicator Date hidden'!K169)</f>
        <v>0</v>
      </c>
      <c r="K168" s="205">
        <f>IF('Indicator Date hidden'!L169="x","x",$K$2-'Indicator Date hidden'!L169)</f>
        <v>0</v>
      </c>
      <c r="L168" s="205">
        <f>IF('Indicator Date hidden'!M169="x","x",$L$2-'Indicator Date hidden'!M169)</f>
        <v>0</v>
      </c>
      <c r="M168" s="205">
        <f>IF('Indicator Date hidden'!N169="x","x",$M$2-'Indicator Date hidden'!N169)</f>
        <v>0</v>
      </c>
      <c r="N168" s="205">
        <f>IF('Indicator Date hidden'!O169="x","x",$N$2-'Indicator Date hidden'!O169)</f>
        <v>0</v>
      </c>
      <c r="O168" s="205">
        <f>IF('Indicator Date hidden'!P169="x","x",$O$2-'Indicator Date hidden'!P169)</f>
        <v>0</v>
      </c>
      <c r="P168" s="205">
        <f>IF('Indicator Date hidden'!Q169="x","x",$P$2-'Indicator Date hidden'!Q169)</f>
        <v>0</v>
      </c>
      <c r="Q168" s="205">
        <f>IF('Indicator Date hidden'!R169="x","x",$Q$2-'Indicator Date hidden'!R169)</f>
        <v>5</v>
      </c>
      <c r="R168" s="205">
        <f>IF('Indicator Date hidden'!S169="x","x",$R$2-'Indicator Date hidden'!S169)</f>
        <v>0</v>
      </c>
      <c r="S168" s="205">
        <f>IF('Indicator Date hidden'!T169="x","x",$S$2-'Indicator Date hidden'!T169)</f>
        <v>0</v>
      </c>
      <c r="T168" s="205">
        <f>IF('Indicator Date hidden'!U169="x","x",$T$2-'Indicator Date hidden'!U169)</f>
        <v>0</v>
      </c>
      <c r="U168" s="205" t="str">
        <f>IF('Indicator Date hidden'!V169="x","x",$U$2-'Indicator Date hidden'!V169)</f>
        <v>x</v>
      </c>
      <c r="V168" s="205">
        <f>IF('Indicator Date hidden'!W169="x","x",$V$2-'Indicator Date hidden'!W169)</f>
        <v>0</v>
      </c>
      <c r="W168" s="205">
        <f>IF('Indicator Date hidden'!X169="x","x",$W$2-'Indicator Date hidden'!X169)</f>
        <v>5</v>
      </c>
      <c r="X168" s="205">
        <f>IF('Indicator Date hidden'!Y169="x","x",$X$2-'Indicator Date hidden'!Y169)</f>
        <v>4</v>
      </c>
      <c r="Y168" s="205">
        <f>IF('Indicator Date hidden'!Z169="x","x",$Y$2-'Indicator Date hidden'!Z169)</f>
        <v>0</v>
      </c>
      <c r="Z168" s="205">
        <f>IF('Indicator Date hidden'!AA169="x","x",$Z$2-'Indicator Date hidden'!AA169)</f>
        <v>0</v>
      </c>
      <c r="AA168" s="205">
        <f>IF('Indicator Date hidden'!AB169="x","x",$AA$2-'Indicator Date hidden'!AB169)</f>
        <v>0</v>
      </c>
      <c r="AB168" s="205">
        <f>IF('Indicator Date hidden'!AC169="x","x",$AB$2-'Indicator Date hidden'!AC169)</f>
        <v>0</v>
      </c>
      <c r="AC168" s="205">
        <f>IF('Indicator Date hidden'!AD169="x","x",$AC$2-'Indicator Date hidden'!AD169)</f>
        <v>0</v>
      </c>
      <c r="AD168" s="205" t="str">
        <f>IF('Indicator Date hidden'!AE169="x","x",$AD$2-'Indicator Date hidden'!AE169)</f>
        <v>x</v>
      </c>
      <c r="AE168" s="205">
        <f>IF('Indicator Date hidden'!AF169="x","x",$AE$2-'Indicator Date hidden'!AF169)</f>
        <v>0</v>
      </c>
      <c r="AF168" s="205">
        <f>IF('Indicator Date hidden'!AG169="x","x",$AF$2-'Indicator Date hidden'!AG169)</f>
        <v>9</v>
      </c>
      <c r="AG168" s="205">
        <f>IF('Indicator Date hidden'!AH169="x","x",$AG$2-'Indicator Date hidden'!AH169)</f>
        <v>0</v>
      </c>
      <c r="AH168" s="205">
        <f>IF('Indicator Date hidden'!AI169="x","x",$AH$2-'Indicator Date hidden'!AI169)</f>
        <v>0</v>
      </c>
      <c r="AI168" s="205">
        <f>IF('Indicator Date hidden'!AJ169="x","x",$AI$2-'Indicator Date hidden'!AJ169)</f>
        <v>0</v>
      </c>
      <c r="AJ168" s="205">
        <f>IF('Indicator Date hidden'!AK169="x","x",$AJ$2-'Indicator Date hidden'!AK169)</f>
        <v>1</v>
      </c>
      <c r="AK168" s="205">
        <f>IF('Indicator Date hidden'!AL169="x","x",$AK$2-'Indicator Date hidden'!AL169)</f>
        <v>1</v>
      </c>
      <c r="AL168" s="205">
        <f>IF('Indicator Date hidden'!AM169="x","x",$AL$2-'Indicator Date hidden'!AM169)</f>
        <v>0</v>
      </c>
      <c r="AM168" s="205">
        <f>IF('Indicator Date hidden'!AN169="x","x",$AM$2-'Indicator Date hidden'!AN169)</f>
        <v>0</v>
      </c>
      <c r="AN168" s="205">
        <f>IF('Indicator Date hidden'!AO169="x","x",$AN$2-'Indicator Date hidden'!AO169)</f>
        <v>0</v>
      </c>
      <c r="AO168" s="205" t="str">
        <f>IF('Indicator Date hidden'!AP169="x","x",$AO$2-'Indicator Date hidden'!AP169)</f>
        <v>x</v>
      </c>
      <c r="AP168" s="205" t="str">
        <f>IF('Indicator Date hidden'!AQ169="x","x",$AP$2-'Indicator Date hidden'!AQ169)</f>
        <v>x</v>
      </c>
      <c r="AQ168" s="205">
        <f>IF('Indicator Date hidden'!AR169="x","x",$AQ$2-'Indicator Date hidden'!AR169)</f>
        <v>6</v>
      </c>
      <c r="AR168" s="205">
        <f>IF('Indicator Date hidden'!AS169="x","x",$AR$2-'Indicator Date hidden'!AS169)</f>
        <v>0</v>
      </c>
      <c r="AS168" s="205">
        <f>IF('Indicator Date hidden'!AT169="x","x",$AS$2-'Indicator Date hidden'!AT169)</f>
        <v>0</v>
      </c>
      <c r="AT168" s="205">
        <f>IF('Indicator Date hidden'!AU169="x","x",$AT$2-'Indicator Date hidden'!AU169)</f>
        <v>0</v>
      </c>
      <c r="AU168" s="205">
        <f>IF('Indicator Date hidden'!AV169="x","x",$AU$2-'Indicator Date hidden'!AV169)</f>
        <v>1</v>
      </c>
      <c r="AV168" s="205">
        <f>IF('Indicator Date hidden'!AW169="x","x",$AV$2-'Indicator Date hidden'!AW169)</f>
        <v>0</v>
      </c>
      <c r="AW168" s="205">
        <f>IF('Indicator Date hidden'!AX169="x","x",$AW$2-'Indicator Date hidden'!AX169)</f>
        <v>0</v>
      </c>
      <c r="AX168" s="205">
        <f>IF('Indicator Date hidden'!AY169="x","x",$AX$2-'Indicator Date hidden'!AY169)</f>
        <v>0</v>
      </c>
      <c r="AY168" s="205">
        <f>IF('Indicator Date hidden'!AZ169="x","x",$AY$2-'Indicator Date hidden'!AZ169)</f>
        <v>0</v>
      </c>
      <c r="AZ168" s="205">
        <f>IF('Indicator Date hidden'!BA169="x","x",$AZ$2-'Indicator Date hidden'!BA169)</f>
        <v>0</v>
      </c>
      <c r="BA168">
        <f t="shared" si="25"/>
        <v>32</v>
      </c>
      <c r="BB168" s="21">
        <f t="shared" si="26"/>
        <v>0.68085106382978722</v>
      </c>
      <c r="BC168">
        <f t="shared" si="27"/>
        <v>8</v>
      </c>
      <c r="BD168" s="21">
        <f t="shared" si="28"/>
        <v>1.8691946494125444</v>
      </c>
      <c r="BE168" s="281">
        <f t="shared" si="29"/>
        <v>0</v>
      </c>
    </row>
    <row r="169" spans="1:57" x14ac:dyDescent="0.35">
      <c r="A169" t="s">
        <v>7172</v>
      </c>
      <c r="B169" s="205">
        <f>IF('Indicator Date hidden'!C170="x","x",$B$2-'Indicator Date hidden'!C170)</f>
        <v>0</v>
      </c>
      <c r="C169" s="205">
        <f>IF('Indicator Date hidden'!D170="x","x",$C$2-'Indicator Date hidden'!D170)</f>
        <v>0</v>
      </c>
      <c r="D169" s="205">
        <f>IF('Indicator Date hidden'!E170="x","x",$D$2-'Indicator Date hidden'!E170)</f>
        <v>0</v>
      </c>
      <c r="E169" s="205">
        <f>IF('Indicator Date hidden'!F170="x","x",$E$2-'Indicator Date hidden'!F170)</f>
        <v>0</v>
      </c>
      <c r="F169" s="205">
        <f>IF('Indicator Date hidden'!G170="x","x",$F$2-'Indicator Date hidden'!G170)</f>
        <v>0</v>
      </c>
      <c r="G169" s="205">
        <f>IF('Indicator Date hidden'!H170="x","x",$G$2-'Indicator Date hidden'!H170)</f>
        <v>0</v>
      </c>
      <c r="H169" s="205">
        <f>IF('Indicator Date hidden'!I170="x","x",$H$2-'Indicator Date hidden'!I170)</f>
        <v>0</v>
      </c>
      <c r="I169" s="205">
        <f>IF('Indicator Date hidden'!J170="x","x",$I$2-'Indicator Date hidden'!J170)</f>
        <v>0</v>
      </c>
      <c r="J169" s="205">
        <f>IF('Indicator Date hidden'!K170="x","x",$J$2-'Indicator Date hidden'!K170)</f>
        <v>0</v>
      </c>
      <c r="K169" s="205">
        <f>IF('Indicator Date hidden'!L170="x","x",$K$2-'Indicator Date hidden'!L170)</f>
        <v>0</v>
      </c>
      <c r="L169" s="205">
        <f>IF('Indicator Date hidden'!M170="x","x",$L$2-'Indicator Date hidden'!M170)</f>
        <v>0</v>
      </c>
      <c r="M169" s="205">
        <f>IF('Indicator Date hidden'!N170="x","x",$M$2-'Indicator Date hidden'!N170)</f>
        <v>0</v>
      </c>
      <c r="N169" s="205">
        <f>IF('Indicator Date hidden'!O170="x","x",$N$2-'Indicator Date hidden'!O170)</f>
        <v>0</v>
      </c>
      <c r="O169" s="205">
        <f>IF('Indicator Date hidden'!P170="x","x",$O$2-'Indicator Date hidden'!P170)</f>
        <v>0</v>
      </c>
      <c r="P169" s="205">
        <f>IF('Indicator Date hidden'!Q170="x","x",$P$2-'Indicator Date hidden'!Q170)</f>
        <v>0</v>
      </c>
      <c r="Q169" s="205">
        <f>IF('Indicator Date hidden'!R170="x","x",$Q$2-'Indicator Date hidden'!R170)</f>
        <v>2</v>
      </c>
      <c r="R169" s="205">
        <f>IF('Indicator Date hidden'!S170="x","x",$R$2-'Indicator Date hidden'!S170)</f>
        <v>0</v>
      </c>
      <c r="S169" s="205">
        <f>IF('Indicator Date hidden'!T170="x","x",$S$2-'Indicator Date hidden'!T170)</f>
        <v>0</v>
      </c>
      <c r="T169" s="205">
        <f>IF('Indicator Date hidden'!U170="x","x",$T$2-'Indicator Date hidden'!U170)</f>
        <v>0</v>
      </c>
      <c r="U169" s="205">
        <f>IF('Indicator Date hidden'!V170="x","x",$U$2-'Indicator Date hidden'!V170)</f>
        <v>0</v>
      </c>
      <c r="V169" s="205">
        <f>IF('Indicator Date hidden'!W170="x","x",$V$2-'Indicator Date hidden'!W170)</f>
        <v>0</v>
      </c>
      <c r="W169" s="205">
        <f>IF('Indicator Date hidden'!X170="x","x",$W$2-'Indicator Date hidden'!X170)</f>
        <v>2</v>
      </c>
      <c r="X169" s="205">
        <f>IF('Indicator Date hidden'!Y170="x","x",$X$2-'Indicator Date hidden'!Y170)</f>
        <v>1</v>
      </c>
      <c r="Y169" s="205">
        <f>IF('Indicator Date hidden'!Z170="x","x",$Y$2-'Indicator Date hidden'!Z170)</f>
        <v>0</v>
      </c>
      <c r="Z169" s="205">
        <f>IF('Indicator Date hidden'!AA170="x","x",$Z$2-'Indicator Date hidden'!AA170)</f>
        <v>0</v>
      </c>
      <c r="AA169" s="205">
        <f>IF('Indicator Date hidden'!AB170="x","x",$AA$2-'Indicator Date hidden'!AB170)</f>
        <v>0</v>
      </c>
      <c r="AB169" s="205">
        <f>IF('Indicator Date hidden'!AC170="x","x",$AB$2-'Indicator Date hidden'!AC170)</f>
        <v>0</v>
      </c>
      <c r="AC169" s="205">
        <f>IF('Indicator Date hidden'!AD170="x","x",$AC$2-'Indicator Date hidden'!AD170)</f>
        <v>0</v>
      </c>
      <c r="AD169" s="205">
        <f>IF('Indicator Date hidden'!AE170="x","x",$AD$2-'Indicator Date hidden'!AE170)</f>
        <v>0</v>
      </c>
      <c r="AE169" s="205">
        <f>IF('Indicator Date hidden'!AF170="x","x",$AE$2-'Indicator Date hidden'!AF170)</f>
        <v>0</v>
      </c>
      <c r="AF169" s="205">
        <f>IF('Indicator Date hidden'!AG170="x","x",$AF$2-'Indicator Date hidden'!AG170)</f>
        <v>4</v>
      </c>
      <c r="AG169" s="205">
        <f>IF('Indicator Date hidden'!AH170="x","x",$AG$2-'Indicator Date hidden'!AH170)</f>
        <v>0</v>
      </c>
      <c r="AH169" s="205">
        <f>IF('Indicator Date hidden'!AI170="x","x",$AH$2-'Indicator Date hidden'!AI170)</f>
        <v>0</v>
      </c>
      <c r="AI169" s="205">
        <f>IF('Indicator Date hidden'!AJ170="x","x",$AI$2-'Indicator Date hidden'!AJ170)</f>
        <v>0</v>
      </c>
      <c r="AJ169" s="205" t="str">
        <f>IF('Indicator Date hidden'!AK170="x","x",$AJ$2-'Indicator Date hidden'!AK170)</f>
        <v>x</v>
      </c>
      <c r="AK169" s="205">
        <f>IF('Indicator Date hidden'!AL170="x","x",$AK$2-'Indicator Date hidden'!AL170)</f>
        <v>1</v>
      </c>
      <c r="AL169" s="205">
        <f>IF('Indicator Date hidden'!AM170="x","x",$AL$2-'Indicator Date hidden'!AM170)</f>
        <v>0</v>
      </c>
      <c r="AM169" s="205">
        <f>IF('Indicator Date hidden'!AN170="x","x",$AM$2-'Indicator Date hidden'!AN170)</f>
        <v>0</v>
      </c>
      <c r="AN169" s="205">
        <f>IF('Indicator Date hidden'!AO170="x","x",$AN$2-'Indicator Date hidden'!AO170)</f>
        <v>0</v>
      </c>
      <c r="AO169" s="205" t="str">
        <f>IF('Indicator Date hidden'!AP170="x","x",$AO$2-'Indicator Date hidden'!AP170)</f>
        <v>x</v>
      </c>
      <c r="AP169" s="205" t="str">
        <f>IF('Indicator Date hidden'!AQ170="x","x",$AP$2-'Indicator Date hidden'!AQ170)</f>
        <v>x</v>
      </c>
      <c r="AQ169" s="205">
        <f>IF('Indicator Date hidden'!AR170="x","x",$AQ$2-'Indicator Date hidden'!AR170)</f>
        <v>6</v>
      </c>
      <c r="AR169" s="205">
        <f>IF('Indicator Date hidden'!AS170="x","x",$AR$2-'Indicator Date hidden'!AS170)</f>
        <v>0</v>
      </c>
      <c r="AS169" s="205">
        <f>IF('Indicator Date hidden'!AT170="x","x",$AS$2-'Indicator Date hidden'!AT170)</f>
        <v>0</v>
      </c>
      <c r="AT169" s="205">
        <f>IF('Indicator Date hidden'!AU170="x","x",$AT$2-'Indicator Date hidden'!AU170)</f>
        <v>0</v>
      </c>
      <c r="AU169" s="205">
        <f>IF('Indicator Date hidden'!AV170="x","x",$AU$2-'Indicator Date hidden'!AV170)</f>
        <v>1</v>
      </c>
      <c r="AV169" s="205">
        <f>IF('Indicator Date hidden'!AW170="x","x",$AV$2-'Indicator Date hidden'!AW170)</f>
        <v>0</v>
      </c>
      <c r="AW169" s="205">
        <f>IF('Indicator Date hidden'!AX170="x","x",$AW$2-'Indicator Date hidden'!AX170)</f>
        <v>0</v>
      </c>
      <c r="AX169" s="205">
        <f>IF('Indicator Date hidden'!AY170="x","x",$AX$2-'Indicator Date hidden'!AY170)</f>
        <v>0</v>
      </c>
      <c r="AY169" s="205">
        <f>IF('Indicator Date hidden'!AZ170="x","x",$AY$2-'Indicator Date hidden'!AZ170)</f>
        <v>0</v>
      </c>
      <c r="AZ169" s="205">
        <f>IF('Indicator Date hidden'!BA170="x","x",$AZ$2-'Indicator Date hidden'!BA170)</f>
        <v>0</v>
      </c>
      <c r="BA169">
        <f t="shared" si="25"/>
        <v>17</v>
      </c>
      <c r="BB169" s="21">
        <f t="shared" si="26"/>
        <v>0.35416666666666669</v>
      </c>
      <c r="BC169">
        <f t="shared" si="27"/>
        <v>7</v>
      </c>
      <c r="BD169" s="21">
        <f t="shared" si="28"/>
        <v>1.0895255720827401</v>
      </c>
      <c r="BE169" s="281">
        <f t="shared" si="29"/>
        <v>0</v>
      </c>
    </row>
    <row r="170" spans="1:57" x14ac:dyDescent="0.35">
      <c r="A170" t="s">
        <v>7184</v>
      </c>
      <c r="B170" s="205">
        <f>IF('Indicator Date hidden'!C171="x","x",$B$2-'Indicator Date hidden'!C171)</f>
        <v>0</v>
      </c>
      <c r="C170" s="205">
        <f>IF('Indicator Date hidden'!D171="x","x",$C$2-'Indicator Date hidden'!D171)</f>
        <v>0</v>
      </c>
      <c r="D170" s="205">
        <f>IF('Indicator Date hidden'!E171="x","x",$D$2-'Indicator Date hidden'!E171)</f>
        <v>0</v>
      </c>
      <c r="E170" s="205">
        <f>IF('Indicator Date hidden'!F171="x","x",$E$2-'Indicator Date hidden'!F171)</f>
        <v>0</v>
      </c>
      <c r="F170" s="205">
        <f>IF('Indicator Date hidden'!G171="x","x",$F$2-'Indicator Date hidden'!G171)</f>
        <v>0</v>
      </c>
      <c r="G170" s="205">
        <f>IF('Indicator Date hidden'!H171="x","x",$G$2-'Indicator Date hidden'!H171)</f>
        <v>0</v>
      </c>
      <c r="H170" s="205">
        <f>IF('Indicator Date hidden'!I171="x","x",$H$2-'Indicator Date hidden'!I171)</f>
        <v>0</v>
      </c>
      <c r="I170" s="205">
        <f>IF('Indicator Date hidden'!J171="x","x",$I$2-'Indicator Date hidden'!J171)</f>
        <v>0</v>
      </c>
      <c r="J170" s="205">
        <f>IF('Indicator Date hidden'!K171="x","x",$J$2-'Indicator Date hidden'!K171)</f>
        <v>0</v>
      </c>
      <c r="K170" s="205">
        <f>IF('Indicator Date hidden'!L171="x","x",$K$2-'Indicator Date hidden'!L171)</f>
        <v>0</v>
      </c>
      <c r="L170" s="205">
        <f>IF('Indicator Date hidden'!M171="x","x",$L$2-'Indicator Date hidden'!M171)</f>
        <v>0</v>
      </c>
      <c r="M170" s="205">
        <f>IF('Indicator Date hidden'!N171="x","x",$M$2-'Indicator Date hidden'!N171)</f>
        <v>0</v>
      </c>
      <c r="N170" s="205">
        <f>IF('Indicator Date hidden'!O171="x","x",$N$2-'Indicator Date hidden'!O171)</f>
        <v>0</v>
      </c>
      <c r="O170" s="205">
        <f>IF('Indicator Date hidden'!P171="x","x",$O$2-'Indicator Date hidden'!P171)</f>
        <v>0</v>
      </c>
      <c r="P170" s="205">
        <f>IF('Indicator Date hidden'!Q171="x","x",$P$2-'Indicator Date hidden'!Q171)</f>
        <v>0</v>
      </c>
      <c r="Q170" s="205">
        <f>IF('Indicator Date hidden'!R171="x","x",$Q$2-'Indicator Date hidden'!R171)</f>
        <v>4</v>
      </c>
      <c r="R170" s="205">
        <f>IF('Indicator Date hidden'!S171="x","x",$R$2-'Indicator Date hidden'!S171)</f>
        <v>0</v>
      </c>
      <c r="S170" s="205">
        <f>IF('Indicator Date hidden'!T171="x","x",$S$2-'Indicator Date hidden'!T171)</f>
        <v>0</v>
      </c>
      <c r="T170" s="205">
        <f>IF('Indicator Date hidden'!U171="x","x",$T$2-'Indicator Date hidden'!U171)</f>
        <v>0</v>
      </c>
      <c r="U170" s="205">
        <f>IF('Indicator Date hidden'!V171="x","x",$U$2-'Indicator Date hidden'!V171)</f>
        <v>0</v>
      </c>
      <c r="V170" s="205">
        <f>IF('Indicator Date hidden'!W171="x","x",$V$2-'Indicator Date hidden'!W171)</f>
        <v>0</v>
      </c>
      <c r="W170" s="205">
        <f>IF('Indicator Date hidden'!X171="x","x",$W$2-'Indicator Date hidden'!X171)</f>
        <v>3</v>
      </c>
      <c r="X170" s="205">
        <f>IF('Indicator Date hidden'!Y171="x","x",$X$2-'Indicator Date hidden'!Y171)</f>
        <v>2</v>
      </c>
      <c r="Y170" s="205">
        <f>IF('Indicator Date hidden'!Z171="x","x",$Y$2-'Indicator Date hidden'!Z171)</f>
        <v>0</v>
      </c>
      <c r="Z170" s="205">
        <f>IF('Indicator Date hidden'!AA171="x","x",$Z$2-'Indicator Date hidden'!AA171)</f>
        <v>0</v>
      </c>
      <c r="AA170" s="205">
        <f>IF('Indicator Date hidden'!AB171="x","x",$AA$2-'Indicator Date hidden'!AB171)</f>
        <v>0</v>
      </c>
      <c r="AB170" s="205">
        <f>IF('Indicator Date hidden'!AC171="x","x",$AB$2-'Indicator Date hidden'!AC171)</f>
        <v>0</v>
      </c>
      <c r="AC170" s="205">
        <f>IF('Indicator Date hidden'!AD171="x","x",$AC$2-'Indicator Date hidden'!AD171)</f>
        <v>0</v>
      </c>
      <c r="AD170" s="205">
        <f>IF('Indicator Date hidden'!AE171="x","x",$AD$2-'Indicator Date hidden'!AE171)</f>
        <v>0</v>
      </c>
      <c r="AE170" s="205">
        <f>IF('Indicator Date hidden'!AF171="x","x",$AE$2-'Indicator Date hidden'!AF171)</f>
        <v>0</v>
      </c>
      <c r="AF170" s="205">
        <f>IF('Indicator Date hidden'!AG171="x","x",$AF$2-'Indicator Date hidden'!AG171)</f>
        <v>1</v>
      </c>
      <c r="AG170" s="205">
        <f>IF('Indicator Date hidden'!AH171="x","x",$AG$2-'Indicator Date hidden'!AH171)</f>
        <v>0</v>
      </c>
      <c r="AH170" s="205">
        <f>IF('Indicator Date hidden'!AI171="x","x",$AH$2-'Indicator Date hidden'!AI171)</f>
        <v>0</v>
      </c>
      <c r="AI170" s="205">
        <f>IF('Indicator Date hidden'!AJ171="x","x",$AI$2-'Indicator Date hidden'!AJ171)</f>
        <v>0</v>
      </c>
      <c r="AJ170" s="205" t="str">
        <f>IF('Indicator Date hidden'!AK171="x","x",$AJ$2-'Indicator Date hidden'!AK171)</f>
        <v>x</v>
      </c>
      <c r="AK170" s="205">
        <f>IF('Indicator Date hidden'!AL171="x","x",$AK$2-'Indicator Date hidden'!AL171)</f>
        <v>0</v>
      </c>
      <c r="AL170" s="205">
        <f>IF('Indicator Date hidden'!AM171="x","x",$AL$2-'Indicator Date hidden'!AM171)</f>
        <v>0</v>
      </c>
      <c r="AM170" s="205">
        <f>IF('Indicator Date hidden'!AN171="x","x",$AM$2-'Indicator Date hidden'!AN171)</f>
        <v>0</v>
      </c>
      <c r="AN170" s="205">
        <f>IF('Indicator Date hidden'!AO171="x","x",$AN$2-'Indicator Date hidden'!AO171)</f>
        <v>0</v>
      </c>
      <c r="AO170" s="205">
        <f>IF('Indicator Date hidden'!AP171="x","x",$AO$2-'Indicator Date hidden'!AP171)</f>
        <v>1</v>
      </c>
      <c r="AP170" s="205">
        <f>IF('Indicator Date hidden'!AQ171="x","x",$AP$2-'Indicator Date hidden'!AQ171)</f>
        <v>0</v>
      </c>
      <c r="AQ170" s="205">
        <f>IF('Indicator Date hidden'!AR171="x","x",$AQ$2-'Indicator Date hidden'!AR171)</f>
        <v>0</v>
      </c>
      <c r="AR170" s="205">
        <f>IF('Indicator Date hidden'!AS171="x","x",$AR$2-'Indicator Date hidden'!AS171)</f>
        <v>0</v>
      </c>
      <c r="AS170" s="205">
        <f>IF('Indicator Date hidden'!AT171="x","x",$AS$2-'Indicator Date hidden'!AT171)</f>
        <v>0</v>
      </c>
      <c r="AT170" s="205">
        <f>IF('Indicator Date hidden'!AU171="x","x",$AT$2-'Indicator Date hidden'!AU171)</f>
        <v>0</v>
      </c>
      <c r="AU170" s="205">
        <f>IF('Indicator Date hidden'!AV171="x","x",$AU$2-'Indicator Date hidden'!AV171)</f>
        <v>2</v>
      </c>
      <c r="AV170" s="205">
        <f>IF('Indicator Date hidden'!AW171="x","x",$AV$2-'Indicator Date hidden'!AW171)</f>
        <v>0</v>
      </c>
      <c r="AW170" s="205">
        <f>IF('Indicator Date hidden'!AX171="x","x",$AW$2-'Indicator Date hidden'!AX171)</f>
        <v>0</v>
      </c>
      <c r="AX170" s="205">
        <f>IF('Indicator Date hidden'!AY171="x","x",$AX$2-'Indicator Date hidden'!AY171)</f>
        <v>0</v>
      </c>
      <c r="AY170" s="205">
        <f>IF('Indicator Date hidden'!AZ171="x","x",$AY$2-'Indicator Date hidden'!AZ171)</f>
        <v>0</v>
      </c>
      <c r="AZ170" s="205">
        <f>IF('Indicator Date hidden'!BA171="x","x",$AZ$2-'Indicator Date hidden'!BA171)</f>
        <v>0</v>
      </c>
      <c r="BA170">
        <f t="shared" si="25"/>
        <v>13</v>
      </c>
      <c r="BB170" s="21">
        <f t="shared" si="26"/>
        <v>0.26</v>
      </c>
      <c r="BC170">
        <f t="shared" si="27"/>
        <v>6</v>
      </c>
      <c r="BD170" s="21">
        <f t="shared" si="28"/>
        <v>0.79523581408284172</v>
      </c>
      <c r="BE170" s="281">
        <f t="shared" si="29"/>
        <v>0</v>
      </c>
    </row>
    <row r="171" spans="1:57" x14ac:dyDescent="0.35">
      <c r="A171" t="s">
        <v>7170</v>
      </c>
      <c r="B171" s="205">
        <f>IF('Indicator Date hidden'!C172="x","x",$B$2-'Indicator Date hidden'!C172)</f>
        <v>0</v>
      </c>
      <c r="C171" s="205">
        <f>IF('Indicator Date hidden'!D172="x","x",$C$2-'Indicator Date hidden'!D172)</f>
        <v>0</v>
      </c>
      <c r="D171" s="205">
        <f>IF('Indicator Date hidden'!E172="x","x",$D$2-'Indicator Date hidden'!E172)</f>
        <v>0</v>
      </c>
      <c r="E171" s="205">
        <f>IF('Indicator Date hidden'!F172="x","x",$E$2-'Indicator Date hidden'!F172)</f>
        <v>0</v>
      </c>
      <c r="F171" s="205">
        <f>IF('Indicator Date hidden'!G172="x","x",$F$2-'Indicator Date hidden'!G172)</f>
        <v>0</v>
      </c>
      <c r="G171" s="205">
        <f>IF('Indicator Date hidden'!H172="x","x",$G$2-'Indicator Date hidden'!H172)</f>
        <v>0</v>
      </c>
      <c r="H171" s="205">
        <f>IF('Indicator Date hidden'!I172="x","x",$H$2-'Indicator Date hidden'!I172)</f>
        <v>0</v>
      </c>
      <c r="I171" s="205">
        <f>IF('Indicator Date hidden'!J172="x","x",$I$2-'Indicator Date hidden'!J172)</f>
        <v>0</v>
      </c>
      <c r="J171" s="205">
        <f>IF('Indicator Date hidden'!K172="x","x",$J$2-'Indicator Date hidden'!K172)</f>
        <v>0</v>
      </c>
      <c r="K171" s="205">
        <f>IF('Indicator Date hidden'!L172="x","x",$K$2-'Indicator Date hidden'!L172)</f>
        <v>0</v>
      </c>
      <c r="L171" s="205">
        <f>IF('Indicator Date hidden'!M172="x","x",$L$2-'Indicator Date hidden'!M172)</f>
        <v>0</v>
      </c>
      <c r="M171" s="205">
        <f>IF('Indicator Date hidden'!N172="x","x",$M$2-'Indicator Date hidden'!N172)</f>
        <v>0</v>
      </c>
      <c r="N171" s="205">
        <f>IF('Indicator Date hidden'!O172="x","x",$N$2-'Indicator Date hidden'!O172)</f>
        <v>0</v>
      </c>
      <c r="O171" s="205">
        <f>IF('Indicator Date hidden'!P172="x","x",$O$2-'Indicator Date hidden'!P172)</f>
        <v>0</v>
      </c>
      <c r="P171" s="205">
        <f>IF('Indicator Date hidden'!Q172="x","x",$P$2-'Indicator Date hidden'!Q172)</f>
        <v>0</v>
      </c>
      <c r="Q171" s="205">
        <f>IF('Indicator Date hidden'!R172="x","x",$Q$2-'Indicator Date hidden'!R172)</f>
        <v>8</v>
      </c>
      <c r="R171" s="205">
        <f>IF('Indicator Date hidden'!S172="x","x",$R$2-'Indicator Date hidden'!S172)</f>
        <v>0</v>
      </c>
      <c r="S171" s="205">
        <f>IF('Indicator Date hidden'!T172="x","x",$S$2-'Indicator Date hidden'!T172)</f>
        <v>0</v>
      </c>
      <c r="T171" s="205">
        <f>IF('Indicator Date hidden'!U172="x","x",$T$2-'Indicator Date hidden'!U172)</f>
        <v>0</v>
      </c>
      <c r="U171" s="205">
        <f>IF('Indicator Date hidden'!V172="x","x",$U$2-'Indicator Date hidden'!V172)</f>
        <v>0</v>
      </c>
      <c r="V171" s="205">
        <f>IF('Indicator Date hidden'!W172="x","x",$V$2-'Indicator Date hidden'!W172)</f>
        <v>0</v>
      </c>
      <c r="W171" s="205">
        <f>IF('Indicator Date hidden'!X172="x","x",$W$2-'Indicator Date hidden'!X172)</f>
        <v>2</v>
      </c>
      <c r="X171" s="205">
        <f>IF('Indicator Date hidden'!Y172="x","x",$X$2-'Indicator Date hidden'!Y172)</f>
        <v>4</v>
      </c>
      <c r="Y171" s="205">
        <f>IF('Indicator Date hidden'!Z172="x","x",$Y$2-'Indicator Date hidden'!Z172)</f>
        <v>0</v>
      </c>
      <c r="Z171" s="205">
        <f>IF('Indicator Date hidden'!AA172="x","x",$Z$2-'Indicator Date hidden'!AA172)</f>
        <v>0</v>
      </c>
      <c r="AA171" s="205">
        <f>IF('Indicator Date hidden'!AB172="x","x",$AA$2-'Indicator Date hidden'!AB172)</f>
        <v>0</v>
      </c>
      <c r="AB171" s="205">
        <f>IF('Indicator Date hidden'!AC172="x","x",$AB$2-'Indicator Date hidden'!AC172)</f>
        <v>0</v>
      </c>
      <c r="AC171" s="205">
        <f>IF('Indicator Date hidden'!AD172="x","x",$AC$2-'Indicator Date hidden'!AD172)</f>
        <v>0</v>
      </c>
      <c r="AD171" s="205">
        <f>IF('Indicator Date hidden'!AE172="x","x",$AD$2-'Indicator Date hidden'!AE172)</f>
        <v>0</v>
      </c>
      <c r="AE171" s="205">
        <f>IF('Indicator Date hidden'!AF172="x","x",$AE$2-'Indicator Date hidden'!AF172)</f>
        <v>0</v>
      </c>
      <c r="AF171" s="205">
        <f>IF('Indicator Date hidden'!AG172="x","x",$AF$2-'Indicator Date hidden'!AG172)</f>
        <v>1</v>
      </c>
      <c r="AG171" s="205">
        <f>IF('Indicator Date hidden'!AH172="x","x",$AG$2-'Indicator Date hidden'!AH172)</f>
        <v>0</v>
      </c>
      <c r="AH171" s="205">
        <f>IF('Indicator Date hidden'!AI172="x","x",$AH$2-'Indicator Date hidden'!AI172)</f>
        <v>0</v>
      </c>
      <c r="AI171" s="205">
        <f>IF('Indicator Date hidden'!AJ172="x","x",$AI$2-'Indicator Date hidden'!AJ172)</f>
        <v>0</v>
      </c>
      <c r="AJ171" s="205">
        <f>IF('Indicator Date hidden'!AK172="x","x",$AJ$2-'Indicator Date hidden'!AK172)</f>
        <v>1</v>
      </c>
      <c r="AK171" s="205">
        <f>IF('Indicator Date hidden'!AL172="x","x",$AK$2-'Indicator Date hidden'!AL172)</f>
        <v>1</v>
      </c>
      <c r="AL171" s="205">
        <f>IF('Indicator Date hidden'!AM172="x","x",$AL$2-'Indicator Date hidden'!AM172)</f>
        <v>0</v>
      </c>
      <c r="AM171" s="205">
        <f>IF('Indicator Date hidden'!AN172="x","x",$AM$2-'Indicator Date hidden'!AN172)</f>
        <v>0</v>
      </c>
      <c r="AN171" s="205">
        <f>IF('Indicator Date hidden'!AO172="x","x",$AN$2-'Indicator Date hidden'!AO172)</f>
        <v>0</v>
      </c>
      <c r="AO171" s="205">
        <f>IF('Indicator Date hidden'!AP172="x","x",$AO$2-'Indicator Date hidden'!AP172)</f>
        <v>0</v>
      </c>
      <c r="AP171" s="205">
        <f>IF('Indicator Date hidden'!AQ172="x","x",$AP$2-'Indicator Date hidden'!AQ172)</f>
        <v>0</v>
      </c>
      <c r="AQ171" s="205">
        <f>IF('Indicator Date hidden'!AR172="x","x",$AQ$2-'Indicator Date hidden'!AR172)</f>
        <v>0</v>
      </c>
      <c r="AR171" s="205">
        <f>IF('Indicator Date hidden'!AS172="x","x",$AR$2-'Indicator Date hidden'!AS172)</f>
        <v>0</v>
      </c>
      <c r="AS171" s="205">
        <f>IF('Indicator Date hidden'!AT172="x","x",$AS$2-'Indicator Date hidden'!AT172)</f>
        <v>0</v>
      </c>
      <c r="AT171" s="205">
        <f>IF('Indicator Date hidden'!AU172="x","x",$AT$2-'Indicator Date hidden'!AU172)</f>
        <v>0</v>
      </c>
      <c r="AU171" s="205">
        <f>IF('Indicator Date hidden'!AV172="x","x",$AU$2-'Indicator Date hidden'!AV172)</f>
        <v>4</v>
      </c>
      <c r="AV171" s="205">
        <f>IF('Indicator Date hidden'!AW172="x","x",$AV$2-'Indicator Date hidden'!AW172)</f>
        <v>0</v>
      </c>
      <c r="AW171" s="205">
        <f>IF('Indicator Date hidden'!AX172="x","x",$AW$2-'Indicator Date hidden'!AX172)</f>
        <v>0</v>
      </c>
      <c r="AX171" s="205">
        <f>IF('Indicator Date hidden'!AY172="x","x",$AX$2-'Indicator Date hidden'!AY172)</f>
        <v>0</v>
      </c>
      <c r="AY171" s="205">
        <f>IF('Indicator Date hidden'!AZ172="x","x",$AY$2-'Indicator Date hidden'!AZ172)</f>
        <v>0</v>
      </c>
      <c r="AZ171" s="205">
        <f>IF('Indicator Date hidden'!BA172="x","x",$AZ$2-'Indicator Date hidden'!BA172)</f>
        <v>0</v>
      </c>
      <c r="BA171">
        <f t="shared" si="25"/>
        <v>21</v>
      </c>
      <c r="BB171" s="21">
        <f t="shared" si="26"/>
        <v>0.41176470588235292</v>
      </c>
      <c r="BC171">
        <f t="shared" si="27"/>
        <v>7</v>
      </c>
      <c r="BD171" s="21">
        <f t="shared" si="28"/>
        <v>1.3601682506685981</v>
      </c>
      <c r="BE171" s="281">
        <f t="shared" si="29"/>
        <v>0</v>
      </c>
    </row>
    <row r="172" spans="1:57" x14ac:dyDescent="0.35">
      <c r="A172" t="s">
        <v>7081</v>
      </c>
      <c r="B172" s="205">
        <f>IF('Indicator Date hidden'!C173="x","x",$B$2-'Indicator Date hidden'!C173)</f>
        <v>0</v>
      </c>
      <c r="C172" s="205">
        <f>IF('Indicator Date hidden'!D173="x","x",$C$2-'Indicator Date hidden'!D173)</f>
        <v>0</v>
      </c>
      <c r="D172" s="205">
        <f>IF('Indicator Date hidden'!E173="x","x",$D$2-'Indicator Date hidden'!E173)</f>
        <v>0</v>
      </c>
      <c r="E172" s="205">
        <f>IF('Indicator Date hidden'!F173="x","x",$E$2-'Indicator Date hidden'!F173)</f>
        <v>0</v>
      </c>
      <c r="F172" s="205">
        <f>IF('Indicator Date hidden'!G173="x","x",$F$2-'Indicator Date hidden'!G173)</f>
        <v>0</v>
      </c>
      <c r="G172" s="205">
        <f>IF('Indicator Date hidden'!H173="x","x",$G$2-'Indicator Date hidden'!H173)</f>
        <v>0</v>
      </c>
      <c r="H172" s="205">
        <f>IF('Indicator Date hidden'!I173="x","x",$H$2-'Indicator Date hidden'!I173)</f>
        <v>0</v>
      </c>
      <c r="I172" s="205">
        <f>IF('Indicator Date hidden'!J173="x","x",$I$2-'Indicator Date hidden'!J173)</f>
        <v>0</v>
      </c>
      <c r="J172" s="205">
        <f>IF('Indicator Date hidden'!K173="x","x",$J$2-'Indicator Date hidden'!K173)</f>
        <v>0</v>
      </c>
      <c r="K172" s="205">
        <f>IF('Indicator Date hidden'!L173="x","x",$K$2-'Indicator Date hidden'!L173)</f>
        <v>0</v>
      </c>
      <c r="L172" s="205">
        <f>IF('Indicator Date hidden'!M173="x","x",$L$2-'Indicator Date hidden'!M173)</f>
        <v>0</v>
      </c>
      <c r="M172" s="205">
        <f>IF('Indicator Date hidden'!N173="x","x",$M$2-'Indicator Date hidden'!N173)</f>
        <v>0</v>
      </c>
      <c r="N172" s="205">
        <f>IF('Indicator Date hidden'!O173="x","x",$N$2-'Indicator Date hidden'!O173)</f>
        <v>0</v>
      </c>
      <c r="O172" s="205">
        <f>IF('Indicator Date hidden'!P173="x","x",$O$2-'Indicator Date hidden'!P173)</f>
        <v>0</v>
      </c>
      <c r="P172" s="205">
        <f>IF('Indicator Date hidden'!Q173="x","x",$P$2-'Indicator Date hidden'!Q173)</f>
        <v>0</v>
      </c>
      <c r="Q172" s="205">
        <f>IF('Indicator Date hidden'!R173="x","x",$Q$2-'Indicator Date hidden'!R173)</f>
        <v>3</v>
      </c>
      <c r="R172" s="205">
        <f>IF('Indicator Date hidden'!S173="x","x",$R$2-'Indicator Date hidden'!S173)</f>
        <v>0</v>
      </c>
      <c r="S172" s="205">
        <f>IF('Indicator Date hidden'!T173="x","x",$S$2-'Indicator Date hidden'!T173)</f>
        <v>0</v>
      </c>
      <c r="T172" s="205">
        <f>IF('Indicator Date hidden'!U173="x","x",$T$2-'Indicator Date hidden'!U173)</f>
        <v>0</v>
      </c>
      <c r="U172" s="205">
        <f>IF('Indicator Date hidden'!V173="x","x",$U$2-'Indicator Date hidden'!V173)</f>
        <v>0</v>
      </c>
      <c r="V172" s="205">
        <f>IF('Indicator Date hidden'!W173="x","x",$V$2-'Indicator Date hidden'!W173)</f>
        <v>0</v>
      </c>
      <c r="W172" s="205">
        <f>IF('Indicator Date hidden'!X173="x","x",$W$2-'Indicator Date hidden'!X173)</f>
        <v>3</v>
      </c>
      <c r="X172" s="205">
        <f>IF('Indicator Date hidden'!Y173="x","x",$X$2-'Indicator Date hidden'!Y173)</f>
        <v>4</v>
      </c>
      <c r="Y172" s="205">
        <f>IF('Indicator Date hidden'!Z173="x","x",$Y$2-'Indicator Date hidden'!Z173)</f>
        <v>0</v>
      </c>
      <c r="Z172" s="205">
        <f>IF('Indicator Date hidden'!AA173="x","x",$Z$2-'Indicator Date hidden'!AA173)</f>
        <v>0</v>
      </c>
      <c r="AA172" s="205">
        <f>IF('Indicator Date hidden'!AB173="x","x",$AA$2-'Indicator Date hidden'!AB173)</f>
        <v>1</v>
      </c>
      <c r="AB172" s="205">
        <f>IF('Indicator Date hidden'!AC173="x","x",$AB$2-'Indicator Date hidden'!AC173)</f>
        <v>0</v>
      </c>
      <c r="AC172" s="205">
        <f>IF('Indicator Date hidden'!AD173="x","x",$AC$2-'Indicator Date hidden'!AD173)</f>
        <v>0</v>
      </c>
      <c r="AD172" s="205" t="str">
        <f>IF('Indicator Date hidden'!AE173="x","x",$AD$2-'Indicator Date hidden'!AE173)</f>
        <v>x</v>
      </c>
      <c r="AE172" s="205">
        <f>IF('Indicator Date hidden'!AF173="x","x",$AE$2-'Indicator Date hidden'!AF173)</f>
        <v>0</v>
      </c>
      <c r="AF172" s="205">
        <f>IF('Indicator Date hidden'!AG173="x","x",$AF$2-'Indicator Date hidden'!AG173)</f>
        <v>5</v>
      </c>
      <c r="AG172" s="205">
        <f>IF('Indicator Date hidden'!AH173="x","x",$AG$2-'Indicator Date hidden'!AH173)</f>
        <v>0</v>
      </c>
      <c r="AH172" s="205">
        <f>IF('Indicator Date hidden'!AI173="x","x",$AH$2-'Indicator Date hidden'!AI173)</f>
        <v>0</v>
      </c>
      <c r="AI172" s="205">
        <f>IF('Indicator Date hidden'!AJ173="x","x",$AI$2-'Indicator Date hidden'!AJ173)</f>
        <v>0</v>
      </c>
      <c r="AJ172" s="205">
        <f>IF('Indicator Date hidden'!AK173="x","x",$AJ$2-'Indicator Date hidden'!AK173)</f>
        <v>1</v>
      </c>
      <c r="AK172" s="205">
        <f>IF('Indicator Date hidden'!AL173="x","x",$AK$2-'Indicator Date hidden'!AL173)</f>
        <v>1</v>
      </c>
      <c r="AL172" s="205">
        <f>IF('Indicator Date hidden'!AM173="x","x",$AL$2-'Indicator Date hidden'!AM173)</f>
        <v>0</v>
      </c>
      <c r="AM172" s="205">
        <f>IF('Indicator Date hidden'!AN173="x","x",$AM$2-'Indicator Date hidden'!AN173)</f>
        <v>0</v>
      </c>
      <c r="AN172" s="205">
        <f>IF('Indicator Date hidden'!AO173="x","x",$AN$2-'Indicator Date hidden'!AO173)</f>
        <v>0</v>
      </c>
      <c r="AO172" s="205">
        <f>IF('Indicator Date hidden'!AP173="x","x",$AO$2-'Indicator Date hidden'!AP173)</f>
        <v>1</v>
      </c>
      <c r="AP172" s="205">
        <f>IF('Indicator Date hidden'!AQ173="x","x",$AP$2-'Indicator Date hidden'!AQ173)</f>
        <v>1</v>
      </c>
      <c r="AQ172" s="205">
        <f>IF('Indicator Date hidden'!AR173="x","x",$AQ$2-'Indicator Date hidden'!AR173)</f>
        <v>0</v>
      </c>
      <c r="AR172" s="205">
        <f>IF('Indicator Date hidden'!AS173="x","x",$AR$2-'Indicator Date hidden'!AS173)</f>
        <v>0</v>
      </c>
      <c r="AS172" s="205">
        <f>IF('Indicator Date hidden'!AT173="x","x",$AS$2-'Indicator Date hidden'!AT173)</f>
        <v>0</v>
      </c>
      <c r="AT172" s="205">
        <f>IF('Indicator Date hidden'!AU173="x","x",$AT$2-'Indicator Date hidden'!AU173)</f>
        <v>0</v>
      </c>
      <c r="AU172" s="205">
        <f>IF('Indicator Date hidden'!AV173="x","x",$AU$2-'Indicator Date hidden'!AV173)</f>
        <v>1</v>
      </c>
      <c r="AV172" s="205">
        <f>IF('Indicator Date hidden'!AW173="x","x",$AV$2-'Indicator Date hidden'!AW173)</f>
        <v>0</v>
      </c>
      <c r="AW172" s="205">
        <f>IF('Indicator Date hidden'!AX173="x","x",$AW$2-'Indicator Date hidden'!AX173)</f>
        <v>0</v>
      </c>
      <c r="AX172" s="205">
        <f>IF('Indicator Date hidden'!AY173="x","x",$AX$2-'Indicator Date hidden'!AY173)</f>
        <v>0</v>
      </c>
      <c r="AY172" s="205">
        <f>IF('Indicator Date hidden'!AZ173="x","x",$AY$2-'Indicator Date hidden'!AZ173)</f>
        <v>0</v>
      </c>
      <c r="AZ172" s="205">
        <f>IF('Indicator Date hidden'!BA173="x","x",$AZ$2-'Indicator Date hidden'!BA173)</f>
        <v>0</v>
      </c>
      <c r="BA172">
        <f t="shared" si="25"/>
        <v>21</v>
      </c>
      <c r="BB172" s="21">
        <f t="shared" si="26"/>
        <v>0.42</v>
      </c>
      <c r="BC172">
        <f t="shared" si="27"/>
        <v>10</v>
      </c>
      <c r="BD172" s="21">
        <f t="shared" si="28"/>
        <v>1.06</v>
      </c>
      <c r="BE172" s="281">
        <f t="shared" si="29"/>
        <v>0</v>
      </c>
    </row>
    <row r="173" spans="1:57" x14ac:dyDescent="0.35">
      <c r="A173" t="s">
        <v>7176</v>
      </c>
      <c r="B173" s="205">
        <f>IF('Indicator Date hidden'!C174="x","x",$B$2-'Indicator Date hidden'!C174)</f>
        <v>0</v>
      </c>
      <c r="C173" s="205">
        <f>IF('Indicator Date hidden'!D174="x","x",$C$2-'Indicator Date hidden'!D174)</f>
        <v>0</v>
      </c>
      <c r="D173" s="205">
        <f>IF('Indicator Date hidden'!E174="x","x",$D$2-'Indicator Date hidden'!E174)</f>
        <v>0</v>
      </c>
      <c r="E173" s="205">
        <f>IF('Indicator Date hidden'!F174="x","x",$E$2-'Indicator Date hidden'!F174)</f>
        <v>0</v>
      </c>
      <c r="F173" s="205">
        <f>IF('Indicator Date hidden'!G174="x","x",$F$2-'Indicator Date hidden'!G174)</f>
        <v>0</v>
      </c>
      <c r="G173" s="205">
        <f>IF('Indicator Date hidden'!H174="x","x",$G$2-'Indicator Date hidden'!H174)</f>
        <v>0</v>
      </c>
      <c r="H173" s="205">
        <f>IF('Indicator Date hidden'!I174="x","x",$H$2-'Indicator Date hidden'!I174)</f>
        <v>0</v>
      </c>
      <c r="I173" s="205">
        <f>IF('Indicator Date hidden'!J174="x","x",$I$2-'Indicator Date hidden'!J174)</f>
        <v>0</v>
      </c>
      <c r="J173" s="205">
        <f>IF('Indicator Date hidden'!K174="x","x",$J$2-'Indicator Date hidden'!K174)</f>
        <v>0</v>
      </c>
      <c r="K173" s="205">
        <f>IF('Indicator Date hidden'!L174="x","x",$K$2-'Indicator Date hidden'!L174)</f>
        <v>0</v>
      </c>
      <c r="L173" s="205">
        <f>IF('Indicator Date hidden'!M174="x","x",$L$2-'Indicator Date hidden'!M174)</f>
        <v>0</v>
      </c>
      <c r="M173" s="205">
        <f>IF('Indicator Date hidden'!N174="x","x",$M$2-'Indicator Date hidden'!N174)</f>
        <v>0</v>
      </c>
      <c r="N173" s="205">
        <f>IF('Indicator Date hidden'!O174="x","x",$N$2-'Indicator Date hidden'!O174)</f>
        <v>0</v>
      </c>
      <c r="O173" s="205">
        <f>IF('Indicator Date hidden'!P174="x","x",$O$2-'Indicator Date hidden'!P174)</f>
        <v>0</v>
      </c>
      <c r="P173" s="205">
        <f>IF('Indicator Date hidden'!Q174="x","x",$P$2-'Indicator Date hidden'!Q174)</f>
        <v>0</v>
      </c>
      <c r="Q173" s="205">
        <f>IF('Indicator Date hidden'!R174="x","x",$Q$2-'Indicator Date hidden'!R174)</f>
        <v>4</v>
      </c>
      <c r="R173" s="205">
        <f>IF('Indicator Date hidden'!S174="x","x",$R$2-'Indicator Date hidden'!S174)</f>
        <v>0</v>
      </c>
      <c r="S173" s="205">
        <f>IF('Indicator Date hidden'!T174="x","x",$S$2-'Indicator Date hidden'!T174)</f>
        <v>0</v>
      </c>
      <c r="T173" s="205">
        <f>IF('Indicator Date hidden'!U174="x","x",$T$2-'Indicator Date hidden'!U174)</f>
        <v>0</v>
      </c>
      <c r="U173" s="205">
        <f>IF('Indicator Date hidden'!V174="x","x",$U$2-'Indicator Date hidden'!V174)</f>
        <v>0</v>
      </c>
      <c r="V173" s="205">
        <f>IF('Indicator Date hidden'!W174="x","x",$V$2-'Indicator Date hidden'!W174)</f>
        <v>0</v>
      </c>
      <c r="W173" s="205">
        <f>IF('Indicator Date hidden'!X174="x","x",$W$2-'Indicator Date hidden'!X174)</f>
        <v>5</v>
      </c>
      <c r="X173" s="205">
        <f>IF('Indicator Date hidden'!Y174="x","x",$X$2-'Indicator Date hidden'!Y174)</f>
        <v>3</v>
      </c>
      <c r="Y173" s="205">
        <f>IF('Indicator Date hidden'!Z174="x","x",$Y$2-'Indicator Date hidden'!Z174)</f>
        <v>0</v>
      </c>
      <c r="Z173" s="205">
        <f>IF('Indicator Date hidden'!AA174="x","x",$Z$2-'Indicator Date hidden'!AA174)</f>
        <v>0</v>
      </c>
      <c r="AA173" s="205" t="str">
        <f>IF('Indicator Date hidden'!AB174="x","x",$AA$2-'Indicator Date hidden'!AB174)</f>
        <v>x</v>
      </c>
      <c r="AB173" s="205">
        <f>IF('Indicator Date hidden'!AC174="x","x",$AB$2-'Indicator Date hidden'!AC174)</f>
        <v>0</v>
      </c>
      <c r="AC173" s="205">
        <f>IF('Indicator Date hidden'!AD174="x","x",$AC$2-'Indicator Date hidden'!AD174)</f>
        <v>0</v>
      </c>
      <c r="AD173" s="205">
        <f>IF('Indicator Date hidden'!AE174="x","x",$AD$2-'Indicator Date hidden'!AE174)</f>
        <v>0</v>
      </c>
      <c r="AE173" s="205" t="str">
        <f>IF('Indicator Date hidden'!AF174="x","x",$AE$2-'Indicator Date hidden'!AF174)</f>
        <v>x</v>
      </c>
      <c r="AF173" s="205">
        <f>IF('Indicator Date hidden'!AG174="x","x",$AF$2-'Indicator Date hidden'!AG174)</f>
        <v>6</v>
      </c>
      <c r="AG173" s="205">
        <f>IF('Indicator Date hidden'!AH174="x","x",$AG$2-'Indicator Date hidden'!AH174)</f>
        <v>0</v>
      </c>
      <c r="AH173" s="205">
        <f>IF('Indicator Date hidden'!AI174="x","x",$AH$2-'Indicator Date hidden'!AI174)</f>
        <v>0</v>
      </c>
      <c r="AI173" s="205">
        <f>IF('Indicator Date hidden'!AJ174="x","x",$AI$2-'Indicator Date hidden'!AJ174)</f>
        <v>0</v>
      </c>
      <c r="AJ173" s="205">
        <f>IF('Indicator Date hidden'!AK174="x","x",$AJ$2-'Indicator Date hidden'!AK174)</f>
        <v>1</v>
      </c>
      <c r="AK173" s="205">
        <f>IF('Indicator Date hidden'!AL174="x","x",$AK$2-'Indicator Date hidden'!AL174)</f>
        <v>1</v>
      </c>
      <c r="AL173" s="205">
        <f>IF('Indicator Date hidden'!AM174="x","x",$AL$2-'Indicator Date hidden'!AM174)</f>
        <v>0</v>
      </c>
      <c r="AM173" s="205">
        <f>IF('Indicator Date hidden'!AN174="x","x",$AM$2-'Indicator Date hidden'!AN174)</f>
        <v>0</v>
      </c>
      <c r="AN173" s="205">
        <f>IF('Indicator Date hidden'!AO174="x","x",$AN$2-'Indicator Date hidden'!AO174)</f>
        <v>0</v>
      </c>
      <c r="AO173" s="205" t="str">
        <f>IF('Indicator Date hidden'!AP174="x","x",$AO$2-'Indicator Date hidden'!AP174)</f>
        <v>x</v>
      </c>
      <c r="AP173" s="205" t="str">
        <f>IF('Indicator Date hidden'!AQ174="x","x",$AP$2-'Indicator Date hidden'!AQ174)</f>
        <v>x</v>
      </c>
      <c r="AQ173" s="205">
        <f>IF('Indicator Date hidden'!AR174="x","x",$AQ$2-'Indicator Date hidden'!AR174)</f>
        <v>6</v>
      </c>
      <c r="AR173" s="205">
        <f>IF('Indicator Date hidden'!AS174="x","x",$AR$2-'Indicator Date hidden'!AS174)</f>
        <v>0</v>
      </c>
      <c r="AS173" s="205">
        <f>IF('Indicator Date hidden'!AT174="x","x",$AS$2-'Indicator Date hidden'!AT174)</f>
        <v>0</v>
      </c>
      <c r="AT173" s="205">
        <f>IF('Indicator Date hidden'!AU174="x","x",$AT$2-'Indicator Date hidden'!AU174)</f>
        <v>0</v>
      </c>
      <c r="AU173" s="205">
        <f>IF('Indicator Date hidden'!AV174="x","x",$AU$2-'Indicator Date hidden'!AV174)</f>
        <v>4</v>
      </c>
      <c r="AV173" s="205">
        <f>IF('Indicator Date hidden'!AW174="x","x",$AV$2-'Indicator Date hidden'!AW174)</f>
        <v>0</v>
      </c>
      <c r="AW173" s="205">
        <f>IF('Indicator Date hidden'!AX174="x","x",$AW$2-'Indicator Date hidden'!AX174)</f>
        <v>0</v>
      </c>
      <c r="AX173" s="205">
        <f>IF('Indicator Date hidden'!AY174="x","x",$AX$2-'Indicator Date hidden'!AY174)</f>
        <v>0</v>
      </c>
      <c r="AY173" s="205">
        <f>IF('Indicator Date hidden'!AZ174="x","x",$AY$2-'Indicator Date hidden'!AZ174)</f>
        <v>0</v>
      </c>
      <c r="AZ173" s="205">
        <f>IF('Indicator Date hidden'!BA174="x","x",$AZ$2-'Indicator Date hidden'!BA174)</f>
        <v>0</v>
      </c>
      <c r="BA173">
        <f t="shared" si="25"/>
        <v>30</v>
      </c>
      <c r="BB173" s="21">
        <f t="shared" si="26"/>
        <v>0.63829787234042556</v>
      </c>
      <c r="BC173">
        <f t="shared" si="27"/>
        <v>8</v>
      </c>
      <c r="BD173" s="21">
        <f t="shared" si="28"/>
        <v>1.6035271218227041</v>
      </c>
      <c r="BE173" s="281">
        <f t="shared" si="29"/>
        <v>0</v>
      </c>
    </row>
    <row r="174" spans="1:57" x14ac:dyDescent="0.35">
      <c r="A174" t="s">
        <v>7169</v>
      </c>
      <c r="B174" s="205">
        <f>IF('Indicator Date hidden'!C175="x","x",$B$2-'Indicator Date hidden'!C175)</f>
        <v>0</v>
      </c>
      <c r="C174" s="205">
        <f>IF('Indicator Date hidden'!D175="x","x",$C$2-'Indicator Date hidden'!D175)</f>
        <v>0</v>
      </c>
      <c r="D174" s="205">
        <f>IF('Indicator Date hidden'!E175="x","x",$D$2-'Indicator Date hidden'!E175)</f>
        <v>0</v>
      </c>
      <c r="E174" s="205">
        <f>IF('Indicator Date hidden'!F175="x","x",$E$2-'Indicator Date hidden'!F175)</f>
        <v>0</v>
      </c>
      <c r="F174" s="205">
        <f>IF('Indicator Date hidden'!G175="x","x",$F$2-'Indicator Date hidden'!G175)</f>
        <v>0</v>
      </c>
      <c r="G174" s="205">
        <f>IF('Indicator Date hidden'!H175="x","x",$G$2-'Indicator Date hidden'!H175)</f>
        <v>0</v>
      </c>
      <c r="H174" s="205">
        <f>IF('Indicator Date hidden'!I175="x","x",$H$2-'Indicator Date hidden'!I175)</f>
        <v>0</v>
      </c>
      <c r="I174" s="205">
        <f>IF('Indicator Date hidden'!J175="x","x",$I$2-'Indicator Date hidden'!J175)</f>
        <v>0</v>
      </c>
      <c r="J174" s="205">
        <f>IF('Indicator Date hidden'!K175="x","x",$J$2-'Indicator Date hidden'!K175)</f>
        <v>0</v>
      </c>
      <c r="K174" s="205">
        <f>IF('Indicator Date hidden'!L175="x","x",$K$2-'Indicator Date hidden'!L175)</f>
        <v>0</v>
      </c>
      <c r="L174" s="205">
        <f>IF('Indicator Date hidden'!M175="x","x",$L$2-'Indicator Date hidden'!M175)</f>
        <v>0</v>
      </c>
      <c r="M174" s="205">
        <f>IF('Indicator Date hidden'!N175="x","x",$M$2-'Indicator Date hidden'!N175)</f>
        <v>0</v>
      </c>
      <c r="N174" s="205">
        <f>IF('Indicator Date hidden'!O175="x","x",$N$2-'Indicator Date hidden'!O175)</f>
        <v>0</v>
      </c>
      <c r="O174" s="205">
        <f>IF('Indicator Date hidden'!P175="x","x",$O$2-'Indicator Date hidden'!P175)</f>
        <v>0</v>
      </c>
      <c r="P174" s="205">
        <f>IF('Indicator Date hidden'!Q175="x","x",$P$2-'Indicator Date hidden'!Q175)</f>
        <v>0</v>
      </c>
      <c r="Q174" s="205">
        <f>IF('Indicator Date hidden'!R175="x","x",$Q$2-'Indicator Date hidden'!R175)</f>
        <v>0</v>
      </c>
      <c r="R174" s="205">
        <f>IF('Indicator Date hidden'!S175="x","x",$R$2-'Indicator Date hidden'!S175)</f>
        <v>0</v>
      </c>
      <c r="S174" s="205">
        <f>IF('Indicator Date hidden'!T175="x","x",$S$2-'Indicator Date hidden'!T175)</f>
        <v>0</v>
      </c>
      <c r="T174" s="205">
        <f>IF('Indicator Date hidden'!U175="x","x",$T$2-'Indicator Date hidden'!U175)</f>
        <v>0</v>
      </c>
      <c r="U174" s="205">
        <f>IF('Indicator Date hidden'!V175="x","x",$U$2-'Indicator Date hidden'!V175)</f>
        <v>0</v>
      </c>
      <c r="V174" s="205">
        <f>IF('Indicator Date hidden'!W175="x","x",$V$2-'Indicator Date hidden'!W175)</f>
        <v>0</v>
      </c>
      <c r="W174" s="205">
        <f>IF('Indicator Date hidden'!X175="x","x",$W$2-'Indicator Date hidden'!X175)</f>
        <v>0</v>
      </c>
      <c r="X174" s="205">
        <f>IF('Indicator Date hidden'!Y175="x","x",$X$2-'Indicator Date hidden'!Y175)</f>
        <v>4</v>
      </c>
      <c r="Y174" s="205">
        <f>IF('Indicator Date hidden'!Z175="x","x",$Y$2-'Indicator Date hidden'!Z175)</f>
        <v>0</v>
      </c>
      <c r="Z174" s="205">
        <f>IF('Indicator Date hidden'!AA175="x","x",$Z$2-'Indicator Date hidden'!AA175)</f>
        <v>0</v>
      </c>
      <c r="AA174" s="205">
        <f>IF('Indicator Date hidden'!AB175="x","x",$AA$2-'Indicator Date hidden'!AB175)</f>
        <v>0</v>
      </c>
      <c r="AB174" s="205">
        <f>IF('Indicator Date hidden'!AC175="x","x",$AB$2-'Indicator Date hidden'!AC175)</f>
        <v>0</v>
      </c>
      <c r="AC174" s="205">
        <f>IF('Indicator Date hidden'!AD175="x","x",$AC$2-'Indicator Date hidden'!AD175)</f>
        <v>0</v>
      </c>
      <c r="AD174" s="205">
        <f>IF('Indicator Date hidden'!AE175="x","x",$AD$2-'Indicator Date hidden'!AE175)</f>
        <v>0</v>
      </c>
      <c r="AE174" s="205">
        <f>IF('Indicator Date hidden'!AF175="x","x",$AE$2-'Indicator Date hidden'!AF175)</f>
        <v>0</v>
      </c>
      <c r="AF174" s="205">
        <f>IF('Indicator Date hidden'!AG175="x","x",$AF$2-'Indicator Date hidden'!AG175)</f>
        <v>2</v>
      </c>
      <c r="AG174" s="205">
        <f>IF('Indicator Date hidden'!AH175="x","x",$AG$2-'Indicator Date hidden'!AH175)</f>
        <v>0</v>
      </c>
      <c r="AH174" s="205">
        <f>IF('Indicator Date hidden'!AI175="x","x",$AH$2-'Indicator Date hidden'!AI175)</f>
        <v>0</v>
      </c>
      <c r="AI174" s="205">
        <f>IF('Indicator Date hidden'!AJ175="x","x",$AI$2-'Indicator Date hidden'!AJ175)</f>
        <v>0</v>
      </c>
      <c r="AJ174" s="205">
        <f>IF('Indicator Date hidden'!AK175="x","x",$AJ$2-'Indicator Date hidden'!AK175)</f>
        <v>1</v>
      </c>
      <c r="AK174" s="205">
        <f>IF('Indicator Date hidden'!AL175="x","x",$AK$2-'Indicator Date hidden'!AL175)</f>
        <v>1</v>
      </c>
      <c r="AL174" s="205">
        <f>IF('Indicator Date hidden'!AM175="x","x",$AL$2-'Indicator Date hidden'!AM175)</f>
        <v>0</v>
      </c>
      <c r="AM174" s="205">
        <f>IF('Indicator Date hidden'!AN175="x","x",$AM$2-'Indicator Date hidden'!AN175)</f>
        <v>0</v>
      </c>
      <c r="AN174" s="205">
        <f>IF('Indicator Date hidden'!AO175="x","x",$AN$2-'Indicator Date hidden'!AO175)</f>
        <v>0</v>
      </c>
      <c r="AO174" s="205">
        <f>IF('Indicator Date hidden'!AP175="x","x",$AO$2-'Indicator Date hidden'!AP175)</f>
        <v>0</v>
      </c>
      <c r="AP174" s="205">
        <f>IF('Indicator Date hidden'!AQ175="x","x",$AP$2-'Indicator Date hidden'!AQ175)</f>
        <v>0</v>
      </c>
      <c r="AQ174" s="205">
        <f>IF('Indicator Date hidden'!AR175="x","x",$AQ$2-'Indicator Date hidden'!AR175)</f>
        <v>0</v>
      </c>
      <c r="AR174" s="205">
        <f>IF('Indicator Date hidden'!AS175="x","x",$AR$2-'Indicator Date hidden'!AS175)</f>
        <v>0</v>
      </c>
      <c r="AS174" s="205">
        <f>IF('Indicator Date hidden'!AT175="x","x",$AS$2-'Indicator Date hidden'!AT175)</f>
        <v>0</v>
      </c>
      <c r="AT174" s="205">
        <f>IF('Indicator Date hidden'!AU175="x","x",$AT$2-'Indicator Date hidden'!AU175)</f>
        <v>0</v>
      </c>
      <c r="AU174" s="205">
        <f>IF('Indicator Date hidden'!AV175="x","x",$AU$2-'Indicator Date hidden'!AV175)</f>
        <v>3</v>
      </c>
      <c r="AV174" s="205">
        <f>IF('Indicator Date hidden'!AW175="x","x",$AV$2-'Indicator Date hidden'!AW175)</f>
        <v>0</v>
      </c>
      <c r="AW174" s="205">
        <f>IF('Indicator Date hidden'!AX175="x","x",$AW$2-'Indicator Date hidden'!AX175)</f>
        <v>0</v>
      </c>
      <c r="AX174" s="205">
        <f>IF('Indicator Date hidden'!AY175="x","x",$AX$2-'Indicator Date hidden'!AY175)</f>
        <v>0</v>
      </c>
      <c r="AY174" s="205">
        <f>IF('Indicator Date hidden'!AZ175="x","x",$AY$2-'Indicator Date hidden'!AZ175)</f>
        <v>0</v>
      </c>
      <c r="AZ174" s="205">
        <f>IF('Indicator Date hidden'!BA175="x","x",$AZ$2-'Indicator Date hidden'!BA175)</f>
        <v>0</v>
      </c>
      <c r="BA174">
        <f t="shared" si="25"/>
        <v>11</v>
      </c>
      <c r="BB174" s="21">
        <f t="shared" si="26"/>
        <v>0.21568627450980393</v>
      </c>
      <c r="BC174">
        <f t="shared" si="27"/>
        <v>5</v>
      </c>
      <c r="BD174" s="21">
        <f t="shared" si="28"/>
        <v>0.74921463429579604</v>
      </c>
      <c r="BE174" s="281">
        <f t="shared" si="29"/>
        <v>0</v>
      </c>
    </row>
    <row r="175" spans="1:57" x14ac:dyDescent="0.35">
      <c r="A175" t="s">
        <v>7178</v>
      </c>
      <c r="B175" s="205">
        <f>IF('Indicator Date hidden'!C176="x","x",$B$2-'Indicator Date hidden'!C176)</f>
        <v>0</v>
      </c>
      <c r="C175" s="205">
        <f>IF('Indicator Date hidden'!D176="x","x",$C$2-'Indicator Date hidden'!D176)</f>
        <v>0</v>
      </c>
      <c r="D175" s="205">
        <f>IF('Indicator Date hidden'!E176="x","x",$D$2-'Indicator Date hidden'!E176)</f>
        <v>0</v>
      </c>
      <c r="E175" s="205">
        <f>IF('Indicator Date hidden'!F176="x","x",$E$2-'Indicator Date hidden'!F176)</f>
        <v>0</v>
      </c>
      <c r="F175" s="205">
        <f>IF('Indicator Date hidden'!G176="x","x",$F$2-'Indicator Date hidden'!G176)</f>
        <v>0</v>
      </c>
      <c r="G175" s="205">
        <f>IF('Indicator Date hidden'!H176="x","x",$G$2-'Indicator Date hidden'!H176)</f>
        <v>0</v>
      </c>
      <c r="H175" s="205">
        <f>IF('Indicator Date hidden'!I176="x","x",$H$2-'Indicator Date hidden'!I176)</f>
        <v>0</v>
      </c>
      <c r="I175" s="205">
        <f>IF('Indicator Date hidden'!J176="x","x",$I$2-'Indicator Date hidden'!J176)</f>
        <v>0</v>
      </c>
      <c r="J175" s="205">
        <f>IF('Indicator Date hidden'!K176="x","x",$J$2-'Indicator Date hidden'!K176)</f>
        <v>0</v>
      </c>
      <c r="K175" s="205">
        <f>IF('Indicator Date hidden'!L176="x","x",$K$2-'Indicator Date hidden'!L176)</f>
        <v>0</v>
      </c>
      <c r="L175" s="205">
        <f>IF('Indicator Date hidden'!M176="x","x",$L$2-'Indicator Date hidden'!M176)</f>
        <v>0</v>
      </c>
      <c r="M175" s="205">
        <f>IF('Indicator Date hidden'!N176="x","x",$M$2-'Indicator Date hidden'!N176)</f>
        <v>0</v>
      </c>
      <c r="N175" s="205">
        <f>IF('Indicator Date hidden'!O176="x","x",$N$2-'Indicator Date hidden'!O176)</f>
        <v>0</v>
      </c>
      <c r="O175" s="205">
        <f>IF('Indicator Date hidden'!P176="x","x",$O$2-'Indicator Date hidden'!P176)</f>
        <v>0</v>
      </c>
      <c r="P175" s="205">
        <f>IF('Indicator Date hidden'!Q176="x","x",$P$2-'Indicator Date hidden'!Q176)</f>
        <v>0</v>
      </c>
      <c r="Q175" s="205" t="str">
        <f>IF('Indicator Date hidden'!R176="x","x",$Q$2-'Indicator Date hidden'!R176)</f>
        <v>x</v>
      </c>
      <c r="R175" s="205">
        <f>IF('Indicator Date hidden'!S176="x","x",$R$2-'Indicator Date hidden'!S176)</f>
        <v>0</v>
      </c>
      <c r="S175" s="205">
        <f>IF('Indicator Date hidden'!T176="x","x",$S$2-'Indicator Date hidden'!T176)</f>
        <v>0</v>
      </c>
      <c r="T175" s="205">
        <f>IF('Indicator Date hidden'!U176="x","x",$T$2-'Indicator Date hidden'!U176)</f>
        <v>0</v>
      </c>
      <c r="U175" s="205">
        <f>IF('Indicator Date hidden'!V176="x","x",$U$2-'Indicator Date hidden'!V176)</f>
        <v>0</v>
      </c>
      <c r="V175" s="205">
        <f>IF('Indicator Date hidden'!W176="x","x",$V$2-'Indicator Date hidden'!W176)</f>
        <v>0</v>
      </c>
      <c r="W175" s="205">
        <f>IF('Indicator Date hidden'!X176="x","x",$W$2-'Indicator Date hidden'!X176)</f>
        <v>2</v>
      </c>
      <c r="X175" s="205">
        <f>IF('Indicator Date hidden'!Y176="x","x",$X$2-'Indicator Date hidden'!Y176)</f>
        <v>4</v>
      </c>
      <c r="Y175" s="205">
        <f>IF('Indicator Date hidden'!Z176="x","x",$Y$2-'Indicator Date hidden'!Z176)</f>
        <v>0</v>
      </c>
      <c r="Z175" s="205">
        <f>IF('Indicator Date hidden'!AA176="x","x",$Z$2-'Indicator Date hidden'!AA176)</f>
        <v>0</v>
      </c>
      <c r="AA175" s="205" t="str">
        <f>IF('Indicator Date hidden'!AB176="x","x",$AA$2-'Indicator Date hidden'!AB176)</f>
        <v>x</v>
      </c>
      <c r="AB175" s="205">
        <f>IF('Indicator Date hidden'!AC176="x","x",$AB$2-'Indicator Date hidden'!AC176)</f>
        <v>0</v>
      </c>
      <c r="AC175" s="205">
        <f>IF('Indicator Date hidden'!AD176="x","x",$AC$2-'Indicator Date hidden'!AD176)</f>
        <v>0</v>
      </c>
      <c r="AD175" s="205" t="str">
        <f>IF('Indicator Date hidden'!AE176="x","x",$AD$2-'Indicator Date hidden'!AE176)</f>
        <v>x</v>
      </c>
      <c r="AE175" s="205">
        <f>IF('Indicator Date hidden'!AF176="x","x",$AE$2-'Indicator Date hidden'!AF176)</f>
        <v>0</v>
      </c>
      <c r="AF175" s="205">
        <f>IF('Indicator Date hidden'!AG176="x","x",$AF$2-'Indicator Date hidden'!AG176)</f>
        <v>4</v>
      </c>
      <c r="AG175" s="205">
        <f>IF('Indicator Date hidden'!AH176="x","x",$AG$2-'Indicator Date hidden'!AH176)</f>
        <v>0</v>
      </c>
      <c r="AH175" s="205">
        <f>IF('Indicator Date hidden'!AI176="x","x",$AH$2-'Indicator Date hidden'!AI176)</f>
        <v>0</v>
      </c>
      <c r="AI175" s="205">
        <f>IF('Indicator Date hidden'!AJ176="x","x",$AI$2-'Indicator Date hidden'!AJ176)</f>
        <v>0</v>
      </c>
      <c r="AJ175" s="205" t="str">
        <f>IF('Indicator Date hidden'!AK176="x","x",$AJ$2-'Indicator Date hidden'!AK176)</f>
        <v>x</v>
      </c>
      <c r="AK175" s="205">
        <f>IF('Indicator Date hidden'!AL176="x","x",$AK$2-'Indicator Date hidden'!AL176)</f>
        <v>1</v>
      </c>
      <c r="AL175" s="205">
        <f>IF('Indicator Date hidden'!AM176="x","x",$AL$2-'Indicator Date hidden'!AM176)</f>
        <v>0</v>
      </c>
      <c r="AM175" s="205">
        <f>IF('Indicator Date hidden'!AN176="x","x",$AM$2-'Indicator Date hidden'!AN176)</f>
        <v>0</v>
      </c>
      <c r="AN175" s="205">
        <f>IF('Indicator Date hidden'!AO176="x","x",$AN$2-'Indicator Date hidden'!AO176)</f>
        <v>0</v>
      </c>
      <c r="AO175" s="205" t="str">
        <f>IF('Indicator Date hidden'!AP176="x","x",$AO$2-'Indicator Date hidden'!AP176)</f>
        <v>x</v>
      </c>
      <c r="AP175" s="205" t="str">
        <f>IF('Indicator Date hidden'!AQ176="x","x",$AP$2-'Indicator Date hidden'!AQ176)</f>
        <v>x</v>
      </c>
      <c r="AQ175" s="205">
        <f>IF('Indicator Date hidden'!AR176="x","x",$AQ$2-'Indicator Date hidden'!AR176)</f>
        <v>4</v>
      </c>
      <c r="AR175" s="205">
        <f>IF('Indicator Date hidden'!AS176="x","x",$AR$2-'Indicator Date hidden'!AS176)</f>
        <v>0</v>
      </c>
      <c r="AS175" s="205" t="str">
        <f>IF('Indicator Date hidden'!AT176="x","x",$AS$2-'Indicator Date hidden'!AT176)</f>
        <v>x</v>
      </c>
      <c r="AT175" s="205">
        <f>IF('Indicator Date hidden'!AU176="x","x",$AT$2-'Indicator Date hidden'!AU176)</f>
        <v>0</v>
      </c>
      <c r="AU175" s="205">
        <f>IF('Indicator Date hidden'!AV176="x","x",$AU$2-'Indicator Date hidden'!AV176)</f>
        <v>3</v>
      </c>
      <c r="AV175" s="205">
        <f>IF('Indicator Date hidden'!AW176="x","x",$AV$2-'Indicator Date hidden'!AW176)</f>
        <v>0</v>
      </c>
      <c r="AW175" s="205">
        <f>IF('Indicator Date hidden'!AX176="x","x",$AW$2-'Indicator Date hidden'!AX176)</f>
        <v>0</v>
      </c>
      <c r="AX175" s="205">
        <f>IF('Indicator Date hidden'!AY176="x","x",$AX$2-'Indicator Date hidden'!AY176)</f>
        <v>0</v>
      </c>
      <c r="AY175" s="205">
        <f>IF('Indicator Date hidden'!AZ176="x","x",$AY$2-'Indicator Date hidden'!AZ176)</f>
        <v>0</v>
      </c>
      <c r="AZ175" s="205">
        <f>IF('Indicator Date hidden'!BA176="x","x",$AZ$2-'Indicator Date hidden'!BA176)</f>
        <v>0</v>
      </c>
      <c r="BA175">
        <f t="shared" si="25"/>
        <v>18</v>
      </c>
      <c r="BB175" s="21">
        <f t="shared" si="26"/>
        <v>0.40909090909090912</v>
      </c>
      <c r="BC175">
        <f t="shared" si="27"/>
        <v>6</v>
      </c>
      <c r="BD175" s="21">
        <f t="shared" si="28"/>
        <v>1.1143318792846604</v>
      </c>
      <c r="BE175" s="281">
        <f t="shared" si="29"/>
        <v>0</v>
      </c>
    </row>
    <row r="176" spans="1:57" x14ac:dyDescent="0.35">
      <c r="A176" t="s">
        <v>7179</v>
      </c>
      <c r="B176" s="205">
        <f>IF('Indicator Date hidden'!C177="x","x",$B$2-'Indicator Date hidden'!C177)</f>
        <v>0</v>
      </c>
      <c r="C176" s="205">
        <f>IF('Indicator Date hidden'!D177="x","x",$C$2-'Indicator Date hidden'!D177)</f>
        <v>0</v>
      </c>
      <c r="D176" s="205">
        <f>IF('Indicator Date hidden'!E177="x","x",$D$2-'Indicator Date hidden'!E177)</f>
        <v>0</v>
      </c>
      <c r="E176" s="205">
        <f>IF('Indicator Date hidden'!F177="x","x",$E$2-'Indicator Date hidden'!F177)</f>
        <v>0</v>
      </c>
      <c r="F176" s="205">
        <f>IF('Indicator Date hidden'!G177="x","x",$F$2-'Indicator Date hidden'!G177)</f>
        <v>0</v>
      </c>
      <c r="G176" s="205">
        <f>IF('Indicator Date hidden'!H177="x","x",$G$2-'Indicator Date hidden'!H177)</f>
        <v>0</v>
      </c>
      <c r="H176" s="205">
        <f>IF('Indicator Date hidden'!I177="x","x",$H$2-'Indicator Date hidden'!I177)</f>
        <v>0</v>
      </c>
      <c r="I176" s="205">
        <f>IF('Indicator Date hidden'!J177="x","x",$I$2-'Indicator Date hidden'!J177)</f>
        <v>0</v>
      </c>
      <c r="J176" s="205">
        <f>IF('Indicator Date hidden'!K177="x","x",$J$2-'Indicator Date hidden'!K177)</f>
        <v>0</v>
      </c>
      <c r="K176" s="205">
        <f>IF('Indicator Date hidden'!L177="x","x",$K$2-'Indicator Date hidden'!L177)</f>
        <v>0</v>
      </c>
      <c r="L176" s="205">
        <f>IF('Indicator Date hidden'!M177="x","x",$L$2-'Indicator Date hidden'!M177)</f>
        <v>0</v>
      </c>
      <c r="M176" s="205">
        <f>IF('Indicator Date hidden'!N177="x","x",$M$2-'Indicator Date hidden'!N177)</f>
        <v>0</v>
      </c>
      <c r="N176" s="205">
        <f>IF('Indicator Date hidden'!O177="x","x",$N$2-'Indicator Date hidden'!O177)</f>
        <v>0</v>
      </c>
      <c r="O176" s="205">
        <f>IF('Indicator Date hidden'!P177="x","x",$O$2-'Indicator Date hidden'!P177)</f>
        <v>0</v>
      </c>
      <c r="P176" s="205">
        <f>IF('Indicator Date hidden'!Q177="x","x",$P$2-'Indicator Date hidden'!Q177)</f>
        <v>0</v>
      </c>
      <c r="Q176" s="205">
        <f>IF('Indicator Date hidden'!R177="x","x",$Q$2-'Indicator Date hidden'!R177)</f>
        <v>8</v>
      </c>
      <c r="R176" s="205">
        <f>IF('Indicator Date hidden'!S177="x","x",$R$2-'Indicator Date hidden'!S177)</f>
        <v>0</v>
      </c>
      <c r="S176" s="205">
        <f>IF('Indicator Date hidden'!T177="x","x",$S$2-'Indicator Date hidden'!T177)</f>
        <v>0</v>
      </c>
      <c r="T176" s="205">
        <f>IF('Indicator Date hidden'!U177="x","x",$T$2-'Indicator Date hidden'!U177)</f>
        <v>0</v>
      </c>
      <c r="U176" s="205" t="str">
        <f>IF('Indicator Date hidden'!V177="x","x",$U$2-'Indicator Date hidden'!V177)</f>
        <v>x</v>
      </c>
      <c r="V176" s="205">
        <f>IF('Indicator Date hidden'!W177="x","x",$V$2-'Indicator Date hidden'!W177)</f>
        <v>0</v>
      </c>
      <c r="W176" s="205" t="str">
        <f>IF('Indicator Date hidden'!X177="x","x",$W$2-'Indicator Date hidden'!X177)</f>
        <v>x</v>
      </c>
      <c r="X176" s="205">
        <f>IF('Indicator Date hidden'!Y177="x","x",$X$2-'Indicator Date hidden'!Y177)</f>
        <v>4</v>
      </c>
      <c r="Y176" s="205">
        <f>IF('Indicator Date hidden'!Z177="x","x",$Y$2-'Indicator Date hidden'!Z177)</f>
        <v>0</v>
      </c>
      <c r="Z176" s="205">
        <f>IF('Indicator Date hidden'!AA177="x","x",$Z$2-'Indicator Date hidden'!AA177)</f>
        <v>0</v>
      </c>
      <c r="AA176" s="205">
        <f>IF('Indicator Date hidden'!AB177="x","x",$AA$2-'Indicator Date hidden'!AB177)</f>
        <v>1</v>
      </c>
      <c r="AB176" s="205">
        <f>IF('Indicator Date hidden'!AC177="x","x",$AB$2-'Indicator Date hidden'!AC177)</f>
        <v>0</v>
      </c>
      <c r="AC176" s="205">
        <f>IF('Indicator Date hidden'!AD177="x","x",$AC$2-'Indicator Date hidden'!AD177)</f>
        <v>0</v>
      </c>
      <c r="AD176" s="205" t="str">
        <f>IF('Indicator Date hidden'!AE177="x","x",$AD$2-'Indicator Date hidden'!AE177)</f>
        <v>x</v>
      </c>
      <c r="AE176" s="205">
        <f>IF('Indicator Date hidden'!AF177="x","x",$AE$2-'Indicator Date hidden'!AF177)</f>
        <v>0</v>
      </c>
      <c r="AF176" s="205" t="str">
        <f>IF('Indicator Date hidden'!AG177="x","x",$AF$2-'Indicator Date hidden'!AG177)</f>
        <v>x</v>
      </c>
      <c r="AG176" s="205">
        <f>IF('Indicator Date hidden'!AH177="x","x",$AG$2-'Indicator Date hidden'!AH177)</f>
        <v>0</v>
      </c>
      <c r="AH176" s="205">
        <f>IF('Indicator Date hidden'!AI177="x","x",$AH$2-'Indicator Date hidden'!AI177)</f>
        <v>0</v>
      </c>
      <c r="AI176" s="205">
        <f>IF('Indicator Date hidden'!AJ177="x","x",$AI$2-'Indicator Date hidden'!AJ177)</f>
        <v>0</v>
      </c>
      <c r="AJ176" s="205" t="str">
        <f>IF('Indicator Date hidden'!AK177="x","x",$AJ$2-'Indicator Date hidden'!AK177)</f>
        <v>x</v>
      </c>
      <c r="AK176" s="205">
        <f>IF('Indicator Date hidden'!AL177="x","x",$AK$2-'Indicator Date hidden'!AL177)</f>
        <v>1</v>
      </c>
      <c r="AL176" s="205">
        <f>IF('Indicator Date hidden'!AM177="x","x",$AL$2-'Indicator Date hidden'!AM177)</f>
        <v>0</v>
      </c>
      <c r="AM176" s="205">
        <f>IF('Indicator Date hidden'!AN177="x","x",$AM$2-'Indicator Date hidden'!AN177)</f>
        <v>0</v>
      </c>
      <c r="AN176" s="205">
        <f>IF('Indicator Date hidden'!AO177="x","x",$AN$2-'Indicator Date hidden'!AO177)</f>
        <v>0</v>
      </c>
      <c r="AO176" s="205">
        <f>IF('Indicator Date hidden'!AP177="x","x",$AO$2-'Indicator Date hidden'!AP177)</f>
        <v>1</v>
      </c>
      <c r="AP176" s="205">
        <f>IF('Indicator Date hidden'!AQ177="x","x",$AP$2-'Indicator Date hidden'!AQ177)</f>
        <v>1</v>
      </c>
      <c r="AQ176" s="205">
        <f>IF('Indicator Date hidden'!AR177="x","x",$AQ$2-'Indicator Date hidden'!AR177)</f>
        <v>4</v>
      </c>
      <c r="AR176" s="205">
        <f>IF('Indicator Date hidden'!AS177="x","x",$AR$2-'Indicator Date hidden'!AS177)</f>
        <v>0</v>
      </c>
      <c r="AS176" s="205">
        <f>IF('Indicator Date hidden'!AT177="x","x",$AS$2-'Indicator Date hidden'!AT177)</f>
        <v>0</v>
      </c>
      <c r="AT176" s="205">
        <f>IF('Indicator Date hidden'!AU177="x","x",$AT$2-'Indicator Date hidden'!AU177)</f>
        <v>0</v>
      </c>
      <c r="AU176" s="205">
        <f>IF('Indicator Date hidden'!AV177="x","x",$AU$2-'Indicator Date hidden'!AV177)</f>
        <v>1</v>
      </c>
      <c r="AV176" s="205">
        <f>IF('Indicator Date hidden'!AW177="x","x",$AV$2-'Indicator Date hidden'!AW177)</f>
        <v>0</v>
      </c>
      <c r="AW176" s="205">
        <f>IF('Indicator Date hidden'!AX177="x","x",$AW$2-'Indicator Date hidden'!AX177)</f>
        <v>0</v>
      </c>
      <c r="AX176" s="205">
        <f>IF('Indicator Date hidden'!AY177="x","x",$AX$2-'Indicator Date hidden'!AY177)</f>
        <v>0</v>
      </c>
      <c r="AY176" s="205">
        <f>IF('Indicator Date hidden'!AZ177="x","x",$AY$2-'Indicator Date hidden'!AZ177)</f>
        <v>0</v>
      </c>
      <c r="AZ176" s="205">
        <f>IF('Indicator Date hidden'!BA177="x","x",$AZ$2-'Indicator Date hidden'!BA177)</f>
        <v>0</v>
      </c>
      <c r="BA176">
        <f t="shared" si="25"/>
        <v>21</v>
      </c>
      <c r="BB176" s="21">
        <f t="shared" si="26"/>
        <v>0.45652173913043476</v>
      </c>
      <c r="BC176">
        <f t="shared" si="27"/>
        <v>8</v>
      </c>
      <c r="BD176" s="21">
        <f t="shared" si="28"/>
        <v>1.4096950292933457</v>
      </c>
      <c r="BE176" s="281">
        <f t="shared" si="29"/>
        <v>0</v>
      </c>
    </row>
    <row r="177" spans="1:57" x14ac:dyDescent="0.35">
      <c r="A177" t="s">
        <v>7180</v>
      </c>
      <c r="B177" s="205">
        <f>IF('Indicator Date hidden'!C178="x","x",$B$2-'Indicator Date hidden'!C178)</f>
        <v>0</v>
      </c>
      <c r="C177" s="205">
        <f>IF('Indicator Date hidden'!D178="x","x",$C$2-'Indicator Date hidden'!D178)</f>
        <v>0</v>
      </c>
      <c r="D177" s="205">
        <f>IF('Indicator Date hidden'!E178="x","x",$D$2-'Indicator Date hidden'!E178)</f>
        <v>0</v>
      </c>
      <c r="E177" s="205">
        <f>IF('Indicator Date hidden'!F178="x","x",$E$2-'Indicator Date hidden'!F178)</f>
        <v>0</v>
      </c>
      <c r="F177" s="205">
        <f>IF('Indicator Date hidden'!G178="x","x",$F$2-'Indicator Date hidden'!G178)</f>
        <v>0</v>
      </c>
      <c r="G177" s="205">
        <f>IF('Indicator Date hidden'!H178="x","x",$G$2-'Indicator Date hidden'!H178)</f>
        <v>0</v>
      </c>
      <c r="H177" s="205">
        <f>IF('Indicator Date hidden'!I178="x","x",$H$2-'Indicator Date hidden'!I178)</f>
        <v>0</v>
      </c>
      <c r="I177" s="205">
        <f>IF('Indicator Date hidden'!J178="x","x",$I$2-'Indicator Date hidden'!J178)</f>
        <v>0</v>
      </c>
      <c r="J177" s="205">
        <f>IF('Indicator Date hidden'!K178="x","x",$J$2-'Indicator Date hidden'!K178)</f>
        <v>0</v>
      </c>
      <c r="K177" s="205">
        <f>IF('Indicator Date hidden'!L178="x","x",$K$2-'Indicator Date hidden'!L178)</f>
        <v>0</v>
      </c>
      <c r="L177" s="205">
        <f>IF('Indicator Date hidden'!M178="x","x",$L$2-'Indicator Date hidden'!M178)</f>
        <v>0</v>
      </c>
      <c r="M177" s="205">
        <f>IF('Indicator Date hidden'!N178="x","x",$M$2-'Indicator Date hidden'!N178)</f>
        <v>0</v>
      </c>
      <c r="N177" s="205">
        <f>IF('Indicator Date hidden'!O178="x","x",$N$2-'Indicator Date hidden'!O178)</f>
        <v>0</v>
      </c>
      <c r="O177" s="205">
        <f>IF('Indicator Date hidden'!P178="x","x",$O$2-'Indicator Date hidden'!P178)</f>
        <v>0</v>
      </c>
      <c r="P177" s="205">
        <f>IF('Indicator Date hidden'!Q178="x","x",$P$2-'Indicator Date hidden'!Q178)</f>
        <v>0</v>
      </c>
      <c r="Q177" s="205">
        <f>IF('Indicator Date hidden'!R178="x","x",$Q$2-'Indicator Date hidden'!R178)</f>
        <v>2</v>
      </c>
      <c r="R177" s="205">
        <f>IF('Indicator Date hidden'!S178="x","x",$R$2-'Indicator Date hidden'!S178)</f>
        <v>0</v>
      </c>
      <c r="S177" s="205">
        <f>IF('Indicator Date hidden'!T178="x","x",$S$2-'Indicator Date hidden'!T178)</f>
        <v>0</v>
      </c>
      <c r="T177" s="205">
        <f>IF('Indicator Date hidden'!U178="x","x",$T$2-'Indicator Date hidden'!U178)</f>
        <v>0</v>
      </c>
      <c r="U177" s="205">
        <f>IF('Indicator Date hidden'!V178="x","x",$U$2-'Indicator Date hidden'!V178)</f>
        <v>0</v>
      </c>
      <c r="V177" s="205">
        <f>IF('Indicator Date hidden'!W178="x","x",$V$2-'Indicator Date hidden'!W178)</f>
        <v>0</v>
      </c>
      <c r="W177" s="205">
        <f>IF('Indicator Date hidden'!X178="x","x",$W$2-'Indicator Date hidden'!X178)</f>
        <v>2</v>
      </c>
      <c r="X177" s="205">
        <f>IF('Indicator Date hidden'!Y178="x","x",$X$2-'Indicator Date hidden'!Y178)</f>
        <v>4</v>
      </c>
      <c r="Y177" s="205">
        <f>IF('Indicator Date hidden'!Z178="x","x",$Y$2-'Indicator Date hidden'!Z178)</f>
        <v>0</v>
      </c>
      <c r="Z177" s="205">
        <f>IF('Indicator Date hidden'!AA178="x","x",$Z$2-'Indicator Date hidden'!AA178)</f>
        <v>0</v>
      </c>
      <c r="AA177" s="205">
        <f>IF('Indicator Date hidden'!AB178="x","x",$AA$2-'Indicator Date hidden'!AB178)</f>
        <v>0</v>
      </c>
      <c r="AB177" s="205">
        <f>IF('Indicator Date hidden'!AC178="x","x",$AB$2-'Indicator Date hidden'!AC178)</f>
        <v>0</v>
      </c>
      <c r="AC177" s="205">
        <f>IF('Indicator Date hidden'!AD178="x","x",$AC$2-'Indicator Date hidden'!AD178)</f>
        <v>0</v>
      </c>
      <c r="AD177" s="205" t="str">
        <f>IF('Indicator Date hidden'!AE178="x","x",$AD$2-'Indicator Date hidden'!AE178)</f>
        <v>x</v>
      </c>
      <c r="AE177" s="205">
        <f>IF('Indicator Date hidden'!AF178="x","x",$AE$2-'Indicator Date hidden'!AF178)</f>
        <v>0</v>
      </c>
      <c r="AF177" s="205">
        <f>IF('Indicator Date hidden'!AG178="x","x",$AF$2-'Indicator Date hidden'!AG178)</f>
        <v>3</v>
      </c>
      <c r="AG177" s="205">
        <f>IF('Indicator Date hidden'!AH178="x","x",$AG$2-'Indicator Date hidden'!AH178)</f>
        <v>0</v>
      </c>
      <c r="AH177" s="205">
        <f>IF('Indicator Date hidden'!AI178="x","x",$AH$2-'Indicator Date hidden'!AI178)</f>
        <v>0</v>
      </c>
      <c r="AI177" s="205">
        <f>IF('Indicator Date hidden'!AJ178="x","x",$AI$2-'Indicator Date hidden'!AJ178)</f>
        <v>0</v>
      </c>
      <c r="AJ177" s="205" t="str">
        <f>IF('Indicator Date hidden'!AK178="x","x",$AJ$2-'Indicator Date hidden'!AK178)</f>
        <v>x</v>
      </c>
      <c r="AK177" s="205">
        <f>IF('Indicator Date hidden'!AL178="x","x",$AK$2-'Indicator Date hidden'!AL178)</f>
        <v>1</v>
      </c>
      <c r="AL177" s="205">
        <f>IF('Indicator Date hidden'!AM178="x","x",$AL$2-'Indicator Date hidden'!AM178)</f>
        <v>0</v>
      </c>
      <c r="AM177" s="205">
        <f>IF('Indicator Date hidden'!AN178="x","x",$AM$2-'Indicator Date hidden'!AN178)</f>
        <v>0</v>
      </c>
      <c r="AN177" s="205">
        <f>IF('Indicator Date hidden'!AO178="x","x",$AN$2-'Indicator Date hidden'!AO178)</f>
        <v>0</v>
      </c>
      <c r="AO177" s="205">
        <f>IF('Indicator Date hidden'!AP178="x","x",$AO$2-'Indicator Date hidden'!AP178)</f>
        <v>0</v>
      </c>
      <c r="AP177" s="205">
        <f>IF('Indicator Date hidden'!AQ178="x","x",$AP$2-'Indicator Date hidden'!AQ178)</f>
        <v>0</v>
      </c>
      <c r="AQ177" s="205">
        <f>IF('Indicator Date hidden'!AR178="x","x",$AQ$2-'Indicator Date hidden'!AR178)</f>
        <v>4</v>
      </c>
      <c r="AR177" s="205">
        <f>IF('Indicator Date hidden'!AS178="x","x",$AR$2-'Indicator Date hidden'!AS178)</f>
        <v>0</v>
      </c>
      <c r="AS177" s="205">
        <f>IF('Indicator Date hidden'!AT178="x","x",$AS$2-'Indicator Date hidden'!AT178)</f>
        <v>0</v>
      </c>
      <c r="AT177" s="205">
        <f>IF('Indicator Date hidden'!AU178="x","x",$AT$2-'Indicator Date hidden'!AU178)</f>
        <v>0</v>
      </c>
      <c r="AU177" s="205">
        <f>IF('Indicator Date hidden'!AV178="x","x",$AU$2-'Indicator Date hidden'!AV178)</f>
        <v>3</v>
      </c>
      <c r="AV177" s="205">
        <f>IF('Indicator Date hidden'!AW178="x","x",$AV$2-'Indicator Date hidden'!AW178)</f>
        <v>0</v>
      </c>
      <c r="AW177" s="205">
        <f>IF('Indicator Date hidden'!AX178="x","x",$AW$2-'Indicator Date hidden'!AX178)</f>
        <v>0</v>
      </c>
      <c r="AX177" s="205">
        <f>IF('Indicator Date hidden'!AY178="x","x",$AX$2-'Indicator Date hidden'!AY178)</f>
        <v>0</v>
      </c>
      <c r="AY177" s="205">
        <f>IF('Indicator Date hidden'!AZ178="x","x",$AY$2-'Indicator Date hidden'!AZ178)</f>
        <v>0</v>
      </c>
      <c r="AZ177" s="205">
        <f>IF('Indicator Date hidden'!BA178="x","x",$AZ$2-'Indicator Date hidden'!BA178)</f>
        <v>0</v>
      </c>
      <c r="BA177">
        <f t="shared" si="25"/>
        <v>19</v>
      </c>
      <c r="BB177" s="21">
        <f t="shared" si="26"/>
        <v>0.38775510204081631</v>
      </c>
      <c r="BC177">
        <f t="shared" si="27"/>
        <v>7</v>
      </c>
      <c r="BD177" s="21">
        <f t="shared" si="28"/>
        <v>1.0265123542823911</v>
      </c>
      <c r="BE177" s="281">
        <f t="shared" si="29"/>
        <v>0</v>
      </c>
    </row>
    <row r="178" spans="1:57" x14ac:dyDescent="0.35">
      <c r="A178" t="s">
        <v>7181</v>
      </c>
      <c r="B178" s="205">
        <f>IF('Indicator Date hidden'!C179="x","x",$B$2-'Indicator Date hidden'!C179)</f>
        <v>0</v>
      </c>
      <c r="C178" s="205">
        <f>IF('Indicator Date hidden'!D179="x","x",$C$2-'Indicator Date hidden'!D179)</f>
        <v>0</v>
      </c>
      <c r="D178" s="205">
        <f>IF('Indicator Date hidden'!E179="x","x",$D$2-'Indicator Date hidden'!E179)</f>
        <v>0</v>
      </c>
      <c r="E178" s="205">
        <f>IF('Indicator Date hidden'!F179="x","x",$E$2-'Indicator Date hidden'!F179)</f>
        <v>0</v>
      </c>
      <c r="F178" s="205">
        <f>IF('Indicator Date hidden'!G179="x","x",$F$2-'Indicator Date hidden'!G179)</f>
        <v>0</v>
      </c>
      <c r="G178" s="205">
        <f>IF('Indicator Date hidden'!H179="x","x",$G$2-'Indicator Date hidden'!H179)</f>
        <v>0</v>
      </c>
      <c r="H178" s="205">
        <f>IF('Indicator Date hidden'!I179="x","x",$H$2-'Indicator Date hidden'!I179)</f>
        <v>0</v>
      </c>
      <c r="I178" s="205">
        <f>IF('Indicator Date hidden'!J179="x","x",$I$2-'Indicator Date hidden'!J179)</f>
        <v>0</v>
      </c>
      <c r="J178" s="205">
        <f>IF('Indicator Date hidden'!K179="x","x",$J$2-'Indicator Date hidden'!K179)</f>
        <v>0</v>
      </c>
      <c r="K178" s="205">
        <f>IF('Indicator Date hidden'!L179="x","x",$K$2-'Indicator Date hidden'!L179)</f>
        <v>0</v>
      </c>
      <c r="L178" s="205">
        <f>IF('Indicator Date hidden'!M179="x","x",$L$2-'Indicator Date hidden'!M179)</f>
        <v>0</v>
      </c>
      <c r="M178" s="205">
        <f>IF('Indicator Date hidden'!N179="x","x",$M$2-'Indicator Date hidden'!N179)</f>
        <v>0</v>
      </c>
      <c r="N178" s="205">
        <f>IF('Indicator Date hidden'!O179="x","x",$N$2-'Indicator Date hidden'!O179)</f>
        <v>0</v>
      </c>
      <c r="O178" s="205">
        <f>IF('Indicator Date hidden'!P179="x","x",$O$2-'Indicator Date hidden'!P179)</f>
        <v>0</v>
      </c>
      <c r="P178" s="205">
        <f>IF('Indicator Date hidden'!Q179="x","x",$P$2-'Indicator Date hidden'!Q179)</f>
        <v>0</v>
      </c>
      <c r="Q178" s="205" t="str">
        <f>IF('Indicator Date hidden'!R179="x","x",$Q$2-'Indicator Date hidden'!R179)</f>
        <v>x</v>
      </c>
      <c r="R178" s="205">
        <f>IF('Indicator Date hidden'!S179="x","x",$R$2-'Indicator Date hidden'!S179)</f>
        <v>0</v>
      </c>
      <c r="S178" s="205">
        <f>IF('Indicator Date hidden'!T179="x","x",$S$2-'Indicator Date hidden'!T179)</f>
        <v>0</v>
      </c>
      <c r="T178" s="205">
        <f>IF('Indicator Date hidden'!U179="x","x",$T$2-'Indicator Date hidden'!U179)</f>
        <v>0</v>
      </c>
      <c r="U178" s="205">
        <f>IF('Indicator Date hidden'!V179="x","x",$U$2-'Indicator Date hidden'!V179)</f>
        <v>0</v>
      </c>
      <c r="V178" s="205">
        <f>IF('Indicator Date hidden'!W179="x","x",$V$2-'Indicator Date hidden'!W179)</f>
        <v>0</v>
      </c>
      <c r="W178" s="205">
        <f>IF('Indicator Date hidden'!X179="x","x",$W$2-'Indicator Date hidden'!X179)</f>
        <v>1</v>
      </c>
      <c r="X178" s="205">
        <f>IF('Indicator Date hidden'!Y179="x","x",$X$2-'Indicator Date hidden'!Y179)</f>
        <v>3</v>
      </c>
      <c r="Y178" s="205">
        <f>IF('Indicator Date hidden'!Z179="x","x",$Y$2-'Indicator Date hidden'!Z179)</f>
        <v>0</v>
      </c>
      <c r="Z178" s="205">
        <f>IF('Indicator Date hidden'!AA179="x","x",$Z$2-'Indicator Date hidden'!AA179)</f>
        <v>0</v>
      </c>
      <c r="AA178" s="205" t="str">
        <f>IF('Indicator Date hidden'!AB179="x","x",$AA$2-'Indicator Date hidden'!AB179)</f>
        <v>x</v>
      </c>
      <c r="AB178" s="205">
        <f>IF('Indicator Date hidden'!AC179="x","x",$AB$2-'Indicator Date hidden'!AC179)</f>
        <v>0</v>
      </c>
      <c r="AC178" s="205">
        <f>IF('Indicator Date hidden'!AD179="x","x",$AC$2-'Indicator Date hidden'!AD179)</f>
        <v>0</v>
      </c>
      <c r="AD178" s="205">
        <f>IF('Indicator Date hidden'!AE179="x","x",$AD$2-'Indicator Date hidden'!AE179)</f>
        <v>0</v>
      </c>
      <c r="AE178" s="205">
        <f>IF('Indicator Date hidden'!AF179="x","x",$AE$2-'Indicator Date hidden'!AF179)</f>
        <v>0</v>
      </c>
      <c r="AF178" s="205">
        <f>IF('Indicator Date hidden'!AG179="x","x",$AF$2-'Indicator Date hidden'!AG179)</f>
        <v>1</v>
      </c>
      <c r="AG178" s="205">
        <f>IF('Indicator Date hidden'!AH179="x","x",$AG$2-'Indicator Date hidden'!AH179)</f>
        <v>0</v>
      </c>
      <c r="AH178" s="205">
        <f>IF('Indicator Date hidden'!AI179="x","x",$AH$2-'Indicator Date hidden'!AI179)</f>
        <v>0</v>
      </c>
      <c r="AI178" s="205">
        <f>IF('Indicator Date hidden'!AJ179="x","x",$AI$2-'Indicator Date hidden'!AJ179)</f>
        <v>0</v>
      </c>
      <c r="AJ178" s="205">
        <f>IF('Indicator Date hidden'!AK179="x","x",$AJ$2-'Indicator Date hidden'!AK179)</f>
        <v>1</v>
      </c>
      <c r="AK178" s="205">
        <f>IF('Indicator Date hidden'!AL179="x","x",$AK$2-'Indicator Date hidden'!AL179)</f>
        <v>0</v>
      </c>
      <c r="AL178" s="205">
        <f>IF('Indicator Date hidden'!AM179="x","x",$AL$2-'Indicator Date hidden'!AM179)</f>
        <v>0</v>
      </c>
      <c r="AM178" s="205">
        <f>IF('Indicator Date hidden'!AN179="x","x",$AM$2-'Indicator Date hidden'!AN179)</f>
        <v>0</v>
      </c>
      <c r="AN178" s="205">
        <f>IF('Indicator Date hidden'!AO179="x","x",$AN$2-'Indicator Date hidden'!AO179)</f>
        <v>0</v>
      </c>
      <c r="AO178" s="205">
        <f>IF('Indicator Date hidden'!AP179="x","x",$AO$2-'Indicator Date hidden'!AP179)</f>
        <v>0</v>
      </c>
      <c r="AP178" s="205">
        <f>IF('Indicator Date hidden'!AQ179="x","x",$AP$2-'Indicator Date hidden'!AQ179)</f>
        <v>0</v>
      </c>
      <c r="AQ178" s="205">
        <f>IF('Indicator Date hidden'!AR179="x","x",$AQ$2-'Indicator Date hidden'!AR179)</f>
        <v>0</v>
      </c>
      <c r="AR178" s="205">
        <f>IF('Indicator Date hidden'!AS179="x","x",$AR$2-'Indicator Date hidden'!AS179)</f>
        <v>0</v>
      </c>
      <c r="AS178" s="205">
        <f>IF('Indicator Date hidden'!AT179="x","x",$AS$2-'Indicator Date hidden'!AT179)</f>
        <v>0</v>
      </c>
      <c r="AT178" s="205">
        <f>IF('Indicator Date hidden'!AU179="x","x",$AT$2-'Indicator Date hidden'!AU179)</f>
        <v>0</v>
      </c>
      <c r="AU178" s="205">
        <f>IF('Indicator Date hidden'!AV179="x","x",$AU$2-'Indicator Date hidden'!AV179)</f>
        <v>1</v>
      </c>
      <c r="AV178" s="205">
        <f>IF('Indicator Date hidden'!AW179="x","x",$AV$2-'Indicator Date hidden'!AW179)</f>
        <v>0</v>
      </c>
      <c r="AW178" s="205">
        <f>IF('Indicator Date hidden'!AX179="x","x",$AW$2-'Indicator Date hidden'!AX179)</f>
        <v>0</v>
      </c>
      <c r="AX178" s="205">
        <f>IF('Indicator Date hidden'!AY179="x","x",$AX$2-'Indicator Date hidden'!AY179)</f>
        <v>0</v>
      </c>
      <c r="AY178" s="205">
        <f>IF('Indicator Date hidden'!AZ179="x","x",$AY$2-'Indicator Date hidden'!AZ179)</f>
        <v>0</v>
      </c>
      <c r="AZ178" s="205">
        <f>IF('Indicator Date hidden'!BA179="x","x",$AZ$2-'Indicator Date hidden'!BA179)</f>
        <v>0</v>
      </c>
      <c r="BA178">
        <f t="shared" si="25"/>
        <v>7</v>
      </c>
      <c r="BB178" s="21">
        <f t="shared" si="26"/>
        <v>0.14285714285714285</v>
      </c>
      <c r="BC178">
        <f t="shared" si="27"/>
        <v>5</v>
      </c>
      <c r="BD178" s="21">
        <f t="shared" si="28"/>
        <v>0.49487165930539351</v>
      </c>
      <c r="BE178" s="281">
        <f t="shared" si="29"/>
        <v>0</v>
      </c>
    </row>
    <row r="179" spans="1:57" x14ac:dyDescent="0.35">
      <c r="A179" t="s">
        <v>7174</v>
      </c>
      <c r="B179" s="205">
        <f>IF('Indicator Date hidden'!C180="x","x",$B$2-'Indicator Date hidden'!C180)</f>
        <v>0</v>
      </c>
      <c r="C179" s="205">
        <f>IF('Indicator Date hidden'!D180="x","x",$C$2-'Indicator Date hidden'!D180)</f>
        <v>0</v>
      </c>
      <c r="D179" s="205">
        <f>IF('Indicator Date hidden'!E180="x","x",$D$2-'Indicator Date hidden'!E180)</f>
        <v>0</v>
      </c>
      <c r="E179" s="205">
        <f>IF('Indicator Date hidden'!F180="x","x",$E$2-'Indicator Date hidden'!F180)</f>
        <v>0</v>
      </c>
      <c r="F179" s="205">
        <f>IF('Indicator Date hidden'!G180="x","x",$F$2-'Indicator Date hidden'!G180)</f>
        <v>0</v>
      </c>
      <c r="G179" s="205">
        <f>IF('Indicator Date hidden'!H180="x","x",$G$2-'Indicator Date hidden'!H180)</f>
        <v>0</v>
      </c>
      <c r="H179" s="205">
        <f>IF('Indicator Date hidden'!I180="x","x",$H$2-'Indicator Date hidden'!I180)</f>
        <v>0</v>
      </c>
      <c r="I179" s="205">
        <f>IF('Indicator Date hidden'!J180="x","x",$I$2-'Indicator Date hidden'!J180)</f>
        <v>0</v>
      </c>
      <c r="J179" s="205">
        <f>IF('Indicator Date hidden'!K180="x","x",$J$2-'Indicator Date hidden'!K180)</f>
        <v>0</v>
      </c>
      <c r="K179" s="205">
        <f>IF('Indicator Date hidden'!L180="x","x",$K$2-'Indicator Date hidden'!L180)</f>
        <v>0</v>
      </c>
      <c r="L179" s="205">
        <f>IF('Indicator Date hidden'!M180="x","x",$L$2-'Indicator Date hidden'!M180)</f>
        <v>0</v>
      </c>
      <c r="M179" s="205">
        <f>IF('Indicator Date hidden'!N180="x","x",$M$2-'Indicator Date hidden'!N180)</f>
        <v>0</v>
      </c>
      <c r="N179" s="205">
        <f>IF('Indicator Date hidden'!O180="x","x",$N$2-'Indicator Date hidden'!O180)</f>
        <v>0</v>
      </c>
      <c r="O179" s="205">
        <f>IF('Indicator Date hidden'!P180="x","x",$O$2-'Indicator Date hidden'!P180)</f>
        <v>0</v>
      </c>
      <c r="P179" s="205">
        <f>IF('Indicator Date hidden'!Q180="x","x",$P$2-'Indicator Date hidden'!Q180)</f>
        <v>0</v>
      </c>
      <c r="Q179" s="205" t="str">
        <f>IF('Indicator Date hidden'!R180="x","x",$Q$2-'Indicator Date hidden'!R180)</f>
        <v>x</v>
      </c>
      <c r="R179" s="205">
        <f>IF('Indicator Date hidden'!S180="x","x",$R$2-'Indicator Date hidden'!S180)</f>
        <v>0</v>
      </c>
      <c r="S179" s="205">
        <f>IF('Indicator Date hidden'!T180="x","x",$S$2-'Indicator Date hidden'!T180)</f>
        <v>0</v>
      </c>
      <c r="T179" s="205">
        <f>IF('Indicator Date hidden'!U180="x","x",$T$2-'Indicator Date hidden'!U180)</f>
        <v>0</v>
      </c>
      <c r="U179" s="205">
        <f>IF('Indicator Date hidden'!V180="x","x",$U$2-'Indicator Date hidden'!V180)</f>
        <v>0</v>
      </c>
      <c r="V179" s="205">
        <f>IF('Indicator Date hidden'!W180="x","x",$V$2-'Indicator Date hidden'!W180)</f>
        <v>0</v>
      </c>
      <c r="W179" s="205" t="str">
        <f>IF('Indicator Date hidden'!X180="x","x",$W$2-'Indicator Date hidden'!X180)</f>
        <v>x</v>
      </c>
      <c r="X179" s="205">
        <f>IF('Indicator Date hidden'!Y180="x","x",$X$2-'Indicator Date hidden'!Y180)</f>
        <v>4</v>
      </c>
      <c r="Y179" s="205">
        <f>IF('Indicator Date hidden'!Z180="x","x",$Y$2-'Indicator Date hidden'!Z180)</f>
        <v>0</v>
      </c>
      <c r="Z179" s="205">
        <f>IF('Indicator Date hidden'!AA180="x","x",$Z$2-'Indicator Date hidden'!AA180)</f>
        <v>0</v>
      </c>
      <c r="AA179" s="205" t="str">
        <f>IF('Indicator Date hidden'!AB180="x","x",$AA$2-'Indicator Date hidden'!AB180)</f>
        <v>x</v>
      </c>
      <c r="AB179" s="205">
        <f>IF('Indicator Date hidden'!AC180="x","x",$AB$2-'Indicator Date hidden'!AC180)</f>
        <v>0</v>
      </c>
      <c r="AC179" s="205">
        <f>IF('Indicator Date hidden'!AD180="x","x",$AC$2-'Indicator Date hidden'!AD180)</f>
        <v>0</v>
      </c>
      <c r="AD179" s="205" t="str">
        <f>IF('Indicator Date hidden'!AE180="x","x",$AD$2-'Indicator Date hidden'!AE180)</f>
        <v>x</v>
      </c>
      <c r="AE179" s="205" t="str">
        <f>IF('Indicator Date hidden'!AF180="x","x",$AE$2-'Indicator Date hidden'!AF180)</f>
        <v>x</v>
      </c>
      <c r="AF179" s="205" t="str">
        <f>IF('Indicator Date hidden'!AG180="x","x",$AF$2-'Indicator Date hidden'!AG180)</f>
        <v>x</v>
      </c>
      <c r="AG179" s="205">
        <f>IF('Indicator Date hidden'!AH180="x","x",$AG$2-'Indicator Date hidden'!AH180)</f>
        <v>0</v>
      </c>
      <c r="AH179" s="205">
        <f>IF('Indicator Date hidden'!AI180="x","x",$AH$2-'Indicator Date hidden'!AI180)</f>
        <v>0</v>
      </c>
      <c r="AI179" s="205">
        <f>IF('Indicator Date hidden'!AJ180="x","x",$AI$2-'Indicator Date hidden'!AJ180)</f>
        <v>0</v>
      </c>
      <c r="AJ179" s="205" t="str">
        <f>IF('Indicator Date hidden'!AK180="x","x",$AJ$2-'Indicator Date hidden'!AK180)</f>
        <v>x</v>
      </c>
      <c r="AK179" s="205">
        <f>IF('Indicator Date hidden'!AL180="x","x",$AK$2-'Indicator Date hidden'!AL180)</f>
        <v>1</v>
      </c>
      <c r="AL179" s="205">
        <f>IF('Indicator Date hidden'!AM180="x","x",$AL$2-'Indicator Date hidden'!AM180)</f>
        <v>0</v>
      </c>
      <c r="AM179" s="205">
        <f>IF('Indicator Date hidden'!AN180="x","x",$AM$2-'Indicator Date hidden'!AN180)</f>
        <v>0</v>
      </c>
      <c r="AN179" s="205">
        <f>IF('Indicator Date hidden'!AO180="x","x",$AN$2-'Indicator Date hidden'!AO180)</f>
        <v>0</v>
      </c>
      <c r="AO179" s="205" t="str">
        <f>IF('Indicator Date hidden'!AP180="x","x",$AO$2-'Indicator Date hidden'!AP180)</f>
        <v>x</v>
      </c>
      <c r="AP179" s="205" t="str">
        <f>IF('Indicator Date hidden'!AQ180="x","x",$AP$2-'Indicator Date hidden'!AQ180)</f>
        <v>x</v>
      </c>
      <c r="AQ179" s="205" t="str">
        <f>IF('Indicator Date hidden'!AR180="x","x",$AQ$2-'Indicator Date hidden'!AR180)</f>
        <v>x</v>
      </c>
      <c r="AR179" s="205">
        <f>IF('Indicator Date hidden'!AS180="x","x",$AR$2-'Indicator Date hidden'!AS180)</f>
        <v>0</v>
      </c>
      <c r="AS179" s="205">
        <f>IF('Indicator Date hidden'!AT180="x","x",$AS$2-'Indicator Date hidden'!AT180)</f>
        <v>0</v>
      </c>
      <c r="AT179" s="205">
        <f>IF('Indicator Date hidden'!AU180="x","x",$AT$2-'Indicator Date hidden'!AU180)</f>
        <v>0</v>
      </c>
      <c r="AU179" s="205">
        <f>IF('Indicator Date hidden'!AV180="x","x",$AU$2-'Indicator Date hidden'!AV180)</f>
        <v>1</v>
      </c>
      <c r="AV179" s="205">
        <f>IF('Indicator Date hidden'!AW180="x","x",$AV$2-'Indicator Date hidden'!AW180)</f>
        <v>0</v>
      </c>
      <c r="AW179" s="205">
        <f>IF('Indicator Date hidden'!AX180="x","x",$AW$2-'Indicator Date hidden'!AX180)</f>
        <v>0</v>
      </c>
      <c r="AX179" s="205">
        <f>IF('Indicator Date hidden'!AY180="x","x",$AX$2-'Indicator Date hidden'!AY180)</f>
        <v>0</v>
      </c>
      <c r="AY179" s="205">
        <f>IF('Indicator Date hidden'!AZ180="x","x",$AY$2-'Indicator Date hidden'!AZ180)</f>
        <v>9</v>
      </c>
      <c r="AZ179" s="205">
        <f>IF('Indicator Date hidden'!BA180="x","x",$AZ$2-'Indicator Date hidden'!BA180)</f>
        <v>9</v>
      </c>
      <c r="BA179">
        <f t="shared" si="25"/>
        <v>24</v>
      </c>
      <c r="BB179" s="21">
        <f t="shared" si="26"/>
        <v>0.58536585365853655</v>
      </c>
      <c r="BC179">
        <f t="shared" si="27"/>
        <v>5</v>
      </c>
      <c r="BD179" s="21">
        <f t="shared" si="28"/>
        <v>2.011862500224515</v>
      </c>
      <c r="BE179" s="281">
        <f t="shared" si="29"/>
        <v>0</v>
      </c>
    </row>
    <row r="180" spans="1:57" x14ac:dyDescent="0.35">
      <c r="A180" t="s">
        <v>7183</v>
      </c>
      <c r="B180" s="205">
        <f>IF('Indicator Date hidden'!C181="x","x",$B$2-'Indicator Date hidden'!C181)</f>
        <v>0</v>
      </c>
      <c r="C180" s="205">
        <f>IF('Indicator Date hidden'!D181="x","x",$C$2-'Indicator Date hidden'!D181)</f>
        <v>0</v>
      </c>
      <c r="D180" s="205">
        <f>IF('Indicator Date hidden'!E181="x","x",$D$2-'Indicator Date hidden'!E181)</f>
        <v>0</v>
      </c>
      <c r="E180" s="205">
        <f>IF('Indicator Date hidden'!F181="x","x",$E$2-'Indicator Date hidden'!F181)</f>
        <v>0</v>
      </c>
      <c r="F180" s="205">
        <f>IF('Indicator Date hidden'!G181="x","x",$F$2-'Indicator Date hidden'!G181)</f>
        <v>0</v>
      </c>
      <c r="G180" s="205">
        <f>IF('Indicator Date hidden'!H181="x","x",$G$2-'Indicator Date hidden'!H181)</f>
        <v>0</v>
      </c>
      <c r="H180" s="205">
        <f>IF('Indicator Date hidden'!I181="x","x",$H$2-'Indicator Date hidden'!I181)</f>
        <v>0</v>
      </c>
      <c r="I180" s="205">
        <f>IF('Indicator Date hidden'!J181="x","x",$I$2-'Indicator Date hidden'!J181)</f>
        <v>0</v>
      </c>
      <c r="J180" s="205">
        <f>IF('Indicator Date hidden'!K181="x","x",$J$2-'Indicator Date hidden'!K181)</f>
        <v>0</v>
      </c>
      <c r="K180" s="205">
        <f>IF('Indicator Date hidden'!L181="x","x",$K$2-'Indicator Date hidden'!L181)</f>
        <v>0</v>
      </c>
      <c r="L180" s="205">
        <f>IF('Indicator Date hidden'!M181="x","x",$L$2-'Indicator Date hidden'!M181)</f>
        <v>0</v>
      </c>
      <c r="M180" s="205">
        <f>IF('Indicator Date hidden'!N181="x","x",$M$2-'Indicator Date hidden'!N181)</f>
        <v>0</v>
      </c>
      <c r="N180" s="205">
        <f>IF('Indicator Date hidden'!O181="x","x",$N$2-'Indicator Date hidden'!O181)</f>
        <v>0</v>
      </c>
      <c r="O180" s="205">
        <f>IF('Indicator Date hidden'!P181="x","x",$O$2-'Indicator Date hidden'!P181)</f>
        <v>0</v>
      </c>
      <c r="P180" s="205" t="str">
        <f>IF('Indicator Date hidden'!Q181="x","x",$P$2-'Indicator Date hidden'!Q181)</f>
        <v>x</v>
      </c>
      <c r="Q180" s="205" t="str">
        <f>IF('Indicator Date hidden'!R181="x","x",$Q$2-'Indicator Date hidden'!R181)</f>
        <v>x</v>
      </c>
      <c r="R180" s="205">
        <f>IF('Indicator Date hidden'!S181="x","x",$R$2-'Indicator Date hidden'!S181)</f>
        <v>0</v>
      </c>
      <c r="S180" s="205">
        <f>IF('Indicator Date hidden'!T181="x","x",$S$2-'Indicator Date hidden'!T181)</f>
        <v>0</v>
      </c>
      <c r="T180" s="205">
        <f>IF('Indicator Date hidden'!U181="x","x",$T$2-'Indicator Date hidden'!U181)</f>
        <v>0</v>
      </c>
      <c r="U180" s="205">
        <f>IF('Indicator Date hidden'!V181="x","x",$U$2-'Indicator Date hidden'!V181)</f>
        <v>0</v>
      </c>
      <c r="V180" s="205">
        <f>IF('Indicator Date hidden'!W181="x","x",$V$2-'Indicator Date hidden'!W181)</f>
        <v>0</v>
      </c>
      <c r="W180" s="205">
        <f>IF('Indicator Date hidden'!X181="x","x",$W$2-'Indicator Date hidden'!X181)</f>
        <v>7</v>
      </c>
      <c r="X180" s="205">
        <f>IF('Indicator Date hidden'!Y181="x","x",$X$2-'Indicator Date hidden'!Y181)</f>
        <v>4</v>
      </c>
      <c r="Y180" s="205">
        <f>IF('Indicator Date hidden'!Z181="x","x",$Y$2-'Indicator Date hidden'!Z181)</f>
        <v>0</v>
      </c>
      <c r="Z180" s="205">
        <f>IF('Indicator Date hidden'!AA181="x","x",$Z$2-'Indicator Date hidden'!AA181)</f>
        <v>0</v>
      </c>
      <c r="AA180" s="205" t="str">
        <f>IF('Indicator Date hidden'!AB181="x","x",$AA$2-'Indicator Date hidden'!AB181)</f>
        <v>x</v>
      </c>
      <c r="AB180" s="205">
        <f>IF('Indicator Date hidden'!AC181="x","x",$AB$2-'Indicator Date hidden'!AC181)</f>
        <v>0</v>
      </c>
      <c r="AC180" s="205">
        <f>IF('Indicator Date hidden'!AD181="x","x",$AC$2-'Indicator Date hidden'!AD181)</f>
        <v>0</v>
      </c>
      <c r="AD180" s="205" t="str">
        <f>IF('Indicator Date hidden'!AE181="x","x",$AD$2-'Indicator Date hidden'!AE181)</f>
        <v>x</v>
      </c>
      <c r="AE180" s="205" t="str">
        <f>IF('Indicator Date hidden'!AF181="x","x",$AE$2-'Indicator Date hidden'!AF181)</f>
        <v>x</v>
      </c>
      <c r="AF180" s="205" t="str">
        <f>IF('Indicator Date hidden'!AG181="x","x",$AF$2-'Indicator Date hidden'!AG181)</f>
        <v>x</v>
      </c>
      <c r="AG180" s="205">
        <f>IF('Indicator Date hidden'!AH181="x","x",$AG$2-'Indicator Date hidden'!AH181)</f>
        <v>0</v>
      </c>
      <c r="AH180" s="205">
        <f>IF('Indicator Date hidden'!AI181="x","x",$AH$2-'Indicator Date hidden'!AI181)</f>
        <v>0</v>
      </c>
      <c r="AI180" s="205">
        <f>IF('Indicator Date hidden'!AJ181="x","x",$AI$2-'Indicator Date hidden'!AJ181)</f>
        <v>0</v>
      </c>
      <c r="AJ180" s="205" t="str">
        <f>IF('Indicator Date hidden'!AK181="x","x",$AJ$2-'Indicator Date hidden'!AK181)</f>
        <v>x</v>
      </c>
      <c r="AK180" s="205" t="str">
        <f>IF('Indicator Date hidden'!AL181="x","x",$AK$2-'Indicator Date hidden'!AL181)</f>
        <v>x</v>
      </c>
      <c r="AL180" s="205">
        <f>IF('Indicator Date hidden'!AM181="x","x",$AL$2-'Indicator Date hidden'!AM181)</f>
        <v>0</v>
      </c>
      <c r="AM180" s="205">
        <f>IF('Indicator Date hidden'!AN181="x","x",$AM$2-'Indicator Date hidden'!AN181)</f>
        <v>0</v>
      </c>
      <c r="AN180" s="205">
        <f>IF('Indicator Date hidden'!AO181="x","x",$AN$2-'Indicator Date hidden'!AO181)</f>
        <v>0</v>
      </c>
      <c r="AO180" s="205" t="str">
        <f>IF('Indicator Date hidden'!AP181="x","x",$AO$2-'Indicator Date hidden'!AP181)</f>
        <v>x</v>
      </c>
      <c r="AP180" s="205" t="str">
        <f>IF('Indicator Date hidden'!AQ181="x","x",$AP$2-'Indicator Date hidden'!AQ181)</f>
        <v>x</v>
      </c>
      <c r="AQ180" s="205" t="str">
        <f>IF('Indicator Date hidden'!AR181="x","x",$AQ$2-'Indicator Date hidden'!AR181)</f>
        <v>x</v>
      </c>
      <c r="AR180" s="205">
        <f>IF('Indicator Date hidden'!AS181="x","x",$AR$2-'Indicator Date hidden'!AS181)</f>
        <v>0</v>
      </c>
      <c r="AS180" s="205" t="str">
        <f>IF('Indicator Date hidden'!AT181="x","x",$AS$2-'Indicator Date hidden'!AT181)</f>
        <v>x</v>
      </c>
      <c r="AT180" s="205">
        <f>IF('Indicator Date hidden'!AU181="x","x",$AT$2-'Indicator Date hidden'!AU181)</f>
        <v>0</v>
      </c>
      <c r="AU180" s="205" t="str">
        <f>IF('Indicator Date hidden'!AV181="x","x",$AU$2-'Indicator Date hidden'!AV181)</f>
        <v>x</v>
      </c>
      <c r="AV180" s="205">
        <f>IF('Indicator Date hidden'!AW181="x","x",$AV$2-'Indicator Date hidden'!AW181)</f>
        <v>1</v>
      </c>
      <c r="AW180" s="205">
        <f>IF('Indicator Date hidden'!AX181="x","x",$AW$2-'Indicator Date hidden'!AX181)</f>
        <v>0</v>
      </c>
      <c r="AX180" s="205">
        <f>IF('Indicator Date hidden'!AY181="x","x",$AX$2-'Indicator Date hidden'!AY181)</f>
        <v>0</v>
      </c>
      <c r="AY180" s="205">
        <f>IF('Indicator Date hidden'!AZ181="x","x",$AY$2-'Indicator Date hidden'!AZ181)</f>
        <v>2</v>
      </c>
      <c r="AZ180" s="205">
        <f>IF('Indicator Date hidden'!BA181="x","x",$AZ$2-'Indicator Date hidden'!BA181)</f>
        <v>0</v>
      </c>
      <c r="BA180">
        <f t="shared" si="25"/>
        <v>14</v>
      </c>
      <c r="BB180" s="21">
        <f t="shared" si="26"/>
        <v>0.36842105263157893</v>
      </c>
      <c r="BC180">
        <f t="shared" si="27"/>
        <v>4</v>
      </c>
      <c r="BD180" s="21">
        <f t="shared" si="28"/>
        <v>1.3062814364200901</v>
      </c>
      <c r="BE180" s="281">
        <f t="shared" si="29"/>
        <v>0</v>
      </c>
    </row>
    <row r="181" spans="1:57" x14ac:dyDescent="0.35">
      <c r="A181" t="s">
        <v>7185</v>
      </c>
      <c r="B181" s="205">
        <f>IF('Indicator Date hidden'!C182="x","x",$B$2-'Indicator Date hidden'!C182)</f>
        <v>0</v>
      </c>
      <c r="C181" s="205">
        <f>IF('Indicator Date hidden'!D182="x","x",$C$2-'Indicator Date hidden'!D182)</f>
        <v>0</v>
      </c>
      <c r="D181" s="205">
        <f>IF('Indicator Date hidden'!E182="x","x",$D$2-'Indicator Date hidden'!E182)</f>
        <v>0</v>
      </c>
      <c r="E181" s="205">
        <f>IF('Indicator Date hidden'!F182="x","x",$E$2-'Indicator Date hidden'!F182)</f>
        <v>0</v>
      </c>
      <c r="F181" s="205">
        <f>IF('Indicator Date hidden'!G182="x","x",$F$2-'Indicator Date hidden'!G182)</f>
        <v>0</v>
      </c>
      <c r="G181" s="205">
        <f>IF('Indicator Date hidden'!H182="x","x",$G$2-'Indicator Date hidden'!H182)</f>
        <v>0</v>
      </c>
      <c r="H181" s="205">
        <f>IF('Indicator Date hidden'!I182="x","x",$H$2-'Indicator Date hidden'!I182)</f>
        <v>0</v>
      </c>
      <c r="I181" s="205">
        <f>IF('Indicator Date hidden'!J182="x","x",$I$2-'Indicator Date hidden'!J182)</f>
        <v>0</v>
      </c>
      <c r="J181" s="205">
        <f>IF('Indicator Date hidden'!K182="x","x",$J$2-'Indicator Date hidden'!K182)</f>
        <v>0</v>
      </c>
      <c r="K181" s="205">
        <f>IF('Indicator Date hidden'!L182="x","x",$K$2-'Indicator Date hidden'!L182)</f>
        <v>0</v>
      </c>
      <c r="L181" s="205">
        <f>IF('Indicator Date hidden'!M182="x","x",$L$2-'Indicator Date hidden'!M182)</f>
        <v>0</v>
      </c>
      <c r="M181" s="205">
        <f>IF('Indicator Date hidden'!N182="x","x",$M$2-'Indicator Date hidden'!N182)</f>
        <v>0</v>
      </c>
      <c r="N181" s="205">
        <f>IF('Indicator Date hidden'!O182="x","x",$N$2-'Indicator Date hidden'!O182)</f>
        <v>0</v>
      </c>
      <c r="O181" s="205">
        <f>IF('Indicator Date hidden'!P182="x","x",$O$2-'Indicator Date hidden'!P182)</f>
        <v>0</v>
      </c>
      <c r="P181" s="205">
        <f>IF('Indicator Date hidden'!Q182="x","x",$P$2-'Indicator Date hidden'!Q182)</f>
        <v>0</v>
      </c>
      <c r="Q181" s="205">
        <f>IF('Indicator Date hidden'!R182="x","x",$Q$2-'Indicator Date hidden'!R182)</f>
        <v>3</v>
      </c>
      <c r="R181" s="205">
        <f>IF('Indicator Date hidden'!S182="x","x",$R$2-'Indicator Date hidden'!S182)</f>
        <v>0</v>
      </c>
      <c r="S181" s="205">
        <f>IF('Indicator Date hidden'!T182="x","x",$S$2-'Indicator Date hidden'!T182)</f>
        <v>0</v>
      </c>
      <c r="T181" s="205">
        <f>IF('Indicator Date hidden'!U182="x","x",$T$2-'Indicator Date hidden'!U182)</f>
        <v>0</v>
      </c>
      <c r="U181" s="205">
        <f>IF('Indicator Date hidden'!V182="x","x",$U$2-'Indicator Date hidden'!V182)</f>
        <v>0</v>
      </c>
      <c r="V181" s="205">
        <f>IF('Indicator Date hidden'!W182="x","x",$V$2-'Indicator Date hidden'!W182)</f>
        <v>0</v>
      </c>
      <c r="W181" s="205">
        <f>IF('Indicator Date hidden'!X182="x","x",$W$2-'Indicator Date hidden'!X182)</f>
        <v>3</v>
      </c>
      <c r="X181" s="205">
        <f>IF('Indicator Date hidden'!Y182="x","x",$X$2-'Indicator Date hidden'!Y182)</f>
        <v>4</v>
      </c>
      <c r="Y181" s="205">
        <f>IF('Indicator Date hidden'!Z182="x","x",$Y$2-'Indicator Date hidden'!Z182)</f>
        <v>0</v>
      </c>
      <c r="Z181" s="205">
        <f>IF('Indicator Date hidden'!AA182="x","x",$Z$2-'Indicator Date hidden'!AA182)</f>
        <v>0</v>
      </c>
      <c r="AA181" s="205">
        <f>IF('Indicator Date hidden'!AB182="x","x",$AA$2-'Indicator Date hidden'!AB182)</f>
        <v>0</v>
      </c>
      <c r="AB181" s="205">
        <f>IF('Indicator Date hidden'!AC182="x","x",$AB$2-'Indicator Date hidden'!AC182)</f>
        <v>0</v>
      </c>
      <c r="AC181" s="205">
        <f>IF('Indicator Date hidden'!AD182="x","x",$AC$2-'Indicator Date hidden'!AD182)</f>
        <v>0</v>
      </c>
      <c r="AD181" s="205">
        <f>IF('Indicator Date hidden'!AE182="x","x",$AD$2-'Indicator Date hidden'!AE182)</f>
        <v>0</v>
      </c>
      <c r="AE181" s="205">
        <f>IF('Indicator Date hidden'!AF182="x","x",$AE$2-'Indicator Date hidden'!AF182)</f>
        <v>0</v>
      </c>
      <c r="AF181" s="205">
        <f>IF('Indicator Date hidden'!AG182="x","x",$AF$2-'Indicator Date hidden'!AG182)</f>
        <v>1</v>
      </c>
      <c r="AG181" s="205">
        <f>IF('Indicator Date hidden'!AH182="x","x",$AG$2-'Indicator Date hidden'!AH182)</f>
        <v>0</v>
      </c>
      <c r="AH181" s="205">
        <f>IF('Indicator Date hidden'!AI182="x","x",$AH$2-'Indicator Date hidden'!AI182)</f>
        <v>0</v>
      </c>
      <c r="AI181" s="205">
        <f>IF('Indicator Date hidden'!AJ182="x","x",$AI$2-'Indicator Date hidden'!AJ182)</f>
        <v>0</v>
      </c>
      <c r="AJ181" s="205">
        <f>IF('Indicator Date hidden'!AK182="x","x",$AJ$2-'Indicator Date hidden'!AK182)</f>
        <v>1</v>
      </c>
      <c r="AK181" s="205">
        <f>IF('Indicator Date hidden'!AL182="x","x",$AK$2-'Indicator Date hidden'!AL182)</f>
        <v>0</v>
      </c>
      <c r="AL181" s="205">
        <f>IF('Indicator Date hidden'!AM182="x","x",$AL$2-'Indicator Date hidden'!AM182)</f>
        <v>0</v>
      </c>
      <c r="AM181" s="205">
        <f>IF('Indicator Date hidden'!AN182="x","x",$AM$2-'Indicator Date hidden'!AN182)</f>
        <v>0</v>
      </c>
      <c r="AN181" s="205">
        <f>IF('Indicator Date hidden'!AO182="x","x",$AN$2-'Indicator Date hidden'!AO182)</f>
        <v>0</v>
      </c>
      <c r="AO181" s="205">
        <f>IF('Indicator Date hidden'!AP182="x","x",$AO$2-'Indicator Date hidden'!AP182)</f>
        <v>1</v>
      </c>
      <c r="AP181" s="205">
        <f>IF('Indicator Date hidden'!AQ182="x","x",$AP$2-'Indicator Date hidden'!AQ182)</f>
        <v>0</v>
      </c>
      <c r="AQ181" s="205" t="str">
        <f>IF('Indicator Date hidden'!AR182="x","x",$AQ$2-'Indicator Date hidden'!AR182)</f>
        <v>x</v>
      </c>
      <c r="AR181" s="205">
        <f>IF('Indicator Date hidden'!AS182="x","x",$AR$2-'Indicator Date hidden'!AS182)</f>
        <v>0</v>
      </c>
      <c r="AS181" s="205">
        <f>IF('Indicator Date hidden'!AT182="x","x",$AS$2-'Indicator Date hidden'!AT182)</f>
        <v>0</v>
      </c>
      <c r="AT181" s="205">
        <f>IF('Indicator Date hidden'!AU182="x","x",$AT$2-'Indicator Date hidden'!AU182)</f>
        <v>0</v>
      </c>
      <c r="AU181" s="205">
        <f>IF('Indicator Date hidden'!AV182="x","x",$AU$2-'Indicator Date hidden'!AV182)</f>
        <v>2</v>
      </c>
      <c r="AV181" s="205">
        <f>IF('Indicator Date hidden'!AW182="x","x",$AV$2-'Indicator Date hidden'!AW182)</f>
        <v>0</v>
      </c>
      <c r="AW181" s="205">
        <f>IF('Indicator Date hidden'!AX182="x","x",$AW$2-'Indicator Date hidden'!AX182)</f>
        <v>0</v>
      </c>
      <c r="AX181" s="205">
        <f>IF('Indicator Date hidden'!AY182="x","x",$AX$2-'Indicator Date hidden'!AY182)</f>
        <v>0</v>
      </c>
      <c r="AY181" s="205">
        <f>IF('Indicator Date hidden'!AZ182="x","x",$AY$2-'Indicator Date hidden'!AZ182)</f>
        <v>0</v>
      </c>
      <c r="AZ181" s="205">
        <f>IF('Indicator Date hidden'!BA182="x","x",$AZ$2-'Indicator Date hidden'!BA182)</f>
        <v>0</v>
      </c>
      <c r="BA181">
        <f t="shared" si="25"/>
        <v>15</v>
      </c>
      <c r="BB181" s="21">
        <f t="shared" si="26"/>
        <v>0.3</v>
      </c>
      <c r="BC181">
        <f t="shared" si="27"/>
        <v>7</v>
      </c>
      <c r="BD181" s="21">
        <f t="shared" si="28"/>
        <v>0.8544003745317531</v>
      </c>
      <c r="BE181" s="281">
        <f t="shared" si="29"/>
        <v>0</v>
      </c>
    </row>
    <row r="182" spans="1:57" x14ac:dyDescent="0.35">
      <c r="A182" t="s">
        <v>7186</v>
      </c>
      <c r="B182" s="205">
        <f>IF('Indicator Date hidden'!C183="x","x",$B$2-'Indicator Date hidden'!C183)</f>
        <v>0</v>
      </c>
      <c r="C182" s="205">
        <f>IF('Indicator Date hidden'!D183="x","x",$C$2-'Indicator Date hidden'!D183)</f>
        <v>0</v>
      </c>
      <c r="D182" s="205">
        <f>IF('Indicator Date hidden'!E183="x","x",$D$2-'Indicator Date hidden'!E183)</f>
        <v>0</v>
      </c>
      <c r="E182" s="205">
        <f>IF('Indicator Date hidden'!F183="x","x",$E$2-'Indicator Date hidden'!F183)</f>
        <v>0</v>
      </c>
      <c r="F182" s="205">
        <f>IF('Indicator Date hidden'!G183="x","x",$F$2-'Indicator Date hidden'!G183)</f>
        <v>0</v>
      </c>
      <c r="G182" s="205">
        <f>IF('Indicator Date hidden'!H183="x","x",$G$2-'Indicator Date hidden'!H183)</f>
        <v>0</v>
      </c>
      <c r="H182" s="205">
        <f>IF('Indicator Date hidden'!I183="x","x",$H$2-'Indicator Date hidden'!I183)</f>
        <v>0</v>
      </c>
      <c r="I182" s="205">
        <f>IF('Indicator Date hidden'!J183="x","x",$I$2-'Indicator Date hidden'!J183)</f>
        <v>0</v>
      </c>
      <c r="J182" s="205">
        <f>IF('Indicator Date hidden'!K183="x","x",$J$2-'Indicator Date hidden'!K183)</f>
        <v>0</v>
      </c>
      <c r="K182" s="205">
        <f>IF('Indicator Date hidden'!L183="x","x",$K$2-'Indicator Date hidden'!L183)</f>
        <v>0</v>
      </c>
      <c r="L182" s="205">
        <f>IF('Indicator Date hidden'!M183="x","x",$L$2-'Indicator Date hidden'!M183)</f>
        <v>0</v>
      </c>
      <c r="M182" s="205">
        <f>IF('Indicator Date hidden'!N183="x","x",$M$2-'Indicator Date hidden'!N183)</f>
        <v>0</v>
      </c>
      <c r="N182" s="205">
        <f>IF('Indicator Date hidden'!O183="x","x",$N$2-'Indicator Date hidden'!O183)</f>
        <v>0</v>
      </c>
      <c r="O182" s="205">
        <f>IF('Indicator Date hidden'!P183="x","x",$O$2-'Indicator Date hidden'!P183)</f>
        <v>0</v>
      </c>
      <c r="P182" s="205">
        <f>IF('Indicator Date hidden'!Q183="x","x",$P$2-'Indicator Date hidden'!Q183)</f>
        <v>0</v>
      </c>
      <c r="Q182" s="205">
        <f>IF('Indicator Date hidden'!R183="x","x",$Q$2-'Indicator Date hidden'!R183)</f>
        <v>2</v>
      </c>
      <c r="R182" s="205">
        <f>IF('Indicator Date hidden'!S183="x","x",$R$2-'Indicator Date hidden'!S183)</f>
        <v>0</v>
      </c>
      <c r="S182" s="205">
        <f>IF('Indicator Date hidden'!T183="x","x",$S$2-'Indicator Date hidden'!T183)</f>
        <v>0</v>
      </c>
      <c r="T182" s="205">
        <f>IF('Indicator Date hidden'!U183="x","x",$T$2-'Indicator Date hidden'!U183)</f>
        <v>0</v>
      </c>
      <c r="U182" s="205">
        <f>IF('Indicator Date hidden'!V183="x","x",$U$2-'Indicator Date hidden'!V183)</f>
        <v>0</v>
      </c>
      <c r="V182" s="205">
        <f>IF('Indicator Date hidden'!W183="x","x",$V$2-'Indicator Date hidden'!W183)</f>
        <v>0</v>
      </c>
      <c r="W182" s="205" t="str">
        <f>IF('Indicator Date hidden'!X183="x","x",$W$2-'Indicator Date hidden'!X183)</f>
        <v>x</v>
      </c>
      <c r="X182" s="205">
        <f>IF('Indicator Date hidden'!Y183="x","x",$X$2-'Indicator Date hidden'!Y183)</f>
        <v>1</v>
      </c>
      <c r="Y182" s="205">
        <f>IF('Indicator Date hidden'!Z183="x","x",$Y$2-'Indicator Date hidden'!Z183)</f>
        <v>0</v>
      </c>
      <c r="Z182" s="205">
        <f>IF('Indicator Date hidden'!AA183="x","x",$Z$2-'Indicator Date hidden'!AA183)</f>
        <v>0</v>
      </c>
      <c r="AA182" s="205">
        <f>IF('Indicator Date hidden'!AB183="x","x",$AA$2-'Indicator Date hidden'!AB183)</f>
        <v>0</v>
      </c>
      <c r="AB182" s="205">
        <f>IF('Indicator Date hidden'!AC183="x","x",$AB$2-'Indicator Date hidden'!AC183)</f>
        <v>0</v>
      </c>
      <c r="AC182" s="205">
        <f>IF('Indicator Date hidden'!AD183="x","x",$AC$2-'Indicator Date hidden'!AD183)</f>
        <v>0</v>
      </c>
      <c r="AD182" s="205" t="str">
        <f>IF('Indicator Date hidden'!AE183="x","x",$AD$2-'Indicator Date hidden'!AE183)</f>
        <v>x</v>
      </c>
      <c r="AE182" s="205">
        <f>IF('Indicator Date hidden'!AF183="x","x",$AE$2-'Indicator Date hidden'!AF183)</f>
        <v>0</v>
      </c>
      <c r="AF182" s="205">
        <f>IF('Indicator Date hidden'!AG183="x","x",$AF$2-'Indicator Date hidden'!AG183)</f>
        <v>0</v>
      </c>
      <c r="AG182" s="205">
        <f>IF('Indicator Date hidden'!AH183="x","x",$AG$2-'Indicator Date hidden'!AH183)</f>
        <v>0</v>
      </c>
      <c r="AH182" s="205">
        <f>IF('Indicator Date hidden'!AI183="x","x",$AH$2-'Indicator Date hidden'!AI183)</f>
        <v>0</v>
      </c>
      <c r="AI182" s="205">
        <f>IF('Indicator Date hidden'!AJ183="x","x",$AI$2-'Indicator Date hidden'!AJ183)</f>
        <v>0</v>
      </c>
      <c r="AJ182" s="205">
        <f>IF('Indicator Date hidden'!AK183="x","x",$AJ$2-'Indicator Date hidden'!AK183)</f>
        <v>1</v>
      </c>
      <c r="AK182" s="205">
        <f>IF('Indicator Date hidden'!AL183="x","x",$AK$2-'Indicator Date hidden'!AL183)</f>
        <v>1</v>
      </c>
      <c r="AL182" s="205">
        <f>IF('Indicator Date hidden'!AM183="x","x",$AL$2-'Indicator Date hidden'!AM183)</f>
        <v>0</v>
      </c>
      <c r="AM182" s="205">
        <f>IF('Indicator Date hidden'!AN183="x","x",$AM$2-'Indicator Date hidden'!AN183)</f>
        <v>0</v>
      </c>
      <c r="AN182" s="205">
        <f>IF('Indicator Date hidden'!AO183="x","x",$AN$2-'Indicator Date hidden'!AO183)</f>
        <v>0</v>
      </c>
      <c r="AO182" s="205">
        <f>IF('Indicator Date hidden'!AP183="x","x",$AO$2-'Indicator Date hidden'!AP183)</f>
        <v>1</v>
      </c>
      <c r="AP182" s="205">
        <f>IF('Indicator Date hidden'!AQ183="x","x",$AP$2-'Indicator Date hidden'!AQ183)</f>
        <v>0</v>
      </c>
      <c r="AQ182" s="205" t="str">
        <f>IF('Indicator Date hidden'!AR183="x","x",$AQ$2-'Indicator Date hidden'!AR183)</f>
        <v>x</v>
      </c>
      <c r="AR182" s="205">
        <f>IF('Indicator Date hidden'!AS183="x","x",$AR$2-'Indicator Date hidden'!AS183)</f>
        <v>0</v>
      </c>
      <c r="AS182" s="205">
        <f>IF('Indicator Date hidden'!AT183="x","x",$AS$2-'Indicator Date hidden'!AT183)</f>
        <v>0</v>
      </c>
      <c r="AT182" s="205">
        <f>IF('Indicator Date hidden'!AU183="x","x",$AT$2-'Indicator Date hidden'!AU183)</f>
        <v>0</v>
      </c>
      <c r="AU182" s="205">
        <f>IF('Indicator Date hidden'!AV183="x","x",$AU$2-'Indicator Date hidden'!AV183)</f>
        <v>1</v>
      </c>
      <c r="AV182" s="205">
        <f>IF('Indicator Date hidden'!AW183="x","x",$AV$2-'Indicator Date hidden'!AW183)</f>
        <v>0</v>
      </c>
      <c r="AW182" s="205">
        <f>IF('Indicator Date hidden'!AX183="x","x",$AW$2-'Indicator Date hidden'!AX183)</f>
        <v>0</v>
      </c>
      <c r="AX182" s="205">
        <f>IF('Indicator Date hidden'!AY183="x","x",$AX$2-'Indicator Date hidden'!AY183)</f>
        <v>0</v>
      </c>
      <c r="AY182" s="205">
        <f>IF('Indicator Date hidden'!AZ183="x","x",$AY$2-'Indicator Date hidden'!AZ183)</f>
        <v>0</v>
      </c>
      <c r="AZ182" s="205">
        <f>IF('Indicator Date hidden'!BA183="x","x",$AZ$2-'Indicator Date hidden'!BA183)</f>
        <v>0</v>
      </c>
      <c r="BA182">
        <f t="shared" si="25"/>
        <v>7</v>
      </c>
      <c r="BB182" s="21">
        <f t="shared" si="26"/>
        <v>0.14583333333333334</v>
      </c>
      <c r="BC182">
        <f t="shared" si="27"/>
        <v>6</v>
      </c>
      <c r="BD182" s="21">
        <f t="shared" si="28"/>
        <v>0.40771637064126931</v>
      </c>
      <c r="BE182" s="281">
        <f t="shared" si="29"/>
        <v>0</v>
      </c>
    </row>
    <row r="183" spans="1:57" x14ac:dyDescent="0.35">
      <c r="A183" t="s">
        <v>6901</v>
      </c>
      <c r="B183" s="205">
        <f>IF('Indicator Date hidden'!C184="x","x",$B$2-'Indicator Date hidden'!C184)</f>
        <v>0</v>
      </c>
      <c r="C183" s="205">
        <f>IF('Indicator Date hidden'!D184="x","x",$C$2-'Indicator Date hidden'!D184)</f>
        <v>0</v>
      </c>
      <c r="D183" s="205">
        <f>IF('Indicator Date hidden'!E184="x","x",$D$2-'Indicator Date hidden'!E184)</f>
        <v>0</v>
      </c>
      <c r="E183" s="205">
        <f>IF('Indicator Date hidden'!F184="x","x",$E$2-'Indicator Date hidden'!F184)</f>
        <v>0</v>
      </c>
      <c r="F183" s="205">
        <f>IF('Indicator Date hidden'!G184="x","x",$F$2-'Indicator Date hidden'!G184)</f>
        <v>0</v>
      </c>
      <c r="G183" s="205">
        <f>IF('Indicator Date hidden'!H184="x","x",$G$2-'Indicator Date hidden'!H184)</f>
        <v>0</v>
      </c>
      <c r="H183" s="205">
        <f>IF('Indicator Date hidden'!I184="x","x",$H$2-'Indicator Date hidden'!I184)</f>
        <v>0</v>
      </c>
      <c r="I183" s="205">
        <f>IF('Indicator Date hidden'!J184="x","x",$I$2-'Indicator Date hidden'!J184)</f>
        <v>0</v>
      </c>
      <c r="J183" s="205">
        <f>IF('Indicator Date hidden'!K184="x","x",$J$2-'Indicator Date hidden'!K184)</f>
        <v>0</v>
      </c>
      <c r="K183" s="205">
        <f>IF('Indicator Date hidden'!L184="x","x",$K$2-'Indicator Date hidden'!L184)</f>
        <v>0</v>
      </c>
      <c r="L183" s="205">
        <f>IF('Indicator Date hidden'!M184="x","x",$L$2-'Indicator Date hidden'!M184)</f>
        <v>0</v>
      </c>
      <c r="M183" s="205">
        <f>IF('Indicator Date hidden'!N184="x","x",$M$2-'Indicator Date hidden'!N184)</f>
        <v>0</v>
      </c>
      <c r="N183" s="205">
        <f>IF('Indicator Date hidden'!O184="x","x",$N$2-'Indicator Date hidden'!O184)</f>
        <v>0</v>
      </c>
      <c r="O183" s="205">
        <f>IF('Indicator Date hidden'!P184="x","x",$O$2-'Indicator Date hidden'!P184)</f>
        <v>0</v>
      </c>
      <c r="P183" s="205">
        <f>IF('Indicator Date hidden'!Q184="x","x",$P$2-'Indicator Date hidden'!Q184)</f>
        <v>0</v>
      </c>
      <c r="Q183" s="205" t="str">
        <f>IF('Indicator Date hidden'!R184="x","x",$Q$2-'Indicator Date hidden'!R184)</f>
        <v>x</v>
      </c>
      <c r="R183" s="205">
        <f>IF('Indicator Date hidden'!S184="x","x",$R$2-'Indicator Date hidden'!S184)</f>
        <v>0</v>
      </c>
      <c r="S183" s="205">
        <f>IF('Indicator Date hidden'!T184="x","x",$S$2-'Indicator Date hidden'!T184)</f>
        <v>0</v>
      </c>
      <c r="T183" s="205">
        <f>IF('Indicator Date hidden'!U184="x","x",$T$2-'Indicator Date hidden'!U184)</f>
        <v>0</v>
      </c>
      <c r="U183" s="205" t="str">
        <f>IF('Indicator Date hidden'!V184="x","x",$U$2-'Indicator Date hidden'!V184)</f>
        <v>x</v>
      </c>
      <c r="V183" s="205">
        <f>IF('Indicator Date hidden'!W184="x","x",$V$2-'Indicator Date hidden'!W184)</f>
        <v>0</v>
      </c>
      <c r="W183" s="205" t="str">
        <f>IF('Indicator Date hidden'!X184="x","x",$W$2-'Indicator Date hidden'!X184)</f>
        <v>x</v>
      </c>
      <c r="X183" s="205">
        <f>IF('Indicator Date hidden'!Y184="x","x",$X$2-'Indicator Date hidden'!Y184)</f>
        <v>4</v>
      </c>
      <c r="Y183" s="205">
        <f>IF('Indicator Date hidden'!Z184="x","x",$Y$2-'Indicator Date hidden'!Z184)</f>
        <v>0</v>
      </c>
      <c r="Z183" s="205">
        <f>IF('Indicator Date hidden'!AA184="x","x",$Z$2-'Indicator Date hidden'!AA184)</f>
        <v>0</v>
      </c>
      <c r="AA183" s="205" t="str">
        <f>IF('Indicator Date hidden'!AB184="x","x",$AA$2-'Indicator Date hidden'!AB184)</f>
        <v>x</v>
      </c>
      <c r="AB183" s="205">
        <f>IF('Indicator Date hidden'!AC184="x","x",$AB$2-'Indicator Date hidden'!AC184)</f>
        <v>0</v>
      </c>
      <c r="AC183" s="205">
        <f>IF('Indicator Date hidden'!AD184="x","x",$AC$2-'Indicator Date hidden'!AD184)</f>
        <v>0</v>
      </c>
      <c r="AD183" s="205" t="str">
        <f>IF('Indicator Date hidden'!AE184="x","x",$AD$2-'Indicator Date hidden'!AE184)</f>
        <v>x</v>
      </c>
      <c r="AE183" s="205">
        <f>IF('Indicator Date hidden'!AF184="x","x",$AE$2-'Indicator Date hidden'!AF184)</f>
        <v>0</v>
      </c>
      <c r="AF183" s="205" t="str">
        <f>IF('Indicator Date hidden'!AG184="x","x",$AF$2-'Indicator Date hidden'!AG184)</f>
        <v>x</v>
      </c>
      <c r="AG183" s="205">
        <f>IF('Indicator Date hidden'!AH184="x","x",$AG$2-'Indicator Date hidden'!AH184)</f>
        <v>0</v>
      </c>
      <c r="AH183" s="205">
        <f>IF('Indicator Date hidden'!AI184="x","x",$AH$2-'Indicator Date hidden'!AI184)</f>
        <v>0</v>
      </c>
      <c r="AI183" s="205">
        <f>IF('Indicator Date hidden'!AJ184="x","x",$AI$2-'Indicator Date hidden'!AJ184)</f>
        <v>0</v>
      </c>
      <c r="AJ183" s="205" t="str">
        <f>IF('Indicator Date hidden'!AK184="x","x",$AJ$2-'Indicator Date hidden'!AK184)</f>
        <v>x</v>
      </c>
      <c r="AK183" s="205">
        <f>IF('Indicator Date hidden'!AL184="x","x",$AK$2-'Indicator Date hidden'!AL184)</f>
        <v>1</v>
      </c>
      <c r="AL183" s="205">
        <f>IF('Indicator Date hidden'!AM184="x","x",$AL$2-'Indicator Date hidden'!AM184)</f>
        <v>0</v>
      </c>
      <c r="AM183" s="205">
        <f>IF('Indicator Date hidden'!AN184="x","x",$AM$2-'Indicator Date hidden'!AN184)</f>
        <v>0</v>
      </c>
      <c r="AN183" s="205">
        <f>IF('Indicator Date hidden'!AO184="x","x",$AN$2-'Indicator Date hidden'!AO184)</f>
        <v>0</v>
      </c>
      <c r="AO183" s="205" t="str">
        <f>IF('Indicator Date hidden'!AP184="x","x",$AO$2-'Indicator Date hidden'!AP184)</f>
        <v>x</v>
      </c>
      <c r="AP183" s="205" t="str">
        <f>IF('Indicator Date hidden'!AQ184="x","x",$AP$2-'Indicator Date hidden'!AQ184)</f>
        <v>x</v>
      </c>
      <c r="AQ183" s="205">
        <f>IF('Indicator Date hidden'!AR184="x","x",$AQ$2-'Indicator Date hidden'!AR184)</f>
        <v>0</v>
      </c>
      <c r="AR183" s="205">
        <f>IF('Indicator Date hidden'!AS184="x","x",$AR$2-'Indicator Date hidden'!AS184)</f>
        <v>0</v>
      </c>
      <c r="AS183" s="205">
        <f>IF('Indicator Date hidden'!AT184="x","x",$AS$2-'Indicator Date hidden'!AT184)</f>
        <v>0</v>
      </c>
      <c r="AT183" s="205">
        <f>IF('Indicator Date hidden'!AU184="x","x",$AT$2-'Indicator Date hidden'!AU184)</f>
        <v>0</v>
      </c>
      <c r="AU183" s="205" t="str">
        <f>IF('Indicator Date hidden'!AV184="x","x",$AU$2-'Indicator Date hidden'!AV184)</f>
        <v>x</v>
      </c>
      <c r="AV183" s="205">
        <f>IF('Indicator Date hidden'!AW184="x","x",$AV$2-'Indicator Date hidden'!AW184)</f>
        <v>0</v>
      </c>
      <c r="AW183" s="205">
        <f>IF('Indicator Date hidden'!AX184="x","x",$AW$2-'Indicator Date hidden'!AX184)</f>
        <v>0</v>
      </c>
      <c r="AX183" s="205">
        <f>IF('Indicator Date hidden'!AY184="x","x",$AX$2-'Indicator Date hidden'!AY184)</f>
        <v>0</v>
      </c>
      <c r="AY183" s="205">
        <f>IF('Indicator Date hidden'!AZ184="x","x",$AY$2-'Indicator Date hidden'!AZ184)</f>
        <v>0</v>
      </c>
      <c r="AZ183" s="205">
        <f>IF('Indicator Date hidden'!BA184="x","x",$AZ$2-'Indicator Date hidden'!BA184)</f>
        <v>0</v>
      </c>
      <c r="BA183">
        <f t="shared" si="25"/>
        <v>5</v>
      </c>
      <c r="BB183" s="21">
        <f t="shared" si="26"/>
        <v>0.12195121951219512</v>
      </c>
      <c r="BC183">
        <f t="shared" si="27"/>
        <v>2</v>
      </c>
      <c r="BD183" s="21">
        <f t="shared" si="28"/>
        <v>0.63226738521052295</v>
      </c>
      <c r="BE183" s="281">
        <f t="shared" si="29"/>
        <v>0</v>
      </c>
    </row>
    <row r="184" spans="1:57" x14ac:dyDescent="0.35">
      <c r="A184" t="s">
        <v>6996</v>
      </c>
      <c r="B184" s="205">
        <f>IF('Indicator Date hidden'!C185="x","x",$B$2-'Indicator Date hidden'!C185)</f>
        <v>0</v>
      </c>
      <c r="C184" s="205">
        <f>IF('Indicator Date hidden'!D185="x","x",$C$2-'Indicator Date hidden'!D185)</f>
        <v>0</v>
      </c>
      <c r="D184" s="205">
        <f>IF('Indicator Date hidden'!E185="x","x",$D$2-'Indicator Date hidden'!E185)</f>
        <v>0</v>
      </c>
      <c r="E184" s="205">
        <f>IF('Indicator Date hidden'!F185="x","x",$E$2-'Indicator Date hidden'!F185)</f>
        <v>0</v>
      </c>
      <c r="F184" s="205">
        <f>IF('Indicator Date hidden'!G185="x","x",$F$2-'Indicator Date hidden'!G185)</f>
        <v>0</v>
      </c>
      <c r="G184" s="205">
        <f>IF('Indicator Date hidden'!H185="x","x",$G$2-'Indicator Date hidden'!H185)</f>
        <v>0</v>
      </c>
      <c r="H184" s="205">
        <f>IF('Indicator Date hidden'!I185="x","x",$H$2-'Indicator Date hidden'!I185)</f>
        <v>0</v>
      </c>
      <c r="I184" s="205">
        <f>IF('Indicator Date hidden'!J185="x","x",$I$2-'Indicator Date hidden'!J185)</f>
        <v>0</v>
      </c>
      <c r="J184" s="205">
        <f>IF('Indicator Date hidden'!K185="x","x",$J$2-'Indicator Date hidden'!K185)</f>
        <v>0</v>
      </c>
      <c r="K184" s="205">
        <f>IF('Indicator Date hidden'!L185="x","x",$K$2-'Indicator Date hidden'!L185)</f>
        <v>0</v>
      </c>
      <c r="L184" s="205">
        <f>IF('Indicator Date hidden'!M185="x","x",$L$2-'Indicator Date hidden'!M185)</f>
        <v>0</v>
      </c>
      <c r="M184" s="205">
        <f>IF('Indicator Date hidden'!N185="x","x",$M$2-'Indicator Date hidden'!N185)</f>
        <v>0</v>
      </c>
      <c r="N184" s="205">
        <f>IF('Indicator Date hidden'!O185="x","x",$N$2-'Indicator Date hidden'!O185)</f>
        <v>0</v>
      </c>
      <c r="O184" s="205">
        <f>IF('Indicator Date hidden'!P185="x","x",$O$2-'Indicator Date hidden'!P185)</f>
        <v>0</v>
      </c>
      <c r="P184" s="205">
        <f>IF('Indicator Date hidden'!Q185="x","x",$P$2-'Indicator Date hidden'!Q185)</f>
        <v>0</v>
      </c>
      <c r="Q184" s="205" t="str">
        <f>IF('Indicator Date hidden'!R185="x","x",$Q$2-'Indicator Date hidden'!R185)</f>
        <v>x</v>
      </c>
      <c r="R184" s="205">
        <f>IF('Indicator Date hidden'!S185="x","x",$R$2-'Indicator Date hidden'!S185)</f>
        <v>0</v>
      </c>
      <c r="S184" s="205">
        <f>IF('Indicator Date hidden'!T185="x","x",$S$2-'Indicator Date hidden'!T185)</f>
        <v>0</v>
      </c>
      <c r="T184" s="205">
        <f>IF('Indicator Date hidden'!U185="x","x",$T$2-'Indicator Date hidden'!U185)</f>
        <v>0</v>
      </c>
      <c r="U184" s="205" t="str">
        <f>IF('Indicator Date hidden'!V185="x","x",$U$2-'Indicator Date hidden'!V185)</f>
        <v>x</v>
      </c>
      <c r="V184" s="205">
        <f>IF('Indicator Date hidden'!W185="x","x",$V$2-'Indicator Date hidden'!W185)</f>
        <v>0</v>
      </c>
      <c r="W184" s="205" t="str">
        <f>IF('Indicator Date hidden'!X185="x","x",$W$2-'Indicator Date hidden'!X185)</f>
        <v>x</v>
      </c>
      <c r="X184" s="205">
        <f>IF('Indicator Date hidden'!Y185="x","x",$X$2-'Indicator Date hidden'!Y185)</f>
        <v>1</v>
      </c>
      <c r="Y184" s="205">
        <f>IF('Indicator Date hidden'!Z185="x","x",$Y$2-'Indicator Date hidden'!Z185)</f>
        <v>0</v>
      </c>
      <c r="Z184" s="205">
        <f>IF('Indicator Date hidden'!AA185="x","x",$Z$2-'Indicator Date hidden'!AA185)</f>
        <v>0</v>
      </c>
      <c r="AA184" s="205">
        <f>IF('Indicator Date hidden'!AB185="x","x",$AA$2-'Indicator Date hidden'!AB185)</f>
        <v>1</v>
      </c>
      <c r="AB184" s="205">
        <f>IF('Indicator Date hidden'!AC185="x","x",$AB$2-'Indicator Date hidden'!AC185)</f>
        <v>0</v>
      </c>
      <c r="AC184" s="205">
        <f>IF('Indicator Date hidden'!AD185="x","x",$AC$2-'Indicator Date hidden'!AD185)</f>
        <v>0</v>
      </c>
      <c r="AD184" s="205" t="str">
        <f>IF('Indicator Date hidden'!AE185="x","x",$AD$2-'Indicator Date hidden'!AE185)</f>
        <v>x</v>
      </c>
      <c r="AE184" s="205">
        <f>IF('Indicator Date hidden'!AF185="x","x",$AE$2-'Indicator Date hidden'!AF185)</f>
        <v>0</v>
      </c>
      <c r="AF184" s="205">
        <f>IF('Indicator Date hidden'!AG185="x","x",$AF$2-'Indicator Date hidden'!AG185)</f>
        <v>1</v>
      </c>
      <c r="AG184" s="205">
        <f>IF('Indicator Date hidden'!AH185="x","x",$AG$2-'Indicator Date hidden'!AH185)</f>
        <v>0</v>
      </c>
      <c r="AH184" s="205">
        <f>IF('Indicator Date hidden'!AI185="x","x",$AH$2-'Indicator Date hidden'!AI185)</f>
        <v>0</v>
      </c>
      <c r="AI184" s="205">
        <f>IF('Indicator Date hidden'!AJ185="x","x",$AI$2-'Indicator Date hidden'!AJ185)</f>
        <v>0</v>
      </c>
      <c r="AJ184" s="205" t="str">
        <f>IF('Indicator Date hidden'!AK185="x","x",$AJ$2-'Indicator Date hidden'!AK185)</f>
        <v>x</v>
      </c>
      <c r="AK184" s="205">
        <f>IF('Indicator Date hidden'!AL185="x","x",$AK$2-'Indicator Date hidden'!AL185)</f>
        <v>1</v>
      </c>
      <c r="AL184" s="205">
        <f>IF('Indicator Date hidden'!AM185="x","x",$AL$2-'Indicator Date hidden'!AM185)</f>
        <v>0</v>
      </c>
      <c r="AM184" s="205">
        <f>IF('Indicator Date hidden'!AN185="x","x",$AM$2-'Indicator Date hidden'!AN185)</f>
        <v>0</v>
      </c>
      <c r="AN184" s="205">
        <f>IF('Indicator Date hidden'!AO185="x","x",$AN$2-'Indicator Date hidden'!AO185)</f>
        <v>0</v>
      </c>
      <c r="AO184" s="205">
        <f>IF('Indicator Date hidden'!AP185="x","x",$AO$2-'Indicator Date hidden'!AP185)</f>
        <v>0</v>
      </c>
      <c r="AP184" s="205">
        <f>IF('Indicator Date hidden'!AQ185="x","x",$AP$2-'Indicator Date hidden'!AQ185)</f>
        <v>0</v>
      </c>
      <c r="AQ184" s="205">
        <f>IF('Indicator Date hidden'!AR185="x","x",$AQ$2-'Indicator Date hidden'!AR185)</f>
        <v>0</v>
      </c>
      <c r="AR184" s="205">
        <f>IF('Indicator Date hidden'!AS185="x","x",$AR$2-'Indicator Date hidden'!AS185)</f>
        <v>0</v>
      </c>
      <c r="AS184" s="205">
        <f>IF('Indicator Date hidden'!AT185="x","x",$AS$2-'Indicator Date hidden'!AT185)</f>
        <v>0</v>
      </c>
      <c r="AT184" s="205">
        <f>IF('Indicator Date hidden'!AU185="x","x",$AT$2-'Indicator Date hidden'!AU185)</f>
        <v>0</v>
      </c>
      <c r="AU184" s="205" t="str">
        <f>IF('Indicator Date hidden'!AV185="x","x",$AU$2-'Indicator Date hidden'!AV185)</f>
        <v>x</v>
      </c>
      <c r="AV184" s="205">
        <f>IF('Indicator Date hidden'!AW185="x","x",$AV$2-'Indicator Date hidden'!AW185)</f>
        <v>0</v>
      </c>
      <c r="AW184" s="205">
        <f>IF('Indicator Date hidden'!AX185="x","x",$AW$2-'Indicator Date hidden'!AX185)</f>
        <v>0</v>
      </c>
      <c r="AX184" s="205">
        <f>IF('Indicator Date hidden'!AY185="x","x",$AX$2-'Indicator Date hidden'!AY185)</f>
        <v>0</v>
      </c>
      <c r="AY184" s="205">
        <f>IF('Indicator Date hidden'!AZ185="x","x",$AY$2-'Indicator Date hidden'!AZ185)</f>
        <v>0</v>
      </c>
      <c r="AZ184" s="205">
        <f>IF('Indicator Date hidden'!BA185="x","x",$AZ$2-'Indicator Date hidden'!BA185)</f>
        <v>0</v>
      </c>
      <c r="BA184">
        <f t="shared" si="25"/>
        <v>4</v>
      </c>
      <c r="BB184" s="21">
        <f t="shared" si="26"/>
        <v>8.8888888888888892E-2</v>
      </c>
      <c r="BC184">
        <f t="shared" si="27"/>
        <v>4</v>
      </c>
      <c r="BD184" s="21">
        <f t="shared" si="28"/>
        <v>0.28458329944145994</v>
      </c>
      <c r="BE184" s="281">
        <f t="shared" si="29"/>
        <v>0</v>
      </c>
    </row>
    <row r="185" spans="1:57" x14ac:dyDescent="0.35">
      <c r="A185" t="s">
        <v>7190</v>
      </c>
      <c r="B185" s="205">
        <f>IF('Indicator Date hidden'!C186="x","x",$B$2-'Indicator Date hidden'!C186)</f>
        <v>0</v>
      </c>
      <c r="C185" s="205">
        <f>IF('Indicator Date hidden'!D186="x","x",$C$2-'Indicator Date hidden'!D186)</f>
        <v>0</v>
      </c>
      <c r="D185" s="205">
        <f>IF('Indicator Date hidden'!E186="x","x",$D$2-'Indicator Date hidden'!E186)</f>
        <v>0</v>
      </c>
      <c r="E185" s="205">
        <f>IF('Indicator Date hidden'!F186="x","x",$E$2-'Indicator Date hidden'!F186)</f>
        <v>0</v>
      </c>
      <c r="F185" s="205">
        <f>IF('Indicator Date hidden'!G186="x","x",$F$2-'Indicator Date hidden'!G186)</f>
        <v>0</v>
      </c>
      <c r="G185" s="205">
        <f>IF('Indicator Date hidden'!H186="x","x",$G$2-'Indicator Date hidden'!H186)</f>
        <v>0</v>
      </c>
      <c r="H185" s="205">
        <f>IF('Indicator Date hidden'!I186="x","x",$H$2-'Indicator Date hidden'!I186)</f>
        <v>0</v>
      </c>
      <c r="I185" s="205">
        <f>IF('Indicator Date hidden'!J186="x","x",$I$2-'Indicator Date hidden'!J186)</f>
        <v>0</v>
      </c>
      <c r="J185" s="205">
        <f>IF('Indicator Date hidden'!K186="x","x",$J$2-'Indicator Date hidden'!K186)</f>
        <v>0</v>
      </c>
      <c r="K185" s="205">
        <f>IF('Indicator Date hidden'!L186="x","x",$K$2-'Indicator Date hidden'!L186)</f>
        <v>0</v>
      </c>
      <c r="L185" s="205">
        <f>IF('Indicator Date hidden'!M186="x","x",$L$2-'Indicator Date hidden'!M186)</f>
        <v>0</v>
      </c>
      <c r="M185" s="205">
        <f>IF('Indicator Date hidden'!N186="x","x",$M$2-'Indicator Date hidden'!N186)</f>
        <v>0</v>
      </c>
      <c r="N185" s="205">
        <f>IF('Indicator Date hidden'!O186="x","x",$N$2-'Indicator Date hidden'!O186)</f>
        <v>0</v>
      </c>
      <c r="O185" s="205">
        <f>IF('Indicator Date hidden'!P186="x","x",$O$2-'Indicator Date hidden'!P186)</f>
        <v>0</v>
      </c>
      <c r="P185" s="205">
        <f>IF('Indicator Date hidden'!Q186="x","x",$P$2-'Indicator Date hidden'!Q186)</f>
        <v>0</v>
      </c>
      <c r="Q185" s="205" t="str">
        <f>IF('Indicator Date hidden'!R186="x","x",$Q$2-'Indicator Date hidden'!R186)</f>
        <v>x</v>
      </c>
      <c r="R185" s="205">
        <f>IF('Indicator Date hidden'!S186="x","x",$R$2-'Indicator Date hidden'!S186)</f>
        <v>0</v>
      </c>
      <c r="S185" s="205">
        <f>IF('Indicator Date hidden'!T186="x","x",$S$2-'Indicator Date hidden'!T186)</f>
        <v>0</v>
      </c>
      <c r="T185" s="205">
        <f>IF('Indicator Date hidden'!U186="x","x",$T$2-'Indicator Date hidden'!U186)</f>
        <v>0</v>
      </c>
      <c r="U185" s="205" t="str">
        <f>IF('Indicator Date hidden'!V186="x","x",$U$2-'Indicator Date hidden'!V186)</f>
        <v>x</v>
      </c>
      <c r="V185" s="205">
        <f>IF('Indicator Date hidden'!W186="x","x",$V$2-'Indicator Date hidden'!W186)</f>
        <v>0</v>
      </c>
      <c r="W185" s="205">
        <f>IF('Indicator Date hidden'!X186="x","x",$W$2-'Indicator Date hidden'!X186)</f>
        <v>2</v>
      </c>
      <c r="X185" s="205">
        <f>IF('Indicator Date hidden'!Y186="x","x",$X$2-'Indicator Date hidden'!Y186)</f>
        <v>3</v>
      </c>
      <c r="Y185" s="205">
        <f>IF('Indicator Date hidden'!Z186="x","x",$Y$2-'Indicator Date hidden'!Z186)</f>
        <v>0</v>
      </c>
      <c r="Z185" s="205">
        <f>IF('Indicator Date hidden'!AA186="x","x",$Z$2-'Indicator Date hidden'!AA186)</f>
        <v>0</v>
      </c>
      <c r="AA185" s="205" t="str">
        <f>IF('Indicator Date hidden'!AB186="x","x",$AA$2-'Indicator Date hidden'!AB186)</f>
        <v>x</v>
      </c>
      <c r="AB185" s="205">
        <f>IF('Indicator Date hidden'!AC186="x","x",$AB$2-'Indicator Date hidden'!AC186)</f>
        <v>0</v>
      </c>
      <c r="AC185" s="205">
        <f>IF('Indicator Date hidden'!AD186="x","x",$AC$2-'Indicator Date hidden'!AD186)</f>
        <v>0</v>
      </c>
      <c r="AD185" s="205" t="str">
        <f>IF('Indicator Date hidden'!AE186="x","x",$AD$2-'Indicator Date hidden'!AE186)</f>
        <v>x</v>
      </c>
      <c r="AE185" s="205">
        <f>IF('Indicator Date hidden'!AF186="x","x",$AE$2-'Indicator Date hidden'!AF186)</f>
        <v>0</v>
      </c>
      <c r="AF185" s="205">
        <f>IF('Indicator Date hidden'!AG186="x","x",$AF$2-'Indicator Date hidden'!AG186)</f>
        <v>0</v>
      </c>
      <c r="AG185" s="205">
        <f>IF('Indicator Date hidden'!AH186="x","x",$AG$2-'Indicator Date hidden'!AH186)</f>
        <v>0</v>
      </c>
      <c r="AH185" s="205">
        <f>IF('Indicator Date hidden'!AI186="x","x",$AH$2-'Indicator Date hidden'!AI186)</f>
        <v>0</v>
      </c>
      <c r="AI185" s="205">
        <f>IF('Indicator Date hidden'!AJ186="x","x",$AI$2-'Indicator Date hidden'!AJ186)</f>
        <v>0</v>
      </c>
      <c r="AJ185" s="205" t="str">
        <f>IF('Indicator Date hidden'!AK186="x","x",$AJ$2-'Indicator Date hidden'!AK186)</f>
        <v>x</v>
      </c>
      <c r="AK185" s="205">
        <f>IF('Indicator Date hidden'!AL186="x","x",$AK$2-'Indicator Date hidden'!AL186)</f>
        <v>1</v>
      </c>
      <c r="AL185" s="205">
        <f>IF('Indicator Date hidden'!AM186="x","x",$AL$2-'Indicator Date hidden'!AM186)</f>
        <v>0</v>
      </c>
      <c r="AM185" s="205">
        <f>IF('Indicator Date hidden'!AN186="x","x",$AM$2-'Indicator Date hidden'!AN186)</f>
        <v>0</v>
      </c>
      <c r="AN185" s="205">
        <f>IF('Indicator Date hidden'!AO186="x","x",$AN$2-'Indicator Date hidden'!AO186)</f>
        <v>0</v>
      </c>
      <c r="AO185" s="205">
        <f>IF('Indicator Date hidden'!AP186="x","x",$AO$2-'Indicator Date hidden'!AP186)</f>
        <v>0</v>
      </c>
      <c r="AP185" s="205">
        <f>IF('Indicator Date hidden'!AQ186="x","x",$AP$2-'Indicator Date hidden'!AQ186)</f>
        <v>0</v>
      </c>
      <c r="AQ185" s="205">
        <f>IF('Indicator Date hidden'!AR186="x","x",$AQ$2-'Indicator Date hidden'!AR186)</f>
        <v>4</v>
      </c>
      <c r="AR185" s="205">
        <f>IF('Indicator Date hidden'!AS186="x","x",$AR$2-'Indicator Date hidden'!AS186)</f>
        <v>0</v>
      </c>
      <c r="AS185" s="205">
        <f>IF('Indicator Date hidden'!AT186="x","x",$AS$2-'Indicator Date hidden'!AT186)</f>
        <v>0</v>
      </c>
      <c r="AT185" s="205">
        <f>IF('Indicator Date hidden'!AU186="x","x",$AT$2-'Indicator Date hidden'!AU186)</f>
        <v>0</v>
      </c>
      <c r="AU185" s="205" t="str">
        <f>IF('Indicator Date hidden'!AV186="x","x",$AU$2-'Indicator Date hidden'!AV186)</f>
        <v>x</v>
      </c>
      <c r="AV185" s="205">
        <f>IF('Indicator Date hidden'!AW186="x","x",$AV$2-'Indicator Date hidden'!AW186)</f>
        <v>0</v>
      </c>
      <c r="AW185" s="205">
        <f>IF('Indicator Date hidden'!AX186="x","x",$AW$2-'Indicator Date hidden'!AX186)</f>
        <v>0</v>
      </c>
      <c r="AX185" s="205">
        <f>IF('Indicator Date hidden'!AY186="x","x",$AX$2-'Indicator Date hidden'!AY186)</f>
        <v>1</v>
      </c>
      <c r="AY185" s="205">
        <f>IF('Indicator Date hidden'!AZ186="x","x",$AY$2-'Indicator Date hidden'!AZ186)</f>
        <v>0</v>
      </c>
      <c r="AZ185" s="205">
        <f>IF('Indicator Date hidden'!BA186="x","x",$AZ$2-'Indicator Date hidden'!BA186)</f>
        <v>0</v>
      </c>
      <c r="BA185">
        <f t="shared" si="25"/>
        <v>11</v>
      </c>
      <c r="BB185" s="21">
        <f t="shared" si="26"/>
        <v>0.24444444444444444</v>
      </c>
      <c r="BC185">
        <f t="shared" si="27"/>
        <v>5</v>
      </c>
      <c r="BD185" s="21">
        <f t="shared" si="28"/>
        <v>0.79318081322554435</v>
      </c>
      <c r="BE185" s="281">
        <f t="shared" si="29"/>
        <v>0</v>
      </c>
    </row>
    <row r="186" spans="1:57" x14ac:dyDescent="0.35">
      <c r="A186" t="s">
        <v>7188</v>
      </c>
      <c r="B186" s="205">
        <f>IF('Indicator Date hidden'!C187="x","x",$B$2-'Indicator Date hidden'!C187)</f>
        <v>0</v>
      </c>
      <c r="C186" s="205">
        <f>IF('Indicator Date hidden'!D187="x","x",$C$2-'Indicator Date hidden'!D187)</f>
        <v>0</v>
      </c>
      <c r="D186" s="205">
        <f>IF('Indicator Date hidden'!E187="x","x",$D$2-'Indicator Date hidden'!E187)</f>
        <v>0</v>
      </c>
      <c r="E186" s="205">
        <f>IF('Indicator Date hidden'!F187="x","x",$E$2-'Indicator Date hidden'!F187)</f>
        <v>0</v>
      </c>
      <c r="F186" s="205">
        <f>IF('Indicator Date hidden'!G187="x","x",$F$2-'Indicator Date hidden'!G187)</f>
        <v>0</v>
      </c>
      <c r="G186" s="205">
        <f>IF('Indicator Date hidden'!H187="x","x",$G$2-'Indicator Date hidden'!H187)</f>
        <v>0</v>
      </c>
      <c r="H186" s="205">
        <f>IF('Indicator Date hidden'!I187="x","x",$H$2-'Indicator Date hidden'!I187)</f>
        <v>0</v>
      </c>
      <c r="I186" s="205">
        <f>IF('Indicator Date hidden'!J187="x","x",$I$2-'Indicator Date hidden'!J187)</f>
        <v>0</v>
      </c>
      <c r="J186" s="205">
        <f>IF('Indicator Date hidden'!K187="x","x",$J$2-'Indicator Date hidden'!K187)</f>
        <v>0</v>
      </c>
      <c r="K186" s="205">
        <f>IF('Indicator Date hidden'!L187="x","x",$K$2-'Indicator Date hidden'!L187)</f>
        <v>0</v>
      </c>
      <c r="L186" s="205">
        <f>IF('Indicator Date hidden'!M187="x","x",$L$2-'Indicator Date hidden'!M187)</f>
        <v>0</v>
      </c>
      <c r="M186" s="205">
        <f>IF('Indicator Date hidden'!N187="x","x",$M$2-'Indicator Date hidden'!N187)</f>
        <v>0</v>
      </c>
      <c r="N186" s="205">
        <f>IF('Indicator Date hidden'!O187="x","x",$N$2-'Indicator Date hidden'!O187)</f>
        <v>0</v>
      </c>
      <c r="O186" s="205">
        <f>IF('Indicator Date hidden'!P187="x","x",$O$2-'Indicator Date hidden'!P187)</f>
        <v>0</v>
      </c>
      <c r="P186" s="205">
        <f>IF('Indicator Date hidden'!Q187="x","x",$P$2-'Indicator Date hidden'!Q187)</f>
        <v>0</v>
      </c>
      <c r="Q186" s="205" t="str">
        <f>IF('Indicator Date hidden'!R187="x","x",$Q$2-'Indicator Date hidden'!R187)</f>
        <v>x</v>
      </c>
      <c r="R186" s="205">
        <f>IF('Indicator Date hidden'!S187="x","x",$R$2-'Indicator Date hidden'!S187)</f>
        <v>0</v>
      </c>
      <c r="S186" s="205">
        <f>IF('Indicator Date hidden'!T187="x","x",$S$2-'Indicator Date hidden'!T187)</f>
        <v>0</v>
      </c>
      <c r="T186" s="205">
        <f>IF('Indicator Date hidden'!U187="x","x",$T$2-'Indicator Date hidden'!U187)</f>
        <v>0</v>
      </c>
      <c r="U186" s="205">
        <f>IF('Indicator Date hidden'!V187="x","x",$U$2-'Indicator Date hidden'!V187)</f>
        <v>0</v>
      </c>
      <c r="V186" s="205">
        <f>IF('Indicator Date hidden'!W187="x","x",$V$2-'Indicator Date hidden'!W187)</f>
        <v>0</v>
      </c>
      <c r="W186" s="205">
        <f>IF('Indicator Date hidden'!X187="x","x",$W$2-'Indicator Date hidden'!X187)</f>
        <v>3</v>
      </c>
      <c r="X186" s="205">
        <f>IF('Indicator Date hidden'!Y187="x","x",$X$2-'Indicator Date hidden'!Y187)</f>
        <v>4</v>
      </c>
      <c r="Y186" s="205">
        <f>IF('Indicator Date hidden'!Z187="x","x",$Y$2-'Indicator Date hidden'!Z187)</f>
        <v>0</v>
      </c>
      <c r="Z186" s="205">
        <f>IF('Indicator Date hidden'!AA187="x","x",$Z$2-'Indicator Date hidden'!AA187)</f>
        <v>0</v>
      </c>
      <c r="AA186" s="205">
        <f>IF('Indicator Date hidden'!AB187="x","x",$AA$2-'Indicator Date hidden'!AB187)</f>
        <v>0</v>
      </c>
      <c r="AB186" s="205">
        <f>IF('Indicator Date hidden'!AC187="x","x",$AB$2-'Indicator Date hidden'!AC187)</f>
        <v>0</v>
      </c>
      <c r="AC186" s="205">
        <f>IF('Indicator Date hidden'!AD187="x","x",$AC$2-'Indicator Date hidden'!AD187)</f>
        <v>0</v>
      </c>
      <c r="AD186" s="205" t="str">
        <f>IF('Indicator Date hidden'!AE187="x","x",$AD$2-'Indicator Date hidden'!AE187)</f>
        <v>x</v>
      </c>
      <c r="AE186" s="205">
        <f>IF('Indicator Date hidden'!AF187="x","x",$AE$2-'Indicator Date hidden'!AF187)</f>
        <v>0</v>
      </c>
      <c r="AF186" s="205">
        <f>IF('Indicator Date hidden'!AG187="x","x",$AF$2-'Indicator Date hidden'!AG187)</f>
        <v>0</v>
      </c>
      <c r="AG186" s="205">
        <f>IF('Indicator Date hidden'!AH187="x","x",$AG$2-'Indicator Date hidden'!AH187)</f>
        <v>0</v>
      </c>
      <c r="AH186" s="205">
        <f>IF('Indicator Date hidden'!AI187="x","x",$AH$2-'Indicator Date hidden'!AI187)</f>
        <v>0</v>
      </c>
      <c r="AI186" s="205">
        <f>IF('Indicator Date hidden'!AJ187="x","x",$AI$2-'Indicator Date hidden'!AJ187)</f>
        <v>0</v>
      </c>
      <c r="AJ186" s="205" t="str">
        <f>IF('Indicator Date hidden'!AK187="x","x",$AJ$2-'Indicator Date hidden'!AK187)</f>
        <v>x</v>
      </c>
      <c r="AK186" s="205">
        <f>IF('Indicator Date hidden'!AL187="x","x",$AK$2-'Indicator Date hidden'!AL187)</f>
        <v>1</v>
      </c>
      <c r="AL186" s="205">
        <f>IF('Indicator Date hidden'!AM187="x","x",$AL$2-'Indicator Date hidden'!AM187)</f>
        <v>0</v>
      </c>
      <c r="AM186" s="205">
        <f>IF('Indicator Date hidden'!AN187="x","x",$AM$2-'Indicator Date hidden'!AN187)</f>
        <v>0</v>
      </c>
      <c r="AN186" s="205">
        <f>IF('Indicator Date hidden'!AO187="x","x",$AN$2-'Indicator Date hidden'!AO187)</f>
        <v>0</v>
      </c>
      <c r="AO186" s="205">
        <f>IF('Indicator Date hidden'!AP187="x","x",$AO$2-'Indicator Date hidden'!AP187)</f>
        <v>0</v>
      </c>
      <c r="AP186" s="205">
        <f>IF('Indicator Date hidden'!AQ187="x","x",$AP$2-'Indicator Date hidden'!AQ187)</f>
        <v>0</v>
      </c>
      <c r="AQ186" s="205">
        <f>IF('Indicator Date hidden'!AR187="x","x",$AQ$2-'Indicator Date hidden'!AR187)</f>
        <v>4</v>
      </c>
      <c r="AR186" s="205">
        <f>IF('Indicator Date hidden'!AS187="x","x",$AR$2-'Indicator Date hidden'!AS187)</f>
        <v>0</v>
      </c>
      <c r="AS186" s="205">
        <f>IF('Indicator Date hidden'!AT187="x","x",$AS$2-'Indicator Date hidden'!AT187)</f>
        <v>0</v>
      </c>
      <c r="AT186" s="205">
        <f>IF('Indicator Date hidden'!AU187="x","x",$AT$2-'Indicator Date hidden'!AU187)</f>
        <v>0</v>
      </c>
      <c r="AU186" s="205">
        <f>IF('Indicator Date hidden'!AV187="x","x",$AU$2-'Indicator Date hidden'!AV187)</f>
        <v>1</v>
      </c>
      <c r="AV186" s="205">
        <f>IF('Indicator Date hidden'!AW187="x","x",$AV$2-'Indicator Date hidden'!AW187)</f>
        <v>0</v>
      </c>
      <c r="AW186" s="205">
        <f>IF('Indicator Date hidden'!AX187="x","x",$AW$2-'Indicator Date hidden'!AX187)</f>
        <v>0</v>
      </c>
      <c r="AX186" s="205">
        <f>IF('Indicator Date hidden'!AY187="x","x",$AX$2-'Indicator Date hidden'!AY187)</f>
        <v>0</v>
      </c>
      <c r="AY186" s="205">
        <f>IF('Indicator Date hidden'!AZ187="x","x",$AY$2-'Indicator Date hidden'!AZ187)</f>
        <v>0</v>
      </c>
      <c r="AZ186" s="205">
        <f>IF('Indicator Date hidden'!BA187="x","x",$AZ$2-'Indicator Date hidden'!BA187)</f>
        <v>0</v>
      </c>
      <c r="BA186">
        <f t="shared" si="25"/>
        <v>13</v>
      </c>
      <c r="BB186" s="21">
        <f t="shared" si="26"/>
        <v>0.27083333333333331</v>
      </c>
      <c r="BC186">
        <f t="shared" si="27"/>
        <v>5</v>
      </c>
      <c r="BD186" s="21">
        <f t="shared" si="28"/>
        <v>0.90690828581995475</v>
      </c>
      <c r="BE186" s="281">
        <f t="shared" si="29"/>
        <v>0</v>
      </c>
    </row>
    <row r="187" spans="1:57" x14ac:dyDescent="0.35">
      <c r="A187" t="s">
        <v>7192</v>
      </c>
      <c r="B187" s="205">
        <f>IF('Indicator Date hidden'!C188="x","x",$B$2-'Indicator Date hidden'!C188)</f>
        <v>0</v>
      </c>
      <c r="C187" s="205">
        <f>IF('Indicator Date hidden'!D188="x","x",$C$2-'Indicator Date hidden'!D188)</f>
        <v>0</v>
      </c>
      <c r="D187" s="205">
        <f>IF('Indicator Date hidden'!E188="x","x",$D$2-'Indicator Date hidden'!E188)</f>
        <v>0</v>
      </c>
      <c r="E187" s="205">
        <f>IF('Indicator Date hidden'!F188="x","x",$E$2-'Indicator Date hidden'!F188)</f>
        <v>0</v>
      </c>
      <c r="F187" s="205">
        <f>IF('Indicator Date hidden'!G188="x","x",$F$2-'Indicator Date hidden'!G188)</f>
        <v>0</v>
      </c>
      <c r="G187" s="205">
        <f>IF('Indicator Date hidden'!H188="x","x",$G$2-'Indicator Date hidden'!H188)</f>
        <v>0</v>
      </c>
      <c r="H187" s="205">
        <f>IF('Indicator Date hidden'!I188="x","x",$H$2-'Indicator Date hidden'!I188)</f>
        <v>0</v>
      </c>
      <c r="I187" s="205">
        <f>IF('Indicator Date hidden'!J188="x","x",$I$2-'Indicator Date hidden'!J188)</f>
        <v>0</v>
      </c>
      <c r="J187" s="205">
        <f>IF('Indicator Date hidden'!K188="x","x",$J$2-'Indicator Date hidden'!K188)</f>
        <v>0</v>
      </c>
      <c r="K187" s="205">
        <f>IF('Indicator Date hidden'!L188="x","x",$K$2-'Indicator Date hidden'!L188)</f>
        <v>0</v>
      </c>
      <c r="L187" s="205">
        <f>IF('Indicator Date hidden'!M188="x","x",$L$2-'Indicator Date hidden'!M188)</f>
        <v>0</v>
      </c>
      <c r="M187" s="205">
        <f>IF('Indicator Date hidden'!N188="x","x",$M$2-'Indicator Date hidden'!N188)</f>
        <v>0</v>
      </c>
      <c r="N187" s="205">
        <f>IF('Indicator Date hidden'!O188="x","x",$N$2-'Indicator Date hidden'!O188)</f>
        <v>0</v>
      </c>
      <c r="O187" s="205">
        <f>IF('Indicator Date hidden'!P188="x","x",$O$2-'Indicator Date hidden'!P188)</f>
        <v>0</v>
      </c>
      <c r="P187" s="205">
        <f>IF('Indicator Date hidden'!Q188="x","x",$P$2-'Indicator Date hidden'!Q188)</f>
        <v>0</v>
      </c>
      <c r="Q187" s="205">
        <f>IF('Indicator Date hidden'!R188="x","x",$Q$2-'Indicator Date hidden'!R188)</f>
        <v>8</v>
      </c>
      <c r="R187" s="205">
        <f>IF('Indicator Date hidden'!S188="x","x",$R$2-'Indicator Date hidden'!S188)</f>
        <v>0</v>
      </c>
      <c r="S187" s="205">
        <f>IF('Indicator Date hidden'!T188="x","x",$S$2-'Indicator Date hidden'!T188)</f>
        <v>0</v>
      </c>
      <c r="T187" s="205">
        <f>IF('Indicator Date hidden'!U188="x","x",$T$2-'Indicator Date hidden'!U188)</f>
        <v>0</v>
      </c>
      <c r="U187" s="205">
        <f>IF('Indicator Date hidden'!V188="x","x",$U$2-'Indicator Date hidden'!V188)</f>
        <v>0</v>
      </c>
      <c r="V187" s="205">
        <f>IF('Indicator Date hidden'!W188="x","x",$V$2-'Indicator Date hidden'!W188)</f>
        <v>0</v>
      </c>
      <c r="W187" s="205">
        <f>IF('Indicator Date hidden'!X188="x","x",$W$2-'Indicator Date hidden'!X188)</f>
        <v>8</v>
      </c>
      <c r="X187" s="205">
        <f>IF('Indicator Date hidden'!Y188="x","x",$X$2-'Indicator Date hidden'!Y188)</f>
        <v>1</v>
      </c>
      <c r="Y187" s="205">
        <f>IF('Indicator Date hidden'!Z188="x","x",$Y$2-'Indicator Date hidden'!Z188)</f>
        <v>0</v>
      </c>
      <c r="Z187" s="205">
        <f>IF('Indicator Date hidden'!AA188="x","x",$Z$2-'Indicator Date hidden'!AA188)</f>
        <v>0</v>
      </c>
      <c r="AA187" s="205">
        <f>IF('Indicator Date hidden'!AB188="x","x",$AA$2-'Indicator Date hidden'!AB188)</f>
        <v>0</v>
      </c>
      <c r="AB187" s="205">
        <f>IF('Indicator Date hidden'!AC188="x","x",$AB$2-'Indicator Date hidden'!AC188)</f>
        <v>0</v>
      </c>
      <c r="AC187" s="205">
        <f>IF('Indicator Date hidden'!AD188="x","x",$AC$2-'Indicator Date hidden'!AD188)</f>
        <v>0</v>
      </c>
      <c r="AD187" s="205" t="str">
        <f>IF('Indicator Date hidden'!AE188="x","x",$AD$2-'Indicator Date hidden'!AE188)</f>
        <v>x</v>
      </c>
      <c r="AE187" s="205" t="str">
        <f>IF('Indicator Date hidden'!AF188="x","x",$AE$2-'Indicator Date hidden'!AF188)</f>
        <v>x</v>
      </c>
      <c r="AF187" s="205">
        <f>IF('Indicator Date hidden'!AG188="x","x",$AF$2-'Indicator Date hidden'!AG188)</f>
        <v>10</v>
      </c>
      <c r="AG187" s="205">
        <f>IF('Indicator Date hidden'!AH188="x","x",$AG$2-'Indicator Date hidden'!AH188)</f>
        <v>0</v>
      </c>
      <c r="AH187" s="205">
        <f>IF('Indicator Date hidden'!AI188="x","x",$AH$2-'Indicator Date hidden'!AI188)</f>
        <v>0</v>
      </c>
      <c r="AI187" s="205">
        <f>IF('Indicator Date hidden'!AJ188="x","x",$AI$2-'Indicator Date hidden'!AJ188)</f>
        <v>0</v>
      </c>
      <c r="AJ187" s="205" t="str">
        <f>IF('Indicator Date hidden'!AK188="x","x",$AJ$2-'Indicator Date hidden'!AK188)</f>
        <v>x</v>
      </c>
      <c r="AK187" s="205">
        <f>IF('Indicator Date hidden'!AL188="x","x",$AK$2-'Indicator Date hidden'!AL188)</f>
        <v>1</v>
      </c>
      <c r="AL187" s="205">
        <f>IF('Indicator Date hidden'!AM188="x","x",$AL$2-'Indicator Date hidden'!AM188)</f>
        <v>0</v>
      </c>
      <c r="AM187" s="205">
        <f>IF('Indicator Date hidden'!AN188="x","x",$AM$2-'Indicator Date hidden'!AN188)</f>
        <v>0</v>
      </c>
      <c r="AN187" s="205">
        <f>IF('Indicator Date hidden'!AO188="x","x",$AN$2-'Indicator Date hidden'!AO188)</f>
        <v>0</v>
      </c>
      <c r="AO187" s="205" t="str">
        <f>IF('Indicator Date hidden'!AP188="x","x",$AO$2-'Indicator Date hidden'!AP188)</f>
        <v>x</v>
      </c>
      <c r="AP187" s="205" t="str">
        <f>IF('Indicator Date hidden'!AQ188="x","x",$AP$2-'Indicator Date hidden'!AQ188)</f>
        <v>x</v>
      </c>
      <c r="AQ187" s="205">
        <f>IF('Indicator Date hidden'!AR188="x","x",$AQ$2-'Indicator Date hidden'!AR188)</f>
        <v>8</v>
      </c>
      <c r="AR187" s="205">
        <f>IF('Indicator Date hidden'!AS188="x","x",$AR$2-'Indicator Date hidden'!AS188)</f>
        <v>0</v>
      </c>
      <c r="AS187" s="205">
        <f>IF('Indicator Date hidden'!AT188="x","x",$AS$2-'Indicator Date hidden'!AT188)</f>
        <v>0</v>
      </c>
      <c r="AT187" s="205">
        <f>IF('Indicator Date hidden'!AU188="x","x",$AT$2-'Indicator Date hidden'!AU188)</f>
        <v>0</v>
      </c>
      <c r="AU187" s="205">
        <f>IF('Indicator Date hidden'!AV188="x","x",$AU$2-'Indicator Date hidden'!AV188)</f>
        <v>1</v>
      </c>
      <c r="AV187" s="205">
        <f>IF('Indicator Date hidden'!AW188="x","x",$AV$2-'Indicator Date hidden'!AW188)</f>
        <v>0</v>
      </c>
      <c r="AW187" s="205">
        <f>IF('Indicator Date hidden'!AX188="x","x",$AW$2-'Indicator Date hidden'!AX188)</f>
        <v>0</v>
      </c>
      <c r="AX187" s="205">
        <f>IF('Indicator Date hidden'!AY188="x","x",$AX$2-'Indicator Date hidden'!AY188)</f>
        <v>0</v>
      </c>
      <c r="AY187" s="205">
        <f>IF('Indicator Date hidden'!AZ188="x","x",$AY$2-'Indicator Date hidden'!AZ188)</f>
        <v>0</v>
      </c>
      <c r="AZ187" s="205">
        <f>IF('Indicator Date hidden'!BA188="x","x",$AZ$2-'Indicator Date hidden'!BA188)</f>
        <v>3</v>
      </c>
      <c r="BA187">
        <f t="shared" si="25"/>
        <v>40</v>
      </c>
      <c r="BB187" s="21">
        <f t="shared" si="26"/>
        <v>0.86956521739130432</v>
      </c>
      <c r="BC187">
        <f t="shared" si="27"/>
        <v>8</v>
      </c>
      <c r="BD187" s="21">
        <f t="shared" si="28"/>
        <v>2.4192048249119229</v>
      </c>
      <c r="BE187" s="281">
        <f t="shared" si="29"/>
        <v>0</v>
      </c>
    </row>
    <row r="188" spans="1:57" x14ac:dyDescent="0.35">
      <c r="A188" t="s">
        <v>7199</v>
      </c>
      <c r="B188" s="205">
        <f>IF('Indicator Date hidden'!C189="x","x",$B$2-'Indicator Date hidden'!C189)</f>
        <v>0</v>
      </c>
      <c r="C188" s="205">
        <f>IF('Indicator Date hidden'!D189="x","x",$C$2-'Indicator Date hidden'!D189)</f>
        <v>0</v>
      </c>
      <c r="D188" s="205">
        <f>IF('Indicator Date hidden'!E189="x","x",$D$2-'Indicator Date hidden'!E189)</f>
        <v>0</v>
      </c>
      <c r="E188" s="205">
        <f>IF('Indicator Date hidden'!F189="x","x",$E$2-'Indicator Date hidden'!F189)</f>
        <v>0</v>
      </c>
      <c r="F188" s="205">
        <f>IF('Indicator Date hidden'!G189="x","x",$F$2-'Indicator Date hidden'!G189)</f>
        <v>0</v>
      </c>
      <c r="G188" s="205">
        <f>IF('Indicator Date hidden'!H189="x","x",$G$2-'Indicator Date hidden'!H189)</f>
        <v>0</v>
      </c>
      <c r="H188" s="205">
        <f>IF('Indicator Date hidden'!I189="x","x",$H$2-'Indicator Date hidden'!I189)</f>
        <v>0</v>
      </c>
      <c r="I188" s="205">
        <f>IF('Indicator Date hidden'!J189="x","x",$I$2-'Indicator Date hidden'!J189)</f>
        <v>0</v>
      </c>
      <c r="J188" s="205">
        <f>IF('Indicator Date hidden'!K189="x","x",$J$2-'Indicator Date hidden'!K189)</f>
        <v>0</v>
      </c>
      <c r="K188" s="205">
        <f>IF('Indicator Date hidden'!L189="x","x",$K$2-'Indicator Date hidden'!L189)</f>
        <v>0</v>
      </c>
      <c r="L188" s="205">
        <f>IF('Indicator Date hidden'!M189="x","x",$L$2-'Indicator Date hidden'!M189)</f>
        <v>0</v>
      </c>
      <c r="M188" s="205">
        <f>IF('Indicator Date hidden'!N189="x","x",$M$2-'Indicator Date hidden'!N189)</f>
        <v>0</v>
      </c>
      <c r="N188" s="205">
        <f>IF('Indicator Date hidden'!O189="x","x",$N$2-'Indicator Date hidden'!O189)</f>
        <v>0</v>
      </c>
      <c r="O188" s="205">
        <f>IF('Indicator Date hidden'!P189="x","x",$O$2-'Indicator Date hidden'!P189)</f>
        <v>0</v>
      </c>
      <c r="P188" s="205">
        <f>IF('Indicator Date hidden'!Q189="x","x",$P$2-'Indicator Date hidden'!Q189)</f>
        <v>0</v>
      </c>
      <c r="Q188" s="205">
        <f>IF('Indicator Date hidden'!R189="x","x",$Q$2-'Indicator Date hidden'!R189)</f>
        <v>7</v>
      </c>
      <c r="R188" s="205">
        <f>IF('Indicator Date hidden'!S189="x","x",$R$2-'Indicator Date hidden'!S189)</f>
        <v>0</v>
      </c>
      <c r="S188" s="205">
        <f>IF('Indicator Date hidden'!T189="x","x",$S$2-'Indicator Date hidden'!T189)</f>
        <v>0</v>
      </c>
      <c r="T188" s="205">
        <f>IF('Indicator Date hidden'!U189="x","x",$T$2-'Indicator Date hidden'!U189)</f>
        <v>0</v>
      </c>
      <c r="U188" s="205">
        <f>IF('Indicator Date hidden'!V189="x","x",$U$2-'Indicator Date hidden'!V189)</f>
        <v>0</v>
      </c>
      <c r="V188" s="205">
        <f>IF('Indicator Date hidden'!W189="x","x",$V$2-'Indicator Date hidden'!W189)</f>
        <v>0</v>
      </c>
      <c r="W188" s="205">
        <f>IF('Indicator Date hidden'!X189="x","x",$W$2-'Indicator Date hidden'!X189)</f>
        <v>1</v>
      </c>
      <c r="X188" s="205">
        <f>IF('Indicator Date hidden'!Y189="x","x",$X$2-'Indicator Date hidden'!Y189)</f>
        <v>4</v>
      </c>
      <c r="Y188" s="205">
        <f>IF('Indicator Date hidden'!Z189="x","x",$Y$2-'Indicator Date hidden'!Z189)</f>
        <v>0</v>
      </c>
      <c r="Z188" s="205">
        <f>IF('Indicator Date hidden'!AA189="x","x",$Z$2-'Indicator Date hidden'!AA189)</f>
        <v>0</v>
      </c>
      <c r="AA188" s="205" t="str">
        <f>IF('Indicator Date hidden'!AB189="x","x",$AA$2-'Indicator Date hidden'!AB189)</f>
        <v>x</v>
      </c>
      <c r="AB188" s="205">
        <f>IF('Indicator Date hidden'!AC189="x","x",$AB$2-'Indicator Date hidden'!AC189)</f>
        <v>0</v>
      </c>
      <c r="AC188" s="205">
        <f>IF('Indicator Date hidden'!AD189="x","x",$AC$2-'Indicator Date hidden'!AD189)</f>
        <v>0</v>
      </c>
      <c r="AD188" s="205">
        <f>IF('Indicator Date hidden'!AE189="x","x",$AD$2-'Indicator Date hidden'!AE189)</f>
        <v>0</v>
      </c>
      <c r="AE188" s="205" t="str">
        <f>IF('Indicator Date hidden'!AF189="x","x",$AE$2-'Indicator Date hidden'!AF189)</f>
        <v>x</v>
      </c>
      <c r="AF188" s="205">
        <f>IF('Indicator Date hidden'!AG189="x","x",$AF$2-'Indicator Date hidden'!AG189)</f>
        <v>3</v>
      </c>
      <c r="AG188" s="205">
        <f>IF('Indicator Date hidden'!AH189="x","x",$AG$2-'Indicator Date hidden'!AH189)</f>
        <v>0</v>
      </c>
      <c r="AH188" s="205">
        <f>IF('Indicator Date hidden'!AI189="x","x",$AH$2-'Indicator Date hidden'!AI189)</f>
        <v>0</v>
      </c>
      <c r="AI188" s="205">
        <f>IF('Indicator Date hidden'!AJ189="x","x",$AI$2-'Indicator Date hidden'!AJ189)</f>
        <v>0</v>
      </c>
      <c r="AJ188" s="205" t="str">
        <f>IF('Indicator Date hidden'!AK189="x","x",$AJ$2-'Indicator Date hidden'!AK189)</f>
        <v>x</v>
      </c>
      <c r="AK188" s="205">
        <f>IF('Indicator Date hidden'!AL189="x","x",$AK$2-'Indicator Date hidden'!AL189)</f>
        <v>1</v>
      </c>
      <c r="AL188" s="205">
        <f>IF('Indicator Date hidden'!AM189="x","x",$AL$2-'Indicator Date hidden'!AM189)</f>
        <v>0</v>
      </c>
      <c r="AM188" s="205">
        <f>IF('Indicator Date hidden'!AN189="x","x",$AM$2-'Indicator Date hidden'!AN189)</f>
        <v>0</v>
      </c>
      <c r="AN188" s="205">
        <f>IF('Indicator Date hidden'!AO189="x","x",$AN$2-'Indicator Date hidden'!AO189)</f>
        <v>0</v>
      </c>
      <c r="AO188" s="205" t="str">
        <f>IF('Indicator Date hidden'!AP189="x","x",$AO$2-'Indicator Date hidden'!AP189)</f>
        <v>x</v>
      </c>
      <c r="AP188" s="205" t="str">
        <f>IF('Indicator Date hidden'!AQ189="x","x",$AP$2-'Indicator Date hidden'!AQ189)</f>
        <v>x</v>
      </c>
      <c r="AQ188" s="205">
        <f>IF('Indicator Date hidden'!AR189="x","x",$AQ$2-'Indicator Date hidden'!AR189)</f>
        <v>4</v>
      </c>
      <c r="AR188" s="205">
        <f>IF('Indicator Date hidden'!AS189="x","x",$AR$2-'Indicator Date hidden'!AS189)</f>
        <v>0</v>
      </c>
      <c r="AS188" s="205" t="str">
        <f>IF('Indicator Date hidden'!AT189="x","x",$AS$2-'Indicator Date hidden'!AT189)</f>
        <v>x</v>
      </c>
      <c r="AT188" s="205">
        <f>IF('Indicator Date hidden'!AU189="x","x",$AT$2-'Indicator Date hidden'!AU189)</f>
        <v>0</v>
      </c>
      <c r="AU188" s="205">
        <f>IF('Indicator Date hidden'!AV189="x","x",$AU$2-'Indicator Date hidden'!AV189)</f>
        <v>1</v>
      </c>
      <c r="AV188" s="205">
        <f>IF('Indicator Date hidden'!AW189="x","x",$AV$2-'Indicator Date hidden'!AW189)</f>
        <v>0</v>
      </c>
      <c r="AW188" s="205">
        <f>IF('Indicator Date hidden'!AX189="x","x",$AW$2-'Indicator Date hidden'!AX189)</f>
        <v>0</v>
      </c>
      <c r="AX188" s="205">
        <f>IF('Indicator Date hidden'!AY189="x","x",$AX$2-'Indicator Date hidden'!AY189)</f>
        <v>0</v>
      </c>
      <c r="AY188" s="205">
        <f>IF('Indicator Date hidden'!AZ189="x","x",$AY$2-'Indicator Date hidden'!AZ189)</f>
        <v>0</v>
      </c>
      <c r="AZ188" s="205">
        <f>IF('Indicator Date hidden'!BA189="x","x",$AZ$2-'Indicator Date hidden'!BA189)</f>
        <v>0</v>
      </c>
      <c r="BA188">
        <f t="shared" si="25"/>
        <v>21</v>
      </c>
      <c r="BB188" s="21">
        <f t="shared" si="26"/>
        <v>0.46666666666666667</v>
      </c>
      <c r="BC188">
        <f t="shared" si="27"/>
        <v>7</v>
      </c>
      <c r="BD188" s="21">
        <f t="shared" si="28"/>
        <v>1.3597385369580759</v>
      </c>
      <c r="BE188" s="281">
        <f t="shared" si="29"/>
        <v>0</v>
      </c>
    </row>
    <row r="189" spans="1:57" x14ac:dyDescent="0.35">
      <c r="A189" t="s">
        <v>7195</v>
      </c>
      <c r="B189" s="205">
        <f>IF('Indicator Date hidden'!C190="x","x",$B$2-'Indicator Date hidden'!C190)</f>
        <v>0</v>
      </c>
      <c r="C189" s="205">
        <f>IF('Indicator Date hidden'!D190="x","x",$C$2-'Indicator Date hidden'!D190)</f>
        <v>0</v>
      </c>
      <c r="D189" s="205">
        <f>IF('Indicator Date hidden'!E190="x","x",$D$2-'Indicator Date hidden'!E190)</f>
        <v>0</v>
      </c>
      <c r="E189" s="205">
        <f>IF('Indicator Date hidden'!F190="x","x",$E$2-'Indicator Date hidden'!F190)</f>
        <v>0</v>
      </c>
      <c r="F189" s="205">
        <f>IF('Indicator Date hidden'!G190="x","x",$F$2-'Indicator Date hidden'!G190)</f>
        <v>0</v>
      </c>
      <c r="G189" s="205">
        <f>IF('Indicator Date hidden'!H190="x","x",$G$2-'Indicator Date hidden'!H190)</f>
        <v>0</v>
      </c>
      <c r="H189" s="205">
        <f>IF('Indicator Date hidden'!I190="x","x",$H$2-'Indicator Date hidden'!I190)</f>
        <v>0</v>
      </c>
      <c r="I189" s="205">
        <f>IF('Indicator Date hidden'!J190="x","x",$I$2-'Indicator Date hidden'!J190)</f>
        <v>0</v>
      </c>
      <c r="J189" s="205">
        <f>IF('Indicator Date hidden'!K190="x","x",$J$2-'Indicator Date hidden'!K190)</f>
        <v>0</v>
      </c>
      <c r="K189" s="205">
        <f>IF('Indicator Date hidden'!L190="x","x",$K$2-'Indicator Date hidden'!L190)</f>
        <v>0</v>
      </c>
      <c r="L189" s="205">
        <f>IF('Indicator Date hidden'!M190="x","x",$L$2-'Indicator Date hidden'!M190)</f>
        <v>0</v>
      </c>
      <c r="M189" s="205">
        <f>IF('Indicator Date hidden'!N190="x","x",$M$2-'Indicator Date hidden'!N190)</f>
        <v>0</v>
      </c>
      <c r="N189" s="205">
        <f>IF('Indicator Date hidden'!O190="x","x",$N$2-'Indicator Date hidden'!O190)</f>
        <v>0</v>
      </c>
      <c r="O189" s="205">
        <f>IF('Indicator Date hidden'!P190="x","x",$O$2-'Indicator Date hidden'!P190)</f>
        <v>0</v>
      </c>
      <c r="P189" s="205">
        <f>IF('Indicator Date hidden'!Q190="x","x",$P$2-'Indicator Date hidden'!Q190)</f>
        <v>0</v>
      </c>
      <c r="Q189" s="205" t="str">
        <f>IF('Indicator Date hidden'!R190="x","x",$Q$2-'Indicator Date hidden'!R190)</f>
        <v>x</v>
      </c>
      <c r="R189" s="205">
        <f>IF('Indicator Date hidden'!S190="x","x",$R$2-'Indicator Date hidden'!S190)</f>
        <v>0</v>
      </c>
      <c r="S189" s="205">
        <f>IF('Indicator Date hidden'!T190="x","x",$S$2-'Indicator Date hidden'!T190)</f>
        <v>0</v>
      </c>
      <c r="T189" s="205">
        <f>IF('Indicator Date hidden'!U190="x","x",$T$2-'Indicator Date hidden'!U190)</f>
        <v>0</v>
      </c>
      <c r="U189" s="205" t="str">
        <f>IF('Indicator Date hidden'!V190="x","x",$U$2-'Indicator Date hidden'!V190)</f>
        <v>x</v>
      </c>
      <c r="V189" s="205">
        <f>IF('Indicator Date hidden'!W190="x","x",$V$2-'Indicator Date hidden'!W190)</f>
        <v>0</v>
      </c>
      <c r="W189" s="205">
        <f>IF('Indicator Date hidden'!X190="x","x",$W$2-'Indicator Date hidden'!X190)</f>
        <v>5</v>
      </c>
      <c r="X189" s="205" t="str">
        <f>IF('Indicator Date hidden'!Y190="x","x",$X$2-'Indicator Date hidden'!Y190)</f>
        <v>x</v>
      </c>
      <c r="Y189" s="205">
        <f>IF('Indicator Date hidden'!Z190="x","x",$Y$2-'Indicator Date hidden'!Z190)</f>
        <v>0</v>
      </c>
      <c r="Z189" s="205">
        <f>IF('Indicator Date hidden'!AA190="x","x",$Z$2-'Indicator Date hidden'!AA190)</f>
        <v>0</v>
      </c>
      <c r="AA189" s="205">
        <f>IF('Indicator Date hidden'!AB190="x","x",$AA$2-'Indicator Date hidden'!AB190)</f>
        <v>0</v>
      </c>
      <c r="AB189" s="205">
        <f>IF('Indicator Date hidden'!AC190="x","x",$AB$2-'Indicator Date hidden'!AC190)</f>
        <v>0</v>
      </c>
      <c r="AC189" s="205">
        <f>IF('Indicator Date hidden'!AD190="x","x",$AC$2-'Indicator Date hidden'!AD190)</f>
        <v>0</v>
      </c>
      <c r="AD189" s="205">
        <f>IF('Indicator Date hidden'!AE190="x","x",$AD$2-'Indicator Date hidden'!AE190)</f>
        <v>0</v>
      </c>
      <c r="AE189" s="205">
        <f>IF('Indicator Date hidden'!AF190="x","x",$AE$2-'Indicator Date hidden'!AF190)</f>
        <v>0</v>
      </c>
      <c r="AF189" s="205">
        <f>IF('Indicator Date hidden'!AG190="x","x",$AF$2-'Indicator Date hidden'!AG190)</f>
        <v>7</v>
      </c>
      <c r="AG189" s="205">
        <f>IF('Indicator Date hidden'!AH190="x","x",$AG$2-'Indicator Date hidden'!AH190)</f>
        <v>0</v>
      </c>
      <c r="AH189" s="205">
        <f>IF('Indicator Date hidden'!AI190="x","x",$AH$2-'Indicator Date hidden'!AI190)</f>
        <v>0</v>
      </c>
      <c r="AI189" s="205">
        <f>IF('Indicator Date hidden'!AJ190="x","x",$AI$2-'Indicator Date hidden'!AJ190)</f>
        <v>0</v>
      </c>
      <c r="AJ189" s="205" t="str">
        <f>IF('Indicator Date hidden'!AK190="x","x",$AJ$2-'Indicator Date hidden'!AK190)</f>
        <v>x</v>
      </c>
      <c r="AK189" s="205">
        <f>IF('Indicator Date hidden'!AL190="x","x",$AK$2-'Indicator Date hidden'!AL190)</f>
        <v>1</v>
      </c>
      <c r="AL189" s="205">
        <f>IF('Indicator Date hidden'!AM190="x","x",$AL$2-'Indicator Date hidden'!AM190)</f>
        <v>0</v>
      </c>
      <c r="AM189" s="205">
        <f>IF('Indicator Date hidden'!AN190="x","x",$AM$2-'Indicator Date hidden'!AN190)</f>
        <v>0</v>
      </c>
      <c r="AN189" s="205">
        <f>IF('Indicator Date hidden'!AO190="x","x",$AN$2-'Indicator Date hidden'!AO190)</f>
        <v>0</v>
      </c>
      <c r="AO189" s="205">
        <f>IF('Indicator Date hidden'!AP190="x","x",$AO$2-'Indicator Date hidden'!AP190)</f>
        <v>0</v>
      </c>
      <c r="AP189" s="205">
        <f>IF('Indicator Date hidden'!AQ190="x","x",$AP$2-'Indicator Date hidden'!AQ190)</f>
        <v>0</v>
      </c>
      <c r="AQ189" s="205">
        <f>IF('Indicator Date hidden'!AR190="x","x",$AQ$2-'Indicator Date hidden'!AR190)</f>
        <v>0</v>
      </c>
      <c r="AR189" s="205">
        <f>IF('Indicator Date hidden'!AS190="x","x",$AR$2-'Indicator Date hidden'!AS190)</f>
        <v>0</v>
      </c>
      <c r="AS189" s="205">
        <f>IF('Indicator Date hidden'!AT190="x","x",$AS$2-'Indicator Date hidden'!AT190)</f>
        <v>0</v>
      </c>
      <c r="AT189" s="205">
        <f>IF('Indicator Date hidden'!AU190="x","x",$AT$2-'Indicator Date hidden'!AU190)</f>
        <v>0</v>
      </c>
      <c r="AU189" s="205">
        <f>IF('Indicator Date hidden'!AV190="x","x",$AU$2-'Indicator Date hidden'!AV190)</f>
        <v>3</v>
      </c>
      <c r="AV189" s="205">
        <f>IF('Indicator Date hidden'!AW190="x","x",$AV$2-'Indicator Date hidden'!AW190)</f>
        <v>0</v>
      </c>
      <c r="AW189" s="205">
        <f>IF('Indicator Date hidden'!AX190="x","x",$AW$2-'Indicator Date hidden'!AX190)</f>
        <v>0</v>
      </c>
      <c r="AX189" s="205">
        <f>IF('Indicator Date hidden'!AY190="x","x",$AX$2-'Indicator Date hidden'!AY190)</f>
        <v>0</v>
      </c>
      <c r="AY189" s="205">
        <f>IF('Indicator Date hidden'!AZ190="x","x",$AY$2-'Indicator Date hidden'!AZ190)</f>
        <v>0</v>
      </c>
      <c r="AZ189" s="205">
        <f>IF('Indicator Date hidden'!BA190="x","x",$AZ$2-'Indicator Date hidden'!BA190)</f>
        <v>0</v>
      </c>
      <c r="BA189">
        <f t="shared" si="25"/>
        <v>16</v>
      </c>
      <c r="BB189" s="21">
        <f t="shared" si="26"/>
        <v>0.34042553191489361</v>
      </c>
      <c r="BC189">
        <f t="shared" si="27"/>
        <v>4</v>
      </c>
      <c r="BD189" s="21">
        <f t="shared" si="28"/>
        <v>1.2928048962521967</v>
      </c>
      <c r="BE189" s="281">
        <f t="shared" si="29"/>
        <v>0</v>
      </c>
    </row>
    <row r="190" spans="1:57" x14ac:dyDescent="0.35">
      <c r="A190" t="s">
        <v>7197</v>
      </c>
      <c r="B190" s="205">
        <f>IF('Indicator Date hidden'!C191="x","x",$B$2-'Indicator Date hidden'!C191)</f>
        <v>0</v>
      </c>
      <c r="C190" s="205">
        <f>IF('Indicator Date hidden'!D191="x","x",$C$2-'Indicator Date hidden'!D191)</f>
        <v>0</v>
      </c>
      <c r="D190" s="205">
        <f>IF('Indicator Date hidden'!E191="x","x",$D$2-'Indicator Date hidden'!E191)</f>
        <v>0</v>
      </c>
      <c r="E190" s="205">
        <f>IF('Indicator Date hidden'!F191="x","x",$E$2-'Indicator Date hidden'!F191)</f>
        <v>0</v>
      </c>
      <c r="F190" s="205">
        <f>IF('Indicator Date hidden'!G191="x","x",$F$2-'Indicator Date hidden'!G191)</f>
        <v>0</v>
      </c>
      <c r="G190" s="205">
        <f>IF('Indicator Date hidden'!H191="x","x",$G$2-'Indicator Date hidden'!H191)</f>
        <v>0</v>
      </c>
      <c r="H190" s="205">
        <f>IF('Indicator Date hidden'!I191="x","x",$H$2-'Indicator Date hidden'!I191)</f>
        <v>0</v>
      </c>
      <c r="I190" s="205">
        <f>IF('Indicator Date hidden'!J191="x","x",$I$2-'Indicator Date hidden'!J191)</f>
        <v>0</v>
      </c>
      <c r="J190" s="205">
        <f>IF('Indicator Date hidden'!K191="x","x",$J$2-'Indicator Date hidden'!K191)</f>
        <v>0</v>
      </c>
      <c r="K190" s="205">
        <f>IF('Indicator Date hidden'!L191="x","x",$K$2-'Indicator Date hidden'!L191)</f>
        <v>0</v>
      </c>
      <c r="L190" s="205">
        <f>IF('Indicator Date hidden'!M191="x","x",$L$2-'Indicator Date hidden'!M191)</f>
        <v>0</v>
      </c>
      <c r="M190" s="205">
        <f>IF('Indicator Date hidden'!N191="x","x",$M$2-'Indicator Date hidden'!N191)</f>
        <v>0</v>
      </c>
      <c r="N190" s="205">
        <f>IF('Indicator Date hidden'!O191="x","x",$N$2-'Indicator Date hidden'!O191)</f>
        <v>0</v>
      </c>
      <c r="O190" s="205">
        <f>IF('Indicator Date hidden'!P191="x","x",$O$2-'Indicator Date hidden'!P191)</f>
        <v>0</v>
      </c>
      <c r="P190" s="205">
        <f>IF('Indicator Date hidden'!Q191="x","x",$P$2-'Indicator Date hidden'!Q191)</f>
        <v>0</v>
      </c>
      <c r="Q190" s="205">
        <f>IF('Indicator Date hidden'!R191="x","x",$Q$2-'Indicator Date hidden'!R191)</f>
        <v>3</v>
      </c>
      <c r="R190" s="205">
        <f>IF('Indicator Date hidden'!S191="x","x",$R$2-'Indicator Date hidden'!S191)</f>
        <v>0</v>
      </c>
      <c r="S190" s="205">
        <f>IF('Indicator Date hidden'!T191="x","x",$S$2-'Indicator Date hidden'!T191)</f>
        <v>0</v>
      </c>
      <c r="T190" s="205">
        <f>IF('Indicator Date hidden'!U191="x","x",$T$2-'Indicator Date hidden'!U191)</f>
        <v>0</v>
      </c>
      <c r="U190" s="205">
        <f>IF('Indicator Date hidden'!V191="x","x",$U$2-'Indicator Date hidden'!V191)</f>
        <v>0</v>
      </c>
      <c r="V190" s="205">
        <f>IF('Indicator Date hidden'!W191="x","x",$V$2-'Indicator Date hidden'!W191)</f>
        <v>0</v>
      </c>
      <c r="W190" s="205">
        <f>IF('Indicator Date hidden'!X191="x","x",$W$2-'Indicator Date hidden'!X191)</f>
        <v>1</v>
      </c>
      <c r="X190" s="205">
        <f>IF('Indicator Date hidden'!Y191="x","x",$X$2-'Indicator Date hidden'!Y191)</f>
        <v>1</v>
      </c>
      <c r="Y190" s="205">
        <f>IF('Indicator Date hidden'!Z191="x","x",$Y$2-'Indicator Date hidden'!Z191)</f>
        <v>0</v>
      </c>
      <c r="Z190" s="205">
        <f>IF('Indicator Date hidden'!AA191="x","x",$Z$2-'Indicator Date hidden'!AA191)</f>
        <v>0</v>
      </c>
      <c r="AA190" s="205">
        <f>IF('Indicator Date hidden'!AB191="x","x",$AA$2-'Indicator Date hidden'!AB191)</f>
        <v>0</v>
      </c>
      <c r="AB190" s="205">
        <f>IF('Indicator Date hidden'!AC191="x","x",$AB$2-'Indicator Date hidden'!AC191)</f>
        <v>0</v>
      </c>
      <c r="AC190" s="205">
        <f>IF('Indicator Date hidden'!AD191="x","x",$AC$2-'Indicator Date hidden'!AD191)</f>
        <v>0</v>
      </c>
      <c r="AD190" s="205">
        <f>IF('Indicator Date hidden'!AE191="x","x",$AD$2-'Indicator Date hidden'!AE191)</f>
        <v>0</v>
      </c>
      <c r="AE190" s="205">
        <f>IF('Indicator Date hidden'!AF191="x","x",$AE$2-'Indicator Date hidden'!AF191)</f>
        <v>0</v>
      </c>
      <c r="AF190" s="205">
        <f>IF('Indicator Date hidden'!AG191="x","x",$AF$2-'Indicator Date hidden'!AG191)</f>
        <v>1</v>
      </c>
      <c r="AG190" s="205">
        <f>IF('Indicator Date hidden'!AH191="x","x",$AG$2-'Indicator Date hidden'!AH191)</f>
        <v>0</v>
      </c>
      <c r="AH190" s="205">
        <f>IF('Indicator Date hidden'!AI191="x","x",$AH$2-'Indicator Date hidden'!AI191)</f>
        <v>0</v>
      </c>
      <c r="AI190" s="205">
        <f>IF('Indicator Date hidden'!AJ191="x","x",$AI$2-'Indicator Date hidden'!AJ191)</f>
        <v>0</v>
      </c>
      <c r="AJ190" s="205" t="str">
        <f>IF('Indicator Date hidden'!AK191="x","x",$AJ$2-'Indicator Date hidden'!AK191)</f>
        <v>x</v>
      </c>
      <c r="AK190" s="205">
        <f>IF('Indicator Date hidden'!AL191="x","x",$AK$2-'Indicator Date hidden'!AL191)</f>
        <v>1</v>
      </c>
      <c r="AL190" s="205">
        <f>IF('Indicator Date hidden'!AM191="x","x",$AL$2-'Indicator Date hidden'!AM191)</f>
        <v>0</v>
      </c>
      <c r="AM190" s="205">
        <f>IF('Indicator Date hidden'!AN191="x","x",$AM$2-'Indicator Date hidden'!AN191)</f>
        <v>0</v>
      </c>
      <c r="AN190" s="205">
        <f>IF('Indicator Date hidden'!AO191="x","x",$AN$2-'Indicator Date hidden'!AO191)</f>
        <v>0</v>
      </c>
      <c r="AO190" s="205" t="str">
        <f>IF('Indicator Date hidden'!AP191="x","x",$AO$2-'Indicator Date hidden'!AP191)</f>
        <v>x</v>
      </c>
      <c r="AP190" s="205" t="str">
        <f>IF('Indicator Date hidden'!AQ191="x","x",$AP$2-'Indicator Date hidden'!AQ191)</f>
        <v>x</v>
      </c>
      <c r="AQ190" s="205">
        <f>IF('Indicator Date hidden'!AR191="x","x",$AQ$2-'Indicator Date hidden'!AR191)</f>
        <v>0</v>
      </c>
      <c r="AR190" s="205">
        <f>IF('Indicator Date hidden'!AS191="x","x",$AR$2-'Indicator Date hidden'!AS191)</f>
        <v>0</v>
      </c>
      <c r="AS190" s="205">
        <f>IF('Indicator Date hidden'!AT191="x","x",$AS$2-'Indicator Date hidden'!AT191)</f>
        <v>0</v>
      </c>
      <c r="AT190" s="205">
        <f>IF('Indicator Date hidden'!AU191="x","x",$AT$2-'Indicator Date hidden'!AU191)</f>
        <v>0</v>
      </c>
      <c r="AU190" s="205">
        <f>IF('Indicator Date hidden'!AV191="x","x",$AU$2-'Indicator Date hidden'!AV191)</f>
        <v>5</v>
      </c>
      <c r="AV190" s="205">
        <f>IF('Indicator Date hidden'!AW191="x","x",$AV$2-'Indicator Date hidden'!AW191)</f>
        <v>0</v>
      </c>
      <c r="AW190" s="205">
        <f>IF('Indicator Date hidden'!AX191="x","x",$AW$2-'Indicator Date hidden'!AX191)</f>
        <v>0</v>
      </c>
      <c r="AX190" s="205">
        <f>IF('Indicator Date hidden'!AY191="x","x",$AX$2-'Indicator Date hidden'!AY191)</f>
        <v>0</v>
      </c>
      <c r="AY190" s="205">
        <f>IF('Indicator Date hidden'!AZ191="x","x",$AY$2-'Indicator Date hidden'!AZ191)</f>
        <v>0</v>
      </c>
      <c r="AZ190" s="205">
        <f>IF('Indicator Date hidden'!BA191="x","x",$AZ$2-'Indicator Date hidden'!BA191)</f>
        <v>0</v>
      </c>
      <c r="BA190">
        <f t="shared" si="25"/>
        <v>12</v>
      </c>
      <c r="BB190" s="21">
        <f t="shared" si="26"/>
        <v>0.25</v>
      </c>
      <c r="BC190">
        <f t="shared" si="27"/>
        <v>6</v>
      </c>
      <c r="BD190" s="21">
        <f t="shared" si="28"/>
        <v>0.8539125638299665</v>
      </c>
      <c r="BE190" s="281">
        <f t="shared" si="29"/>
        <v>0</v>
      </c>
    </row>
    <row r="191" spans="1:57" x14ac:dyDescent="0.35">
      <c r="A191" t="s">
        <v>7202</v>
      </c>
      <c r="B191" s="205">
        <f>IF('Indicator Date hidden'!C192="x","x",$B$2-'Indicator Date hidden'!C192)</f>
        <v>0</v>
      </c>
      <c r="C191" s="205">
        <f>IF('Indicator Date hidden'!D192="x","x",$C$2-'Indicator Date hidden'!D192)</f>
        <v>0</v>
      </c>
      <c r="D191" s="205">
        <f>IF('Indicator Date hidden'!E192="x","x",$D$2-'Indicator Date hidden'!E192)</f>
        <v>0</v>
      </c>
      <c r="E191" s="205">
        <f>IF('Indicator Date hidden'!F192="x","x",$E$2-'Indicator Date hidden'!F192)</f>
        <v>0</v>
      </c>
      <c r="F191" s="205">
        <f>IF('Indicator Date hidden'!G192="x","x",$F$2-'Indicator Date hidden'!G192)</f>
        <v>0</v>
      </c>
      <c r="G191" s="205">
        <f>IF('Indicator Date hidden'!H192="x","x",$G$2-'Indicator Date hidden'!H192)</f>
        <v>0</v>
      </c>
      <c r="H191" s="205">
        <f>IF('Indicator Date hidden'!I192="x","x",$H$2-'Indicator Date hidden'!I192)</f>
        <v>0</v>
      </c>
      <c r="I191" s="205">
        <f>IF('Indicator Date hidden'!J192="x","x",$I$2-'Indicator Date hidden'!J192)</f>
        <v>0</v>
      </c>
      <c r="J191" s="205">
        <f>IF('Indicator Date hidden'!K192="x","x",$J$2-'Indicator Date hidden'!K192)</f>
        <v>0</v>
      </c>
      <c r="K191" s="205">
        <f>IF('Indicator Date hidden'!L192="x","x",$K$2-'Indicator Date hidden'!L192)</f>
        <v>0</v>
      </c>
      <c r="L191" s="205">
        <f>IF('Indicator Date hidden'!M192="x","x",$L$2-'Indicator Date hidden'!M192)</f>
        <v>0</v>
      </c>
      <c r="M191" s="205">
        <f>IF('Indicator Date hidden'!N192="x","x",$M$2-'Indicator Date hidden'!N192)</f>
        <v>0</v>
      </c>
      <c r="N191" s="205">
        <f>IF('Indicator Date hidden'!O192="x","x",$N$2-'Indicator Date hidden'!O192)</f>
        <v>0</v>
      </c>
      <c r="O191" s="205">
        <f>IF('Indicator Date hidden'!P192="x","x",$O$2-'Indicator Date hidden'!P192)</f>
        <v>0</v>
      </c>
      <c r="P191" s="205">
        <f>IF('Indicator Date hidden'!Q192="x","x",$P$2-'Indicator Date hidden'!Q192)</f>
        <v>0</v>
      </c>
      <c r="Q191" s="205">
        <f>IF('Indicator Date hidden'!R192="x","x",$Q$2-'Indicator Date hidden'!R192)</f>
        <v>1</v>
      </c>
      <c r="R191" s="205">
        <f>IF('Indicator Date hidden'!S192="x","x",$R$2-'Indicator Date hidden'!S192)</f>
        <v>0</v>
      </c>
      <c r="S191" s="205">
        <f>IF('Indicator Date hidden'!T192="x","x",$S$2-'Indicator Date hidden'!T192)</f>
        <v>0</v>
      </c>
      <c r="T191" s="205">
        <f>IF('Indicator Date hidden'!U192="x","x",$T$2-'Indicator Date hidden'!U192)</f>
        <v>0</v>
      </c>
      <c r="U191" s="205" t="str">
        <f>IF('Indicator Date hidden'!V192="x","x",$U$2-'Indicator Date hidden'!V192)</f>
        <v>x</v>
      </c>
      <c r="V191" s="205">
        <f>IF('Indicator Date hidden'!W192="x","x",$V$2-'Indicator Date hidden'!W192)</f>
        <v>0</v>
      </c>
      <c r="W191" s="205">
        <f>IF('Indicator Date hidden'!X192="x","x",$W$2-'Indicator Date hidden'!X192)</f>
        <v>1</v>
      </c>
      <c r="X191" s="205">
        <f>IF('Indicator Date hidden'!Y192="x","x",$X$2-'Indicator Date hidden'!Y192)</f>
        <v>4</v>
      </c>
      <c r="Y191" s="205">
        <f>IF('Indicator Date hidden'!Z192="x","x",$Y$2-'Indicator Date hidden'!Z192)</f>
        <v>0</v>
      </c>
      <c r="Z191" s="205">
        <f>IF('Indicator Date hidden'!AA192="x","x",$Z$2-'Indicator Date hidden'!AA192)</f>
        <v>0</v>
      </c>
      <c r="AA191" s="205">
        <f>IF('Indicator Date hidden'!AB192="x","x",$AA$2-'Indicator Date hidden'!AB192)</f>
        <v>0</v>
      </c>
      <c r="AB191" s="205">
        <f>IF('Indicator Date hidden'!AC192="x","x",$AB$2-'Indicator Date hidden'!AC192)</f>
        <v>0</v>
      </c>
      <c r="AC191" s="205">
        <f>IF('Indicator Date hidden'!AD192="x","x",$AC$2-'Indicator Date hidden'!AD192)</f>
        <v>0</v>
      </c>
      <c r="AD191" s="205">
        <f>IF('Indicator Date hidden'!AE192="x","x",$AD$2-'Indicator Date hidden'!AE192)</f>
        <v>0</v>
      </c>
      <c r="AE191" s="205">
        <f>IF('Indicator Date hidden'!AF192="x","x",$AE$2-'Indicator Date hidden'!AF192)</f>
        <v>0</v>
      </c>
      <c r="AF191" s="205">
        <f>IF('Indicator Date hidden'!AG192="x","x",$AF$2-'Indicator Date hidden'!AG192)</f>
        <v>8</v>
      </c>
      <c r="AG191" s="205">
        <f>IF('Indicator Date hidden'!AH192="x","x",$AG$2-'Indicator Date hidden'!AH192)</f>
        <v>0</v>
      </c>
      <c r="AH191" s="205">
        <f>IF('Indicator Date hidden'!AI192="x","x",$AH$2-'Indicator Date hidden'!AI192)</f>
        <v>0</v>
      </c>
      <c r="AI191" s="205">
        <f>IF('Indicator Date hidden'!AJ192="x","x",$AI$2-'Indicator Date hidden'!AJ192)</f>
        <v>0</v>
      </c>
      <c r="AJ191" s="205">
        <f>IF('Indicator Date hidden'!AK192="x","x",$AJ$2-'Indicator Date hidden'!AK192)</f>
        <v>0</v>
      </c>
      <c r="AK191" s="205">
        <f>IF('Indicator Date hidden'!AL192="x","x",$AK$2-'Indicator Date hidden'!AL192)</f>
        <v>0</v>
      </c>
      <c r="AL191" s="205">
        <f>IF('Indicator Date hidden'!AM192="x","x",$AL$2-'Indicator Date hidden'!AM192)</f>
        <v>0</v>
      </c>
      <c r="AM191" s="205">
        <f>IF('Indicator Date hidden'!AN192="x","x",$AM$2-'Indicator Date hidden'!AN192)</f>
        <v>0</v>
      </c>
      <c r="AN191" s="205">
        <f>IF('Indicator Date hidden'!AO192="x","x",$AN$2-'Indicator Date hidden'!AO192)</f>
        <v>0</v>
      </c>
      <c r="AO191" s="205">
        <f>IF('Indicator Date hidden'!AP192="x","x",$AO$2-'Indicator Date hidden'!AP192)</f>
        <v>1</v>
      </c>
      <c r="AP191" s="205">
        <f>IF('Indicator Date hidden'!AQ192="x","x",$AP$2-'Indicator Date hidden'!AQ192)</f>
        <v>1</v>
      </c>
      <c r="AQ191" s="205">
        <f>IF('Indicator Date hidden'!AR192="x","x",$AQ$2-'Indicator Date hidden'!AR192)</f>
        <v>0</v>
      </c>
      <c r="AR191" s="205">
        <f>IF('Indicator Date hidden'!AS192="x","x",$AR$2-'Indicator Date hidden'!AS192)</f>
        <v>0</v>
      </c>
      <c r="AS191" s="205">
        <f>IF('Indicator Date hidden'!AT192="x","x",$AS$2-'Indicator Date hidden'!AT192)</f>
        <v>0</v>
      </c>
      <c r="AT191" s="205">
        <f>IF('Indicator Date hidden'!AU192="x","x",$AT$2-'Indicator Date hidden'!AU192)</f>
        <v>0</v>
      </c>
      <c r="AU191" s="205">
        <f>IF('Indicator Date hidden'!AV192="x","x",$AU$2-'Indicator Date hidden'!AV192)</f>
        <v>1</v>
      </c>
      <c r="AV191" s="205">
        <f>IF('Indicator Date hidden'!AW192="x","x",$AV$2-'Indicator Date hidden'!AW192)</f>
        <v>0</v>
      </c>
      <c r="AW191" s="205">
        <f>IF('Indicator Date hidden'!AX192="x","x",$AW$2-'Indicator Date hidden'!AX192)</f>
        <v>0</v>
      </c>
      <c r="AX191" s="205">
        <f>IF('Indicator Date hidden'!AY192="x","x",$AX$2-'Indicator Date hidden'!AY192)</f>
        <v>0</v>
      </c>
      <c r="AY191" s="205">
        <f>IF('Indicator Date hidden'!AZ192="x","x",$AY$2-'Indicator Date hidden'!AZ192)</f>
        <v>3</v>
      </c>
      <c r="AZ191" s="205">
        <f>IF('Indicator Date hidden'!BA192="x","x",$AZ$2-'Indicator Date hidden'!BA192)</f>
        <v>3</v>
      </c>
      <c r="BA191">
        <f t="shared" si="25"/>
        <v>23</v>
      </c>
      <c r="BB191" s="21">
        <f t="shared" si="26"/>
        <v>0.46</v>
      </c>
      <c r="BC191">
        <f t="shared" si="27"/>
        <v>9</v>
      </c>
      <c r="BD191" s="21">
        <f t="shared" si="28"/>
        <v>1.3595587519485872</v>
      </c>
      <c r="BE191" s="281">
        <f t="shared" si="29"/>
        <v>0</v>
      </c>
    </row>
    <row r="192" spans="1:57" x14ac:dyDescent="0.35">
      <c r="A192" t="s">
        <v>7205</v>
      </c>
      <c r="B192" s="205">
        <f>IF('Indicator Date hidden'!C193="x","x",$B$2-'Indicator Date hidden'!C193)</f>
        <v>0</v>
      </c>
      <c r="C192" s="205">
        <f>IF('Indicator Date hidden'!D193="x","x",$C$2-'Indicator Date hidden'!D193)</f>
        <v>0</v>
      </c>
      <c r="D192" s="205">
        <f>IF('Indicator Date hidden'!E193="x","x",$D$2-'Indicator Date hidden'!E193)</f>
        <v>0</v>
      </c>
      <c r="E192" s="205">
        <f>IF('Indicator Date hidden'!F193="x","x",$E$2-'Indicator Date hidden'!F193)</f>
        <v>0</v>
      </c>
      <c r="F192" s="205">
        <f>IF('Indicator Date hidden'!G193="x","x",$F$2-'Indicator Date hidden'!G193)</f>
        <v>0</v>
      </c>
      <c r="G192" s="205">
        <f>IF('Indicator Date hidden'!H193="x","x",$G$2-'Indicator Date hidden'!H193)</f>
        <v>0</v>
      </c>
      <c r="H192" s="205">
        <f>IF('Indicator Date hidden'!I193="x","x",$H$2-'Indicator Date hidden'!I193)</f>
        <v>0</v>
      </c>
      <c r="I192" s="205">
        <f>IF('Indicator Date hidden'!J193="x","x",$I$2-'Indicator Date hidden'!J193)</f>
        <v>0</v>
      </c>
      <c r="J192" s="205">
        <f>IF('Indicator Date hidden'!K193="x","x",$J$2-'Indicator Date hidden'!K193)</f>
        <v>0</v>
      </c>
      <c r="K192" s="205">
        <f>IF('Indicator Date hidden'!L193="x","x",$K$2-'Indicator Date hidden'!L193)</f>
        <v>0</v>
      </c>
      <c r="L192" s="205">
        <f>IF('Indicator Date hidden'!M193="x","x",$L$2-'Indicator Date hidden'!M193)</f>
        <v>0</v>
      </c>
      <c r="M192" s="205">
        <f>IF('Indicator Date hidden'!N193="x","x",$M$2-'Indicator Date hidden'!N193)</f>
        <v>0</v>
      </c>
      <c r="N192" s="205">
        <f>IF('Indicator Date hidden'!O193="x","x",$N$2-'Indicator Date hidden'!O193)</f>
        <v>0</v>
      </c>
      <c r="O192" s="205">
        <f>IF('Indicator Date hidden'!P193="x","x",$O$2-'Indicator Date hidden'!P193)</f>
        <v>0</v>
      </c>
      <c r="P192" s="205">
        <f>IF('Indicator Date hidden'!Q193="x","x",$P$2-'Indicator Date hidden'!Q193)</f>
        <v>0</v>
      </c>
      <c r="Q192" s="205">
        <f>IF('Indicator Date hidden'!R193="x","x",$Q$2-'Indicator Date hidden'!R193)</f>
        <v>0</v>
      </c>
      <c r="R192" s="205">
        <f>IF('Indicator Date hidden'!S193="x","x",$R$2-'Indicator Date hidden'!S193)</f>
        <v>0</v>
      </c>
      <c r="S192" s="205">
        <f>IF('Indicator Date hidden'!T193="x","x",$S$2-'Indicator Date hidden'!T193)</f>
        <v>0</v>
      </c>
      <c r="T192" s="205">
        <f>IF('Indicator Date hidden'!U193="x","x",$T$2-'Indicator Date hidden'!U193)</f>
        <v>0</v>
      </c>
      <c r="U192" s="205">
        <f>IF('Indicator Date hidden'!V193="x","x",$U$2-'Indicator Date hidden'!V193)</f>
        <v>0</v>
      </c>
      <c r="V192" s="205">
        <f>IF('Indicator Date hidden'!W193="x","x",$V$2-'Indicator Date hidden'!W193)</f>
        <v>0</v>
      </c>
      <c r="W192" s="205">
        <f>IF('Indicator Date hidden'!X193="x","x",$W$2-'Indicator Date hidden'!X193)</f>
        <v>1</v>
      </c>
      <c r="X192" s="205">
        <f>IF('Indicator Date hidden'!Y193="x","x",$X$2-'Indicator Date hidden'!Y193)</f>
        <v>2</v>
      </c>
      <c r="Y192" s="205">
        <f>IF('Indicator Date hidden'!Z193="x","x",$Y$2-'Indicator Date hidden'!Z193)</f>
        <v>0</v>
      </c>
      <c r="Z192" s="205">
        <f>IF('Indicator Date hidden'!AA193="x","x",$Z$2-'Indicator Date hidden'!AA193)</f>
        <v>0</v>
      </c>
      <c r="AA192" s="205">
        <f>IF('Indicator Date hidden'!AB193="x","x",$AA$2-'Indicator Date hidden'!AB193)</f>
        <v>0</v>
      </c>
      <c r="AB192" s="205">
        <f>IF('Indicator Date hidden'!AC193="x","x",$AB$2-'Indicator Date hidden'!AC193)</f>
        <v>0</v>
      </c>
      <c r="AC192" s="205">
        <f>IF('Indicator Date hidden'!AD193="x","x",$AC$2-'Indicator Date hidden'!AD193)</f>
        <v>0</v>
      </c>
      <c r="AD192" s="205">
        <f>IF('Indicator Date hidden'!AE193="x","x",$AD$2-'Indicator Date hidden'!AE193)</f>
        <v>0</v>
      </c>
      <c r="AE192" s="205">
        <f>IF('Indicator Date hidden'!AF193="x","x",$AE$2-'Indicator Date hidden'!AF193)</f>
        <v>0</v>
      </c>
      <c r="AF192" s="205">
        <f>IF('Indicator Date hidden'!AG193="x","x",$AF$2-'Indicator Date hidden'!AG193)</f>
        <v>3</v>
      </c>
      <c r="AG192" s="205">
        <f>IF('Indicator Date hidden'!AH193="x","x",$AG$2-'Indicator Date hidden'!AH193)</f>
        <v>0</v>
      </c>
      <c r="AH192" s="205">
        <f>IF('Indicator Date hidden'!AI193="x","x",$AH$2-'Indicator Date hidden'!AI193)</f>
        <v>0</v>
      </c>
      <c r="AI192" s="205">
        <f>IF('Indicator Date hidden'!AJ193="x","x",$AI$2-'Indicator Date hidden'!AJ193)</f>
        <v>0</v>
      </c>
      <c r="AJ192" s="205" t="str">
        <f>IF('Indicator Date hidden'!AK193="x","x",$AJ$2-'Indicator Date hidden'!AK193)</f>
        <v>x</v>
      </c>
      <c r="AK192" s="205">
        <f>IF('Indicator Date hidden'!AL193="x","x",$AK$2-'Indicator Date hidden'!AL193)</f>
        <v>1</v>
      </c>
      <c r="AL192" s="205">
        <f>IF('Indicator Date hidden'!AM193="x","x",$AL$2-'Indicator Date hidden'!AM193)</f>
        <v>0</v>
      </c>
      <c r="AM192" s="205">
        <f>IF('Indicator Date hidden'!AN193="x","x",$AM$2-'Indicator Date hidden'!AN193)</f>
        <v>0</v>
      </c>
      <c r="AN192" s="205">
        <f>IF('Indicator Date hidden'!AO193="x","x",$AN$2-'Indicator Date hidden'!AO193)</f>
        <v>0</v>
      </c>
      <c r="AO192" s="205">
        <f>IF('Indicator Date hidden'!AP193="x","x",$AO$2-'Indicator Date hidden'!AP193)</f>
        <v>1</v>
      </c>
      <c r="AP192" s="205">
        <f>IF('Indicator Date hidden'!AQ193="x","x",$AP$2-'Indicator Date hidden'!AQ193)</f>
        <v>1</v>
      </c>
      <c r="AQ192" s="205">
        <f>IF('Indicator Date hidden'!AR193="x","x",$AQ$2-'Indicator Date hidden'!AR193)</f>
        <v>6</v>
      </c>
      <c r="AR192" s="205">
        <f>IF('Indicator Date hidden'!AS193="x","x",$AR$2-'Indicator Date hidden'!AS193)</f>
        <v>0</v>
      </c>
      <c r="AS192" s="205">
        <f>IF('Indicator Date hidden'!AT193="x","x",$AS$2-'Indicator Date hidden'!AT193)</f>
        <v>0</v>
      </c>
      <c r="AT192" s="205">
        <f>IF('Indicator Date hidden'!AU193="x","x",$AT$2-'Indicator Date hidden'!AU193)</f>
        <v>0</v>
      </c>
      <c r="AU192" s="205">
        <f>IF('Indicator Date hidden'!AV193="x","x",$AU$2-'Indicator Date hidden'!AV193)</f>
        <v>7</v>
      </c>
      <c r="AV192" s="205">
        <f>IF('Indicator Date hidden'!AW193="x","x",$AV$2-'Indicator Date hidden'!AW193)</f>
        <v>0</v>
      </c>
      <c r="AW192" s="205">
        <f>IF('Indicator Date hidden'!AX193="x","x",$AW$2-'Indicator Date hidden'!AX193)</f>
        <v>0</v>
      </c>
      <c r="AX192" s="205">
        <f>IF('Indicator Date hidden'!AY193="x","x",$AX$2-'Indicator Date hidden'!AY193)</f>
        <v>0</v>
      </c>
      <c r="AY192" s="205">
        <f>IF('Indicator Date hidden'!AZ193="x","x",$AY$2-'Indicator Date hidden'!AZ193)</f>
        <v>0</v>
      </c>
      <c r="AZ192" s="205">
        <f>IF('Indicator Date hidden'!BA193="x","x",$AZ$2-'Indicator Date hidden'!BA193)</f>
        <v>0</v>
      </c>
      <c r="BA192">
        <f t="shared" si="25"/>
        <v>22</v>
      </c>
      <c r="BB192" s="21">
        <f t="shared" si="26"/>
        <v>0.44</v>
      </c>
      <c r="BC192">
        <f t="shared" si="27"/>
        <v>8</v>
      </c>
      <c r="BD192" s="21">
        <f t="shared" si="28"/>
        <v>1.3588230201170424</v>
      </c>
      <c r="BE192" s="281">
        <f t="shared" si="29"/>
        <v>0</v>
      </c>
    </row>
    <row r="193" spans="1:57" x14ac:dyDescent="0.35">
      <c r="A193" t="s">
        <v>7206</v>
      </c>
      <c r="B193" s="205">
        <f>IF('Indicator Date hidden'!C194="x","x",$B$2-'Indicator Date hidden'!C194)</f>
        <v>0</v>
      </c>
      <c r="C193" s="205">
        <f>IF('Indicator Date hidden'!D194="x","x",$C$2-'Indicator Date hidden'!D194)</f>
        <v>0</v>
      </c>
      <c r="D193" s="205">
        <f>IF('Indicator Date hidden'!E194="x","x",$D$2-'Indicator Date hidden'!E194)</f>
        <v>0</v>
      </c>
      <c r="E193" s="205">
        <f>IF('Indicator Date hidden'!F194="x","x",$E$2-'Indicator Date hidden'!F194)</f>
        <v>0</v>
      </c>
      <c r="F193" s="205">
        <f>IF('Indicator Date hidden'!G194="x","x",$F$2-'Indicator Date hidden'!G194)</f>
        <v>0</v>
      </c>
      <c r="G193" s="205">
        <f>IF('Indicator Date hidden'!H194="x","x",$G$2-'Indicator Date hidden'!H194)</f>
        <v>0</v>
      </c>
      <c r="H193" s="205">
        <f>IF('Indicator Date hidden'!I194="x","x",$H$2-'Indicator Date hidden'!I194)</f>
        <v>0</v>
      </c>
      <c r="I193" s="205">
        <f>IF('Indicator Date hidden'!J194="x","x",$I$2-'Indicator Date hidden'!J194)</f>
        <v>0</v>
      </c>
      <c r="J193" s="205">
        <f>IF('Indicator Date hidden'!K194="x","x",$J$2-'Indicator Date hidden'!K194)</f>
        <v>0</v>
      </c>
      <c r="K193" s="205">
        <f>IF('Indicator Date hidden'!L194="x","x",$K$2-'Indicator Date hidden'!L194)</f>
        <v>0</v>
      </c>
      <c r="L193" s="205">
        <f>IF('Indicator Date hidden'!M194="x","x",$L$2-'Indicator Date hidden'!M194)</f>
        <v>0</v>
      </c>
      <c r="M193" s="205">
        <f>IF('Indicator Date hidden'!N194="x","x",$M$2-'Indicator Date hidden'!N194)</f>
        <v>0</v>
      </c>
      <c r="N193" s="205">
        <f>IF('Indicator Date hidden'!O194="x","x",$N$2-'Indicator Date hidden'!O194)</f>
        <v>0</v>
      </c>
      <c r="O193" s="205">
        <f>IF('Indicator Date hidden'!P194="x","x",$O$2-'Indicator Date hidden'!P194)</f>
        <v>0</v>
      </c>
      <c r="P193" s="205">
        <f>IF('Indicator Date hidden'!Q194="x","x",$P$2-'Indicator Date hidden'!Q194)</f>
        <v>0</v>
      </c>
      <c r="Q193" s="205">
        <f>IF('Indicator Date hidden'!R194="x","x",$Q$2-'Indicator Date hidden'!R194)</f>
        <v>0</v>
      </c>
      <c r="R193" s="205">
        <f>IF('Indicator Date hidden'!S194="x","x",$R$2-'Indicator Date hidden'!S194)</f>
        <v>0</v>
      </c>
      <c r="S193" s="205">
        <f>IF('Indicator Date hidden'!T194="x","x",$S$2-'Indicator Date hidden'!T194)</f>
        <v>0</v>
      </c>
      <c r="T193" s="205">
        <f>IF('Indicator Date hidden'!U194="x","x",$T$2-'Indicator Date hidden'!U194)</f>
        <v>0</v>
      </c>
      <c r="U193" s="205">
        <f>IF('Indicator Date hidden'!V194="x","x",$U$2-'Indicator Date hidden'!V194)</f>
        <v>0</v>
      </c>
      <c r="V193" s="205">
        <f>IF('Indicator Date hidden'!W194="x","x",$V$2-'Indicator Date hidden'!W194)</f>
        <v>0</v>
      </c>
      <c r="W193" s="205">
        <f>IF('Indicator Date hidden'!X194="x","x",$W$2-'Indicator Date hidden'!X194)</f>
        <v>0</v>
      </c>
      <c r="X193" s="205">
        <f>IF('Indicator Date hidden'!Y194="x","x",$X$2-'Indicator Date hidden'!Y194)</f>
        <v>3</v>
      </c>
      <c r="Y193" s="205">
        <f>IF('Indicator Date hidden'!Z194="x","x",$Y$2-'Indicator Date hidden'!Z194)</f>
        <v>0</v>
      </c>
      <c r="Z193" s="205">
        <f>IF('Indicator Date hidden'!AA194="x","x",$Z$2-'Indicator Date hidden'!AA194)</f>
        <v>0</v>
      </c>
      <c r="AA193" s="205">
        <f>IF('Indicator Date hidden'!AB194="x","x",$AA$2-'Indicator Date hidden'!AB194)</f>
        <v>0</v>
      </c>
      <c r="AB193" s="205">
        <f>IF('Indicator Date hidden'!AC194="x","x",$AB$2-'Indicator Date hidden'!AC194)</f>
        <v>0</v>
      </c>
      <c r="AC193" s="205">
        <f>IF('Indicator Date hidden'!AD194="x","x",$AC$2-'Indicator Date hidden'!AD194)</f>
        <v>0</v>
      </c>
      <c r="AD193" s="205">
        <f>IF('Indicator Date hidden'!AE194="x","x",$AD$2-'Indicator Date hidden'!AE194)</f>
        <v>0</v>
      </c>
      <c r="AE193" s="205">
        <f>IF('Indicator Date hidden'!AF194="x","x",$AE$2-'Indicator Date hidden'!AF194)</f>
        <v>0</v>
      </c>
      <c r="AF193" s="205" t="str">
        <f>IF('Indicator Date hidden'!AG194="x","x",$AF$2-'Indicator Date hidden'!AG194)</f>
        <v>x</v>
      </c>
      <c r="AG193" s="205">
        <f>IF('Indicator Date hidden'!AH194="x","x",$AG$2-'Indicator Date hidden'!AH194)</f>
        <v>0</v>
      </c>
      <c r="AH193" s="205">
        <f>IF('Indicator Date hidden'!AI194="x","x",$AH$2-'Indicator Date hidden'!AI194)</f>
        <v>0</v>
      </c>
      <c r="AI193" s="205">
        <f>IF('Indicator Date hidden'!AJ194="x","x",$AI$2-'Indicator Date hidden'!AJ194)</f>
        <v>0</v>
      </c>
      <c r="AJ193" s="205">
        <f>IF('Indicator Date hidden'!AK194="x","x",$AJ$2-'Indicator Date hidden'!AK194)</f>
        <v>1</v>
      </c>
      <c r="AK193" s="205">
        <f>IF('Indicator Date hidden'!AL194="x","x",$AK$2-'Indicator Date hidden'!AL194)</f>
        <v>1</v>
      </c>
      <c r="AL193" s="205">
        <f>IF('Indicator Date hidden'!AM194="x","x",$AL$2-'Indicator Date hidden'!AM194)</f>
        <v>0</v>
      </c>
      <c r="AM193" s="205">
        <f>IF('Indicator Date hidden'!AN194="x","x",$AM$2-'Indicator Date hidden'!AN194)</f>
        <v>0</v>
      </c>
      <c r="AN193" s="205">
        <f>IF('Indicator Date hidden'!AO194="x","x",$AN$2-'Indicator Date hidden'!AO194)</f>
        <v>0</v>
      </c>
      <c r="AO193" s="205" t="str">
        <f>IF('Indicator Date hidden'!AP194="x","x",$AO$2-'Indicator Date hidden'!AP194)</f>
        <v>x</v>
      </c>
      <c r="AP193" s="205" t="str">
        <f>IF('Indicator Date hidden'!AQ194="x","x",$AP$2-'Indicator Date hidden'!AQ194)</f>
        <v>x</v>
      </c>
      <c r="AQ193" s="205">
        <f>IF('Indicator Date hidden'!AR194="x","x",$AQ$2-'Indicator Date hidden'!AR194)</f>
        <v>0</v>
      </c>
      <c r="AR193" s="205">
        <f>IF('Indicator Date hidden'!AS194="x","x",$AR$2-'Indicator Date hidden'!AS194)</f>
        <v>0</v>
      </c>
      <c r="AS193" s="205">
        <f>IF('Indicator Date hidden'!AT194="x","x",$AS$2-'Indicator Date hidden'!AT194)</f>
        <v>0</v>
      </c>
      <c r="AT193" s="205">
        <f>IF('Indicator Date hidden'!AU194="x","x",$AT$2-'Indicator Date hidden'!AU194)</f>
        <v>0</v>
      </c>
      <c r="AU193" s="205">
        <f>IF('Indicator Date hidden'!AV194="x","x",$AU$2-'Indicator Date hidden'!AV194)</f>
        <v>3</v>
      </c>
      <c r="AV193" s="205">
        <f>IF('Indicator Date hidden'!AW194="x","x",$AV$2-'Indicator Date hidden'!AW194)</f>
        <v>0</v>
      </c>
      <c r="AW193" s="205">
        <f>IF('Indicator Date hidden'!AX194="x","x",$AW$2-'Indicator Date hidden'!AX194)</f>
        <v>0</v>
      </c>
      <c r="AX193" s="205">
        <f>IF('Indicator Date hidden'!AY194="x","x",$AX$2-'Indicator Date hidden'!AY194)</f>
        <v>0</v>
      </c>
      <c r="AY193" s="205">
        <f>IF('Indicator Date hidden'!AZ194="x","x",$AY$2-'Indicator Date hidden'!AZ194)</f>
        <v>0</v>
      </c>
      <c r="AZ193" s="205">
        <f>IF('Indicator Date hidden'!BA194="x","x",$AZ$2-'Indicator Date hidden'!BA194)</f>
        <v>0</v>
      </c>
      <c r="BA193">
        <f t="shared" si="25"/>
        <v>8</v>
      </c>
      <c r="BB193" s="21">
        <f t="shared" si="26"/>
        <v>0.16666666666666666</v>
      </c>
      <c r="BC193">
        <f t="shared" si="27"/>
        <v>4</v>
      </c>
      <c r="BD193" s="21">
        <f t="shared" si="28"/>
        <v>0.62360956446232352</v>
      </c>
      <c r="BE193" s="281">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08" bestFit="1" customWidth="1"/>
  </cols>
  <sheetData>
    <row r="1" spans="1:54" ht="296.25" customHeight="1" x14ac:dyDescent="0.35">
      <c r="A1" t="s">
        <v>6730</v>
      </c>
      <c r="B1" s="203" t="s">
        <v>7700</v>
      </c>
      <c r="C1" s="203" t="s">
        <v>7701</v>
      </c>
      <c r="D1" s="203" t="s">
        <v>7702</v>
      </c>
      <c r="E1" s="203" t="s">
        <v>7703</v>
      </c>
      <c r="F1" s="203" t="s">
        <v>7704</v>
      </c>
      <c r="G1" s="203" t="s">
        <v>7705</v>
      </c>
      <c r="H1" s="203" t="s">
        <v>7706</v>
      </c>
      <c r="I1" s="203" t="s">
        <v>7707</v>
      </c>
      <c r="J1" s="203" t="s">
        <v>7708</v>
      </c>
      <c r="K1" s="203" t="s">
        <v>7709</v>
      </c>
      <c r="L1" s="203" t="s">
        <v>7710</v>
      </c>
      <c r="M1" s="203" t="s">
        <v>7711</v>
      </c>
      <c r="N1" s="203" t="s">
        <v>7712</v>
      </c>
      <c r="O1" s="203" t="s">
        <v>7713</v>
      </c>
      <c r="P1" s="203" t="s">
        <v>7714</v>
      </c>
      <c r="Q1" s="203" t="s">
        <v>7715</v>
      </c>
      <c r="R1" s="203" t="s">
        <v>7716</v>
      </c>
      <c r="S1" s="203" t="s">
        <v>7717</v>
      </c>
      <c r="T1" s="203" t="s">
        <v>7717</v>
      </c>
      <c r="U1" s="203" t="s">
        <v>7718</v>
      </c>
      <c r="V1" s="203" t="s">
        <v>7719</v>
      </c>
      <c r="W1" s="203" t="s">
        <v>7720</v>
      </c>
      <c r="X1" s="203" t="s">
        <v>7721</v>
      </c>
      <c r="Y1" s="203" t="s">
        <v>7722</v>
      </c>
      <c r="Z1" s="203" t="s">
        <v>7723</v>
      </c>
      <c r="AA1" s="203" t="s">
        <v>7724</v>
      </c>
      <c r="AB1" s="203" t="s">
        <v>7725</v>
      </c>
      <c r="AC1" s="203" t="s">
        <v>7726</v>
      </c>
      <c r="AD1" s="203" t="s">
        <v>7727</v>
      </c>
      <c r="AE1" s="203" t="s">
        <v>6877</v>
      </c>
      <c r="AF1" s="203" t="s">
        <v>6792</v>
      </c>
      <c r="AG1" s="203" t="s">
        <v>7728</v>
      </c>
      <c r="AH1" s="203" t="s">
        <v>7728</v>
      </c>
      <c r="AI1" s="203" t="s">
        <v>7728</v>
      </c>
      <c r="AJ1" s="203" t="s">
        <v>7729</v>
      </c>
      <c r="AK1" s="203" t="s">
        <v>7730</v>
      </c>
      <c r="AL1" s="203" t="s">
        <v>7731</v>
      </c>
      <c r="AM1" s="203" t="s">
        <v>7732</v>
      </c>
      <c r="AN1" s="203" t="s">
        <v>7733</v>
      </c>
      <c r="AO1" s="203" t="s">
        <v>7734</v>
      </c>
      <c r="AP1" s="203" t="s">
        <v>7735</v>
      </c>
      <c r="AQ1" s="203" t="s">
        <v>7736</v>
      </c>
      <c r="AR1" s="203" t="s">
        <v>7737</v>
      </c>
      <c r="AS1" s="203" t="s">
        <v>7738</v>
      </c>
      <c r="AT1" s="203" t="s">
        <v>7739</v>
      </c>
      <c r="AU1" s="203" t="s">
        <v>7740</v>
      </c>
      <c r="AV1" s="203" t="s">
        <v>7741</v>
      </c>
      <c r="AW1" s="203" t="s">
        <v>7742</v>
      </c>
      <c r="AX1" s="203" t="s">
        <v>7743</v>
      </c>
      <c r="AY1" s="203" t="s">
        <v>7744</v>
      </c>
      <c r="AZ1" s="203" t="s">
        <v>7745</v>
      </c>
      <c r="BA1" s="203" t="s">
        <v>7770</v>
      </c>
      <c r="BB1" s="203" t="s">
        <v>7771</v>
      </c>
    </row>
    <row r="2" spans="1:54" x14ac:dyDescent="0.35">
      <c r="A2" t="s">
        <v>6895</v>
      </c>
      <c r="B2" s="205" t="e">
        <f>IF('Crisis Indicator Data'!#REF!="No Data",1,IF(#REF!&lt;&gt;"",1,0))</f>
        <v>#REF!</v>
      </c>
      <c r="C2" s="205" t="e">
        <f>IF('Crisis Indicator Data'!#REF!="No Data",1,IF(#REF!&lt;&gt;"",1,0))</f>
        <v>#REF!</v>
      </c>
      <c r="D2" s="205" t="e">
        <f>IF('Crisis Indicator Data'!#REF!="No Data",1,IF(#REF!&lt;&gt;"",1,0))</f>
        <v>#REF!</v>
      </c>
      <c r="E2" s="205" t="e">
        <f>IF('Crisis Indicator Data'!#REF!="No Data",1,IF(#REF!&lt;&gt;"",1,0))</f>
        <v>#REF!</v>
      </c>
      <c r="F2" s="205" t="e">
        <f>IF('Crisis Indicator Data'!#REF!="No Data",1,IF(#REF!&lt;&gt;"",1,0))</f>
        <v>#REF!</v>
      </c>
      <c r="G2" s="205" t="e">
        <f>IF('Crisis Indicator Data'!#REF!="No Data",1,IF(#REF!&lt;&gt;"",1,0))</f>
        <v>#REF!</v>
      </c>
      <c r="H2" s="205" t="e">
        <f>IF('Crisis Indicator Data'!#REF!="No Data",1,IF(#REF!&lt;&gt;"",1,0))</f>
        <v>#REF!</v>
      </c>
      <c r="I2" s="205" t="e">
        <f>IF('Crisis Indicator Data'!#REF!="No Data",1,IF(#REF!&lt;&gt;"",1,0))</f>
        <v>#REF!</v>
      </c>
      <c r="J2" s="205" t="e">
        <f>IF('Crisis Indicator Data'!#REF!="No Data",1,IF(#REF!&lt;&gt;"",1,0))</f>
        <v>#REF!</v>
      </c>
      <c r="K2" s="205" t="e">
        <f>IF('Crisis Indicator Data'!#REF!="No Data",1,IF(#REF!&lt;&gt;"",1,0))</f>
        <v>#REF!</v>
      </c>
      <c r="L2" s="205" t="e">
        <f>IF('Crisis Indicator Data'!#REF!="No Data",1,IF(#REF!&lt;&gt;"",1,0))</f>
        <v>#REF!</v>
      </c>
      <c r="M2" s="205" t="e">
        <f>IF('Crisis Indicator Data'!#REF!="No Data",1,IF(#REF!&lt;&gt;"",1,0))</f>
        <v>#REF!</v>
      </c>
      <c r="N2" s="205" t="e">
        <f>IF('Crisis Indicator Data'!#REF!="No Data",1,IF(#REF!&lt;&gt;"",1,0))</f>
        <v>#REF!</v>
      </c>
      <c r="O2" s="205" t="e">
        <f>IF('Crisis Indicator Data'!#REF!="No Data",1,IF(#REF!&lt;&gt;"",1,0))</f>
        <v>#REF!</v>
      </c>
      <c r="P2" s="205" t="e">
        <f>IF('Crisis Indicator Data'!#REF!="No Data",1,IF(#REF!&lt;&gt;"",1,0))</f>
        <v>#REF!</v>
      </c>
      <c r="Q2" s="205" t="e">
        <f>IF('Crisis Indicator Data'!#REF!="No Data",1,IF(#REF!&lt;&gt;"",1,0))</f>
        <v>#REF!</v>
      </c>
      <c r="R2" s="205" t="e">
        <f>IF('Crisis Indicator Data'!#REF!="No Data",1,IF(#REF!&lt;&gt;"",1,0))</f>
        <v>#REF!</v>
      </c>
      <c r="S2" s="205" t="e">
        <f>IF('Crisis Indicator Data'!#REF!="No Data",1,IF(#REF!&lt;&gt;"",1,0))</f>
        <v>#REF!</v>
      </c>
      <c r="T2" s="205" t="e">
        <f>IF('Crisis Indicator Data'!#REF!="No Data",1,IF(#REF!&lt;&gt;"",1,0))</f>
        <v>#REF!</v>
      </c>
      <c r="U2" s="205" t="e">
        <f>IF('Crisis Indicator Data'!#REF!="No Data",1,IF(#REF!&lt;&gt;"",1,0))</f>
        <v>#REF!</v>
      </c>
      <c r="V2" s="205" t="e">
        <f>IF('Crisis Indicator Data'!#REF!="No Data",1,IF(#REF!&lt;&gt;"",1,0))</f>
        <v>#REF!</v>
      </c>
      <c r="W2" s="205" t="e">
        <f>IF('Crisis Indicator Data'!#REF!="No Data",1,IF(#REF!&lt;&gt;"",1,0))</f>
        <v>#REF!</v>
      </c>
      <c r="X2" s="205" t="e">
        <f>IF('Crisis Indicator Data'!#REF!="No Data",1,IF(#REF!&lt;&gt;"",1,0))</f>
        <v>#REF!</v>
      </c>
      <c r="Y2" s="205" t="e">
        <f>IF('Crisis Indicator Data'!#REF!="No Data",1,IF(#REF!&lt;&gt;"",1,0))</f>
        <v>#REF!</v>
      </c>
      <c r="Z2" s="205" t="e">
        <f>IF('Crisis Indicator Data'!#REF!="No Data",1,IF(#REF!&lt;&gt;"",1,0))</f>
        <v>#REF!</v>
      </c>
      <c r="AA2" s="205" t="e">
        <f>IF('Crisis Indicator Data'!#REF!="No Data",1,IF(#REF!&lt;&gt;"",1,0))</f>
        <v>#REF!</v>
      </c>
      <c r="AB2" s="205" t="e">
        <f>IF('Crisis Indicator Data'!#REF!="No Data",1,IF(#REF!&lt;&gt;"",1,0))</f>
        <v>#REF!</v>
      </c>
      <c r="AC2" s="205" t="e">
        <f>IF('Crisis Indicator Data'!#REF!="No Data",1,IF(#REF!&lt;&gt;"",1,0))</f>
        <v>#REF!</v>
      </c>
      <c r="AD2" s="205" t="e">
        <f>IF('Crisis Indicator Data'!#REF!="No Data",1,IF(#REF!&lt;&gt;"",1,0))</f>
        <v>#REF!</v>
      </c>
      <c r="AE2" s="205" t="e">
        <f>IF('Crisis Indicator Data'!#REF!="No Data",1,IF(#REF!&lt;&gt;"",1,0))</f>
        <v>#REF!</v>
      </c>
      <c r="AF2" s="205" t="e">
        <f>IF('Crisis Indicator Data'!#REF!="No Data",1,IF(#REF!&lt;&gt;"",1,0))</f>
        <v>#REF!</v>
      </c>
      <c r="AG2" s="205" t="e">
        <f>IF('Crisis Indicator Data'!#REF!="No Data",1,IF(#REF!&lt;&gt;"",1,0))</f>
        <v>#REF!</v>
      </c>
      <c r="AH2" s="205" t="e">
        <f>IF('Crisis Indicator Data'!#REF!="No Data",1,IF(#REF!&lt;&gt;"",1,0))</f>
        <v>#REF!</v>
      </c>
      <c r="AI2" s="205" t="e">
        <f>IF('Crisis Indicator Data'!#REF!="No Data",1,IF(#REF!&lt;&gt;"",1,0))</f>
        <v>#REF!</v>
      </c>
      <c r="AJ2" s="205" t="e">
        <f>IF('Crisis Indicator Data'!#REF!="No Data",1,IF(#REF!&lt;&gt;"",1,0))</f>
        <v>#REF!</v>
      </c>
      <c r="AK2" s="205" t="e">
        <f>IF('Crisis Indicator Data'!#REF!="No Data",1,IF(#REF!&lt;&gt;"",1,0))</f>
        <v>#REF!</v>
      </c>
      <c r="AL2" s="205" t="e">
        <f>IF('Crisis Indicator Data'!#REF!="No Data",1,IF(#REF!&lt;&gt;"",1,0))</f>
        <v>#REF!</v>
      </c>
      <c r="AM2" s="205" t="e">
        <f>IF('Crisis Indicator Data'!#REF!="No Data",1,IF(#REF!&lt;&gt;"",1,0))</f>
        <v>#REF!</v>
      </c>
      <c r="AN2" s="205" t="e">
        <f>IF('Crisis Indicator Data'!#REF!="No Data",1,IF(#REF!&lt;&gt;"",1,0))</f>
        <v>#REF!</v>
      </c>
      <c r="AO2" s="205" t="e">
        <f>IF('Crisis Indicator Data'!#REF!="No Data",1,IF(#REF!&lt;&gt;"",1,0))</f>
        <v>#REF!</v>
      </c>
      <c r="AP2" s="205" t="e">
        <f>IF('Crisis Indicator Data'!#REF!="No Data",1,IF(#REF!&lt;&gt;"",1,0))</f>
        <v>#REF!</v>
      </c>
      <c r="AQ2" s="205" t="e">
        <f>IF('Crisis Indicator Data'!#REF!="No Data",1,IF(#REF!&lt;&gt;"",1,0))</f>
        <v>#REF!</v>
      </c>
      <c r="AR2" s="205" t="e">
        <f>IF('Crisis Indicator Data'!#REF!="No Data",1,IF(#REF!&lt;&gt;"",1,0))</f>
        <v>#REF!</v>
      </c>
      <c r="AS2" s="205" t="e">
        <f>IF('Crisis Indicator Data'!#REF!="No Data",1,IF(#REF!&lt;&gt;"",1,0))</f>
        <v>#REF!</v>
      </c>
      <c r="AT2" s="205" t="e">
        <f>IF('Crisis Indicator Data'!#REF!="No Data",1,IF(#REF!&lt;&gt;"",1,0))</f>
        <v>#REF!</v>
      </c>
      <c r="AU2" s="205" t="e">
        <f>IF('Crisis Indicator Data'!#REF!="No Data",1,IF(#REF!&lt;&gt;"",1,0))</f>
        <v>#REF!</v>
      </c>
      <c r="AV2" s="205" t="e">
        <f>IF('Crisis Indicator Data'!#REF!="No Data",1,IF(#REF!&lt;&gt;"",1,0))</f>
        <v>#REF!</v>
      </c>
      <c r="AW2" s="205" t="e">
        <f>IF('Crisis Indicator Data'!#REF!="No Data",1,IF(#REF!&lt;&gt;"",1,0))</f>
        <v>#REF!</v>
      </c>
      <c r="AX2" s="205" t="e">
        <f>IF('Crisis Indicator Data'!#REF!="No Data",1,IF(#REF!&lt;&gt;"",1,0))</f>
        <v>#REF!</v>
      </c>
      <c r="AY2" s="205" t="e">
        <f>IF('Crisis Indicator Data'!#REF!="No Data",1,IF(#REF!&lt;&gt;"",1,0))</f>
        <v>#REF!</v>
      </c>
      <c r="AZ2" s="205" t="e">
        <f>IF('Crisis Indicator Data'!#REF!="No Data",1,IF(#REF!&lt;&gt;"",1,0))</f>
        <v>#REF!</v>
      </c>
      <c r="BA2" t="e">
        <f t="shared" ref="BA2:BA33" si="0">SUM(B2:AZ2)</f>
        <v>#REF!</v>
      </c>
      <c r="BB2" s="22" t="e">
        <f t="shared" ref="BB2:BB33" si="1">BA2/51</f>
        <v>#REF!</v>
      </c>
    </row>
    <row r="3" spans="1:54" x14ac:dyDescent="0.35">
      <c r="A3" t="s">
        <v>6899</v>
      </c>
      <c r="B3" s="205" t="e">
        <f>IF('Crisis Indicator Data'!#REF!="No Data",1,IF(#REF!&lt;&gt;"",1,0))</f>
        <v>#REF!</v>
      </c>
      <c r="C3" s="205" t="e">
        <f>IF('Crisis Indicator Data'!#REF!="No Data",1,IF(#REF!&lt;&gt;"",1,0))</f>
        <v>#REF!</v>
      </c>
      <c r="D3" s="205" t="e">
        <f>IF('Crisis Indicator Data'!#REF!="No Data",1,IF(#REF!&lt;&gt;"",1,0))</f>
        <v>#REF!</v>
      </c>
      <c r="E3" s="205" t="e">
        <f>IF('Crisis Indicator Data'!#REF!="No Data",1,IF(#REF!&lt;&gt;"",1,0))</f>
        <v>#REF!</v>
      </c>
      <c r="F3" s="205" t="e">
        <f>IF('Crisis Indicator Data'!#REF!="No Data",1,IF(#REF!&lt;&gt;"",1,0))</f>
        <v>#REF!</v>
      </c>
      <c r="G3" s="205" t="e">
        <f>IF('Crisis Indicator Data'!#REF!="No Data",1,IF(#REF!&lt;&gt;"",1,0))</f>
        <v>#REF!</v>
      </c>
      <c r="H3" s="205" t="e">
        <f>IF('Crisis Indicator Data'!#REF!="No Data",1,IF(#REF!&lt;&gt;"",1,0))</f>
        <v>#REF!</v>
      </c>
      <c r="I3" s="205" t="e">
        <f>IF('Crisis Indicator Data'!#REF!="No Data",1,IF(#REF!&lt;&gt;"",1,0))</f>
        <v>#REF!</v>
      </c>
      <c r="J3" s="205" t="e">
        <f>IF('Crisis Indicator Data'!#REF!="No Data",1,IF(#REF!&lt;&gt;"",1,0))</f>
        <v>#REF!</v>
      </c>
      <c r="K3" s="205" t="e">
        <f>IF('Crisis Indicator Data'!#REF!="No Data",1,IF(#REF!&lt;&gt;"",1,0))</f>
        <v>#REF!</v>
      </c>
      <c r="L3" s="205" t="e">
        <f>IF('Crisis Indicator Data'!#REF!="No Data",1,IF(#REF!&lt;&gt;"",1,0))</f>
        <v>#REF!</v>
      </c>
      <c r="M3" s="205" t="e">
        <f>IF('Crisis Indicator Data'!#REF!="No Data",1,IF(#REF!&lt;&gt;"",1,0))</f>
        <v>#REF!</v>
      </c>
      <c r="N3" s="205" t="e">
        <f>IF('Crisis Indicator Data'!#REF!="No Data",1,IF(#REF!&lt;&gt;"",1,0))</f>
        <v>#REF!</v>
      </c>
      <c r="O3" s="205" t="e">
        <f>IF('Crisis Indicator Data'!#REF!="No Data",1,IF(#REF!&lt;&gt;"",1,0))</f>
        <v>#REF!</v>
      </c>
      <c r="P3" s="205" t="e">
        <f>IF('Crisis Indicator Data'!#REF!="No Data",1,IF(#REF!&lt;&gt;"",1,0))</f>
        <v>#REF!</v>
      </c>
      <c r="Q3" s="205" t="e">
        <f>IF('Crisis Indicator Data'!#REF!="No Data",1,IF(#REF!&lt;&gt;"",1,0))</f>
        <v>#REF!</v>
      </c>
      <c r="R3" s="205" t="e">
        <f>IF('Crisis Indicator Data'!#REF!="No Data",1,IF(#REF!&lt;&gt;"",1,0))</f>
        <v>#REF!</v>
      </c>
      <c r="S3" s="205" t="e">
        <f>IF('Crisis Indicator Data'!#REF!="No Data",1,IF(#REF!&lt;&gt;"",1,0))</f>
        <v>#REF!</v>
      </c>
      <c r="T3" s="205" t="e">
        <f>IF('Crisis Indicator Data'!#REF!="No Data",1,IF(#REF!&lt;&gt;"",1,0))</f>
        <v>#REF!</v>
      </c>
      <c r="U3" s="205" t="e">
        <f>IF('Crisis Indicator Data'!#REF!="No Data",1,IF(#REF!&lt;&gt;"",1,0))</f>
        <v>#REF!</v>
      </c>
      <c r="V3" s="205" t="e">
        <f>IF('Crisis Indicator Data'!#REF!="No Data",1,IF(#REF!&lt;&gt;"",1,0))</f>
        <v>#REF!</v>
      </c>
      <c r="W3" s="205" t="e">
        <f>IF('Crisis Indicator Data'!#REF!="No Data",1,IF(#REF!&lt;&gt;"",1,0))</f>
        <v>#REF!</v>
      </c>
      <c r="X3" s="205" t="e">
        <f>IF('Crisis Indicator Data'!#REF!="No Data",1,IF(#REF!&lt;&gt;"",1,0))</f>
        <v>#REF!</v>
      </c>
      <c r="Y3" s="205" t="e">
        <f>IF('Crisis Indicator Data'!#REF!="No Data",1,IF(#REF!&lt;&gt;"",1,0))</f>
        <v>#REF!</v>
      </c>
      <c r="Z3" s="205" t="e">
        <f>IF('Crisis Indicator Data'!#REF!="No Data",1,IF(#REF!&lt;&gt;"",1,0))</f>
        <v>#REF!</v>
      </c>
      <c r="AA3" s="205" t="e">
        <f>IF('Crisis Indicator Data'!#REF!="No Data",1,IF(#REF!&lt;&gt;"",1,0))</f>
        <v>#REF!</v>
      </c>
      <c r="AB3" s="205" t="e">
        <f>IF('Crisis Indicator Data'!#REF!="No Data",1,IF(#REF!&lt;&gt;"",1,0))</f>
        <v>#REF!</v>
      </c>
      <c r="AC3" s="205" t="e">
        <f>IF('Crisis Indicator Data'!#REF!="No Data",1,IF(#REF!&lt;&gt;"",1,0))</f>
        <v>#REF!</v>
      </c>
      <c r="AD3" s="205" t="e">
        <f>IF('Crisis Indicator Data'!#REF!="No Data",1,IF(#REF!&lt;&gt;"",1,0))</f>
        <v>#REF!</v>
      </c>
      <c r="AE3" s="205" t="e">
        <f>IF('Crisis Indicator Data'!#REF!="No Data",1,IF(#REF!&lt;&gt;"",1,0))</f>
        <v>#REF!</v>
      </c>
      <c r="AF3" s="205" t="e">
        <f>IF('Crisis Indicator Data'!#REF!="No Data",1,IF(#REF!&lt;&gt;"",1,0))</f>
        <v>#REF!</v>
      </c>
      <c r="AG3" s="205" t="e">
        <f>IF('Crisis Indicator Data'!#REF!="No Data",1,IF(#REF!&lt;&gt;"",1,0))</f>
        <v>#REF!</v>
      </c>
      <c r="AH3" s="205" t="e">
        <f>IF('Crisis Indicator Data'!#REF!="No Data",1,IF(#REF!&lt;&gt;"",1,0))</f>
        <v>#REF!</v>
      </c>
      <c r="AI3" s="205" t="e">
        <f>IF('Crisis Indicator Data'!#REF!="No Data",1,IF(#REF!&lt;&gt;"",1,0))</f>
        <v>#REF!</v>
      </c>
      <c r="AJ3" s="205" t="e">
        <f>IF('Crisis Indicator Data'!#REF!="No Data",1,IF(#REF!&lt;&gt;"",1,0))</f>
        <v>#REF!</v>
      </c>
      <c r="AK3" s="205" t="e">
        <f>IF('Crisis Indicator Data'!#REF!="No Data",1,IF(#REF!&lt;&gt;"",1,0))</f>
        <v>#REF!</v>
      </c>
      <c r="AL3" s="205" t="e">
        <f>IF('Crisis Indicator Data'!#REF!="No Data",1,IF(#REF!&lt;&gt;"",1,0))</f>
        <v>#REF!</v>
      </c>
      <c r="AM3" s="205" t="e">
        <f>IF('Crisis Indicator Data'!#REF!="No Data",1,IF(#REF!&lt;&gt;"",1,0))</f>
        <v>#REF!</v>
      </c>
      <c r="AN3" s="205" t="e">
        <f>IF('Crisis Indicator Data'!#REF!="No Data",1,IF(#REF!&lt;&gt;"",1,0))</f>
        <v>#REF!</v>
      </c>
      <c r="AO3" s="205" t="e">
        <f>IF('Crisis Indicator Data'!#REF!="No Data",1,IF(#REF!&lt;&gt;"",1,0))</f>
        <v>#REF!</v>
      </c>
      <c r="AP3" s="205" t="e">
        <f>IF('Crisis Indicator Data'!#REF!="No Data",1,IF(#REF!&lt;&gt;"",1,0))</f>
        <v>#REF!</v>
      </c>
      <c r="AQ3" s="205" t="e">
        <f>IF('Crisis Indicator Data'!#REF!="No Data",1,IF(#REF!&lt;&gt;"",1,0))</f>
        <v>#REF!</v>
      </c>
      <c r="AR3" s="205" t="e">
        <f>IF('Crisis Indicator Data'!#REF!="No Data",1,IF(#REF!&lt;&gt;"",1,0))</f>
        <v>#REF!</v>
      </c>
      <c r="AS3" s="205" t="e">
        <f>IF('Crisis Indicator Data'!#REF!="No Data",1,IF(#REF!&lt;&gt;"",1,0))</f>
        <v>#REF!</v>
      </c>
      <c r="AT3" s="205" t="e">
        <f>IF('Crisis Indicator Data'!#REF!="No Data",1,IF(#REF!&lt;&gt;"",1,0))</f>
        <v>#REF!</v>
      </c>
      <c r="AU3" s="205" t="e">
        <f>IF('Crisis Indicator Data'!#REF!="No Data",1,IF(#REF!&lt;&gt;"",1,0))</f>
        <v>#REF!</v>
      </c>
      <c r="AV3" s="205" t="e">
        <f>IF('Crisis Indicator Data'!#REF!="No Data",1,IF(#REF!&lt;&gt;"",1,0))</f>
        <v>#REF!</v>
      </c>
      <c r="AW3" s="205" t="e">
        <f>IF('Crisis Indicator Data'!#REF!="No Data",1,IF(#REF!&lt;&gt;"",1,0))</f>
        <v>#REF!</v>
      </c>
      <c r="AX3" s="205" t="e">
        <f>IF('Crisis Indicator Data'!#REF!="No Data",1,IF(#REF!&lt;&gt;"",1,0))</f>
        <v>#REF!</v>
      </c>
      <c r="AY3" s="205" t="e">
        <f>IF('Crisis Indicator Data'!#REF!="No Data",1,IF(#REF!&lt;&gt;"",1,0))</f>
        <v>#REF!</v>
      </c>
      <c r="AZ3" s="205" t="e">
        <f>IF('Crisis Indicator Data'!#REF!="No Data",1,IF(#REF!&lt;&gt;"",1,0))</f>
        <v>#REF!</v>
      </c>
      <c r="BA3" t="e">
        <f t="shared" si="0"/>
        <v>#REF!</v>
      </c>
      <c r="BB3" s="22" t="e">
        <f t="shared" si="1"/>
        <v>#REF!</v>
      </c>
    </row>
    <row r="4" spans="1:54" x14ac:dyDescent="0.35">
      <c r="A4" t="s">
        <v>6977</v>
      </c>
      <c r="B4" s="205" t="e">
        <f>IF('Crisis Indicator Data'!#REF!="No Data",1,IF(#REF!&lt;&gt;"",1,0))</f>
        <v>#REF!</v>
      </c>
      <c r="C4" s="205" t="e">
        <f>IF('Crisis Indicator Data'!#REF!="No Data",1,IF(#REF!&lt;&gt;"",1,0))</f>
        <v>#REF!</v>
      </c>
      <c r="D4" s="205" t="e">
        <f>IF('Crisis Indicator Data'!#REF!="No Data",1,IF(#REF!&lt;&gt;"",1,0))</f>
        <v>#REF!</v>
      </c>
      <c r="E4" s="205" t="e">
        <f>IF('Crisis Indicator Data'!#REF!="No Data",1,IF(#REF!&lt;&gt;"",1,0))</f>
        <v>#REF!</v>
      </c>
      <c r="F4" s="205" t="e">
        <f>IF('Crisis Indicator Data'!#REF!="No Data",1,IF(#REF!&lt;&gt;"",1,0))</f>
        <v>#REF!</v>
      </c>
      <c r="G4" s="205" t="e">
        <f>IF('Crisis Indicator Data'!#REF!="No Data",1,IF(#REF!&lt;&gt;"",1,0))</f>
        <v>#REF!</v>
      </c>
      <c r="H4" s="205" t="e">
        <f>IF('Crisis Indicator Data'!#REF!="No Data",1,IF(#REF!&lt;&gt;"",1,0))</f>
        <v>#REF!</v>
      </c>
      <c r="I4" s="205" t="e">
        <f>IF('Crisis Indicator Data'!#REF!="No Data",1,IF(#REF!&lt;&gt;"",1,0))</f>
        <v>#REF!</v>
      </c>
      <c r="J4" s="205" t="e">
        <f>IF('Crisis Indicator Data'!#REF!="No Data",1,IF(#REF!&lt;&gt;"",1,0))</f>
        <v>#REF!</v>
      </c>
      <c r="K4" s="205" t="e">
        <f>IF('Crisis Indicator Data'!#REF!="No Data",1,IF(#REF!&lt;&gt;"",1,0))</f>
        <v>#REF!</v>
      </c>
      <c r="L4" s="205" t="e">
        <f>IF('Crisis Indicator Data'!#REF!="No Data",1,IF(#REF!&lt;&gt;"",1,0))</f>
        <v>#REF!</v>
      </c>
      <c r="M4" s="205" t="e">
        <f>IF('Crisis Indicator Data'!#REF!="No Data",1,IF(#REF!&lt;&gt;"",1,0))</f>
        <v>#REF!</v>
      </c>
      <c r="N4" s="205" t="e">
        <f>IF('Crisis Indicator Data'!#REF!="No Data",1,IF(#REF!&lt;&gt;"",1,0))</f>
        <v>#REF!</v>
      </c>
      <c r="O4" s="205" t="e">
        <f>IF('Crisis Indicator Data'!#REF!="No Data",1,IF(#REF!&lt;&gt;"",1,0))</f>
        <v>#REF!</v>
      </c>
      <c r="P4" s="205" t="e">
        <f>IF('Crisis Indicator Data'!#REF!="No Data",1,IF(#REF!&lt;&gt;"",1,0))</f>
        <v>#REF!</v>
      </c>
      <c r="Q4" s="205" t="e">
        <f>IF('Crisis Indicator Data'!#REF!="No Data",1,IF(#REF!&lt;&gt;"",1,0))</f>
        <v>#REF!</v>
      </c>
      <c r="R4" s="205" t="e">
        <f>IF('Crisis Indicator Data'!#REF!="No Data",1,IF(#REF!&lt;&gt;"",1,0))</f>
        <v>#REF!</v>
      </c>
      <c r="S4" s="205" t="e">
        <f>IF('Crisis Indicator Data'!#REF!="No Data",1,IF(#REF!&lt;&gt;"",1,0))</f>
        <v>#REF!</v>
      </c>
      <c r="T4" s="205" t="e">
        <f>IF('Crisis Indicator Data'!#REF!="No Data",1,IF(#REF!&lt;&gt;"",1,0))</f>
        <v>#REF!</v>
      </c>
      <c r="U4" s="205" t="e">
        <f>IF('Crisis Indicator Data'!#REF!="No Data",1,IF(#REF!&lt;&gt;"",1,0))</f>
        <v>#REF!</v>
      </c>
      <c r="V4" s="205" t="e">
        <f>IF('Crisis Indicator Data'!#REF!="No Data",1,IF(#REF!&lt;&gt;"",1,0))</f>
        <v>#REF!</v>
      </c>
      <c r="W4" s="205" t="e">
        <f>IF('Crisis Indicator Data'!#REF!="No Data",1,IF(#REF!&lt;&gt;"",1,0))</f>
        <v>#REF!</v>
      </c>
      <c r="X4" s="205" t="e">
        <f>IF('Crisis Indicator Data'!#REF!="No Data",1,IF(#REF!&lt;&gt;"",1,0))</f>
        <v>#REF!</v>
      </c>
      <c r="Y4" s="205" t="e">
        <f>IF('Crisis Indicator Data'!#REF!="No Data",1,IF(#REF!&lt;&gt;"",1,0))</f>
        <v>#REF!</v>
      </c>
      <c r="Z4" s="205" t="e">
        <f>IF('Crisis Indicator Data'!#REF!="No Data",1,IF(#REF!&lt;&gt;"",1,0))</f>
        <v>#REF!</v>
      </c>
      <c r="AA4" s="205" t="e">
        <f>IF('Crisis Indicator Data'!#REF!="No Data",1,IF(#REF!&lt;&gt;"",1,0))</f>
        <v>#REF!</v>
      </c>
      <c r="AB4" s="205" t="e">
        <f>IF('Crisis Indicator Data'!#REF!="No Data",1,IF(#REF!&lt;&gt;"",1,0))</f>
        <v>#REF!</v>
      </c>
      <c r="AC4" s="205" t="e">
        <f>IF('Crisis Indicator Data'!#REF!="No Data",1,IF(#REF!&lt;&gt;"",1,0))</f>
        <v>#REF!</v>
      </c>
      <c r="AD4" s="205" t="e">
        <f>IF('Crisis Indicator Data'!#REF!="No Data",1,IF(#REF!&lt;&gt;"",1,0))</f>
        <v>#REF!</v>
      </c>
      <c r="AE4" s="205" t="e">
        <f>IF('Crisis Indicator Data'!#REF!="No Data",1,IF(#REF!&lt;&gt;"",1,0))</f>
        <v>#REF!</v>
      </c>
      <c r="AF4" s="205" t="e">
        <f>IF('Crisis Indicator Data'!#REF!="No Data",1,IF(#REF!&lt;&gt;"",1,0))</f>
        <v>#REF!</v>
      </c>
      <c r="AG4" s="205" t="e">
        <f>IF('Crisis Indicator Data'!#REF!="No Data",1,IF(#REF!&lt;&gt;"",1,0))</f>
        <v>#REF!</v>
      </c>
      <c r="AH4" s="205" t="e">
        <f>IF('Crisis Indicator Data'!#REF!="No Data",1,IF(#REF!&lt;&gt;"",1,0))</f>
        <v>#REF!</v>
      </c>
      <c r="AI4" s="205" t="e">
        <f>IF('Crisis Indicator Data'!#REF!="No Data",1,IF(#REF!&lt;&gt;"",1,0))</f>
        <v>#REF!</v>
      </c>
      <c r="AJ4" s="205" t="e">
        <f>IF('Crisis Indicator Data'!#REF!="No Data",1,IF(#REF!&lt;&gt;"",1,0))</f>
        <v>#REF!</v>
      </c>
      <c r="AK4" s="205" t="e">
        <f>IF('Crisis Indicator Data'!#REF!="No Data",1,IF(#REF!&lt;&gt;"",1,0))</f>
        <v>#REF!</v>
      </c>
      <c r="AL4" s="205" t="e">
        <f>IF('Crisis Indicator Data'!#REF!="No Data",1,IF(#REF!&lt;&gt;"",1,0))</f>
        <v>#REF!</v>
      </c>
      <c r="AM4" s="205" t="e">
        <f>IF('Crisis Indicator Data'!#REF!="No Data",1,IF(#REF!&lt;&gt;"",1,0))</f>
        <v>#REF!</v>
      </c>
      <c r="AN4" s="205" t="e">
        <f>IF('Crisis Indicator Data'!#REF!="No Data",1,IF(#REF!&lt;&gt;"",1,0))</f>
        <v>#REF!</v>
      </c>
      <c r="AO4" s="205" t="e">
        <f>IF('Crisis Indicator Data'!#REF!="No Data",1,IF(#REF!&lt;&gt;"",1,0))</f>
        <v>#REF!</v>
      </c>
      <c r="AP4" s="205" t="e">
        <f>IF('Crisis Indicator Data'!#REF!="No Data",1,IF(#REF!&lt;&gt;"",1,0))</f>
        <v>#REF!</v>
      </c>
      <c r="AQ4" s="205" t="e">
        <f>IF('Crisis Indicator Data'!#REF!="No Data",1,IF(#REF!&lt;&gt;"",1,0))</f>
        <v>#REF!</v>
      </c>
      <c r="AR4" s="205" t="e">
        <f>IF('Crisis Indicator Data'!#REF!="No Data",1,IF(#REF!&lt;&gt;"",1,0))</f>
        <v>#REF!</v>
      </c>
      <c r="AS4" s="205" t="e">
        <f>IF('Crisis Indicator Data'!#REF!="No Data",1,IF(#REF!&lt;&gt;"",1,0))</f>
        <v>#REF!</v>
      </c>
      <c r="AT4" s="205" t="e">
        <f>IF('Crisis Indicator Data'!#REF!="No Data",1,IF(#REF!&lt;&gt;"",1,0))</f>
        <v>#REF!</v>
      </c>
      <c r="AU4" s="205" t="e">
        <f>IF('Crisis Indicator Data'!#REF!="No Data",1,IF(#REF!&lt;&gt;"",1,0))</f>
        <v>#REF!</v>
      </c>
      <c r="AV4" s="205" t="e">
        <f>IF('Crisis Indicator Data'!#REF!="No Data",1,IF(#REF!&lt;&gt;"",1,0))</f>
        <v>#REF!</v>
      </c>
      <c r="AW4" s="205" t="e">
        <f>IF('Crisis Indicator Data'!#REF!="No Data",1,IF(#REF!&lt;&gt;"",1,0))</f>
        <v>#REF!</v>
      </c>
      <c r="AX4" s="205" t="e">
        <f>IF('Crisis Indicator Data'!#REF!="No Data",1,IF(#REF!&lt;&gt;"",1,0))</f>
        <v>#REF!</v>
      </c>
      <c r="AY4" s="205" t="e">
        <f>IF('Crisis Indicator Data'!#REF!="No Data",1,IF(#REF!&lt;&gt;"",1,0))</f>
        <v>#REF!</v>
      </c>
      <c r="AZ4" s="205" t="e">
        <f>IF('Crisis Indicator Data'!#REF!="No Data",1,IF(#REF!&lt;&gt;"",1,0))</f>
        <v>#REF!</v>
      </c>
      <c r="BA4" t="e">
        <f t="shared" si="0"/>
        <v>#REF!</v>
      </c>
      <c r="BB4" s="22" t="e">
        <f t="shared" si="1"/>
        <v>#REF!</v>
      </c>
    </row>
    <row r="5" spans="1:54" x14ac:dyDescent="0.35">
      <c r="A5" t="s">
        <v>6897</v>
      </c>
      <c r="B5" s="205" t="e">
        <f>IF('Crisis Indicator Data'!#REF!="No Data",1,IF(#REF!&lt;&gt;"",1,0))</f>
        <v>#REF!</v>
      </c>
      <c r="C5" s="205" t="e">
        <f>IF('Crisis Indicator Data'!#REF!="No Data",1,IF(#REF!&lt;&gt;"",1,0))</f>
        <v>#REF!</v>
      </c>
      <c r="D5" s="205" t="e">
        <f>IF('Crisis Indicator Data'!#REF!="No Data",1,IF(#REF!&lt;&gt;"",1,0))</f>
        <v>#REF!</v>
      </c>
      <c r="E5" s="205" t="e">
        <f>IF('Crisis Indicator Data'!#REF!="No Data",1,IF(#REF!&lt;&gt;"",1,0))</f>
        <v>#REF!</v>
      </c>
      <c r="F5" s="205" t="e">
        <f>IF('Crisis Indicator Data'!#REF!="No Data",1,IF(#REF!&lt;&gt;"",1,0))</f>
        <v>#REF!</v>
      </c>
      <c r="G5" s="205" t="e">
        <f>IF('Crisis Indicator Data'!#REF!="No Data",1,IF(#REF!&lt;&gt;"",1,0))</f>
        <v>#REF!</v>
      </c>
      <c r="H5" s="205" t="e">
        <f>IF('Crisis Indicator Data'!#REF!="No Data",1,IF(#REF!&lt;&gt;"",1,0))</f>
        <v>#REF!</v>
      </c>
      <c r="I5" s="205" t="e">
        <f>IF('Crisis Indicator Data'!#REF!="No Data",1,IF(#REF!&lt;&gt;"",1,0))</f>
        <v>#REF!</v>
      </c>
      <c r="J5" s="205" t="e">
        <f>IF('Crisis Indicator Data'!#REF!="No Data",1,IF(#REF!&lt;&gt;"",1,0))</f>
        <v>#REF!</v>
      </c>
      <c r="K5" s="205" t="e">
        <f>IF('Crisis Indicator Data'!#REF!="No Data",1,IF(#REF!&lt;&gt;"",1,0))</f>
        <v>#REF!</v>
      </c>
      <c r="L5" s="205" t="e">
        <f>IF('Crisis Indicator Data'!#REF!="No Data",1,IF(#REF!&lt;&gt;"",1,0))</f>
        <v>#REF!</v>
      </c>
      <c r="M5" s="205" t="e">
        <f>IF('Crisis Indicator Data'!#REF!="No Data",1,IF(#REF!&lt;&gt;"",1,0))</f>
        <v>#REF!</v>
      </c>
      <c r="N5" s="205" t="e">
        <f>IF('Crisis Indicator Data'!#REF!="No Data",1,IF(#REF!&lt;&gt;"",1,0))</f>
        <v>#REF!</v>
      </c>
      <c r="O5" s="205" t="e">
        <f>IF('Crisis Indicator Data'!#REF!="No Data",1,IF(#REF!&lt;&gt;"",1,0))</f>
        <v>#REF!</v>
      </c>
      <c r="P5" s="205" t="e">
        <f>IF('Crisis Indicator Data'!#REF!="No Data",1,IF(#REF!&lt;&gt;"",1,0))</f>
        <v>#REF!</v>
      </c>
      <c r="Q5" s="205" t="e">
        <f>IF('Crisis Indicator Data'!#REF!="No Data",1,IF(#REF!&lt;&gt;"",1,0))</f>
        <v>#REF!</v>
      </c>
      <c r="R5" s="205" t="e">
        <f>IF('Crisis Indicator Data'!#REF!="No Data",1,IF(#REF!&lt;&gt;"",1,0))</f>
        <v>#REF!</v>
      </c>
      <c r="S5" s="205" t="e">
        <f>IF('Crisis Indicator Data'!#REF!="No Data",1,IF(#REF!&lt;&gt;"",1,0))</f>
        <v>#REF!</v>
      </c>
      <c r="T5" s="205" t="e">
        <f>IF('Crisis Indicator Data'!#REF!="No Data",1,IF(#REF!&lt;&gt;"",1,0))</f>
        <v>#REF!</v>
      </c>
      <c r="U5" s="205" t="e">
        <f>IF('Crisis Indicator Data'!#REF!="No Data",1,IF(#REF!&lt;&gt;"",1,0))</f>
        <v>#REF!</v>
      </c>
      <c r="V5" s="205" t="e">
        <f>IF('Crisis Indicator Data'!#REF!="No Data",1,IF(#REF!&lt;&gt;"",1,0))</f>
        <v>#REF!</v>
      </c>
      <c r="W5" s="205" t="e">
        <f>IF('Crisis Indicator Data'!#REF!="No Data",1,IF(#REF!&lt;&gt;"",1,0))</f>
        <v>#REF!</v>
      </c>
      <c r="X5" s="205" t="e">
        <f>IF('Crisis Indicator Data'!#REF!="No Data",1,IF(#REF!&lt;&gt;"",1,0))</f>
        <v>#REF!</v>
      </c>
      <c r="Y5" s="205" t="e">
        <f>IF('Crisis Indicator Data'!#REF!="No Data",1,IF(#REF!&lt;&gt;"",1,0))</f>
        <v>#REF!</v>
      </c>
      <c r="Z5" s="205" t="e">
        <f>IF('Crisis Indicator Data'!#REF!="No Data",1,IF(#REF!&lt;&gt;"",1,0))</f>
        <v>#REF!</v>
      </c>
      <c r="AA5" s="205" t="e">
        <f>IF('Crisis Indicator Data'!#REF!="No Data",1,IF(#REF!&lt;&gt;"",1,0))</f>
        <v>#REF!</v>
      </c>
      <c r="AB5" s="205" t="e">
        <f>IF('Crisis Indicator Data'!#REF!="No Data",1,IF(#REF!&lt;&gt;"",1,0))</f>
        <v>#REF!</v>
      </c>
      <c r="AC5" s="205" t="e">
        <f>IF('Crisis Indicator Data'!#REF!="No Data",1,IF(#REF!&lt;&gt;"",1,0))</f>
        <v>#REF!</v>
      </c>
      <c r="AD5" s="205" t="e">
        <f>IF('Crisis Indicator Data'!#REF!="No Data",1,IF(#REF!&lt;&gt;"",1,0))</f>
        <v>#REF!</v>
      </c>
      <c r="AE5" s="205" t="e">
        <f>IF('Crisis Indicator Data'!#REF!="No Data",1,IF(#REF!&lt;&gt;"",1,0))</f>
        <v>#REF!</v>
      </c>
      <c r="AF5" s="205" t="e">
        <f>IF('Crisis Indicator Data'!#REF!="No Data",1,IF(#REF!&lt;&gt;"",1,0))</f>
        <v>#REF!</v>
      </c>
      <c r="AG5" s="205" t="e">
        <f>IF('Crisis Indicator Data'!#REF!="No Data",1,IF(#REF!&lt;&gt;"",1,0))</f>
        <v>#REF!</v>
      </c>
      <c r="AH5" s="205" t="e">
        <f>IF('Crisis Indicator Data'!#REF!="No Data",1,IF(#REF!&lt;&gt;"",1,0))</f>
        <v>#REF!</v>
      </c>
      <c r="AI5" s="205" t="e">
        <f>IF('Crisis Indicator Data'!#REF!="No Data",1,IF(#REF!&lt;&gt;"",1,0))</f>
        <v>#REF!</v>
      </c>
      <c r="AJ5" s="205" t="e">
        <f>IF('Crisis Indicator Data'!#REF!="No Data",1,IF(#REF!&lt;&gt;"",1,0))</f>
        <v>#REF!</v>
      </c>
      <c r="AK5" s="205" t="e">
        <f>IF('Crisis Indicator Data'!#REF!="No Data",1,IF(#REF!&lt;&gt;"",1,0))</f>
        <v>#REF!</v>
      </c>
      <c r="AL5" s="205" t="e">
        <f>IF('Crisis Indicator Data'!#REF!="No Data",1,IF(#REF!&lt;&gt;"",1,0))</f>
        <v>#REF!</v>
      </c>
      <c r="AM5" s="205" t="e">
        <f>IF('Crisis Indicator Data'!#REF!="No Data",1,IF(#REF!&lt;&gt;"",1,0))</f>
        <v>#REF!</v>
      </c>
      <c r="AN5" s="205" t="e">
        <f>IF('Crisis Indicator Data'!#REF!="No Data",1,IF(#REF!&lt;&gt;"",1,0))</f>
        <v>#REF!</v>
      </c>
      <c r="AO5" s="205" t="e">
        <f>IF('Crisis Indicator Data'!#REF!="No Data",1,IF(#REF!&lt;&gt;"",1,0))</f>
        <v>#REF!</v>
      </c>
      <c r="AP5" s="205" t="e">
        <f>IF('Crisis Indicator Data'!#REF!="No Data",1,IF(#REF!&lt;&gt;"",1,0))</f>
        <v>#REF!</v>
      </c>
      <c r="AQ5" s="205" t="e">
        <f>IF('Crisis Indicator Data'!#REF!="No Data",1,IF(#REF!&lt;&gt;"",1,0))</f>
        <v>#REF!</v>
      </c>
      <c r="AR5" s="205" t="e">
        <f>IF('Crisis Indicator Data'!#REF!="No Data",1,IF(#REF!&lt;&gt;"",1,0))</f>
        <v>#REF!</v>
      </c>
      <c r="AS5" s="205" t="e">
        <f>IF('Crisis Indicator Data'!#REF!="No Data",1,IF(#REF!&lt;&gt;"",1,0))</f>
        <v>#REF!</v>
      </c>
      <c r="AT5" s="205" t="e">
        <f>IF('Crisis Indicator Data'!#REF!="No Data",1,IF(#REF!&lt;&gt;"",1,0))</f>
        <v>#REF!</v>
      </c>
      <c r="AU5" s="205" t="e">
        <f>IF('Crisis Indicator Data'!#REF!="No Data",1,IF(#REF!&lt;&gt;"",1,0))</f>
        <v>#REF!</v>
      </c>
      <c r="AV5" s="205" t="e">
        <f>IF('Crisis Indicator Data'!#REF!="No Data",1,IF(#REF!&lt;&gt;"",1,0))</f>
        <v>#REF!</v>
      </c>
      <c r="AW5" s="205" t="e">
        <f>IF('Crisis Indicator Data'!#REF!="No Data",1,IF(#REF!&lt;&gt;"",1,0))</f>
        <v>#REF!</v>
      </c>
      <c r="AX5" s="205" t="e">
        <f>IF('Crisis Indicator Data'!#REF!="No Data",1,IF(#REF!&lt;&gt;"",1,0))</f>
        <v>#REF!</v>
      </c>
      <c r="AY5" s="205" t="e">
        <f>IF('Crisis Indicator Data'!#REF!="No Data",1,IF(#REF!&lt;&gt;"",1,0))</f>
        <v>#REF!</v>
      </c>
      <c r="AZ5" s="205" t="e">
        <f>IF('Crisis Indicator Data'!#REF!="No Data",1,IF(#REF!&lt;&gt;"",1,0))</f>
        <v>#REF!</v>
      </c>
      <c r="BA5" t="e">
        <f t="shared" si="0"/>
        <v>#REF!</v>
      </c>
      <c r="BB5" s="22" t="e">
        <f t="shared" si="1"/>
        <v>#REF!</v>
      </c>
    </row>
    <row r="6" spans="1:54" x14ac:dyDescent="0.35">
      <c r="A6" t="s">
        <v>6906</v>
      </c>
      <c r="B6" s="205" t="e">
        <f>IF('Crisis Indicator Data'!#REF!="No Data",1,IF(#REF!&lt;&gt;"",1,0))</f>
        <v>#REF!</v>
      </c>
      <c r="C6" s="205" t="e">
        <f>IF('Crisis Indicator Data'!#REF!="No Data",1,IF(#REF!&lt;&gt;"",1,0))</f>
        <v>#REF!</v>
      </c>
      <c r="D6" s="205" t="e">
        <f>IF('Crisis Indicator Data'!#REF!="No Data",1,IF(#REF!&lt;&gt;"",1,0))</f>
        <v>#REF!</v>
      </c>
      <c r="E6" s="205" t="e">
        <f>IF('Crisis Indicator Data'!#REF!="No Data",1,IF(#REF!&lt;&gt;"",1,0))</f>
        <v>#REF!</v>
      </c>
      <c r="F6" s="205" t="e">
        <f>IF('Crisis Indicator Data'!#REF!="No Data",1,IF(#REF!&lt;&gt;"",1,0))</f>
        <v>#REF!</v>
      </c>
      <c r="G6" s="205" t="e">
        <f>IF('Crisis Indicator Data'!#REF!="No Data",1,IF(#REF!&lt;&gt;"",1,0))</f>
        <v>#REF!</v>
      </c>
      <c r="H6" s="205" t="e">
        <f>IF('Crisis Indicator Data'!#REF!="No Data",1,IF(#REF!&lt;&gt;"",1,0))</f>
        <v>#REF!</v>
      </c>
      <c r="I6" s="205" t="e">
        <f>IF('Crisis Indicator Data'!#REF!="No Data",1,IF(#REF!&lt;&gt;"",1,0))</f>
        <v>#REF!</v>
      </c>
      <c r="J6" s="205" t="e">
        <f>IF('Crisis Indicator Data'!#REF!="No Data",1,IF(#REF!&lt;&gt;"",1,0))</f>
        <v>#REF!</v>
      </c>
      <c r="K6" s="205" t="e">
        <f>IF('Crisis Indicator Data'!#REF!="No Data",1,IF(#REF!&lt;&gt;"",1,0))</f>
        <v>#REF!</v>
      </c>
      <c r="L6" s="205" t="e">
        <f>IF('Crisis Indicator Data'!#REF!="No Data",1,IF(#REF!&lt;&gt;"",1,0))</f>
        <v>#REF!</v>
      </c>
      <c r="M6" s="205" t="e">
        <f>IF('Crisis Indicator Data'!#REF!="No Data",1,IF(#REF!&lt;&gt;"",1,0))</f>
        <v>#REF!</v>
      </c>
      <c r="N6" s="205" t="e">
        <f>IF('Crisis Indicator Data'!#REF!="No Data",1,IF(#REF!&lt;&gt;"",1,0))</f>
        <v>#REF!</v>
      </c>
      <c r="O6" s="205" t="e">
        <f>IF('Crisis Indicator Data'!#REF!="No Data",1,IF(#REF!&lt;&gt;"",1,0))</f>
        <v>#REF!</v>
      </c>
      <c r="P6" s="205" t="e">
        <f>IF('Crisis Indicator Data'!#REF!="No Data",1,IF(#REF!&lt;&gt;"",1,0))</f>
        <v>#REF!</v>
      </c>
      <c r="Q6" s="205" t="e">
        <f>IF('Crisis Indicator Data'!#REF!="No Data",1,IF(#REF!&lt;&gt;"",1,0))</f>
        <v>#REF!</v>
      </c>
      <c r="R6" s="205" t="e">
        <f>IF('Crisis Indicator Data'!#REF!="No Data",1,IF(#REF!&lt;&gt;"",1,0))</f>
        <v>#REF!</v>
      </c>
      <c r="S6" s="205" t="e">
        <f>IF('Crisis Indicator Data'!#REF!="No Data",1,IF(#REF!&lt;&gt;"",1,0))</f>
        <v>#REF!</v>
      </c>
      <c r="T6" s="205" t="e">
        <f>IF('Crisis Indicator Data'!#REF!="No Data",1,IF(#REF!&lt;&gt;"",1,0))</f>
        <v>#REF!</v>
      </c>
      <c r="U6" s="205" t="e">
        <f>IF('Crisis Indicator Data'!#REF!="No Data",1,IF(#REF!&lt;&gt;"",1,0))</f>
        <v>#REF!</v>
      </c>
      <c r="V6" s="205" t="e">
        <f>IF('Crisis Indicator Data'!#REF!="No Data",1,IF(#REF!&lt;&gt;"",1,0))</f>
        <v>#REF!</v>
      </c>
      <c r="W6" s="205" t="e">
        <f>IF('Crisis Indicator Data'!#REF!="No Data",1,IF(#REF!&lt;&gt;"",1,0))</f>
        <v>#REF!</v>
      </c>
      <c r="X6" s="205" t="e">
        <f>IF('Crisis Indicator Data'!#REF!="No Data",1,IF(#REF!&lt;&gt;"",1,0))</f>
        <v>#REF!</v>
      </c>
      <c r="Y6" s="205" t="e">
        <f>IF('Crisis Indicator Data'!#REF!="No Data",1,IF(#REF!&lt;&gt;"",1,0))</f>
        <v>#REF!</v>
      </c>
      <c r="Z6" s="205" t="e">
        <f>IF('Crisis Indicator Data'!#REF!="No Data",1,IF(#REF!&lt;&gt;"",1,0))</f>
        <v>#REF!</v>
      </c>
      <c r="AA6" s="205" t="e">
        <f>IF('Crisis Indicator Data'!#REF!="No Data",1,IF(#REF!&lt;&gt;"",1,0))</f>
        <v>#REF!</v>
      </c>
      <c r="AB6" s="205" t="e">
        <f>IF('Crisis Indicator Data'!#REF!="No Data",1,IF(#REF!&lt;&gt;"",1,0))</f>
        <v>#REF!</v>
      </c>
      <c r="AC6" s="205" t="e">
        <f>IF('Crisis Indicator Data'!#REF!="No Data",1,IF(#REF!&lt;&gt;"",1,0))</f>
        <v>#REF!</v>
      </c>
      <c r="AD6" s="205" t="e">
        <f>IF('Crisis Indicator Data'!#REF!="No Data",1,IF(#REF!&lt;&gt;"",1,0))</f>
        <v>#REF!</v>
      </c>
      <c r="AE6" s="205" t="e">
        <f>IF('Crisis Indicator Data'!#REF!="No Data",1,IF(#REF!&lt;&gt;"",1,0))</f>
        <v>#REF!</v>
      </c>
      <c r="AF6" s="205" t="e">
        <f>IF('Crisis Indicator Data'!#REF!="No Data",1,IF(#REF!&lt;&gt;"",1,0))</f>
        <v>#REF!</v>
      </c>
      <c r="AG6" s="205" t="e">
        <f>IF('Crisis Indicator Data'!#REF!="No Data",1,IF(#REF!&lt;&gt;"",1,0))</f>
        <v>#REF!</v>
      </c>
      <c r="AH6" s="205" t="e">
        <f>IF('Crisis Indicator Data'!#REF!="No Data",1,IF(#REF!&lt;&gt;"",1,0))</f>
        <v>#REF!</v>
      </c>
      <c r="AI6" s="205" t="e">
        <f>IF('Crisis Indicator Data'!#REF!="No Data",1,IF(#REF!&lt;&gt;"",1,0))</f>
        <v>#REF!</v>
      </c>
      <c r="AJ6" s="205" t="e">
        <f>IF('Crisis Indicator Data'!#REF!="No Data",1,IF(#REF!&lt;&gt;"",1,0))</f>
        <v>#REF!</v>
      </c>
      <c r="AK6" s="205" t="e">
        <f>IF('Crisis Indicator Data'!#REF!="No Data",1,IF(#REF!&lt;&gt;"",1,0))</f>
        <v>#REF!</v>
      </c>
      <c r="AL6" s="205" t="e">
        <f>IF('Crisis Indicator Data'!#REF!="No Data",1,IF(#REF!&lt;&gt;"",1,0))</f>
        <v>#REF!</v>
      </c>
      <c r="AM6" s="205" t="e">
        <f>IF('Crisis Indicator Data'!#REF!="No Data",1,IF(#REF!&lt;&gt;"",1,0))</f>
        <v>#REF!</v>
      </c>
      <c r="AN6" s="205" t="e">
        <f>IF('Crisis Indicator Data'!#REF!="No Data",1,IF(#REF!&lt;&gt;"",1,0))</f>
        <v>#REF!</v>
      </c>
      <c r="AO6" s="205" t="e">
        <f>IF('Crisis Indicator Data'!#REF!="No Data",1,IF(#REF!&lt;&gt;"",1,0))</f>
        <v>#REF!</v>
      </c>
      <c r="AP6" s="205" t="e">
        <f>IF('Crisis Indicator Data'!#REF!="No Data",1,IF(#REF!&lt;&gt;"",1,0))</f>
        <v>#REF!</v>
      </c>
      <c r="AQ6" s="205" t="e">
        <f>IF('Crisis Indicator Data'!#REF!="No Data",1,IF(#REF!&lt;&gt;"",1,0))</f>
        <v>#REF!</v>
      </c>
      <c r="AR6" s="205" t="e">
        <f>IF('Crisis Indicator Data'!#REF!="No Data",1,IF(#REF!&lt;&gt;"",1,0))</f>
        <v>#REF!</v>
      </c>
      <c r="AS6" s="205" t="e">
        <f>IF('Crisis Indicator Data'!#REF!="No Data",1,IF(#REF!&lt;&gt;"",1,0))</f>
        <v>#REF!</v>
      </c>
      <c r="AT6" s="205" t="e">
        <f>IF('Crisis Indicator Data'!#REF!="No Data",1,IF(#REF!&lt;&gt;"",1,0))</f>
        <v>#REF!</v>
      </c>
      <c r="AU6" s="205" t="e">
        <f>IF('Crisis Indicator Data'!#REF!="No Data",1,IF(#REF!&lt;&gt;"",1,0))</f>
        <v>#REF!</v>
      </c>
      <c r="AV6" s="205" t="e">
        <f>IF('Crisis Indicator Data'!#REF!="No Data",1,IF(#REF!&lt;&gt;"",1,0))</f>
        <v>#REF!</v>
      </c>
      <c r="AW6" s="205" t="e">
        <f>IF('Crisis Indicator Data'!#REF!="No Data",1,IF(#REF!&lt;&gt;"",1,0))</f>
        <v>#REF!</v>
      </c>
      <c r="AX6" s="205" t="e">
        <f>IF('Crisis Indicator Data'!#REF!="No Data",1,IF(#REF!&lt;&gt;"",1,0))</f>
        <v>#REF!</v>
      </c>
      <c r="AY6" s="205" t="e">
        <f>IF('Crisis Indicator Data'!#REF!="No Data",1,IF(#REF!&lt;&gt;"",1,0))</f>
        <v>#REF!</v>
      </c>
      <c r="AZ6" s="205" t="e">
        <f>IF('Crisis Indicator Data'!#REF!="No Data",1,IF(#REF!&lt;&gt;"",1,0))</f>
        <v>#REF!</v>
      </c>
      <c r="BA6" t="e">
        <f t="shared" si="0"/>
        <v>#REF!</v>
      </c>
      <c r="BB6" s="22" t="e">
        <f t="shared" si="1"/>
        <v>#REF!</v>
      </c>
    </row>
    <row r="7" spans="1:54" x14ac:dyDescent="0.35">
      <c r="A7" t="s">
        <v>6903</v>
      </c>
      <c r="B7" s="205" t="e">
        <f>IF('Crisis Indicator Data'!#REF!="No Data",1,IF(#REF!&lt;&gt;"",1,0))</f>
        <v>#REF!</v>
      </c>
      <c r="C7" s="205" t="e">
        <f>IF('Crisis Indicator Data'!#REF!="No Data",1,IF(#REF!&lt;&gt;"",1,0))</f>
        <v>#REF!</v>
      </c>
      <c r="D7" s="205" t="e">
        <f>IF('Crisis Indicator Data'!#REF!="No Data",1,IF(#REF!&lt;&gt;"",1,0))</f>
        <v>#REF!</v>
      </c>
      <c r="E7" s="205" t="e">
        <f>IF('Crisis Indicator Data'!#REF!="No Data",1,IF(#REF!&lt;&gt;"",1,0))</f>
        <v>#REF!</v>
      </c>
      <c r="F7" s="205" t="e">
        <f>IF('Crisis Indicator Data'!#REF!="No Data",1,IF(#REF!&lt;&gt;"",1,0))</f>
        <v>#REF!</v>
      </c>
      <c r="G7" s="205" t="e">
        <f>IF('Crisis Indicator Data'!#REF!="No Data",1,IF(#REF!&lt;&gt;"",1,0))</f>
        <v>#REF!</v>
      </c>
      <c r="H7" s="205" t="e">
        <f>IF('Crisis Indicator Data'!#REF!="No Data",1,IF(#REF!&lt;&gt;"",1,0))</f>
        <v>#REF!</v>
      </c>
      <c r="I7" s="205" t="e">
        <f>IF('Crisis Indicator Data'!#REF!="No Data",1,IF(#REF!&lt;&gt;"",1,0))</f>
        <v>#REF!</v>
      </c>
      <c r="J7" s="205" t="e">
        <f>IF('Crisis Indicator Data'!#REF!="No Data",1,IF(#REF!&lt;&gt;"",1,0))</f>
        <v>#REF!</v>
      </c>
      <c r="K7" s="205" t="e">
        <f>IF('Crisis Indicator Data'!#REF!="No Data",1,IF(#REF!&lt;&gt;"",1,0))</f>
        <v>#REF!</v>
      </c>
      <c r="L7" s="205" t="e">
        <f>IF('Crisis Indicator Data'!#REF!="No Data",1,IF(#REF!&lt;&gt;"",1,0))</f>
        <v>#REF!</v>
      </c>
      <c r="M7" s="205" t="e">
        <f>IF('Crisis Indicator Data'!#REF!="No Data",1,IF(#REF!&lt;&gt;"",1,0))</f>
        <v>#REF!</v>
      </c>
      <c r="N7" s="205" t="e">
        <f>IF('Crisis Indicator Data'!#REF!="No Data",1,IF(#REF!&lt;&gt;"",1,0))</f>
        <v>#REF!</v>
      </c>
      <c r="O7" s="205" t="e">
        <f>IF('Crisis Indicator Data'!#REF!="No Data",1,IF(#REF!&lt;&gt;"",1,0))</f>
        <v>#REF!</v>
      </c>
      <c r="P7" s="205" t="e">
        <f>IF('Crisis Indicator Data'!#REF!="No Data",1,IF(#REF!&lt;&gt;"",1,0))</f>
        <v>#REF!</v>
      </c>
      <c r="Q7" s="205" t="e">
        <f>IF('Crisis Indicator Data'!#REF!="No Data",1,IF(#REF!&lt;&gt;"",1,0))</f>
        <v>#REF!</v>
      </c>
      <c r="R7" s="205" t="e">
        <f>IF('Crisis Indicator Data'!#REF!="No Data",1,IF(#REF!&lt;&gt;"",1,0))</f>
        <v>#REF!</v>
      </c>
      <c r="S7" s="205" t="e">
        <f>IF('Crisis Indicator Data'!#REF!="No Data",1,IF(#REF!&lt;&gt;"",1,0))</f>
        <v>#REF!</v>
      </c>
      <c r="T7" s="205" t="e">
        <f>IF('Crisis Indicator Data'!#REF!="No Data",1,IF(#REF!&lt;&gt;"",1,0))</f>
        <v>#REF!</v>
      </c>
      <c r="U7" s="205" t="e">
        <f>IF('Crisis Indicator Data'!#REF!="No Data",1,IF(#REF!&lt;&gt;"",1,0))</f>
        <v>#REF!</v>
      </c>
      <c r="V7" s="205" t="e">
        <f>IF('Crisis Indicator Data'!#REF!="No Data",1,IF(#REF!&lt;&gt;"",1,0))</f>
        <v>#REF!</v>
      </c>
      <c r="W7" s="205" t="e">
        <f>IF('Crisis Indicator Data'!#REF!="No Data",1,IF(#REF!&lt;&gt;"",1,0))</f>
        <v>#REF!</v>
      </c>
      <c r="X7" s="205" t="e">
        <f>IF('Crisis Indicator Data'!#REF!="No Data",1,IF(#REF!&lt;&gt;"",1,0))</f>
        <v>#REF!</v>
      </c>
      <c r="Y7" s="205" t="e">
        <f>IF('Crisis Indicator Data'!#REF!="No Data",1,IF(#REF!&lt;&gt;"",1,0))</f>
        <v>#REF!</v>
      </c>
      <c r="Z7" s="205" t="e">
        <f>IF('Crisis Indicator Data'!#REF!="No Data",1,IF(#REF!&lt;&gt;"",1,0))</f>
        <v>#REF!</v>
      </c>
      <c r="AA7" s="205" t="e">
        <f>IF('Crisis Indicator Data'!#REF!="No Data",1,IF(#REF!&lt;&gt;"",1,0))</f>
        <v>#REF!</v>
      </c>
      <c r="AB7" s="205" t="e">
        <f>IF('Crisis Indicator Data'!#REF!="No Data",1,IF(#REF!&lt;&gt;"",1,0))</f>
        <v>#REF!</v>
      </c>
      <c r="AC7" s="205" t="e">
        <f>IF('Crisis Indicator Data'!#REF!="No Data",1,IF(#REF!&lt;&gt;"",1,0))</f>
        <v>#REF!</v>
      </c>
      <c r="AD7" s="205" t="e">
        <f>IF('Crisis Indicator Data'!#REF!="No Data",1,IF(#REF!&lt;&gt;"",1,0))</f>
        <v>#REF!</v>
      </c>
      <c r="AE7" s="205" t="e">
        <f>IF('Crisis Indicator Data'!#REF!="No Data",1,IF(#REF!&lt;&gt;"",1,0))</f>
        <v>#REF!</v>
      </c>
      <c r="AF7" s="205" t="e">
        <f>IF('Crisis Indicator Data'!#REF!="No Data",1,IF(#REF!&lt;&gt;"",1,0))</f>
        <v>#REF!</v>
      </c>
      <c r="AG7" s="205" t="e">
        <f>IF('Crisis Indicator Data'!#REF!="No Data",1,IF(#REF!&lt;&gt;"",1,0))</f>
        <v>#REF!</v>
      </c>
      <c r="AH7" s="205" t="e">
        <f>IF('Crisis Indicator Data'!#REF!="No Data",1,IF(#REF!&lt;&gt;"",1,0))</f>
        <v>#REF!</v>
      </c>
      <c r="AI7" s="205" t="e">
        <f>IF('Crisis Indicator Data'!#REF!="No Data",1,IF(#REF!&lt;&gt;"",1,0))</f>
        <v>#REF!</v>
      </c>
      <c r="AJ7" s="205" t="e">
        <f>IF('Crisis Indicator Data'!#REF!="No Data",1,IF(#REF!&lt;&gt;"",1,0))</f>
        <v>#REF!</v>
      </c>
      <c r="AK7" s="205" t="e">
        <f>IF('Crisis Indicator Data'!#REF!="No Data",1,IF(#REF!&lt;&gt;"",1,0))</f>
        <v>#REF!</v>
      </c>
      <c r="AL7" s="205" t="e">
        <f>IF('Crisis Indicator Data'!#REF!="No Data",1,IF(#REF!&lt;&gt;"",1,0))</f>
        <v>#REF!</v>
      </c>
      <c r="AM7" s="205" t="e">
        <f>IF('Crisis Indicator Data'!#REF!="No Data",1,IF(#REF!&lt;&gt;"",1,0))</f>
        <v>#REF!</v>
      </c>
      <c r="AN7" s="205" t="e">
        <f>IF('Crisis Indicator Data'!#REF!="No Data",1,IF(#REF!&lt;&gt;"",1,0))</f>
        <v>#REF!</v>
      </c>
      <c r="AO7" s="205" t="e">
        <f>IF('Crisis Indicator Data'!#REF!="No Data",1,IF(#REF!&lt;&gt;"",1,0))</f>
        <v>#REF!</v>
      </c>
      <c r="AP7" s="205" t="e">
        <f>IF('Crisis Indicator Data'!#REF!="No Data",1,IF(#REF!&lt;&gt;"",1,0))</f>
        <v>#REF!</v>
      </c>
      <c r="AQ7" s="205" t="e">
        <f>IF('Crisis Indicator Data'!#REF!="No Data",1,IF(#REF!&lt;&gt;"",1,0))</f>
        <v>#REF!</v>
      </c>
      <c r="AR7" s="205" t="e">
        <f>IF('Crisis Indicator Data'!#REF!="No Data",1,IF(#REF!&lt;&gt;"",1,0))</f>
        <v>#REF!</v>
      </c>
      <c r="AS7" s="205" t="e">
        <f>IF('Crisis Indicator Data'!#REF!="No Data",1,IF(#REF!&lt;&gt;"",1,0))</f>
        <v>#REF!</v>
      </c>
      <c r="AT7" s="205" t="e">
        <f>IF('Crisis Indicator Data'!#REF!="No Data",1,IF(#REF!&lt;&gt;"",1,0))</f>
        <v>#REF!</v>
      </c>
      <c r="AU7" s="205" t="e">
        <f>IF('Crisis Indicator Data'!#REF!="No Data",1,IF(#REF!&lt;&gt;"",1,0))</f>
        <v>#REF!</v>
      </c>
      <c r="AV7" s="205" t="e">
        <f>IF('Crisis Indicator Data'!#REF!="No Data",1,IF(#REF!&lt;&gt;"",1,0))</f>
        <v>#REF!</v>
      </c>
      <c r="AW7" s="205" t="e">
        <f>IF('Crisis Indicator Data'!#REF!="No Data",1,IF(#REF!&lt;&gt;"",1,0))</f>
        <v>#REF!</v>
      </c>
      <c r="AX7" s="205" t="e">
        <f>IF('Crisis Indicator Data'!#REF!="No Data",1,IF(#REF!&lt;&gt;"",1,0))</f>
        <v>#REF!</v>
      </c>
      <c r="AY7" s="205" t="e">
        <f>IF('Crisis Indicator Data'!#REF!="No Data",1,IF(#REF!&lt;&gt;"",1,0))</f>
        <v>#REF!</v>
      </c>
      <c r="AZ7" s="205" t="e">
        <f>IF('Crisis Indicator Data'!#REF!="No Data",1,IF(#REF!&lt;&gt;"",1,0))</f>
        <v>#REF!</v>
      </c>
      <c r="BA7" t="e">
        <f t="shared" si="0"/>
        <v>#REF!</v>
      </c>
      <c r="BB7" s="22" t="e">
        <f t="shared" si="1"/>
        <v>#REF!</v>
      </c>
    </row>
    <row r="8" spans="1:54" x14ac:dyDescent="0.35">
      <c r="A8" t="s">
        <v>6904</v>
      </c>
      <c r="B8" s="205" t="e">
        <f>IF('Crisis Indicator Data'!#REF!="No Data",1,IF(#REF!&lt;&gt;"",1,0))</f>
        <v>#REF!</v>
      </c>
      <c r="C8" s="205" t="e">
        <f>IF('Crisis Indicator Data'!#REF!="No Data",1,IF(#REF!&lt;&gt;"",1,0))</f>
        <v>#REF!</v>
      </c>
      <c r="D8" s="205" t="e">
        <f>IF('Crisis Indicator Data'!#REF!="No Data",1,IF(#REF!&lt;&gt;"",1,0))</f>
        <v>#REF!</v>
      </c>
      <c r="E8" s="205" t="e">
        <f>IF('Crisis Indicator Data'!#REF!="No Data",1,IF(#REF!&lt;&gt;"",1,0))</f>
        <v>#REF!</v>
      </c>
      <c r="F8" s="205" t="e">
        <f>IF('Crisis Indicator Data'!#REF!="No Data",1,IF(#REF!&lt;&gt;"",1,0))</f>
        <v>#REF!</v>
      </c>
      <c r="G8" s="205" t="e">
        <f>IF('Crisis Indicator Data'!#REF!="No Data",1,IF(#REF!&lt;&gt;"",1,0))</f>
        <v>#REF!</v>
      </c>
      <c r="H8" s="205" t="e">
        <f>IF('Crisis Indicator Data'!#REF!="No Data",1,IF(#REF!&lt;&gt;"",1,0))</f>
        <v>#REF!</v>
      </c>
      <c r="I8" s="205" t="e">
        <f>IF('Crisis Indicator Data'!#REF!="No Data",1,IF(#REF!&lt;&gt;"",1,0))</f>
        <v>#REF!</v>
      </c>
      <c r="J8" s="205" t="e">
        <f>IF('Crisis Indicator Data'!#REF!="No Data",1,IF(#REF!&lt;&gt;"",1,0))</f>
        <v>#REF!</v>
      </c>
      <c r="K8" s="205" t="e">
        <f>IF('Crisis Indicator Data'!#REF!="No Data",1,IF(#REF!&lt;&gt;"",1,0))</f>
        <v>#REF!</v>
      </c>
      <c r="L8" s="205" t="e">
        <f>IF('Crisis Indicator Data'!#REF!="No Data",1,IF(#REF!&lt;&gt;"",1,0))</f>
        <v>#REF!</v>
      </c>
      <c r="M8" s="205" t="e">
        <f>IF('Crisis Indicator Data'!#REF!="No Data",1,IF(#REF!&lt;&gt;"",1,0))</f>
        <v>#REF!</v>
      </c>
      <c r="N8" s="205" t="e">
        <f>IF('Crisis Indicator Data'!#REF!="No Data",1,IF(#REF!&lt;&gt;"",1,0))</f>
        <v>#REF!</v>
      </c>
      <c r="O8" s="205" t="e">
        <f>IF('Crisis Indicator Data'!#REF!="No Data",1,IF(#REF!&lt;&gt;"",1,0))</f>
        <v>#REF!</v>
      </c>
      <c r="P8" s="205" t="e">
        <f>IF('Crisis Indicator Data'!#REF!="No Data",1,IF(#REF!&lt;&gt;"",1,0))</f>
        <v>#REF!</v>
      </c>
      <c r="Q8" s="205" t="e">
        <f>IF('Crisis Indicator Data'!#REF!="No Data",1,IF(#REF!&lt;&gt;"",1,0))</f>
        <v>#REF!</v>
      </c>
      <c r="R8" s="205" t="e">
        <f>IF('Crisis Indicator Data'!#REF!="No Data",1,IF(#REF!&lt;&gt;"",1,0))</f>
        <v>#REF!</v>
      </c>
      <c r="S8" s="205" t="e">
        <f>IF('Crisis Indicator Data'!#REF!="No Data",1,IF(#REF!&lt;&gt;"",1,0))</f>
        <v>#REF!</v>
      </c>
      <c r="T8" s="205" t="e">
        <f>IF('Crisis Indicator Data'!#REF!="No Data",1,IF(#REF!&lt;&gt;"",1,0))</f>
        <v>#REF!</v>
      </c>
      <c r="U8" s="205" t="e">
        <f>IF('Crisis Indicator Data'!#REF!="No Data",1,IF(#REF!&lt;&gt;"",1,0))</f>
        <v>#REF!</v>
      </c>
      <c r="V8" s="205" t="e">
        <f>IF('Crisis Indicator Data'!#REF!="No Data",1,IF(#REF!&lt;&gt;"",1,0))</f>
        <v>#REF!</v>
      </c>
      <c r="W8" s="205" t="e">
        <f>IF('Crisis Indicator Data'!#REF!="No Data",1,IF(#REF!&lt;&gt;"",1,0))</f>
        <v>#REF!</v>
      </c>
      <c r="X8" s="205" t="e">
        <f>IF('Crisis Indicator Data'!#REF!="No Data",1,IF(#REF!&lt;&gt;"",1,0))</f>
        <v>#REF!</v>
      </c>
      <c r="Y8" s="205" t="e">
        <f>IF('Crisis Indicator Data'!#REF!="No Data",1,IF(#REF!&lt;&gt;"",1,0))</f>
        <v>#REF!</v>
      </c>
      <c r="Z8" s="205" t="e">
        <f>IF('Crisis Indicator Data'!#REF!="No Data",1,IF(#REF!&lt;&gt;"",1,0))</f>
        <v>#REF!</v>
      </c>
      <c r="AA8" s="205" t="e">
        <f>IF('Crisis Indicator Data'!#REF!="No Data",1,IF(#REF!&lt;&gt;"",1,0))</f>
        <v>#REF!</v>
      </c>
      <c r="AB8" s="205" t="e">
        <f>IF('Crisis Indicator Data'!#REF!="No Data",1,IF(#REF!&lt;&gt;"",1,0))</f>
        <v>#REF!</v>
      </c>
      <c r="AC8" s="205" t="e">
        <f>IF('Crisis Indicator Data'!#REF!="No Data",1,IF(#REF!&lt;&gt;"",1,0))</f>
        <v>#REF!</v>
      </c>
      <c r="AD8" s="205" t="e">
        <f>IF('Crisis Indicator Data'!#REF!="No Data",1,IF(#REF!&lt;&gt;"",1,0))</f>
        <v>#REF!</v>
      </c>
      <c r="AE8" s="205" t="e">
        <f>IF('Crisis Indicator Data'!#REF!="No Data",1,IF(#REF!&lt;&gt;"",1,0))</f>
        <v>#REF!</v>
      </c>
      <c r="AF8" s="205" t="e">
        <f>IF('Crisis Indicator Data'!#REF!="No Data",1,IF(#REF!&lt;&gt;"",1,0))</f>
        <v>#REF!</v>
      </c>
      <c r="AG8" s="205" t="e">
        <f>IF('Crisis Indicator Data'!#REF!="No Data",1,IF(#REF!&lt;&gt;"",1,0))</f>
        <v>#REF!</v>
      </c>
      <c r="AH8" s="205" t="e">
        <f>IF('Crisis Indicator Data'!#REF!="No Data",1,IF(#REF!&lt;&gt;"",1,0))</f>
        <v>#REF!</v>
      </c>
      <c r="AI8" s="205" t="e">
        <f>IF('Crisis Indicator Data'!#REF!="No Data",1,IF(#REF!&lt;&gt;"",1,0))</f>
        <v>#REF!</v>
      </c>
      <c r="AJ8" s="205" t="e">
        <f>IF('Crisis Indicator Data'!#REF!="No Data",1,IF(#REF!&lt;&gt;"",1,0))</f>
        <v>#REF!</v>
      </c>
      <c r="AK8" s="205" t="e">
        <f>IF('Crisis Indicator Data'!#REF!="No Data",1,IF(#REF!&lt;&gt;"",1,0))</f>
        <v>#REF!</v>
      </c>
      <c r="AL8" s="205" t="e">
        <f>IF('Crisis Indicator Data'!#REF!="No Data",1,IF(#REF!&lt;&gt;"",1,0))</f>
        <v>#REF!</v>
      </c>
      <c r="AM8" s="205" t="e">
        <f>IF('Crisis Indicator Data'!#REF!="No Data",1,IF(#REF!&lt;&gt;"",1,0))</f>
        <v>#REF!</v>
      </c>
      <c r="AN8" s="205" t="e">
        <f>IF('Crisis Indicator Data'!#REF!="No Data",1,IF(#REF!&lt;&gt;"",1,0))</f>
        <v>#REF!</v>
      </c>
      <c r="AO8" s="205" t="e">
        <f>IF('Crisis Indicator Data'!#REF!="No Data",1,IF(#REF!&lt;&gt;"",1,0))</f>
        <v>#REF!</v>
      </c>
      <c r="AP8" s="205" t="e">
        <f>IF('Crisis Indicator Data'!#REF!="No Data",1,IF(#REF!&lt;&gt;"",1,0))</f>
        <v>#REF!</v>
      </c>
      <c r="AQ8" s="205" t="e">
        <f>IF('Crisis Indicator Data'!#REF!="No Data",1,IF(#REF!&lt;&gt;"",1,0))</f>
        <v>#REF!</v>
      </c>
      <c r="AR8" s="205" t="e">
        <f>IF('Crisis Indicator Data'!#REF!="No Data",1,IF(#REF!&lt;&gt;"",1,0))</f>
        <v>#REF!</v>
      </c>
      <c r="AS8" s="205" t="e">
        <f>IF('Crisis Indicator Data'!#REF!="No Data",1,IF(#REF!&lt;&gt;"",1,0))</f>
        <v>#REF!</v>
      </c>
      <c r="AT8" s="205" t="e">
        <f>IF('Crisis Indicator Data'!#REF!="No Data",1,IF(#REF!&lt;&gt;"",1,0))</f>
        <v>#REF!</v>
      </c>
      <c r="AU8" s="205" t="e">
        <f>IF('Crisis Indicator Data'!#REF!="No Data",1,IF(#REF!&lt;&gt;"",1,0))</f>
        <v>#REF!</v>
      </c>
      <c r="AV8" s="205" t="e">
        <f>IF('Crisis Indicator Data'!#REF!="No Data",1,IF(#REF!&lt;&gt;"",1,0))</f>
        <v>#REF!</v>
      </c>
      <c r="AW8" s="205" t="e">
        <f>IF('Crisis Indicator Data'!#REF!="No Data",1,IF(#REF!&lt;&gt;"",1,0))</f>
        <v>#REF!</v>
      </c>
      <c r="AX8" s="205" t="e">
        <f>IF('Crisis Indicator Data'!#REF!="No Data",1,IF(#REF!&lt;&gt;"",1,0))</f>
        <v>#REF!</v>
      </c>
      <c r="AY8" s="205" t="e">
        <f>IF('Crisis Indicator Data'!#REF!="No Data",1,IF(#REF!&lt;&gt;"",1,0))</f>
        <v>#REF!</v>
      </c>
      <c r="AZ8" s="205" t="e">
        <f>IF('Crisis Indicator Data'!#REF!="No Data",1,IF(#REF!&lt;&gt;"",1,0))</f>
        <v>#REF!</v>
      </c>
      <c r="BA8" t="e">
        <f t="shared" si="0"/>
        <v>#REF!</v>
      </c>
      <c r="BB8" s="22" t="e">
        <f t="shared" si="1"/>
        <v>#REF!</v>
      </c>
    </row>
    <row r="9" spans="1:54" x14ac:dyDescent="0.35">
      <c r="A9" t="s">
        <v>6908</v>
      </c>
      <c r="B9" s="205" t="e">
        <f>IF('Crisis Indicator Data'!#REF!="No Data",1,IF(#REF!&lt;&gt;"",1,0))</f>
        <v>#REF!</v>
      </c>
      <c r="C9" s="205" t="e">
        <f>IF('Crisis Indicator Data'!#REF!="No Data",1,IF(#REF!&lt;&gt;"",1,0))</f>
        <v>#REF!</v>
      </c>
      <c r="D9" s="205" t="e">
        <f>IF('Crisis Indicator Data'!#REF!="No Data",1,IF(#REF!&lt;&gt;"",1,0))</f>
        <v>#REF!</v>
      </c>
      <c r="E9" s="205" t="e">
        <f>IF('Crisis Indicator Data'!#REF!="No Data",1,IF(#REF!&lt;&gt;"",1,0))</f>
        <v>#REF!</v>
      </c>
      <c r="F9" s="205" t="e">
        <f>IF('Crisis Indicator Data'!#REF!="No Data",1,IF(#REF!&lt;&gt;"",1,0))</f>
        <v>#REF!</v>
      </c>
      <c r="G9" s="205" t="e">
        <f>IF('Crisis Indicator Data'!#REF!="No Data",1,IF(#REF!&lt;&gt;"",1,0))</f>
        <v>#REF!</v>
      </c>
      <c r="H9" s="205" t="e">
        <f>IF('Crisis Indicator Data'!#REF!="No Data",1,IF(#REF!&lt;&gt;"",1,0))</f>
        <v>#REF!</v>
      </c>
      <c r="I9" s="205" t="e">
        <f>IF('Crisis Indicator Data'!#REF!="No Data",1,IF(#REF!&lt;&gt;"",1,0))</f>
        <v>#REF!</v>
      </c>
      <c r="J9" s="205" t="e">
        <f>IF('Crisis Indicator Data'!#REF!="No Data",1,IF(#REF!&lt;&gt;"",1,0))</f>
        <v>#REF!</v>
      </c>
      <c r="K9" s="205" t="e">
        <f>IF('Crisis Indicator Data'!#REF!="No Data",1,IF(#REF!&lt;&gt;"",1,0))</f>
        <v>#REF!</v>
      </c>
      <c r="L9" s="205" t="e">
        <f>IF('Crisis Indicator Data'!#REF!="No Data",1,IF(#REF!&lt;&gt;"",1,0))</f>
        <v>#REF!</v>
      </c>
      <c r="M9" s="205" t="e">
        <f>IF('Crisis Indicator Data'!#REF!="No Data",1,IF(#REF!&lt;&gt;"",1,0))</f>
        <v>#REF!</v>
      </c>
      <c r="N9" s="205" t="e">
        <f>IF('Crisis Indicator Data'!#REF!="No Data",1,IF(#REF!&lt;&gt;"",1,0))</f>
        <v>#REF!</v>
      </c>
      <c r="O9" s="205" t="e">
        <f>IF('Crisis Indicator Data'!#REF!="No Data",1,IF(#REF!&lt;&gt;"",1,0))</f>
        <v>#REF!</v>
      </c>
      <c r="P9" s="205" t="e">
        <f>IF('Crisis Indicator Data'!#REF!="No Data",1,IF(#REF!&lt;&gt;"",1,0))</f>
        <v>#REF!</v>
      </c>
      <c r="Q9" s="205" t="e">
        <f>IF('Crisis Indicator Data'!#REF!="No Data",1,IF(#REF!&lt;&gt;"",1,0))</f>
        <v>#REF!</v>
      </c>
      <c r="R9" s="205" t="e">
        <f>IF('Crisis Indicator Data'!#REF!="No Data",1,IF(#REF!&lt;&gt;"",1,0))</f>
        <v>#REF!</v>
      </c>
      <c r="S9" s="205" t="e">
        <f>IF('Crisis Indicator Data'!#REF!="No Data",1,IF(#REF!&lt;&gt;"",1,0))</f>
        <v>#REF!</v>
      </c>
      <c r="T9" s="205" t="e">
        <f>IF('Crisis Indicator Data'!#REF!="No Data",1,IF(#REF!&lt;&gt;"",1,0))</f>
        <v>#REF!</v>
      </c>
      <c r="U9" s="205" t="e">
        <f>IF('Crisis Indicator Data'!#REF!="No Data",1,IF(#REF!&lt;&gt;"",1,0))</f>
        <v>#REF!</v>
      </c>
      <c r="V9" s="205" t="e">
        <f>IF('Crisis Indicator Data'!#REF!="No Data",1,IF(#REF!&lt;&gt;"",1,0))</f>
        <v>#REF!</v>
      </c>
      <c r="W9" s="205" t="e">
        <f>IF('Crisis Indicator Data'!#REF!="No Data",1,IF(#REF!&lt;&gt;"",1,0))</f>
        <v>#REF!</v>
      </c>
      <c r="X9" s="205" t="e">
        <f>IF('Crisis Indicator Data'!#REF!="No Data",1,IF(#REF!&lt;&gt;"",1,0))</f>
        <v>#REF!</v>
      </c>
      <c r="Y9" s="205" t="e">
        <f>IF('Crisis Indicator Data'!#REF!="No Data",1,IF(#REF!&lt;&gt;"",1,0))</f>
        <v>#REF!</v>
      </c>
      <c r="Z9" s="205" t="e">
        <f>IF('Crisis Indicator Data'!#REF!="No Data",1,IF(#REF!&lt;&gt;"",1,0))</f>
        <v>#REF!</v>
      </c>
      <c r="AA9" s="205" t="e">
        <f>IF('Crisis Indicator Data'!#REF!="No Data",1,IF(#REF!&lt;&gt;"",1,0))</f>
        <v>#REF!</v>
      </c>
      <c r="AB9" s="205" t="e">
        <f>IF('Crisis Indicator Data'!#REF!="No Data",1,IF(#REF!&lt;&gt;"",1,0))</f>
        <v>#REF!</v>
      </c>
      <c r="AC9" s="205" t="e">
        <f>IF('Crisis Indicator Data'!#REF!="No Data",1,IF(#REF!&lt;&gt;"",1,0))</f>
        <v>#REF!</v>
      </c>
      <c r="AD9" s="205" t="e">
        <f>IF('Crisis Indicator Data'!#REF!="No Data",1,IF(#REF!&lt;&gt;"",1,0))</f>
        <v>#REF!</v>
      </c>
      <c r="AE9" s="205" t="e">
        <f>IF('Crisis Indicator Data'!#REF!="No Data",1,IF(#REF!&lt;&gt;"",1,0))</f>
        <v>#REF!</v>
      </c>
      <c r="AF9" s="205" t="e">
        <f>IF('Crisis Indicator Data'!#REF!="No Data",1,IF(#REF!&lt;&gt;"",1,0))</f>
        <v>#REF!</v>
      </c>
      <c r="AG9" s="205" t="e">
        <f>IF('Crisis Indicator Data'!#REF!="No Data",1,IF(#REF!&lt;&gt;"",1,0))</f>
        <v>#REF!</v>
      </c>
      <c r="AH9" s="205" t="e">
        <f>IF('Crisis Indicator Data'!#REF!="No Data",1,IF(#REF!&lt;&gt;"",1,0))</f>
        <v>#REF!</v>
      </c>
      <c r="AI9" s="205" t="e">
        <f>IF('Crisis Indicator Data'!#REF!="No Data",1,IF(#REF!&lt;&gt;"",1,0))</f>
        <v>#REF!</v>
      </c>
      <c r="AJ9" s="205" t="e">
        <f>IF('Crisis Indicator Data'!#REF!="No Data",1,IF(#REF!&lt;&gt;"",1,0))</f>
        <v>#REF!</v>
      </c>
      <c r="AK9" s="205" t="e">
        <f>IF('Crisis Indicator Data'!#REF!="No Data",1,IF(#REF!&lt;&gt;"",1,0))</f>
        <v>#REF!</v>
      </c>
      <c r="AL9" s="205" t="e">
        <f>IF('Crisis Indicator Data'!#REF!="No Data",1,IF(#REF!&lt;&gt;"",1,0))</f>
        <v>#REF!</v>
      </c>
      <c r="AM9" s="205" t="e">
        <f>IF('Crisis Indicator Data'!#REF!="No Data",1,IF(#REF!&lt;&gt;"",1,0))</f>
        <v>#REF!</v>
      </c>
      <c r="AN9" s="205" t="e">
        <f>IF('Crisis Indicator Data'!#REF!="No Data",1,IF(#REF!&lt;&gt;"",1,0))</f>
        <v>#REF!</v>
      </c>
      <c r="AO9" s="205" t="e">
        <f>IF('Crisis Indicator Data'!#REF!="No Data",1,IF(#REF!&lt;&gt;"",1,0))</f>
        <v>#REF!</v>
      </c>
      <c r="AP9" s="205" t="e">
        <f>IF('Crisis Indicator Data'!#REF!="No Data",1,IF(#REF!&lt;&gt;"",1,0))</f>
        <v>#REF!</v>
      </c>
      <c r="AQ9" s="205" t="e">
        <f>IF('Crisis Indicator Data'!#REF!="No Data",1,IF(#REF!&lt;&gt;"",1,0))</f>
        <v>#REF!</v>
      </c>
      <c r="AR9" s="205" t="e">
        <f>IF('Crisis Indicator Data'!#REF!="No Data",1,IF(#REF!&lt;&gt;"",1,0))</f>
        <v>#REF!</v>
      </c>
      <c r="AS9" s="205" t="e">
        <f>IF('Crisis Indicator Data'!#REF!="No Data",1,IF(#REF!&lt;&gt;"",1,0))</f>
        <v>#REF!</v>
      </c>
      <c r="AT9" s="205" t="e">
        <f>IF('Crisis Indicator Data'!#REF!="No Data",1,IF(#REF!&lt;&gt;"",1,0))</f>
        <v>#REF!</v>
      </c>
      <c r="AU9" s="205" t="e">
        <f>IF('Crisis Indicator Data'!#REF!="No Data",1,IF(#REF!&lt;&gt;"",1,0))</f>
        <v>#REF!</v>
      </c>
      <c r="AV9" s="205" t="e">
        <f>IF('Crisis Indicator Data'!#REF!="No Data",1,IF(#REF!&lt;&gt;"",1,0))</f>
        <v>#REF!</v>
      </c>
      <c r="AW9" s="205" t="e">
        <f>IF('Crisis Indicator Data'!#REF!="No Data",1,IF(#REF!&lt;&gt;"",1,0))</f>
        <v>#REF!</v>
      </c>
      <c r="AX9" s="205" t="e">
        <f>IF('Crisis Indicator Data'!#REF!="No Data",1,IF(#REF!&lt;&gt;"",1,0))</f>
        <v>#REF!</v>
      </c>
      <c r="AY9" s="205" t="e">
        <f>IF('Crisis Indicator Data'!#REF!="No Data",1,IF(#REF!&lt;&gt;"",1,0))</f>
        <v>#REF!</v>
      </c>
      <c r="AZ9" s="205" t="e">
        <f>IF('Crisis Indicator Data'!#REF!="No Data",1,IF(#REF!&lt;&gt;"",1,0))</f>
        <v>#REF!</v>
      </c>
      <c r="BA9" t="e">
        <f t="shared" si="0"/>
        <v>#REF!</v>
      </c>
      <c r="BB9" s="22" t="e">
        <f t="shared" si="1"/>
        <v>#REF!</v>
      </c>
    </row>
    <row r="10" spans="1:54" x14ac:dyDescent="0.35">
      <c r="A10" t="s">
        <v>6910</v>
      </c>
      <c r="B10" s="205" t="e">
        <f>IF('Crisis Indicator Data'!#REF!="No Data",1,IF(#REF!&lt;&gt;"",1,0))</f>
        <v>#REF!</v>
      </c>
      <c r="C10" s="205" t="e">
        <f>IF('Crisis Indicator Data'!#REF!="No Data",1,IF(#REF!&lt;&gt;"",1,0))</f>
        <v>#REF!</v>
      </c>
      <c r="D10" s="205" t="e">
        <f>IF('Crisis Indicator Data'!#REF!="No Data",1,IF(#REF!&lt;&gt;"",1,0))</f>
        <v>#REF!</v>
      </c>
      <c r="E10" s="205" t="e">
        <f>IF('Crisis Indicator Data'!#REF!="No Data",1,IF(#REF!&lt;&gt;"",1,0))</f>
        <v>#REF!</v>
      </c>
      <c r="F10" s="205" t="e">
        <f>IF('Crisis Indicator Data'!#REF!="No Data",1,IF(#REF!&lt;&gt;"",1,0))</f>
        <v>#REF!</v>
      </c>
      <c r="G10" s="205" t="e">
        <f>IF('Crisis Indicator Data'!#REF!="No Data",1,IF(#REF!&lt;&gt;"",1,0))</f>
        <v>#REF!</v>
      </c>
      <c r="H10" s="205" t="e">
        <f>IF('Crisis Indicator Data'!#REF!="No Data",1,IF(#REF!&lt;&gt;"",1,0))</f>
        <v>#REF!</v>
      </c>
      <c r="I10" s="205" t="e">
        <f>IF('Crisis Indicator Data'!#REF!="No Data",1,IF(#REF!&lt;&gt;"",1,0))</f>
        <v>#REF!</v>
      </c>
      <c r="J10" s="205" t="e">
        <f>IF('Crisis Indicator Data'!#REF!="No Data",1,IF(#REF!&lt;&gt;"",1,0))</f>
        <v>#REF!</v>
      </c>
      <c r="K10" s="205" t="e">
        <f>IF('Crisis Indicator Data'!#REF!="No Data",1,IF(#REF!&lt;&gt;"",1,0))</f>
        <v>#REF!</v>
      </c>
      <c r="L10" s="205" t="e">
        <f>IF('Crisis Indicator Data'!#REF!="No Data",1,IF(#REF!&lt;&gt;"",1,0))</f>
        <v>#REF!</v>
      </c>
      <c r="M10" s="205" t="e">
        <f>IF('Crisis Indicator Data'!#REF!="No Data",1,IF(#REF!&lt;&gt;"",1,0))</f>
        <v>#REF!</v>
      </c>
      <c r="N10" s="205" t="e">
        <f>IF('Crisis Indicator Data'!#REF!="No Data",1,IF(#REF!&lt;&gt;"",1,0))</f>
        <v>#REF!</v>
      </c>
      <c r="O10" s="205" t="e">
        <f>IF('Crisis Indicator Data'!#REF!="No Data",1,IF(#REF!&lt;&gt;"",1,0))</f>
        <v>#REF!</v>
      </c>
      <c r="P10" s="205" t="e">
        <f>IF('Crisis Indicator Data'!#REF!="No Data",1,IF(#REF!&lt;&gt;"",1,0))</f>
        <v>#REF!</v>
      </c>
      <c r="Q10" s="205" t="e">
        <f>IF('Crisis Indicator Data'!#REF!="No Data",1,IF(#REF!&lt;&gt;"",1,0))</f>
        <v>#REF!</v>
      </c>
      <c r="R10" s="205" t="e">
        <f>IF('Crisis Indicator Data'!#REF!="No Data",1,IF(#REF!&lt;&gt;"",1,0))</f>
        <v>#REF!</v>
      </c>
      <c r="S10" s="205" t="e">
        <f>IF('Crisis Indicator Data'!#REF!="No Data",1,IF(#REF!&lt;&gt;"",1,0))</f>
        <v>#REF!</v>
      </c>
      <c r="T10" s="205" t="e">
        <f>IF('Crisis Indicator Data'!#REF!="No Data",1,IF(#REF!&lt;&gt;"",1,0))</f>
        <v>#REF!</v>
      </c>
      <c r="U10" s="205" t="e">
        <f>IF('Crisis Indicator Data'!#REF!="No Data",1,IF(#REF!&lt;&gt;"",1,0))</f>
        <v>#REF!</v>
      </c>
      <c r="V10" s="205" t="e">
        <f>IF('Crisis Indicator Data'!#REF!="No Data",1,IF(#REF!&lt;&gt;"",1,0))</f>
        <v>#REF!</v>
      </c>
      <c r="W10" s="205" t="e">
        <f>IF('Crisis Indicator Data'!#REF!="No Data",1,IF(#REF!&lt;&gt;"",1,0))</f>
        <v>#REF!</v>
      </c>
      <c r="X10" s="205" t="e">
        <f>IF('Crisis Indicator Data'!#REF!="No Data",1,IF(#REF!&lt;&gt;"",1,0))</f>
        <v>#REF!</v>
      </c>
      <c r="Y10" s="205" t="e">
        <f>IF('Crisis Indicator Data'!#REF!="No Data",1,IF(#REF!&lt;&gt;"",1,0))</f>
        <v>#REF!</v>
      </c>
      <c r="Z10" s="205" t="e">
        <f>IF('Crisis Indicator Data'!#REF!="No Data",1,IF(#REF!&lt;&gt;"",1,0))</f>
        <v>#REF!</v>
      </c>
      <c r="AA10" s="205" t="e">
        <f>IF('Crisis Indicator Data'!#REF!="No Data",1,IF(#REF!&lt;&gt;"",1,0))</f>
        <v>#REF!</v>
      </c>
      <c r="AB10" s="205" t="e">
        <f>IF('Crisis Indicator Data'!#REF!="No Data",1,IF(#REF!&lt;&gt;"",1,0))</f>
        <v>#REF!</v>
      </c>
      <c r="AC10" s="205" t="e">
        <f>IF('Crisis Indicator Data'!#REF!="No Data",1,IF(#REF!&lt;&gt;"",1,0))</f>
        <v>#REF!</v>
      </c>
      <c r="AD10" s="205" t="e">
        <f>IF('Crisis Indicator Data'!#REF!="No Data",1,IF(#REF!&lt;&gt;"",1,0))</f>
        <v>#REF!</v>
      </c>
      <c r="AE10" s="205" t="e">
        <f>IF('Crisis Indicator Data'!#REF!="No Data",1,IF(#REF!&lt;&gt;"",1,0))</f>
        <v>#REF!</v>
      </c>
      <c r="AF10" s="205" t="e">
        <f>IF('Crisis Indicator Data'!#REF!="No Data",1,IF(#REF!&lt;&gt;"",1,0))</f>
        <v>#REF!</v>
      </c>
      <c r="AG10" s="205" t="e">
        <f>IF('Crisis Indicator Data'!#REF!="No Data",1,IF(#REF!&lt;&gt;"",1,0))</f>
        <v>#REF!</v>
      </c>
      <c r="AH10" s="205" t="e">
        <f>IF('Crisis Indicator Data'!#REF!="No Data",1,IF(#REF!&lt;&gt;"",1,0))</f>
        <v>#REF!</v>
      </c>
      <c r="AI10" s="205" t="e">
        <f>IF('Crisis Indicator Data'!#REF!="No Data",1,IF(#REF!&lt;&gt;"",1,0))</f>
        <v>#REF!</v>
      </c>
      <c r="AJ10" s="205" t="e">
        <f>IF('Crisis Indicator Data'!#REF!="No Data",1,IF(#REF!&lt;&gt;"",1,0))</f>
        <v>#REF!</v>
      </c>
      <c r="AK10" s="205" t="e">
        <f>IF('Crisis Indicator Data'!#REF!="No Data",1,IF(#REF!&lt;&gt;"",1,0))</f>
        <v>#REF!</v>
      </c>
      <c r="AL10" s="205" t="e">
        <f>IF('Crisis Indicator Data'!#REF!="No Data",1,IF(#REF!&lt;&gt;"",1,0))</f>
        <v>#REF!</v>
      </c>
      <c r="AM10" s="205" t="e">
        <f>IF('Crisis Indicator Data'!#REF!="No Data",1,IF(#REF!&lt;&gt;"",1,0))</f>
        <v>#REF!</v>
      </c>
      <c r="AN10" s="205" t="e">
        <f>IF('Crisis Indicator Data'!#REF!="No Data",1,IF(#REF!&lt;&gt;"",1,0))</f>
        <v>#REF!</v>
      </c>
      <c r="AO10" s="205" t="e">
        <f>IF('Crisis Indicator Data'!#REF!="No Data",1,IF(#REF!&lt;&gt;"",1,0))</f>
        <v>#REF!</v>
      </c>
      <c r="AP10" s="205" t="e">
        <f>IF('Crisis Indicator Data'!#REF!="No Data",1,IF(#REF!&lt;&gt;"",1,0))</f>
        <v>#REF!</v>
      </c>
      <c r="AQ10" s="205" t="e">
        <f>IF('Crisis Indicator Data'!#REF!="No Data",1,IF(#REF!&lt;&gt;"",1,0))</f>
        <v>#REF!</v>
      </c>
      <c r="AR10" s="205" t="e">
        <f>IF('Crisis Indicator Data'!#REF!="No Data",1,IF(#REF!&lt;&gt;"",1,0))</f>
        <v>#REF!</v>
      </c>
      <c r="AS10" s="205" t="e">
        <f>IF('Crisis Indicator Data'!#REF!="No Data",1,IF(#REF!&lt;&gt;"",1,0))</f>
        <v>#REF!</v>
      </c>
      <c r="AT10" s="205" t="e">
        <f>IF('Crisis Indicator Data'!#REF!="No Data",1,IF(#REF!&lt;&gt;"",1,0))</f>
        <v>#REF!</v>
      </c>
      <c r="AU10" s="205" t="e">
        <f>IF('Crisis Indicator Data'!#REF!="No Data",1,IF(#REF!&lt;&gt;"",1,0))</f>
        <v>#REF!</v>
      </c>
      <c r="AV10" s="205" t="e">
        <f>IF('Crisis Indicator Data'!#REF!="No Data",1,IF(#REF!&lt;&gt;"",1,0))</f>
        <v>#REF!</v>
      </c>
      <c r="AW10" s="205" t="e">
        <f>IF('Crisis Indicator Data'!#REF!="No Data",1,IF(#REF!&lt;&gt;"",1,0))</f>
        <v>#REF!</v>
      </c>
      <c r="AX10" s="205" t="e">
        <f>IF('Crisis Indicator Data'!#REF!="No Data",1,IF(#REF!&lt;&gt;"",1,0))</f>
        <v>#REF!</v>
      </c>
      <c r="AY10" s="205" t="e">
        <f>IF('Crisis Indicator Data'!#REF!="No Data",1,IF(#REF!&lt;&gt;"",1,0))</f>
        <v>#REF!</v>
      </c>
      <c r="AZ10" s="205" t="e">
        <f>IF('Crisis Indicator Data'!#REF!="No Data",1,IF(#REF!&lt;&gt;"",1,0))</f>
        <v>#REF!</v>
      </c>
      <c r="BA10" t="e">
        <f t="shared" si="0"/>
        <v>#REF!</v>
      </c>
      <c r="BB10" s="22" t="e">
        <f t="shared" si="1"/>
        <v>#REF!</v>
      </c>
    </row>
    <row r="11" spans="1:54" x14ac:dyDescent="0.35">
      <c r="A11" t="s">
        <v>6911</v>
      </c>
      <c r="B11" s="205" t="e">
        <f>IF('Crisis Indicator Data'!#REF!="No Data",1,IF(#REF!&lt;&gt;"",1,0))</f>
        <v>#REF!</v>
      </c>
      <c r="C11" s="205" t="e">
        <f>IF('Crisis Indicator Data'!#REF!="No Data",1,IF(#REF!&lt;&gt;"",1,0))</f>
        <v>#REF!</v>
      </c>
      <c r="D11" s="205" t="e">
        <f>IF('Crisis Indicator Data'!#REF!="No Data",1,IF(#REF!&lt;&gt;"",1,0))</f>
        <v>#REF!</v>
      </c>
      <c r="E11" s="205" t="e">
        <f>IF('Crisis Indicator Data'!#REF!="No Data",1,IF(#REF!&lt;&gt;"",1,0))</f>
        <v>#REF!</v>
      </c>
      <c r="F11" s="205" t="e">
        <f>IF('Crisis Indicator Data'!#REF!="No Data",1,IF(#REF!&lt;&gt;"",1,0))</f>
        <v>#REF!</v>
      </c>
      <c r="G11" s="205" t="e">
        <f>IF('Crisis Indicator Data'!#REF!="No Data",1,IF(#REF!&lt;&gt;"",1,0))</f>
        <v>#REF!</v>
      </c>
      <c r="H11" s="205" t="e">
        <f>IF('Crisis Indicator Data'!#REF!="No Data",1,IF(#REF!&lt;&gt;"",1,0))</f>
        <v>#REF!</v>
      </c>
      <c r="I11" s="205" t="e">
        <f>IF('Crisis Indicator Data'!#REF!="No Data",1,IF(#REF!&lt;&gt;"",1,0))</f>
        <v>#REF!</v>
      </c>
      <c r="J11" s="205" t="e">
        <f>IF('Crisis Indicator Data'!#REF!="No Data",1,IF(#REF!&lt;&gt;"",1,0))</f>
        <v>#REF!</v>
      </c>
      <c r="K11" s="205" t="e">
        <f>IF('Crisis Indicator Data'!#REF!="No Data",1,IF(#REF!&lt;&gt;"",1,0))</f>
        <v>#REF!</v>
      </c>
      <c r="L11" s="205" t="e">
        <f>IF('Crisis Indicator Data'!#REF!="No Data",1,IF(#REF!&lt;&gt;"",1,0))</f>
        <v>#REF!</v>
      </c>
      <c r="M11" s="205" t="e">
        <f>IF('Crisis Indicator Data'!#REF!="No Data",1,IF(#REF!&lt;&gt;"",1,0))</f>
        <v>#REF!</v>
      </c>
      <c r="N11" s="205" t="e">
        <f>IF('Crisis Indicator Data'!#REF!="No Data",1,IF(#REF!&lt;&gt;"",1,0))</f>
        <v>#REF!</v>
      </c>
      <c r="O11" s="205" t="e">
        <f>IF('Crisis Indicator Data'!#REF!="No Data",1,IF(#REF!&lt;&gt;"",1,0))</f>
        <v>#REF!</v>
      </c>
      <c r="P11" s="205" t="e">
        <f>IF('Crisis Indicator Data'!#REF!="No Data",1,IF(#REF!&lt;&gt;"",1,0))</f>
        <v>#REF!</v>
      </c>
      <c r="Q11" s="205" t="e">
        <f>IF('Crisis Indicator Data'!#REF!="No Data",1,IF(#REF!&lt;&gt;"",1,0))</f>
        <v>#REF!</v>
      </c>
      <c r="R11" s="205" t="e">
        <f>IF('Crisis Indicator Data'!#REF!="No Data",1,IF(#REF!&lt;&gt;"",1,0))</f>
        <v>#REF!</v>
      </c>
      <c r="S11" s="205" t="e">
        <f>IF('Crisis Indicator Data'!#REF!="No Data",1,IF(#REF!&lt;&gt;"",1,0))</f>
        <v>#REF!</v>
      </c>
      <c r="T11" s="205" t="e">
        <f>IF('Crisis Indicator Data'!#REF!="No Data",1,IF(#REF!&lt;&gt;"",1,0))</f>
        <v>#REF!</v>
      </c>
      <c r="U11" s="205" t="e">
        <f>IF('Crisis Indicator Data'!#REF!="No Data",1,IF(#REF!&lt;&gt;"",1,0))</f>
        <v>#REF!</v>
      </c>
      <c r="V11" s="205" t="e">
        <f>IF('Crisis Indicator Data'!#REF!="No Data",1,IF(#REF!&lt;&gt;"",1,0))</f>
        <v>#REF!</v>
      </c>
      <c r="W11" s="205" t="e">
        <f>IF('Crisis Indicator Data'!#REF!="No Data",1,IF(#REF!&lt;&gt;"",1,0))</f>
        <v>#REF!</v>
      </c>
      <c r="X11" s="205" t="e">
        <f>IF('Crisis Indicator Data'!#REF!="No Data",1,IF(#REF!&lt;&gt;"",1,0))</f>
        <v>#REF!</v>
      </c>
      <c r="Y11" s="205" t="e">
        <f>IF('Crisis Indicator Data'!#REF!="No Data",1,IF(#REF!&lt;&gt;"",1,0))</f>
        <v>#REF!</v>
      </c>
      <c r="Z11" s="205" t="e">
        <f>IF('Crisis Indicator Data'!#REF!="No Data",1,IF(#REF!&lt;&gt;"",1,0))</f>
        <v>#REF!</v>
      </c>
      <c r="AA11" s="205" t="e">
        <f>IF('Crisis Indicator Data'!#REF!="No Data",1,IF(#REF!&lt;&gt;"",1,0))</f>
        <v>#REF!</v>
      </c>
      <c r="AB11" s="205" t="e">
        <f>IF('Crisis Indicator Data'!#REF!="No Data",1,IF(#REF!&lt;&gt;"",1,0))</f>
        <v>#REF!</v>
      </c>
      <c r="AC11" s="205" t="e">
        <f>IF('Crisis Indicator Data'!#REF!="No Data",1,IF(#REF!&lt;&gt;"",1,0))</f>
        <v>#REF!</v>
      </c>
      <c r="AD11" s="205" t="e">
        <f>IF('Crisis Indicator Data'!#REF!="No Data",1,IF(#REF!&lt;&gt;"",1,0))</f>
        <v>#REF!</v>
      </c>
      <c r="AE11" s="205" t="e">
        <f>IF('Crisis Indicator Data'!#REF!="No Data",1,IF(#REF!&lt;&gt;"",1,0))</f>
        <v>#REF!</v>
      </c>
      <c r="AF11" s="205" t="e">
        <f>IF('Crisis Indicator Data'!#REF!="No Data",1,IF(#REF!&lt;&gt;"",1,0))</f>
        <v>#REF!</v>
      </c>
      <c r="AG11" s="205" t="e">
        <f>IF('Crisis Indicator Data'!#REF!="No Data",1,IF(#REF!&lt;&gt;"",1,0))</f>
        <v>#REF!</v>
      </c>
      <c r="AH11" s="205" t="e">
        <f>IF('Crisis Indicator Data'!#REF!="No Data",1,IF(#REF!&lt;&gt;"",1,0))</f>
        <v>#REF!</v>
      </c>
      <c r="AI11" s="205" t="e">
        <f>IF('Crisis Indicator Data'!#REF!="No Data",1,IF(#REF!&lt;&gt;"",1,0))</f>
        <v>#REF!</v>
      </c>
      <c r="AJ11" s="205" t="e">
        <f>IF('Crisis Indicator Data'!#REF!="No Data",1,IF(#REF!&lt;&gt;"",1,0))</f>
        <v>#REF!</v>
      </c>
      <c r="AK11" s="205" t="e">
        <f>IF('Crisis Indicator Data'!#REF!="No Data",1,IF(#REF!&lt;&gt;"",1,0))</f>
        <v>#REF!</v>
      </c>
      <c r="AL11" s="205" t="e">
        <f>IF('Crisis Indicator Data'!#REF!="No Data",1,IF(#REF!&lt;&gt;"",1,0))</f>
        <v>#REF!</v>
      </c>
      <c r="AM11" s="205" t="e">
        <f>IF('Crisis Indicator Data'!#REF!="No Data",1,IF(#REF!&lt;&gt;"",1,0))</f>
        <v>#REF!</v>
      </c>
      <c r="AN11" s="205" t="e">
        <f>IF('Crisis Indicator Data'!#REF!="No Data",1,IF(#REF!&lt;&gt;"",1,0))</f>
        <v>#REF!</v>
      </c>
      <c r="AO11" s="205" t="e">
        <f>IF('Crisis Indicator Data'!#REF!="No Data",1,IF(#REF!&lt;&gt;"",1,0))</f>
        <v>#REF!</v>
      </c>
      <c r="AP11" s="205" t="e">
        <f>IF('Crisis Indicator Data'!#REF!="No Data",1,IF(#REF!&lt;&gt;"",1,0))</f>
        <v>#REF!</v>
      </c>
      <c r="AQ11" s="205" t="e">
        <f>IF('Crisis Indicator Data'!#REF!="No Data",1,IF(#REF!&lt;&gt;"",1,0))</f>
        <v>#REF!</v>
      </c>
      <c r="AR11" s="205" t="e">
        <f>IF('Crisis Indicator Data'!#REF!="No Data",1,IF(#REF!&lt;&gt;"",1,0))</f>
        <v>#REF!</v>
      </c>
      <c r="AS11" s="205" t="e">
        <f>IF('Crisis Indicator Data'!#REF!="No Data",1,IF(#REF!&lt;&gt;"",1,0))</f>
        <v>#REF!</v>
      </c>
      <c r="AT11" s="205" t="e">
        <f>IF('Crisis Indicator Data'!#REF!="No Data",1,IF(#REF!&lt;&gt;"",1,0))</f>
        <v>#REF!</v>
      </c>
      <c r="AU11" s="205" t="e">
        <f>IF('Crisis Indicator Data'!#REF!="No Data",1,IF(#REF!&lt;&gt;"",1,0))</f>
        <v>#REF!</v>
      </c>
      <c r="AV11" s="205" t="e">
        <f>IF('Crisis Indicator Data'!#REF!="No Data",1,IF(#REF!&lt;&gt;"",1,0))</f>
        <v>#REF!</v>
      </c>
      <c r="AW11" s="205" t="e">
        <f>IF('Crisis Indicator Data'!#REF!="No Data",1,IF(#REF!&lt;&gt;"",1,0))</f>
        <v>#REF!</v>
      </c>
      <c r="AX11" s="205" t="e">
        <f>IF('Crisis Indicator Data'!#REF!="No Data",1,IF(#REF!&lt;&gt;"",1,0))</f>
        <v>#REF!</v>
      </c>
      <c r="AY11" s="205" t="e">
        <f>IF('Crisis Indicator Data'!#REF!="No Data",1,IF(#REF!&lt;&gt;"",1,0))</f>
        <v>#REF!</v>
      </c>
      <c r="AZ11" s="205" t="e">
        <f>IF('Crisis Indicator Data'!#REF!="No Data",1,IF(#REF!&lt;&gt;"",1,0))</f>
        <v>#REF!</v>
      </c>
      <c r="BA11" t="e">
        <f t="shared" si="0"/>
        <v>#REF!</v>
      </c>
      <c r="BB11" s="22" t="e">
        <f t="shared" si="1"/>
        <v>#REF!</v>
      </c>
    </row>
    <row r="12" spans="1:54" x14ac:dyDescent="0.35">
      <c r="A12" t="s">
        <v>6924</v>
      </c>
      <c r="B12" s="205" t="e">
        <f>IF('Crisis Indicator Data'!#REF!="No Data",1,IF(#REF!&lt;&gt;"",1,0))</f>
        <v>#REF!</v>
      </c>
      <c r="C12" s="205" t="e">
        <f>IF('Crisis Indicator Data'!#REF!="No Data",1,IF(#REF!&lt;&gt;"",1,0))</f>
        <v>#REF!</v>
      </c>
      <c r="D12" s="205" t="e">
        <f>IF('Crisis Indicator Data'!#REF!="No Data",1,IF(#REF!&lt;&gt;"",1,0))</f>
        <v>#REF!</v>
      </c>
      <c r="E12" s="205" t="e">
        <f>IF('Crisis Indicator Data'!#REF!="No Data",1,IF(#REF!&lt;&gt;"",1,0))</f>
        <v>#REF!</v>
      </c>
      <c r="F12" s="205" t="e">
        <f>IF('Crisis Indicator Data'!#REF!="No Data",1,IF(#REF!&lt;&gt;"",1,0))</f>
        <v>#REF!</v>
      </c>
      <c r="G12" s="205" t="e">
        <f>IF('Crisis Indicator Data'!#REF!="No Data",1,IF(#REF!&lt;&gt;"",1,0))</f>
        <v>#REF!</v>
      </c>
      <c r="H12" s="205" t="e">
        <f>IF('Crisis Indicator Data'!#REF!="No Data",1,IF(#REF!&lt;&gt;"",1,0))</f>
        <v>#REF!</v>
      </c>
      <c r="I12" s="205" t="e">
        <f>IF('Crisis Indicator Data'!#REF!="No Data",1,IF(#REF!&lt;&gt;"",1,0))</f>
        <v>#REF!</v>
      </c>
      <c r="J12" s="205" t="e">
        <f>IF('Crisis Indicator Data'!#REF!="No Data",1,IF(#REF!&lt;&gt;"",1,0))</f>
        <v>#REF!</v>
      </c>
      <c r="K12" s="205" t="e">
        <f>IF('Crisis Indicator Data'!#REF!="No Data",1,IF(#REF!&lt;&gt;"",1,0))</f>
        <v>#REF!</v>
      </c>
      <c r="L12" s="205" t="e">
        <f>IF('Crisis Indicator Data'!#REF!="No Data",1,IF(#REF!&lt;&gt;"",1,0))</f>
        <v>#REF!</v>
      </c>
      <c r="M12" s="205" t="e">
        <f>IF('Crisis Indicator Data'!#REF!="No Data",1,IF(#REF!&lt;&gt;"",1,0))</f>
        <v>#REF!</v>
      </c>
      <c r="N12" s="205" t="e">
        <f>IF('Crisis Indicator Data'!#REF!="No Data",1,IF(#REF!&lt;&gt;"",1,0))</f>
        <v>#REF!</v>
      </c>
      <c r="O12" s="205" t="e">
        <f>IF('Crisis Indicator Data'!#REF!="No Data",1,IF(#REF!&lt;&gt;"",1,0))</f>
        <v>#REF!</v>
      </c>
      <c r="P12" s="205" t="e">
        <f>IF('Crisis Indicator Data'!#REF!="No Data",1,IF(#REF!&lt;&gt;"",1,0))</f>
        <v>#REF!</v>
      </c>
      <c r="Q12" s="205" t="e">
        <f>IF('Crisis Indicator Data'!#REF!="No Data",1,IF(#REF!&lt;&gt;"",1,0))</f>
        <v>#REF!</v>
      </c>
      <c r="R12" s="205" t="e">
        <f>IF('Crisis Indicator Data'!#REF!="No Data",1,IF(#REF!&lt;&gt;"",1,0))</f>
        <v>#REF!</v>
      </c>
      <c r="S12" s="205" t="e">
        <f>IF('Crisis Indicator Data'!#REF!="No Data",1,IF(#REF!&lt;&gt;"",1,0))</f>
        <v>#REF!</v>
      </c>
      <c r="T12" s="205" t="e">
        <f>IF('Crisis Indicator Data'!#REF!="No Data",1,IF(#REF!&lt;&gt;"",1,0))</f>
        <v>#REF!</v>
      </c>
      <c r="U12" s="205" t="e">
        <f>IF('Crisis Indicator Data'!#REF!="No Data",1,IF(#REF!&lt;&gt;"",1,0))</f>
        <v>#REF!</v>
      </c>
      <c r="V12" s="205" t="e">
        <f>IF('Crisis Indicator Data'!#REF!="No Data",1,IF(#REF!&lt;&gt;"",1,0))</f>
        <v>#REF!</v>
      </c>
      <c r="W12" s="205" t="e">
        <f>IF('Crisis Indicator Data'!#REF!="No Data",1,IF(#REF!&lt;&gt;"",1,0))</f>
        <v>#REF!</v>
      </c>
      <c r="X12" s="205" t="e">
        <f>IF('Crisis Indicator Data'!#REF!="No Data",1,IF(#REF!&lt;&gt;"",1,0))</f>
        <v>#REF!</v>
      </c>
      <c r="Y12" s="205" t="e">
        <f>IF('Crisis Indicator Data'!#REF!="No Data",1,IF(#REF!&lt;&gt;"",1,0))</f>
        <v>#REF!</v>
      </c>
      <c r="Z12" s="205" t="e">
        <f>IF('Crisis Indicator Data'!#REF!="No Data",1,IF(#REF!&lt;&gt;"",1,0))</f>
        <v>#REF!</v>
      </c>
      <c r="AA12" s="205" t="e">
        <f>IF('Crisis Indicator Data'!#REF!="No Data",1,IF(#REF!&lt;&gt;"",1,0))</f>
        <v>#REF!</v>
      </c>
      <c r="AB12" s="205" t="e">
        <f>IF('Crisis Indicator Data'!#REF!="No Data",1,IF(#REF!&lt;&gt;"",1,0))</f>
        <v>#REF!</v>
      </c>
      <c r="AC12" s="205" t="e">
        <f>IF('Crisis Indicator Data'!#REF!="No Data",1,IF(#REF!&lt;&gt;"",1,0))</f>
        <v>#REF!</v>
      </c>
      <c r="AD12" s="205" t="e">
        <f>IF('Crisis Indicator Data'!#REF!="No Data",1,IF(#REF!&lt;&gt;"",1,0))</f>
        <v>#REF!</v>
      </c>
      <c r="AE12" s="205" t="e">
        <f>IF('Crisis Indicator Data'!#REF!="No Data",1,IF(#REF!&lt;&gt;"",1,0))</f>
        <v>#REF!</v>
      </c>
      <c r="AF12" s="205" t="e">
        <f>IF('Crisis Indicator Data'!#REF!="No Data",1,IF(#REF!&lt;&gt;"",1,0))</f>
        <v>#REF!</v>
      </c>
      <c r="AG12" s="205" t="e">
        <f>IF('Crisis Indicator Data'!#REF!="No Data",1,IF(#REF!&lt;&gt;"",1,0))</f>
        <v>#REF!</v>
      </c>
      <c r="AH12" s="205" t="e">
        <f>IF('Crisis Indicator Data'!#REF!="No Data",1,IF(#REF!&lt;&gt;"",1,0))</f>
        <v>#REF!</v>
      </c>
      <c r="AI12" s="205" t="e">
        <f>IF('Crisis Indicator Data'!#REF!="No Data",1,IF(#REF!&lt;&gt;"",1,0))</f>
        <v>#REF!</v>
      </c>
      <c r="AJ12" s="205" t="e">
        <f>IF('Crisis Indicator Data'!#REF!="No Data",1,IF(#REF!&lt;&gt;"",1,0))</f>
        <v>#REF!</v>
      </c>
      <c r="AK12" s="205" t="e">
        <f>IF('Crisis Indicator Data'!#REF!="No Data",1,IF(#REF!&lt;&gt;"",1,0))</f>
        <v>#REF!</v>
      </c>
      <c r="AL12" s="205" t="e">
        <f>IF('Crisis Indicator Data'!#REF!="No Data",1,IF(#REF!&lt;&gt;"",1,0))</f>
        <v>#REF!</v>
      </c>
      <c r="AM12" s="205" t="e">
        <f>IF('Crisis Indicator Data'!#REF!="No Data",1,IF(#REF!&lt;&gt;"",1,0))</f>
        <v>#REF!</v>
      </c>
      <c r="AN12" s="205" t="e">
        <f>IF('Crisis Indicator Data'!#REF!="No Data",1,IF(#REF!&lt;&gt;"",1,0))</f>
        <v>#REF!</v>
      </c>
      <c r="AO12" s="205" t="e">
        <f>IF('Crisis Indicator Data'!#REF!="No Data",1,IF(#REF!&lt;&gt;"",1,0))</f>
        <v>#REF!</v>
      </c>
      <c r="AP12" s="205" t="e">
        <f>IF('Crisis Indicator Data'!#REF!="No Data",1,IF(#REF!&lt;&gt;"",1,0))</f>
        <v>#REF!</v>
      </c>
      <c r="AQ12" s="205" t="e">
        <f>IF('Crisis Indicator Data'!#REF!="No Data",1,IF(#REF!&lt;&gt;"",1,0))</f>
        <v>#REF!</v>
      </c>
      <c r="AR12" s="205" t="e">
        <f>IF('Crisis Indicator Data'!#REF!="No Data",1,IF(#REF!&lt;&gt;"",1,0))</f>
        <v>#REF!</v>
      </c>
      <c r="AS12" s="205" t="e">
        <f>IF('Crisis Indicator Data'!#REF!="No Data",1,IF(#REF!&lt;&gt;"",1,0))</f>
        <v>#REF!</v>
      </c>
      <c r="AT12" s="205" t="e">
        <f>IF('Crisis Indicator Data'!#REF!="No Data",1,IF(#REF!&lt;&gt;"",1,0))</f>
        <v>#REF!</v>
      </c>
      <c r="AU12" s="205" t="e">
        <f>IF('Crisis Indicator Data'!#REF!="No Data",1,IF(#REF!&lt;&gt;"",1,0))</f>
        <v>#REF!</v>
      </c>
      <c r="AV12" s="205" t="e">
        <f>IF('Crisis Indicator Data'!#REF!="No Data",1,IF(#REF!&lt;&gt;"",1,0))</f>
        <v>#REF!</v>
      </c>
      <c r="AW12" s="205" t="e">
        <f>IF('Crisis Indicator Data'!#REF!="No Data",1,IF(#REF!&lt;&gt;"",1,0))</f>
        <v>#REF!</v>
      </c>
      <c r="AX12" s="205" t="e">
        <f>IF('Crisis Indicator Data'!#REF!="No Data",1,IF(#REF!&lt;&gt;"",1,0))</f>
        <v>#REF!</v>
      </c>
      <c r="AY12" s="205" t="e">
        <f>IF('Crisis Indicator Data'!#REF!="No Data",1,IF(#REF!&lt;&gt;"",1,0))</f>
        <v>#REF!</v>
      </c>
      <c r="AZ12" s="205" t="e">
        <f>IF('Crisis Indicator Data'!#REF!="No Data",1,IF(#REF!&lt;&gt;"",1,0))</f>
        <v>#REF!</v>
      </c>
      <c r="BA12" t="e">
        <f t="shared" si="0"/>
        <v>#REF!</v>
      </c>
      <c r="BB12" s="22" t="e">
        <f t="shared" si="1"/>
        <v>#REF!</v>
      </c>
    </row>
    <row r="13" spans="1:54" x14ac:dyDescent="0.35">
      <c r="A13" t="s">
        <v>6922</v>
      </c>
      <c r="B13" s="205" t="e">
        <f>IF('Crisis Indicator Data'!#REF!="No Data",1,IF(#REF!&lt;&gt;"",1,0))</f>
        <v>#REF!</v>
      </c>
      <c r="C13" s="205" t="e">
        <f>IF('Crisis Indicator Data'!#REF!="No Data",1,IF(#REF!&lt;&gt;"",1,0))</f>
        <v>#REF!</v>
      </c>
      <c r="D13" s="205" t="e">
        <f>IF('Crisis Indicator Data'!#REF!="No Data",1,IF(#REF!&lt;&gt;"",1,0))</f>
        <v>#REF!</v>
      </c>
      <c r="E13" s="205" t="e">
        <f>IF('Crisis Indicator Data'!#REF!="No Data",1,IF(#REF!&lt;&gt;"",1,0))</f>
        <v>#REF!</v>
      </c>
      <c r="F13" s="205" t="e">
        <f>IF('Crisis Indicator Data'!#REF!="No Data",1,IF(#REF!&lt;&gt;"",1,0))</f>
        <v>#REF!</v>
      </c>
      <c r="G13" s="205" t="e">
        <f>IF('Crisis Indicator Data'!#REF!="No Data",1,IF(#REF!&lt;&gt;"",1,0))</f>
        <v>#REF!</v>
      </c>
      <c r="H13" s="205" t="e">
        <f>IF('Crisis Indicator Data'!#REF!="No Data",1,IF(#REF!&lt;&gt;"",1,0))</f>
        <v>#REF!</v>
      </c>
      <c r="I13" s="205" t="e">
        <f>IF('Crisis Indicator Data'!#REF!="No Data",1,IF(#REF!&lt;&gt;"",1,0))</f>
        <v>#REF!</v>
      </c>
      <c r="J13" s="205" t="e">
        <f>IF('Crisis Indicator Data'!#REF!="No Data",1,IF(#REF!&lt;&gt;"",1,0))</f>
        <v>#REF!</v>
      </c>
      <c r="K13" s="205" t="e">
        <f>IF('Crisis Indicator Data'!#REF!="No Data",1,IF(#REF!&lt;&gt;"",1,0))</f>
        <v>#REF!</v>
      </c>
      <c r="L13" s="205" t="e">
        <f>IF('Crisis Indicator Data'!#REF!="No Data",1,IF(#REF!&lt;&gt;"",1,0))</f>
        <v>#REF!</v>
      </c>
      <c r="M13" s="205" t="e">
        <f>IF('Crisis Indicator Data'!#REF!="No Data",1,IF(#REF!&lt;&gt;"",1,0))</f>
        <v>#REF!</v>
      </c>
      <c r="N13" s="205" t="e">
        <f>IF('Crisis Indicator Data'!#REF!="No Data",1,IF(#REF!&lt;&gt;"",1,0))</f>
        <v>#REF!</v>
      </c>
      <c r="O13" s="205" t="e">
        <f>IF('Crisis Indicator Data'!#REF!="No Data",1,IF(#REF!&lt;&gt;"",1,0))</f>
        <v>#REF!</v>
      </c>
      <c r="P13" s="205" t="e">
        <f>IF('Crisis Indicator Data'!#REF!="No Data",1,IF(#REF!&lt;&gt;"",1,0))</f>
        <v>#REF!</v>
      </c>
      <c r="Q13" s="205" t="e">
        <f>IF('Crisis Indicator Data'!#REF!="No Data",1,IF(#REF!&lt;&gt;"",1,0))</f>
        <v>#REF!</v>
      </c>
      <c r="R13" s="205" t="e">
        <f>IF('Crisis Indicator Data'!#REF!="No Data",1,IF(#REF!&lt;&gt;"",1,0))</f>
        <v>#REF!</v>
      </c>
      <c r="S13" s="205" t="e">
        <f>IF('Crisis Indicator Data'!#REF!="No Data",1,IF(#REF!&lt;&gt;"",1,0))</f>
        <v>#REF!</v>
      </c>
      <c r="T13" s="205" t="e">
        <f>IF('Crisis Indicator Data'!#REF!="No Data",1,IF(#REF!&lt;&gt;"",1,0))</f>
        <v>#REF!</v>
      </c>
      <c r="U13" s="205" t="e">
        <f>IF('Crisis Indicator Data'!#REF!="No Data",1,IF(#REF!&lt;&gt;"",1,0))</f>
        <v>#REF!</v>
      </c>
      <c r="V13" s="205" t="e">
        <f>IF('Crisis Indicator Data'!#REF!="No Data",1,IF(#REF!&lt;&gt;"",1,0))</f>
        <v>#REF!</v>
      </c>
      <c r="W13" s="205" t="e">
        <f>IF('Crisis Indicator Data'!#REF!="No Data",1,IF(#REF!&lt;&gt;"",1,0))</f>
        <v>#REF!</v>
      </c>
      <c r="X13" s="205" t="e">
        <f>IF('Crisis Indicator Data'!#REF!="No Data",1,IF(#REF!&lt;&gt;"",1,0))</f>
        <v>#REF!</v>
      </c>
      <c r="Y13" s="205" t="e">
        <f>IF('Crisis Indicator Data'!#REF!="No Data",1,IF(#REF!&lt;&gt;"",1,0))</f>
        <v>#REF!</v>
      </c>
      <c r="Z13" s="205" t="e">
        <f>IF('Crisis Indicator Data'!#REF!="No Data",1,IF(#REF!&lt;&gt;"",1,0))</f>
        <v>#REF!</v>
      </c>
      <c r="AA13" s="205" t="e">
        <f>IF('Crisis Indicator Data'!#REF!="No Data",1,IF(#REF!&lt;&gt;"",1,0))</f>
        <v>#REF!</v>
      </c>
      <c r="AB13" s="205" t="e">
        <f>IF('Crisis Indicator Data'!#REF!="No Data",1,IF(#REF!&lt;&gt;"",1,0))</f>
        <v>#REF!</v>
      </c>
      <c r="AC13" s="205" t="e">
        <f>IF('Crisis Indicator Data'!#REF!="No Data",1,IF(#REF!&lt;&gt;"",1,0))</f>
        <v>#REF!</v>
      </c>
      <c r="AD13" s="205" t="e">
        <f>IF('Crisis Indicator Data'!#REF!="No Data",1,IF(#REF!&lt;&gt;"",1,0))</f>
        <v>#REF!</v>
      </c>
      <c r="AE13" s="205" t="e">
        <f>IF('Crisis Indicator Data'!#REF!="No Data",1,IF(#REF!&lt;&gt;"",1,0))</f>
        <v>#REF!</v>
      </c>
      <c r="AF13" s="205" t="e">
        <f>IF('Crisis Indicator Data'!#REF!="No Data",1,IF(#REF!&lt;&gt;"",1,0))</f>
        <v>#REF!</v>
      </c>
      <c r="AG13" s="205" t="e">
        <f>IF('Crisis Indicator Data'!#REF!="No Data",1,IF(#REF!&lt;&gt;"",1,0))</f>
        <v>#REF!</v>
      </c>
      <c r="AH13" s="205" t="e">
        <f>IF('Crisis Indicator Data'!#REF!="No Data",1,IF(#REF!&lt;&gt;"",1,0))</f>
        <v>#REF!</v>
      </c>
      <c r="AI13" s="205" t="e">
        <f>IF('Crisis Indicator Data'!#REF!="No Data",1,IF(#REF!&lt;&gt;"",1,0))</f>
        <v>#REF!</v>
      </c>
      <c r="AJ13" s="205" t="e">
        <f>IF('Crisis Indicator Data'!#REF!="No Data",1,IF(#REF!&lt;&gt;"",1,0))</f>
        <v>#REF!</v>
      </c>
      <c r="AK13" s="205" t="e">
        <f>IF('Crisis Indicator Data'!#REF!="No Data",1,IF(#REF!&lt;&gt;"",1,0))</f>
        <v>#REF!</v>
      </c>
      <c r="AL13" s="205" t="e">
        <f>IF('Crisis Indicator Data'!#REF!="No Data",1,IF(#REF!&lt;&gt;"",1,0))</f>
        <v>#REF!</v>
      </c>
      <c r="AM13" s="205" t="e">
        <f>IF('Crisis Indicator Data'!#REF!="No Data",1,IF(#REF!&lt;&gt;"",1,0))</f>
        <v>#REF!</v>
      </c>
      <c r="AN13" s="205" t="e">
        <f>IF('Crisis Indicator Data'!#REF!="No Data",1,IF(#REF!&lt;&gt;"",1,0))</f>
        <v>#REF!</v>
      </c>
      <c r="AO13" s="205" t="e">
        <f>IF('Crisis Indicator Data'!#REF!="No Data",1,IF(#REF!&lt;&gt;"",1,0))</f>
        <v>#REF!</v>
      </c>
      <c r="AP13" s="205" t="e">
        <f>IF('Crisis Indicator Data'!#REF!="No Data",1,IF(#REF!&lt;&gt;"",1,0))</f>
        <v>#REF!</v>
      </c>
      <c r="AQ13" s="205" t="e">
        <f>IF('Crisis Indicator Data'!#REF!="No Data",1,IF(#REF!&lt;&gt;"",1,0))</f>
        <v>#REF!</v>
      </c>
      <c r="AR13" s="205" t="e">
        <f>IF('Crisis Indicator Data'!#REF!="No Data",1,IF(#REF!&lt;&gt;"",1,0))</f>
        <v>#REF!</v>
      </c>
      <c r="AS13" s="205" t="e">
        <f>IF('Crisis Indicator Data'!#REF!="No Data",1,IF(#REF!&lt;&gt;"",1,0))</f>
        <v>#REF!</v>
      </c>
      <c r="AT13" s="205" t="e">
        <f>IF('Crisis Indicator Data'!#REF!="No Data",1,IF(#REF!&lt;&gt;"",1,0))</f>
        <v>#REF!</v>
      </c>
      <c r="AU13" s="205" t="e">
        <f>IF('Crisis Indicator Data'!#REF!="No Data",1,IF(#REF!&lt;&gt;"",1,0))</f>
        <v>#REF!</v>
      </c>
      <c r="AV13" s="205" t="e">
        <f>IF('Crisis Indicator Data'!#REF!="No Data",1,IF(#REF!&lt;&gt;"",1,0))</f>
        <v>#REF!</v>
      </c>
      <c r="AW13" s="205" t="e">
        <f>IF('Crisis Indicator Data'!#REF!="No Data",1,IF(#REF!&lt;&gt;"",1,0))</f>
        <v>#REF!</v>
      </c>
      <c r="AX13" s="205" t="e">
        <f>IF('Crisis Indicator Data'!#REF!="No Data",1,IF(#REF!&lt;&gt;"",1,0))</f>
        <v>#REF!</v>
      </c>
      <c r="AY13" s="205" t="e">
        <f>IF('Crisis Indicator Data'!#REF!="No Data",1,IF(#REF!&lt;&gt;"",1,0))</f>
        <v>#REF!</v>
      </c>
      <c r="AZ13" s="205" t="e">
        <f>IF('Crisis Indicator Data'!#REF!="No Data",1,IF(#REF!&lt;&gt;"",1,0))</f>
        <v>#REF!</v>
      </c>
      <c r="BA13" t="e">
        <f t="shared" si="0"/>
        <v>#REF!</v>
      </c>
      <c r="BB13" s="22" t="e">
        <f t="shared" si="1"/>
        <v>#REF!</v>
      </c>
    </row>
    <row r="14" spans="1:54" x14ac:dyDescent="0.35">
      <c r="A14" t="s">
        <v>6918</v>
      </c>
      <c r="B14" s="205" t="e">
        <f>IF('Crisis Indicator Data'!#REF!="No Data",1,IF(#REF!&lt;&gt;"",1,0))</f>
        <v>#REF!</v>
      </c>
      <c r="C14" s="205" t="e">
        <f>IF('Crisis Indicator Data'!#REF!="No Data",1,IF(#REF!&lt;&gt;"",1,0))</f>
        <v>#REF!</v>
      </c>
      <c r="D14" s="205" t="e">
        <f>IF('Crisis Indicator Data'!#REF!="No Data",1,IF(#REF!&lt;&gt;"",1,0))</f>
        <v>#REF!</v>
      </c>
      <c r="E14" s="205" t="e">
        <f>IF('Crisis Indicator Data'!#REF!="No Data",1,IF(#REF!&lt;&gt;"",1,0))</f>
        <v>#REF!</v>
      </c>
      <c r="F14" s="205" t="e">
        <f>IF('Crisis Indicator Data'!#REF!="No Data",1,IF(#REF!&lt;&gt;"",1,0))</f>
        <v>#REF!</v>
      </c>
      <c r="G14" s="205" t="e">
        <f>IF('Crisis Indicator Data'!#REF!="No Data",1,IF(#REF!&lt;&gt;"",1,0))</f>
        <v>#REF!</v>
      </c>
      <c r="H14" s="205" t="e">
        <f>IF('Crisis Indicator Data'!#REF!="No Data",1,IF(#REF!&lt;&gt;"",1,0))</f>
        <v>#REF!</v>
      </c>
      <c r="I14" s="205" t="e">
        <f>IF('Crisis Indicator Data'!#REF!="No Data",1,IF(#REF!&lt;&gt;"",1,0))</f>
        <v>#REF!</v>
      </c>
      <c r="J14" s="205" t="e">
        <f>IF('Crisis Indicator Data'!#REF!="No Data",1,IF(#REF!&lt;&gt;"",1,0))</f>
        <v>#REF!</v>
      </c>
      <c r="K14" s="205" t="e">
        <f>IF('Crisis Indicator Data'!#REF!="No Data",1,IF(#REF!&lt;&gt;"",1,0))</f>
        <v>#REF!</v>
      </c>
      <c r="L14" s="205" t="e">
        <f>IF('Crisis Indicator Data'!#REF!="No Data",1,IF(#REF!&lt;&gt;"",1,0))</f>
        <v>#REF!</v>
      </c>
      <c r="M14" s="205" t="e">
        <f>IF('Crisis Indicator Data'!#REF!="No Data",1,IF(#REF!&lt;&gt;"",1,0))</f>
        <v>#REF!</v>
      </c>
      <c r="N14" s="205" t="e">
        <f>IF('Crisis Indicator Data'!#REF!="No Data",1,IF(#REF!&lt;&gt;"",1,0))</f>
        <v>#REF!</v>
      </c>
      <c r="O14" s="205" t="e">
        <f>IF('Crisis Indicator Data'!#REF!="No Data",1,IF(#REF!&lt;&gt;"",1,0))</f>
        <v>#REF!</v>
      </c>
      <c r="P14" s="205" t="e">
        <f>IF('Crisis Indicator Data'!#REF!="No Data",1,IF(#REF!&lt;&gt;"",1,0))</f>
        <v>#REF!</v>
      </c>
      <c r="Q14" s="205" t="e">
        <f>IF('Crisis Indicator Data'!#REF!="No Data",1,IF(#REF!&lt;&gt;"",1,0))</f>
        <v>#REF!</v>
      </c>
      <c r="R14" s="205" t="e">
        <f>IF('Crisis Indicator Data'!#REF!="No Data",1,IF(#REF!&lt;&gt;"",1,0))</f>
        <v>#REF!</v>
      </c>
      <c r="S14" s="205" t="e">
        <f>IF('Crisis Indicator Data'!#REF!="No Data",1,IF(#REF!&lt;&gt;"",1,0))</f>
        <v>#REF!</v>
      </c>
      <c r="T14" s="205" t="e">
        <f>IF('Crisis Indicator Data'!#REF!="No Data",1,IF(#REF!&lt;&gt;"",1,0))</f>
        <v>#REF!</v>
      </c>
      <c r="U14" s="205" t="e">
        <f>IF('Crisis Indicator Data'!#REF!="No Data",1,IF(#REF!&lt;&gt;"",1,0))</f>
        <v>#REF!</v>
      </c>
      <c r="V14" s="205" t="e">
        <f>IF('Crisis Indicator Data'!#REF!="No Data",1,IF(#REF!&lt;&gt;"",1,0))</f>
        <v>#REF!</v>
      </c>
      <c r="W14" s="205" t="e">
        <f>IF('Crisis Indicator Data'!#REF!="No Data",1,IF(#REF!&lt;&gt;"",1,0))</f>
        <v>#REF!</v>
      </c>
      <c r="X14" s="205" t="e">
        <f>IF('Crisis Indicator Data'!#REF!="No Data",1,IF(#REF!&lt;&gt;"",1,0))</f>
        <v>#REF!</v>
      </c>
      <c r="Y14" s="205" t="e">
        <f>IF('Crisis Indicator Data'!#REF!="No Data",1,IF(#REF!&lt;&gt;"",1,0))</f>
        <v>#REF!</v>
      </c>
      <c r="Z14" s="205" t="e">
        <f>IF('Crisis Indicator Data'!#REF!="No Data",1,IF(#REF!&lt;&gt;"",1,0))</f>
        <v>#REF!</v>
      </c>
      <c r="AA14" s="205" t="e">
        <f>IF('Crisis Indicator Data'!#REF!="No Data",1,IF(#REF!&lt;&gt;"",1,0))</f>
        <v>#REF!</v>
      </c>
      <c r="AB14" s="205" t="e">
        <f>IF('Crisis Indicator Data'!#REF!="No Data",1,IF(#REF!&lt;&gt;"",1,0))</f>
        <v>#REF!</v>
      </c>
      <c r="AC14" s="205" t="e">
        <f>IF('Crisis Indicator Data'!#REF!="No Data",1,IF(#REF!&lt;&gt;"",1,0))</f>
        <v>#REF!</v>
      </c>
      <c r="AD14" s="205" t="e">
        <f>IF('Crisis Indicator Data'!#REF!="No Data",1,IF(#REF!&lt;&gt;"",1,0))</f>
        <v>#REF!</v>
      </c>
      <c r="AE14" s="205" t="e">
        <f>IF('Crisis Indicator Data'!#REF!="No Data",1,IF(#REF!&lt;&gt;"",1,0))</f>
        <v>#REF!</v>
      </c>
      <c r="AF14" s="205" t="e">
        <f>IF('Crisis Indicator Data'!#REF!="No Data",1,IF(#REF!&lt;&gt;"",1,0))</f>
        <v>#REF!</v>
      </c>
      <c r="AG14" s="205" t="e">
        <f>IF('Crisis Indicator Data'!#REF!="No Data",1,IF(#REF!&lt;&gt;"",1,0))</f>
        <v>#REF!</v>
      </c>
      <c r="AH14" s="205" t="e">
        <f>IF('Crisis Indicator Data'!#REF!="No Data",1,IF(#REF!&lt;&gt;"",1,0))</f>
        <v>#REF!</v>
      </c>
      <c r="AI14" s="205" t="e">
        <f>IF('Crisis Indicator Data'!#REF!="No Data",1,IF(#REF!&lt;&gt;"",1,0))</f>
        <v>#REF!</v>
      </c>
      <c r="AJ14" s="205" t="e">
        <f>IF('Crisis Indicator Data'!#REF!="No Data",1,IF(#REF!&lt;&gt;"",1,0))</f>
        <v>#REF!</v>
      </c>
      <c r="AK14" s="205" t="e">
        <f>IF('Crisis Indicator Data'!#REF!="No Data",1,IF(#REF!&lt;&gt;"",1,0))</f>
        <v>#REF!</v>
      </c>
      <c r="AL14" s="205" t="e">
        <f>IF('Crisis Indicator Data'!#REF!="No Data",1,IF(#REF!&lt;&gt;"",1,0))</f>
        <v>#REF!</v>
      </c>
      <c r="AM14" s="205" t="e">
        <f>IF('Crisis Indicator Data'!#REF!="No Data",1,IF(#REF!&lt;&gt;"",1,0))</f>
        <v>#REF!</v>
      </c>
      <c r="AN14" s="205" t="e">
        <f>IF('Crisis Indicator Data'!#REF!="No Data",1,IF(#REF!&lt;&gt;"",1,0))</f>
        <v>#REF!</v>
      </c>
      <c r="AO14" s="205" t="e">
        <f>IF('Crisis Indicator Data'!#REF!="No Data",1,IF(#REF!&lt;&gt;"",1,0))</f>
        <v>#REF!</v>
      </c>
      <c r="AP14" s="205" t="e">
        <f>IF('Crisis Indicator Data'!#REF!="No Data",1,IF(#REF!&lt;&gt;"",1,0))</f>
        <v>#REF!</v>
      </c>
      <c r="AQ14" s="205" t="e">
        <f>IF('Crisis Indicator Data'!#REF!="No Data",1,IF(#REF!&lt;&gt;"",1,0))</f>
        <v>#REF!</v>
      </c>
      <c r="AR14" s="205" t="e">
        <f>IF('Crisis Indicator Data'!#REF!="No Data",1,IF(#REF!&lt;&gt;"",1,0))</f>
        <v>#REF!</v>
      </c>
      <c r="AS14" s="205" t="e">
        <f>IF('Crisis Indicator Data'!#REF!="No Data",1,IF(#REF!&lt;&gt;"",1,0))</f>
        <v>#REF!</v>
      </c>
      <c r="AT14" s="205" t="e">
        <f>IF('Crisis Indicator Data'!#REF!="No Data",1,IF(#REF!&lt;&gt;"",1,0))</f>
        <v>#REF!</v>
      </c>
      <c r="AU14" s="205" t="e">
        <f>IF('Crisis Indicator Data'!#REF!="No Data",1,IF(#REF!&lt;&gt;"",1,0))</f>
        <v>#REF!</v>
      </c>
      <c r="AV14" s="205" t="e">
        <f>IF('Crisis Indicator Data'!#REF!="No Data",1,IF(#REF!&lt;&gt;"",1,0))</f>
        <v>#REF!</v>
      </c>
      <c r="AW14" s="205" t="e">
        <f>IF('Crisis Indicator Data'!#REF!="No Data",1,IF(#REF!&lt;&gt;"",1,0))</f>
        <v>#REF!</v>
      </c>
      <c r="AX14" s="205" t="e">
        <f>IF('Crisis Indicator Data'!#REF!="No Data",1,IF(#REF!&lt;&gt;"",1,0))</f>
        <v>#REF!</v>
      </c>
      <c r="AY14" s="205" t="e">
        <f>IF('Crisis Indicator Data'!#REF!="No Data",1,IF(#REF!&lt;&gt;"",1,0))</f>
        <v>#REF!</v>
      </c>
      <c r="AZ14" s="205" t="e">
        <f>IF('Crisis Indicator Data'!#REF!="No Data",1,IF(#REF!&lt;&gt;"",1,0))</f>
        <v>#REF!</v>
      </c>
      <c r="BA14" t="e">
        <f t="shared" si="0"/>
        <v>#REF!</v>
      </c>
      <c r="BB14" s="22" t="e">
        <f t="shared" si="1"/>
        <v>#REF!</v>
      </c>
    </row>
    <row r="15" spans="1:54" x14ac:dyDescent="0.35">
      <c r="A15" t="s">
        <v>6935</v>
      </c>
      <c r="B15" s="205" t="e">
        <f>IF('Crisis Indicator Data'!#REF!="No Data",1,IF(#REF!&lt;&gt;"",1,0))</f>
        <v>#REF!</v>
      </c>
      <c r="C15" s="205" t="e">
        <f>IF('Crisis Indicator Data'!#REF!="No Data",1,IF(#REF!&lt;&gt;"",1,0))</f>
        <v>#REF!</v>
      </c>
      <c r="D15" s="205" t="e">
        <f>IF('Crisis Indicator Data'!#REF!="No Data",1,IF(#REF!&lt;&gt;"",1,0))</f>
        <v>#REF!</v>
      </c>
      <c r="E15" s="205" t="e">
        <f>IF('Crisis Indicator Data'!#REF!="No Data",1,IF(#REF!&lt;&gt;"",1,0))</f>
        <v>#REF!</v>
      </c>
      <c r="F15" s="205" t="e">
        <f>IF('Crisis Indicator Data'!#REF!="No Data",1,IF(#REF!&lt;&gt;"",1,0))</f>
        <v>#REF!</v>
      </c>
      <c r="G15" s="205" t="e">
        <f>IF('Crisis Indicator Data'!#REF!="No Data",1,IF(#REF!&lt;&gt;"",1,0))</f>
        <v>#REF!</v>
      </c>
      <c r="H15" s="205" t="e">
        <f>IF('Crisis Indicator Data'!#REF!="No Data",1,IF(#REF!&lt;&gt;"",1,0))</f>
        <v>#REF!</v>
      </c>
      <c r="I15" s="205" t="e">
        <f>IF('Crisis Indicator Data'!#REF!="No Data",1,IF(#REF!&lt;&gt;"",1,0))</f>
        <v>#REF!</v>
      </c>
      <c r="J15" s="205" t="e">
        <f>IF('Crisis Indicator Data'!#REF!="No Data",1,IF(#REF!&lt;&gt;"",1,0))</f>
        <v>#REF!</v>
      </c>
      <c r="K15" s="205" t="e">
        <f>IF('Crisis Indicator Data'!#REF!="No Data",1,IF(#REF!&lt;&gt;"",1,0))</f>
        <v>#REF!</v>
      </c>
      <c r="L15" s="205" t="e">
        <f>IF('Crisis Indicator Data'!#REF!="No Data",1,IF(#REF!&lt;&gt;"",1,0))</f>
        <v>#REF!</v>
      </c>
      <c r="M15" s="205" t="e">
        <f>IF('Crisis Indicator Data'!#REF!="No Data",1,IF(#REF!&lt;&gt;"",1,0))</f>
        <v>#REF!</v>
      </c>
      <c r="N15" s="205" t="e">
        <f>IF('Crisis Indicator Data'!#REF!="No Data",1,IF(#REF!&lt;&gt;"",1,0))</f>
        <v>#REF!</v>
      </c>
      <c r="O15" s="205" t="e">
        <f>IF('Crisis Indicator Data'!#REF!="No Data",1,IF(#REF!&lt;&gt;"",1,0))</f>
        <v>#REF!</v>
      </c>
      <c r="P15" s="205" t="e">
        <f>IF('Crisis Indicator Data'!#REF!="No Data",1,IF(#REF!&lt;&gt;"",1,0))</f>
        <v>#REF!</v>
      </c>
      <c r="Q15" s="205" t="e">
        <f>IF('Crisis Indicator Data'!#REF!="No Data",1,IF(#REF!&lt;&gt;"",1,0))</f>
        <v>#REF!</v>
      </c>
      <c r="R15" s="205" t="e">
        <f>IF('Crisis Indicator Data'!#REF!="No Data",1,IF(#REF!&lt;&gt;"",1,0))</f>
        <v>#REF!</v>
      </c>
      <c r="S15" s="205" t="e">
        <f>IF('Crisis Indicator Data'!#REF!="No Data",1,IF(#REF!&lt;&gt;"",1,0))</f>
        <v>#REF!</v>
      </c>
      <c r="T15" s="205" t="e">
        <f>IF('Crisis Indicator Data'!#REF!="No Data",1,IF(#REF!&lt;&gt;"",1,0))</f>
        <v>#REF!</v>
      </c>
      <c r="U15" s="205" t="e">
        <f>IF('Crisis Indicator Data'!#REF!="No Data",1,IF(#REF!&lt;&gt;"",1,0))</f>
        <v>#REF!</v>
      </c>
      <c r="V15" s="205" t="e">
        <f>IF('Crisis Indicator Data'!#REF!="No Data",1,IF(#REF!&lt;&gt;"",1,0))</f>
        <v>#REF!</v>
      </c>
      <c r="W15" s="205" t="e">
        <f>IF('Crisis Indicator Data'!#REF!="No Data",1,IF(#REF!&lt;&gt;"",1,0))</f>
        <v>#REF!</v>
      </c>
      <c r="X15" s="205" t="e">
        <f>IF('Crisis Indicator Data'!#REF!="No Data",1,IF(#REF!&lt;&gt;"",1,0))</f>
        <v>#REF!</v>
      </c>
      <c r="Y15" s="205" t="e">
        <f>IF('Crisis Indicator Data'!#REF!="No Data",1,IF(#REF!&lt;&gt;"",1,0))</f>
        <v>#REF!</v>
      </c>
      <c r="Z15" s="205" t="e">
        <f>IF('Crisis Indicator Data'!#REF!="No Data",1,IF(#REF!&lt;&gt;"",1,0))</f>
        <v>#REF!</v>
      </c>
      <c r="AA15" s="205" t="e">
        <f>IF('Crisis Indicator Data'!#REF!="No Data",1,IF(#REF!&lt;&gt;"",1,0))</f>
        <v>#REF!</v>
      </c>
      <c r="AB15" s="205" t="e">
        <f>IF('Crisis Indicator Data'!#REF!="No Data",1,IF(#REF!&lt;&gt;"",1,0))</f>
        <v>#REF!</v>
      </c>
      <c r="AC15" s="205" t="e">
        <f>IF('Crisis Indicator Data'!#REF!="No Data",1,IF(#REF!&lt;&gt;"",1,0))</f>
        <v>#REF!</v>
      </c>
      <c r="AD15" s="205" t="e">
        <f>IF('Crisis Indicator Data'!#REF!="No Data",1,IF(#REF!&lt;&gt;"",1,0))</f>
        <v>#REF!</v>
      </c>
      <c r="AE15" s="205" t="e">
        <f>IF('Crisis Indicator Data'!#REF!="No Data",1,IF(#REF!&lt;&gt;"",1,0))</f>
        <v>#REF!</v>
      </c>
      <c r="AF15" s="205" t="e">
        <f>IF('Crisis Indicator Data'!#REF!="No Data",1,IF(#REF!&lt;&gt;"",1,0))</f>
        <v>#REF!</v>
      </c>
      <c r="AG15" s="205" t="e">
        <f>IF('Crisis Indicator Data'!#REF!="No Data",1,IF(#REF!&lt;&gt;"",1,0))</f>
        <v>#REF!</v>
      </c>
      <c r="AH15" s="205" t="e">
        <f>IF('Crisis Indicator Data'!#REF!="No Data",1,IF(#REF!&lt;&gt;"",1,0))</f>
        <v>#REF!</v>
      </c>
      <c r="AI15" s="205" t="e">
        <f>IF('Crisis Indicator Data'!#REF!="No Data",1,IF(#REF!&lt;&gt;"",1,0))</f>
        <v>#REF!</v>
      </c>
      <c r="AJ15" s="205" t="e">
        <f>IF('Crisis Indicator Data'!#REF!="No Data",1,IF(#REF!&lt;&gt;"",1,0))</f>
        <v>#REF!</v>
      </c>
      <c r="AK15" s="205" t="e">
        <f>IF('Crisis Indicator Data'!#REF!="No Data",1,IF(#REF!&lt;&gt;"",1,0))</f>
        <v>#REF!</v>
      </c>
      <c r="AL15" s="205" t="e">
        <f>IF('Crisis Indicator Data'!#REF!="No Data",1,IF(#REF!&lt;&gt;"",1,0))</f>
        <v>#REF!</v>
      </c>
      <c r="AM15" s="205" t="e">
        <f>IF('Crisis Indicator Data'!#REF!="No Data",1,IF(#REF!&lt;&gt;"",1,0))</f>
        <v>#REF!</v>
      </c>
      <c r="AN15" s="205" t="e">
        <f>IF('Crisis Indicator Data'!#REF!="No Data",1,IF(#REF!&lt;&gt;"",1,0))</f>
        <v>#REF!</v>
      </c>
      <c r="AO15" s="205" t="e">
        <f>IF('Crisis Indicator Data'!#REF!="No Data",1,IF(#REF!&lt;&gt;"",1,0))</f>
        <v>#REF!</v>
      </c>
      <c r="AP15" s="205" t="e">
        <f>IF('Crisis Indicator Data'!#REF!="No Data",1,IF(#REF!&lt;&gt;"",1,0))</f>
        <v>#REF!</v>
      </c>
      <c r="AQ15" s="205" t="e">
        <f>IF('Crisis Indicator Data'!#REF!="No Data",1,IF(#REF!&lt;&gt;"",1,0))</f>
        <v>#REF!</v>
      </c>
      <c r="AR15" s="205" t="e">
        <f>IF('Crisis Indicator Data'!#REF!="No Data",1,IF(#REF!&lt;&gt;"",1,0))</f>
        <v>#REF!</v>
      </c>
      <c r="AS15" s="205" t="e">
        <f>IF('Crisis Indicator Data'!#REF!="No Data",1,IF(#REF!&lt;&gt;"",1,0))</f>
        <v>#REF!</v>
      </c>
      <c r="AT15" s="205" t="e">
        <f>IF('Crisis Indicator Data'!#REF!="No Data",1,IF(#REF!&lt;&gt;"",1,0))</f>
        <v>#REF!</v>
      </c>
      <c r="AU15" s="205" t="e">
        <f>IF('Crisis Indicator Data'!#REF!="No Data",1,IF(#REF!&lt;&gt;"",1,0))</f>
        <v>#REF!</v>
      </c>
      <c r="AV15" s="205" t="e">
        <f>IF('Crisis Indicator Data'!#REF!="No Data",1,IF(#REF!&lt;&gt;"",1,0))</f>
        <v>#REF!</v>
      </c>
      <c r="AW15" s="205" t="e">
        <f>IF('Crisis Indicator Data'!#REF!="No Data",1,IF(#REF!&lt;&gt;"",1,0))</f>
        <v>#REF!</v>
      </c>
      <c r="AX15" s="205" t="e">
        <f>IF('Crisis Indicator Data'!#REF!="No Data",1,IF(#REF!&lt;&gt;"",1,0))</f>
        <v>#REF!</v>
      </c>
      <c r="AY15" s="205" t="e">
        <f>IF('Crisis Indicator Data'!#REF!="No Data",1,IF(#REF!&lt;&gt;"",1,0))</f>
        <v>#REF!</v>
      </c>
      <c r="AZ15" s="205" t="e">
        <f>IF('Crisis Indicator Data'!#REF!="No Data",1,IF(#REF!&lt;&gt;"",1,0))</f>
        <v>#REF!</v>
      </c>
      <c r="BA15" t="e">
        <f t="shared" si="0"/>
        <v>#REF!</v>
      </c>
      <c r="BB15" s="22" t="e">
        <f t="shared" si="1"/>
        <v>#REF!</v>
      </c>
    </row>
    <row r="16" spans="1:54" x14ac:dyDescent="0.35">
      <c r="A16" t="s">
        <v>6928</v>
      </c>
      <c r="B16" s="205" t="e">
        <f>IF('Crisis Indicator Data'!#REF!="No Data",1,IF(#REF!&lt;&gt;"",1,0))</f>
        <v>#REF!</v>
      </c>
      <c r="C16" s="205" t="e">
        <f>IF('Crisis Indicator Data'!#REF!="No Data",1,IF(#REF!&lt;&gt;"",1,0))</f>
        <v>#REF!</v>
      </c>
      <c r="D16" s="205" t="e">
        <f>IF('Crisis Indicator Data'!#REF!="No Data",1,IF(#REF!&lt;&gt;"",1,0))</f>
        <v>#REF!</v>
      </c>
      <c r="E16" s="205" t="e">
        <f>IF('Crisis Indicator Data'!#REF!="No Data",1,IF(#REF!&lt;&gt;"",1,0))</f>
        <v>#REF!</v>
      </c>
      <c r="F16" s="205" t="e">
        <f>IF('Crisis Indicator Data'!#REF!="No Data",1,IF(#REF!&lt;&gt;"",1,0))</f>
        <v>#REF!</v>
      </c>
      <c r="G16" s="205" t="e">
        <f>IF('Crisis Indicator Data'!#REF!="No Data",1,IF(#REF!&lt;&gt;"",1,0))</f>
        <v>#REF!</v>
      </c>
      <c r="H16" s="205" t="e">
        <f>IF('Crisis Indicator Data'!#REF!="No Data",1,IF(#REF!&lt;&gt;"",1,0))</f>
        <v>#REF!</v>
      </c>
      <c r="I16" s="205" t="e">
        <f>IF('Crisis Indicator Data'!#REF!="No Data",1,IF(#REF!&lt;&gt;"",1,0))</f>
        <v>#REF!</v>
      </c>
      <c r="J16" s="205" t="e">
        <f>IF('Crisis Indicator Data'!#REF!="No Data",1,IF(#REF!&lt;&gt;"",1,0))</f>
        <v>#REF!</v>
      </c>
      <c r="K16" s="205" t="e">
        <f>IF('Crisis Indicator Data'!#REF!="No Data",1,IF(#REF!&lt;&gt;"",1,0))</f>
        <v>#REF!</v>
      </c>
      <c r="L16" s="205" t="e">
        <f>IF('Crisis Indicator Data'!#REF!="No Data",1,IF(#REF!&lt;&gt;"",1,0))</f>
        <v>#REF!</v>
      </c>
      <c r="M16" s="205" t="e">
        <f>IF('Crisis Indicator Data'!#REF!="No Data",1,IF(#REF!&lt;&gt;"",1,0))</f>
        <v>#REF!</v>
      </c>
      <c r="N16" s="205" t="e">
        <f>IF('Crisis Indicator Data'!#REF!="No Data",1,IF(#REF!&lt;&gt;"",1,0))</f>
        <v>#REF!</v>
      </c>
      <c r="O16" s="205" t="e">
        <f>IF('Crisis Indicator Data'!#REF!="No Data",1,IF(#REF!&lt;&gt;"",1,0))</f>
        <v>#REF!</v>
      </c>
      <c r="P16" s="205" t="e">
        <f>IF('Crisis Indicator Data'!#REF!="No Data",1,IF(#REF!&lt;&gt;"",1,0))</f>
        <v>#REF!</v>
      </c>
      <c r="Q16" s="205" t="e">
        <f>IF('Crisis Indicator Data'!#REF!="No Data",1,IF(#REF!&lt;&gt;"",1,0))</f>
        <v>#REF!</v>
      </c>
      <c r="R16" s="205" t="e">
        <f>IF('Crisis Indicator Data'!#REF!="No Data",1,IF(#REF!&lt;&gt;"",1,0))</f>
        <v>#REF!</v>
      </c>
      <c r="S16" s="205" t="e">
        <f>IF('Crisis Indicator Data'!#REF!="No Data",1,IF(#REF!&lt;&gt;"",1,0))</f>
        <v>#REF!</v>
      </c>
      <c r="T16" s="205" t="e">
        <f>IF('Crisis Indicator Data'!#REF!="No Data",1,IF(#REF!&lt;&gt;"",1,0))</f>
        <v>#REF!</v>
      </c>
      <c r="U16" s="205" t="e">
        <f>IF('Crisis Indicator Data'!#REF!="No Data",1,IF(#REF!&lt;&gt;"",1,0))</f>
        <v>#REF!</v>
      </c>
      <c r="V16" s="205" t="e">
        <f>IF('Crisis Indicator Data'!#REF!="No Data",1,IF(#REF!&lt;&gt;"",1,0))</f>
        <v>#REF!</v>
      </c>
      <c r="W16" s="205" t="e">
        <f>IF('Crisis Indicator Data'!#REF!="No Data",1,IF(#REF!&lt;&gt;"",1,0))</f>
        <v>#REF!</v>
      </c>
      <c r="X16" s="205" t="e">
        <f>IF('Crisis Indicator Data'!#REF!="No Data",1,IF(#REF!&lt;&gt;"",1,0))</f>
        <v>#REF!</v>
      </c>
      <c r="Y16" s="205" t="e">
        <f>IF('Crisis Indicator Data'!#REF!="No Data",1,IF(#REF!&lt;&gt;"",1,0))</f>
        <v>#REF!</v>
      </c>
      <c r="Z16" s="205" t="e">
        <f>IF('Crisis Indicator Data'!#REF!="No Data",1,IF(#REF!&lt;&gt;"",1,0))</f>
        <v>#REF!</v>
      </c>
      <c r="AA16" s="205" t="e">
        <f>IF('Crisis Indicator Data'!#REF!="No Data",1,IF(#REF!&lt;&gt;"",1,0))</f>
        <v>#REF!</v>
      </c>
      <c r="AB16" s="205" t="e">
        <f>IF('Crisis Indicator Data'!#REF!="No Data",1,IF(#REF!&lt;&gt;"",1,0))</f>
        <v>#REF!</v>
      </c>
      <c r="AC16" s="205" t="e">
        <f>IF('Crisis Indicator Data'!#REF!="No Data",1,IF(#REF!&lt;&gt;"",1,0))</f>
        <v>#REF!</v>
      </c>
      <c r="AD16" s="205" t="e">
        <f>IF('Crisis Indicator Data'!#REF!="No Data",1,IF(#REF!&lt;&gt;"",1,0))</f>
        <v>#REF!</v>
      </c>
      <c r="AE16" s="205" t="e">
        <f>IF('Crisis Indicator Data'!#REF!="No Data",1,IF(#REF!&lt;&gt;"",1,0))</f>
        <v>#REF!</v>
      </c>
      <c r="AF16" s="205" t="e">
        <f>IF('Crisis Indicator Data'!#REF!="No Data",1,IF(#REF!&lt;&gt;"",1,0))</f>
        <v>#REF!</v>
      </c>
      <c r="AG16" s="205" t="e">
        <f>IF('Crisis Indicator Data'!#REF!="No Data",1,IF(#REF!&lt;&gt;"",1,0))</f>
        <v>#REF!</v>
      </c>
      <c r="AH16" s="205" t="e">
        <f>IF('Crisis Indicator Data'!#REF!="No Data",1,IF(#REF!&lt;&gt;"",1,0))</f>
        <v>#REF!</v>
      </c>
      <c r="AI16" s="205" t="e">
        <f>IF('Crisis Indicator Data'!#REF!="No Data",1,IF(#REF!&lt;&gt;"",1,0))</f>
        <v>#REF!</v>
      </c>
      <c r="AJ16" s="205" t="e">
        <f>IF('Crisis Indicator Data'!#REF!="No Data",1,IF(#REF!&lt;&gt;"",1,0))</f>
        <v>#REF!</v>
      </c>
      <c r="AK16" s="205" t="e">
        <f>IF('Crisis Indicator Data'!#REF!="No Data",1,IF(#REF!&lt;&gt;"",1,0))</f>
        <v>#REF!</v>
      </c>
      <c r="AL16" s="205" t="e">
        <f>IF('Crisis Indicator Data'!#REF!="No Data",1,IF(#REF!&lt;&gt;"",1,0))</f>
        <v>#REF!</v>
      </c>
      <c r="AM16" s="205" t="e">
        <f>IF('Crisis Indicator Data'!#REF!="No Data",1,IF(#REF!&lt;&gt;"",1,0))</f>
        <v>#REF!</v>
      </c>
      <c r="AN16" s="205" t="e">
        <f>IF('Crisis Indicator Data'!#REF!="No Data",1,IF(#REF!&lt;&gt;"",1,0))</f>
        <v>#REF!</v>
      </c>
      <c r="AO16" s="205" t="e">
        <f>IF('Crisis Indicator Data'!#REF!="No Data",1,IF(#REF!&lt;&gt;"",1,0))</f>
        <v>#REF!</v>
      </c>
      <c r="AP16" s="205" t="e">
        <f>IF('Crisis Indicator Data'!#REF!="No Data",1,IF(#REF!&lt;&gt;"",1,0))</f>
        <v>#REF!</v>
      </c>
      <c r="AQ16" s="205" t="e">
        <f>IF('Crisis Indicator Data'!#REF!="No Data",1,IF(#REF!&lt;&gt;"",1,0))</f>
        <v>#REF!</v>
      </c>
      <c r="AR16" s="205" t="e">
        <f>IF('Crisis Indicator Data'!#REF!="No Data",1,IF(#REF!&lt;&gt;"",1,0))</f>
        <v>#REF!</v>
      </c>
      <c r="AS16" s="205" t="e">
        <f>IF('Crisis Indicator Data'!#REF!="No Data",1,IF(#REF!&lt;&gt;"",1,0))</f>
        <v>#REF!</v>
      </c>
      <c r="AT16" s="205" t="e">
        <f>IF('Crisis Indicator Data'!#REF!="No Data",1,IF(#REF!&lt;&gt;"",1,0))</f>
        <v>#REF!</v>
      </c>
      <c r="AU16" s="205" t="e">
        <f>IF('Crisis Indicator Data'!#REF!="No Data",1,IF(#REF!&lt;&gt;"",1,0))</f>
        <v>#REF!</v>
      </c>
      <c r="AV16" s="205" t="e">
        <f>IF('Crisis Indicator Data'!#REF!="No Data",1,IF(#REF!&lt;&gt;"",1,0))</f>
        <v>#REF!</v>
      </c>
      <c r="AW16" s="205" t="e">
        <f>IF('Crisis Indicator Data'!#REF!="No Data",1,IF(#REF!&lt;&gt;"",1,0))</f>
        <v>#REF!</v>
      </c>
      <c r="AX16" s="205" t="e">
        <f>IF('Crisis Indicator Data'!#REF!="No Data",1,IF(#REF!&lt;&gt;"",1,0))</f>
        <v>#REF!</v>
      </c>
      <c r="AY16" s="205" t="e">
        <f>IF('Crisis Indicator Data'!#REF!="No Data",1,IF(#REF!&lt;&gt;"",1,0))</f>
        <v>#REF!</v>
      </c>
      <c r="AZ16" s="205" t="e">
        <f>IF('Crisis Indicator Data'!#REF!="No Data",1,IF(#REF!&lt;&gt;"",1,0))</f>
        <v>#REF!</v>
      </c>
      <c r="BA16" t="e">
        <f t="shared" si="0"/>
        <v>#REF!</v>
      </c>
      <c r="BB16" s="22" t="e">
        <f t="shared" si="1"/>
        <v>#REF!</v>
      </c>
    </row>
    <row r="17" spans="1:54" x14ac:dyDescent="0.35">
      <c r="A17" t="s">
        <v>6914</v>
      </c>
      <c r="B17" s="205" t="e">
        <f>IF('Crisis Indicator Data'!#REF!="No Data",1,IF(#REF!&lt;&gt;"",1,0))</f>
        <v>#REF!</v>
      </c>
      <c r="C17" s="205" t="e">
        <f>IF('Crisis Indicator Data'!#REF!="No Data",1,IF(#REF!&lt;&gt;"",1,0))</f>
        <v>#REF!</v>
      </c>
      <c r="D17" s="205" t="e">
        <f>IF('Crisis Indicator Data'!#REF!="No Data",1,IF(#REF!&lt;&gt;"",1,0))</f>
        <v>#REF!</v>
      </c>
      <c r="E17" s="205" t="e">
        <f>IF('Crisis Indicator Data'!#REF!="No Data",1,IF(#REF!&lt;&gt;"",1,0))</f>
        <v>#REF!</v>
      </c>
      <c r="F17" s="205" t="e">
        <f>IF('Crisis Indicator Data'!#REF!="No Data",1,IF(#REF!&lt;&gt;"",1,0))</f>
        <v>#REF!</v>
      </c>
      <c r="G17" s="205" t="e">
        <f>IF('Crisis Indicator Data'!#REF!="No Data",1,IF(#REF!&lt;&gt;"",1,0))</f>
        <v>#REF!</v>
      </c>
      <c r="H17" s="205" t="e">
        <f>IF('Crisis Indicator Data'!#REF!="No Data",1,IF(#REF!&lt;&gt;"",1,0))</f>
        <v>#REF!</v>
      </c>
      <c r="I17" s="205" t="e">
        <f>IF('Crisis Indicator Data'!#REF!="No Data",1,IF(#REF!&lt;&gt;"",1,0))</f>
        <v>#REF!</v>
      </c>
      <c r="J17" s="205" t="e">
        <f>IF('Crisis Indicator Data'!#REF!="No Data",1,IF(#REF!&lt;&gt;"",1,0))</f>
        <v>#REF!</v>
      </c>
      <c r="K17" s="205" t="e">
        <f>IF('Crisis Indicator Data'!#REF!="No Data",1,IF(#REF!&lt;&gt;"",1,0))</f>
        <v>#REF!</v>
      </c>
      <c r="L17" s="205" t="e">
        <f>IF('Crisis Indicator Data'!#REF!="No Data",1,IF(#REF!&lt;&gt;"",1,0))</f>
        <v>#REF!</v>
      </c>
      <c r="M17" s="205" t="e">
        <f>IF('Crisis Indicator Data'!#REF!="No Data",1,IF(#REF!&lt;&gt;"",1,0))</f>
        <v>#REF!</v>
      </c>
      <c r="N17" s="205" t="e">
        <f>IF('Crisis Indicator Data'!#REF!="No Data",1,IF(#REF!&lt;&gt;"",1,0))</f>
        <v>#REF!</v>
      </c>
      <c r="O17" s="205" t="e">
        <f>IF('Crisis Indicator Data'!#REF!="No Data",1,IF(#REF!&lt;&gt;"",1,0))</f>
        <v>#REF!</v>
      </c>
      <c r="P17" s="205" t="e">
        <f>IF('Crisis Indicator Data'!#REF!="No Data",1,IF(#REF!&lt;&gt;"",1,0))</f>
        <v>#REF!</v>
      </c>
      <c r="Q17" s="205" t="e">
        <f>IF('Crisis Indicator Data'!#REF!="No Data",1,IF(#REF!&lt;&gt;"",1,0))</f>
        <v>#REF!</v>
      </c>
      <c r="R17" s="205" t="e">
        <f>IF('Crisis Indicator Data'!#REF!="No Data",1,IF(#REF!&lt;&gt;"",1,0))</f>
        <v>#REF!</v>
      </c>
      <c r="S17" s="205" t="e">
        <f>IF('Crisis Indicator Data'!#REF!="No Data",1,IF(#REF!&lt;&gt;"",1,0))</f>
        <v>#REF!</v>
      </c>
      <c r="T17" s="205" t="e">
        <f>IF('Crisis Indicator Data'!#REF!="No Data",1,IF(#REF!&lt;&gt;"",1,0))</f>
        <v>#REF!</v>
      </c>
      <c r="U17" s="205" t="e">
        <f>IF('Crisis Indicator Data'!#REF!="No Data",1,IF(#REF!&lt;&gt;"",1,0))</f>
        <v>#REF!</v>
      </c>
      <c r="V17" s="205" t="e">
        <f>IF('Crisis Indicator Data'!#REF!="No Data",1,IF(#REF!&lt;&gt;"",1,0))</f>
        <v>#REF!</v>
      </c>
      <c r="W17" s="205" t="e">
        <f>IF('Crisis Indicator Data'!#REF!="No Data",1,IF(#REF!&lt;&gt;"",1,0))</f>
        <v>#REF!</v>
      </c>
      <c r="X17" s="205" t="e">
        <f>IF('Crisis Indicator Data'!#REF!="No Data",1,IF(#REF!&lt;&gt;"",1,0))</f>
        <v>#REF!</v>
      </c>
      <c r="Y17" s="205" t="e">
        <f>IF('Crisis Indicator Data'!#REF!="No Data",1,IF(#REF!&lt;&gt;"",1,0))</f>
        <v>#REF!</v>
      </c>
      <c r="Z17" s="205" t="e">
        <f>IF('Crisis Indicator Data'!#REF!="No Data",1,IF(#REF!&lt;&gt;"",1,0))</f>
        <v>#REF!</v>
      </c>
      <c r="AA17" s="205" t="e">
        <f>IF('Crisis Indicator Data'!#REF!="No Data",1,IF(#REF!&lt;&gt;"",1,0))</f>
        <v>#REF!</v>
      </c>
      <c r="AB17" s="205" t="e">
        <f>IF('Crisis Indicator Data'!#REF!="No Data",1,IF(#REF!&lt;&gt;"",1,0))</f>
        <v>#REF!</v>
      </c>
      <c r="AC17" s="205" t="e">
        <f>IF('Crisis Indicator Data'!#REF!="No Data",1,IF(#REF!&lt;&gt;"",1,0))</f>
        <v>#REF!</v>
      </c>
      <c r="AD17" s="205" t="e">
        <f>IF('Crisis Indicator Data'!#REF!="No Data",1,IF(#REF!&lt;&gt;"",1,0))</f>
        <v>#REF!</v>
      </c>
      <c r="AE17" s="205" t="e">
        <f>IF('Crisis Indicator Data'!#REF!="No Data",1,IF(#REF!&lt;&gt;"",1,0))</f>
        <v>#REF!</v>
      </c>
      <c r="AF17" s="205" t="e">
        <f>IF('Crisis Indicator Data'!#REF!="No Data",1,IF(#REF!&lt;&gt;"",1,0))</f>
        <v>#REF!</v>
      </c>
      <c r="AG17" s="205" t="e">
        <f>IF('Crisis Indicator Data'!#REF!="No Data",1,IF(#REF!&lt;&gt;"",1,0))</f>
        <v>#REF!</v>
      </c>
      <c r="AH17" s="205" t="e">
        <f>IF('Crisis Indicator Data'!#REF!="No Data",1,IF(#REF!&lt;&gt;"",1,0))</f>
        <v>#REF!</v>
      </c>
      <c r="AI17" s="205" t="e">
        <f>IF('Crisis Indicator Data'!#REF!="No Data",1,IF(#REF!&lt;&gt;"",1,0))</f>
        <v>#REF!</v>
      </c>
      <c r="AJ17" s="205" t="e">
        <f>IF('Crisis Indicator Data'!#REF!="No Data",1,IF(#REF!&lt;&gt;"",1,0))</f>
        <v>#REF!</v>
      </c>
      <c r="AK17" s="205" t="e">
        <f>IF('Crisis Indicator Data'!#REF!="No Data",1,IF(#REF!&lt;&gt;"",1,0))</f>
        <v>#REF!</v>
      </c>
      <c r="AL17" s="205" t="e">
        <f>IF('Crisis Indicator Data'!#REF!="No Data",1,IF(#REF!&lt;&gt;"",1,0))</f>
        <v>#REF!</v>
      </c>
      <c r="AM17" s="205" t="e">
        <f>IF('Crisis Indicator Data'!#REF!="No Data",1,IF(#REF!&lt;&gt;"",1,0))</f>
        <v>#REF!</v>
      </c>
      <c r="AN17" s="205" t="e">
        <f>IF('Crisis Indicator Data'!#REF!="No Data",1,IF(#REF!&lt;&gt;"",1,0))</f>
        <v>#REF!</v>
      </c>
      <c r="AO17" s="205" t="e">
        <f>IF('Crisis Indicator Data'!#REF!="No Data",1,IF(#REF!&lt;&gt;"",1,0))</f>
        <v>#REF!</v>
      </c>
      <c r="AP17" s="205" t="e">
        <f>IF('Crisis Indicator Data'!#REF!="No Data",1,IF(#REF!&lt;&gt;"",1,0))</f>
        <v>#REF!</v>
      </c>
      <c r="AQ17" s="205" t="e">
        <f>IF('Crisis Indicator Data'!#REF!="No Data",1,IF(#REF!&lt;&gt;"",1,0))</f>
        <v>#REF!</v>
      </c>
      <c r="AR17" s="205" t="e">
        <f>IF('Crisis Indicator Data'!#REF!="No Data",1,IF(#REF!&lt;&gt;"",1,0))</f>
        <v>#REF!</v>
      </c>
      <c r="AS17" s="205" t="e">
        <f>IF('Crisis Indicator Data'!#REF!="No Data",1,IF(#REF!&lt;&gt;"",1,0))</f>
        <v>#REF!</v>
      </c>
      <c r="AT17" s="205" t="e">
        <f>IF('Crisis Indicator Data'!#REF!="No Data",1,IF(#REF!&lt;&gt;"",1,0))</f>
        <v>#REF!</v>
      </c>
      <c r="AU17" s="205" t="e">
        <f>IF('Crisis Indicator Data'!#REF!="No Data",1,IF(#REF!&lt;&gt;"",1,0))</f>
        <v>#REF!</v>
      </c>
      <c r="AV17" s="205" t="e">
        <f>IF('Crisis Indicator Data'!#REF!="No Data",1,IF(#REF!&lt;&gt;"",1,0))</f>
        <v>#REF!</v>
      </c>
      <c r="AW17" s="205" t="e">
        <f>IF('Crisis Indicator Data'!#REF!="No Data",1,IF(#REF!&lt;&gt;"",1,0))</f>
        <v>#REF!</v>
      </c>
      <c r="AX17" s="205" t="e">
        <f>IF('Crisis Indicator Data'!#REF!="No Data",1,IF(#REF!&lt;&gt;"",1,0))</f>
        <v>#REF!</v>
      </c>
      <c r="AY17" s="205" t="e">
        <f>IF('Crisis Indicator Data'!#REF!="No Data",1,IF(#REF!&lt;&gt;"",1,0))</f>
        <v>#REF!</v>
      </c>
      <c r="AZ17" s="205" t="e">
        <f>IF('Crisis Indicator Data'!#REF!="No Data",1,IF(#REF!&lt;&gt;"",1,0))</f>
        <v>#REF!</v>
      </c>
      <c r="BA17" t="e">
        <f t="shared" si="0"/>
        <v>#REF!</v>
      </c>
      <c r="BB17" s="22" t="e">
        <f t="shared" si="1"/>
        <v>#REF!</v>
      </c>
    </row>
    <row r="18" spans="1:54" x14ac:dyDescent="0.35">
      <c r="A18" t="s">
        <v>6930</v>
      </c>
      <c r="B18" s="205" t="e">
        <f>IF('Crisis Indicator Data'!#REF!="No Data",1,IF(#REF!&lt;&gt;"",1,0))</f>
        <v>#REF!</v>
      </c>
      <c r="C18" s="205" t="e">
        <f>IF('Crisis Indicator Data'!#REF!="No Data",1,IF(#REF!&lt;&gt;"",1,0))</f>
        <v>#REF!</v>
      </c>
      <c r="D18" s="205" t="e">
        <f>IF('Crisis Indicator Data'!#REF!="No Data",1,IF(#REF!&lt;&gt;"",1,0))</f>
        <v>#REF!</v>
      </c>
      <c r="E18" s="205" t="e">
        <f>IF('Crisis Indicator Data'!#REF!="No Data",1,IF(#REF!&lt;&gt;"",1,0))</f>
        <v>#REF!</v>
      </c>
      <c r="F18" s="205" t="e">
        <f>IF('Crisis Indicator Data'!#REF!="No Data",1,IF(#REF!&lt;&gt;"",1,0))</f>
        <v>#REF!</v>
      </c>
      <c r="G18" s="205" t="e">
        <f>IF('Crisis Indicator Data'!#REF!="No Data",1,IF(#REF!&lt;&gt;"",1,0))</f>
        <v>#REF!</v>
      </c>
      <c r="H18" s="205" t="e">
        <f>IF('Crisis Indicator Data'!#REF!="No Data",1,IF(#REF!&lt;&gt;"",1,0))</f>
        <v>#REF!</v>
      </c>
      <c r="I18" s="205" t="e">
        <f>IF('Crisis Indicator Data'!#REF!="No Data",1,IF(#REF!&lt;&gt;"",1,0))</f>
        <v>#REF!</v>
      </c>
      <c r="J18" s="205" t="e">
        <f>IF('Crisis Indicator Data'!#REF!="No Data",1,IF(#REF!&lt;&gt;"",1,0))</f>
        <v>#REF!</v>
      </c>
      <c r="K18" s="205" t="e">
        <f>IF('Crisis Indicator Data'!#REF!="No Data",1,IF(#REF!&lt;&gt;"",1,0))</f>
        <v>#REF!</v>
      </c>
      <c r="L18" s="205" t="e">
        <f>IF('Crisis Indicator Data'!#REF!="No Data",1,IF(#REF!&lt;&gt;"",1,0))</f>
        <v>#REF!</v>
      </c>
      <c r="M18" s="205" t="e">
        <f>IF('Crisis Indicator Data'!#REF!="No Data",1,IF(#REF!&lt;&gt;"",1,0))</f>
        <v>#REF!</v>
      </c>
      <c r="N18" s="205" t="e">
        <f>IF('Crisis Indicator Data'!#REF!="No Data",1,IF(#REF!&lt;&gt;"",1,0))</f>
        <v>#REF!</v>
      </c>
      <c r="O18" s="205" t="e">
        <f>IF('Crisis Indicator Data'!#REF!="No Data",1,IF(#REF!&lt;&gt;"",1,0))</f>
        <v>#REF!</v>
      </c>
      <c r="P18" s="205" t="e">
        <f>IF('Crisis Indicator Data'!#REF!="No Data",1,IF(#REF!&lt;&gt;"",1,0))</f>
        <v>#REF!</v>
      </c>
      <c r="Q18" s="205" t="e">
        <f>IF('Crisis Indicator Data'!#REF!="No Data",1,IF(#REF!&lt;&gt;"",1,0))</f>
        <v>#REF!</v>
      </c>
      <c r="R18" s="205" t="e">
        <f>IF('Crisis Indicator Data'!#REF!="No Data",1,IF(#REF!&lt;&gt;"",1,0))</f>
        <v>#REF!</v>
      </c>
      <c r="S18" s="205" t="e">
        <f>IF('Crisis Indicator Data'!#REF!="No Data",1,IF(#REF!&lt;&gt;"",1,0))</f>
        <v>#REF!</v>
      </c>
      <c r="T18" s="205" t="e">
        <f>IF('Crisis Indicator Data'!#REF!="No Data",1,IF(#REF!&lt;&gt;"",1,0))</f>
        <v>#REF!</v>
      </c>
      <c r="U18" s="205" t="e">
        <f>IF('Crisis Indicator Data'!#REF!="No Data",1,IF(#REF!&lt;&gt;"",1,0))</f>
        <v>#REF!</v>
      </c>
      <c r="V18" s="205" t="e">
        <f>IF('Crisis Indicator Data'!#REF!="No Data",1,IF(#REF!&lt;&gt;"",1,0))</f>
        <v>#REF!</v>
      </c>
      <c r="W18" s="205" t="e">
        <f>IF('Crisis Indicator Data'!#REF!="No Data",1,IF(#REF!&lt;&gt;"",1,0))</f>
        <v>#REF!</v>
      </c>
      <c r="X18" s="205" t="e">
        <f>IF('Crisis Indicator Data'!#REF!="No Data",1,IF(#REF!&lt;&gt;"",1,0))</f>
        <v>#REF!</v>
      </c>
      <c r="Y18" s="205" t="e">
        <f>IF('Crisis Indicator Data'!#REF!="No Data",1,IF(#REF!&lt;&gt;"",1,0))</f>
        <v>#REF!</v>
      </c>
      <c r="Z18" s="205" t="e">
        <f>IF('Crisis Indicator Data'!#REF!="No Data",1,IF(#REF!&lt;&gt;"",1,0))</f>
        <v>#REF!</v>
      </c>
      <c r="AA18" s="205" t="e">
        <f>IF('Crisis Indicator Data'!#REF!="No Data",1,IF(#REF!&lt;&gt;"",1,0))</f>
        <v>#REF!</v>
      </c>
      <c r="AB18" s="205" t="e">
        <f>IF('Crisis Indicator Data'!#REF!="No Data",1,IF(#REF!&lt;&gt;"",1,0))</f>
        <v>#REF!</v>
      </c>
      <c r="AC18" s="205" t="e">
        <f>IF('Crisis Indicator Data'!#REF!="No Data",1,IF(#REF!&lt;&gt;"",1,0))</f>
        <v>#REF!</v>
      </c>
      <c r="AD18" s="205" t="e">
        <f>IF('Crisis Indicator Data'!#REF!="No Data",1,IF(#REF!&lt;&gt;"",1,0))</f>
        <v>#REF!</v>
      </c>
      <c r="AE18" s="205" t="e">
        <f>IF('Crisis Indicator Data'!#REF!="No Data",1,IF(#REF!&lt;&gt;"",1,0))</f>
        <v>#REF!</v>
      </c>
      <c r="AF18" s="205" t="e">
        <f>IF('Crisis Indicator Data'!#REF!="No Data",1,IF(#REF!&lt;&gt;"",1,0))</f>
        <v>#REF!</v>
      </c>
      <c r="AG18" s="205" t="e">
        <f>IF('Crisis Indicator Data'!#REF!="No Data",1,IF(#REF!&lt;&gt;"",1,0))</f>
        <v>#REF!</v>
      </c>
      <c r="AH18" s="205" t="e">
        <f>IF('Crisis Indicator Data'!#REF!="No Data",1,IF(#REF!&lt;&gt;"",1,0))</f>
        <v>#REF!</v>
      </c>
      <c r="AI18" s="205" t="e">
        <f>IF('Crisis Indicator Data'!#REF!="No Data",1,IF(#REF!&lt;&gt;"",1,0))</f>
        <v>#REF!</v>
      </c>
      <c r="AJ18" s="205" t="e">
        <f>IF('Crisis Indicator Data'!#REF!="No Data",1,IF(#REF!&lt;&gt;"",1,0))</f>
        <v>#REF!</v>
      </c>
      <c r="AK18" s="205" t="e">
        <f>IF('Crisis Indicator Data'!#REF!="No Data",1,IF(#REF!&lt;&gt;"",1,0))</f>
        <v>#REF!</v>
      </c>
      <c r="AL18" s="205" t="e">
        <f>IF('Crisis Indicator Data'!#REF!="No Data",1,IF(#REF!&lt;&gt;"",1,0))</f>
        <v>#REF!</v>
      </c>
      <c r="AM18" s="205" t="e">
        <f>IF('Crisis Indicator Data'!#REF!="No Data",1,IF(#REF!&lt;&gt;"",1,0))</f>
        <v>#REF!</v>
      </c>
      <c r="AN18" s="205" t="e">
        <f>IF('Crisis Indicator Data'!#REF!="No Data",1,IF(#REF!&lt;&gt;"",1,0))</f>
        <v>#REF!</v>
      </c>
      <c r="AO18" s="205" t="e">
        <f>IF('Crisis Indicator Data'!#REF!="No Data",1,IF(#REF!&lt;&gt;"",1,0))</f>
        <v>#REF!</v>
      </c>
      <c r="AP18" s="205" t="e">
        <f>IF('Crisis Indicator Data'!#REF!="No Data",1,IF(#REF!&lt;&gt;"",1,0))</f>
        <v>#REF!</v>
      </c>
      <c r="AQ18" s="205" t="e">
        <f>IF('Crisis Indicator Data'!#REF!="No Data",1,IF(#REF!&lt;&gt;"",1,0))</f>
        <v>#REF!</v>
      </c>
      <c r="AR18" s="205" t="e">
        <f>IF('Crisis Indicator Data'!#REF!="No Data",1,IF(#REF!&lt;&gt;"",1,0))</f>
        <v>#REF!</v>
      </c>
      <c r="AS18" s="205" t="e">
        <f>IF('Crisis Indicator Data'!#REF!="No Data",1,IF(#REF!&lt;&gt;"",1,0))</f>
        <v>#REF!</v>
      </c>
      <c r="AT18" s="205" t="e">
        <f>IF('Crisis Indicator Data'!#REF!="No Data",1,IF(#REF!&lt;&gt;"",1,0))</f>
        <v>#REF!</v>
      </c>
      <c r="AU18" s="205" t="e">
        <f>IF('Crisis Indicator Data'!#REF!="No Data",1,IF(#REF!&lt;&gt;"",1,0))</f>
        <v>#REF!</v>
      </c>
      <c r="AV18" s="205" t="e">
        <f>IF('Crisis Indicator Data'!#REF!="No Data",1,IF(#REF!&lt;&gt;"",1,0))</f>
        <v>#REF!</v>
      </c>
      <c r="AW18" s="205" t="e">
        <f>IF('Crisis Indicator Data'!#REF!="No Data",1,IF(#REF!&lt;&gt;"",1,0))</f>
        <v>#REF!</v>
      </c>
      <c r="AX18" s="205" t="e">
        <f>IF('Crisis Indicator Data'!#REF!="No Data",1,IF(#REF!&lt;&gt;"",1,0))</f>
        <v>#REF!</v>
      </c>
      <c r="AY18" s="205" t="e">
        <f>IF('Crisis Indicator Data'!#REF!="No Data",1,IF(#REF!&lt;&gt;"",1,0))</f>
        <v>#REF!</v>
      </c>
      <c r="AZ18" s="205" t="e">
        <f>IF('Crisis Indicator Data'!#REF!="No Data",1,IF(#REF!&lt;&gt;"",1,0))</f>
        <v>#REF!</v>
      </c>
      <c r="BA18" t="e">
        <f t="shared" si="0"/>
        <v>#REF!</v>
      </c>
      <c r="BB18" s="22" t="e">
        <f t="shared" si="1"/>
        <v>#REF!</v>
      </c>
    </row>
    <row r="19" spans="1:54" x14ac:dyDescent="0.35">
      <c r="A19" t="s">
        <v>6916</v>
      </c>
      <c r="B19" s="205" t="e">
        <f>IF('Crisis Indicator Data'!#REF!="No Data",1,IF(#REF!&lt;&gt;"",1,0))</f>
        <v>#REF!</v>
      </c>
      <c r="C19" s="205" t="e">
        <f>IF('Crisis Indicator Data'!#REF!="No Data",1,IF(#REF!&lt;&gt;"",1,0))</f>
        <v>#REF!</v>
      </c>
      <c r="D19" s="205" t="e">
        <f>IF('Crisis Indicator Data'!#REF!="No Data",1,IF(#REF!&lt;&gt;"",1,0))</f>
        <v>#REF!</v>
      </c>
      <c r="E19" s="205" t="e">
        <f>IF('Crisis Indicator Data'!#REF!="No Data",1,IF(#REF!&lt;&gt;"",1,0))</f>
        <v>#REF!</v>
      </c>
      <c r="F19" s="205" t="e">
        <f>IF('Crisis Indicator Data'!#REF!="No Data",1,IF(#REF!&lt;&gt;"",1,0))</f>
        <v>#REF!</v>
      </c>
      <c r="G19" s="205" t="e">
        <f>IF('Crisis Indicator Data'!#REF!="No Data",1,IF(#REF!&lt;&gt;"",1,0))</f>
        <v>#REF!</v>
      </c>
      <c r="H19" s="205" t="e">
        <f>IF('Crisis Indicator Data'!#REF!="No Data",1,IF(#REF!&lt;&gt;"",1,0))</f>
        <v>#REF!</v>
      </c>
      <c r="I19" s="205" t="e">
        <f>IF('Crisis Indicator Data'!#REF!="No Data",1,IF(#REF!&lt;&gt;"",1,0))</f>
        <v>#REF!</v>
      </c>
      <c r="J19" s="205" t="e">
        <f>IF('Crisis Indicator Data'!#REF!="No Data",1,IF(#REF!&lt;&gt;"",1,0))</f>
        <v>#REF!</v>
      </c>
      <c r="K19" s="205" t="e">
        <f>IF('Crisis Indicator Data'!#REF!="No Data",1,IF(#REF!&lt;&gt;"",1,0))</f>
        <v>#REF!</v>
      </c>
      <c r="L19" s="205" t="e">
        <f>IF('Crisis Indicator Data'!#REF!="No Data",1,IF(#REF!&lt;&gt;"",1,0))</f>
        <v>#REF!</v>
      </c>
      <c r="M19" s="205" t="e">
        <f>IF('Crisis Indicator Data'!#REF!="No Data",1,IF(#REF!&lt;&gt;"",1,0))</f>
        <v>#REF!</v>
      </c>
      <c r="N19" s="205" t="e">
        <f>IF('Crisis Indicator Data'!#REF!="No Data",1,IF(#REF!&lt;&gt;"",1,0))</f>
        <v>#REF!</v>
      </c>
      <c r="O19" s="205" t="e">
        <f>IF('Crisis Indicator Data'!#REF!="No Data",1,IF(#REF!&lt;&gt;"",1,0))</f>
        <v>#REF!</v>
      </c>
      <c r="P19" s="205" t="e">
        <f>IF('Crisis Indicator Data'!#REF!="No Data",1,IF(#REF!&lt;&gt;"",1,0))</f>
        <v>#REF!</v>
      </c>
      <c r="Q19" s="205" t="e">
        <f>IF('Crisis Indicator Data'!#REF!="No Data",1,IF(#REF!&lt;&gt;"",1,0))</f>
        <v>#REF!</v>
      </c>
      <c r="R19" s="205" t="e">
        <f>IF('Crisis Indicator Data'!#REF!="No Data",1,IF(#REF!&lt;&gt;"",1,0))</f>
        <v>#REF!</v>
      </c>
      <c r="S19" s="205" t="e">
        <f>IF('Crisis Indicator Data'!#REF!="No Data",1,IF(#REF!&lt;&gt;"",1,0))</f>
        <v>#REF!</v>
      </c>
      <c r="T19" s="205" t="e">
        <f>IF('Crisis Indicator Data'!#REF!="No Data",1,IF(#REF!&lt;&gt;"",1,0))</f>
        <v>#REF!</v>
      </c>
      <c r="U19" s="205" t="e">
        <f>IF('Crisis Indicator Data'!#REF!="No Data",1,IF(#REF!&lt;&gt;"",1,0))</f>
        <v>#REF!</v>
      </c>
      <c r="V19" s="205" t="e">
        <f>IF('Crisis Indicator Data'!#REF!="No Data",1,IF(#REF!&lt;&gt;"",1,0))</f>
        <v>#REF!</v>
      </c>
      <c r="W19" s="205" t="e">
        <f>IF('Crisis Indicator Data'!#REF!="No Data",1,IF(#REF!&lt;&gt;"",1,0))</f>
        <v>#REF!</v>
      </c>
      <c r="X19" s="205" t="e">
        <f>IF('Crisis Indicator Data'!#REF!="No Data",1,IF(#REF!&lt;&gt;"",1,0))</f>
        <v>#REF!</v>
      </c>
      <c r="Y19" s="205" t="e">
        <f>IF('Crisis Indicator Data'!#REF!="No Data",1,IF(#REF!&lt;&gt;"",1,0))</f>
        <v>#REF!</v>
      </c>
      <c r="Z19" s="205" t="e">
        <f>IF('Crisis Indicator Data'!#REF!="No Data",1,IF(#REF!&lt;&gt;"",1,0))</f>
        <v>#REF!</v>
      </c>
      <c r="AA19" s="205" t="e">
        <f>IF('Crisis Indicator Data'!#REF!="No Data",1,IF(#REF!&lt;&gt;"",1,0))</f>
        <v>#REF!</v>
      </c>
      <c r="AB19" s="205" t="e">
        <f>IF('Crisis Indicator Data'!#REF!="No Data",1,IF(#REF!&lt;&gt;"",1,0))</f>
        <v>#REF!</v>
      </c>
      <c r="AC19" s="205" t="e">
        <f>IF('Crisis Indicator Data'!#REF!="No Data",1,IF(#REF!&lt;&gt;"",1,0))</f>
        <v>#REF!</v>
      </c>
      <c r="AD19" s="205" t="e">
        <f>IF('Crisis Indicator Data'!#REF!="No Data",1,IF(#REF!&lt;&gt;"",1,0))</f>
        <v>#REF!</v>
      </c>
      <c r="AE19" s="205" t="e">
        <f>IF('Crisis Indicator Data'!#REF!="No Data",1,IF(#REF!&lt;&gt;"",1,0))</f>
        <v>#REF!</v>
      </c>
      <c r="AF19" s="205" t="e">
        <f>IF('Crisis Indicator Data'!#REF!="No Data",1,IF(#REF!&lt;&gt;"",1,0))</f>
        <v>#REF!</v>
      </c>
      <c r="AG19" s="205" t="e">
        <f>IF('Crisis Indicator Data'!#REF!="No Data",1,IF(#REF!&lt;&gt;"",1,0))</f>
        <v>#REF!</v>
      </c>
      <c r="AH19" s="205" t="e">
        <f>IF('Crisis Indicator Data'!#REF!="No Data",1,IF(#REF!&lt;&gt;"",1,0))</f>
        <v>#REF!</v>
      </c>
      <c r="AI19" s="205" t="e">
        <f>IF('Crisis Indicator Data'!#REF!="No Data",1,IF(#REF!&lt;&gt;"",1,0))</f>
        <v>#REF!</v>
      </c>
      <c r="AJ19" s="205" t="e">
        <f>IF('Crisis Indicator Data'!#REF!="No Data",1,IF(#REF!&lt;&gt;"",1,0))</f>
        <v>#REF!</v>
      </c>
      <c r="AK19" s="205" t="e">
        <f>IF('Crisis Indicator Data'!#REF!="No Data",1,IF(#REF!&lt;&gt;"",1,0))</f>
        <v>#REF!</v>
      </c>
      <c r="AL19" s="205" t="e">
        <f>IF('Crisis Indicator Data'!#REF!="No Data",1,IF(#REF!&lt;&gt;"",1,0))</f>
        <v>#REF!</v>
      </c>
      <c r="AM19" s="205" t="e">
        <f>IF('Crisis Indicator Data'!#REF!="No Data",1,IF(#REF!&lt;&gt;"",1,0))</f>
        <v>#REF!</v>
      </c>
      <c r="AN19" s="205" t="e">
        <f>IF('Crisis Indicator Data'!#REF!="No Data",1,IF(#REF!&lt;&gt;"",1,0))</f>
        <v>#REF!</v>
      </c>
      <c r="AO19" s="205" t="e">
        <f>IF('Crisis Indicator Data'!#REF!="No Data",1,IF(#REF!&lt;&gt;"",1,0))</f>
        <v>#REF!</v>
      </c>
      <c r="AP19" s="205" t="e">
        <f>IF('Crisis Indicator Data'!#REF!="No Data",1,IF(#REF!&lt;&gt;"",1,0))</f>
        <v>#REF!</v>
      </c>
      <c r="AQ19" s="205" t="e">
        <f>IF('Crisis Indicator Data'!#REF!="No Data",1,IF(#REF!&lt;&gt;"",1,0))</f>
        <v>#REF!</v>
      </c>
      <c r="AR19" s="205" t="e">
        <f>IF('Crisis Indicator Data'!#REF!="No Data",1,IF(#REF!&lt;&gt;"",1,0))</f>
        <v>#REF!</v>
      </c>
      <c r="AS19" s="205" t="e">
        <f>IF('Crisis Indicator Data'!#REF!="No Data",1,IF(#REF!&lt;&gt;"",1,0))</f>
        <v>#REF!</v>
      </c>
      <c r="AT19" s="205" t="e">
        <f>IF('Crisis Indicator Data'!#REF!="No Data",1,IF(#REF!&lt;&gt;"",1,0))</f>
        <v>#REF!</v>
      </c>
      <c r="AU19" s="205" t="e">
        <f>IF('Crisis Indicator Data'!#REF!="No Data",1,IF(#REF!&lt;&gt;"",1,0))</f>
        <v>#REF!</v>
      </c>
      <c r="AV19" s="205" t="e">
        <f>IF('Crisis Indicator Data'!#REF!="No Data",1,IF(#REF!&lt;&gt;"",1,0))</f>
        <v>#REF!</v>
      </c>
      <c r="AW19" s="205" t="e">
        <f>IF('Crisis Indicator Data'!#REF!="No Data",1,IF(#REF!&lt;&gt;"",1,0))</f>
        <v>#REF!</v>
      </c>
      <c r="AX19" s="205" t="e">
        <f>IF('Crisis Indicator Data'!#REF!="No Data",1,IF(#REF!&lt;&gt;"",1,0))</f>
        <v>#REF!</v>
      </c>
      <c r="AY19" s="205" t="e">
        <f>IF('Crisis Indicator Data'!#REF!="No Data",1,IF(#REF!&lt;&gt;"",1,0))</f>
        <v>#REF!</v>
      </c>
      <c r="AZ19" s="205" t="e">
        <f>IF('Crisis Indicator Data'!#REF!="No Data",1,IF(#REF!&lt;&gt;"",1,0))</f>
        <v>#REF!</v>
      </c>
      <c r="BA19" t="e">
        <f t="shared" si="0"/>
        <v>#REF!</v>
      </c>
      <c r="BB19" s="22" t="e">
        <f t="shared" si="1"/>
        <v>#REF!</v>
      </c>
    </row>
    <row r="20" spans="1:54" x14ac:dyDescent="0.35">
      <c r="A20" t="s">
        <v>6939</v>
      </c>
      <c r="B20" s="205" t="e">
        <f>IF('Crisis Indicator Data'!#REF!="No Data",1,IF(#REF!&lt;&gt;"",1,0))</f>
        <v>#REF!</v>
      </c>
      <c r="C20" s="205" t="e">
        <f>IF('Crisis Indicator Data'!#REF!="No Data",1,IF(#REF!&lt;&gt;"",1,0))</f>
        <v>#REF!</v>
      </c>
      <c r="D20" s="205" t="e">
        <f>IF('Crisis Indicator Data'!#REF!="No Data",1,IF(#REF!&lt;&gt;"",1,0))</f>
        <v>#REF!</v>
      </c>
      <c r="E20" s="205" t="e">
        <f>IF('Crisis Indicator Data'!#REF!="No Data",1,IF(#REF!&lt;&gt;"",1,0))</f>
        <v>#REF!</v>
      </c>
      <c r="F20" s="205" t="e">
        <f>IF('Crisis Indicator Data'!#REF!="No Data",1,IF(#REF!&lt;&gt;"",1,0))</f>
        <v>#REF!</v>
      </c>
      <c r="G20" s="205" t="e">
        <f>IF('Crisis Indicator Data'!#REF!="No Data",1,IF(#REF!&lt;&gt;"",1,0))</f>
        <v>#REF!</v>
      </c>
      <c r="H20" s="205" t="e">
        <f>IF('Crisis Indicator Data'!#REF!="No Data",1,IF(#REF!&lt;&gt;"",1,0))</f>
        <v>#REF!</v>
      </c>
      <c r="I20" s="205" t="e">
        <f>IF('Crisis Indicator Data'!#REF!="No Data",1,IF(#REF!&lt;&gt;"",1,0))</f>
        <v>#REF!</v>
      </c>
      <c r="J20" s="205" t="e">
        <f>IF('Crisis Indicator Data'!#REF!="No Data",1,IF(#REF!&lt;&gt;"",1,0))</f>
        <v>#REF!</v>
      </c>
      <c r="K20" s="205" t="e">
        <f>IF('Crisis Indicator Data'!#REF!="No Data",1,IF(#REF!&lt;&gt;"",1,0))</f>
        <v>#REF!</v>
      </c>
      <c r="L20" s="205" t="e">
        <f>IF('Crisis Indicator Data'!#REF!="No Data",1,IF(#REF!&lt;&gt;"",1,0))</f>
        <v>#REF!</v>
      </c>
      <c r="M20" s="205" t="e">
        <f>IF('Crisis Indicator Data'!#REF!="No Data",1,IF(#REF!&lt;&gt;"",1,0))</f>
        <v>#REF!</v>
      </c>
      <c r="N20" s="205" t="e">
        <f>IF('Crisis Indicator Data'!#REF!="No Data",1,IF(#REF!&lt;&gt;"",1,0))</f>
        <v>#REF!</v>
      </c>
      <c r="O20" s="205" t="e">
        <f>IF('Crisis Indicator Data'!#REF!="No Data",1,IF(#REF!&lt;&gt;"",1,0))</f>
        <v>#REF!</v>
      </c>
      <c r="P20" s="205" t="e">
        <f>IF('Crisis Indicator Data'!#REF!="No Data",1,IF(#REF!&lt;&gt;"",1,0))</f>
        <v>#REF!</v>
      </c>
      <c r="Q20" s="205" t="e">
        <f>IF('Crisis Indicator Data'!#REF!="No Data",1,IF(#REF!&lt;&gt;"",1,0))</f>
        <v>#REF!</v>
      </c>
      <c r="R20" s="205" t="e">
        <f>IF('Crisis Indicator Data'!#REF!="No Data",1,IF(#REF!&lt;&gt;"",1,0))</f>
        <v>#REF!</v>
      </c>
      <c r="S20" s="205" t="e">
        <f>IF('Crisis Indicator Data'!#REF!="No Data",1,IF(#REF!&lt;&gt;"",1,0))</f>
        <v>#REF!</v>
      </c>
      <c r="T20" s="205" t="e">
        <f>IF('Crisis Indicator Data'!#REF!="No Data",1,IF(#REF!&lt;&gt;"",1,0))</f>
        <v>#REF!</v>
      </c>
      <c r="U20" s="205" t="e">
        <f>IF('Crisis Indicator Data'!#REF!="No Data",1,IF(#REF!&lt;&gt;"",1,0))</f>
        <v>#REF!</v>
      </c>
      <c r="V20" s="205" t="e">
        <f>IF('Crisis Indicator Data'!#REF!="No Data",1,IF(#REF!&lt;&gt;"",1,0))</f>
        <v>#REF!</v>
      </c>
      <c r="W20" s="205" t="e">
        <f>IF('Crisis Indicator Data'!#REF!="No Data",1,IF(#REF!&lt;&gt;"",1,0))</f>
        <v>#REF!</v>
      </c>
      <c r="X20" s="205" t="e">
        <f>IF('Crisis Indicator Data'!#REF!="No Data",1,IF(#REF!&lt;&gt;"",1,0))</f>
        <v>#REF!</v>
      </c>
      <c r="Y20" s="205" t="e">
        <f>IF('Crisis Indicator Data'!#REF!="No Data",1,IF(#REF!&lt;&gt;"",1,0))</f>
        <v>#REF!</v>
      </c>
      <c r="Z20" s="205" t="e">
        <f>IF('Crisis Indicator Data'!#REF!="No Data",1,IF(#REF!&lt;&gt;"",1,0))</f>
        <v>#REF!</v>
      </c>
      <c r="AA20" s="205" t="e">
        <f>IF('Crisis Indicator Data'!#REF!="No Data",1,IF(#REF!&lt;&gt;"",1,0))</f>
        <v>#REF!</v>
      </c>
      <c r="AB20" s="205" t="e">
        <f>IF('Crisis Indicator Data'!#REF!="No Data",1,IF(#REF!&lt;&gt;"",1,0))</f>
        <v>#REF!</v>
      </c>
      <c r="AC20" s="205" t="e">
        <f>IF('Crisis Indicator Data'!#REF!="No Data",1,IF(#REF!&lt;&gt;"",1,0))</f>
        <v>#REF!</v>
      </c>
      <c r="AD20" s="205" t="e">
        <f>IF('Crisis Indicator Data'!#REF!="No Data",1,IF(#REF!&lt;&gt;"",1,0))</f>
        <v>#REF!</v>
      </c>
      <c r="AE20" s="205" t="e">
        <f>IF('Crisis Indicator Data'!#REF!="No Data",1,IF(#REF!&lt;&gt;"",1,0))</f>
        <v>#REF!</v>
      </c>
      <c r="AF20" s="205" t="e">
        <f>IF('Crisis Indicator Data'!#REF!="No Data",1,IF(#REF!&lt;&gt;"",1,0))</f>
        <v>#REF!</v>
      </c>
      <c r="AG20" s="205" t="e">
        <f>IF('Crisis Indicator Data'!#REF!="No Data",1,IF(#REF!&lt;&gt;"",1,0))</f>
        <v>#REF!</v>
      </c>
      <c r="AH20" s="205" t="e">
        <f>IF('Crisis Indicator Data'!#REF!="No Data",1,IF(#REF!&lt;&gt;"",1,0))</f>
        <v>#REF!</v>
      </c>
      <c r="AI20" s="205" t="e">
        <f>IF('Crisis Indicator Data'!#REF!="No Data",1,IF(#REF!&lt;&gt;"",1,0))</f>
        <v>#REF!</v>
      </c>
      <c r="AJ20" s="205" t="e">
        <f>IF('Crisis Indicator Data'!#REF!="No Data",1,IF(#REF!&lt;&gt;"",1,0))</f>
        <v>#REF!</v>
      </c>
      <c r="AK20" s="205" t="e">
        <f>IF('Crisis Indicator Data'!#REF!="No Data",1,IF(#REF!&lt;&gt;"",1,0))</f>
        <v>#REF!</v>
      </c>
      <c r="AL20" s="205" t="e">
        <f>IF('Crisis Indicator Data'!#REF!="No Data",1,IF(#REF!&lt;&gt;"",1,0))</f>
        <v>#REF!</v>
      </c>
      <c r="AM20" s="205" t="e">
        <f>IF('Crisis Indicator Data'!#REF!="No Data",1,IF(#REF!&lt;&gt;"",1,0))</f>
        <v>#REF!</v>
      </c>
      <c r="AN20" s="205" t="e">
        <f>IF('Crisis Indicator Data'!#REF!="No Data",1,IF(#REF!&lt;&gt;"",1,0))</f>
        <v>#REF!</v>
      </c>
      <c r="AO20" s="205" t="e">
        <f>IF('Crisis Indicator Data'!#REF!="No Data",1,IF(#REF!&lt;&gt;"",1,0))</f>
        <v>#REF!</v>
      </c>
      <c r="AP20" s="205" t="e">
        <f>IF('Crisis Indicator Data'!#REF!="No Data",1,IF(#REF!&lt;&gt;"",1,0))</f>
        <v>#REF!</v>
      </c>
      <c r="AQ20" s="205" t="e">
        <f>IF('Crisis Indicator Data'!#REF!="No Data",1,IF(#REF!&lt;&gt;"",1,0))</f>
        <v>#REF!</v>
      </c>
      <c r="AR20" s="205" t="e">
        <f>IF('Crisis Indicator Data'!#REF!="No Data",1,IF(#REF!&lt;&gt;"",1,0))</f>
        <v>#REF!</v>
      </c>
      <c r="AS20" s="205" t="e">
        <f>IF('Crisis Indicator Data'!#REF!="No Data",1,IF(#REF!&lt;&gt;"",1,0))</f>
        <v>#REF!</v>
      </c>
      <c r="AT20" s="205" t="e">
        <f>IF('Crisis Indicator Data'!#REF!="No Data",1,IF(#REF!&lt;&gt;"",1,0))</f>
        <v>#REF!</v>
      </c>
      <c r="AU20" s="205" t="e">
        <f>IF('Crisis Indicator Data'!#REF!="No Data",1,IF(#REF!&lt;&gt;"",1,0))</f>
        <v>#REF!</v>
      </c>
      <c r="AV20" s="205" t="e">
        <f>IF('Crisis Indicator Data'!#REF!="No Data",1,IF(#REF!&lt;&gt;"",1,0))</f>
        <v>#REF!</v>
      </c>
      <c r="AW20" s="205" t="e">
        <f>IF('Crisis Indicator Data'!#REF!="No Data",1,IF(#REF!&lt;&gt;"",1,0))</f>
        <v>#REF!</v>
      </c>
      <c r="AX20" s="205" t="e">
        <f>IF('Crisis Indicator Data'!#REF!="No Data",1,IF(#REF!&lt;&gt;"",1,0))</f>
        <v>#REF!</v>
      </c>
      <c r="AY20" s="205" t="e">
        <f>IF('Crisis Indicator Data'!#REF!="No Data",1,IF(#REF!&lt;&gt;"",1,0))</f>
        <v>#REF!</v>
      </c>
      <c r="AZ20" s="205" t="e">
        <f>IF('Crisis Indicator Data'!#REF!="No Data",1,IF(#REF!&lt;&gt;"",1,0))</f>
        <v>#REF!</v>
      </c>
      <c r="BA20" t="e">
        <f t="shared" si="0"/>
        <v>#REF!</v>
      </c>
      <c r="BB20" s="22" t="e">
        <f t="shared" si="1"/>
        <v>#REF!</v>
      </c>
    </row>
    <row r="21" spans="1:54" x14ac:dyDescent="0.35">
      <c r="A21" t="s">
        <v>6932</v>
      </c>
      <c r="B21" s="205" t="e">
        <f>IF('Crisis Indicator Data'!#REF!="No Data",1,IF(#REF!&lt;&gt;"",1,0))</f>
        <v>#REF!</v>
      </c>
      <c r="C21" s="205" t="e">
        <f>IF('Crisis Indicator Data'!#REF!="No Data",1,IF(#REF!&lt;&gt;"",1,0))</f>
        <v>#REF!</v>
      </c>
      <c r="D21" s="205" t="e">
        <f>IF('Crisis Indicator Data'!#REF!="No Data",1,IF(#REF!&lt;&gt;"",1,0))</f>
        <v>#REF!</v>
      </c>
      <c r="E21" s="205" t="e">
        <f>IF('Crisis Indicator Data'!#REF!="No Data",1,IF(#REF!&lt;&gt;"",1,0))</f>
        <v>#REF!</v>
      </c>
      <c r="F21" s="205" t="e">
        <f>IF('Crisis Indicator Data'!#REF!="No Data",1,IF(#REF!&lt;&gt;"",1,0))</f>
        <v>#REF!</v>
      </c>
      <c r="G21" s="205" t="e">
        <f>IF('Crisis Indicator Data'!#REF!="No Data",1,IF(#REF!&lt;&gt;"",1,0))</f>
        <v>#REF!</v>
      </c>
      <c r="H21" s="205" t="e">
        <f>IF('Crisis Indicator Data'!#REF!="No Data",1,IF(#REF!&lt;&gt;"",1,0))</f>
        <v>#REF!</v>
      </c>
      <c r="I21" s="205" t="e">
        <f>IF('Crisis Indicator Data'!#REF!="No Data",1,IF(#REF!&lt;&gt;"",1,0))</f>
        <v>#REF!</v>
      </c>
      <c r="J21" s="205" t="e">
        <f>IF('Crisis Indicator Data'!#REF!="No Data",1,IF(#REF!&lt;&gt;"",1,0))</f>
        <v>#REF!</v>
      </c>
      <c r="K21" s="205" t="e">
        <f>IF('Crisis Indicator Data'!#REF!="No Data",1,IF(#REF!&lt;&gt;"",1,0))</f>
        <v>#REF!</v>
      </c>
      <c r="L21" s="205" t="e">
        <f>IF('Crisis Indicator Data'!#REF!="No Data",1,IF(#REF!&lt;&gt;"",1,0))</f>
        <v>#REF!</v>
      </c>
      <c r="M21" s="205" t="e">
        <f>IF('Crisis Indicator Data'!#REF!="No Data",1,IF(#REF!&lt;&gt;"",1,0))</f>
        <v>#REF!</v>
      </c>
      <c r="N21" s="205" t="e">
        <f>IF('Crisis Indicator Data'!#REF!="No Data",1,IF(#REF!&lt;&gt;"",1,0))</f>
        <v>#REF!</v>
      </c>
      <c r="O21" s="205" t="e">
        <f>IF('Crisis Indicator Data'!#REF!="No Data",1,IF(#REF!&lt;&gt;"",1,0))</f>
        <v>#REF!</v>
      </c>
      <c r="P21" s="205" t="e">
        <f>IF('Crisis Indicator Data'!#REF!="No Data",1,IF(#REF!&lt;&gt;"",1,0))</f>
        <v>#REF!</v>
      </c>
      <c r="Q21" s="205" t="e">
        <f>IF('Crisis Indicator Data'!#REF!="No Data",1,IF(#REF!&lt;&gt;"",1,0))</f>
        <v>#REF!</v>
      </c>
      <c r="R21" s="205" t="e">
        <f>IF('Crisis Indicator Data'!#REF!="No Data",1,IF(#REF!&lt;&gt;"",1,0))</f>
        <v>#REF!</v>
      </c>
      <c r="S21" s="205" t="e">
        <f>IF('Crisis Indicator Data'!#REF!="No Data",1,IF(#REF!&lt;&gt;"",1,0))</f>
        <v>#REF!</v>
      </c>
      <c r="T21" s="205" t="e">
        <f>IF('Crisis Indicator Data'!#REF!="No Data",1,IF(#REF!&lt;&gt;"",1,0))</f>
        <v>#REF!</v>
      </c>
      <c r="U21" s="205" t="e">
        <f>IF('Crisis Indicator Data'!#REF!="No Data",1,IF(#REF!&lt;&gt;"",1,0))</f>
        <v>#REF!</v>
      </c>
      <c r="V21" s="205" t="e">
        <f>IF('Crisis Indicator Data'!#REF!="No Data",1,IF(#REF!&lt;&gt;"",1,0))</f>
        <v>#REF!</v>
      </c>
      <c r="W21" s="205" t="e">
        <f>IF('Crisis Indicator Data'!#REF!="No Data",1,IF(#REF!&lt;&gt;"",1,0))</f>
        <v>#REF!</v>
      </c>
      <c r="X21" s="205" t="e">
        <f>IF('Crisis Indicator Data'!#REF!="No Data",1,IF(#REF!&lt;&gt;"",1,0))</f>
        <v>#REF!</v>
      </c>
      <c r="Y21" s="205" t="e">
        <f>IF('Crisis Indicator Data'!#REF!="No Data",1,IF(#REF!&lt;&gt;"",1,0))</f>
        <v>#REF!</v>
      </c>
      <c r="Z21" s="205" t="e">
        <f>IF('Crisis Indicator Data'!#REF!="No Data",1,IF(#REF!&lt;&gt;"",1,0))</f>
        <v>#REF!</v>
      </c>
      <c r="AA21" s="205" t="e">
        <f>IF('Crisis Indicator Data'!#REF!="No Data",1,IF(#REF!&lt;&gt;"",1,0))</f>
        <v>#REF!</v>
      </c>
      <c r="AB21" s="205" t="e">
        <f>IF('Crisis Indicator Data'!#REF!="No Data",1,IF(#REF!&lt;&gt;"",1,0))</f>
        <v>#REF!</v>
      </c>
      <c r="AC21" s="205" t="e">
        <f>IF('Crisis Indicator Data'!#REF!="No Data",1,IF(#REF!&lt;&gt;"",1,0))</f>
        <v>#REF!</v>
      </c>
      <c r="AD21" s="205" t="e">
        <f>IF('Crisis Indicator Data'!#REF!="No Data",1,IF(#REF!&lt;&gt;"",1,0))</f>
        <v>#REF!</v>
      </c>
      <c r="AE21" s="205" t="e">
        <f>IF('Crisis Indicator Data'!#REF!="No Data",1,IF(#REF!&lt;&gt;"",1,0))</f>
        <v>#REF!</v>
      </c>
      <c r="AF21" s="205" t="e">
        <f>IF('Crisis Indicator Data'!#REF!="No Data",1,IF(#REF!&lt;&gt;"",1,0))</f>
        <v>#REF!</v>
      </c>
      <c r="AG21" s="205" t="e">
        <f>IF('Crisis Indicator Data'!#REF!="No Data",1,IF(#REF!&lt;&gt;"",1,0))</f>
        <v>#REF!</v>
      </c>
      <c r="AH21" s="205" t="e">
        <f>IF('Crisis Indicator Data'!#REF!="No Data",1,IF(#REF!&lt;&gt;"",1,0))</f>
        <v>#REF!</v>
      </c>
      <c r="AI21" s="205" t="e">
        <f>IF('Crisis Indicator Data'!#REF!="No Data",1,IF(#REF!&lt;&gt;"",1,0))</f>
        <v>#REF!</v>
      </c>
      <c r="AJ21" s="205" t="e">
        <f>IF('Crisis Indicator Data'!#REF!="No Data",1,IF(#REF!&lt;&gt;"",1,0))</f>
        <v>#REF!</v>
      </c>
      <c r="AK21" s="205" t="e">
        <f>IF('Crisis Indicator Data'!#REF!="No Data",1,IF(#REF!&lt;&gt;"",1,0))</f>
        <v>#REF!</v>
      </c>
      <c r="AL21" s="205" t="e">
        <f>IF('Crisis Indicator Data'!#REF!="No Data",1,IF(#REF!&lt;&gt;"",1,0))</f>
        <v>#REF!</v>
      </c>
      <c r="AM21" s="205" t="e">
        <f>IF('Crisis Indicator Data'!#REF!="No Data",1,IF(#REF!&lt;&gt;"",1,0))</f>
        <v>#REF!</v>
      </c>
      <c r="AN21" s="205" t="e">
        <f>IF('Crisis Indicator Data'!#REF!="No Data",1,IF(#REF!&lt;&gt;"",1,0))</f>
        <v>#REF!</v>
      </c>
      <c r="AO21" s="205" t="e">
        <f>IF('Crisis Indicator Data'!#REF!="No Data",1,IF(#REF!&lt;&gt;"",1,0))</f>
        <v>#REF!</v>
      </c>
      <c r="AP21" s="205" t="e">
        <f>IF('Crisis Indicator Data'!#REF!="No Data",1,IF(#REF!&lt;&gt;"",1,0))</f>
        <v>#REF!</v>
      </c>
      <c r="AQ21" s="205" t="e">
        <f>IF('Crisis Indicator Data'!#REF!="No Data",1,IF(#REF!&lt;&gt;"",1,0))</f>
        <v>#REF!</v>
      </c>
      <c r="AR21" s="205" t="e">
        <f>IF('Crisis Indicator Data'!#REF!="No Data",1,IF(#REF!&lt;&gt;"",1,0))</f>
        <v>#REF!</v>
      </c>
      <c r="AS21" s="205" t="e">
        <f>IF('Crisis Indicator Data'!#REF!="No Data",1,IF(#REF!&lt;&gt;"",1,0))</f>
        <v>#REF!</v>
      </c>
      <c r="AT21" s="205" t="e">
        <f>IF('Crisis Indicator Data'!#REF!="No Data",1,IF(#REF!&lt;&gt;"",1,0))</f>
        <v>#REF!</v>
      </c>
      <c r="AU21" s="205" t="e">
        <f>IF('Crisis Indicator Data'!#REF!="No Data",1,IF(#REF!&lt;&gt;"",1,0))</f>
        <v>#REF!</v>
      </c>
      <c r="AV21" s="205" t="e">
        <f>IF('Crisis Indicator Data'!#REF!="No Data",1,IF(#REF!&lt;&gt;"",1,0))</f>
        <v>#REF!</v>
      </c>
      <c r="AW21" s="205" t="e">
        <f>IF('Crisis Indicator Data'!#REF!="No Data",1,IF(#REF!&lt;&gt;"",1,0))</f>
        <v>#REF!</v>
      </c>
      <c r="AX21" s="205" t="e">
        <f>IF('Crisis Indicator Data'!#REF!="No Data",1,IF(#REF!&lt;&gt;"",1,0))</f>
        <v>#REF!</v>
      </c>
      <c r="AY21" s="205" t="e">
        <f>IF('Crisis Indicator Data'!#REF!="No Data",1,IF(#REF!&lt;&gt;"",1,0))</f>
        <v>#REF!</v>
      </c>
      <c r="AZ21" s="205" t="e">
        <f>IF('Crisis Indicator Data'!#REF!="No Data",1,IF(#REF!&lt;&gt;"",1,0))</f>
        <v>#REF!</v>
      </c>
      <c r="BA21" t="e">
        <f t="shared" si="0"/>
        <v>#REF!</v>
      </c>
      <c r="BB21" s="22" t="e">
        <f t="shared" si="1"/>
        <v>#REF!</v>
      </c>
    </row>
    <row r="22" spans="1:54" x14ac:dyDescent="0.35">
      <c r="A22" t="s">
        <v>6926</v>
      </c>
      <c r="B22" s="205" t="e">
        <f>IF('Crisis Indicator Data'!#REF!="No Data",1,IF(#REF!&lt;&gt;"",1,0))</f>
        <v>#REF!</v>
      </c>
      <c r="C22" s="205" t="e">
        <f>IF('Crisis Indicator Data'!#REF!="No Data",1,IF(#REF!&lt;&gt;"",1,0))</f>
        <v>#REF!</v>
      </c>
      <c r="D22" s="205" t="e">
        <f>IF('Crisis Indicator Data'!#REF!="No Data",1,IF(#REF!&lt;&gt;"",1,0))</f>
        <v>#REF!</v>
      </c>
      <c r="E22" s="205" t="e">
        <f>IF('Crisis Indicator Data'!#REF!="No Data",1,IF(#REF!&lt;&gt;"",1,0))</f>
        <v>#REF!</v>
      </c>
      <c r="F22" s="205" t="e">
        <f>IF('Crisis Indicator Data'!#REF!="No Data",1,IF(#REF!&lt;&gt;"",1,0))</f>
        <v>#REF!</v>
      </c>
      <c r="G22" s="205" t="e">
        <f>IF('Crisis Indicator Data'!#REF!="No Data",1,IF(#REF!&lt;&gt;"",1,0))</f>
        <v>#REF!</v>
      </c>
      <c r="H22" s="205" t="e">
        <f>IF('Crisis Indicator Data'!#REF!="No Data",1,IF(#REF!&lt;&gt;"",1,0))</f>
        <v>#REF!</v>
      </c>
      <c r="I22" s="205" t="e">
        <f>IF('Crisis Indicator Data'!#REF!="No Data",1,IF(#REF!&lt;&gt;"",1,0))</f>
        <v>#REF!</v>
      </c>
      <c r="J22" s="205" t="e">
        <f>IF('Crisis Indicator Data'!#REF!="No Data",1,IF(#REF!&lt;&gt;"",1,0))</f>
        <v>#REF!</v>
      </c>
      <c r="K22" s="205" t="e">
        <f>IF('Crisis Indicator Data'!#REF!="No Data",1,IF(#REF!&lt;&gt;"",1,0))</f>
        <v>#REF!</v>
      </c>
      <c r="L22" s="205" t="e">
        <f>IF('Crisis Indicator Data'!#REF!="No Data",1,IF(#REF!&lt;&gt;"",1,0))</f>
        <v>#REF!</v>
      </c>
      <c r="M22" s="205" t="e">
        <f>IF('Crisis Indicator Data'!#REF!="No Data",1,IF(#REF!&lt;&gt;"",1,0))</f>
        <v>#REF!</v>
      </c>
      <c r="N22" s="205" t="e">
        <f>IF('Crisis Indicator Data'!#REF!="No Data",1,IF(#REF!&lt;&gt;"",1,0))</f>
        <v>#REF!</v>
      </c>
      <c r="O22" s="205" t="e">
        <f>IF('Crisis Indicator Data'!#REF!="No Data",1,IF(#REF!&lt;&gt;"",1,0))</f>
        <v>#REF!</v>
      </c>
      <c r="P22" s="205" t="e">
        <f>IF('Crisis Indicator Data'!#REF!="No Data",1,IF(#REF!&lt;&gt;"",1,0))</f>
        <v>#REF!</v>
      </c>
      <c r="Q22" s="205" t="e">
        <f>IF('Crisis Indicator Data'!#REF!="No Data",1,IF(#REF!&lt;&gt;"",1,0))</f>
        <v>#REF!</v>
      </c>
      <c r="R22" s="205" t="e">
        <f>IF('Crisis Indicator Data'!#REF!="No Data",1,IF(#REF!&lt;&gt;"",1,0))</f>
        <v>#REF!</v>
      </c>
      <c r="S22" s="205" t="e">
        <f>IF('Crisis Indicator Data'!#REF!="No Data",1,IF(#REF!&lt;&gt;"",1,0))</f>
        <v>#REF!</v>
      </c>
      <c r="T22" s="205" t="e">
        <f>IF('Crisis Indicator Data'!#REF!="No Data",1,IF(#REF!&lt;&gt;"",1,0))</f>
        <v>#REF!</v>
      </c>
      <c r="U22" s="205" t="e">
        <f>IF('Crisis Indicator Data'!#REF!="No Data",1,IF(#REF!&lt;&gt;"",1,0))</f>
        <v>#REF!</v>
      </c>
      <c r="V22" s="205" t="e">
        <f>IF('Crisis Indicator Data'!#REF!="No Data",1,IF(#REF!&lt;&gt;"",1,0))</f>
        <v>#REF!</v>
      </c>
      <c r="W22" s="205" t="e">
        <f>IF('Crisis Indicator Data'!#REF!="No Data",1,IF(#REF!&lt;&gt;"",1,0))</f>
        <v>#REF!</v>
      </c>
      <c r="X22" s="205" t="e">
        <f>IF('Crisis Indicator Data'!#REF!="No Data",1,IF(#REF!&lt;&gt;"",1,0))</f>
        <v>#REF!</v>
      </c>
      <c r="Y22" s="205" t="e">
        <f>IF('Crisis Indicator Data'!#REF!="No Data",1,IF(#REF!&lt;&gt;"",1,0))</f>
        <v>#REF!</v>
      </c>
      <c r="Z22" s="205" t="e">
        <f>IF('Crisis Indicator Data'!#REF!="No Data",1,IF(#REF!&lt;&gt;"",1,0))</f>
        <v>#REF!</v>
      </c>
      <c r="AA22" s="205" t="e">
        <f>IF('Crisis Indicator Data'!#REF!="No Data",1,IF(#REF!&lt;&gt;"",1,0))</f>
        <v>#REF!</v>
      </c>
      <c r="AB22" s="205" t="e">
        <f>IF('Crisis Indicator Data'!#REF!="No Data",1,IF(#REF!&lt;&gt;"",1,0))</f>
        <v>#REF!</v>
      </c>
      <c r="AC22" s="205" t="e">
        <f>IF('Crisis Indicator Data'!#REF!="No Data",1,IF(#REF!&lt;&gt;"",1,0))</f>
        <v>#REF!</v>
      </c>
      <c r="AD22" s="205" t="e">
        <f>IF('Crisis Indicator Data'!#REF!="No Data",1,IF(#REF!&lt;&gt;"",1,0))</f>
        <v>#REF!</v>
      </c>
      <c r="AE22" s="205" t="e">
        <f>IF('Crisis Indicator Data'!#REF!="No Data",1,IF(#REF!&lt;&gt;"",1,0))</f>
        <v>#REF!</v>
      </c>
      <c r="AF22" s="205" t="e">
        <f>IF('Crisis Indicator Data'!#REF!="No Data",1,IF(#REF!&lt;&gt;"",1,0))</f>
        <v>#REF!</v>
      </c>
      <c r="AG22" s="205" t="e">
        <f>IF('Crisis Indicator Data'!#REF!="No Data",1,IF(#REF!&lt;&gt;"",1,0))</f>
        <v>#REF!</v>
      </c>
      <c r="AH22" s="205" t="e">
        <f>IF('Crisis Indicator Data'!#REF!="No Data",1,IF(#REF!&lt;&gt;"",1,0))</f>
        <v>#REF!</v>
      </c>
      <c r="AI22" s="205" t="e">
        <f>IF('Crisis Indicator Data'!#REF!="No Data",1,IF(#REF!&lt;&gt;"",1,0))</f>
        <v>#REF!</v>
      </c>
      <c r="AJ22" s="205" t="e">
        <f>IF('Crisis Indicator Data'!#REF!="No Data",1,IF(#REF!&lt;&gt;"",1,0))</f>
        <v>#REF!</v>
      </c>
      <c r="AK22" s="205" t="e">
        <f>IF('Crisis Indicator Data'!#REF!="No Data",1,IF(#REF!&lt;&gt;"",1,0))</f>
        <v>#REF!</v>
      </c>
      <c r="AL22" s="205" t="e">
        <f>IF('Crisis Indicator Data'!#REF!="No Data",1,IF(#REF!&lt;&gt;"",1,0))</f>
        <v>#REF!</v>
      </c>
      <c r="AM22" s="205" t="e">
        <f>IF('Crisis Indicator Data'!#REF!="No Data",1,IF(#REF!&lt;&gt;"",1,0))</f>
        <v>#REF!</v>
      </c>
      <c r="AN22" s="205" t="e">
        <f>IF('Crisis Indicator Data'!#REF!="No Data",1,IF(#REF!&lt;&gt;"",1,0))</f>
        <v>#REF!</v>
      </c>
      <c r="AO22" s="205" t="e">
        <f>IF('Crisis Indicator Data'!#REF!="No Data",1,IF(#REF!&lt;&gt;"",1,0))</f>
        <v>#REF!</v>
      </c>
      <c r="AP22" s="205" t="e">
        <f>IF('Crisis Indicator Data'!#REF!="No Data",1,IF(#REF!&lt;&gt;"",1,0))</f>
        <v>#REF!</v>
      </c>
      <c r="AQ22" s="205" t="e">
        <f>IF('Crisis Indicator Data'!#REF!="No Data",1,IF(#REF!&lt;&gt;"",1,0))</f>
        <v>#REF!</v>
      </c>
      <c r="AR22" s="205" t="e">
        <f>IF('Crisis Indicator Data'!#REF!="No Data",1,IF(#REF!&lt;&gt;"",1,0))</f>
        <v>#REF!</v>
      </c>
      <c r="AS22" s="205" t="e">
        <f>IF('Crisis Indicator Data'!#REF!="No Data",1,IF(#REF!&lt;&gt;"",1,0))</f>
        <v>#REF!</v>
      </c>
      <c r="AT22" s="205" t="e">
        <f>IF('Crisis Indicator Data'!#REF!="No Data",1,IF(#REF!&lt;&gt;"",1,0))</f>
        <v>#REF!</v>
      </c>
      <c r="AU22" s="205" t="e">
        <f>IF('Crisis Indicator Data'!#REF!="No Data",1,IF(#REF!&lt;&gt;"",1,0))</f>
        <v>#REF!</v>
      </c>
      <c r="AV22" s="205" t="e">
        <f>IF('Crisis Indicator Data'!#REF!="No Data",1,IF(#REF!&lt;&gt;"",1,0))</f>
        <v>#REF!</v>
      </c>
      <c r="AW22" s="205" t="e">
        <f>IF('Crisis Indicator Data'!#REF!="No Data",1,IF(#REF!&lt;&gt;"",1,0))</f>
        <v>#REF!</v>
      </c>
      <c r="AX22" s="205" t="e">
        <f>IF('Crisis Indicator Data'!#REF!="No Data",1,IF(#REF!&lt;&gt;"",1,0))</f>
        <v>#REF!</v>
      </c>
      <c r="AY22" s="205" t="e">
        <f>IF('Crisis Indicator Data'!#REF!="No Data",1,IF(#REF!&lt;&gt;"",1,0))</f>
        <v>#REF!</v>
      </c>
      <c r="AZ22" s="205" t="e">
        <f>IF('Crisis Indicator Data'!#REF!="No Data",1,IF(#REF!&lt;&gt;"",1,0))</f>
        <v>#REF!</v>
      </c>
      <c r="BA22" t="e">
        <f t="shared" si="0"/>
        <v>#REF!</v>
      </c>
      <c r="BB22" s="22" t="e">
        <f t="shared" si="1"/>
        <v>#REF!</v>
      </c>
    </row>
    <row r="23" spans="1:54" x14ac:dyDescent="0.35">
      <c r="A23" t="s">
        <v>6941</v>
      </c>
      <c r="B23" s="205" t="e">
        <f>IF('Crisis Indicator Data'!#REF!="No Data",1,IF(#REF!&lt;&gt;"",1,0))</f>
        <v>#REF!</v>
      </c>
      <c r="C23" s="205" t="e">
        <f>IF('Crisis Indicator Data'!#REF!="No Data",1,IF(#REF!&lt;&gt;"",1,0))</f>
        <v>#REF!</v>
      </c>
      <c r="D23" s="205" t="e">
        <f>IF('Crisis Indicator Data'!#REF!="No Data",1,IF(#REF!&lt;&gt;"",1,0))</f>
        <v>#REF!</v>
      </c>
      <c r="E23" s="205" t="e">
        <f>IF('Crisis Indicator Data'!#REF!="No Data",1,IF(#REF!&lt;&gt;"",1,0))</f>
        <v>#REF!</v>
      </c>
      <c r="F23" s="205" t="e">
        <f>IF('Crisis Indicator Data'!#REF!="No Data",1,IF(#REF!&lt;&gt;"",1,0))</f>
        <v>#REF!</v>
      </c>
      <c r="G23" s="205" t="e">
        <f>IF('Crisis Indicator Data'!#REF!="No Data",1,IF(#REF!&lt;&gt;"",1,0))</f>
        <v>#REF!</v>
      </c>
      <c r="H23" s="205" t="e">
        <f>IF('Crisis Indicator Data'!#REF!="No Data",1,IF(#REF!&lt;&gt;"",1,0))</f>
        <v>#REF!</v>
      </c>
      <c r="I23" s="205" t="e">
        <f>IF('Crisis Indicator Data'!#REF!="No Data",1,IF(#REF!&lt;&gt;"",1,0))</f>
        <v>#REF!</v>
      </c>
      <c r="J23" s="205" t="e">
        <f>IF('Crisis Indicator Data'!#REF!="No Data",1,IF(#REF!&lt;&gt;"",1,0))</f>
        <v>#REF!</v>
      </c>
      <c r="K23" s="205" t="e">
        <f>IF('Crisis Indicator Data'!#REF!="No Data",1,IF(#REF!&lt;&gt;"",1,0))</f>
        <v>#REF!</v>
      </c>
      <c r="L23" s="205" t="e">
        <f>IF('Crisis Indicator Data'!#REF!="No Data",1,IF(#REF!&lt;&gt;"",1,0))</f>
        <v>#REF!</v>
      </c>
      <c r="M23" s="205" t="e">
        <f>IF('Crisis Indicator Data'!#REF!="No Data",1,IF(#REF!&lt;&gt;"",1,0))</f>
        <v>#REF!</v>
      </c>
      <c r="N23" s="205" t="e">
        <f>IF('Crisis Indicator Data'!#REF!="No Data",1,IF(#REF!&lt;&gt;"",1,0))</f>
        <v>#REF!</v>
      </c>
      <c r="O23" s="205" t="e">
        <f>IF('Crisis Indicator Data'!#REF!="No Data",1,IF(#REF!&lt;&gt;"",1,0))</f>
        <v>#REF!</v>
      </c>
      <c r="P23" s="205" t="e">
        <f>IF('Crisis Indicator Data'!#REF!="No Data",1,IF(#REF!&lt;&gt;"",1,0))</f>
        <v>#REF!</v>
      </c>
      <c r="Q23" s="205" t="e">
        <f>IF('Crisis Indicator Data'!#REF!="No Data",1,IF(#REF!&lt;&gt;"",1,0))</f>
        <v>#REF!</v>
      </c>
      <c r="R23" s="205" t="e">
        <f>IF('Crisis Indicator Data'!#REF!="No Data",1,IF(#REF!&lt;&gt;"",1,0))</f>
        <v>#REF!</v>
      </c>
      <c r="S23" s="205" t="e">
        <f>IF('Crisis Indicator Data'!#REF!="No Data",1,IF(#REF!&lt;&gt;"",1,0))</f>
        <v>#REF!</v>
      </c>
      <c r="T23" s="205" t="e">
        <f>IF('Crisis Indicator Data'!#REF!="No Data",1,IF(#REF!&lt;&gt;"",1,0))</f>
        <v>#REF!</v>
      </c>
      <c r="U23" s="205" t="e">
        <f>IF('Crisis Indicator Data'!#REF!="No Data",1,IF(#REF!&lt;&gt;"",1,0))</f>
        <v>#REF!</v>
      </c>
      <c r="V23" s="205" t="e">
        <f>IF('Crisis Indicator Data'!#REF!="No Data",1,IF(#REF!&lt;&gt;"",1,0))</f>
        <v>#REF!</v>
      </c>
      <c r="W23" s="205" t="e">
        <f>IF('Crisis Indicator Data'!#REF!="No Data",1,IF(#REF!&lt;&gt;"",1,0))</f>
        <v>#REF!</v>
      </c>
      <c r="X23" s="205" t="e">
        <f>IF('Crisis Indicator Data'!#REF!="No Data",1,IF(#REF!&lt;&gt;"",1,0))</f>
        <v>#REF!</v>
      </c>
      <c r="Y23" s="205" t="e">
        <f>IF('Crisis Indicator Data'!#REF!="No Data",1,IF(#REF!&lt;&gt;"",1,0))</f>
        <v>#REF!</v>
      </c>
      <c r="Z23" s="205" t="e">
        <f>IF('Crisis Indicator Data'!#REF!="No Data",1,IF(#REF!&lt;&gt;"",1,0))</f>
        <v>#REF!</v>
      </c>
      <c r="AA23" s="205" t="e">
        <f>IF('Crisis Indicator Data'!#REF!="No Data",1,IF(#REF!&lt;&gt;"",1,0))</f>
        <v>#REF!</v>
      </c>
      <c r="AB23" s="205" t="e">
        <f>IF('Crisis Indicator Data'!#REF!="No Data",1,IF(#REF!&lt;&gt;"",1,0))</f>
        <v>#REF!</v>
      </c>
      <c r="AC23" s="205" t="e">
        <f>IF('Crisis Indicator Data'!#REF!="No Data",1,IF(#REF!&lt;&gt;"",1,0))</f>
        <v>#REF!</v>
      </c>
      <c r="AD23" s="205" t="e">
        <f>IF('Crisis Indicator Data'!#REF!="No Data",1,IF(#REF!&lt;&gt;"",1,0))</f>
        <v>#REF!</v>
      </c>
      <c r="AE23" s="205" t="e">
        <f>IF('Crisis Indicator Data'!#REF!="No Data",1,IF(#REF!&lt;&gt;"",1,0))</f>
        <v>#REF!</v>
      </c>
      <c r="AF23" s="205" t="e">
        <f>IF('Crisis Indicator Data'!#REF!="No Data",1,IF(#REF!&lt;&gt;"",1,0))</f>
        <v>#REF!</v>
      </c>
      <c r="AG23" s="205" t="e">
        <f>IF('Crisis Indicator Data'!#REF!="No Data",1,IF(#REF!&lt;&gt;"",1,0))</f>
        <v>#REF!</v>
      </c>
      <c r="AH23" s="205" t="e">
        <f>IF('Crisis Indicator Data'!#REF!="No Data",1,IF(#REF!&lt;&gt;"",1,0))</f>
        <v>#REF!</v>
      </c>
      <c r="AI23" s="205" t="e">
        <f>IF('Crisis Indicator Data'!#REF!="No Data",1,IF(#REF!&lt;&gt;"",1,0))</f>
        <v>#REF!</v>
      </c>
      <c r="AJ23" s="205" t="e">
        <f>IF('Crisis Indicator Data'!#REF!="No Data",1,IF(#REF!&lt;&gt;"",1,0))</f>
        <v>#REF!</v>
      </c>
      <c r="AK23" s="205" t="e">
        <f>IF('Crisis Indicator Data'!#REF!="No Data",1,IF(#REF!&lt;&gt;"",1,0))</f>
        <v>#REF!</v>
      </c>
      <c r="AL23" s="205" t="e">
        <f>IF('Crisis Indicator Data'!#REF!="No Data",1,IF(#REF!&lt;&gt;"",1,0))</f>
        <v>#REF!</v>
      </c>
      <c r="AM23" s="205" t="e">
        <f>IF('Crisis Indicator Data'!#REF!="No Data",1,IF(#REF!&lt;&gt;"",1,0))</f>
        <v>#REF!</v>
      </c>
      <c r="AN23" s="205" t="e">
        <f>IF('Crisis Indicator Data'!#REF!="No Data",1,IF(#REF!&lt;&gt;"",1,0))</f>
        <v>#REF!</v>
      </c>
      <c r="AO23" s="205" t="e">
        <f>IF('Crisis Indicator Data'!#REF!="No Data",1,IF(#REF!&lt;&gt;"",1,0))</f>
        <v>#REF!</v>
      </c>
      <c r="AP23" s="205" t="e">
        <f>IF('Crisis Indicator Data'!#REF!="No Data",1,IF(#REF!&lt;&gt;"",1,0))</f>
        <v>#REF!</v>
      </c>
      <c r="AQ23" s="205" t="e">
        <f>IF('Crisis Indicator Data'!#REF!="No Data",1,IF(#REF!&lt;&gt;"",1,0))</f>
        <v>#REF!</v>
      </c>
      <c r="AR23" s="205" t="e">
        <f>IF('Crisis Indicator Data'!#REF!="No Data",1,IF(#REF!&lt;&gt;"",1,0))</f>
        <v>#REF!</v>
      </c>
      <c r="AS23" s="205" t="e">
        <f>IF('Crisis Indicator Data'!#REF!="No Data",1,IF(#REF!&lt;&gt;"",1,0))</f>
        <v>#REF!</v>
      </c>
      <c r="AT23" s="205" t="e">
        <f>IF('Crisis Indicator Data'!#REF!="No Data",1,IF(#REF!&lt;&gt;"",1,0))</f>
        <v>#REF!</v>
      </c>
      <c r="AU23" s="205" t="e">
        <f>IF('Crisis Indicator Data'!#REF!="No Data",1,IF(#REF!&lt;&gt;"",1,0))</f>
        <v>#REF!</v>
      </c>
      <c r="AV23" s="205" t="e">
        <f>IF('Crisis Indicator Data'!#REF!="No Data",1,IF(#REF!&lt;&gt;"",1,0))</f>
        <v>#REF!</v>
      </c>
      <c r="AW23" s="205" t="e">
        <f>IF('Crisis Indicator Data'!#REF!="No Data",1,IF(#REF!&lt;&gt;"",1,0))</f>
        <v>#REF!</v>
      </c>
      <c r="AX23" s="205" t="e">
        <f>IF('Crisis Indicator Data'!#REF!="No Data",1,IF(#REF!&lt;&gt;"",1,0))</f>
        <v>#REF!</v>
      </c>
      <c r="AY23" s="205" t="e">
        <f>IF('Crisis Indicator Data'!#REF!="No Data",1,IF(#REF!&lt;&gt;"",1,0))</f>
        <v>#REF!</v>
      </c>
      <c r="AZ23" s="205" t="e">
        <f>IF('Crisis Indicator Data'!#REF!="No Data",1,IF(#REF!&lt;&gt;"",1,0))</f>
        <v>#REF!</v>
      </c>
      <c r="BA23" t="e">
        <f t="shared" si="0"/>
        <v>#REF!</v>
      </c>
      <c r="BB23" s="22" t="e">
        <f t="shared" si="1"/>
        <v>#REF!</v>
      </c>
    </row>
    <row r="24" spans="1:54" x14ac:dyDescent="0.35">
      <c r="A24" t="s">
        <v>6933</v>
      </c>
      <c r="B24" s="205" t="e">
        <f>IF('Crisis Indicator Data'!#REF!="No Data",1,IF(#REF!&lt;&gt;"",1,0))</f>
        <v>#REF!</v>
      </c>
      <c r="C24" s="205" t="e">
        <f>IF('Crisis Indicator Data'!#REF!="No Data",1,IF(#REF!&lt;&gt;"",1,0))</f>
        <v>#REF!</v>
      </c>
      <c r="D24" s="205" t="e">
        <f>IF('Crisis Indicator Data'!#REF!="No Data",1,IF(#REF!&lt;&gt;"",1,0))</f>
        <v>#REF!</v>
      </c>
      <c r="E24" s="205" t="e">
        <f>IF('Crisis Indicator Data'!#REF!="No Data",1,IF(#REF!&lt;&gt;"",1,0))</f>
        <v>#REF!</v>
      </c>
      <c r="F24" s="205" t="e">
        <f>IF('Crisis Indicator Data'!#REF!="No Data",1,IF(#REF!&lt;&gt;"",1,0))</f>
        <v>#REF!</v>
      </c>
      <c r="G24" s="205" t="e">
        <f>IF('Crisis Indicator Data'!#REF!="No Data",1,IF(#REF!&lt;&gt;"",1,0))</f>
        <v>#REF!</v>
      </c>
      <c r="H24" s="205" t="e">
        <f>IF('Crisis Indicator Data'!#REF!="No Data",1,IF(#REF!&lt;&gt;"",1,0))</f>
        <v>#REF!</v>
      </c>
      <c r="I24" s="205" t="e">
        <f>IF('Crisis Indicator Data'!#REF!="No Data",1,IF(#REF!&lt;&gt;"",1,0))</f>
        <v>#REF!</v>
      </c>
      <c r="J24" s="205" t="e">
        <f>IF('Crisis Indicator Data'!#REF!="No Data",1,IF(#REF!&lt;&gt;"",1,0))</f>
        <v>#REF!</v>
      </c>
      <c r="K24" s="205" t="e">
        <f>IF('Crisis Indicator Data'!#REF!="No Data",1,IF(#REF!&lt;&gt;"",1,0))</f>
        <v>#REF!</v>
      </c>
      <c r="L24" s="205" t="e">
        <f>IF('Crisis Indicator Data'!#REF!="No Data",1,IF(#REF!&lt;&gt;"",1,0))</f>
        <v>#REF!</v>
      </c>
      <c r="M24" s="205" t="e">
        <f>IF('Crisis Indicator Data'!#REF!="No Data",1,IF(#REF!&lt;&gt;"",1,0))</f>
        <v>#REF!</v>
      </c>
      <c r="N24" s="205" t="e">
        <f>IF('Crisis Indicator Data'!#REF!="No Data",1,IF(#REF!&lt;&gt;"",1,0))</f>
        <v>#REF!</v>
      </c>
      <c r="O24" s="205" t="e">
        <f>IF('Crisis Indicator Data'!#REF!="No Data",1,IF(#REF!&lt;&gt;"",1,0))</f>
        <v>#REF!</v>
      </c>
      <c r="P24" s="205" t="e">
        <f>IF('Crisis Indicator Data'!#REF!="No Data",1,IF(#REF!&lt;&gt;"",1,0))</f>
        <v>#REF!</v>
      </c>
      <c r="Q24" s="205" t="e">
        <f>IF('Crisis Indicator Data'!#REF!="No Data",1,IF(#REF!&lt;&gt;"",1,0))</f>
        <v>#REF!</v>
      </c>
      <c r="R24" s="205" t="e">
        <f>IF('Crisis Indicator Data'!#REF!="No Data",1,IF(#REF!&lt;&gt;"",1,0))</f>
        <v>#REF!</v>
      </c>
      <c r="S24" s="205" t="e">
        <f>IF('Crisis Indicator Data'!#REF!="No Data",1,IF(#REF!&lt;&gt;"",1,0))</f>
        <v>#REF!</v>
      </c>
      <c r="T24" s="205" t="e">
        <f>IF('Crisis Indicator Data'!#REF!="No Data",1,IF(#REF!&lt;&gt;"",1,0))</f>
        <v>#REF!</v>
      </c>
      <c r="U24" s="205" t="e">
        <f>IF('Crisis Indicator Data'!#REF!="No Data",1,IF(#REF!&lt;&gt;"",1,0))</f>
        <v>#REF!</v>
      </c>
      <c r="V24" s="205" t="e">
        <f>IF('Crisis Indicator Data'!#REF!="No Data",1,IF(#REF!&lt;&gt;"",1,0))</f>
        <v>#REF!</v>
      </c>
      <c r="W24" s="205" t="e">
        <f>IF('Crisis Indicator Data'!#REF!="No Data",1,IF(#REF!&lt;&gt;"",1,0))</f>
        <v>#REF!</v>
      </c>
      <c r="X24" s="205" t="e">
        <f>IF('Crisis Indicator Data'!#REF!="No Data",1,IF(#REF!&lt;&gt;"",1,0))</f>
        <v>#REF!</v>
      </c>
      <c r="Y24" s="205" t="e">
        <f>IF('Crisis Indicator Data'!#REF!="No Data",1,IF(#REF!&lt;&gt;"",1,0))</f>
        <v>#REF!</v>
      </c>
      <c r="Z24" s="205" t="e">
        <f>IF('Crisis Indicator Data'!#REF!="No Data",1,IF(#REF!&lt;&gt;"",1,0))</f>
        <v>#REF!</v>
      </c>
      <c r="AA24" s="205" t="e">
        <f>IF('Crisis Indicator Data'!#REF!="No Data",1,IF(#REF!&lt;&gt;"",1,0))</f>
        <v>#REF!</v>
      </c>
      <c r="AB24" s="205" t="e">
        <f>IF('Crisis Indicator Data'!#REF!="No Data",1,IF(#REF!&lt;&gt;"",1,0))</f>
        <v>#REF!</v>
      </c>
      <c r="AC24" s="205" t="e">
        <f>IF('Crisis Indicator Data'!#REF!="No Data",1,IF(#REF!&lt;&gt;"",1,0))</f>
        <v>#REF!</v>
      </c>
      <c r="AD24" s="205" t="e">
        <f>IF('Crisis Indicator Data'!#REF!="No Data",1,IF(#REF!&lt;&gt;"",1,0))</f>
        <v>#REF!</v>
      </c>
      <c r="AE24" s="205" t="e">
        <f>IF('Crisis Indicator Data'!#REF!="No Data",1,IF(#REF!&lt;&gt;"",1,0))</f>
        <v>#REF!</v>
      </c>
      <c r="AF24" s="205" t="e">
        <f>IF('Crisis Indicator Data'!#REF!="No Data",1,IF(#REF!&lt;&gt;"",1,0))</f>
        <v>#REF!</v>
      </c>
      <c r="AG24" s="205" t="e">
        <f>IF('Crisis Indicator Data'!#REF!="No Data",1,IF(#REF!&lt;&gt;"",1,0))</f>
        <v>#REF!</v>
      </c>
      <c r="AH24" s="205" t="e">
        <f>IF('Crisis Indicator Data'!#REF!="No Data",1,IF(#REF!&lt;&gt;"",1,0))</f>
        <v>#REF!</v>
      </c>
      <c r="AI24" s="205" t="e">
        <f>IF('Crisis Indicator Data'!#REF!="No Data",1,IF(#REF!&lt;&gt;"",1,0))</f>
        <v>#REF!</v>
      </c>
      <c r="AJ24" s="205" t="e">
        <f>IF('Crisis Indicator Data'!#REF!="No Data",1,IF(#REF!&lt;&gt;"",1,0))</f>
        <v>#REF!</v>
      </c>
      <c r="AK24" s="205" t="e">
        <f>IF('Crisis Indicator Data'!#REF!="No Data",1,IF(#REF!&lt;&gt;"",1,0))</f>
        <v>#REF!</v>
      </c>
      <c r="AL24" s="205" t="e">
        <f>IF('Crisis Indicator Data'!#REF!="No Data",1,IF(#REF!&lt;&gt;"",1,0))</f>
        <v>#REF!</v>
      </c>
      <c r="AM24" s="205" t="e">
        <f>IF('Crisis Indicator Data'!#REF!="No Data",1,IF(#REF!&lt;&gt;"",1,0))</f>
        <v>#REF!</v>
      </c>
      <c r="AN24" s="205" t="e">
        <f>IF('Crisis Indicator Data'!#REF!="No Data",1,IF(#REF!&lt;&gt;"",1,0))</f>
        <v>#REF!</v>
      </c>
      <c r="AO24" s="205" t="e">
        <f>IF('Crisis Indicator Data'!#REF!="No Data",1,IF(#REF!&lt;&gt;"",1,0))</f>
        <v>#REF!</v>
      </c>
      <c r="AP24" s="205" t="e">
        <f>IF('Crisis Indicator Data'!#REF!="No Data",1,IF(#REF!&lt;&gt;"",1,0))</f>
        <v>#REF!</v>
      </c>
      <c r="AQ24" s="205" t="e">
        <f>IF('Crisis Indicator Data'!#REF!="No Data",1,IF(#REF!&lt;&gt;"",1,0))</f>
        <v>#REF!</v>
      </c>
      <c r="AR24" s="205" t="e">
        <f>IF('Crisis Indicator Data'!#REF!="No Data",1,IF(#REF!&lt;&gt;"",1,0))</f>
        <v>#REF!</v>
      </c>
      <c r="AS24" s="205" t="e">
        <f>IF('Crisis Indicator Data'!#REF!="No Data",1,IF(#REF!&lt;&gt;"",1,0))</f>
        <v>#REF!</v>
      </c>
      <c r="AT24" s="205" t="e">
        <f>IF('Crisis Indicator Data'!#REF!="No Data",1,IF(#REF!&lt;&gt;"",1,0))</f>
        <v>#REF!</v>
      </c>
      <c r="AU24" s="205" t="e">
        <f>IF('Crisis Indicator Data'!#REF!="No Data",1,IF(#REF!&lt;&gt;"",1,0))</f>
        <v>#REF!</v>
      </c>
      <c r="AV24" s="205" t="e">
        <f>IF('Crisis Indicator Data'!#REF!="No Data",1,IF(#REF!&lt;&gt;"",1,0))</f>
        <v>#REF!</v>
      </c>
      <c r="AW24" s="205" t="e">
        <f>IF('Crisis Indicator Data'!#REF!="No Data",1,IF(#REF!&lt;&gt;"",1,0))</f>
        <v>#REF!</v>
      </c>
      <c r="AX24" s="205" t="e">
        <f>IF('Crisis Indicator Data'!#REF!="No Data",1,IF(#REF!&lt;&gt;"",1,0))</f>
        <v>#REF!</v>
      </c>
      <c r="AY24" s="205" t="e">
        <f>IF('Crisis Indicator Data'!#REF!="No Data",1,IF(#REF!&lt;&gt;"",1,0))</f>
        <v>#REF!</v>
      </c>
      <c r="AZ24" s="205" t="e">
        <f>IF('Crisis Indicator Data'!#REF!="No Data",1,IF(#REF!&lt;&gt;"",1,0))</f>
        <v>#REF!</v>
      </c>
      <c r="BA24" t="e">
        <f t="shared" si="0"/>
        <v>#REF!</v>
      </c>
      <c r="BB24" s="22" t="e">
        <f t="shared" si="1"/>
        <v>#REF!</v>
      </c>
    </row>
    <row r="25" spans="1:54" x14ac:dyDescent="0.35">
      <c r="A25" t="s">
        <v>6937</v>
      </c>
      <c r="B25" s="205" t="e">
        <f>IF('Crisis Indicator Data'!#REF!="No Data",1,IF(#REF!&lt;&gt;"",1,0))</f>
        <v>#REF!</v>
      </c>
      <c r="C25" s="205" t="e">
        <f>IF('Crisis Indicator Data'!#REF!="No Data",1,IF(#REF!&lt;&gt;"",1,0))</f>
        <v>#REF!</v>
      </c>
      <c r="D25" s="205" t="e">
        <f>IF('Crisis Indicator Data'!#REF!="No Data",1,IF(#REF!&lt;&gt;"",1,0))</f>
        <v>#REF!</v>
      </c>
      <c r="E25" s="205" t="e">
        <f>IF('Crisis Indicator Data'!#REF!="No Data",1,IF(#REF!&lt;&gt;"",1,0))</f>
        <v>#REF!</v>
      </c>
      <c r="F25" s="205" t="e">
        <f>IF('Crisis Indicator Data'!#REF!="No Data",1,IF(#REF!&lt;&gt;"",1,0))</f>
        <v>#REF!</v>
      </c>
      <c r="G25" s="205" t="e">
        <f>IF('Crisis Indicator Data'!#REF!="No Data",1,IF(#REF!&lt;&gt;"",1,0))</f>
        <v>#REF!</v>
      </c>
      <c r="H25" s="205" t="e">
        <f>IF('Crisis Indicator Data'!#REF!="No Data",1,IF(#REF!&lt;&gt;"",1,0))</f>
        <v>#REF!</v>
      </c>
      <c r="I25" s="205" t="e">
        <f>IF('Crisis Indicator Data'!#REF!="No Data",1,IF(#REF!&lt;&gt;"",1,0))</f>
        <v>#REF!</v>
      </c>
      <c r="J25" s="205" t="e">
        <f>IF('Crisis Indicator Data'!#REF!="No Data",1,IF(#REF!&lt;&gt;"",1,0))</f>
        <v>#REF!</v>
      </c>
      <c r="K25" s="205" t="e">
        <f>IF('Crisis Indicator Data'!#REF!="No Data",1,IF(#REF!&lt;&gt;"",1,0))</f>
        <v>#REF!</v>
      </c>
      <c r="L25" s="205" t="e">
        <f>IF('Crisis Indicator Data'!#REF!="No Data",1,IF(#REF!&lt;&gt;"",1,0))</f>
        <v>#REF!</v>
      </c>
      <c r="M25" s="205" t="e">
        <f>IF('Crisis Indicator Data'!#REF!="No Data",1,IF(#REF!&lt;&gt;"",1,0))</f>
        <v>#REF!</v>
      </c>
      <c r="N25" s="205" t="e">
        <f>IF('Crisis Indicator Data'!#REF!="No Data",1,IF(#REF!&lt;&gt;"",1,0))</f>
        <v>#REF!</v>
      </c>
      <c r="O25" s="205" t="e">
        <f>IF('Crisis Indicator Data'!#REF!="No Data",1,IF(#REF!&lt;&gt;"",1,0))</f>
        <v>#REF!</v>
      </c>
      <c r="P25" s="205" t="e">
        <f>IF('Crisis Indicator Data'!#REF!="No Data",1,IF(#REF!&lt;&gt;"",1,0))</f>
        <v>#REF!</v>
      </c>
      <c r="Q25" s="205" t="e">
        <f>IF('Crisis Indicator Data'!#REF!="No Data",1,IF(#REF!&lt;&gt;"",1,0))</f>
        <v>#REF!</v>
      </c>
      <c r="R25" s="205" t="e">
        <f>IF('Crisis Indicator Data'!#REF!="No Data",1,IF(#REF!&lt;&gt;"",1,0))</f>
        <v>#REF!</v>
      </c>
      <c r="S25" s="205" t="e">
        <f>IF('Crisis Indicator Data'!#REF!="No Data",1,IF(#REF!&lt;&gt;"",1,0))</f>
        <v>#REF!</v>
      </c>
      <c r="T25" s="205" t="e">
        <f>IF('Crisis Indicator Data'!#REF!="No Data",1,IF(#REF!&lt;&gt;"",1,0))</f>
        <v>#REF!</v>
      </c>
      <c r="U25" s="205" t="e">
        <f>IF('Crisis Indicator Data'!#REF!="No Data",1,IF(#REF!&lt;&gt;"",1,0))</f>
        <v>#REF!</v>
      </c>
      <c r="V25" s="205" t="e">
        <f>IF('Crisis Indicator Data'!#REF!="No Data",1,IF(#REF!&lt;&gt;"",1,0))</f>
        <v>#REF!</v>
      </c>
      <c r="W25" s="205" t="e">
        <f>IF('Crisis Indicator Data'!#REF!="No Data",1,IF(#REF!&lt;&gt;"",1,0))</f>
        <v>#REF!</v>
      </c>
      <c r="X25" s="205" t="e">
        <f>IF('Crisis Indicator Data'!#REF!="No Data",1,IF(#REF!&lt;&gt;"",1,0))</f>
        <v>#REF!</v>
      </c>
      <c r="Y25" s="205" t="e">
        <f>IF('Crisis Indicator Data'!#REF!="No Data",1,IF(#REF!&lt;&gt;"",1,0))</f>
        <v>#REF!</v>
      </c>
      <c r="Z25" s="205" t="e">
        <f>IF('Crisis Indicator Data'!#REF!="No Data",1,IF(#REF!&lt;&gt;"",1,0))</f>
        <v>#REF!</v>
      </c>
      <c r="AA25" s="205" t="e">
        <f>IF('Crisis Indicator Data'!#REF!="No Data",1,IF(#REF!&lt;&gt;"",1,0))</f>
        <v>#REF!</v>
      </c>
      <c r="AB25" s="205" t="e">
        <f>IF('Crisis Indicator Data'!#REF!="No Data",1,IF(#REF!&lt;&gt;"",1,0))</f>
        <v>#REF!</v>
      </c>
      <c r="AC25" s="205" t="e">
        <f>IF('Crisis Indicator Data'!#REF!="No Data",1,IF(#REF!&lt;&gt;"",1,0))</f>
        <v>#REF!</v>
      </c>
      <c r="AD25" s="205" t="e">
        <f>IF('Crisis Indicator Data'!#REF!="No Data",1,IF(#REF!&lt;&gt;"",1,0))</f>
        <v>#REF!</v>
      </c>
      <c r="AE25" s="205" t="e">
        <f>IF('Crisis Indicator Data'!#REF!="No Data",1,IF(#REF!&lt;&gt;"",1,0))</f>
        <v>#REF!</v>
      </c>
      <c r="AF25" s="205" t="e">
        <f>IF('Crisis Indicator Data'!#REF!="No Data",1,IF(#REF!&lt;&gt;"",1,0))</f>
        <v>#REF!</v>
      </c>
      <c r="AG25" s="205" t="e">
        <f>IF('Crisis Indicator Data'!#REF!="No Data",1,IF(#REF!&lt;&gt;"",1,0))</f>
        <v>#REF!</v>
      </c>
      <c r="AH25" s="205" t="e">
        <f>IF('Crisis Indicator Data'!#REF!="No Data",1,IF(#REF!&lt;&gt;"",1,0))</f>
        <v>#REF!</v>
      </c>
      <c r="AI25" s="205" t="e">
        <f>IF('Crisis Indicator Data'!#REF!="No Data",1,IF(#REF!&lt;&gt;"",1,0))</f>
        <v>#REF!</v>
      </c>
      <c r="AJ25" s="205" t="e">
        <f>IF('Crisis Indicator Data'!#REF!="No Data",1,IF(#REF!&lt;&gt;"",1,0))</f>
        <v>#REF!</v>
      </c>
      <c r="AK25" s="205" t="e">
        <f>IF('Crisis Indicator Data'!#REF!="No Data",1,IF(#REF!&lt;&gt;"",1,0))</f>
        <v>#REF!</v>
      </c>
      <c r="AL25" s="205" t="e">
        <f>IF('Crisis Indicator Data'!#REF!="No Data",1,IF(#REF!&lt;&gt;"",1,0))</f>
        <v>#REF!</v>
      </c>
      <c r="AM25" s="205" t="e">
        <f>IF('Crisis Indicator Data'!#REF!="No Data",1,IF(#REF!&lt;&gt;"",1,0))</f>
        <v>#REF!</v>
      </c>
      <c r="AN25" s="205" t="e">
        <f>IF('Crisis Indicator Data'!#REF!="No Data",1,IF(#REF!&lt;&gt;"",1,0))</f>
        <v>#REF!</v>
      </c>
      <c r="AO25" s="205" t="e">
        <f>IF('Crisis Indicator Data'!#REF!="No Data",1,IF(#REF!&lt;&gt;"",1,0))</f>
        <v>#REF!</v>
      </c>
      <c r="AP25" s="205" t="e">
        <f>IF('Crisis Indicator Data'!#REF!="No Data",1,IF(#REF!&lt;&gt;"",1,0))</f>
        <v>#REF!</v>
      </c>
      <c r="AQ25" s="205" t="e">
        <f>IF('Crisis Indicator Data'!#REF!="No Data",1,IF(#REF!&lt;&gt;"",1,0))</f>
        <v>#REF!</v>
      </c>
      <c r="AR25" s="205" t="e">
        <f>IF('Crisis Indicator Data'!#REF!="No Data",1,IF(#REF!&lt;&gt;"",1,0))</f>
        <v>#REF!</v>
      </c>
      <c r="AS25" s="205" t="e">
        <f>IF('Crisis Indicator Data'!#REF!="No Data",1,IF(#REF!&lt;&gt;"",1,0))</f>
        <v>#REF!</v>
      </c>
      <c r="AT25" s="205" t="e">
        <f>IF('Crisis Indicator Data'!#REF!="No Data",1,IF(#REF!&lt;&gt;"",1,0))</f>
        <v>#REF!</v>
      </c>
      <c r="AU25" s="205" t="e">
        <f>IF('Crisis Indicator Data'!#REF!="No Data",1,IF(#REF!&lt;&gt;"",1,0))</f>
        <v>#REF!</v>
      </c>
      <c r="AV25" s="205" t="e">
        <f>IF('Crisis Indicator Data'!#REF!="No Data",1,IF(#REF!&lt;&gt;"",1,0))</f>
        <v>#REF!</v>
      </c>
      <c r="AW25" s="205" t="e">
        <f>IF('Crisis Indicator Data'!#REF!="No Data",1,IF(#REF!&lt;&gt;"",1,0))</f>
        <v>#REF!</v>
      </c>
      <c r="AX25" s="205" t="e">
        <f>IF('Crisis Indicator Data'!#REF!="No Data",1,IF(#REF!&lt;&gt;"",1,0))</f>
        <v>#REF!</v>
      </c>
      <c r="AY25" s="205" t="e">
        <f>IF('Crisis Indicator Data'!#REF!="No Data",1,IF(#REF!&lt;&gt;"",1,0))</f>
        <v>#REF!</v>
      </c>
      <c r="AZ25" s="205" t="e">
        <f>IF('Crisis Indicator Data'!#REF!="No Data",1,IF(#REF!&lt;&gt;"",1,0))</f>
        <v>#REF!</v>
      </c>
      <c r="BA25" t="e">
        <f t="shared" si="0"/>
        <v>#REF!</v>
      </c>
      <c r="BB25" s="22" t="e">
        <f t="shared" si="1"/>
        <v>#REF!</v>
      </c>
    </row>
    <row r="26" spans="1:54" x14ac:dyDescent="0.35">
      <c r="A26" t="s">
        <v>6920</v>
      </c>
      <c r="B26" s="205" t="e">
        <f>IF('Crisis Indicator Data'!#REF!="No Data",1,IF(#REF!&lt;&gt;"",1,0))</f>
        <v>#REF!</v>
      </c>
      <c r="C26" s="205" t="e">
        <f>IF('Crisis Indicator Data'!#REF!="No Data",1,IF(#REF!&lt;&gt;"",1,0))</f>
        <v>#REF!</v>
      </c>
      <c r="D26" s="205" t="e">
        <f>IF('Crisis Indicator Data'!#REF!="No Data",1,IF(#REF!&lt;&gt;"",1,0))</f>
        <v>#REF!</v>
      </c>
      <c r="E26" s="205" t="e">
        <f>IF('Crisis Indicator Data'!#REF!="No Data",1,IF(#REF!&lt;&gt;"",1,0))</f>
        <v>#REF!</v>
      </c>
      <c r="F26" s="205" t="e">
        <f>IF('Crisis Indicator Data'!#REF!="No Data",1,IF(#REF!&lt;&gt;"",1,0))</f>
        <v>#REF!</v>
      </c>
      <c r="G26" s="205" t="e">
        <f>IF('Crisis Indicator Data'!#REF!="No Data",1,IF(#REF!&lt;&gt;"",1,0))</f>
        <v>#REF!</v>
      </c>
      <c r="H26" s="205" t="e">
        <f>IF('Crisis Indicator Data'!#REF!="No Data",1,IF(#REF!&lt;&gt;"",1,0))</f>
        <v>#REF!</v>
      </c>
      <c r="I26" s="205" t="e">
        <f>IF('Crisis Indicator Data'!#REF!="No Data",1,IF(#REF!&lt;&gt;"",1,0))</f>
        <v>#REF!</v>
      </c>
      <c r="J26" s="205" t="e">
        <f>IF('Crisis Indicator Data'!#REF!="No Data",1,IF(#REF!&lt;&gt;"",1,0))</f>
        <v>#REF!</v>
      </c>
      <c r="K26" s="205" t="e">
        <f>IF('Crisis Indicator Data'!#REF!="No Data",1,IF(#REF!&lt;&gt;"",1,0))</f>
        <v>#REF!</v>
      </c>
      <c r="L26" s="205" t="e">
        <f>IF('Crisis Indicator Data'!#REF!="No Data",1,IF(#REF!&lt;&gt;"",1,0))</f>
        <v>#REF!</v>
      </c>
      <c r="M26" s="205" t="e">
        <f>IF('Crisis Indicator Data'!#REF!="No Data",1,IF(#REF!&lt;&gt;"",1,0))</f>
        <v>#REF!</v>
      </c>
      <c r="N26" s="205" t="e">
        <f>IF('Crisis Indicator Data'!#REF!="No Data",1,IF(#REF!&lt;&gt;"",1,0))</f>
        <v>#REF!</v>
      </c>
      <c r="O26" s="205" t="e">
        <f>IF('Crisis Indicator Data'!#REF!="No Data",1,IF(#REF!&lt;&gt;"",1,0))</f>
        <v>#REF!</v>
      </c>
      <c r="P26" s="205" t="e">
        <f>IF('Crisis Indicator Data'!#REF!="No Data",1,IF(#REF!&lt;&gt;"",1,0))</f>
        <v>#REF!</v>
      </c>
      <c r="Q26" s="205" t="e">
        <f>IF('Crisis Indicator Data'!#REF!="No Data",1,IF(#REF!&lt;&gt;"",1,0))</f>
        <v>#REF!</v>
      </c>
      <c r="R26" s="205" t="e">
        <f>IF('Crisis Indicator Data'!#REF!="No Data",1,IF(#REF!&lt;&gt;"",1,0))</f>
        <v>#REF!</v>
      </c>
      <c r="S26" s="205" t="e">
        <f>IF('Crisis Indicator Data'!#REF!="No Data",1,IF(#REF!&lt;&gt;"",1,0))</f>
        <v>#REF!</v>
      </c>
      <c r="T26" s="205" t="e">
        <f>IF('Crisis Indicator Data'!#REF!="No Data",1,IF(#REF!&lt;&gt;"",1,0))</f>
        <v>#REF!</v>
      </c>
      <c r="U26" s="205" t="e">
        <f>IF('Crisis Indicator Data'!#REF!="No Data",1,IF(#REF!&lt;&gt;"",1,0))</f>
        <v>#REF!</v>
      </c>
      <c r="V26" s="205" t="e">
        <f>IF('Crisis Indicator Data'!#REF!="No Data",1,IF(#REF!&lt;&gt;"",1,0))</f>
        <v>#REF!</v>
      </c>
      <c r="W26" s="205" t="e">
        <f>IF('Crisis Indicator Data'!#REF!="No Data",1,IF(#REF!&lt;&gt;"",1,0))</f>
        <v>#REF!</v>
      </c>
      <c r="X26" s="205" t="e">
        <f>IF('Crisis Indicator Data'!#REF!="No Data",1,IF(#REF!&lt;&gt;"",1,0))</f>
        <v>#REF!</v>
      </c>
      <c r="Y26" s="205" t="e">
        <f>IF('Crisis Indicator Data'!#REF!="No Data",1,IF(#REF!&lt;&gt;"",1,0))</f>
        <v>#REF!</v>
      </c>
      <c r="Z26" s="205" t="e">
        <f>IF('Crisis Indicator Data'!#REF!="No Data",1,IF(#REF!&lt;&gt;"",1,0))</f>
        <v>#REF!</v>
      </c>
      <c r="AA26" s="205" t="e">
        <f>IF('Crisis Indicator Data'!#REF!="No Data",1,IF(#REF!&lt;&gt;"",1,0))</f>
        <v>#REF!</v>
      </c>
      <c r="AB26" s="205" t="e">
        <f>IF('Crisis Indicator Data'!#REF!="No Data",1,IF(#REF!&lt;&gt;"",1,0))</f>
        <v>#REF!</v>
      </c>
      <c r="AC26" s="205" t="e">
        <f>IF('Crisis Indicator Data'!#REF!="No Data",1,IF(#REF!&lt;&gt;"",1,0))</f>
        <v>#REF!</v>
      </c>
      <c r="AD26" s="205" t="e">
        <f>IF('Crisis Indicator Data'!#REF!="No Data",1,IF(#REF!&lt;&gt;"",1,0))</f>
        <v>#REF!</v>
      </c>
      <c r="AE26" s="205" t="e">
        <f>IF('Crisis Indicator Data'!#REF!="No Data",1,IF(#REF!&lt;&gt;"",1,0))</f>
        <v>#REF!</v>
      </c>
      <c r="AF26" s="205" t="e">
        <f>IF('Crisis Indicator Data'!#REF!="No Data",1,IF(#REF!&lt;&gt;"",1,0))</f>
        <v>#REF!</v>
      </c>
      <c r="AG26" s="205" t="e">
        <f>IF('Crisis Indicator Data'!#REF!="No Data",1,IF(#REF!&lt;&gt;"",1,0))</f>
        <v>#REF!</v>
      </c>
      <c r="AH26" s="205" t="e">
        <f>IF('Crisis Indicator Data'!#REF!="No Data",1,IF(#REF!&lt;&gt;"",1,0))</f>
        <v>#REF!</v>
      </c>
      <c r="AI26" s="205" t="e">
        <f>IF('Crisis Indicator Data'!#REF!="No Data",1,IF(#REF!&lt;&gt;"",1,0))</f>
        <v>#REF!</v>
      </c>
      <c r="AJ26" s="205" t="e">
        <f>IF('Crisis Indicator Data'!#REF!="No Data",1,IF(#REF!&lt;&gt;"",1,0))</f>
        <v>#REF!</v>
      </c>
      <c r="AK26" s="205" t="e">
        <f>IF('Crisis Indicator Data'!#REF!="No Data",1,IF(#REF!&lt;&gt;"",1,0))</f>
        <v>#REF!</v>
      </c>
      <c r="AL26" s="205" t="e">
        <f>IF('Crisis Indicator Data'!#REF!="No Data",1,IF(#REF!&lt;&gt;"",1,0))</f>
        <v>#REF!</v>
      </c>
      <c r="AM26" s="205" t="e">
        <f>IF('Crisis Indicator Data'!#REF!="No Data",1,IF(#REF!&lt;&gt;"",1,0))</f>
        <v>#REF!</v>
      </c>
      <c r="AN26" s="205" t="e">
        <f>IF('Crisis Indicator Data'!#REF!="No Data",1,IF(#REF!&lt;&gt;"",1,0))</f>
        <v>#REF!</v>
      </c>
      <c r="AO26" s="205" t="e">
        <f>IF('Crisis Indicator Data'!#REF!="No Data",1,IF(#REF!&lt;&gt;"",1,0))</f>
        <v>#REF!</v>
      </c>
      <c r="AP26" s="205" t="e">
        <f>IF('Crisis Indicator Data'!#REF!="No Data",1,IF(#REF!&lt;&gt;"",1,0))</f>
        <v>#REF!</v>
      </c>
      <c r="AQ26" s="205" t="e">
        <f>IF('Crisis Indicator Data'!#REF!="No Data",1,IF(#REF!&lt;&gt;"",1,0))</f>
        <v>#REF!</v>
      </c>
      <c r="AR26" s="205" t="e">
        <f>IF('Crisis Indicator Data'!#REF!="No Data",1,IF(#REF!&lt;&gt;"",1,0))</f>
        <v>#REF!</v>
      </c>
      <c r="AS26" s="205" t="e">
        <f>IF('Crisis Indicator Data'!#REF!="No Data",1,IF(#REF!&lt;&gt;"",1,0))</f>
        <v>#REF!</v>
      </c>
      <c r="AT26" s="205" t="e">
        <f>IF('Crisis Indicator Data'!#REF!="No Data",1,IF(#REF!&lt;&gt;"",1,0))</f>
        <v>#REF!</v>
      </c>
      <c r="AU26" s="205" t="e">
        <f>IF('Crisis Indicator Data'!#REF!="No Data",1,IF(#REF!&lt;&gt;"",1,0))</f>
        <v>#REF!</v>
      </c>
      <c r="AV26" s="205" t="e">
        <f>IF('Crisis Indicator Data'!#REF!="No Data",1,IF(#REF!&lt;&gt;"",1,0))</f>
        <v>#REF!</v>
      </c>
      <c r="AW26" s="205" t="e">
        <f>IF('Crisis Indicator Data'!#REF!="No Data",1,IF(#REF!&lt;&gt;"",1,0))</f>
        <v>#REF!</v>
      </c>
      <c r="AX26" s="205" t="e">
        <f>IF('Crisis Indicator Data'!#REF!="No Data",1,IF(#REF!&lt;&gt;"",1,0))</f>
        <v>#REF!</v>
      </c>
      <c r="AY26" s="205" t="e">
        <f>IF('Crisis Indicator Data'!#REF!="No Data",1,IF(#REF!&lt;&gt;"",1,0))</f>
        <v>#REF!</v>
      </c>
      <c r="AZ26" s="205" t="e">
        <f>IF('Crisis Indicator Data'!#REF!="No Data",1,IF(#REF!&lt;&gt;"",1,0))</f>
        <v>#REF!</v>
      </c>
      <c r="BA26" t="e">
        <f t="shared" si="0"/>
        <v>#REF!</v>
      </c>
      <c r="BB26" s="22" t="e">
        <f t="shared" si="1"/>
        <v>#REF!</v>
      </c>
    </row>
    <row r="27" spans="1:54" x14ac:dyDescent="0.35">
      <c r="A27" t="s">
        <v>6917</v>
      </c>
      <c r="B27" s="205" t="e">
        <f>IF('Crisis Indicator Data'!#REF!="No Data",1,IF(#REF!&lt;&gt;"",1,0))</f>
        <v>#REF!</v>
      </c>
      <c r="C27" s="205" t="e">
        <f>IF('Crisis Indicator Data'!#REF!="No Data",1,IF(#REF!&lt;&gt;"",1,0))</f>
        <v>#REF!</v>
      </c>
      <c r="D27" s="205" t="e">
        <f>IF('Crisis Indicator Data'!#REF!="No Data",1,IF(#REF!&lt;&gt;"",1,0))</f>
        <v>#REF!</v>
      </c>
      <c r="E27" s="205" t="e">
        <f>IF('Crisis Indicator Data'!#REF!="No Data",1,IF(#REF!&lt;&gt;"",1,0))</f>
        <v>#REF!</v>
      </c>
      <c r="F27" s="205" t="e">
        <f>IF('Crisis Indicator Data'!#REF!="No Data",1,IF(#REF!&lt;&gt;"",1,0))</f>
        <v>#REF!</v>
      </c>
      <c r="G27" s="205" t="e">
        <f>IF('Crisis Indicator Data'!#REF!="No Data",1,IF(#REF!&lt;&gt;"",1,0))</f>
        <v>#REF!</v>
      </c>
      <c r="H27" s="205" t="e">
        <f>IF('Crisis Indicator Data'!#REF!="No Data",1,IF(#REF!&lt;&gt;"",1,0))</f>
        <v>#REF!</v>
      </c>
      <c r="I27" s="205" t="e">
        <f>IF('Crisis Indicator Data'!#REF!="No Data",1,IF(#REF!&lt;&gt;"",1,0))</f>
        <v>#REF!</v>
      </c>
      <c r="J27" s="205" t="e">
        <f>IF('Crisis Indicator Data'!#REF!="No Data",1,IF(#REF!&lt;&gt;"",1,0))</f>
        <v>#REF!</v>
      </c>
      <c r="K27" s="205" t="e">
        <f>IF('Crisis Indicator Data'!#REF!="No Data",1,IF(#REF!&lt;&gt;"",1,0))</f>
        <v>#REF!</v>
      </c>
      <c r="L27" s="205" t="e">
        <f>IF('Crisis Indicator Data'!#REF!="No Data",1,IF(#REF!&lt;&gt;"",1,0))</f>
        <v>#REF!</v>
      </c>
      <c r="M27" s="205" t="e">
        <f>IF('Crisis Indicator Data'!#REF!="No Data",1,IF(#REF!&lt;&gt;"",1,0))</f>
        <v>#REF!</v>
      </c>
      <c r="N27" s="205" t="e">
        <f>IF('Crisis Indicator Data'!#REF!="No Data",1,IF(#REF!&lt;&gt;"",1,0))</f>
        <v>#REF!</v>
      </c>
      <c r="O27" s="205" t="e">
        <f>IF('Crisis Indicator Data'!#REF!="No Data",1,IF(#REF!&lt;&gt;"",1,0))</f>
        <v>#REF!</v>
      </c>
      <c r="P27" s="205" t="e">
        <f>IF('Crisis Indicator Data'!#REF!="No Data",1,IF(#REF!&lt;&gt;"",1,0))</f>
        <v>#REF!</v>
      </c>
      <c r="Q27" s="205" t="e">
        <f>IF('Crisis Indicator Data'!#REF!="No Data",1,IF(#REF!&lt;&gt;"",1,0))</f>
        <v>#REF!</v>
      </c>
      <c r="R27" s="205" t="e">
        <f>IF('Crisis Indicator Data'!#REF!="No Data",1,IF(#REF!&lt;&gt;"",1,0))</f>
        <v>#REF!</v>
      </c>
      <c r="S27" s="205" t="e">
        <f>IF('Crisis Indicator Data'!#REF!="No Data",1,IF(#REF!&lt;&gt;"",1,0))</f>
        <v>#REF!</v>
      </c>
      <c r="T27" s="205" t="e">
        <f>IF('Crisis Indicator Data'!#REF!="No Data",1,IF(#REF!&lt;&gt;"",1,0))</f>
        <v>#REF!</v>
      </c>
      <c r="U27" s="205" t="e">
        <f>IF('Crisis Indicator Data'!#REF!="No Data",1,IF(#REF!&lt;&gt;"",1,0))</f>
        <v>#REF!</v>
      </c>
      <c r="V27" s="205" t="e">
        <f>IF('Crisis Indicator Data'!#REF!="No Data",1,IF(#REF!&lt;&gt;"",1,0))</f>
        <v>#REF!</v>
      </c>
      <c r="W27" s="205" t="e">
        <f>IF('Crisis Indicator Data'!#REF!="No Data",1,IF(#REF!&lt;&gt;"",1,0))</f>
        <v>#REF!</v>
      </c>
      <c r="X27" s="205" t="e">
        <f>IF('Crisis Indicator Data'!#REF!="No Data",1,IF(#REF!&lt;&gt;"",1,0))</f>
        <v>#REF!</v>
      </c>
      <c r="Y27" s="205" t="e">
        <f>IF('Crisis Indicator Data'!#REF!="No Data",1,IF(#REF!&lt;&gt;"",1,0))</f>
        <v>#REF!</v>
      </c>
      <c r="Z27" s="205" t="e">
        <f>IF('Crisis Indicator Data'!#REF!="No Data",1,IF(#REF!&lt;&gt;"",1,0))</f>
        <v>#REF!</v>
      </c>
      <c r="AA27" s="205" t="e">
        <f>IF('Crisis Indicator Data'!#REF!="No Data",1,IF(#REF!&lt;&gt;"",1,0))</f>
        <v>#REF!</v>
      </c>
      <c r="AB27" s="205" t="e">
        <f>IF('Crisis Indicator Data'!#REF!="No Data",1,IF(#REF!&lt;&gt;"",1,0))</f>
        <v>#REF!</v>
      </c>
      <c r="AC27" s="205" t="e">
        <f>IF('Crisis Indicator Data'!#REF!="No Data",1,IF(#REF!&lt;&gt;"",1,0))</f>
        <v>#REF!</v>
      </c>
      <c r="AD27" s="205" t="e">
        <f>IF('Crisis Indicator Data'!#REF!="No Data",1,IF(#REF!&lt;&gt;"",1,0))</f>
        <v>#REF!</v>
      </c>
      <c r="AE27" s="205" t="e">
        <f>IF('Crisis Indicator Data'!#REF!="No Data",1,IF(#REF!&lt;&gt;"",1,0))</f>
        <v>#REF!</v>
      </c>
      <c r="AF27" s="205" t="e">
        <f>IF('Crisis Indicator Data'!#REF!="No Data",1,IF(#REF!&lt;&gt;"",1,0))</f>
        <v>#REF!</v>
      </c>
      <c r="AG27" s="205" t="e">
        <f>IF('Crisis Indicator Data'!#REF!="No Data",1,IF(#REF!&lt;&gt;"",1,0))</f>
        <v>#REF!</v>
      </c>
      <c r="AH27" s="205" t="e">
        <f>IF('Crisis Indicator Data'!#REF!="No Data",1,IF(#REF!&lt;&gt;"",1,0))</f>
        <v>#REF!</v>
      </c>
      <c r="AI27" s="205" t="e">
        <f>IF('Crisis Indicator Data'!#REF!="No Data",1,IF(#REF!&lt;&gt;"",1,0))</f>
        <v>#REF!</v>
      </c>
      <c r="AJ27" s="205" t="e">
        <f>IF('Crisis Indicator Data'!#REF!="No Data",1,IF(#REF!&lt;&gt;"",1,0))</f>
        <v>#REF!</v>
      </c>
      <c r="AK27" s="205" t="e">
        <f>IF('Crisis Indicator Data'!#REF!="No Data",1,IF(#REF!&lt;&gt;"",1,0))</f>
        <v>#REF!</v>
      </c>
      <c r="AL27" s="205" t="e">
        <f>IF('Crisis Indicator Data'!#REF!="No Data",1,IF(#REF!&lt;&gt;"",1,0))</f>
        <v>#REF!</v>
      </c>
      <c r="AM27" s="205" t="e">
        <f>IF('Crisis Indicator Data'!#REF!="No Data",1,IF(#REF!&lt;&gt;"",1,0))</f>
        <v>#REF!</v>
      </c>
      <c r="AN27" s="205" t="e">
        <f>IF('Crisis Indicator Data'!#REF!="No Data",1,IF(#REF!&lt;&gt;"",1,0))</f>
        <v>#REF!</v>
      </c>
      <c r="AO27" s="205" t="e">
        <f>IF('Crisis Indicator Data'!#REF!="No Data",1,IF(#REF!&lt;&gt;"",1,0))</f>
        <v>#REF!</v>
      </c>
      <c r="AP27" s="205" t="e">
        <f>IF('Crisis Indicator Data'!#REF!="No Data",1,IF(#REF!&lt;&gt;"",1,0))</f>
        <v>#REF!</v>
      </c>
      <c r="AQ27" s="205" t="e">
        <f>IF('Crisis Indicator Data'!#REF!="No Data",1,IF(#REF!&lt;&gt;"",1,0))</f>
        <v>#REF!</v>
      </c>
      <c r="AR27" s="205" t="e">
        <f>IF('Crisis Indicator Data'!#REF!="No Data",1,IF(#REF!&lt;&gt;"",1,0))</f>
        <v>#REF!</v>
      </c>
      <c r="AS27" s="205" t="e">
        <f>IF('Crisis Indicator Data'!#REF!="No Data",1,IF(#REF!&lt;&gt;"",1,0))</f>
        <v>#REF!</v>
      </c>
      <c r="AT27" s="205" t="e">
        <f>IF('Crisis Indicator Data'!#REF!="No Data",1,IF(#REF!&lt;&gt;"",1,0))</f>
        <v>#REF!</v>
      </c>
      <c r="AU27" s="205" t="e">
        <f>IF('Crisis Indicator Data'!#REF!="No Data",1,IF(#REF!&lt;&gt;"",1,0))</f>
        <v>#REF!</v>
      </c>
      <c r="AV27" s="205" t="e">
        <f>IF('Crisis Indicator Data'!#REF!="No Data",1,IF(#REF!&lt;&gt;"",1,0))</f>
        <v>#REF!</v>
      </c>
      <c r="AW27" s="205" t="e">
        <f>IF('Crisis Indicator Data'!#REF!="No Data",1,IF(#REF!&lt;&gt;"",1,0))</f>
        <v>#REF!</v>
      </c>
      <c r="AX27" s="205" t="e">
        <f>IF('Crisis Indicator Data'!#REF!="No Data",1,IF(#REF!&lt;&gt;"",1,0))</f>
        <v>#REF!</v>
      </c>
      <c r="AY27" s="205" t="e">
        <f>IF('Crisis Indicator Data'!#REF!="No Data",1,IF(#REF!&lt;&gt;"",1,0))</f>
        <v>#REF!</v>
      </c>
      <c r="AZ27" s="205" t="e">
        <f>IF('Crisis Indicator Data'!#REF!="No Data",1,IF(#REF!&lt;&gt;"",1,0))</f>
        <v>#REF!</v>
      </c>
      <c r="BA27" t="e">
        <f t="shared" si="0"/>
        <v>#REF!</v>
      </c>
      <c r="BB27" s="22" t="e">
        <f t="shared" si="1"/>
        <v>#REF!</v>
      </c>
    </row>
    <row r="28" spans="1:54" x14ac:dyDescent="0.35">
      <c r="A28" t="s">
        <v>6912</v>
      </c>
      <c r="B28" s="205" t="e">
        <f>IF('Crisis Indicator Data'!#REF!="No Data",1,IF(#REF!&lt;&gt;"",1,0))</f>
        <v>#REF!</v>
      </c>
      <c r="C28" s="205" t="e">
        <f>IF('Crisis Indicator Data'!#REF!="No Data",1,IF(#REF!&lt;&gt;"",1,0))</f>
        <v>#REF!</v>
      </c>
      <c r="D28" s="205" t="e">
        <f>IF('Crisis Indicator Data'!#REF!="No Data",1,IF(#REF!&lt;&gt;"",1,0))</f>
        <v>#REF!</v>
      </c>
      <c r="E28" s="205" t="e">
        <f>IF('Crisis Indicator Data'!#REF!="No Data",1,IF(#REF!&lt;&gt;"",1,0))</f>
        <v>#REF!</v>
      </c>
      <c r="F28" s="205" t="e">
        <f>IF('Crisis Indicator Data'!#REF!="No Data",1,IF(#REF!&lt;&gt;"",1,0))</f>
        <v>#REF!</v>
      </c>
      <c r="G28" s="205" t="e">
        <f>IF('Crisis Indicator Data'!#REF!="No Data",1,IF(#REF!&lt;&gt;"",1,0))</f>
        <v>#REF!</v>
      </c>
      <c r="H28" s="205" t="e">
        <f>IF('Crisis Indicator Data'!#REF!="No Data",1,IF(#REF!&lt;&gt;"",1,0))</f>
        <v>#REF!</v>
      </c>
      <c r="I28" s="205" t="e">
        <f>IF('Crisis Indicator Data'!#REF!="No Data",1,IF(#REF!&lt;&gt;"",1,0))</f>
        <v>#REF!</v>
      </c>
      <c r="J28" s="205" t="e">
        <f>IF('Crisis Indicator Data'!#REF!="No Data",1,IF(#REF!&lt;&gt;"",1,0))</f>
        <v>#REF!</v>
      </c>
      <c r="K28" s="205" t="e">
        <f>IF('Crisis Indicator Data'!#REF!="No Data",1,IF(#REF!&lt;&gt;"",1,0))</f>
        <v>#REF!</v>
      </c>
      <c r="L28" s="205" t="e">
        <f>IF('Crisis Indicator Data'!#REF!="No Data",1,IF(#REF!&lt;&gt;"",1,0))</f>
        <v>#REF!</v>
      </c>
      <c r="M28" s="205" t="e">
        <f>IF('Crisis Indicator Data'!#REF!="No Data",1,IF(#REF!&lt;&gt;"",1,0))</f>
        <v>#REF!</v>
      </c>
      <c r="N28" s="205" t="e">
        <f>IF('Crisis Indicator Data'!#REF!="No Data",1,IF(#REF!&lt;&gt;"",1,0))</f>
        <v>#REF!</v>
      </c>
      <c r="O28" s="205" t="e">
        <f>IF('Crisis Indicator Data'!#REF!="No Data",1,IF(#REF!&lt;&gt;"",1,0))</f>
        <v>#REF!</v>
      </c>
      <c r="P28" s="205" t="e">
        <f>IF('Crisis Indicator Data'!#REF!="No Data",1,IF(#REF!&lt;&gt;"",1,0))</f>
        <v>#REF!</v>
      </c>
      <c r="Q28" s="205" t="e">
        <f>IF('Crisis Indicator Data'!#REF!="No Data",1,IF(#REF!&lt;&gt;"",1,0))</f>
        <v>#REF!</v>
      </c>
      <c r="R28" s="205" t="e">
        <f>IF('Crisis Indicator Data'!#REF!="No Data",1,IF(#REF!&lt;&gt;"",1,0))</f>
        <v>#REF!</v>
      </c>
      <c r="S28" s="205" t="e">
        <f>IF('Crisis Indicator Data'!#REF!="No Data",1,IF(#REF!&lt;&gt;"",1,0))</f>
        <v>#REF!</v>
      </c>
      <c r="T28" s="205" t="e">
        <f>IF('Crisis Indicator Data'!#REF!="No Data",1,IF(#REF!&lt;&gt;"",1,0))</f>
        <v>#REF!</v>
      </c>
      <c r="U28" s="205" t="e">
        <f>IF('Crisis Indicator Data'!#REF!="No Data",1,IF(#REF!&lt;&gt;"",1,0))</f>
        <v>#REF!</v>
      </c>
      <c r="V28" s="205" t="e">
        <f>IF('Crisis Indicator Data'!#REF!="No Data",1,IF(#REF!&lt;&gt;"",1,0))</f>
        <v>#REF!</v>
      </c>
      <c r="W28" s="205" t="e">
        <f>IF('Crisis Indicator Data'!#REF!="No Data",1,IF(#REF!&lt;&gt;"",1,0))</f>
        <v>#REF!</v>
      </c>
      <c r="X28" s="205" t="e">
        <f>IF('Crisis Indicator Data'!#REF!="No Data",1,IF(#REF!&lt;&gt;"",1,0))</f>
        <v>#REF!</v>
      </c>
      <c r="Y28" s="205" t="e">
        <f>IF('Crisis Indicator Data'!#REF!="No Data",1,IF(#REF!&lt;&gt;"",1,0))</f>
        <v>#REF!</v>
      </c>
      <c r="Z28" s="205" t="e">
        <f>IF('Crisis Indicator Data'!#REF!="No Data",1,IF(#REF!&lt;&gt;"",1,0))</f>
        <v>#REF!</v>
      </c>
      <c r="AA28" s="205" t="e">
        <f>IF('Crisis Indicator Data'!#REF!="No Data",1,IF(#REF!&lt;&gt;"",1,0))</f>
        <v>#REF!</v>
      </c>
      <c r="AB28" s="205" t="e">
        <f>IF('Crisis Indicator Data'!#REF!="No Data",1,IF(#REF!&lt;&gt;"",1,0))</f>
        <v>#REF!</v>
      </c>
      <c r="AC28" s="205" t="e">
        <f>IF('Crisis Indicator Data'!#REF!="No Data",1,IF(#REF!&lt;&gt;"",1,0))</f>
        <v>#REF!</v>
      </c>
      <c r="AD28" s="205" t="e">
        <f>IF('Crisis Indicator Data'!#REF!="No Data",1,IF(#REF!&lt;&gt;"",1,0))</f>
        <v>#REF!</v>
      </c>
      <c r="AE28" s="205" t="e">
        <f>IF('Crisis Indicator Data'!#REF!="No Data",1,IF(#REF!&lt;&gt;"",1,0))</f>
        <v>#REF!</v>
      </c>
      <c r="AF28" s="205" t="e">
        <f>IF('Crisis Indicator Data'!#REF!="No Data",1,IF(#REF!&lt;&gt;"",1,0))</f>
        <v>#REF!</v>
      </c>
      <c r="AG28" s="205" t="e">
        <f>IF('Crisis Indicator Data'!#REF!="No Data",1,IF(#REF!&lt;&gt;"",1,0))</f>
        <v>#REF!</v>
      </c>
      <c r="AH28" s="205" t="e">
        <f>IF('Crisis Indicator Data'!#REF!="No Data",1,IF(#REF!&lt;&gt;"",1,0))</f>
        <v>#REF!</v>
      </c>
      <c r="AI28" s="205" t="e">
        <f>IF('Crisis Indicator Data'!#REF!="No Data",1,IF(#REF!&lt;&gt;"",1,0))</f>
        <v>#REF!</v>
      </c>
      <c r="AJ28" s="205" t="e">
        <f>IF('Crisis Indicator Data'!#REF!="No Data",1,IF(#REF!&lt;&gt;"",1,0))</f>
        <v>#REF!</v>
      </c>
      <c r="AK28" s="205" t="e">
        <f>IF('Crisis Indicator Data'!#REF!="No Data",1,IF(#REF!&lt;&gt;"",1,0))</f>
        <v>#REF!</v>
      </c>
      <c r="AL28" s="205" t="e">
        <f>IF('Crisis Indicator Data'!#REF!="No Data",1,IF(#REF!&lt;&gt;"",1,0))</f>
        <v>#REF!</v>
      </c>
      <c r="AM28" s="205" t="e">
        <f>IF('Crisis Indicator Data'!#REF!="No Data",1,IF(#REF!&lt;&gt;"",1,0))</f>
        <v>#REF!</v>
      </c>
      <c r="AN28" s="205" t="e">
        <f>IF('Crisis Indicator Data'!#REF!="No Data",1,IF(#REF!&lt;&gt;"",1,0))</f>
        <v>#REF!</v>
      </c>
      <c r="AO28" s="205" t="e">
        <f>IF('Crisis Indicator Data'!#REF!="No Data",1,IF(#REF!&lt;&gt;"",1,0))</f>
        <v>#REF!</v>
      </c>
      <c r="AP28" s="205" t="e">
        <f>IF('Crisis Indicator Data'!#REF!="No Data",1,IF(#REF!&lt;&gt;"",1,0))</f>
        <v>#REF!</v>
      </c>
      <c r="AQ28" s="205" t="e">
        <f>IF('Crisis Indicator Data'!#REF!="No Data",1,IF(#REF!&lt;&gt;"",1,0))</f>
        <v>#REF!</v>
      </c>
      <c r="AR28" s="205" t="e">
        <f>IF('Crisis Indicator Data'!#REF!="No Data",1,IF(#REF!&lt;&gt;"",1,0))</f>
        <v>#REF!</v>
      </c>
      <c r="AS28" s="205" t="e">
        <f>IF('Crisis Indicator Data'!#REF!="No Data",1,IF(#REF!&lt;&gt;"",1,0))</f>
        <v>#REF!</v>
      </c>
      <c r="AT28" s="205" t="e">
        <f>IF('Crisis Indicator Data'!#REF!="No Data",1,IF(#REF!&lt;&gt;"",1,0))</f>
        <v>#REF!</v>
      </c>
      <c r="AU28" s="205" t="e">
        <f>IF('Crisis Indicator Data'!#REF!="No Data",1,IF(#REF!&lt;&gt;"",1,0))</f>
        <v>#REF!</v>
      </c>
      <c r="AV28" s="205" t="e">
        <f>IF('Crisis Indicator Data'!#REF!="No Data",1,IF(#REF!&lt;&gt;"",1,0))</f>
        <v>#REF!</v>
      </c>
      <c r="AW28" s="205" t="e">
        <f>IF('Crisis Indicator Data'!#REF!="No Data",1,IF(#REF!&lt;&gt;"",1,0))</f>
        <v>#REF!</v>
      </c>
      <c r="AX28" s="205" t="e">
        <f>IF('Crisis Indicator Data'!#REF!="No Data",1,IF(#REF!&lt;&gt;"",1,0))</f>
        <v>#REF!</v>
      </c>
      <c r="AY28" s="205" t="e">
        <f>IF('Crisis Indicator Data'!#REF!="No Data",1,IF(#REF!&lt;&gt;"",1,0))</f>
        <v>#REF!</v>
      </c>
      <c r="AZ28" s="205" t="e">
        <f>IF('Crisis Indicator Data'!#REF!="No Data",1,IF(#REF!&lt;&gt;"",1,0))</f>
        <v>#REF!</v>
      </c>
      <c r="BA28" t="e">
        <f t="shared" si="0"/>
        <v>#REF!</v>
      </c>
      <c r="BB28" s="22" t="e">
        <f t="shared" si="1"/>
        <v>#REF!</v>
      </c>
    </row>
    <row r="29" spans="1:54" x14ac:dyDescent="0.35">
      <c r="A29" t="s">
        <v>6960</v>
      </c>
      <c r="B29" s="205" t="e">
        <f>IF('Crisis Indicator Data'!#REF!="No Data",1,IF(#REF!&lt;&gt;"",1,0))</f>
        <v>#REF!</v>
      </c>
      <c r="C29" s="205" t="e">
        <f>IF('Crisis Indicator Data'!#REF!="No Data",1,IF(#REF!&lt;&gt;"",1,0))</f>
        <v>#REF!</v>
      </c>
      <c r="D29" s="205" t="e">
        <f>IF('Crisis Indicator Data'!#REF!="No Data",1,IF(#REF!&lt;&gt;"",1,0))</f>
        <v>#REF!</v>
      </c>
      <c r="E29" s="205" t="e">
        <f>IF('Crisis Indicator Data'!#REF!="No Data",1,IF(#REF!&lt;&gt;"",1,0))</f>
        <v>#REF!</v>
      </c>
      <c r="F29" s="205" t="e">
        <f>IF('Crisis Indicator Data'!#REF!="No Data",1,IF(#REF!&lt;&gt;"",1,0))</f>
        <v>#REF!</v>
      </c>
      <c r="G29" s="205" t="e">
        <f>IF('Crisis Indicator Data'!#REF!="No Data",1,IF(#REF!&lt;&gt;"",1,0))</f>
        <v>#REF!</v>
      </c>
      <c r="H29" s="205" t="e">
        <f>IF('Crisis Indicator Data'!#REF!="No Data",1,IF(#REF!&lt;&gt;"",1,0))</f>
        <v>#REF!</v>
      </c>
      <c r="I29" s="205" t="e">
        <f>IF('Crisis Indicator Data'!#REF!="No Data",1,IF(#REF!&lt;&gt;"",1,0))</f>
        <v>#REF!</v>
      </c>
      <c r="J29" s="205" t="e">
        <f>IF('Crisis Indicator Data'!#REF!="No Data",1,IF(#REF!&lt;&gt;"",1,0))</f>
        <v>#REF!</v>
      </c>
      <c r="K29" s="205" t="e">
        <f>IF('Crisis Indicator Data'!#REF!="No Data",1,IF(#REF!&lt;&gt;"",1,0))</f>
        <v>#REF!</v>
      </c>
      <c r="L29" s="205" t="e">
        <f>IF('Crisis Indicator Data'!#REF!="No Data",1,IF(#REF!&lt;&gt;"",1,0))</f>
        <v>#REF!</v>
      </c>
      <c r="M29" s="205" t="e">
        <f>IF('Crisis Indicator Data'!#REF!="No Data",1,IF(#REF!&lt;&gt;"",1,0))</f>
        <v>#REF!</v>
      </c>
      <c r="N29" s="205" t="e">
        <f>IF('Crisis Indicator Data'!#REF!="No Data",1,IF(#REF!&lt;&gt;"",1,0))</f>
        <v>#REF!</v>
      </c>
      <c r="O29" s="205" t="e">
        <f>IF('Crisis Indicator Data'!#REF!="No Data",1,IF(#REF!&lt;&gt;"",1,0))</f>
        <v>#REF!</v>
      </c>
      <c r="P29" s="205" t="e">
        <f>IF('Crisis Indicator Data'!#REF!="No Data",1,IF(#REF!&lt;&gt;"",1,0))</f>
        <v>#REF!</v>
      </c>
      <c r="Q29" s="205" t="e">
        <f>IF('Crisis Indicator Data'!#REF!="No Data",1,IF(#REF!&lt;&gt;"",1,0))</f>
        <v>#REF!</v>
      </c>
      <c r="R29" s="205" t="e">
        <f>IF('Crisis Indicator Data'!#REF!="No Data",1,IF(#REF!&lt;&gt;"",1,0))</f>
        <v>#REF!</v>
      </c>
      <c r="S29" s="205" t="e">
        <f>IF('Crisis Indicator Data'!#REF!="No Data",1,IF(#REF!&lt;&gt;"",1,0))</f>
        <v>#REF!</v>
      </c>
      <c r="T29" s="205" t="e">
        <f>IF('Crisis Indicator Data'!#REF!="No Data",1,IF(#REF!&lt;&gt;"",1,0))</f>
        <v>#REF!</v>
      </c>
      <c r="U29" s="205" t="e">
        <f>IF('Crisis Indicator Data'!#REF!="No Data",1,IF(#REF!&lt;&gt;"",1,0))</f>
        <v>#REF!</v>
      </c>
      <c r="V29" s="205" t="e">
        <f>IF('Crisis Indicator Data'!#REF!="No Data",1,IF(#REF!&lt;&gt;"",1,0))</f>
        <v>#REF!</v>
      </c>
      <c r="W29" s="205" t="e">
        <f>IF('Crisis Indicator Data'!#REF!="No Data",1,IF(#REF!&lt;&gt;"",1,0))</f>
        <v>#REF!</v>
      </c>
      <c r="X29" s="205" t="e">
        <f>IF('Crisis Indicator Data'!#REF!="No Data",1,IF(#REF!&lt;&gt;"",1,0))</f>
        <v>#REF!</v>
      </c>
      <c r="Y29" s="205" t="e">
        <f>IF('Crisis Indicator Data'!#REF!="No Data",1,IF(#REF!&lt;&gt;"",1,0))</f>
        <v>#REF!</v>
      </c>
      <c r="Z29" s="205" t="e">
        <f>IF('Crisis Indicator Data'!#REF!="No Data",1,IF(#REF!&lt;&gt;"",1,0))</f>
        <v>#REF!</v>
      </c>
      <c r="AA29" s="205" t="e">
        <f>IF('Crisis Indicator Data'!#REF!="No Data",1,IF(#REF!&lt;&gt;"",1,0))</f>
        <v>#REF!</v>
      </c>
      <c r="AB29" s="205" t="e">
        <f>IF('Crisis Indicator Data'!#REF!="No Data",1,IF(#REF!&lt;&gt;"",1,0))</f>
        <v>#REF!</v>
      </c>
      <c r="AC29" s="205" t="e">
        <f>IF('Crisis Indicator Data'!#REF!="No Data",1,IF(#REF!&lt;&gt;"",1,0))</f>
        <v>#REF!</v>
      </c>
      <c r="AD29" s="205" t="e">
        <f>IF('Crisis Indicator Data'!#REF!="No Data",1,IF(#REF!&lt;&gt;"",1,0))</f>
        <v>#REF!</v>
      </c>
      <c r="AE29" s="205" t="e">
        <f>IF('Crisis Indicator Data'!#REF!="No Data",1,IF(#REF!&lt;&gt;"",1,0))</f>
        <v>#REF!</v>
      </c>
      <c r="AF29" s="205" t="e">
        <f>IF('Crisis Indicator Data'!#REF!="No Data",1,IF(#REF!&lt;&gt;"",1,0))</f>
        <v>#REF!</v>
      </c>
      <c r="AG29" s="205" t="e">
        <f>IF('Crisis Indicator Data'!#REF!="No Data",1,IF(#REF!&lt;&gt;"",1,0))</f>
        <v>#REF!</v>
      </c>
      <c r="AH29" s="205" t="e">
        <f>IF('Crisis Indicator Data'!#REF!="No Data",1,IF(#REF!&lt;&gt;"",1,0))</f>
        <v>#REF!</v>
      </c>
      <c r="AI29" s="205" t="e">
        <f>IF('Crisis Indicator Data'!#REF!="No Data",1,IF(#REF!&lt;&gt;"",1,0))</f>
        <v>#REF!</v>
      </c>
      <c r="AJ29" s="205" t="e">
        <f>IF('Crisis Indicator Data'!#REF!="No Data",1,IF(#REF!&lt;&gt;"",1,0))</f>
        <v>#REF!</v>
      </c>
      <c r="AK29" s="205" t="e">
        <f>IF('Crisis Indicator Data'!#REF!="No Data",1,IF(#REF!&lt;&gt;"",1,0))</f>
        <v>#REF!</v>
      </c>
      <c r="AL29" s="205" t="e">
        <f>IF('Crisis Indicator Data'!#REF!="No Data",1,IF(#REF!&lt;&gt;"",1,0))</f>
        <v>#REF!</v>
      </c>
      <c r="AM29" s="205" t="e">
        <f>IF('Crisis Indicator Data'!#REF!="No Data",1,IF(#REF!&lt;&gt;"",1,0))</f>
        <v>#REF!</v>
      </c>
      <c r="AN29" s="205" t="e">
        <f>IF('Crisis Indicator Data'!#REF!="No Data",1,IF(#REF!&lt;&gt;"",1,0))</f>
        <v>#REF!</v>
      </c>
      <c r="AO29" s="205" t="e">
        <f>IF('Crisis Indicator Data'!#REF!="No Data",1,IF(#REF!&lt;&gt;"",1,0))</f>
        <v>#REF!</v>
      </c>
      <c r="AP29" s="205" t="e">
        <f>IF('Crisis Indicator Data'!#REF!="No Data",1,IF(#REF!&lt;&gt;"",1,0))</f>
        <v>#REF!</v>
      </c>
      <c r="AQ29" s="205" t="e">
        <f>IF('Crisis Indicator Data'!#REF!="No Data",1,IF(#REF!&lt;&gt;"",1,0))</f>
        <v>#REF!</v>
      </c>
      <c r="AR29" s="205" t="e">
        <f>IF('Crisis Indicator Data'!#REF!="No Data",1,IF(#REF!&lt;&gt;"",1,0))</f>
        <v>#REF!</v>
      </c>
      <c r="AS29" s="205" t="e">
        <f>IF('Crisis Indicator Data'!#REF!="No Data",1,IF(#REF!&lt;&gt;"",1,0))</f>
        <v>#REF!</v>
      </c>
      <c r="AT29" s="205" t="e">
        <f>IF('Crisis Indicator Data'!#REF!="No Data",1,IF(#REF!&lt;&gt;"",1,0))</f>
        <v>#REF!</v>
      </c>
      <c r="AU29" s="205" t="e">
        <f>IF('Crisis Indicator Data'!#REF!="No Data",1,IF(#REF!&lt;&gt;"",1,0))</f>
        <v>#REF!</v>
      </c>
      <c r="AV29" s="205" t="e">
        <f>IF('Crisis Indicator Data'!#REF!="No Data",1,IF(#REF!&lt;&gt;"",1,0))</f>
        <v>#REF!</v>
      </c>
      <c r="AW29" s="205" t="e">
        <f>IF('Crisis Indicator Data'!#REF!="No Data",1,IF(#REF!&lt;&gt;"",1,0))</f>
        <v>#REF!</v>
      </c>
      <c r="AX29" s="205" t="e">
        <f>IF('Crisis Indicator Data'!#REF!="No Data",1,IF(#REF!&lt;&gt;"",1,0))</f>
        <v>#REF!</v>
      </c>
      <c r="AY29" s="205" t="e">
        <f>IF('Crisis Indicator Data'!#REF!="No Data",1,IF(#REF!&lt;&gt;"",1,0))</f>
        <v>#REF!</v>
      </c>
      <c r="AZ29" s="205" t="e">
        <f>IF('Crisis Indicator Data'!#REF!="No Data",1,IF(#REF!&lt;&gt;"",1,0))</f>
        <v>#REF!</v>
      </c>
      <c r="BA29" t="e">
        <f t="shared" si="0"/>
        <v>#REF!</v>
      </c>
      <c r="BB29" s="22" t="e">
        <f t="shared" si="1"/>
        <v>#REF!</v>
      </c>
    </row>
    <row r="30" spans="1:54" x14ac:dyDescent="0.35">
      <c r="A30" t="s">
        <v>7043</v>
      </c>
      <c r="B30" s="205" t="e">
        <f>IF('Crisis Indicator Data'!#REF!="No Data",1,IF(#REF!&lt;&gt;"",1,0))</f>
        <v>#REF!</v>
      </c>
      <c r="C30" s="205" t="e">
        <f>IF('Crisis Indicator Data'!#REF!="No Data",1,IF(#REF!&lt;&gt;"",1,0))</f>
        <v>#REF!</v>
      </c>
      <c r="D30" s="205" t="e">
        <f>IF('Crisis Indicator Data'!#REF!="No Data",1,IF(#REF!&lt;&gt;"",1,0))</f>
        <v>#REF!</v>
      </c>
      <c r="E30" s="205" t="e">
        <f>IF('Crisis Indicator Data'!#REF!="No Data",1,IF(#REF!&lt;&gt;"",1,0))</f>
        <v>#REF!</v>
      </c>
      <c r="F30" s="205" t="e">
        <f>IF('Crisis Indicator Data'!#REF!="No Data",1,IF(#REF!&lt;&gt;"",1,0))</f>
        <v>#REF!</v>
      </c>
      <c r="G30" s="205" t="e">
        <f>IF('Crisis Indicator Data'!#REF!="No Data",1,IF(#REF!&lt;&gt;"",1,0))</f>
        <v>#REF!</v>
      </c>
      <c r="H30" s="205" t="e">
        <f>IF('Crisis Indicator Data'!#REF!="No Data",1,IF(#REF!&lt;&gt;"",1,0))</f>
        <v>#REF!</v>
      </c>
      <c r="I30" s="205" t="e">
        <f>IF('Crisis Indicator Data'!#REF!="No Data",1,IF(#REF!&lt;&gt;"",1,0))</f>
        <v>#REF!</v>
      </c>
      <c r="J30" s="205" t="e">
        <f>IF('Crisis Indicator Data'!#REF!="No Data",1,IF(#REF!&lt;&gt;"",1,0))</f>
        <v>#REF!</v>
      </c>
      <c r="K30" s="205" t="e">
        <f>IF('Crisis Indicator Data'!#REF!="No Data",1,IF(#REF!&lt;&gt;"",1,0))</f>
        <v>#REF!</v>
      </c>
      <c r="L30" s="205" t="e">
        <f>IF('Crisis Indicator Data'!#REF!="No Data",1,IF(#REF!&lt;&gt;"",1,0))</f>
        <v>#REF!</v>
      </c>
      <c r="M30" s="205" t="e">
        <f>IF('Crisis Indicator Data'!#REF!="No Data",1,IF(#REF!&lt;&gt;"",1,0))</f>
        <v>#REF!</v>
      </c>
      <c r="N30" s="205" t="e">
        <f>IF('Crisis Indicator Data'!#REF!="No Data",1,IF(#REF!&lt;&gt;"",1,0))</f>
        <v>#REF!</v>
      </c>
      <c r="O30" s="205" t="e">
        <f>IF('Crisis Indicator Data'!#REF!="No Data",1,IF(#REF!&lt;&gt;"",1,0))</f>
        <v>#REF!</v>
      </c>
      <c r="P30" s="205" t="e">
        <f>IF('Crisis Indicator Data'!#REF!="No Data",1,IF(#REF!&lt;&gt;"",1,0))</f>
        <v>#REF!</v>
      </c>
      <c r="Q30" s="205" t="e">
        <f>IF('Crisis Indicator Data'!#REF!="No Data",1,IF(#REF!&lt;&gt;"",1,0))</f>
        <v>#REF!</v>
      </c>
      <c r="R30" s="205" t="e">
        <f>IF('Crisis Indicator Data'!#REF!="No Data",1,IF(#REF!&lt;&gt;"",1,0))</f>
        <v>#REF!</v>
      </c>
      <c r="S30" s="205" t="e">
        <f>IF('Crisis Indicator Data'!#REF!="No Data",1,IF(#REF!&lt;&gt;"",1,0))</f>
        <v>#REF!</v>
      </c>
      <c r="T30" s="205" t="e">
        <f>IF('Crisis Indicator Data'!#REF!="No Data",1,IF(#REF!&lt;&gt;"",1,0))</f>
        <v>#REF!</v>
      </c>
      <c r="U30" s="205" t="e">
        <f>IF('Crisis Indicator Data'!#REF!="No Data",1,IF(#REF!&lt;&gt;"",1,0))</f>
        <v>#REF!</v>
      </c>
      <c r="V30" s="205" t="e">
        <f>IF('Crisis Indicator Data'!#REF!="No Data",1,IF(#REF!&lt;&gt;"",1,0))</f>
        <v>#REF!</v>
      </c>
      <c r="W30" s="205" t="e">
        <f>IF('Crisis Indicator Data'!#REF!="No Data",1,IF(#REF!&lt;&gt;"",1,0))</f>
        <v>#REF!</v>
      </c>
      <c r="X30" s="205" t="e">
        <f>IF('Crisis Indicator Data'!#REF!="No Data",1,IF(#REF!&lt;&gt;"",1,0))</f>
        <v>#REF!</v>
      </c>
      <c r="Y30" s="205" t="e">
        <f>IF('Crisis Indicator Data'!#REF!="No Data",1,IF(#REF!&lt;&gt;"",1,0))</f>
        <v>#REF!</v>
      </c>
      <c r="Z30" s="205" t="e">
        <f>IF('Crisis Indicator Data'!#REF!="No Data",1,IF(#REF!&lt;&gt;"",1,0))</f>
        <v>#REF!</v>
      </c>
      <c r="AA30" s="205" t="e">
        <f>IF('Crisis Indicator Data'!#REF!="No Data",1,IF(#REF!&lt;&gt;"",1,0))</f>
        <v>#REF!</v>
      </c>
      <c r="AB30" s="205" t="e">
        <f>IF('Crisis Indicator Data'!#REF!="No Data",1,IF(#REF!&lt;&gt;"",1,0))</f>
        <v>#REF!</v>
      </c>
      <c r="AC30" s="205" t="e">
        <f>IF('Crisis Indicator Data'!#REF!="No Data",1,IF(#REF!&lt;&gt;"",1,0))</f>
        <v>#REF!</v>
      </c>
      <c r="AD30" s="205" t="e">
        <f>IF('Crisis Indicator Data'!#REF!="No Data",1,IF(#REF!&lt;&gt;"",1,0))</f>
        <v>#REF!</v>
      </c>
      <c r="AE30" s="205" t="e">
        <f>IF('Crisis Indicator Data'!#REF!="No Data",1,IF(#REF!&lt;&gt;"",1,0))</f>
        <v>#REF!</v>
      </c>
      <c r="AF30" s="205" t="e">
        <f>IF('Crisis Indicator Data'!#REF!="No Data",1,IF(#REF!&lt;&gt;"",1,0))</f>
        <v>#REF!</v>
      </c>
      <c r="AG30" s="205" t="e">
        <f>IF('Crisis Indicator Data'!#REF!="No Data",1,IF(#REF!&lt;&gt;"",1,0))</f>
        <v>#REF!</v>
      </c>
      <c r="AH30" s="205" t="e">
        <f>IF('Crisis Indicator Data'!#REF!="No Data",1,IF(#REF!&lt;&gt;"",1,0))</f>
        <v>#REF!</v>
      </c>
      <c r="AI30" s="205" t="e">
        <f>IF('Crisis Indicator Data'!#REF!="No Data",1,IF(#REF!&lt;&gt;"",1,0))</f>
        <v>#REF!</v>
      </c>
      <c r="AJ30" s="205" t="e">
        <f>IF('Crisis Indicator Data'!#REF!="No Data",1,IF(#REF!&lt;&gt;"",1,0))</f>
        <v>#REF!</v>
      </c>
      <c r="AK30" s="205" t="e">
        <f>IF('Crisis Indicator Data'!#REF!="No Data",1,IF(#REF!&lt;&gt;"",1,0))</f>
        <v>#REF!</v>
      </c>
      <c r="AL30" s="205" t="e">
        <f>IF('Crisis Indicator Data'!#REF!="No Data",1,IF(#REF!&lt;&gt;"",1,0))</f>
        <v>#REF!</v>
      </c>
      <c r="AM30" s="205" t="e">
        <f>IF('Crisis Indicator Data'!#REF!="No Data",1,IF(#REF!&lt;&gt;"",1,0))</f>
        <v>#REF!</v>
      </c>
      <c r="AN30" s="205" t="e">
        <f>IF('Crisis Indicator Data'!#REF!="No Data",1,IF(#REF!&lt;&gt;"",1,0))</f>
        <v>#REF!</v>
      </c>
      <c r="AO30" s="205" t="e">
        <f>IF('Crisis Indicator Data'!#REF!="No Data",1,IF(#REF!&lt;&gt;"",1,0))</f>
        <v>#REF!</v>
      </c>
      <c r="AP30" s="205" t="e">
        <f>IF('Crisis Indicator Data'!#REF!="No Data",1,IF(#REF!&lt;&gt;"",1,0))</f>
        <v>#REF!</v>
      </c>
      <c r="AQ30" s="205" t="e">
        <f>IF('Crisis Indicator Data'!#REF!="No Data",1,IF(#REF!&lt;&gt;"",1,0))</f>
        <v>#REF!</v>
      </c>
      <c r="AR30" s="205" t="e">
        <f>IF('Crisis Indicator Data'!#REF!="No Data",1,IF(#REF!&lt;&gt;"",1,0))</f>
        <v>#REF!</v>
      </c>
      <c r="AS30" s="205" t="e">
        <f>IF('Crisis Indicator Data'!#REF!="No Data",1,IF(#REF!&lt;&gt;"",1,0))</f>
        <v>#REF!</v>
      </c>
      <c r="AT30" s="205" t="e">
        <f>IF('Crisis Indicator Data'!#REF!="No Data",1,IF(#REF!&lt;&gt;"",1,0))</f>
        <v>#REF!</v>
      </c>
      <c r="AU30" s="205" t="e">
        <f>IF('Crisis Indicator Data'!#REF!="No Data",1,IF(#REF!&lt;&gt;"",1,0))</f>
        <v>#REF!</v>
      </c>
      <c r="AV30" s="205" t="e">
        <f>IF('Crisis Indicator Data'!#REF!="No Data",1,IF(#REF!&lt;&gt;"",1,0))</f>
        <v>#REF!</v>
      </c>
      <c r="AW30" s="205" t="e">
        <f>IF('Crisis Indicator Data'!#REF!="No Data",1,IF(#REF!&lt;&gt;"",1,0))</f>
        <v>#REF!</v>
      </c>
      <c r="AX30" s="205" t="e">
        <f>IF('Crisis Indicator Data'!#REF!="No Data",1,IF(#REF!&lt;&gt;"",1,0))</f>
        <v>#REF!</v>
      </c>
      <c r="AY30" s="205" t="e">
        <f>IF('Crisis Indicator Data'!#REF!="No Data",1,IF(#REF!&lt;&gt;"",1,0))</f>
        <v>#REF!</v>
      </c>
      <c r="AZ30" s="205" t="e">
        <f>IF('Crisis Indicator Data'!#REF!="No Data",1,IF(#REF!&lt;&gt;"",1,0))</f>
        <v>#REF!</v>
      </c>
      <c r="BA30" t="e">
        <f t="shared" si="0"/>
        <v>#REF!</v>
      </c>
      <c r="BB30" s="22" t="e">
        <f t="shared" si="1"/>
        <v>#REF!</v>
      </c>
    </row>
    <row r="31" spans="1:54" x14ac:dyDescent="0.35">
      <c r="A31" t="s">
        <v>6953</v>
      </c>
      <c r="B31" s="205" t="e">
        <f>IF('Crisis Indicator Data'!#REF!="No Data",1,IF(#REF!&lt;&gt;"",1,0))</f>
        <v>#REF!</v>
      </c>
      <c r="C31" s="205" t="e">
        <f>IF('Crisis Indicator Data'!#REF!="No Data",1,IF(#REF!&lt;&gt;"",1,0))</f>
        <v>#REF!</v>
      </c>
      <c r="D31" s="205" t="e">
        <f>IF('Crisis Indicator Data'!#REF!="No Data",1,IF(#REF!&lt;&gt;"",1,0))</f>
        <v>#REF!</v>
      </c>
      <c r="E31" s="205" t="e">
        <f>IF('Crisis Indicator Data'!#REF!="No Data",1,IF(#REF!&lt;&gt;"",1,0))</f>
        <v>#REF!</v>
      </c>
      <c r="F31" s="205" t="e">
        <f>IF('Crisis Indicator Data'!#REF!="No Data",1,IF(#REF!&lt;&gt;"",1,0))</f>
        <v>#REF!</v>
      </c>
      <c r="G31" s="205" t="e">
        <f>IF('Crisis Indicator Data'!#REF!="No Data",1,IF(#REF!&lt;&gt;"",1,0))</f>
        <v>#REF!</v>
      </c>
      <c r="H31" s="205" t="e">
        <f>IF('Crisis Indicator Data'!#REF!="No Data",1,IF(#REF!&lt;&gt;"",1,0))</f>
        <v>#REF!</v>
      </c>
      <c r="I31" s="205" t="e">
        <f>IF('Crisis Indicator Data'!#REF!="No Data",1,IF(#REF!&lt;&gt;"",1,0))</f>
        <v>#REF!</v>
      </c>
      <c r="J31" s="205" t="e">
        <f>IF('Crisis Indicator Data'!#REF!="No Data",1,IF(#REF!&lt;&gt;"",1,0))</f>
        <v>#REF!</v>
      </c>
      <c r="K31" s="205" t="e">
        <f>IF('Crisis Indicator Data'!#REF!="No Data",1,IF(#REF!&lt;&gt;"",1,0))</f>
        <v>#REF!</v>
      </c>
      <c r="L31" s="205" t="e">
        <f>IF('Crisis Indicator Data'!#REF!="No Data",1,IF(#REF!&lt;&gt;"",1,0))</f>
        <v>#REF!</v>
      </c>
      <c r="M31" s="205" t="e">
        <f>IF('Crisis Indicator Data'!#REF!="No Data",1,IF(#REF!&lt;&gt;"",1,0))</f>
        <v>#REF!</v>
      </c>
      <c r="N31" s="205" t="e">
        <f>IF('Crisis Indicator Data'!#REF!="No Data",1,IF(#REF!&lt;&gt;"",1,0))</f>
        <v>#REF!</v>
      </c>
      <c r="O31" s="205" t="e">
        <f>IF('Crisis Indicator Data'!#REF!="No Data",1,IF(#REF!&lt;&gt;"",1,0))</f>
        <v>#REF!</v>
      </c>
      <c r="P31" s="205" t="e">
        <f>IF('Crisis Indicator Data'!#REF!="No Data",1,IF(#REF!&lt;&gt;"",1,0))</f>
        <v>#REF!</v>
      </c>
      <c r="Q31" s="205" t="e">
        <f>IF('Crisis Indicator Data'!#REF!="No Data",1,IF(#REF!&lt;&gt;"",1,0))</f>
        <v>#REF!</v>
      </c>
      <c r="R31" s="205" t="e">
        <f>IF('Crisis Indicator Data'!#REF!="No Data",1,IF(#REF!&lt;&gt;"",1,0))</f>
        <v>#REF!</v>
      </c>
      <c r="S31" s="205" t="e">
        <f>IF('Crisis Indicator Data'!#REF!="No Data",1,IF(#REF!&lt;&gt;"",1,0))</f>
        <v>#REF!</v>
      </c>
      <c r="T31" s="205" t="e">
        <f>IF('Crisis Indicator Data'!#REF!="No Data",1,IF(#REF!&lt;&gt;"",1,0))</f>
        <v>#REF!</v>
      </c>
      <c r="U31" s="205" t="e">
        <f>IF('Crisis Indicator Data'!#REF!="No Data",1,IF(#REF!&lt;&gt;"",1,0))</f>
        <v>#REF!</v>
      </c>
      <c r="V31" s="205" t="e">
        <f>IF('Crisis Indicator Data'!#REF!="No Data",1,IF(#REF!&lt;&gt;"",1,0))</f>
        <v>#REF!</v>
      </c>
      <c r="W31" s="205" t="e">
        <f>IF('Crisis Indicator Data'!#REF!="No Data",1,IF(#REF!&lt;&gt;"",1,0))</f>
        <v>#REF!</v>
      </c>
      <c r="X31" s="205" t="e">
        <f>IF('Crisis Indicator Data'!#REF!="No Data",1,IF(#REF!&lt;&gt;"",1,0))</f>
        <v>#REF!</v>
      </c>
      <c r="Y31" s="205" t="e">
        <f>IF('Crisis Indicator Data'!#REF!="No Data",1,IF(#REF!&lt;&gt;"",1,0))</f>
        <v>#REF!</v>
      </c>
      <c r="Z31" s="205" t="e">
        <f>IF('Crisis Indicator Data'!#REF!="No Data",1,IF(#REF!&lt;&gt;"",1,0))</f>
        <v>#REF!</v>
      </c>
      <c r="AA31" s="205" t="e">
        <f>IF('Crisis Indicator Data'!#REF!="No Data",1,IF(#REF!&lt;&gt;"",1,0))</f>
        <v>#REF!</v>
      </c>
      <c r="AB31" s="205" t="e">
        <f>IF('Crisis Indicator Data'!#REF!="No Data",1,IF(#REF!&lt;&gt;"",1,0))</f>
        <v>#REF!</v>
      </c>
      <c r="AC31" s="205" t="e">
        <f>IF('Crisis Indicator Data'!#REF!="No Data",1,IF(#REF!&lt;&gt;"",1,0))</f>
        <v>#REF!</v>
      </c>
      <c r="AD31" s="205" t="e">
        <f>IF('Crisis Indicator Data'!#REF!="No Data",1,IF(#REF!&lt;&gt;"",1,0))</f>
        <v>#REF!</v>
      </c>
      <c r="AE31" s="205" t="e">
        <f>IF('Crisis Indicator Data'!#REF!="No Data",1,IF(#REF!&lt;&gt;"",1,0))</f>
        <v>#REF!</v>
      </c>
      <c r="AF31" s="205" t="e">
        <f>IF('Crisis Indicator Data'!#REF!="No Data",1,IF(#REF!&lt;&gt;"",1,0))</f>
        <v>#REF!</v>
      </c>
      <c r="AG31" s="205" t="e">
        <f>IF('Crisis Indicator Data'!#REF!="No Data",1,IF(#REF!&lt;&gt;"",1,0))</f>
        <v>#REF!</v>
      </c>
      <c r="AH31" s="205" t="e">
        <f>IF('Crisis Indicator Data'!#REF!="No Data",1,IF(#REF!&lt;&gt;"",1,0))</f>
        <v>#REF!</v>
      </c>
      <c r="AI31" s="205" t="e">
        <f>IF('Crisis Indicator Data'!#REF!="No Data",1,IF(#REF!&lt;&gt;"",1,0))</f>
        <v>#REF!</v>
      </c>
      <c r="AJ31" s="205" t="e">
        <f>IF('Crisis Indicator Data'!#REF!="No Data",1,IF(#REF!&lt;&gt;"",1,0))</f>
        <v>#REF!</v>
      </c>
      <c r="AK31" s="205" t="e">
        <f>IF('Crisis Indicator Data'!#REF!="No Data",1,IF(#REF!&lt;&gt;"",1,0))</f>
        <v>#REF!</v>
      </c>
      <c r="AL31" s="205" t="e">
        <f>IF('Crisis Indicator Data'!#REF!="No Data",1,IF(#REF!&lt;&gt;"",1,0))</f>
        <v>#REF!</v>
      </c>
      <c r="AM31" s="205" t="e">
        <f>IF('Crisis Indicator Data'!#REF!="No Data",1,IF(#REF!&lt;&gt;"",1,0))</f>
        <v>#REF!</v>
      </c>
      <c r="AN31" s="205" t="e">
        <f>IF('Crisis Indicator Data'!#REF!="No Data",1,IF(#REF!&lt;&gt;"",1,0))</f>
        <v>#REF!</v>
      </c>
      <c r="AO31" s="205" t="e">
        <f>IF('Crisis Indicator Data'!#REF!="No Data",1,IF(#REF!&lt;&gt;"",1,0))</f>
        <v>#REF!</v>
      </c>
      <c r="AP31" s="205" t="e">
        <f>IF('Crisis Indicator Data'!#REF!="No Data",1,IF(#REF!&lt;&gt;"",1,0))</f>
        <v>#REF!</v>
      </c>
      <c r="AQ31" s="205" t="e">
        <f>IF('Crisis Indicator Data'!#REF!="No Data",1,IF(#REF!&lt;&gt;"",1,0))</f>
        <v>#REF!</v>
      </c>
      <c r="AR31" s="205" t="e">
        <f>IF('Crisis Indicator Data'!#REF!="No Data",1,IF(#REF!&lt;&gt;"",1,0))</f>
        <v>#REF!</v>
      </c>
      <c r="AS31" s="205" t="e">
        <f>IF('Crisis Indicator Data'!#REF!="No Data",1,IF(#REF!&lt;&gt;"",1,0))</f>
        <v>#REF!</v>
      </c>
      <c r="AT31" s="205" t="e">
        <f>IF('Crisis Indicator Data'!#REF!="No Data",1,IF(#REF!&lt;&gt;"",1,0))</f>
        <v>#REF!</v>
      </c>
      <c r="AU31" s="205" t="e">
        <f>IF('Crisis Indicator Data'!#REF!="No Data",1,IF(#REF!&lt;&gt;"",1,0))</f>
        <v>#REF!</v>
      </c>
      <c r="AV31" s="205" t="e">
        <f>IF('Crisis Indicator Data'!#REF!="No Data",1,IF(#REF!&lt;&gt;"",1,0))</f>
        <v>#REF!</v>
      </c>
      <c r="AW31" s="205" t="e">
        <f>IF('Crisis Indicator Data'!#REF!="No Data",1,IF(#REF!&lt;&gt;"",1,0))</f>
        <v>#REF!</v>
      </c>
      <c r="AX31" s="205" t="e">
        <f>IF('Crisis Indicator Data'!#REF!="No Data",1,IF(#REF!&lt;&gt;"",1,0))</f>
        <v>#REF!</v>
      </c>
      <c r="AY31" s="205" t="e">
        <f>IF('Crisis Indicator Data'!#REF!="No Data",1,IF(#REF!&lt;&gt;"",1,0))</f>
        <v>#REF!</v>
      </c>
      <c r="AZ31" s="205" t="e">
        <f>IF('Crisis Indicator Data'!#REF!="No Data",1,IF(#REF!&lt;&gt;"",1,0))</f>
        <v>#REF!</v>
      </c>
      <c r="BA31" t="e">
        <f t="shared" si="0"/>
        <v>#REF!</v>
      </c>
      <c r="BB31" s="22" t="e">
        <f t="shared" si="1"/>
        <v>#REF!</v>
      </c>
    </row>
    <row r="32" spans="1:54" x14ac:dyDescent="0.35">
      <c r="A32" t="s">
        <v>6944</v>
      </c>
      <c r="B32" s="205" t="e">
        <f>IF('Crisis Indicator Data'!#REF!="No Data",1,IF(#REF!&lt;&gt;"",1,0))</f>
        <v>#REF!</v>
      </c>
      <c r="C32" s="205" t="e">
        <f>IF('Crisis Indicator Data'!#REF!="No Data",1,IF(#REF!&lt;&gt;"",1,0))</f>
        <v>#REF!</v>
      </c>
      <c r="D32" s="205" t="e">
        <f>IF('Crisis Indicator Data'!#REF!="No Data",1,IF(#REF!&lt;&gt;"",1,0))</f>
        <v>#REF!</v>
      </c>
      <c r="E32" s="205" t="e">
        <f>IF('Crisis Indicator Data'!#REF!="No Data",1,IF(#REF!&lt;&gt;"",1,0))</f>
        <v>#REF!</v>
      </c>
      <c r="F32" s="205" t="e">
        <f>IF('Crisis Indicator Data'!#REF!="No Data",1,IF(#REF!&lt;&gt;"",1,0))</f>
        <v>#REF!</v>
      </c>
      <c r="G32" s="205" t="e">
        <f>IF('Crisis Indicator Data'!#REF!="No Data",1,IF(#REF!&lt;&gt;"",1,0))</f>
        <v>#REF!</v>
      </c>
      <c r="H32" s="205" t="e">
        <f>IF('Crisis Indicator Data'!#REF!="No Data",1,IF(#REF!&lt;&gt;"",1,0))</f>
        <v>#REF!</v>
      </c>
      <c r="I32" s="205" t="e">
        <f>IF('Crisis Indicator Data'!#REF!="No Data",1,IF(#REF!&lt;&gt;"",1,0))</f>
        <v>#REF!</v>
      </c>
      <c r="J32" s="205" t="e">
        <f>IF('Crisis Indicator Data'!#REF!="No Data",1,IF(#REF!&lt;&gt;"",1,0))</f>
        <v>#REF!</v>
      </c>
      <c r="K32" s="205" t="e">
        <f>IF('Crisis Indicator Data'!#REF!="No Data",1,IF(#REF!&lt;&gt;"",1,0))</f>
        <v>#REF!</v>
      </c>
      <c r="L32" s="205" t="e">
        <f>IF('Crisis Indicator Data'!#REF!="No Data",1,IF(#REF!&lt;&gt;"",1,0))</f>
        <v>#REF!</v>
      </c>
      <c r="M32" s="205" t="e">
        <f>IF('Crisis Indicator Data'!#REF!="No Data",1,IF(#REF!&lt;&gt;"",1,0))</f>
        <v>#REF!</v>
      </c>
      <c r="N32" s="205" t="e">
        <f>IF('Crisis Indicator Data'!#REF!="No Data",1,IF(#REF!&lt;&gt;"",1,0))</f>
        <v>#REF!</v>
      </c>
      <c r="O32" s="205" t="e">
        <f>IF('Crisis Indicator Data'!#REF!="No Data",1,IF(#REF!&lt;&gt;"",1,0))</f>
        <v>#REF!</v>
      </c>
      <c r="P32" s="205" t="e">
        <f>IF('Crisis Indicator Data'!#REF!="No Data",1,IF(#REF!&lt;&gt;"",1,0))</f>
        <v>#REF!</v>
      </c>
      <c r="Q32" s="205" t="e">
        <f>IF('Crisis Indicator Data'!#REF!="No Data",1,IF(#REF!&lt;&gt;"",1,0))</f>
        <v>#REF!</v>
      </c>
      <c r="R32" s="205" t="e">
        <f>IF('Crisis Indicator Data'!#REF!="No Data",1,IF(#REF!&lt;&gt;"",1,0))</f>
        <v>#REF!</v>
      </c>
      <c r="S32" s="205" t="e">
        <f>IF('Crisis Indicator Data'!#REF!="No Data",1,IF(#REF!&lt;&gt;"",1,0))</f>
        <v>#REF!</v>
      </c>
      <c r="T32" s="205" t="e">
        <f>IF('Crisis Indicator Data'!#REF!="No Data",1,IF(#REF!&lt;&gt;"",1,0))</f>
        <v>#REF!</v>
      </c>
      <c r="U32" s="205" t="e">
        <f>IF('Crisis Indicator Data'!#REF!="No Data",1,IF(#REF!&lt;&gt;"",1,0))</f>
        <v>#REF!</v>
      </c>
      <c r="V32" s="205" t="e">
        <f>IF('Crisis Indicator Data'!#REF!="No Data",1,IF(#REF!&lt;&gt;"",1,0))</f>
        <v>#REF!</v>
      </c>
      <c r="W32" s="205" t="e">
        <f>IF('Crisis Indicator Data'!#REF!="No Data",1,IF(#REF!&lt;&gt;"",1,0))</f>
        <v>#REF!</v>
      </c>
      <c r="X32" s="205" t="e">
        <f>IF('Crisis Indicator Data'!#REF!="No Data",1,IF(#REF!&lt;&gt;"",1,0))</f>
        <v>#REF!</v>
      </c>
      <c r="Y32" s="205" t="e">
        <f>IF('Crisis Indicator Data'!#REF!="No Data",1,IF(#REF!&lt;&gt;"",1,0))</f>
        <v>#REF!</v>
      </c>
      <c r="Z32" s="205" t="e">
        <f>IF('Crisis Indicator Data'!#REF!="No Data",1,IF(#REF!&lt;&gt;"",1,0))</f>
        <v>#REF!</v>
      </c>
      <c r="AA32" s="205" t="e">
        <f>IF('Crisis Indicator Data'!#REF!="No Data",1,IF(#REF!&lt;&gt;"",1,0))</f>
        <v>#REF!</v>
      </c>
      <c r="AB32" s="205" t="e">
        <f>IF('Crisis Indicator Data'!#REF!="No Data",1,IF(#REF!&lt;&gt;"",1,0))</f>
        <v>#REF!</v>
      </c>
      <c r="AC32" s="205" t="e">
        <f>IF('Crisis Indicator Data'!#REF!="No Data",1,IF(#REF!&lt;&gt;"",1,0))</f>
        <v>#REF!</v>
      </c>
      <c r="AD32" s="205" t="e">
        <f>IF('Crisis Indicator Data'!#REF!="No Data",1,IF(#REF!&lt;&gt;"",1,0))</f>
        <v>#REF!</v>
      </c>
      <c r="AE32" s="205" t="e">
        <f>IF('Crisis Indicator Data'!#REF!="No Data",1,IF(#REF!&lt;&gt;"",1,0))</f>
        <v>#REF!</v>
      </c>
      <c r="AF32" s="205" t="e">
        <f>IF('Crisis Indicator Data'!#REF!="No Data",1,IF(#REF!&lt;&gt;"",1,0))</f>
        <v>#REF!</v>
      </c>
      <c r="AG32" s="205" t="e">
        <f>IF('Crisis Indicator Data'!#REF!="No Data",1,IF(#REF!&lt;&gt;"",1,0))</f>
        <v>#REF!</v>
      </c>
      <c r="AH32" s="205" t="e">
        <f>IF('Crisis Indicator Data'!#REF!="No Data",1,IF(#REF!&lt;&gt;"",1,0))</f>
        <v>#REF!</v>
      </c>
      <c r="AI32" s="205" t="e">
        <f>IF('Crisis Indicator Data'!#REF!="No Data",1,IF(#REF!&lt;&gt;"",1,0))</f>
        <v>#REF!</v>
      </c>
      <c r="AJ32" s="205" t="e">
        <f>IF('Crisis Indicator Data'!#REF!="No Data",1,IF(#REF!&lt;&gt;"",1,0))</f>
        <v>#REF!</v>
      </c>
      <c r="AK32" s="205" t="e">
        <f>IF('Crisis Indicator Data'!#REF!="No Data",1,IF(#REF!&lt;&gt;"",1,0))</f>
        <v>#REF!</v>
      </c>
      <c r="AL32" s="205" t="e">
        <f>IF('Crisis Indicator Data'!#REF!="No Data",1,IF(#REF!&lt;&gt;"",1,0))</f>
        <v>#REF!</v>
      </c>
      <c r="AM32" s="205" t="e">
        <f>IF('Crisis Indicator Data'!#REF!="No Data",1,IF(#REF!&lt;&gt;"",1,0))</f>
        <v>#REF!</v>
      </c>
      <c r="AN32" s="205" t="e">
        <f>IF('Crisis Indicator Data'!#REF!="No Data",1,IF(#REF!&lt;&gt;"",1,0))</f>
        <v>#REF!</v>
      </c>
      <c r="AO32" s="205" t="e">
        <f>IF('Crisis Indicator Data'!#REF!="No Data",1,IF(#REF!&lt;&gt;"",1,0))</f>
        <v>#REF!</v>
      </c>
      <c r="AP32" s="205" t="e">
        <f>IF('Crisis Indicator Data'!#REF!="No Data",1,IF(#REF!&lt;&gt;"",1,0))</f>
        <v>#REF!</v>
      </c>
      <c r="AQ32" s="205" t="e">
        <f>IF('Crisis Indicator Data'!#REF!="No Data",1,IF(#REF!&lt;&gt;"",1,0))</f>
        <v>#REF!</v>
      </c>
      <c r="AR32" s="205" t="e">
        <f>IF('Crisis Indicator Data'!#REF!="No Data",1,IF(#REF!&lt;&gt;"",1,0))</f>
        <v>#REF!</v>
      </c>
      <c r="AS32" s="205" t="e">
        <f>IF('Crisis Indicator Data'!#REF!="No Data",1,IF(#REF!&lt;&gt;"",1,0))</f>
        <v>#REF!</v>
      </c>
      <c r="AT32" s="205" t="e">
        <f>IF('Crisis Indicator Data'!#REF!="No Data",1,IF(#REF!&lt;&gt;"",1,0))</f>
        <v>#REF!</v>
      </c>
      <c r="AU32" s="205" t="e">
        <f>IF('Crisis Indicator Data'!#REF!="No Data",1,IF(#REF!&lt;&gt;"",1,0))</f>
        <v>#REF!</v>
      </c>
      <c r="AV32" s="205" t="e">
        <f>IF('Crisis Indicator Data'!#REF!="No Data",1,IF(#REF!&lt;&gt;"",1,0))</f>
        <v>#REF!</v>
      </c>
      <c r="AW32" s="205" t="e">
        <f>IF('Crisis Indicator Data'!#REF!="No Data",1,IF(#REF!&lt;&gt;"",1,0))</f>
        <v>#REF!</v>
      </c>
      <c r="AX32" s="205" t="e">
        <f>IF('Crisis Indicator Data'!#REF!="No Data",1,IF(#REF!&lt;&gt;"",1,0))</f>
        <v>#REF!</v>
      </c>
      <c r="AY32" s="205" t="e">
        <f>IF('Crisis Indicator Data'!#REF!="No Data",1,IF(#REF!&lt;&gt;"",1,0))</f>
        <v>#REF!</v>
      </c>
      <c r="AZ32" s="205" t="e">
        <f>IF('Crisis Indicator Data'!#REF!="No Data",1,IF(#REF!&lt;&gt;"",1,0))</f>
        <v>#REF!</v>
      </c>
      <c r="BA32" t="e">
        <f t="shared" si="0"/>
        <v>#REF!</v>
      </c>
      <c r="BB32" s="22" t="e">
        <f t="shared" si="1"/>
        <v>#REF!</v>
      </c>
    </row>
    <row r="33" spans="1:54" x14ac:dyDescent="0.35">
      <c r="A33" t="s">
        <v>6942</v>
      </c>
      <c r="B33" s="205" t="e">
        <f>IF('Crisis Indicator Data'!#REF!="No Data",1,IF(#REF!&lt;&gt;"",1,0))</f>
        <v>#REF!</v>
      </c>
      <c r="C33" s="205" t="e">
        <f>IF('Crisis Indicator Data'!#REF!="No Data",1,IF(#REF!&lt;&gt;"",1,0))</f>
        <v>#REF!</v>
      </c>
      <c r="D33" s="205" t="e">
        <f>IF('Crisis Indicator Data'!#REF!="No Data",1,IF(#REF!&lt;&gt;"",1,0))</f>
        <v>#REF!</v>
      </c>
      <c r="E33" s="205" t="e">
        <f>IF('Crisis Indicator Data'!#REF!="No Data",1,IF(#REF!&lt;&gt;"",1,0))</f>
        <v>#REF!</v>
      </c>
      <c r="F33" s="205" t="e">
        <f>IF('Crisis Indicator Data'!#REF!="No Data",1,IF(#REF!&lt;&gt;"",1,0))</f>
        <v>#REF!</v>
      </c>
      <c r="G33" s="205" t="e">
        <f>IF('Crisis Indicator Data'!#REF!="No Data",1,IF(#REF!&lt;&gt;"",1,0))</f>
        <v>#REF!</v>
      </c>
      <c r="H33" s="205" t="e">
        <f>IF('Crisis Indicator Data'!#REF!="No Data",1,IF(#REF!&lt;&gt;"",1,0))</f>
        <v>#REF!</v>
      </c>
      <c r="I33" s="205" t="e">
        <f>IF('Crisis Indicator Data'!#REF!="No Data",1,IF(#REF!&lt;&gt;"",1,0))</f>
        <v>#REF!</v>
      </c>
      <c r="J33" s="205" t="e">
        <f>IF('Crisis Indicator Data'!#REF!="No Data",1,IF(#REF!&lt;&gt;"",1,0))</f>
        <v>#REF!</v>
      </c>
      <c r="K33" s="205" t="e">
        <f>IF('Crisis Indicator Data'!#REF!="No Data",1,IF(#REF!&lt;&gt;"",1,0))</f>
        <v>#REF!</v>
      </c>
      <c r="L33" s="205" t="e">
        <f>IF('Crisis Indicator Data'!#REF!="No Data",1,IF(#REF!&lt;&gt;"",1,0))</f>
        <v>#REF!</v>
      </c>
      <c r="M33" s="205" t="e">
        <f>IF('Crisis Indicator Data'!#REF!="No Data",1,IF(#REF!&lt;&gt;"",1,0))</f>
        <v>#REF!</v>
      </c>
      <c r="N33" s="205" t="e">
        <f>IF('Crisis Indicator Data'!#REF!="No Data",1,IF(#REF!&lt;&gt;"",1,0))</f>
        <v>#REF!</v>
      </c>
      <c r="O33" s="205" t="e">
        <f>IF('Crisis Indicator Data'!#REF!="No Data",1,IF(#REF!&lt;&gt;"",1,0))</f>
        <v>#REF!</v>
      </c>
      <c r="P33" s="205" t="e">
        <f>IF('Crisis Indicator Data'!#REF!="No Data",1,IF(#REF!&lt;&gt;"",1,0))</f>
        <v>#REF!</v>
      </c>
      <c r="Q33" s="205" t="e">
        <f>IF('Crisis Indicator Data'!#REF!="No Data",1,IF(#REF!&lt;&gt;"",1,0))</f>
        <v>#REF!</v>
      </c>
      <c r="R33" s="205" t="e">
        <f>IF('Crisis Indicator Data'!#REF!="No Data",1,IF(#REF!&lt;&gt;"",1,0))</f>
        <v>#REF!</v>
      </c>
      <c r="S33" s="205" t="e">
        <f>IF('Crisis Indicator Data'!#REF!="No Data",1,IF(#REF!&lt;&gt;"",1,0))</f>
        <v>#REF!</v>
      </c>
      <c r="T33" s="205" t="e">
        <f>IF('Crisis Indicator Data'!#REF!="No Data",1,IF(#REF!&lt;&gt;"",1,0))</f>
        <v>#REF!</v>
      </c>
      <c r="U33" s="205" t="e">
        <f>IF('Crisis Indicator Data'!#REF!="No Data",1,IF(#REF!&lt;&gt;"",1,0))</f>
        <v>#REF!</v>
      </c>
      <c r="V33" s="205" t="e">
        <f>IF('Crisis Indicator Data'!#REF!="No Data",1,IF(#REF!&lt;&gt;"",1,0))</f>
        <v>#REF!</v>
      </c>
      <c r="W33" s="205" t="e">
        <f>IF('Crisis Indicator Data'!#REF!="No Data",1,IF(#REF!&lt;&gt;"",1,0))</f>
        <v>#REF!</v>
      </c>
      <c r="X33" s="205" t="e">
        <f>IF('Crisis Indicator Data'!#REF!="No Data",1,IF(#REF!&lt;&gt;"",1,0))</f>
        <v>#REF!</v>
      </c>
      <c r="Y33" s="205" t="e">
        <f>IF('Crisis Indicator Data'!#REF!="No Data",1,IF(#REF!&lt;&gt;"",1,0))</f>
        <v>#REF!</v>
      </c>
      <c r="Z33" s="205" t="e">
        <f>IF('Crisis Indicator Data'!#REF!="No Data",1,IF(#REF!&lt;&gt;"",1,0))</f>
        <v>#REF!</v>
      </c>
      <c r="AA33" s="205" t="e">
        <f>IF('Crisis Indicator Data'!#REF!="No Data",1,IF(#REF!&lt;&gt;"",1,0))</f>
        <v>#REF!</v>
      </c>
      <c r="AB33" s="205" t="e">
        <f>IF('Crisis Indicator Data'!#REF!="No Data",1,IF(#REF!&lt;&gt;"",1,0))</f>
        <v>#REF!</v>
      </c>
      <c r="AC33" s="205" t="e">
        <f>IF('Crisis Indicator Data'!#REF!="No Data",1,IF(#REF!&lt;&gt;"",1,0))</f>
        <v>#REF!</v>
      </c>
      <c r="AD33" s="205" t="e">
        <f>IF('Crisis Indicator Data'!#REF!="No Data",1,IF(#REF!&lt;&gt;"",1,0))</f>
        <v>#REF!</v>
      </c>
      <c r="AE33" s="205" t="e">
        <f>IF('Crisis Indicator Data'!#REF!="No Data",1,IF(#REF!&lt;&gt;"",1,0))</f>
        <v>#REF!</v>
      </c>
      <c r="AF33" s="205" t="e">
        <f>IF('Crisis Indicator Data'!#REF!="No Data",1,IF(#REF!&lt;&gt;"",1,0))</f>
        <v>#REF!</v>
      </c>
      <c r="AG33" s="205" t="e">
        <f>IF('Crisis Indicator Data'!#REF!="No Data",1,IF(#REF!&lt;&gt;"",1,0))</f>
        <v>#REF!</v>
      </c>
      <c r="AH33" s="205" t="e">
        <f>IF('Crisis Indicator Data'!#REF!="No Data",1,IF(#REF!&lt;&gt;"",1,0))</f>
        <v>#REF!</v>
      </c>
      <c r="AI33" s="205" t="e">
        <f>IF('Crisis Indicator Data'!#REF!="No Data",1,IF(#REF!&lt;&gt;"",1,0))</f>
        <v>#REF!</v>
      </c>
      <c r="AJ33" s="205" t="e">
        <f>IF('Crisis Indicator Data'!#REF!="No Data",1,IF(#REF!&lt;&gt;"",1,0))</f>
        <v>#REF!</v>
      </c>
      <c r="AK33" s="205" t="e">
        <f>IF('Crisis Indicator Data'!#REF!="No Data",1,IF(#REF!&lt;&gt;"",1,0))</f>
        <v>#REF!</v>
      </c>
      <c r="AL33" s="205" t="e">
        <f>IF('Crisis Indicator Data'!#REF!="No Data",1,IF(#REF!&lt;&gt;"",1,0))</f>
        <v>#REF!</v>
      </c>
      <c r="AM33" s="205" t="e">
        <f>IF('Crisis Indicator Data'!#REF!="No Data",1,IF(#REF!&lt;&gt;"",1,0))</f>
        <v>#REF!</v>
      </c>
      <c r="AN33" s="205" t="e">
        <f>IF('Crisis Indicator Data'!#REF!="No Data",1,IF(#REF!&lt;&gt;"",1,0))</f>
        <v>#REF!</v>
      </c>
      <c r="AO33" s="205" t="e">
        <f>IF('Crisis Indicator Data'!#REF!="No Data",1,IF(#REF!&lt;&gt;"",1,0))</f>
        <v>#REF!</v>
      </c>
      <c r="AP33" s="205" t="e">
        <f>IF('Crisis Indicator Data'!#REF!="No Data",1,IF(#REF!&lt;&gt;"",1,0))</f>
        <v>#REF!</v>
      </c>
      <c r="AQ33" s="205" t="e">
        <f>IF('Crisis Indicator Data'!#REF!="No Data",1,IF(#REF!&lt;&gt;"",1,0))</f>
        <v>#REF!</v>
      </c>
      <c r="AR33" s="205" t="e">
        <f>IF('Crisis Indicator Data'!#REF!="No Data",1,IF(#REF!&lt;&gt;"",1,0))</f>
        <v>#REF!</v>
      </c>
      <c r="AS33" s="205" t="e">
        <f>IF('Crisis Indicator Data'!#REF!="No Data",1,IF(#REF!&lt;&gt;"",1,0))</f>
        <v>#REF!</v>
      </c>
      <c r="AT33" s="205" t="e">
        <f>IF('Crisis Indicator Data'!#REF!="No Data",1,IF(#REF!&lt;&gt;"",1,0))</f>
        <v>#REF!</v>
      </c>
      <c r="AU33" s="205" t="e">
        <f>IF('Crisis Indicator Data'!#REF!="No Data",1,IF(#REF!&lt;&gt;"",1,0))</f>
        <v>#REF!</v>
      </c>
      <c r="AV33" s="205" t="e">
        <f>IF('Crisis Indicator Data'!#REF!="No Data",1,IF(#REF!&lt;&gt;"",1,0))</f>
        <v>#REF!</v>
      </c>
      <c r="AW33" s="205" t="e">
        <f>IF('Crisis Indicator Data'!#REF!="No Data",1,IF(#REF!&lt;&gt;"",1,0))</f>
        <v>#REF!</v>
      </c>
      <c r="AX33" s="205" t="e">
        <f>IF('Crisis Indicator Data'!#REF!="No Data",1,IF(#REF!&lt;&gt;"",1,0))</f>
        <v>#REF!</v>
      </c>
      <c r="AY33" s="205" t="e">
        <f>IF('Crisis Indicator Data'!#REF!="No Data",1,IF(#REF!&lt;&gt;"",1,0))</f>
        <v>#REF!</v>
      </c>
      <c r="AZ33" s="205" t="e">
        <f>IF('Crisis Indicator Data'!#REF!="No Data",1,IF(#REF!&lt;&gt;"",1,0))</f>
        <v>#REF!</v>
      </c>
      <c r="BA33" t="e">
        <f t="shared" si="0"/>
        <v>#REF!</v>
      </c>
      <c r="BB33" s="22" t="e">
        <f t="shared" si="1"/>
        <v>#REF!</v>
      </c>
    </row>
    <row r="34" spans="1:54" x14ac:dyDescent="0.35">
      <c r="A34" t="s">
        <v>7167</v>
      </c>
      <c r="B34" s="205" t="e">
        <f>IF('Crisis Indicator Data'!#REF!="No Data",1,IF(#REF!&lt;&gt;"",1,0))</f>
        <v>#REF!</v>
      </c>
      <c r="C34" s="205" t="e">
        <f>IF('Crisis Indicator Data'!#REF!="No Data",1,IF(#REF!&lt;&gt;"",1,0))</f>
        <v>#REF!</v>
      </c>
      <c r="D34" s="205" t="e">
        <f>IF('Crisis Indicator Data'!#REF!="No Data",1,IF(#REF!&lt;&gt;"",1,0))</f>
        <v>#REF!</v>
      </c>
      <c r="E34" s="205" t="e">
        <f>IF('Crisis Indicator Data'!#REF!="No Data",1,IF(#REF!&lt;&gt;"",1,0))</f>
        <v>#REF!</v>
      </c>
      <c r="F34" s="205" t="e">
        <f>IF('Crisis Indicator Data'!#REF!="No Data",1,IF(#REF!&lt;&gt;"",1,0))</f>
        <v>#REF!</v>
      </c>
      <c r="G34" s="205" t="e">
        <f>IF('Crisis Indicator Data'!#REF!="No Data",1,IF(#REF!&lt;&gt;"",1,0))</f>
        <v>#REF!</v>
      </c>
      <c r="H34" s="205" t="e">
        <f>IF('Crisis Indicator Data'!#REF!="No Data",1,IF(#REF!&lt;&gt;"",1,0))</f>
        <v>#REF!</v>
      </c>
      <c r="I34" s="205" t="e">
        <f>IF('Crisis Indicator Data'!#REF!="No Data",1,IF(#REF!&lt;&gt;"",1,0))</f>
        <v>#REF!</v>
      </c>
      <c r="J34" s="205" t="e">
        <f>IF('Crisis Indicator Data'!#REF!="No Data",1,IF(#REF!&lt;&gt;"",1,0))</f>
        <v>#REF!</v>
      </c>
      <c r="K34" s="205" t="e">
        <f>IF('Crisis Indicator Data'!#REF!="No Data",1,IF(#REF!&lt;&gt;"",1,0))</f>
        <v>#REF!</v>
      </c>
      <c r="L34" s="205" t="e">
        <f>IF('Crisis Indicator Data'!#REF!="No Data",1,IF(#REF!&lt;&gt;"",1,0))</f>
        <v>#REF!</v>
      </c>
      <c r="M34" s="205" t="e">
        <f>IF('Crisis Indicator Data'!#REF!="No Data",1,IF(#REF!&lt;&gt;"",1,0))</f>
        <v>#REF!</v>
      </c>
      <c r="N34" s="205" t="e">
        <f>IF('Crisis Indicator Data'!#REF!="No Data",1,IF(#REF!&lt;&gt;"",1,0))</f>
        <v>#REF!</v>
      </c>
      <c r="O34" s="205" t="e">
        <f>IF('Crisis Indicator Data'!#REF!="No Data",1,IF(#REF!&lt;&gt;"",1,0))</f>
        <v>#REF!</v>
      </c>
      <c r="P34" s="205" t="e">
        <f>IF('Crisis Indicator Data'!#REF!="No Data",1,IF(#REF!&lt;&gt;"",1,0))</f>
        <v>#REF!</v>
      </c>
      <c r="Q34" s="205" t="e">
        <f>IF('Crisis Indicator Data'!#REF!="No Data",1,IF(#REF!&lt;&gt;"",1,0))</f>
        <v>#REF!</v>
      </c>
      <c r="R34" s="205" t="e">
        <f>IF('Crisis Indicator Data'!#REF!="No Data",1,IF(#REF!&lt;&gt;"",1,0))</f>
        <v>#REF!</v>
      </c>
      <c r="S34" s="205" t="e">
        <f>IF('Crisis Indicator Data'!#REF!="No Data",1,IF(#REF!&lt;&gt;"",1,0))</f>
        <v>#REF!</v>
      </c>
      <c r="T34" s="205" t="e">
        <f>IF('Crisis Indicator Data'!#REF!="No Data",1,IF(#REF!&lt;&gt;"",1,0))</f>
        <v>#REF!</v>
      </c>
      <c r="U34" s="205" t="e">
        <f>IF('Crisis Indicator Data'!#REF!="No Data",1,IF(#REF!&lt;&gt;"",1,0))</f>
        <v>#REF!</v>
      </c>
      <c r="V34" s="205" t="e">
        <f>IF('Crisis Indicator Data'!#REF!="No Data",1,IF(#REF!&lt;&gt;"",1,0))</f>
        <v>#REF!</v>
      </c>
      <c r="W34" s="205" t="e">
        <f>IF('Crisis Indicator Data'!#REF!="No Data",1,IF(#REF!&lt;&gt;"",1,0))</f>
        <v>#REF!</v>
      </c>
      <c r="X34" s="205" t="e">
        <f>IF('Crisis Indicator Data'!#REF!="No Data",1,IF(#REF!&lt;&gt;"",1,0))</f>
        <v>#REF!</v>
      </c>
      <c r="Y34" s="205" t="e">
        <f>IF('Crisis Indicator Data'!#REF!="No Data",1,IF(#REF!&lt;&gt;"",1,0))</f>
        <v>#REF!</v>
      </c>
      <c r="Z34" s="205" t="e">
        <f>IF('Crisis Indicator Data'!#REF!="No Data",1,IF(#REF!&lt;&gt;"",1,0))</f>
        <v>#REF!</v>
      </c>
      <c r="AA34" s="205" t="e">
        <f>IF('Crisis Indicator Data'!#REF!="No Data",1,IF(#REF!&lt;&gt;"",1,0))</f>
        <v>#REF!</v>
      </c>
      <c r="AB34" s="205" t="e">
        <f>IF('Crisis Indicator Data'!#REF!="No Data",1,IF(#REF!&lt;&gt;"",1,0))</f>
        <v>#REF!</v>
      </c>
      <c r="AC34" s="205" t="e">
        <f>IF('Crisis Indicator Data'!#REF!="No Data",1,IF(#REF!&lt;&gt;"",1,0))</f>
        <v>#REF!</v>
      </c>
      <c r="AD34" s="205" t="e">
        <f>IF('Crisis Indicator Data'!#REF!="No Data",1,IF(#REF!&lt;&gt;"",1,0))</f>
        <v>#REF!</v>
      </c>
      <c r="AE34" s="205" t="e">
        <f>IF('Crisis Indicator Data'!#REF!="No Data",1,IF(#REF!&lt;&gt;"",1,0))</f>
        <v>#REF!</v>
      </c>
      <c r="AF34" s="205" t="e">
        <f>IF('Crisis Indicator Data'!#REF!="No Data",1,IF(#REF!&lt;&gt;"",1,0))</f>
        <v>#REF!</v>
      </c>
      <c r="AG34" s="205" t="e">
        <f>IF('Crisis Indicator Data'!#REF!="No Data",1,IF(#REF!&lt;&gt;"",1,0))</f>
        <v>#REF!</v>
      </c>
      <c r="AH34" s="205" t="e">
        <f>IF('Crisis Indicator Data'!#REF!="No Data",1,IF(#REF!&lt;&gt;"",1,0))</f>
        <v>#REF!</v>
      </c>
      <c r="AI34" s="205" t="e">
        <f>IF('Crisis Indicator Data'!#REF!="No Data",1,IF(#REF!&lt;&gt;"",1,0))</f>
        <v>#REF!</v>
      </c>
      <c r="AJ34" s="205" t="e">
        <f>IF('Crisis Indicator Data'!#REF!="No Data",1,IF(#REF!&lt;&gt;"",1,0))</f>
        <v>#REF!</v>
      </c>
      <c r="AK34" s="205" t="e">
        <f>IF('Crisis Indicator Data'!#REF!="No Data",1,IF(#REF!&lt;&gt;"",1,0))</f>
        <v>#REF!</v>
      </c>
      <c r="AL34" s="205" t="e">
        <f>IF('Crisis Indicator Data'!#REF!="No Data",1,IF(#REF!&lt;&gt;"",1,0))</f>
        <v>#REF!</v>
      </c>
      <c r="AM34" s="205" t="e">
        <f>IF('Crisis Indicator Data'!#REF!="No Data",1,IF(#REF!&lt;&gt;"",1,0))</f>
        <v>#REF!</v>
      </c>
      <c r="AN34" s="205" t="e">
        <f>IF('Crisis Indicator Data'!#REF!="No Data",1,IF(#REF!&lt;&gt;"",1,0))</f>
        <v>#REF!</v>
      </c>
      <c r="AO34" s="205" t="e">
        <f>IF('Crisis Indicator Data'!#REF!="No Data",1,IF(#REF!&lt;&gt;"",1,0))</f>
        <v>#REF!</v>
      </c>
      <c r="AP34" s="205" t="e">
        <f>IF('Crisis Indicator Data'!#REF!="No Data",1,IF(#REF!&lt;&gt;"",1,0))</f>
        <v>#REF!</v>
      </c>
      <c r="AQ34" s="205" t="e">
        <f>IF('Crisis Indicator Data'!#REF!="No Data",1,IF(#REF!&lt;&gt;"",1,0))</f>
        <v>#REF!</v>
      </c>
      <c r="AR34" s="205" t="e">
        <f>IF('Crisis Indicator Data'!#REF!="No Data",1,IF(#REF!&lt;&gt;"",1,0))</f>
        <v>#REF!</v>
      </c>
      <c r="AS34" s="205" t="e">
        <f>IF('Crisis Indicator Data'!#REF!="No Data",1,IF(#REF!&lt;&gt;"",1,0))</f>
        <v>#REF!</v>
      </c>
      <c r="AT34" s="205" t="e">
        <f>IF('Crisis Indicator Data'!#REF!="No Data",1,IF(#REF!&lt;&gt;"",1,0))</f>
        <v>#REF!</v>
      </c>
      <c r="AU34" s="205" t="e">
        <f>IF('Crisis Indicator Data'!#REF!="No Data",1,IF(#REF!&lt;&gt;"",1,0))</f>
        <v>#REF!</v>
      </c>
      <c r="AV34" s="205" t="e">
        <f>IF('Crisis Indicator Data'!#REF!="No Data",1,IF(#REF!&lt;&gt;"",1,0))</f>
        <v>#REF!</v>
      </c>
      <c r="AW34" s="205" t="e">
        <f>IF('Crisis Indicator Data'!#REF!="No Data",1,IF(#REF!&lt;&gt;"",1,0))</f>
        <v>#REF!</v>
      </c>
      <c r="AX34" s="205" t="e">
        <f>IF('Crisis Indicator Data'!#REF!="No Data",1,IF(#REF!&lt;&gt;"",1,0))</f>
        <v>#REF!</v>
      </c>
      <c r="AY34" s="205" t="e">
        <f>IF('Crisis Indicator Data'!#REF!="No Data",1,IF(#REF!&lt;&gt;"",1,0))</f>
        <v>#REF!</v>
      </c>
      <c r="AZ34" s="205" t="e">
        <f>IF('Crisis Indicator Data'!#REF!="No Data",1,IF(#REF!&lt;&gt;"",1,0))</f>
        <v>#REF!</v>
      </c>
      <c r="BA34" t="e">
        <f t="shared" ref="BA34:BA65" si="2">SUM(B34:AZ34)</f>
        <v>#REF!</v>
      </c>
      <c r="BB34" s="22" t="e">
        <f t="shared" ref="BB34:BB65" si="3">BA34/51</f>
        <v>#REF!</v>
      </c>
    </row>
    <row r="35" spans="1:54" x14ac:dyDescent="0.35">
      <c r="A35" t="s">
        <v>6948</v>
      </c>
      <c r="B35" s="205" t="e">
        <f>IF('Crisis Indicator Data'!#REF!="No Data",1,IF(#REF!&lt;&gt;"",1,0))</f>
        <v>#REF!</v>
      </c>
      <c r="C35" s="205" t="e">
        <f>IF('Crisis Indicator Data'!#REF!="No Data",1,IF(#REF!&lt;&gt;"",1,0))</f>
        <v>#REF!</v>
      </c>
      <c r="D35" s="205" t="e">
        <f>IF('Crisis Indicator Data'!#REF!="No Data",1,IF(#REF!&lt;&gt;"",1,0))</f>
        <v>#REF!</v>
      </c>
      <c r="E35" s="205" t="e">
        <f>IF('Crisis Indicator Data'!#REF!="No Data",1,IF(#REF!&lt;&gt;"",1,0))</f>
        <v>#REF!</v>
      </c>
      <c r="F35" s="205" t="e">
        <f>IF('Crisis Indicator Data'!#REF!="No Data",1,IF(#REF!&lt;&gt;"",1,0))</f>
        <v>#REF!</v>
      </c>
      <c r="G35" s="205" t="e">
        <f>IF('Crisis Indicator Data'!#REF!="No Data",1,IF(#REF!&lt;&gt;"",1,0))</f>
        <v>#REF!</v>
      </c>
      <c r="H35" s="205" t="e">
        <f>IF('Crisis Indicator Data'!#REF!="No Data",1,IF(#REF!&lt;&gt;"",1,0))</f>
        <v>#REF!</v>
      </c>
      <c r="I35" s="205" t="e">
        <f>IF('Crisis Indicator Data'!#REF!="No Data",1,IF(#REF!&lt;&gt;"",1,0))</f>
        <v>#REF!</v>
      </c>
      <c r="J35" s="205" t="e">
        <f>IF('Crisis Indicator Data'!#REF!="No Data",1,IF(#REF!&lt;&gt;"",1,0))</f>
        <v>#REF!</v>
      </c>
      <c r="K35" s="205" t="e">
        <f>IF('Crisis Indicator Data'!#REF!="No Data",1,IF(#REF!&lt;&gt;"",1,0))</f>
        <v>#REF!</v>
      </c>
      <c r="L35" s="205" t="e">
        <f>IF('Crisis Indicator Data'!#REF!="No Data",1,IF(#REF!&lt;&gt;"",1,0))</f>
        <v>#REF!</v>
      </c>
      <c r="M35" s="205" t="e">
        <f>IF('Crisis Indicator Data'!#REF!="No Data",1,IF(#REF!&lt;&gt;"",1,0))</f>
        <v>#REF!</v>
      </c>
      <c r="N35" s="205" t="e">
        <f>IF('Crisis Indicator Data'!#REF!="No Data",1,IF(#REF!&lt;&gt;"",1,0))</f>
        <v>#REF!</v>
      </c>
      <c r="O35" s="205" t="e">
        <f>IF('Crisis Indicator Data'!#REF!="No Data",1,IF(#REF!&lt;&gt;"",1,0))</f>
        <v>#REF!</v>
      </c>
      <c r="P35" s="205" t="e">
        <f>IF('Crisis Indicator Data'!#REF!="No Data",1,IF(#REF!&lt;&gt;"",1,0))</f>
        <v>#REF!</v>
      </c>
      <c r="Q35" s="205" t="e">
        <f>IF('Crisis Indicator Data'!#REF!="No Data",1,IF(#REF!&lt;&gt;"",1,0))</f>
        <v>#REF!</v>
      </c>
      <c r="R35" s="205" t="e">
        <f>IF('Crisis Indicator Data'!#REF!="No Data",1,IF(#REF!&lt;&gt;"",1,0))</f>
        <v>#REF!</v>
      </c>
      <c r="S35" s="205" t="e">
        <f>IF('Crisis Indicator Data'!#REF!="No Data",1,IF(#REF!&lt;&gt;"",1,0))</f>
        <v>#REF!</v>
      </c>
      <c r="T35" s="205" t="e">
        <f>IF('Crisis Indicator Data'!#REF!="No Data",1,IF(#REF!&lt;&gt;"",1,0))</f>
        <v>#REF!</v>
      </c>
      <c r="U35" s="205" t="e">
        <f>IF('Crisis Indicator Data'!#REF!="No Data",1,IF(#REF!&lt;&gt;"",1,0))</f>
        <v>#REF!</v>
      </c>
      <c r="V35" s="205" t="e">
        <f>IF('Crisis Indicator Data'!#REF!="No Data",1,IF(#REF!&lt;&gt;"",1,0))</f>
        <v>#REF!</v>
      </c>
      <c r="W35" s="205" t="e">
        <f>IF('Crisis Indicator Data'!#REF!="No Data",1,IF(#REF!&lt;&gt;"",1,0))</f>
        <v>#REF!</v>
      </c>
      <c r="X35" s="205" t="e">
        <f>IF('Crisis Indicator Data'!#REF!="No Data",1,IF(#REF!&lt;&gt;"",1,0))</f>
        <v>#REF!</v>
      </c>
      <c r="Y35" s="205" t="e">
        <f>IF('Crisis Indicator Data'!#REF!="No Data",1,IF(#REF!&lt;&gt;"",1,0))</f>
        <v>#REF!</v>
      </c>
      <c r="Z35" s="205" t="e">
        <f>IF('Crisis Indicator Data'!#REF!="No Data",1,IF(#REF!&lt;&gt;"",1,0))</f>
        <v>#REF!</v>
      </c>
      <c r="AA35" s="205" t="e">
        <f>IF('Crisis Indicator Data'!#REF!="No Data",1,IF(#REF!&lt;&gt;"",1,0))</f>
        <v>#REF!</v>
      </c>
      <c r="AB35" s="205" t="e">
        <f>IF('Crisis Indicator Data'!#REF!="No Data",1,IF(#REF!&lt;&gt;"",1,0))</f>
        <v>#REF!</v>
      </c>
      <c r="AC35" s="205" t="e">
        <f>IF('Crisis Indicator Data'!#REF!="No Data",1,IF(#REF!&lt;&gt;"",1,0))</f>
        <v>#REF!</v>
      </c>
      <c r="AD35" s="205" t="e">
        <f>IF('Crisis Indicator Data'!#REF!="No Data",1,IF(#REF!&lt;&gt;"",1,0))</f>
        <v>#REF!</v>
      </c>
      <c r="AE35" s="205" t="e">
        <f>IF('Crisis Indicator Data'!#REF!="No Data",1,IF(#REF!&lt;&gt;"",1,0))</f>
        <v>#REF!</v>
      </c>
      <c r="AF35" s="205" t="e">
        <f>IF('Crisis Indicator Data'!#REF!="No Data",1,IF(#REF!&lt;&gt;"",1,0))</f>
        <v>#REF!</v>
      </c>
      <c r="AG35" s="205" t="e">
        <f>IF('Crisis Indicator Data'!#REF!="No Data",1,IF(#REF!&lt;&gt;"",1,0))</f>
        <v>#REF!</v>
      </c>
      <c r="AH35" s="205" t="e">
        <f>IF('Crisis Indicator Data'!#REF!="No Data",1,IF(#REF!&lt;&gt;"",1,0))</f>
        <v>#REF!</v>
      </c>
      <c r="AI35" s="205" t="e">
        <f>IF('Crisis Indicator Data'!#REF!="No Data",1,IF(#REF!&lt;&gt;"",1,0))</f>
        <v>#REF!</v>
      </c>
      <c r="AJ35" s="205" t="e">
        <f>IF('Crisis Indicator Data'!#REF!="No Data",1,IF(#REF!&lt;&gt;"",1,0))</f>
        <v>#REF!</v>
      </c>
      <c r="AK35" s="205" t="e">
        <f>IF('Crisis Indicator Data'!#REF!="No Data",1,IF(#REF!&lt;&gt;"",1,0))</f>
        <v>#REF!</v>
      </c>
      <c r="AL35" s="205" t="e">
        <f>IF('Crisis Indicator Data'!#REF!="No Data",1,IF(#REF!&lt;&gt;"",1,0))</f>
        <v>#REF!</v>
      </c>
      <c r="AM35" s="205" t="e">
        <f>IF('Crisis Indicator Data'!#REF!="No Data",1,IF(#REF!&lt;&gt;"",1,0))</f>
        <v>#REF!</v>
      </c>
      <c r="AN35" s="205" t="e">
        <f>IF('Crisis Indicator Data'!#REF!="No Data",1,IF(#REF!&lt;&gt;"",1,0))</f>
        <v>#REF!</v>
      </c>
      <c r="AO35" s="205" t="e">
        <f>IF('Crisis Indicator Data'!#REF!="No Data",1,IF(#REF!&lt;&gt;"",1,0))</f>
        <v>#REF!</v>
      </c>
      <c r="AP35" s="205" t="e">
        <f>IF('Crisis Indicator Data'!#REF!="No Data",1,IF(#REF!&lt;&gt;"",1,0))</f>
        <v>#REF!</v>
      </c>
      <c r="AQ35" s="205" t="e">
        <f>IF('Crisis Indicator Data'!#REF!="No Data",1,IF(#REF!&lt;&gt;"",1,0))</f>
        <v>#REF!</v>
      </c>
      <c r="AR35" s="205" t="e">
        <f>IF('Crisis Indicator Data'!#REF!="No Data",1,IF(#REF!&lt;&gt;"",1,0))</f>
        <v>#REF!</v>
      </c>
      <c r="AS35" s="205" t="e">
        <f>IF('Crisis Indicator Data'!#REF!="No Data",1,IF(#REF!&lt;&gt;"",1,0))</f>
        <v>#REF!</v>
      </c>
      <c r="AT35" s="205" t="e">
        <f>IF('Crisis Indicator Data'!#REF!="No Data",1,IF(#REF!&lt;&gt;"",1,0))</f>
        <v>#REF!</v>
      </c>
      <c r="AU35" s="205" t="e">
        <f>IF('Crisis Indicator Data'!#REF!="No Data",1,IF(#REF!&lt;&gt;"",1,0))</f>
        <v>#REF!</v>
      </c>
      <c r="AV35" s="205" t="e">
        <f>IF('Crisis Indicator Data'!#REF!="No Data",1,IF(#REF!&lt;&gt;"",1,0))</f>
        <v>#REF!</v>
      </c>
      <c r="AW35" s="205" t="e">
        <f>IF('Crisis Indicator Data'!#REF!="No Data",1,IF(#REF!&lt;&gt;"",1,0))</f>
        <v>#REF!</v>
      </c>
      <c r="AX35" s="205" t="e">
        <f>IF('Crisis Indicator Data'!#REF!="No Data",1,IF(#REF!&lt;&gt;"",1,0))</f>
        <v>#REF!</v>
      </c>
      <c r="AY35" s="205" t="e">
        <f>IF('Crisis Indicator Data'!#REF!="No Data",1,IF(#REF!&lt;&gt;"",1,0))</f>
        <v>#REF!</v>
      </c>
      <c r="AZ35" s="205" t="e">
        <f>IF('Crisis Indicator Data'!#REF!="No Data",1,IF(#REF!&lt;&gt;"",1,0))</f>
        <v>#REF!</v>
      </c>
      <c r="BA35" t="e">
        <f t="shared" si="2"/>
        <v>#REF!</v>
      </c>
      <c r="BB35" s="22" t="e">
        <f t="shared" si="3"/>
        <v>#REF!</v>
      </c>
    </row>
    <row r="36" spans="1:54" x14ac:dyDescent="0.35">
      <c r="A36" t="s">
        <v>6950</v>
      </c>
      <c r="B36" s="205" t="e">
        <f>IF('Crisis Indicator Data'!#REF!="No Data",1,IF(#REF!&lt;&gt;"",1,0))</f>
        <v>#REF!</v>
      </c>
      <c r="C36" s="205" t="e">
        <f>IF('Crisis Indicator Data'!#REF!="No Data",1,IF(#REF!&lt;&gt;"",1,0))</f>
        <v>#REF!</v>
      </c>
      <c r="D36" s="205" t="e">
        <f>IF('Crisis Indicator Data'!#REF!="No Data",1,IF(#REF!&lt;&gt;"",1,0))</f>
        <v>#REF!</v>
      </c>
      <c r="E36" s="205" t="e">
        <f>IF('Crisis Indicator Data'!#REF!="No Data",1,IF(#REF!&lt;&gt;"",1,0))</f>
        <v>#REF!</v>
      </c>
      <c r="F36" s="205" t="e">
        <f>IF('Crisis Indicator Data'!#REF!="No Data",1,IF(#REF!&lt;&gt;"",1,0))</f>
        <v>#REF!</v>
      </c>
      <c r="G36" s="205" t="e">
        <f>IF('Crisis Indicator Data'!#REF!="No Data",1,IF(#REF!&lt;&gt;"",1,0))</f>
        <v>#REF!</v>
      </c>
      <c r="H36" s="205" t="e">
        <f>IF('Crisis Indicator Data'!#REF!="No Data",1,IF(#REF!&lt;&gt;"",1,0))</f>
        <v>#REF!</v>
      </c>
      <c r="I36" s="205" t="e">
        <f>IF('Crisis Indicator Data'!#REF!="No Data",1,IF(#REF!&lt;&gt;"",1,0))</f>
        <v>#REF!</v>
      </c>
      <c r="J36" s="205" t="e">
        <f>IF('Crisis Indicator Data'!#REF!="No Data",1,IF(#REF!&lt;&gt;"",1,0))</f>
        <v>#REF!</v>
      </c>
      <c r="K36" s="205" t="e">
        <f>IF('Crisis Indicator Data'!#REF!="No Data",1,IF(#REF!&lt;&gt;"",1,0))</f>
        <v>#REF!</v>
      </c>
      <c r="L36" s="205" t="e">
        <f>IF('Crisis Indicator Data'!#REF!="No Data",1,IF(#REF!&lt;&gt;"",1,0))</f>
        <v>#REF!</v>
      </c>
      <c r="M36" s="205" t="e">
        <f>IF('Crisis Indicator Data'!#REF!="No Data",1,IF(#REF!&lt;&gt;"",1,0))</f>
        <v>#REF!</v>
      </c>
      <c r="N36" s="205" t="e">
        <f>IF('Crisis Indicator Data'!#REF!="No Data",1,IF(#REF!&lt;&gt;"",1,0))</f>
        <v>#REF!</v>
      </c>
      <c r="O36" s="205" t="e">
        <f>IF('Crisis Indicator Data'!#REF!="No Data",1,IF(#REF!&lt;&gt;"",1,0))</f>
        <v>#REF!</v>
      </c>
      <c r="P36" s="205" t="e">
        <f>IF('Crisis Indicator Data'!#REF!="No Data",1,IF(#REF!&lt;&gt;"",1,0))</f>
        <v>#REF!</v>
      </c>
      <c r="Q36" s="205" t="e">
        <f>IF('Crisis Indicator Data'!#REF!="No Data",1,IF(#REF!&lt;&gt;"",1,0))</f>
        <v>#REF!</v>
      </c>
      <c r="R36" s="205" t="e">
        <f>IF('Crisis Indicator Data'!#REF!="No Data",1,IF(#REF!&lt;&gt;"",1,0))</f>
        <v>#REF!</v>
      </c>
      <c r="S36" s="205" t="e">
        <f>IF('Crisis Indicator Data'!#REF!="No Data",1,IF(#REF!&lt;&gt;"",1,0))</f>
        <v>#REF!</v>
      </c>
      <c r="T36" s="205" t="e">
        <f>IF('Crisis Indicator Data'!#REF!="No Data",1,IF(#REF!&lt;&gt;"",1,0))</f>
        <v>#REF!</v>
      </c>
      <c r="U36" s="205" t="e">
        <f>IF('Crisis Indicator Data'!#REF!="No Data",1,IF(#REF!&lt;&gt;"",1,0))</f>
        <v>#REF!</v>
      </c>
      <c r="V36" s="205" t="e">
        <f>IF('Crisis Indicator Data'!#REF!="No Data",1,IF(#REF!&lt;&gt;"",1,0))</f>
        <v>#REF!</v>
      </c>
      <c r="W36" s="205" t="e">
        <f>IF('Crisis Indicator Data'!#REF!="No Data",1,IF(#REF!&lt;&gt;"",1,0))</f>
        <v>#REF!</v>
      </c>
      <c r="X36" s="205" t="e">
        <f>IF('Crisis Indicator Data'!#REF!="No Data",1,IF(#REF!&lt;&gt;"",1,0))</f>
        <v>#REF!</v>
      </c>
      <c r="Y36" s="205" t="e">
        <f>IF('Crisis Indicator Data'!#REF!="No Data",1,IF(#REF!&lt;&gt;"",1,0))</f>
        <v>#REF!</v>
      </c>
      <c r="Z36" s="205" t="e">
        <f>IF('Crisis Indicator Data'!#REF!="No Data",1,IF(#REF!&lt;&gt;"",1,0))</f>
        <v>#REF!</v>
      </c>
      <c r="AA36" s="205" t="e">
        <f>IF('Crisis Indicator Data'!#REF!="No Data",1,IF(#REF!&lt;&gt;"",1,0))</f>
        <v>#REF!</v>
      </c>
      <c r="AB36" s="205" t="e">
        <f>IF('Crisis Indicator Data'!#REF!="No Data",1,IF(#REF!&lt;&gt;"",1,0))</f>
        <v>#REF!</v>
      </c>
      <c r="AC36" s="205" t="e">
        <f>IF('Crisis Indicator Data'!#REF!="No Data",1,IF(#REF!&lt;&gt;"",1,0))</f>
        <v>#REF!</v>
      </c>
      <c r="AD36" s="205" t="e">
        <f>IF('Crisis Indicator Data'!#REF!="No Data",1,IF(#REF!&lt;&gt;"",1,0))</f>
        <v>#REF!</v>
      </c>
      <c r="AE36" s="205" t="e">
        <f>IF('Crisis Indicator Data'!#REF!="No Data",1,IF(#REF!&lt;&gt;"",1,0))</f>
        <v>#REF!</v>
      </c>
      <c r="AF36" s="205" t="e">
        <f>IF('Crisis Indicator Data'!#REF!="No Data",1,IF(#REF!&lt;&gt;"",1,0))</f>
        <v>#REF!</v>
      </c>
      <c r="AG36" s="205" t="e">
        <f>IF('Crisis Indicator Data'!#REF!="No Data",1,IF(#REF!&lt;&gt;"",1,0))</f>
        <v>#REF!</v>
      </c>
      <c r="AH36" s="205" t="e">
        <f>IF('Crisis Indicator Data'!#REF!="No Data",1,IF(#REF!&lt;&gt;"",1,0))</f>
        <v>#REF!</v>
      </c>
      <c r="AI36" s="205" t="e">
        <f>IF('Crisis Indicator Data'!#REF!="No Data",1,IF(#REF!&lt;&gt;"",1,0))</f>
        <v>#REF!</v>
      </c>
      <c r="AJ36" s="205" t="e">
        <f>IF('Crisis Indicator Data'!#REF!="No Data",1,IF(#REF!&lt;&gt;"",1,0))</f>
        <v>#REF!</v>
      </c>
      <c r="AK36" s="205" t="e">
        <f>IF('Crisis Indicator Data'!#REF!="No Data",1,IF(#REF!&lt;&gt;"",1,0))</f>
        <v>#REF!</v>
      </c>
      <c r="AL36" s="205" t="e">
        <f>IF('Crisis Indicator Data'!#REF!="No Data",1,IF(#REF!&lt;&gt;"",1,0))</f>
        <v>#REF!</v>
      </c>
      <c r="AM36" s="205" t="e">
        <f>IF('Crisis Indicator Data'!#REF!="No Data",1,IF(#REF!&lt;&gt;"",1,0))</f>
        <v>#REF!</v>
      </c>
      <c r="AN36" s="205" t="e">
        <f>IF('Crisis Indicator Data'!#REF!="No Data",1,IF(#REF!&lt;&gt;"",1,0))</f>
        <v>#REF!</v>
      </c>
      <c r="AO36" s="205" t="e">
        <f>IF('Crisis Indicator Data'!#REF!="No Data",1,IF(#REF!&lt;&gt;"",1,0))</f>
        <v>#REF!</v>
      </c>
      <c r="AP36" s="205" t="e">
        <f>IF('Crisis Indicator Data'!#REF!="No Data",1,IF(#REF!&lt;&gt;"",1,0))</f>
        <v>#REF!</v>
      </c>
      <c r="AQ36" s="205" t="e">
        <f>IF('Crisis Indicator Data'!#REF!="No Data",1,IF(#REF!&lt;&gt;"",1,0))</f>
        <v>#REF!</v>
      </c>
      <c r="AR36" s="205" t="e">
        <f>IF('Crisis Indicator Data'!#REF!="No Data",1,IF(#REF!&lt;&gt;"",1,0))</f>
        <v>#REF!</v>
      </c>
      <c r="AS36" s="205" t="e">
        <f>IF('Crisis Indicator Data'!#REF!="No Data",1,IF(#REF!&lt;&gt;"",1,0))</f>
        <v>#REF!</v>
      </c>
      <c r="AT36" s="205" t="e">
        <f>IF('Crisis Indicator Data'!#REF!="No Data",1,IF(#REF!&lt;&gt;"",1,0))</f>
        <v>#REF!</v>
      </c>
      <c r="AU36" s="205" t="e">
        <f>IF('Crisis Indicator Data'!#REF!="No Data",1,IF(#REF!&lt;&gt;"",1,0))</f>
        <v>#REF!</v>
      </c>
      <c r="AV36" s="205" t="e">
        <f>IF('Crisis Indicator Data'!#REF!="No Data",1,IF(#REF!&lt;&gt;"",1,0))</f>
        <v>#REF!</v>
      </c>
      <c r="AW36" s="205" t="e">
        <f>IF('Crisis Indicator Data'!#REF!="No Data",1,IF(#REF!&lt;&gt;"",1,0))</f>
        <v>#REF!</v>
      </c>
      <c r="AX36" s="205" t="e">
        <f>IF('Crisis Indicator Data'!#REF!="No Data",1,IF(#REF!&lt;&gt;"",1,0))</f>
        <v>#REF!</v>
      </c>
      <c r="AY36" s="205" t="e">
        <f>IF('Crisis Indicator Data'!#REF!="No Data",1,IF(#REF!&lt;&gt;"",1,0))</f>
        <v>#REF!</v>
      </c>
      <c r="AZ36" s="205" t="e">
        <f>IF('Crisis Indicator Data'!#REF!="No Data",1,IF(#REF!&lt;&gt;"",1,0))</f>
        <v>#REF!</v>
      </c>
      <c r="BA36" t="e">
        <f t="shared" si="2"/>
        <v>#REF!</v>
      </c>
      <c r="BB36" s="22" t="e">
        <f t="shared" si="3"/>
        <v>#REF!</v>
      </c>
    </row>
    <row r="37" spans="1:54" x14ac:dyDescent="0.35">
      <c r="A37" t="s">
        <v>6956</v>
      </c>
      <c r="B37" s="205" t="e">
        <f>IF('Crisis Indicator Data'!#REF!="No Data",1,IF(#REF!&lt;&gt;"",1,0))</f>
        <v>#REF!</v>
      </c>
      <c r="C37" s="205" t="e">
        <f>IF('Crisis Indicator Data'!#REF!="No Data",1,IF(#REF!&lt;&gt;"",1,0))</f>
        <v>#REF!</v>
      </c>
      <c r="D37" s="205" t="e">
        <f>IF('Crisis Indicator Data'!#REF!="No Data",1,IF(#REF!&lt;&gt;"",1,0))</f>
        <v>#REF!</v>
      </c>
      <c r="E37" s="205" t="e">
        <f>IF('Crisis Indicator Data'!#REF!="No Data",1,IF(#REF!&lt;&gt;"",1,0))</f>
        <v>#REF!</v>
      </c>
      <c r="F37" s="205" t="e">
        <f>IF('Crisis Indicator Data'!#REF!="No Data",1,IF(#REF!&lt;&gt;"",1,0))</f>
        <v>#REF!</v>
      </c>
      <c r="G37" s="205" t="e">
        <f>IF('Crisis Indicator Data'!#REF!="No Data",1,IF(#REF!&lt;&gt;"",1,0))</f>
        <v>#REF!</v>
      </c>
      <c r="H37" s="205" t="e">
        <f>IF('Crisis Indicator Data'!#REF!="No Data",1,IF(#REF!&lt;&gt;"",1,0))</f>
        <v>#REF!</v>
      </c>
      <c r="I37" s="205" t="e">
        <f>IF('Crisis Indicator Data'!#REF!="No Data",1,IF(#REF!&lt;&gt;"",1,0))</f>
        <v>#REF!</v>
      </c>
      <c r="J37" s="205" t="e">
        <f>IF('Crisis Indicator Data'!#REF!="No Data",1,IF(#REF!&lt;&gt;"",1,0))</f>
        <v>#REF!</v>
      </c>
      <c r="K37" s="205" t="e">
        <f>IF('Crisis Indicator Data'!#REF!="No Data",1,IF(#REF!&lt;&gt;"",1,0))</f>
        <v>#REF!</v>
      </c>
      <c r="L37" s="205" t="e">
        <f>IF('Crisis Indicator Data'!#REF!="No Data",1,IF(#REF!&lt;&gt;"",1,0))</f>
        <v>#REF!</v>
      </c>
      <c r="M37" s="205" t="e">
        <f>IF('Crisis Indicator Data'!#REF!="No Data",1,IF(#REF!&lt;&gt;"",1,0))</f>
        <v>#REF!</v>
      </c>
      <c r="N37" s="205" t="e">
        <f>IF('Crisis Indicator Data'!#REF!="No Data",1,IF(#REF!&lt;&gt;"",1,0))</f>
        <v>#REF!</v>
      </c>
      <c r="O37" s="205" t="e">
        <f>IF('Crisis Indicator Data'!#REF!="No Data",1,IF(#REF!&lt;&gt;"",1,0))</f>
        <v>#REF!</v>
      </c>
      <c r="P37" s="205" t="e">
        <f>IF('Crisis Indicator Data'!#REF!="No Data",1,IF(#REF!&lt;&gt;"",1,0))</f>
        <v>#REF!</v>
      </c>
      <c r="Q37" s="205" t="e">
        <f>IF('Crisis Indicator Data'!#REF!="No Data",1,IF(#REF!&lt;&gt;"",1,0))</f>
        <v>#REF!</v>
      </c>
      <c r="R37" s="205" t="e">
        <f>IF('Crisis Indicator Data'!#REF!="No Data",1,IF(#REF!&lt;&gt;"",1,0))</f>
        <v>#REF!</v>
      </c>
      <c r="S37" s="205" t="e">
        <f>IF('Crisis Indicator Data'!#REF!="No Data",1,IF(#REF!&lt;&gt;"",1,0))</f>
        <v>#REF!</v>
      </c>
      <c r="T37" s="205" t="e">
        <f>IF('Crisis Indicator Data'!#REF!="No Data",1,IF(#REF!&lt;&gt;"",1,0))</f>
        <v>#REF!</v>
      </c>
      <c r="U37" s="205" t="e">
        <f>IF('Crisis Indicator Data'!#REF!="No Data",1,IF(#REF!&lt;&gt;"",1,0))</f>
        <v>#REF!</v>
      </c>
      <c r="V37" s="205" t="e">
        <f>IF('Crisis Indicator Data'!#REF!="No Data",1,IF(#REF!&lt;&gt;"",1,0))</f>
        <v>#REF!</v>
      </c>
      <c r="W37" s="205" t="e">
        <f>IF('Crisis Indicator Data'!#REF!="No Data",1,IF(#REF!&lt;&gt;"",1,0))</f>
        <v>#REF!</v>
      </c>
      <c r="X37" s="205" t="e">
        <f>IF('Crisis Indicator Data'!#REF!="No Data",1,IF(#REF!&lt;&gt;"",1,0))</f>
        <v>#REF!</v>
      </c>
      <c r="Y37" s="205" t="e">
        <f>IF('Crisis Indicator Data'!#REF!="No Data",1,IF(#REF!&lt;&gt;"",1,0))</f>
        <v>#REF!</v>
      </c>
      <c r="Z37" s="205" t="e">
        <f>IF('Crisis Indicator Data'!#REF!="No Data",1,IF(#REF!&lt;&gt;"",1,0))</f>
        <v>#REF!</v>
      </c>
      <c r="AA37" s="205" t="e">
        <f>IF('Crisis Indicator Data'!#REF!="No Data",1,IF(#REF!&lt;&gt;"",1,0))</f>
        <v>#REF!</v>
      </c>
      <c r="AB37" s="205" t="e">
        <f>IF('Crisis Indicator Data'!#REF!="No Data",1,IF(#REF!&lt;&gt;"",1,0))</f>
        <v>#REF!</v>
      </c>
      <c r="AC37" s="205" t="e">
        <f>IF('Crisis Indicator Data'!#REF!="No Data",1,IF(#REF!&lt;&gt;"",1,0))</f>
        <v>#REF!</v>
      </c>
      <c r="AD37" s="205" t="e">
        <f>IF('Crisis Indicator Data'!#REF!="No Data",1,IF(#REF!&lt;&gt;"",1,0))</f>
        <v>#REF!</v>
      </c>
      <c r="AE37" s="205" t="e">
        <f>IF('Crisis Indicator Data'!#REF!="No Data",1,IF(#REF!&lt;&gt;"",1,0))</f>
        <v>#REF!</v>
      </c>
      <c r="AF37" s="205" t="e">
        <f>IF('Crisis Indicator Data'!#REF!="No Data",1,IF(#REF!&lt;&gt;"",1,0))</f>
        <v>#REF!</v>
      </c>
      <c r="AG37" s="205" t="e">
        <f>IF('Crisis Indicator Data'!#REF!="No Data",1,IF(#REF!&lt;&gt;"",1,0))</f>
        <v>#REF!</v>
      </c>
      <c r="AH37" s="205" t="e">
        <f>IF('Crisis Indicator Data'!#REF!="No Data",1,IF(#REF!&lt;&gt;"",1,0))</f>
        <v>#REF!</v>
      </c>
      <c r="AI37" s="205" t="e">
        <f>IF('Crisis Indicator Data'!#REF!="No Data",1,IF(#REF!&lt;&gt;"",1,0))</f>
        <v>#REF!</v>
      </c>
      <c r="AJ37" s="205" t="e">
        <f>IF('Crisis Indicator Data'!#REF!="No Data",1,IF(#REF!&lt;&gt;"",1,0))</f>
        <v>#REF!</v>
      </c>
      <c r="AK37" s="205" t="e">
        <f>IF('Crisis Indicator Data'!#REF!="No Data",1,IF(#REF!&lt;&gt;"",1,0))</f>
        <v>#REF!</v>
      </c>
      <c r="AL37" s="205" t="e">
        <f>IF('Crisis Indicator Data'!#REF!="No Data",1,IF(#REF!&lt;&gt;"",1,0))</f>
        <v>#REF!</v>
      </c>
      <c r="AM37" s="205" t="e">
        <f>IF('Crisis Indicator Data'!#REF!="No Data",1,IF(#REF!&lt;&gt;"",1,0))</f>
        <v>#REF!</v>
      </c>
      <c r="AN37" s="205" t="e">
        <f>IF('Crisis Indicator Data'!#REF!="No Data",1,IF(#REF!&lt;&gt;"",1,0))</f>
        <v>#REF!</v>
      </c>
      <c r="AO37" s="205" t="e">
        <f>IF('Crisis Indicator Data'!#REF!="No Data",1,IF(#REF!&lt;&gt;"",1,0))</f>
        <v>#REF!</v>
      </c>
      <c r="AP37" s="205" t="e">
        <f>IF('Crisis Indicator Data'!#REF!="No Data",1,IF(#REF!&lt;&gt;"",1,0))</f>
        <v>#REF!</v>
      </c>
      <c r="AQ37" s="205" t="e">
        <f>IF('Crisis Indicator Data'!#REF!="No Data",1,IF(#REF!&lt;&gt;"",1,0))</f>
        <v>#REF!</v>
      </c>
      <c r="AR37" s="205" t="e">
        <f>IF('Crisis Indicator Data'!#REF!="No Data",1,IF(#REF!&lt;&gt;"",1,0))</f>
        <v>#REF!</v>
      </c>
      <c r="AS37" s="205" t="e">
        <f>IF('Crisis Indicator Data'!#REF!="No Data",1,IF(#REF!&lt;&gt;"",1,0))</f>
        <v>#REF!</v>
      </c>
      <c r="AT37" s="205" t="e">
        <f>IF('Crisis Indicator Data'!#REF!="No Data",1,IF(#REF!&lt;&gt;"",1,0))</f>
        <v>#REF!</v>
      </c>
      <c r="AU37" s="205" t="e">
        <f>IF('Crisis Indicator Data'!#REF!="No Data",1,IF(#REF!&lt;&gt;"",1,0))</f>
        <v>#REF!</v>
      </c>
      <c r="AV37" s="205" t="e">
        <f>IF('Crisis Indicator Data'!#REF!="No Data",1,IF(#REF!&lt;&gt;"",1,0))</f>
        <v>#REF!</v>
      </c>
      <c r="AW37" s="205" t="e">
        <f>IF('Crisis Indicator Data'!#REF!="No Data",1,IF(#REF!&lt;&gt;"",1,0))</f>
        <v>#REF!</v>
      </c>
      <c r="AX37" s="205" t="e">
        <f>IF('Crisis Indicator Data'!#REF!="No Data",1,IF(#REF!&lt;&gt;"",1,0))</f>
        <v>#REF!</v>
      </c>
      <c r="AY37" s="205" t="e">
        <f>IF('Crisis Indicator Data'!#REF!="No Data",1,IF(#REF!&lt;&gt;"",1,0))</f>
        <v>#REF!</v>
      </c>
      <c r="AZ37" s="205" t="e">
        <f>IF('Crisis Indicator Data'!#REF!="No Data",1,IF(#REF!&lt;&gt;"",1,0))</f>
        <v>#REF!</v>
      </c>
      <c r="BA37" t="e">
        <f t="shared" si="2"/>
        <v>#REF!</v>
      </c>
      <c r="BB37" s="22" t="e">
        <f t="shared" si="3"/>
        <v>#REF!</v>
      </c>
    </row>
    <row r="38" spans="1:54" x14ac:dyDescent="0.35">
      <c r="A38" t="s">
        <v>6958</v>
      </c>
      <c r="B38" s="205" t="e">
        <f>IF('Crisis Indicator Data'!#REF!="No Data",1,IF(#REF!&lt;&gt;"",1,0))</f>
        <v>#REF!</v>
      </c>
      <c r="C38" s="205" t="e">
        <f>IF('Crisis Indicator Data'!#REF!="No Data",1,IF(#REF!&lt;&gt;"",1,0))</f>
        <v>#REF!</v>
      </c>
      <c r="D38" s="205" t="e">
        <f>IF('Crisis Indicator Data'!#REF!="No Data",1,IF(#REF!&lt;&gt;"",1,0))</f>
        <v>#REF!</v>
      </c>
      <c r="E38" s="205" t="e">
        <f>IF('Crisis Indicator Data'!#REF!="No Data",1,IF(#REF!&lt;&gt;"",1,0))</f>
        <v>#REF!</v>
      </c>
      <c r="F38" s="205" t="e">
        <f>IF('Crisis Indicator Data'!#REF!="No Data",1,IF(#REF!&lt;&gt;"",1,0))</f>
        <v>#REF!</v>
      </c>
      <c r="G38" s="205" t="e">
        <f>IF('Crisis Indicator Data'!#REF!="No Data",1,IF(#REF!&lt;&gt;"",1,0))</f>
        <v>#REF!</v>
      </c>
      <c r="H38" s="205" t="e">
        <f>IF('Crisis Indicator Data'!#REF!="No Data",1,IF(#REF!&lt;&gt;"",1,0))</f>
        <v>#REF!</v>
      </c>
      <c r="I38" s="205" t="e">
        <f>IF('Crisis Indicator Data'!#REF!="No Data",1,IF(#REF!&lt;&gt;"",1,0))</f>
        <v>#REF!</v>
      </c>
      <c r="J38" s="205" t="e">
        <f>IF('Crisis Indicator Data'!#REF!="No Data",1,IF(#REF!&lt;&gt;"",1,0))</f>
        <v>#REF!</v>
      </c>
      <c r="K38" s="205" t="e">
        <f>IF('Crisis Indicator Data'!#REF!="No Data",1,IF(#REF!&lt;&gt;"",1,0))</f>
        <v>#REF!</v>
      </c>
      <c r="L38" s="205" t="e">
        <f>IF('Crisis Indicator Data'!#REF!="No Data",1,IF(#REF!&lt;&gt;"",1,0))</f>
        <v>#REF!</v>
      </c>
      <c r="M38" s="205" t="e">
        <f>IF('Crisis Indicator Data'!#REF!="No Data",1,IF(#REF!&lt;&gt;"",1,0))</f>
        <v>#REF!</v>
      </c>
      <c r="N38" s="205" t="e">
        <f>IF('Crisis Indicator Data'!#REF!="No Data",1,IF(#REF!&lt;&gt;"",1,0))</f>
        <v>#REF!</v>
      </c>
      <c r="O38" s="205" t="e">
        <f>IF('Crisis Indicator Data'!#REF!="No Data",1,IF(#REF!&lt;&gt;"",1,0))</f>
        <v>#REF!</v>
      </c>
      <c r="P38" s="205" t="e">
        <f>IF('Crisis Indicator Data'!#REF!="No Data",1,IF(#REF!&lt;&gt;"",1,0))</f>
        <v>#REF!</v>
      </c>
      <c r="Q38" s="205" t="e">
        <f>IF('Crisis Indicator Data'!#REF!="No Data",1,IF(#REF!&lt;&gt;"",1,0))</f>
        <v>#REF!</v>
      </c>
      <c r="R38" s="205" t="e">
        <f>IF('Crisis Indicator Data'!#REF!="No Data",1,IF(#REF!&lt;&gt;"",1,0))</f>
        <v>#REF!</v>
      </c>
      <c r="S38" s="205" t="e">
        <f>IF('Crisis Indicator Data'!#REF!="No Data",1,IF(#REF!&lt;&gt;"",1,0))</f>
        <v>#REF!</v>
      </c>
      <c r="T38" s="205" t="e">
        <f>IF('Crisis Indicator Data'!#REF!="No Data",1,IF(#REF!&lt;&gt;"",1,0))</f>
        <v>#REF!</v>
      </c>
      <c r="U38" s="205" t="e">
        <f>IF('Crisis Indicator Data'!#REF!="No Data",1,IF(#REF!&lt;&gt;"",1,0))</f>
        <v>#REF!</v>
      </c>
      <c r="V38" s="205" t="e">
        <f>IF('Crisis Indicator Data'!#REF!="No Data",1,IF(#REF!&lt;&gt;"",1,0))</f>
        <v>#REF!</v>
      </c>
      <c r="W38" s="205" t="e">
        <f>IF('Crisis Indicator Data'!#REF!="No Data",1,IF(#REF!&lt;&gt;"",1,0))</f>
        <v>#REF!</v>
      </c>
      <c r="X38" s="205" t="e">
        <f>IF('Crisis Indicator Data'!#REF!="No Data",1,IF(#REF!&lt;&gt;"",1,0))</f>
        <v>#REF!</v>
      </c>
      <c r="Y38" s="205" t="e">
        <f>IF('Crisis Indicator Data'!#REF!="No Data",1,IF(#REF!&lt;&gt;"",1,0))</f>
        <v>#REF!</v>
      </c>
      <c r="Z38" s="205" t="e">
        <f>IF('Crisis Indicator Data'!#REF!="No Data",1,IF(#REF!&lt;&gt;"",1,0))</f>
        <v>#REF!</v>
      </c>
      <c r="AA38" s="205" t="e">
        <f>IF('Crisis Indicator Data'!#REF!="No Data",1,IF(#REF!&lt;&gt;"",1,0))</f>
        <v>#REF!</v>
      </c>
      <c r="AB38" s="205" t="e">
        <f>IF('Crisis Indicator Data'!#REF!="No Data",1,IF(#REF!&lt;&gt;"",1,0))</f>
        <v>#REF!</v>
      </c>
      <c r="AC38" s="205" t="e">
        <f>IF('Crisis Indicator Data'!#REF!="No Data",1,IF(#REF!&lt;&gt;"",1,0))</f>
        <v>#REF!</v>
      </c>
      <c r="AD38" s="205" t="e">
        <f>IF('Crisis Indicator Data'!#REF!="No Data",1,IF(#REF!&lt;&gt;"",1,0))</f>
        <v>#REF!</v>
      </c>
      <c r="AE38" s="205" t="e">
        <f>IF('Crisis Indicator Data'!#REF!="No Data",1,IF(#REF!&lt;&gt;"",1,0))</f>
        <v>#REF!</v>
      </c>
      <c r="AF38" s="205" t="e">
        <f>IF('Crisis Indicator Data'!#REF!="No Data",1,IF(#REF!&lt;&gt;"",1,0))</f>
        <v>#REF!</v>
      </c>
      <c r="AG38" s="205" t="e">
        <f>IF('Crisis Indicator Data'!#REF!="No Data",1,IF(#REF!&lt;&gt;"",1,0))</f>
        <v>#REF!</v>
      </c>
      <c r="AH38" s="205" t="e">
        <f>IF('Crisis Indicator Data'!#REF!="No Data",1,IF(#REF!&lt;&gt;"",1,0))</f>
        <v>#REF!</v>
      </c>
      <c r="AI38" s="205" t="e">
        <f>IF('Crisis Indicator Data'!#REF!="No Data",1,IF(#REF!&lt;&gt;"",1,0))</f>
        <v>#REF!</v>
      </c>
      <c r="AJ38" s="205" t="e">
        <f>IF('Crisis Indicator Data'!#REF!="No Data",1,IF(#REF!&lt;&gt;"",1,0))</f>
        <v>#REF!</v>
      </c>
      <c r="AK38" s="205" t="e">
        <f>IF('Crisis Indicator Data'!#REF!="No Data",1,IF(#REF!&lt;&gt;"",1,0))</f>
        <v>#REF!</v>
      </c>
      <c r="AL38" s="205" t="e">
        <f>IF('Crisis Indicator Data'!#REF!="No Data",1,IF(#REF!&lt;&gt;"",1,0))</f>
        <v>#REF!</v>
      </c>
      <c r="AM38" s="205" t="e">
        <f>IF('Crisis Indicator Data'!#REF!="No Data",1,IF(#REF!&lt;&gt;"",1,0))</f>
        <v>#REF!</v>
      </c>
      <c r="AN38" s="205" t="e">
        <f>IF('Crisis Indicator Data'!#REF!="No Data",1,IF(#REF!&lt;&gt;"",1,0))</f>
        <v>#REF!</v>
      </c>
      <c r="AO38" s="205" t="e">
        <f>IF('Crisis Indicator Data'!#REF!="No Data",1,IF(#REF!&lt;&gt;"",1,0))</f>
        <v>#REF!</v>
      </c>
      <c r="AP38" s="205" t="e">
        <f>IF('Crisis Indicator Data'!#REF!="No Data",1,IF(#REF!&lt;&gt;"",1,0))</f>
        <v>#REF!</v>
      </c>
      <c r="AQ38" s="205" t="e">
        <f>IF('Crisis Indicator Data'!#REF!="No Data",1,IF(#REF!&lt;&gt;"",1,0))</f>
        <v>#REF!</v>
      </c>
      <c r="AR38" s="205" t="e">
        <f>IF('Crisis Indicator Data'!#REF!="No Data",1,IF(#REF!&lt;&gt;"",1,0))</f>
        <v>#REF!</v>
      </c>
      <c r="AS38" s="205" t="e">
        <f>IF('Crisis Indicator Data'!#REF!="No Data",1,IF(#REF!&lt;&gt;"",1,0))</f>
        <v>#REF!</v>
      </c>
      <c r="AT38" s="205" t="e">
        <f>IF('Crisis Indicator Data'!#REF!="No Data",1,IF(#REF!&lt;&gt;"",1,0))</f>
        <v>#REF!</v>
      </c>
      <c r="AU38" s="205" t="e">
        <f>IF('Crisis Indicator Data'!#REF!="No Data",1,IF(#REF!&lt;&gt;"",1,0))</f>
        <v>#REF!</v>
      </c>
      <c r="AV38" s="205" t="e">
        <f>IF('Crisis Indicator Data'!#REF!="No Data",1,IF(#REF!&lt;&gt;"",1,0))</f>
        <v>#REF!</v>
      </c>
      <c r="AW38" s="205" t="e">
        <f>IF('Crisis Indicator Data'!#REF!="No Data",1,IF(#REF!&lt;&gt;"",1,0))</f>
        <v>#REF!</v>
      </c>
      <c r="AX38" s="205" t="e">
        <f>IF('Crisis Indicator Data'!#REF!="No Data",1,IF(#REF!&lt;&gt;"",1,0))</f>
        <v>#REF!</v>
      </c>
      <c r="AY38" s="205" t="e">
        <f>IF('Crisis Indicator Data'!#REF!="No Data",1,IF(#REF!&lt;&gt;"",1,0))</f>
        <v>#REF!</v>
      </c>
      <c r="AZ38" s="205" t="e">
        <f>IF('Crisis Indicator Data'!#REF!="No Data",1,IF(#REF!&lt;&gt;"",1,0))</f>
        <v>#REF!</v>
      </c>
      <c r="BA38" t="e">
        <f t="shared" si="2"/>
        <v>#REF!</v>
      </c>
      <c r="BB38" s="22" t="e">
        <f t="shared" si="3"/>
        <v>#REF!</v>
      </c>
    </row>
    <row r="39" spans="1:54" x14ac:dyDescent="0.35">
      <c r="A39" t="s">
        <v>6955</v>
      </c>
      <c r="B39" s="205" t="e">
        <f>IF('Crisis Indicator Data'!#REF!="No Data",1,IF(#REF!&lt;&gt;"",1,0))</f>
        <v>#REF!</v>
      </c>
      <c r="C39" s="205" t="e">
        <f>IF('Crisis Indicator Data'!#REF!="No Data",1,IF(#REF!&lt;&gt;"",1,0))</f>
        <v>#REF!</v>
      </c>
      <c r="D39" s="205" t="e">
        <f>IF('Crisis Indicator Data'!#REF!="No Data",1,IF(#REF!&lt;&gt;"",1,0))</f>
        <v>#REF!</v>
      </c>
      <c r="E39" s="205" t="e">
        <f>IF('Crisis Indicator Data'!#REF!="No Data",1,IF(#REF!&lt;&gt;"",1,0))</f>
        <v>#REF!</v>
      </c>
      <c r="F39" s="205" t="e">
        <f>IF('Crisis Indicator Data'!#REF!="No Data",1,IF(#REF!&lt;&gt;"",1,0))</f>
        <v>#REF!</v>
      </c>
      <c r="G39" s="205" t="e">
        <f>IF('Crisis Indicator Data'!#REF!="No Data",1,IF(#REF!&lt;&gt;"",1,0))</f>
        <v>#REF!</v>
      </c>
      <c r="H39" s="205" t="e">
        <f>IF('Crisis Indicator Data'!#REF!="No Data",1,IF(#REF!&lt;&gt;"",1,0))</f>
        <v>#REF!</v>
      </c>
      <c r="I39" s="205" t="e">
        <f>IF('Crisis Indicator Data'!#REF!="No Data",1,IF(#REF!&lt;&gt;"",1,0))</f>
        <v>#REF!</v>
      </c>
      <c r="J39" s="205" t="e">
        <f>IF('Crisis Indicator Data'!#REF!="No Data",1,IF(#REF!&lt;&gt;"",1,0))</f>
        <v>#REF!</v>
      </c>
      <c r="K39" s="205" t="e">
        <f>IF('Crisis Indicator Data'!#REF!="No Data",1,IF(#REF!&lt;&gt;"",1,0))</f>
        <v>#REF!</v>
      </c>
      <c r="L39" s="205" t="e">
        <f>IF('Crisis Indicator Data'!#REF!="No Data",1,IF(#REF!&lt;&gt;"",1,0))</f>
        <v>#REF!</v>
      </c>
      <c r="M39" s="205" t="e">
        <f>IF('Crisis Indicator Data'!#REF!="No Data",1,IF(#REF!&lt;&gt;"",1,0))</f>
        <v>#REF!</v>
      </c>
      <c r="N39" s="205" t="e">
        <f>IF('Crisis Indicator Data'!#REF!="No Data",1,IF(#REF!&lt;&gt;"",1,0))</f>
        <v>#REF!</v>
      </c>
      <c r="O39" s="205" t="e">
        <f>IF('Crisis Indicator Data'!#REF!="No Data",1,IF(#REF!&lt;&gt;"",1,0))</f>
        <v>#REF!</v>
      </c>
      <c r="P39" s="205" t="e">
        <f>IF('Crisis Indicator Data'!#REF!="No Data",1,IF(#REF!&lt;&gt;"",1,0))</f>
        <v>#REF!</v>
      </c>
      <c r="Q39" s="205" t="e">
        <f>IF('Crisis Indicator Data'!#REF!="No Data",1,IF(#REF!&lt;&gt;"",1,0))</f>
        <v>#REF!</v>
      </c>
      <c r="R39" s="205" t="e">
        <f>IF('Crisis Indicator Data'!#REF!="No Data",1,IF(#REF!&lt;&gt;"",1,0))</f>
        <v>#REF!</v>
      </c>
      <c r="S39" s="205" t="e">
        <f>IF('Crisis Indicator Data'!#REF!="No Data",1,IF(#REF!&lt;&gt;"",1,0))</f>
        <v>#REF!</v>
      </c>
      <c r="T39" s="205" t="e">
        <f>IF('Crisis Indicator Data'!#REF!="No Data",1,IF(#REF!&lt;&gt;"",1,0))</f>
        <v>#REF!</v>
      </c>
      <c r="U39" s="205" t="e">
        <f>IF('Crisis Indicator Data'!#REF!="No Data",1,IF(#REF!&lt;&gt;"",1,0))</f>
        <v>#REF!</v>
      </c>
      <c r="V39" s="205" t="e">
        <f>IF('Crisis Indicator Data'!#REF!="No Data",1,IF(#REF!&lt;&gt;"",1,0))</f>
        <v>#REF!</v>
      </c>
      <c r="W39" s="205" t="e">
        <f>IF('Crisis Indicator Data'!#REF!="No Data",1,IF(#REF!&lt;&gt;"",1,0))</f>
        <v>#REF!</v>
      </c>
      <c r="X39" s="205" t="e">
        <f>IF('Crisis Indicator Data'!#REF!="No Data",1,IF(#REF!&lt;&gt;"",1,0))</f>
        <v>#REF!</v>
      </c>
      <c r="Y39" s="205" t="e">
        <f>IF('Crisis Indicator Data'!#REF!="No Data",1,IF(#REF!&lt;&gt;"",1,0))</f>
        <v>#REF!</v>
      </c>
      <c r="Z39" s="205" t="e">
        <f>IF('Crisis Indicator Data'!#REF!="No Data",1,IF(#REF!&lt;&gt;"",1,0))</f>
        <v>#REF!</v>
      </c>
      <c r="AA39" s="205" t="e">
        <f>IF('Crisis Indicator Data'!#REF!="No Data",1,IF(#REF!&lt;&gt;"",1,0))</f>
        <v>#REF!</v>
      </c>
      <c r="AB39" s="205" t="e">
        <f>IF('Crisis Indicator Data'!#REF!="No Data",1,IF(#REF!&lt;&gt;"",1,0))</f>
        <v>#REF!</v>
      </c>
      <c r="AC39" s="205" t="e">
        <f>IF('Crisis Indicator Data'!#REF!="No Data",1,IF(#REF!&lt;&gt;"",1,0))</f>
        <v>#REF!</v>
      </c>
      <c r="AD39" s="205" t="e">
        <f>IF('Crisis Indicator Data'!#REF!="No Data",1,IF(#REF!&lt;&gt;"",1,0))</f>
        <v>#REF!</v>
      </c>
      <c r="AE39" s="205" t="e">
        <f>IF('Crisis Indicator Data'!#REF!="No Data",1,IF(#REF!&lt;&gt;"",1,0))</f>
        <v>#REF!</v>
      </c>
      <c r="AF39" s="205" t="e">
        <f>IF('Crisis Indicator Data'!#REF!="No Data",1,IF(#REF!&lt;&gt;"",1,0))</f>
        <v>#REF!</v>
      </c>
      <c r="AG39" s="205" t="e">
        <f>IF('Crisis Indicator Data'!#REF!="No Data",1,IF(#REF!&lt;&gt;"",1,0))</f>
        <v>#REF!</v>
      </c>
      <c r="AH39" s="205" t="e">
        <f>IF('Crisis Indicator Data'!#REF!="No Data",1,IF(#REF!&lt;&gt;"",1,0))</f>
        <v>#REF!</v>
      </c>
      <c r="AI39" s="205" t="e">
        <f>IF('Crisis Indicator Data'!#REF!="No Data",1,IF(#REF!&lt;&gt;"",1,0))</f>
        <v>#REF!</v>
      </c>
      <c r="AJ39" s="205" t="e">
        <f>IF('Crisis Indicator Data'!#REF!="No Data",1,IF(#REF!&lt;&gt;"",1,0))</f>
        <v>#REF!</v>
      </c>
      <c r="AK39" s="205" t="e">
        <f>IF('Crisis Indicator Data'!#REF!="No Data",1,IF(#REF!&lt;&gt;"",1,0))</f>
        <v>#REF!</v>
      </c>
      <c r="AL39" s="205" t="e">
        <f>IF('Crisis Indicator Data'!#REF!="No Data",1,IF(#REF!&lt;&gt;"",1,0))</f>
        <v>#REF!</v>
      </c>
      <c r="AM39" s="205" t="e">
        <f>IF('Crisis Indicator Data'!#REF!="No Data",1,IF(#REF!&lt;&gt;"",1,0))</f>
        <v>#REF!</v>
      </c>
      <c r="AN39" s="205" t="e">
        <f>IF('Crisis Indicator Data'!#REF!="No Data",1,IF(#REF!&lt;&gt;"",1,0))</f>
        <v>#REF!</v>
      </c>
      <c r="AO39" s="205" t="e">
        <f>IF('Crisis Indicator Data'!#REF!="No Data",1,IF(#REF!&lt;&gt;"",1,0))</f>
        <v>#REF!</v>
      </c>
      <c r="AP39" s="205" t="e">
        <f>IF('Crisis Indicator Data'!#REF!="No Data",1,IF(#REF!&lt;&gt;"",1,0))</f>
        <v>#REF!</v>
      </c>
      <c r="AQ39" s="205" t="e">
        <f>IF('Crisis Indicator Data'!#REF!="No Data",1,IF(#REF!&lt;&gt;"",1,0))</f>
        <v>#REF!</v>
      </c>
      <c r="AR39" s="205" t="e">
        <f>IF('Crisis Indicator Data'!#REF!="No Data",1,IF(#REF!&lt;&gt;"",1,0))</f>
        <v>#REF!</v>
      </c>
      <c r="AS39" s="205" t="e">
        <f>IF('Crisis Indicator Data'!#REF!="No Data",1,IF(#REF!&lt;&gt;"",1,0))</f>
        <v>#REF!</v>
      </c>
      <c r="AT39" s="205" t="e">
        <f>IF('Crisis Indicator Data'!#REF!="No Data",1,IF(#REF!&lt;&gt;"",1,0))</f>
        <v>#REF!</v>
      </c>
      <c r="AU39" s="205" t="e">
        <f>IF('Crisis Indicator Data'!#REF!="No Data",1,IF(#REF!&lt;&gt;"",1,0))</f>
        <v>#REF!</v>
      </c>
      <c r="AV39" s="205" t="e">
        <f>IF('Crisis Indicator Data'!#REF!="No Data",1,IF(#REF!&lt;&gt;"",1,0))</f>
        <v>#REF!</v>
      </c>
      <c r="AW39" s="205" t="e">
        <f>IF('Crisis Indicator Data'!#REF!="No Data",1,IF(#REF!&lt;&gt;"",1,0))</f>
        <v>#REF!</v>
      </c>
      <c r="AX39" s="205" t="e">
        <f>IF('Crisis Indicator Data'!#REF!="No Data",1,IF(#REF!&lt;&gt;"",1,0))</f>
        <v>#REF!</v>
      </c>
      <c r="AY39" s="205" t="e">
        <f>IF('Crisis Indicator Data'!#REF!="No Data",1,IF(#REF!&lt;&gt;"",1,0))</f>
        <v>#REF!</v>
      </c>
      <c r="AZ39" s="205" t="e">
        <f>IF('Crisis Indicator Data'!#REF!="No Data",1,IF(#REF!&lt;&gt;"",1,0))</f>
        <v>#REF!</v>
      </c>
      <c r="BA39" t="e">
        <f t="shared" si="2"/>
        <v>#REF!</v>
      </c>
      <c r="BB39" s="22" t="e">
        <f t="shared" si="3"/>
        <v>#REF!</v>
      </c>
    </row>
    <row r="40" spans="1:54" x14ac:dyDescent="0.35">
      <c r="A40" t="s">
        <v>6954</v>
      </c>
      <c r="B40" s="205" t="e">
        <f>IF('Crisis Indicator Data'!#REF!="No Data",1,IF(#REF!&lt;&gt;"",1,0))</f>
        <v>#REF!</v>
      </c>
      <c r="C40" s="205" t="e">
        <f>IF('Crisis Indicator Data'!#REF!="No Data",1,IF(#REF!&lt;&gt;"",1,0))</f>
        <v>#REF!</v>
      </c>
      <c r="D40" s="205" t="e">
        <f>IF('Crisis Indicator Data'!#REF!="No Data",1,IF(#REF!&lt;&gt;"",1,0))</f>
        <v>#REF!</v>
      </c>
      <c r="E40" s="205" t="e">
        <f>IF('Crisis Indicator Data'!#REF!="No Data",1,IF(#REF!&lt;&gt;"",1,0))</f>
        <v>#REF!</v>
      </c>
      <c r="F40" s="205" t="e">
        <f>IF('Crisis Indicator Data'!#REF!="No Data",1,IF(#REF!&lt;&gt;"",1,0))</f>
        <v>#REF!</v>
      </c>
      <c r="G40" s="205" t="e">
        <f>IF('Crisis Indicator Data'!#REF!="No Data",1,IF(#REF!&lt;&gt;"",1,0))</f>
        <v>#REF!</v>
      </c>
      <c r="H40" s="205" t="e">
        <f>IF('Crisis Indicator Data'!#REF!="No Data",1,IF(#REF!&lt;&gt;"",1,0))</f>
        <v>#REF!</v>
      </c>
      <c r="I40" s="205" t="e">
        <f>IF('Crisis Indicator Data'!#REF!="No Data",1,IF(#REF!&lt;&gt;"",1,0))</f>
        <v>#REF!</v>
      </c>
      <c r="J40" s="205" t="e">
        <f>IF('Crisis Indicator Data'!#REF!="No Data",1,IF(#REF!&lt;&gt;"",1,0))</f>
        <v>#REF!</v>
      </c>
      <c r="K40" s="205" t="e">
        <f>IF('Crisis Indicator Data'!#REF!="No Data",1,IF(#REF!&lt;&gt;"",1,0))</f>
        <v>#REF!</v>
      </c>
      <c r="L40" s="205" t="e">
        <f>IF('Crisis Indicator Data'!#REF!="No Data",1,IF(#REF!&lt;&gt;"",1,0))</f>
        <v>#REF!</v>
      </c>
      <c r="M40" s="205" t="e">
        <f>IF('Crisis Indicator Data'!#REF!="No Data",1,IF(#REF!&lt;&gt;"",1,0))</f>
        <v>#REF!</v>
      </c>
      <c r="N40" s="205" t="e">
        <f>IF('Crisis Indicator Data'!#REF!="No Data",1,IF(#REF!&lt;&gt;"",1,0))</f>
        <v>#REF!</v>
      </c>
      <c r="O40" s="205" t="e">
        <f>IF('Crisis Indicator Data'!#REF!="No Data",1,IF(#REF!&lt;&gt;"",1,0))</f>
        <v>#REF!</v>
      </c>
      <c r="P40" s="205" t="e">
        <f>IF('Crisis Indicator Data'!#REF!="No Data",1,IF(#REF!&lt;&gt;"",1,0))</f>
        <v>#REF!</v>
      </c>
      <c r="Q40" s="205" t="e">
        <f>IF('Crisis Indicator Data'!#REF!="No Data",1,IF(#REF!&lt;&gt;"",1,0))</f>
        <v>#REF!</v>
      </c>
      <c r="R40" s="205" t="e">
        <f>IF('Crisis Indicator Data'!#REF!="No Data",1,IF(#REF!&lt;&gt;"",1,0))</f>
        <v>#REF!</v>
      </c>
      <c r="S40" s="205" t="e">
        <f>IF('Crisis Indicator Data'!#REF!="No Data",1,IF(#REF!&lt;&gt;"",1,0))</f>
        <v>#REF!</v>
      </c>
      <c r="T40" s="205" t="e">
        <f>IF('Crisis Indicator Data'!#REF!="No Data",1,IF(#REF!&lt;&gt;"",1,0))</f>
        <v>#REF!</v>
      </c>
      <c r="U40" s="205" t="e">
        <f>IF('Crisis Indicator Data'!#REF!="No Data",1,IF(#REF!&lt;&gt;"",1,0))</f>
        <v>#REF!</v>
      </c>
      <c r="V40" s="205" t="e">
        <f>IF('Crisis Indicator Data'!#REF!="No Data",1,IF(#REF!&lt;&gt;"",1,0))</f>
        <v>#REF!</v>
      </c>
      <c r="W40" s="205" t="e">
        <f>IF('Crisis Indicator Data'!#REF!="No Data",1,IF(#REF!&lt;&gt;"",1,0))</f>
        <v>#REF!</v>
      </c>
      <c r="X40" s="205" t="e">
        <f>IF('Crisis Indicator Data'!#REF!="No Data",1,IF(#REF!&lt;&gt;"",1,0))</f>
        <v>#REF!</v>
      </c>
      <c r="Y40" s="205" t="e">
        <f>IF('Crisis Indicator Data'!#REF!="No Data",1,IF(#REF!&lt;&gt;"",1,0))</f>
        <v>#REF!</v>
      </c>
      <c r="Z40" s="205" t="e">
        <f>IF('Crisis Indicator Data'!#REF!="No Data",1,IF(#REF!&lt;&gt;"",1,0))</f>
        <v>#REF!</v>
      </c>
      <c r="AA40" s="205" t="e">
        <f>IF('Crisis Indicator Data'!#REF!="No Data",1,IF(#REF!&lt;&gt;"",1,0))</f>
        <v>#REF!</v>
      </c>
      <c r="AB40" s="205" t="e">
        <f>IF('Crisis Indicator Data'!#REF!="No Data",1,IF(#REF!&lt;&gt;"",1,0))</f>
        <v>#REF!</v>
      </c>
      <c r="AC40" s="205" t="e">
        <f>IF('Crisis Indicator Data'!#REF!="No Data",1,IF(#REF!&lt;&gt;"",1,0))</f>
        <v>#REF!</v>
      </c>
      <c r="AD40" s="205" t="e">
        <f>IF('Crisis Indicator Data'!#REF!="No Data",1,IF(#REF!&lt;&gt;"",1,0))</f>
        <v>#REF!</v>
      </c>
      <c r="AE40" s="205" t="e">
        <f>IF('Crisis Indicator Data'!#REF!="No Data",1,IF(#REF!&lt;&gt;"",1,0))</f>
        <v>#REF!</v>
      </c>
      <c r="AF40" s="205" t="e">
        <f>IF('Crisis Indicator Data'!#REF!="No Data",1,IF(#REF!&lt;&gt;"",1,0))</f>
        <v>#REF!</v>
      </c>
      <c r="AG40" s="205" t="e">
        <f>IF('Crisis Indicator Data'!#REF!="No Data",1,IF(#REF!&lt;&gt;"",1,0))</f>
        <v>#REF!</v>
      </c>
      <c r="AH40" s="205" t="e">
        <f>IF('Crisis Indicator Data'!#REF!="No Data",1,IF(#REF!&lt;&gt;"",1,0))</f>
        <v>#REF!</v>
      </c>
      <c r="AI40" s="205" t="e">
        <f>IF('Crisis Indicator Data'!#REF!="No Data",1,IF(#REF!&lt;&gt;"",1,0))</f>
        <v>#REF!</v>
      </c>
      <c r="AJ40" s="205" t="e">
        <f>IF('Crisis Indicator Data'!#REF!="No Data",1,IF(#REF!&lt;&gt;"",1,0))</f>
        <v>#REF!</v>
      </c>
      <c r="AK40" s="205" t="e">
        <f>IF('Crisis Indicator Data'!#REF!="No Data",1,IF(#REF!&lt;&gt;"",1,0))</f>
        <v>#REF!</v>
      </c>
      <c r="AL40" s="205" t="e">
        <f>IF('Crisis Indicator Data'!#REF!="No Data",1,IF(#REF!&lt;&gt;"",1,0))</f>
        <v>#REF!</v>
      </c>
      <c r="AM40" s="205" t="e">
        <f>IF('Crisis Indicator Data'!#REF!="No Data",1,IF(#REF!&lt;&gt;"",1,0))</f>
        <v>#REF!</v>
      </c>
      <c r="AN40" s="205" t="e">
        <f>IF('Crisis Indicator Data'!#REF!="No Data",1,IF(#REF!&lt;&gt;"",1,0))</f>
        <v>#REF!</v>
      </c>
      <c r="AO40" s="205" t="e">
        <f>IF('Crisis Indicator Data'!#REF!="No Data",1,IF(#REF!&lt;&gt;"",1,0))</f>
        <v>#REF!</v>
      </c>
      <c r="AP40" s="205" t="e">
        <f>IF('Crisis Indicator Data'!#REF!="No Data",1,IF(#REF!&lt;&gt;"",1,0))</f>
        <v>#REF!</v>
      </c>
      <c r="AQ40" s="205" t="e">
        <f>IF('Crisis Indicator Data'!#REF!="No Data",1,IF(#REF!&lt;&gt;"",1,0))</f>
        <v>#REF!</v>
      </c>
      <c r="AR40" s="205" t="e">
        <f>IF('Crisis Indicator Data'!#REF!="No Data",1,IF(#REF!&lt;&gt;"",1,0))</f>
        <v>#REF!</v>
      </c>
      <c r="AS40" s="205" t="e">
        <f>IF('Crisis Indicator Data'!#REF!="No Data",1,IF(#REF!&lt;&gt;"",1,0))</f>
        <v>#REF!</v>
      </c>
      <c r="AT40" s="205" t="e">
        <f>IF('Crisis Indicator Data'!#REF!="No Data",1,IF(#REF!&lt;&gt;"",1,0))</f>
        <v>#REF!</v>
      </c>
      <c r="AU40" s="205" t="e">
        <f>IF('Crisis Indicator Data'!#REF!="No Data",1,IF(#REF!&lt;&gt;"",1,0))</f>
        <v>#REF!</v>
      </c>
      <c r="AV40" s="205" t="e">
        <f>IF('Crisis Indicator Data'!#REF!="No Data",1,IF(#REF!&lt;&gt;"",1,0))</f>
        <v>#REF!</v>
      </c>
      <c r="AW40" s="205" t="e">
        <f>IF('Crisis Indicator Data'!#REF!="No Data",1,IF(#REF!&lt;&gt;"",1,0))</f>
        <v>#REF!</v>
      </c>
      <c r="AX40" s="205" t="e">
        <f>IF('Crisis Indicator Data'!#REF!="No Data",1,IF(#REF!&lt;&gt;"",1,0))</f>
        <v>#REF!</v>
      </c>
      <c r="AY40" s="205" t="e">
        <f>IF('Crisis Indicator Data'!#REF!="No Data",1,IF(#REF!&lt;&gt;"",1,0))</f>
        <v>#REF!</v>
      </c>
      <c r="AZ40" s="205" t="e">
        <f>IF('Crisis Indicator Data'!#REF!="No Data",1,IF(#REF!&lt;&gt;"",1,0))</f>
        <v>#REF!</v>
      </c>
      <c r="BA40" t="e">
        <f t="shared" si="2"/>
        <v>#REF!</v>
      </c>
      <c r="BB40" s="22" t="e">
        <f t="shared" si="3"/>
        <v>#REF!</v>
      </c>
    </row>
    <row r="41" spans="1:54" x14ac:dyDescent="0.35">
      <c r="A41" t="s">
        <v>6961</v>
      </c>
      <c r="B41" s="205" t="e">
        <f>IF('Crisis Indicator Data'!#REF!="No Data",1,IF(#REF!&lt;&gt;"",1,0))</f>
        <v>#REF!</v>
      </c>
      <c r="C41" s="205" t="e">
        <f>IF('Crisis Indicator Data'!#REF!="No Data",1,IF(#REF!&lt;&gt;"",1,0))</f>
        <v>#REF!</v>
      </c>
      <c r="D41" s="205" t="e">
        <f>IF('Crisis Indicator Data'!#REF!="No Data",1,IF(#REF!&lt;&gt;"",1,0))</f>
        <v>#REF!</v>
      </c>
      <c r="E41" s="205" t="e">
        <f>IF('Crisis Indicator Data'!#REF!="No Data",1,IF(#REF!&lt;&gt;"",1,0))</f>
        <v>#REF!</v>
      </c>
      <c r="F41" s="205" t="e">
        <f>IF('Crisis Indicator Data'!#REF!="No Data",1,IF(#REF!&lt;&gt;"",1,0))</f>
        <v>#REF!</v>
      </c>
      <c r="G41" s="205" t="e">
        <f>IF('Crisis Indicator Data'!#REF!="No Data",1,IF(#REF!&lt;&gt;"",1,0))</f>
        <v>#REF!</v>
      </c>
      <c r="H41" s="205" t="e">
        <f>IF('Crisis Indicator Data'!#REF!="No Data",1,IF(#REF!&lt;&gt;"",1,0))</f>
        <v>#REF!</v>
      </c>
      <c r="I41" s="205" t="e">
        <f>IF('Crisis Indicator Data'!#REF!="No Data",1,IF(#REF!&lt;&gt;"",1,0))</f>
        <v>#REF!</v>
      </c>
      <c r="J41" s="205" t="e">
        <f>IF('Crisis Indicator Data'!#REF!="No Data",1,IF(#REF!&lt;&gt;"",1,0))</f>
        <v>#REF!</v>
      </c>
      <c r="K41" s="205" t="e">
        <f>IF('Crisis Indicator Data'!#REF!="No Data",1,IF(#REF!&lt;&gt;"",1,0))</f>
        <v>#REF!</v>
      </c>
      <c r="L41" s="205" t="e">
        <f>IF('Crisis Indicator Data'!#REF!="No Data",1,IF(#REF!&lt;&gt;"",1,0))</f>
        <v>#REF!</v>
      </c>
      <c r="M41" s="205" t="e">
        <f>IF('Crisis Indicator Data'!#REF!="No Data",1,IF(#REF!&lt;&gt;"",1,0))</f>
        <v>#REF!</v>
      </c>
      <c r="N41" s="205" t="e">
        <f>IF('Crisis Indicator Data'!#REF!="No Data",1,IF(#REF!&lt;&gt;"",1,0))</f>
        <v>#REF!</v>
      </c>
      <c r="O41" s="205" t="e">
        <f>IF('Crisis Indicator Data'!#REF!="No Data",1,IF(#REF!&lt;&gt;"",1,0))</f>
        <v>#REF!</v>
      </c>
      <c r="P41" s="205" t="e">
        <f>IF('Crisis Indicator Data'!#REF!="No Data",1,IF(#REF!&lt;&gt;"",1,0))</f>
        <v>#REF!</v>
      </c>
      <c r="Q41" s="205" t="e">
        <f>IF('Crisis Indicator Data'!#REF!="No Data",1,IF(#REF!&lt;&gt;"",1,0))</f>
        <v>#REF!</v>
      </c>
      <c r="R41" s="205" t="e">
        <f>IF('Crisis Indicator Data'!#REF!="No Data",1,IF(#REF!&lt;&gt;"",1,0))</f>
        <v>#REF!</v>
      </c>
      <c r="S41" s="205" t="e">
        <f>IF('Crisis Indicator Data'!#REF!="No Data",1,IF(#REF!&lt;&gt;"",1,0))</f>
        <v>#REF!</v>
      </c>
      <c r="T41" s="205" t="e">
        <f>IF('Crisis Indicator Data'!#REF!="No Data",1,IF(#REF!&lt;&gt;"",1,0))</f>
        <v>#REF!</v>
      </c>
      <c r="U41" s="205" t="e">
        <f>IF('Crisis Indicator Data'!#REF!="No Data",1,IF(#REF!&lt;&gt;"",1,0))</f>
        <v>#REF!</v>
      </c>
      <c r="V41" s="205" t="e">
        <f>IF('Crisis Indicator Data'!#REF!="No Data",1,IF(#REF!&lt;&gt;"",1,0))</f>
        <v>#REF!</v>
      </c>
      <c r="W41" s="205" t="e">
        <f>IF('Crisis Indicator Data'!#REF!="No Data",1,IF(#REF!&lt;&gt;"",1,0))</f>
        <v>#REF!</v>
      </c>
      <c r="X41" s="205" t="e">
        <f>IF('Crisis Indicator Data'!#REF!="No Data",1,IF(#REF!&lt;&gt;"",1,0))</f>
        <v>#REF!</v>
      </c>
      <c r="Y41" s="205" t="e">
        <f>IF('Crisis Indicator Data'!#REF!="No Data",1,IF(#REF!&lt;&gt;"",1,0))</f>
        <v>#REF!</v>
      </c>
      <c r="Z41" s="205" t="e">
        <f>IF('Crisis Indicator Data'!#REF!="No Data",1,IF(#REF!&lt;&gt;"",1,0))</f>
        <v>#REF!</v>
      </c>
      <c r="AA41" s="205" t="e">
        <f>IF('Crisis Indicator Data'!#REF!="No Data",1,IF(#REF!&lt;&gt;"",1,0))</f>
        <v>#REF!</v>
      </c>
      <c r="AB41" s="205" t="e">
        <f>IF('Crisis Indicator Data'!#REF!="No Data",1,IF(#REF!&lt;&gt;"",1,0))</f>
        <v>#REF!</v>
      </c>
      <c r="AC41" s="205" t="e">
        <f>IF('Crisis Indicator Data'!#REF!="No Data",1,IF(#REF!&lt;&gt;"",1,0))</f>
        <v>#REF!</v>
      </c>
      <c r="AD41" s="205" t="e">
        <f>IF('Crisis Indicator Data'!#REF!="No Data",1,IF(#REF!&lt;&gt;"",1,0))</f>
        <v>#REF!</v>
      </c>
      <c r="AE41" s="205" t="e">
        <f>IF('Crisis Indicator Data'!#REF!="No Data",1,IF(#REF!&lt;&gt;"",1,0))</f>
        <v>#REF!</v>
      </c>
      <c r="AF41" s="205" t="e">
        <f>IF('Crisis Indicator Data'!#REF!="No Data",1,IF(#REF!&lt;&gt;"",1,0))</f>
        <v>#REF!</v>
      </c>
      <c r="AG41" s="205" t="e">
        <f>IF('Crisis Indicator Data'!#REF!="No Data",1,IF(#REF!&lt;&gt;"",1,0))</f>
        <v>#REF!</v>
      </c>
      <c r="AH41" s="205" t="e">
        <f>IF('Crisis Indicator Data'!#REF!="No Data",1,IF(#REF!&lt;&gt;"",1,0))</f>
        <v>#REF!</v>
      </c>
      <c r="AI41" s="205" t="e">
        <f>IF('Crisis Indicator Data'!#REF!="No Data",1,IF(#REF!&lt;&gt;"",1,0))</f>
        <v>#REF!</v>
      </c>
      <c r="AJ41" s="205" t="e">
        <f>IF('Crisis Indicator Data'!#REF!="No Data",1,IF(#REF!&lt;&gt;"",1,0))</f>
        <v>#REF!</v>
      </c>
      <c r="AK41" s="205" t="e">
        <f>IF('Crisis Indicator Data'!#REF!="No Data",1,IF(#REF!&lt;&gt;"",1,0))</f>
        <v>#REF!</v>
      </c>
      <c r="AL41" s="205" t="e">
        <f>IF('Crisis Indicator Data'!#REF!="No Data",1,IF(#REF!&lt;&gt;"",1,0))</f>
        <v>#REF!</v>
      </c>
      <c r="AM41" s="205" t="e">
        <f>IF('Crisis Indicator Data'!#REF!="No Data",1,IF(#REF!&lt;&gt;"",1,0))</f>
        <v>#REF!</v>
      </c>
      <c r="AN41" s="205" t="e">
        <f>IF('Crisis Indicator Data'!#REF!="No Data",1,IF(#REF!&lt;&gt;"",1,0))</f>
        <v>#REF!</v>
      </c>
      <c r="AO41" s="205" t="e">
        <f>IF('Crisis Indicator Data'!#REF!="No Data",1,IF(#REF!&lt;&gt;"",1,0))</f>
        <v>#REF!</v>
      </c>
      <c r="AP41" s="205" t="e">
        <f>IF('Crisis Indicator Data'!#REF!="No Data",1,IF(#REF!&lt;&gt;"",1,0))</f>
        <v>#REF!</v>
      </c>
      <c r="AQ41" s="205" t="e">
        <f>IF('Crisis Indicator Data'!#REF!="No Data",1,IF(#REF!&lt;&gt;"",1,0))</f>
        <v>#REF!</v>
      </c>
      <c r="AR41" s="205" t="e">
        <f>IF('Crisis Indicator Data'!#REF!="No Data",1,IF(#REF!&lt;&gt;"",1,0))</f>
        <v>#REF!</v>
      </c>
      <c r="AS41" s="205" t="e">
        <f>IF('Crisis Indicator Data'!#REF!="No Data",1,IF(#REF!&lt;&gt;"",1,0))</f>
        <v>#REF!</v>
      </c>
      <c r="AT41" s="205" t="e">
        <f>IF('Crisis Indicator Data'!#REF!="No Data",1,IF(#REF!&lt;&gt;"",1,0))</f>
        <v>#REF!</v>
      </c>
      <c r="AU41" s="205" t="e">
        <f>IF('Crisis Indicator Data'!#REF!="No Data",1,IF(#REF!&lt;&gt;"",1,0))</f>
        <v>#REF!</v>
      </c>
      <c r="AV41" s="205" t="e">
        <f>IF('Crisis Indicator Data'!#REF!="No Data",1,IF(#REF!&lt;&gt;"",1,0))</f>
        <v>#REF!</v>
      </c>
      <c r="AW41" s="205" t="e">
        <f>IF('Crisis Indicator Data'!#REF!="No Data",1,IF(#REF!&lt;&gt;"",1,0))</f>
        <v>#REF!</v>
      </c>
      <c r="AX41" s="205" t="e">
        <f>IF('Crisis Indicator Data'!#REF!="No Data",1,IF(#REF!&lt;&gt;"",1,0))</f>
        <v>#REF!</v>
      </c>
      <c r="AY41" s="205" t="e">
        <f>IF('Crisis Indicator Data'!#REF!="No Data",1,IF(#REF!&lt;&gt;"",1,0))</f>
        <v>#REF!</v>
      </c>
      <c r="AZ41" s="205" t="e">
        <f>IF('Crisis Indicator Data'!#REF!="No Data",1,IF(#REF!&lt;&gt;"",1,0))</f>
        <v>#REF!</v>
      </c>
      <c r="BA41" t="e">
        <f t="shared" si="2"/>
        <v>#REF!</v>
      </c>
      <c r="BB41" s="22" t="e">
        <f t="shared" si="3"/>
        <v>#REF!</v>
      </c>
    </row>
    <row r="42" spans="1:54" x14ac:dyDescent="0.35">
      <c r="A42" t="s">
        <v>6952</v>
      </c>
      <c r="B42" s="205" t="e">
        <f>IF('Crisis Indicator Data'!#REF!="No Data",1,IF(#REF!&lt;&gt;"",1,0))</f>
        <v>#REF!</v>
      </c>
      <c r="C42" s="205" t="e">
        <f>IF('Crisis Indicator Data'!#REF!="No Data",1,IF(#REF!&lt;&gt;"",1,0))</f>
        <v>#REF!</v>
      </c>
      <c r="D42" s="205" t="e">
        <f>IF('Crisis Indicator Data'!#REF!="No Data",1,IF(#REF!&lt;&gt;"",1,0))</f>
        <v>#REF!</v>
      </c>
      <c r="E42" s="205" t="e">
        <f>IF('Crisis Indicator Data'!#REF!="No Data",1,IF(#REF!&lt;&gt;"",1,0))</f>
        <v>#REF!</v>
      </c>
      <c r="F42" s="205" t="e">
        <f>IF('Crisis Indicator Data'!#REF!="No Data",1,IF(#REF!&lt;&gt;"",1,0))</f>
        <v>#REF!</v>
      </c>
      <c r="G42" s="205" t="e">
        <f>IF('Crisis Indicator Data'!#REF!="No Data",1,IF(#REF!&lt;&gt;"",1,0))</f>
        <v>#REF!</v>
      </c>
      <c r="H42" s="205" t="e">
        <f>IF('Crisis Indicator Data'!#REF!="No Data",1,IF(#REF!&lt;&gt;"",1,0))</f>
        <v>#REF!</v>
      </c>
      <c r="I42" s="205" t="e">
        <f>IF('Crisis Indicator Data'!#REF!="No Data",1,IF(#REF!&lt;&gt;"",1,0))</f>
        <v>#REF!</v>
      </c>
      <c r="J42" s="205" t="e">
        <f>IF('Crisis Indicator Data'!#REF!="No Data",1,IF(#REF!&lt;&gt;"",1,0))</f>
        <v>#REF!</v>
      </c>
      <c r="K42" s="205" t="e">
        <f>IF('Crisis Indicator Data'!#REF!="No Data",1,IF(#REF!&lt;&gt;"",1,0))</f>
        <v>#REF!</v>
      </c>
      <c r="L42" s="205" t="e">
        <f>IF('Crisis Indicator Data'!#REF!="No Data",1,IF(#REF!&lt;&gt;"",1,0))</f>
        <v>#REF!</v>
      </c>
      <c r="M42" s="205" t="e">
        <f>IF('Crisis Indicator Data'!#REF!="No Data",1,IF(#REF!&lt;&gt;"",1,0))</f>
        <v>#REF!</v>
      </c>
      <c r="N42" s="205" t="e">
        <f>IF('Crisis Indicator Data'!#REF!="No Data",1,IF(#REF!&lt;&gt;"",1,0))</f>
        <v>#REF!</v>
      </c>
      <c r="O42" s="205" t="e">
        <f>IF('Crisis Indicator Data'!#REF!="No Data",1,IF(#REF!&lt;&gt;"",1,0))</f>
        <v>#REF!</v>
      </c>
      <c r="P42" s="205" t="e">
        <f>IF('Crisis Indicator Data'!#REF!="No Data",1,IF(#REF!&lt;&gt;"",1,0))</f>
        <v>#REF!</v>
      </c>
      <c r="Q42" s="205" t="e">
        <f>IF('Crisis Indicator Data'!#REF!="No Data",1,IF(#REF!&lt;&gt;"",1,0))</f>
        <v>#REF!</v>
      </c>
      <c r="R42" s="205" t="e">
        <f>IF('Crisis Indicator Data'!#REF!="No Data",1,IF(#REF!&lt;&gt;"",1,0))</f>
        <v>#REF!</v>
      </c>
      <c r="S42" s="205" t="e">
        <f>IF('Crisis Indicator Data'!#REF!="No Data",1,IF(#REF!&lt;&gt;"",1,0))</f>
        <v>#REF!</v>
      </c>
      <c r="T42" s="205" t="e">
        <f>IF('Crisis Indicator Data'!#REF!="No Data",1,IF(#REF!&lt;&gt;"",1,0))</f>
        <v>#REF!</v>
      </c>
      <c r="U42" s="205" t="e">
        <f>IF('Crisis Indicator Data'!#REF!="No Data",1,IF(#REF!&lt;&gt;"",1,0))</f>
        <v>#REF!</v>
      </c>
      <c r="V42" s="205" t="e">
        <f>IF('Crisis Indicator Data'!#REF!="No Data",1,IF(#REF!&lt;&gt;"",1,0))</f>
        <v>#REF!</v>
      </c>
      <c r="W42" s="205" t="e">
        <f>IF('Crisis Indicator Data'!#REF!="No Data",1,IF(#REF!&lt;&gt;"",1,0))</f>
        <v>#REF!</v>
      </c>
      <c r="X42" s="205" t="e">
        <f>IF('Crisis Indicator Data'!#REF!="No Data",1,IF(#REF!&lt;&gt;"",1,0))</f>
        <v>#REF!</v>
      </c>
      <c r="Y42" s="205" t="e">
        <f>IF('Crisis Indicator Data'!#REF!="No Data",1,IF(#REF!&lt;&gt;"",1,0))</f>
        <v>#REF!</v>
      </c>
      <c r="Z42" s="205" t="e">
        <f>IF('Crisis Indicator Data'!#REF!="No Data",1,IF(#REF!&lt;&gt;"",1,0))</f>
        <v>#REF!</v>
      </c>
      <c r="AA42" s="205" t="e">
        <f>IF('Crisis Indicator Data'!#REF!="No Data",1,IF(#REF!&lt;&gt;"",1,0))</f>
        <v>#REF!</v>
      </c>
      <c r="AB42" s="205" t="e">
        <f>IF('Crisis Indicator Data'!#REF!="No Data",1,IF(#REF!&lt;&gt;"",1,0))</f>
        <v>#REF!</v>
      </c>
      <c r="AC42" s="205" t="e">
        <f>IF('Crisis Indicator Data'!#REF!="No Data",1,IF(#REF!&lt;&gt;"",1,0))</f>
        <v>#REF!</v>
      </c>
      <c r="AD42" s="205" t="e">
        <f>IF('Crisis Indicator Data'!#REF!="No Data",1,IF(#REF!&lt;&gt;"",1,0))</f>
        <v>#REF!</v>
      </c>
      <c r="AE42" s="205" t="e">
        <f>IF('Crisis Indicator Data'!#REF!="No Data",1,IF(#REF!&lt;&gt;"",1,0))</f>
        <v>#REF!</v>
      </c>
      <c r="AF42" s="205" t="e">
        <f>IF('Crisis Indicator Data'!#REF!="No Data",1,IF(#REF!&lt;&gt;"",1,0))</f>
        <v>#REF!</v>
      </c>
      <c r="AG42" s="205" t="e">
        <f>IF('Crisis Indicator Data'!#REF!="No Data",1,IF(#REF!&lt;&gt;"",1,0))</f>
        <v>#REF!</v>
      </c>
      <c r="AH42" s="205" t="e">
        <f>IF('Crisis Indicator Data'!#REF!="No Data",1,IF(#REF!&lt;&gt;"",1,0))</f>
        <v>#REF!</v>
      </c>
      <c r="AI42" s="205" t="e">
        <f>IF('Crisis Indicator Data'!#REF!="No Data",1,IF(#REF!&lt;&gt;"",1,0))</f>
        <v>#REF!</v>
      </c>
      <c r="AJ42" s="205" t="e">
        <f>IF('Crisis Indicator Data'!#REF!="No Data",1,IF(#REF!&lt;&gt;"",1,0))</f>
        <v>#REF!</v>
      </c>
      <c r="AK42" s="205" t="e">
        <f>IF('Crisis Indicator Data'!#REF!="No Data",1,IF(#REF!&lt;&gt;"",1,0))</f>
        <v>#REF!</v>
      </c>
      <c r="AL42" s="205" t="e">
        <f>IF('Crisis Indicator Data'!#REF!="No Data",1,IF(#REF!&lt;&gt;"",1,0))</f>
        <v>#REF!</v>
      </c>
      <c r="AM42" s="205" t="e">
        <f>IF('Crisis Indicator Data'!#REF!="No Data",1,IF(#REF!&lt;&gt;"",1,0))</f>
        <v>#REF!</v>
      </c>
      <c r="AN42" s="205" t="e">
        <f>IF('Crisis Indicator Data'!#REF!="No Data",1,IF(#REF!&lt;&gt;"",1,0))</f>
        <v>#REF!</v>
      </c>
      <c r="AO42" s="205" t="e">
        <f>IF('Crisis Indicator Data'!#REF!="No Data",1,IF(#REF!&lt;&gt;"",1,0))</f>
        <v>#REF!</v>
      </c>
      <c r="AP42" s="205" t="e">
        <f>IF('Crisis Indicator Data'!#REF!="No Data",1,IF(#REF!&lt;&gt;"",1,0))</f>
        <v>#REF!</v>
      </c>
      <c r="AQ42" s="205" t="e">
        <f>IF('Crisis Indicator Data'!#REF!="No Data",1,IF(#REF!&lt;&gt;"",1,0))</f>
        <v>#REF!</v>
      </c>
      <c r="AR42" s="205" t="e">
        <f>IF('Crisis Indicator Data'!#REF!="No Data",1,IF(#REF!&lt;&gt;"",1,0))</f>
        <v>#REF!</v>
      </c>
      <c r="AS42" s="205" t="e">
        <f>IF('Crisis Indicator Data'!#REF!="No Data",1,IF(#REF!&lt;&gt;"",1,0))</f>
        <v>#REF!</v>
      </c>
      <c r="AT42" s="205" t="e">
        <f>IF('Crisis Indicator Data'!#REF!="No Data",1,IF(#REF!&lt;&gt;"",1,0))</f>
        <v>#REF!</v>
      </c>
      <c r="AU42" s="205" t="e">
        <f>IF('Crisis Indicator Data'!#REF!="No Data",1,IF(#REF!&lt;&gt;"",1,0))</f>
        <v>#REF!</v>
      </c>
      <c r="AV42" s="205" t="e">
        <f>IF('Crisis Indicator Data'!#REF!="No Data",1,IF(#REF!&lt;&gt;"",1,0))</f>
        <v>#REF!</v>
      </c>
      <c r="AW42" s="205" t="e">
        <f>IF('Crisis Indicator Data'!#REF!="No Data",1,IF(#REF!&lt;&gt;"",1,0))</f>
        <v>#REF!</v>
      </c>
      <c r="AX42" s="205" t="e">
        <f>IF('Crisis Indicator Data'!#REF!="No Data",1,IF(#REF!&lt;&gt;"",1,0))</f>
        <v>#REF!</v>
      </c>
      <c r="AY42" s="205" t="e">
        <f>IF('Crisis Indicator Data'!#REF!="No Data",1,IF(#REF!&lt;&gt;"",1,0))</f>
        <v>#REF!</v>
      </c>
      <c r="AZ42" s="205" t="e">
        <f>IF('Crisis Indicator Data'!#REF!="No Data",1,IF(#REF!&lt;&gt;"",1,0))</f>
        <v>#REF!</v>
      </c>
      <c r="BA42" t="e">
        <f t="shared" si="2"/>
        <v>#REF!</v>
      </c>
      <c r="BB42" s="22" t="e">
        <f t="shared" si="3"/>
        <v>#REF!</v>
      </c>
    </row>
    <row r="43" spans="1:54" x14ac:dyDescent="0.35">
      <c r="A43" t="s">
        <v>7017</v>
      </c>
      <c r="B43" s="205" t="e">
        <f>IF('Crisis Indicator Data'!#REF!="No Data",1,IF(#REF!&lt;&gt;"",1,0))</f>
        <v>#REF!</v>
      </c>
      <c r="C43" s="205" t="e">
        <f>IF('Crisis Indicator Data'!#REF!="No Data",1,IF(#REF!&lt;&gt;"",1,0))</f>
        <v>#REF!</v>
      </c>
      <c r="D43" s="205" t="e">
        <f>IF('Crisis Indicator Data'!#REF!="No Data",1,IF(#REF!&lt;&gt;"",1,0))</f>
        <v>#REF!</v>
      </c>
      <c r="E43" s="205" t="e">
        <f>IF('Crisis Indicator Data'!#REF!="No Data",1,IF(#REF!&lt;&gt;"",1,0))</f>
        <v>#REF!</v>
      </c>
      <c r="F43" s="205" t="e">
        <f>IF('Crisis Indicator Data'!#REF!="No Data",1,IF(#REF!&lt;&gt;"",1,0))</f>
        <v>#REF!</v>
      </c>
      <c r="G43" s="205" t="e">
        <f>IF('Crisis Indicator Data'!#REF!="No Data",1,IF(#REF!&lt;&gt;"",1,0))</f>
        <v>#REF!</v>
      </c>
      <c r="H43" s="205" t="e">
        <f>IF('Crisis Indicator Data'!#REF!="No Data",1,IF(#REF!&lt;&gt;"",1,0))</f>
        <v>#REF!</v>
      </c>
      <c r="I43" s="205" t="e">
        <f>IF('Crisis Indicator Data'!#REF!="No Data",1,IF(#REF!&lt;&gt;"",1,0))</f>
        <v>#REF!</v>
      </c>
      <c r="J43" s="205" t="e">
        <f>IF('Crisis Indicator Data'!#REF!="No Data",1,IF(#REF!&lt;&gt;"",1,0))</f>
        <v>#REF!</v>
      </c>
      <c r="K43" s="205" t="e">
        <f>IF('Crisis Indicator Data'!#REF!="No Data",1,IF(#REF!&lt;&gt;"",1,0))</f>
        <v>#REF!</v>
      </c>
      <c r="L43" s="205" t="e">
        <f>IF('Crisis Indicator Data'!#REF!="No Data",1,IF(#REF!&lt;&gt;"",1,0))</f>
        <v>#REF!</v>
      </c>
      <c r="M43" s="205" t="e">
        <f>IF('Crisis Indicator Data'!#REF!="No Data",1,IF(#REF!&lt;&gt;"",1,0))</f>
        <v>#REF!</v>
      </c>
      <c r="N43" s="205" t="e">
        <f>IF('Crisis Indicator Data'!#REF!="No Data",1,IF(#REF!&lt;&gt;"",1,0))</f>
        <v>#REF!</v>
      </c>
      <c r="O43" s="205" t="e">
        <f>IF('Crisis Indicator Data'!#REF!="No Data",1,IF(#REF!&lt;&gt;"",1,0))</f>
        <v>#REF!</v>
      </c>
      <c r="P43" s="205" t="e">
        <f>IF('Crisis Indicator Data'!#REF!="No Data",1,IF(#REF!&lt;&gt;"",1,0))</f>
        <v>#REF!</v>
      </c>
      <c r="Q43" s="205" t="e">
        <f>IF('Crisis Indicator Data'!#REF!="No Data",1,IF(#REF!&lt;&gt;"",1,0))</f>
        <v>#REF!</v>
      </c>
      <c r="R43" s="205" t="e">
        <f>IF('Crisis Indicator Data'!#REF!="No Data",1,IF(#REF!&lt;&gt;"",1,0))</f>
        <v>#REF!</v>
      </c>
      <c r="S43" s="205" t="e">
        <f>IF('Crisis Indicator Data'!#REF!="No Data",1,IF(#REF!&lt;&gt;"",1,0))</f>
        <v>#REF!</v>
      </c>
      <c r="T43" s="205" t="e">
        <f>IF('Crisis Indicator Data'!#REF!="No Data",1,IF(#REF!&lt;&gt;"",1,0))</f>
        <v>#REF!</v>
      </c>
      <c r="U43" s="205" t="e">
        <f>IF('Crisis Indicator Data'!#REF!="No Data",1,IF(#REF!&lt;&gt;"",1,0))</f>
        <v>#REF!</v>
      </c>
      <c r="V43" s="205" t="e">
        <f>IF('Crisis Indicator Data'!#REF!="No Data",1,IF(#REF!&lt;&gt;"",1,0))</f>
        <v>#REF!</v>
      </c>
      <c r="W43" s="205" t="e">
        <f>IF('Crisis Indicator Data'!#REF!="No Data",1,IF(#REF!&lt;&gt;"",1,0))</f>
        <v>#REF!</v>
      </c>
      <c r="X43" s="205" t="e">
        <f>IF('Crisis Indicator Data'!#REF!="No Data",1,IF(#REF!&lt;&gt;"",1,0))</f>
        <v>#REF!</v>
      </c>
      <c r="Y43" s="205" t="e">
        <f>IF('Crisis Indicator Data'!#REF!="No Data",1,IF(#REF!&lt;&gt;"",1,0))</f>
        <v>#REF!</v>
      </c>
      <c r="Z43" s="205" t="e">
        <f>IF('Crisis Indicator Data'!#REF!="No Data",1,IF(#REF!&lt;&gt;"",1,0))</f>
        <v>#REF!</v>
      </c>
      <c r="AA43" s="205" t="e">
        <f>IF('Crisis Indicator Data'!#REF!="No Data",1,IF(#REF!&lt;&gt;"",1,0))</f>
        <v>#REF!</v>
      </c>
      <c r="AB43" s="205" t="e">
        <f>IF('Crisis Indicator Data'!#REF!="No Data",1,IF(#REF!&lt;&gt;"",1,0))</f>
        <v>#REF!</v>
      </c>
      <c r="AC43" s="205" t="e">
        <f>IF('Crisis Indicator Data'!#REF!="No Data",1,IF(#REF!&lt;&gt;"",1,0))</f>
        <v>#REF!</v>
      </c>
      <c r="AD43" s="205" t="e">
        <f>IF('Crisis Indicator Data'!#REF!="No Data",1,IF(#REF!&lt;&gt;"",1,0))</f>
        <v>#REF!</v>
      </c>
      <c r="AE43" s="205" t="e">
        <f>IF('Crisis Indicator Data'!#REF!="No Data",1,IF(#REF!&lt;&gt;"",1,0))</f>
        <v>#REF!</v>
      </c>
      <c r="AF43" s="205" t="e">
        <f>IF('Crisis Indicator Data'!#REF!="No Data",1,IF(#REF!&lt;&gt;"",1,0))</f>
        <v>#REF!</v>
      </c>
      <c r="AG43" s="205" t="e">
        <f>IF('Crisis Indicator Data'!#REF!="No Data",1,IF(#REF!&lt;&gt;"",1,0))</f>
        <v>#REF!</v>
      </c>
      <c r="AH43" s="205" t="e">
        <f>IF('Crisis Indicator Data'!#REF!="No Data",1,IF(#REF!&lt;&gt;"",1,0))</f>
        <v>#REF!</v>
      </c>
      <c r="AI43" s="205" t="e">
        <f>IF('Crisis Indicator Data'!#REF!="No Data",1,IF(#REF!&lt;&gt;"",1,0))</f>
        <v>#REF!</v>
      </c>
      <c r="AJ43" s="205" t="e">
        <f>IF('Crisis Indicator Data'!#REF!="No Data",1,IF(#REF!&lt;&gt;"",1,0))</f>
        <v>#REF!</v>
      </c>
      <c r="AK43" s="205" t="e">
        <f>IF('Crisis Indicator Data'!#REF!="No Data",1,IF(#REF!&lt;&gt;"",1,0))</f>
        <v>#REF!</v>
      </c>
      <c r="AL43" s="205" t="e">
        <f>IF('Crisis Indicator Data'!#REF!="No Data",1,IF(#REF!&lt;&gt;"",1,0))</f>
        <v>#REF!</v>
      </c>
      <c r="AM43" s="205" t="e">
        <f>IF('Crisis Indicator Data'!#REF!="No Data",1,IF(#REF!&lt;&gt;"",1,0))</f>
        <v>#REF!</v>
      </c>
      <c r="AN43" s="205" t="e">
        <f>IF('Crisis Indicator Data'!#REF!="No Data",1,IF(#REF!&lt;&gt;"",1,0))</f>
        <v>#REF!</v>
      </c>
      <c r="AO43" s="205" t="e">
        <f>IF('Crisis Indicator Data'!#REF!="No Data",1,IF(#REF!&lt;&gt;"",1,0))</f>
        <v>#REF!</v>
      </c>
      <c r="AP43" s="205" t="e">
        <f>IF('Crisis Indicator Data'!#REF!="No Data",1,IF(#REF!&lt;&gt;"",1,0))</f>
        <v>#REF!</v>
      </c>
      <c r="AQ43" s="205" t="e">
        <f>IF('Crisis Indicator Data'!#REF!="No Data",1,IF(#REF!&lt;&gt;"",1,0))</f>
        <v>#REF!</v>
      </c>
      <c r="AR43" s="205" t="e">
        <f>IF('Crisis Indicator Data'!#REF!="No Data",1,IF(#REF!&lt;&gt;"",1,0))</f>
        <v>#REF!</v>
      </c>
      <c r="AS43" s="205" t="e">
        <f>IF('Crisis Indicator Data'!#REF!="No Data",1,IF(#REF!&lt;&gt;"",1,0))</f>
        <v>#REF!</v>
      </c>
      <c r="AT43" s="205" t="e">
        <f>IF('Crisis Indicator Data'!#REF!="No Data",1,IF(#REF!&lt;&gt;"",1,0))</f>
        <v>#REF!</v>
      </c>
      <c r="AU43" s="205" t="e">
        <f>IF('Crisis Indicator Data'!#REF!="No Data",1,IF(#REF!&lt;&gt;"",1,0))</f>
        <v>#REF!</v>
      </c>
      <c r="AV43" s="205" t="e">
        <f>IF('Crisis Indicator Data'!#REF!="No Data",1,IF(#REF!&lt;&gt;"",1,0))</f>
        <v>#REF!</v>
      </c>
      <c r="AW43" s="205" t="e">
        <f>IF('Crisis Indicator Data'!#REF!="No Data",1,IF(#REF!&lt;&gt;"",1,0))</f>
        <v>#REF!</v>
      </c>
      <c r="AX43" s="205" t="e">
        <f>IF('Crisis Indicator Data'!#REF!="No Data",1,IF(#REF!&lt;&gt;"",1,0))</f>
        <v>#REF!</v>
      </c>
      <c r="AY43" s="205" t="e">
        <f>IF('Crisis Indicator Data'!#REF!="No Data",1,IF(#REF!&lt;&gt;"",1,0))</f>
        <v>#REF!</v>
      </c>
      <c r="AZ43" s="205" t="e">
        <f>IF('Crisis Indicator Data'!#REF!="No Data",1,IF(#REF!&lt;&gt;"",1,0))</f>
        <v>#REF!</v>
      </c>
      <c r="BA43" t="e">
        <f t="shared" si="2"/>
        <v>#REF!</v>
      </c>
      <c r="BB43" s="22" t="e">
        <f t="shared" si="3"/>
        <v>#REF!</v>
      </c>
    </row>
    <row r="44" spans="1:54" x14ac:dyDescent="0.35">
      <c r="A44" t="s">
        <v>6963</v>
      </c>
      <c r="B44" s="205" t="e">
        <f>IF('Crisis Indicator Data'!#REF!="No Data",1,IF(#REF!&lt;&gt;"",1,0))</f>
        <v>#REF!</v>
      </c>
      <c r="C44" s="205" t="e">
        <f>IF('Crisis Indicator Data'!#REF!="No Data",1,IF(#REF!&lt;&gt;"",1,0))</f>
        <v>#REF!</v>
      </c>
      <c r="D44" s="205" t="e">
        <f>IF('Crisis Indicator Data'!#REF!="No Data",1,IF(#REF!&lt;&gt;"",1,0))</f>
        <v>#REF!</v>
      </c>
      <c r="E44" s="205" t="e">
        <f>IF('Crisis Indicator Data'!#REF!="No Data",1,IF(#REF!&lt;&gt;"",1,0))</f>
        <v>#REF!</v>
      </c>
      <c r="F44" s="205" t="e">
        <f>IF('Crisis Indicator Data'!#REF!="No Data",1,IF(#REF!&lt;&gt;"",1,0))</f>
        <v>#REF!</v>
      </c>
      <c r="G44" s="205" t="e">
        <f>IF('Crisis Indicator Data'!#REF!="No Data",1,IF(#REF!&lt;&gt;"",1,0))</f>
        <v>#REF!</v>
      </c>
      <c r="H44" s="205" t="e">
        <f>IF('Crisis Indicator Data'!#REF!="No Data",1,IF(#REF!&lt;&gt;"",1,0))</f>
        <v>#REF!</v>
      </c>
      <c r="I44" s="205" t="e">
        <f>IF('Crisis Indicator Data'!#REF!="No Data",1,IF(#REF!&lt;&gt;"",1,0))</f>
        <v>#REF!</v>
      </c>
      <c r="J44" s="205" t="e">
        <f>IF('Crisis Indicator Data'!#REF!="No Data",1,IF(#REF!&lt;&gt;"",1,0))</f>
        <v>#REF!</v>
      </c>
      <c r="K44" s="205" t="e">
        <f>IF('Crisis Indicator Data'!#REF!="No Data",1,IF(#REF!&lt;&gt;"",1,0))</f>
        <v>#REF!</v>
      </c>
      <c r="L44" s="205" t="e">
        <f>IF('Crisis Indicator Data'!#REF!="No Data",1,IF(#REF!&lt;&gt;"",1,0))</f>
        <v>#REF!</v>
      </c>
      <c r="M44" s="205" t="e">
        <f>IF('Crisis Indicator Data'!#REF!="No Data",1,IF(#REF!&lt;&gt;"",1,0))</f>
        <v>#REF!</v>
      </c>
      <c r="N44" s="205" t="e">
        <f>IF('Crisis Indicator Data'!#REF!="No Data",1,IF(#REF!&lt;&gt;"",1,0))</f>
        <v>#REF!</v>
      </c>
      <c r="O44" s="205" t="e">
        <f>IF('Crisis Indicator Data'!#REF!="No Data",1,IF(#REF!&lt;&gt;"",1,0))</f>
        <v>#REF!</v>
      </c>
      <c r="P44" s="205" t="e">
        <f>IF('Crisis Indicator Data'!#REF!="No Data",1,IF(#REF!&lt;&gt;"",1,0))</f>
        <v>#REF!</v>
      </c>
      <c r="Q44" s="205" t="e">
        <f>IF('Crisis Indicator Data'!#REF!="No Data",1,IF(#REF!&lt;&gt;"",1,0))</f>
        <v>#REF!</v>
      </c>
      <c r="R44" s="205" t="e">
        <f>IF('Crisis Indicator Data'!#REF!="No Data",1,IF(#REF!&lt;&gt;"",1,0))</f>
        <v>#REF!</v>
      </c>
      <c r="S44" s="205" t="e">
        <f>IF('Crisis Indicator Data'!#REF!="No Data",1,IF(#REF!&lt;&gt;"",1,0))</f>
        <v>#REF!</v>
      </c>
      <c r="T44" s="205" t="e">
        <f>IF('Crisis Indicator Data'!#REF!="No Data",1,IF(#REF!&lt;&gt;"",1,0))</f>
        <v>#REF!</v>
      </c>
      <c r="U44" s="205" t="e">
        <f>IF('Crisis Indicator Data'!#REF!="No Data",1,IF(#REF!&lt;&gt;"",1,0))</f>
        <v>#REF!</v>
      </c>
      <c r="V44" s="205" t="e">
        <f>IF('Crisis Indicator Data'!#REF!="No Data",1,IF(#REF!&lt;&gt;"",1,0))</f>
        <v>#REF!</v>
      </c>
      <c r="W44" s="205" t="e">
        <f>IF('Crisis Indicator Data'!#REF!="No Data",1,IF(#REF!&lt;&gt;"",1,0))</f>
        <v>#REF!</v>
      </c>
      <c r="X44" s="205" t="e">
        <f>IF('Crisis Indicator Data'!#REF!="No Data",1,IF(#REF!&lt;&gt;"",1,0))</f>
        <v>#REF!</v>
      </c>
      <c r="Y44" s="205" t="e">
        <f>IF('Crisis Indicator Data'!#REF!="No Data",1,IF(#REF!&lt;&gt;"",1,0))</f>
        <v>#REF!</v>
      </c>
      <c r="Z44" s="205" t="e">
        <f>IF('Crisis Indicator Data'!#REF!="No Data",1,IF(#REF!&lt;&gt;"",1,0))</f>
        <v>#REF!</v>
      </c>
      <c r="AA44" s="205" t="e">
        <f>IF('Crisis Indicator Data'!#REF!="No Data",1,IF(#REF!&lt;&gt;"",1,0))</f>
        <v>#REF!</v>
      </c>
      <c r="AB44" s="205" t="e">
        <f>IF('Crisis Indicator Data'!#REF!="No Data",1,IF(#REF!&lt;&gt;"",1,0))</f>
        <v>#REF!</v>
      </c>
      <c r="AC44" s="205" t="e">
        <f>IF('Crisis Indicator Data'!#REF!="No Data",1,IF(#REF!&lt;&gt;"",1,0))</f>
        <v>#REF!</v>
      </c>
      <c r="AD44" s="205" t="e">
        <f>IF('Crisis Indicator Data'!#REF!="No Data",1,IF(#REF!&lt;&gt;"",1,0))</f>
        <v>#REF!</v>
      </c>
      <c r="AE44" s="205" t="e">
        <f>IF('Crisis Indicator Data'!#REF!="No Data",1,IF(#REF!&lt;&gt;"",1,0))</f>
        <v>#REF!</v>
      </c>
      <c r="AF44" s="205" t="e">
        <f>IF('Crisis Indicator Data'!#REF!="No Data",1,IF(#REF!&lt;&gt;"",1,0))</f>
        <v>#REF!</v>
      </c>
      <c r="AG44" s="205" t="e">
        <f>IF('Crisis Indicator Data'!#REF!="No Data",1,IF(#REF!&lt;&gt;"",1,0))</f>
        <v>#REF!</v>
      </c>
      <c r="AH44" s="205" t="e">
        <f>IF('Crisis Indicator Data'!#REF!="No Data",1,IF(#REF!&lt;&gt;"",1,0))</f>
        <v>#REF!</v>
      </c>
      <c r="AI44" s="205" t="e">
        <f>IF('Crisis Indicator Data'!#REF!="No Data",1,IF(#REF!&lt;&gt;"",1,0))</f>
        <v>#REF!</v>
      </c>
      <c r="AJ44" s="205" t="e">
        <f>IF('Crisis Indicator Data'!#REF!="No Data",1,IF(#REF!&lt;&gt;"",1,0))</f>
        <v>#REF!</v>
      </c>
      <c r="AK44" s="205" t="e">
        <f>IF('Crisis Indicator Data'!#REF!="No Data",1,IF(#REF!&lt;&gt;"",1,0))</f>
        <v>#REF!</v>
      </c>
      <c r="AL44" s="205" t="e">
        <f>IF('Crisis Indicator Data'!#REF!="No Data",1,IF(#REF!&lt;&gt;"",1,0))</f>
        <v>#REF!</v>
      </c>
      <c r="AM44" s="205" t="e">
        <f>IF('Crisis Indicator Data'!#REF!="No Data",1,IF(#REF!&lt;&gt;"",1,0))</f>
        <v>#REF!</v>
      </c>
      <c r="AN44" s="205" t="e">
        <f>IF('Crisis Indicator Data'!#REF!="No Data",1,IF(#REF!&lt;&gt;"",1,0))</f>
        <v>#REF!</v>
      </c>
      <c r="AO44" s="205" t="e">
        <f>IF('Crisis Indicator Data'!#REF!="No Data",1,IF(#REF!&lt;&gt;"",1,0))</f>
        <v>#REF!</v>
      </c>
      <c r="AP44" s="205" t="e">
        <f>IF('Crisis Indicator Data'!#REF!="No Data",1,IF(#REF!&lt;&gt;"",1,0))</f>
        <v>#REF!</v>
      </c>
      <c r="AQ44" s="205" t="e">
        <f>IF('Crisis Indicator Data'!#REF!="No Data",1,IF(#REF!&lt;&gt;"",1,0))</f>
        <v>#REF!</v>
      </c>
      <c r="AR44" s="205" t="e">
        <f>IF('Crisis Indicator Data'!#REF!="No Data",1,IF(#REF!&lt;&gt;"",1,0))</f>
        <v>#REF!</v>
      </c>
      <c r="AS44" s="205" t="e">
        <f>IF('Crisis Indicator Data'!#REF!="No Data",1,IF(#REF!&lt;&gt;"",1,0))</f>
        <v>#REF!</v>
      </c>
      <c r="AT44" s="205" t="e">
        <f>IF('Crisis Indicator Data'!#REF!="No Data",1,IF(#REF!&lt;&gt;"",1,0))</f>
        <v>#REF!</v>
      </c>
      <c r="AU44" s="205" t="e">
        <f>IF('Crisis Indicator Data'!#REF!="No Data",1,IF(#REF!&lt;&gt;"",1,0))</f>
        <v>#REF!</v>
      </c>
      <c r="AV44" s="205" t="e">
        <f>IF('Crisis Indicator Data'!#REF!="No Data",1,IF(#REF!&lt;&gt;"",1,0))</f>
        <v>#REF!</v>
      </c>
      <c r="AW44" s="205" t="e">
        <f>IF('Crisis Indicator Data'!#REF!="No Data",1,IF(#REF!&lt;&gt;"",1,0))</f>
        <v>#REF!</v>
      </c>
      <c r="AX44" s="205" t="e">
        <f>IF('Crisis Indicator Data'!#REF!="No Data",1,IF(#REF!&lt;&gt;"",1,0))</f>
        <v>#REF!</v>
      </c>
      <c r="AY44" s="205" t="e">
        <f>IF('Crisis Indicator Data'!#REF!="No Data",1,IF(#REF!&lt;&gt;"",1,0))</f>
        <v>#REF!</v>
      </c>
      <c r="AZ44" s="205" t="e">
        <f>IF('Crisis Indicator Data'!#REF!="No Data",1,IF(#REF!&lt;&gt;"",1,0))</f>
        <v>#REF!</v>
      </c>
      <c r="BA44" t="e">
        <f t="shared" si="2"/>
        <v>#REF!</v>
      </c>
      <c r="BB44" s="22" t="e">
        <f t="shared" si="3"/>
        <v>#REF!</v>
      </c>
    </row>
    <row r="45" spans="1:54" x14ac:dyDescent="0.35">
      <c r="A45" t="s">
        <v>6965</v>
      </c>
      <c r="B45" s="205" t="e">
        <f>IF('Crisis Indicator Data'!#REF!="No Data",1,IF(#REF!&lt;&gt;"",1,0))</f>
        <v>#REF!</v>
      </c>
      <c r="C45" s="205" t="e">
        <f>IF('Crisis Indicator Data'!#REF!="No Data",1,IF(#REF!&lt;&gt;"",1,0))</f>
        <v>#REF!</v>
      </c>
      <c r="D45" s="205" t="e">
        <f>IF('Crisis Indicator Data'!#REF!="No Data",1,IF(#REF!&lt;&gt;"",1,0))</f>
        <v>#REF!</v>
      </c>
      <c r="E45" s="205" t="e">
        <f>IF('Crisis Indicator Data'!#REF!="No Data",1,IF(#REF!&lt;&gt;"",1,0))</f>
        <v>#REF!</v>
      </c>
      <c r="F45" s="205" t="e">
        <f>IF('Crisis Indicator Data'!#REF!="No Data",1,IF(#REF!&lt;&gt;"",1,0))</f>
        <v>#REF!</v>
      </c>
      <c r="G45" s="205" t="e">
        <f>IF('Crisis Indicator Data'!#REF!="No Data",1,IF(#REF!&lt;&gt;"",1,0))</f>
        <v>#REF!</v>
      </c>
      <c r="H45" s="205" t="e">
        <f>IF('Crisis Indicator Data'!#REF!="No Data",1,IF(#REF!&lt;&gt;"",1,0))</f>
        <v>#REF!</v>
      </c>
      <c r="I45" s="205" t="e">
        <f>IF('Crisis Indicator Data'!#REF!="No Data",1,IF(#REF!&lt;&gt;"",1,0))</f>
        <v>#REF!</v>
      </c>
      <c r="J45" s="205" t="e">
        <f>IF('Crisis Indicator Data'!#REF!="No Data",1,IF(#REF!&lt;&gt;"",1,0))</f>
        <v>#REF!</v>
      </c>
      <c r="K45" s="205" t="e">
        <f>IF('Crisis Indicator Data'!#REF!="No Data",1,IF(#REF!&lt;&gt;"",1,0))</f>
        <v>#REF!</v>
      </c>
      <c r="L45" s="205" t="e">
        <f>IF('Crisis Indicator Data'!#REF!="No Data",1,IF(#REF!&lt;&gt;"",1,0))</f>
        <v>#REF!</v>
      </c>
      <c r="M45" s="205" t="e">
        <f>IF('Crisis Indicator Data'!#REF!="No Data",1,IF(#REF!&lt;&gt;"",1,0))</f>
        <v>#REF!</v>
      </c>
      <c r="N45" s="205" t="e">
        <f>IF('Crisis Indicator Data'!#REF!="No Data",1,IF(#REF!&lt;&gt;"",1,0))</f>
        <v>#REF!</v>
      </c>
      <c r="O45" s="205" t="e">
        <f>IF('Crisis Indicator Data'!#REF!="No Data",1,IF(#REF!&lt;&gt;"",1,0))</f>
        <v>#REF!</v>
      </c>
      <c r="P45" s="205" t="e">
        <f>IF('Crisis Indicator Data'!#REF!="No Data",1,IF(#REF!&lt;&gt;"",1,0))</f>
        <v>#REF!</v>
      </c>
      <c r="Q45" s="205" t="e">
        <f>IF('Crisis Indicator Data'!#REF!="No Data",1,IF(#REF!&lt;&gt;"",1,0))</f>
        <v>#REF!</v>
      </c>
      <c r="R45" s="205" t="e">
        <f>IF('Crisis Indicator Data'!#REF!="No Data",1,IF(#REF!&lt;&gt;"",1,0))</f>
        <v>#REF!</v>
      </c>
      <c r="S45" s="205" t="e">
        <f>IF('Crisis Indicator Data'!#REF!="No Data",1,IF(#REF!&lt;&gt;"",1,0))</f>
        <v>#REF!</v>
      </c>
      <c r="T45" s="205" t="e">
        <f>IF('Crisis Indicator Data'!#REF!="No Data",1,IF(#REF!&lt;&gt;"",1,0))</f>
        <v>#REF!</v>
      </c>
      <c r="U45" s="205" t="e">
        <f>IF('Crisis Indicator Data'!#REF!="No Data",1,IF(#REF!&lt;&gt;"",1,0))</f>
        <v>#REF!</v>
      </c>
      <c r="V45" s="205" t="e">
        <f>IF('Crisis Indicator Data'!#REF!="No Data",1,IF(#REF!&lt;&gt;"",1,0))</f>
        <v>#REF!</v>
      </c>
      <c r="W45" s="205" t="e">
        <f>IF('Crisis Indicator Data'!#REF!="No Data",1,IF(#REF!&lt;&gt;"",1,0))</f>
        <v>#REF!</v>
      </c>
      <c r="X45" s="205" t="e">
        <f>IF('Crisis Indicator Data'!#REF!="No Data",1,IF(#REF!&lt;&gt;"",1,0))</f>
        <v>#REF!</v>
      </c>
      <c r="Y45" s="205" t="e">
        <f>IF('Crisis Indicator Data'!#REF!="No Data",1,IF(#REF!&lt;&gt;"",1,0))</f>
        <v>#REF!</v>
      </c>
      <c r="Z45" s="205" t="e">
        <f>IF('Crisis Indicator Data'!#REF!="No Data",1,IF(#REF!&lt;&gt;"",1,0))</f>
        <v>#REF!</v>
      </c>
      <c r="AA45" s="205" t="e">
        <f>IF('Crisis Indicator Data'!#REF!="No Data",1,IF(#REF!&lt;&gt;"",1,0))</f>
        <v>#REF!</v>
      </c>
      <c r="AB45" s="205" t="e">
        <f>IF('Crisis Indicator Data'!#REF!="No Data",1,IF(#REF!&lt;&gt;"",1,0))</f>
        <v>#REF!</v>
      </c>
      <c r="AC45" s="205" t="e">
        <f>IF('Crisis Indicator Data'!#REF!="No Data",1,IF(#REF!&lt;&gt;"",1,0))</f>
        <v>#REF!</v>
      </c>
      <c r="AD45" s="205" t="e">
        <f>IF('Crisis Indicator Data'!#REF!="No Data",1,IF(#REF!&lt;&gt;"",1,0))</f>
        <v>#REF!</v>
      </c>
      <c r="AE45" s="205" t="e">
        <f>IF('Crisis Indicator Data'!#REF!="No Data",1,IF(#REF!&lt;&gt;"",1,0))</f>
        <v>#REF!</v>
      </c>
      <c r="AF45" s="205" t="e">
        <f>IF('Crisis Indicator Data'!#REF!="No Data",1,IF(#REF!&lt;&gt;"",1,0))</f>
        <v>#REF!</v>
      </c>
      <c r="AG45" s="205" t="e">
        <f>IF('Crisis Indicator Data'!#REF!="No Data",1,IF(#REF!&lt;&gt;"",1,0))</f>
        <v>#REF!</v>
      </c>
      <c r="AH45" s="205" t="e">
        <f>IF('Crisis Indicator Data'!#REF!="No Data",1,IF(#REF!&lt;&gt;"",1,0))</f>
        <v>#REF!</v>
      </c>
      <c r="AI45" s="205" t="e">
        <f>IF('Crisis Indicator Data'!#REF!="No Data",1,IF(#REF!&lt;&gt;"",1,0))</f>
        <v>#REF!</v>
      </c>
      <c r="AJ45" s="205" t="e">
        <f>IF('Crisis Indicator Data'!#REF!="No Data",1,IF(#REF!&lt;&gt;"",1,0))</f>
        <v>#REF!</v>
      </c>
      <c r="AK45" s="205" t="e">
        <f>IF('Crisis Indicator Data'!#REF!="No Data",1,IF(#REF!&lt;&gt;"",1,0))</f>
        <v>#REF!</v>
      </c>
      <c r="AL45" s="205" t="e">
        <f>IF('Crisis Indicator Data'!#REF!="No Data",1,IF(#REF!&lt;&gt;"",1,0))</f>
        <v>#REF!</v>
      </c>
      <c r="AM45" s="205" t="e">
        <f>IF('Crisis Indicator Data'!#REF!="No Data",1,IF(#REF!&lt;&gt;"",1,0))</f>
        <v>#REF!</v>
      </c>
      <c r="AN45" s="205" t="e">
        <f>IF('Crisis Indicator Data'!#REF!="No Data",1,IF(#REF!&lt;&gt;"",1,0))</f>
        <v>#REF!</v>
      </c>
      <c r="AO45" s="205" t="e">
        <f>IF('Crisis Indicator Data'!#REF!="No Data",1,IF(#REF!&lt;&gt;"",1,0))</f>
        <v>#REF!</v>
      </c>
      <c r="AP45" s="205" t="e">
        <f>IF('Crisis Indicator Data'!#REF!="No Data",1,IF(#REF!&lt;&gt;"",1,0))</f>
        <v>#REF!</v>
      </c>
      <c r="AQ45" s="205" t="e">
        <f>IF('Crisis Indicator Data'!#REF!="No Data",1,IF(#REF!&lt;&gt;"",1,0))</f>
        <v>#REF!</v>
      </c>
      <c r="AR45" s="205" t="e">
        <f>IF('Crisis Indicator Data'!#REF!="No Data",1,IF(#REF!&lt;&gt;"",1,0))</f>
        <v>#REF!</v>
      </c>
      <c r="AS45" s="205" t="e">
        <f>IF('Crisis Indicator Data'!#REF!="No Data",1,IF(#REF!&lt;&gt;"",1,0))</f>
        <v>#REF!</v>
      </c>
      <c r="AT45" s="205" t="e">
        <f>IF('Crisis Indicator Data'!#REF!="No Data",1,IF(#REF!&lt;&gt;"",1,0))</f>
        <v>#REF!</v>
      </c>
      <c r="AU45" s="205" t="e">
        <f>IF('Crisis Indicator Data'!#REF!="No Data",1,IF(#REF!&lt;&gt;"",1,0))</f>
        <v>#REF!</v>
      </c>
      <c r="AV45" s="205" t="e">
        <f>IF('Crisis Indicator Data'!#REF!="No Data",1,IF(#REF!&lt;&gt;"",1,0))</f>
        <v>#REF!</v>
      </c>
      <c r="AW45" s="205" t="e">
        <f>IF('Crisis Indicator Data'!#REF!="No Data",1,IF(#REF!&lt;&gt;"",1,0))</f>
        <v>#REF!</v>
      </c>
      <c r="AX45" s="205" t="e">
        <f>IF('Crisis Indicator Data'!#REF!="No Data",1,IF(#REF!&lt;&gt;"",1,0))</f>
        <v>#REF!</v>
      </c>
      <c r="AY45" s="205" t="e">
        <f>IF('Crisis Indicator Data'!#REF!="No Data",1,IF(#REF!&lt;&gt;"",1,0))</f>
        <v>#REF!</v>
      </c>
      <c r="AZ45" s="205" t="e">
        <f>IF('Crisis Indicator Data'!#REF!="No Data",1,IF(#REF!&lt;&gt;"",1,0))</f>
        <v>#REF!</v>
      </c>
      <c r="BA45" t="e">
        <f t="shared" si="2"/>
        <v>#REF!</v>
      </c>
      <c r="BB45" s="22" t="e">
        <f t="shared" si="3"/>
        <v>#REF!</v>
      </c>
    </row>
    <row r="46" spans="1:54" x14ac:dyDescent="0.35">
      <c r="A46" t="s">
        <v>6967</v>
      </c>
      <c r="B46" s="205" t="e">
        <f>IF('Crisis Indicator Data'!#REF!="No Data",1,IF(#REF!&lt;&gt;"",1,0))</f>
        <v>#REF!</v>
      </c>
      <c r="C46" s="205" t="e">
        <f>IF('Crisis Indicator Data'!#REF!="No Data",1,IF(#REF!&lt;&gt;"",1,0))</f>
        <v>#REF!</v>
      </c>
      <c r="D46" s="205" t="e">
        <f>IF('Crisis Indicator Data'!#REF!="No Data",1,IF(#REF!&lt;&gt;"",1,0))</f>
        <v>#REF!</v>
      </c>
      <c r="E46" s="205" t="e">
        <f>IF('Crisis Indicator Data'!#REF!="No Data",1,IF(#REF!&lt;&gt;"",1,0))</f>
        <v>#REF!</v>
      </c>
      <c r="F46" s="205" t="e">
        <f>IF('Crisis Indicator Data'!#REF!="No Data",1,IF(#REF!&lt;&gt;"",1,0))</f>
        <v>#REF!</v>
      </c>
      <c r="G46" s="205" t="e">
        <f>IF('Crisis Indicator Data'!#REF!="No Data",1,IF(#REF!&lt;&gt;"",1,0))</f>
        <v>#REF!</v>
      </c>
      <c r="H46" s="205" t="e">
        <f>IF('Crisis Indicator Data'!#REF!="No Data",1,IF(#REF!&lt;&gt;"",1,0))</f>
        <v>#REF!</v>
      </c>
      <c r="I46" s="205" t="e">
        <f>IF('Crisis Indicator Data'!#REF!="No Data",1,IF(#REF!&lt;&gt;"",1,0))</f>
        <v>#REF!</v>
      </c>
      <c r="J46" s="205" t="e">
        <f>IF('Crisis Indicator Data'!#REF!="No Data",1,IF(#REF!&lt;&gt;"",1,0))</f>
        <v>#REF!</v>
      </c>
      <c r="K46" s="205" t="e">
        <f>IF('Crisis Indicator Data'!#REF!="No Data",1,IF(#REF!&lt;&gt;"",1,0))</f>
        <v>#REF!</v>
      </c>
      <c r="L46" s="205" t="e">
        <f>IF('Crisis Indicator Data'!#REF!="No Data",1,IF(#REF!&lt;&gt;"",1,0))</f>
        <v>#REF!</v>
      </c>
      <c r="M46" s="205" t="e">
        <f>IF('Crisis Indicator Data'!#REF!="No Data",1,IF(#REF!&lt;&gt;"",1,0))</f>
        <v>#REF!</v>
      </c>
      <c r="N46" s="205" t="e">
        <f>IF('Crisis Indicator Data'!#REF!="No Data",1,IF(#REF!&lt;&gt;"",1,0))</f>
        <v>#REF!</v>
      </c>
      <c r="O46" s="205" t="e">
        <f>IF('Crisis Indicator Data'!#REF!="No Data",1,IF(#REF!&lt;&gt;"",1,0))</f>
        <v>#REF!</v>
      </c>
      <c r="P46" s="205" t="e">
        <f>IF('Crisis Indicator Data'!#REF!="No Data",1,IF(#REF!&lt;&gt;"",1,0))</f>
        <v>#REF!</v>
      </c>
      <c r="Q46" s="205" t="e">
        <f>IF('Crisis Indicator Data'!#REF!="No Data",1,IF(#REF!&lt;&gt;"",1,0))</f>
        <v>#REF!</v>
      </c>
      <c r="R46" s="205" t="e">
        <f>IF('Crisis Indicator Data'!#REF!="No Data",1,IF(#REF!&lt;&gt;"",1,0))</f>
        <v>#REF!</v>
      </c>
      <c r="S46" s="205" t="e">
        <f>IF('Crisis Indicator Data'!#REF!="No Data",1,IF(#REF!&lt;&gt;"",1,0))</f>
        <v>#REF!</v>
      </c>
      <c r="T46" s="205" t="e">
        <f>IF('Crisis Indicator Data'!#REF!="No Data",1,IF(#REF!&lt;&gt;"",1,0))</f>
        <v>#REF!</v>
      </c>
      <c r="U46" s="205" t="e">
        <f>IF('Crisis Indicator Data'!#REF!="No Data",1,IF(#REF!&lt;&gt;"",1,0))</f>
        <v>#REF!</v>
      </c>
      <c r="V46" s="205" t="e">
        <f>IF('Crisis Indicator Data'!#REF!="No Data",1,IF(#REF!&lt;&gt;"",1,0))</f>
        <v>#REF!</v>
      </c>
      <c r="W46" s="205" t="e">
        <f>IF('Crisis Indicator Data'!#REF!="No Data",1,IF(#REF!&lt;&gt;"",1,0))</f>
        <v>#REF!</v>
      </c>
      <c r="X46" s="205" t="e">
        <f>IF('Crisis Indicator Data'!#REF!="No Data",1,IF(#REF!&lt;&gt;"",1,0))</f>
        <v>#REF!</v>
      </c>
      <c r="Y46" s="205" t="e">
        <f>IF('Crisis Indicator Data'!#REF!="No Data",1,IF(#REF!&lt;&gt;"",1,0))</f>
        <v>#REF!</v>
      </c>
      <c r="Z46" s="205" t="e">
        <f>IF('Crisis Indicator Data'!#REF!="No Data",1,IF(#REF!&lt;&gt;"",1,0))</f>
        <v>#REF!</v>
      </c>
      <c r="AA46" s="205" t="e">
        <f>IF('Crisis Indicator Data'!#REF!="No Data",1,IF(#REF!&lt;&gt;"",1,0))</f>
        <v>#REF!</v>
      </c>
      <c r="AB46" s="205" t="e">
        <f>IF('Crisis Indicator Data'!#REF!="No Data",1,IF(#REF!&lt;&gt;"",1,0))</f>
        <v>#REF!</v>
      </c>
      <c r="AC46" s="205" t="e">
        <f>IF('Crisis Indicator Data'!#REF!="No Data",1,IF(#REF!&lt;&gt;"",1,0))</f>
        <v>#REF!</v>
      </c>
      <c r="AD46" s="205" t="e">
        <f>IF('Crisis Indicator Data'!#REF!="No Data",1,IF(#REF!&lt;&gt;"",1,0))</f>
        <v>#REF!</v>
      </c>
      <c r="AE46" s="205" t="e">
        <f>IF('Crisis Indicator Data'!#REF!="No Data",1,IF(#REF!&lt;&gt;"",1,0))</f>
        <v>#REF!</v>
      </c>
      <c r="AF46" s="205" t="e">
        <f>IF('Crisis Indicator Data'!#REF!="No Data",1,IF(#REF!&lt;&gt;"",1,0))</f>
        <v>#REF!</v>
      </c>
      <c r="AG46" s="205" t="e">
        <f>IF('Crisis Indicator Data'!#REF!="No Data",1,IF(#REF!&lt;&gt;"",1,0))</f>
        <v>#REF!</v>
      </c>
      <c r="AH46" s="205" t="e">
        <f>IF('Crisis Indicator Data'!#REF!="No Data",1,IF(#REF!&lt;&gt;"",1,0))</f>
        <v>#REF!</v>
      </c>
      <c r="AI46" s="205" t="e">
        <f>IF('Crisis Indicator Data'!#REF!="No Data",1,IF(#REF!&lt;&gt;"",1,0))</f>
        <v>#REF!</v>
      </c>
      <c r="AJ46" s="205" t="e">
        <f>IF('Crisis Indicator Data'!#REF!="No Data",1,IF(#REF!&lt;&gt;"",1,0))</f>
        <v>#REF!</v>
      </c>
      <c r="AK46" s="205" t="e">
        <f>IF('Crisis Indicator Data'!#REF!="No Data",1,IF(#REF!&lt;&gt;"",1,0))</f>
        <v>#REF!</v>
      </c>
      <c r="AL46" s="205" t="e">
        <f>IF('Crisis Indicator Data'!#REF!="No Data",1,IF(#REF!&lt;&gt;"",1,0))</f>
        <v>#REF!</v>
      </c>
      <c r="AM46" s="205" t="e">
        <f>IF('Crisis Indicator Data'!#REF!="No Data",1,IF(#REF!&lt;&gt;"",1,0))</f>
        <v>#REF!</v>
      </c>
      <c r="AN46" s="205" t="e">
        <f>IF('Crisis Indicator Data'!#REF!="No Data",1,IF(#REF!&lt;&gt;"",1,0))</f>
        <v>#REF!</v>
      </c>
      <c r="AO46" s="205" t="e">
        <f>IF('Crisis Indicator Data'!#REF!="No Data",1,IF(#REF!&lt;&gt;"",1,0))</f>
        <v>#REF!</v>
      </c>
      <c r="AP46" s="205" t="e">
        <f>IF('Crisis Indicator Data'!#REF!="No Data",1,IF(#REF!&lt;&gt;"",1,0))</f>
        <v>#REF!</v>
      </c>
      <c r="AQ46" s="205" t="e">
        <f>IF('Crisis Indicator Data'!#REF!="No Data",1,IF(#REF!&lt;&gt;"",1,0))</f>
        <v>#REF!</v>
      </c>
      <c r="AR46" s="205" t="e">
        <f>IF('Crisis Indicator Data'!#REF!="No Data",1,IF(#REF!&lt;&gt;"",1,0))</f>
        <v>#REF!</v>
      </c>
      <c r="AS46" s="205" t="e">
        <f>IF('Crisis Indicator Data'!#REF!="No Data",1,IF(#REF!&lt;&gt;"",1,0))</f>
        <v>#REF!</v>
      </c>
      <c r="AT46" s="205" t="e">
        <f>IF('Crisis Indicator Data'!#REF!="No Data",1,IF(#REF!&lt;&gt;"",1,0))</f>
        <v>#REF!</v>
      </c>
      <c r="AU46" s="205" t="e">
        <f>IF('Crisis Indicator Data'!#REF!="No Data",1,IF(#REF!&lt;&gt;"",1,0))</f>
        <v>#REF!</v>
      </c>
      <c r="AV46" s="205" t="e">
        <f>IF('Crisis Indicator Data'!#REF!="No Data",1,IF(#REF!&lt;&gt;"",1,0))</f>
        <v>#REF!</v>
      </c>
      <c r="AW46" s="205" t="e">
        <f>IF('Crisis Indicator Data'!#REF!="No Data",1,IF(#REF!&lt;&gt;"",1,0))</f>
        <v>#REF!</v>
      </c>
      <c r="AX46" s="205" t="e">
        <f>IF('Crisis Indicator Data'!#REF!="No Data",1,IF(#REF!&lt;&gt;"",1,0))</f>
        <v>#REF!</v>
      </c>
      <c r="AY46" s="205" t="e">
        <f>IF('Crisis Indicator Data'!#REF!="No Data",1,IF(#REF!&lt;&gt;"",1,0))</f>
        <v>#REF!</v>
      </c>
      <c r="AZ46" s="205" t="e">
        <f>IF('Crisis Indicator Data'!#REF!="No Data",1,IF(#REF!&lt;&gt;"",1,0))</f>
        <v>#REF!</v>
      </c>
      <c r="BA46" t="e">
        <f t="shared" si="2"/>
        <v>#REF!</v>
      </c>
      <c r="BB46" s="22" t="e">
        <f t="shared" si="3"/>
        <v>#REF!</v>
      </c>
    </row>
    <row r="47" spans="1:54" x14ac:dyDescent="0.35">
      <c r="A47" t="s">
        <v>6974</v>
      </c>
      <c r="B47" s="205" t="e">
        <f>IF('Crisis Indicator Data'!#REF!="No Data",1,IF(#REF!&lt;&gt;"",1,0))</f>
        <v>#REF!</v>
      </c>
      <c r="C47" s="205" t="e">
        <f>IF('Crisis Indicator Data'!#REF!="No Data",1,IF(#REF!&lt;&gt;"",1,0))</f>
        <v>#REF!</v>
      </c>
      <c r="D47" s="205" t="e">
        <f>IF('Crisis Indicator Data'!#REF!="No Data",1,IF(#REF!&lt;&gt;"",1,0))</f>
        <v>#REF!</v>
      </c>
      <c r="E47" s="205" t="e">
        <f>IF('Crisis Indicator Data'!#REF!="No Data",1,IF(#REF!&lt;&gt;"",1,0))</f>
        <v>#REF!</v>
      </c>
      <c r="F47" s="205" t="e">
        <f>IF('Crisis Indicator Data'!#REF!="No Data",1,IF(#REF!&lt;&gt;"",1,0))</f>
        <v>#REF!</v>
      </c>
      <c r="G47" s="205" t="e">
        <f>IF('Crisis Indicator Data'!#REF!="No Data",1,IF(#REF!&lt;&gt;"",1,0))</f>
        <v>#REF!</v>
      </c>
      <c r="H47" s="205" t="e">
        <f>IF('Crisis Indicator Data'!#REF!="No Data",1,IF(#REF!&lt;&gt;"",1,0))</f>
        <v>#REF!</v>
      </c>
      <c r="I47" s="205" t="e">
        <f>IF('Crisis Indicator Data'!#REF!="No Data",1,IF(#REF!&lt;&gt;"",1,0))</f>
        <v>#REF!</v>
      </c>
      <c r="J47" s="205" t="e">
        <f>IF('Crisis Indicator Data'!#REF!="No Data",1,IF(#REF!&lt;&gt;"",1,0))</f>
        <v>#REF!</v>
      </c>
      <c r="K47" s="205" t="e">
        <f>IF('Crisis Indicator Data'!#REF!="No Data",1,IF(#REF!&lt;&gt;"",1,0))</f>
        <v>#REF!</v>
      </c>
      <c r="L47" s="205" t="e">
        <f>IF('Crisis Indicator Data'!#REF!="No Data",1,IF(#REF!&lt;&gt;"",1,0))</f>
        <v>#REF!</v>
      </c>
      <c r="M47" s="205" t="e">
        <f>IF('Crisis Indicator Data'!#REF!="No Data",1,IF(#REF!&lt;&gt;"",1,0))</f>
        <v>#REF!</v>
      </c>
      <c r="N47" s="205" t="e">
        <f>IF('Crisis Indicator Data'!#REF!="No Data",1,IF(#REF!&lt;&gt;"",1,0))</f>
        <v>#REF!</v>
      </c>
      <c r="O47" s="205" t="e">
        <f>IF('Crisis Indicator Data'!#REF!="No Data",1,IF(#REF!&lt;&gt;"",1,0))</f>
        <v>#REF!</v>
      </c>
      <c r="P47" s="205" t="e">
        <f>IF('Crisis Indicator Data'!#REF!="No Data",1,IF(#REF!&lt;&gt;"",1,0))</f>
        <v>#REF!</v>
      </c>
      <c r="Q47" s="205" t="e">
        <f>IF('Crisis Indicator Data'!#REF!="No Data",1,IF(#REF!&lt;&gt;"",1,0))</f>
        <v>#REF!</v>
      </c>
      <c r="R47" s="205" t="e">
        <f>IF('Crisis Indicator Data'!#REF!="No Data",1,IF(#REF!&lt;&gt;"",1,0))</f>
        <v>#REF!</v>
      </c>
      <c r="S47" s="205" t="e">
        <f>IF('Crisis Indicator Data'!#REF!="No Data",1,IF(#REF!&lt;&gt;"",1,0))</f>
        <v>#REF!</v>
      </c>
      <c r="T47" s="205" t="e">
        <f>IF('Crisis Indicator Data'!#REF!="No Data",1,IF(#REF!&lt;&gt;"",1,0))</f>
        <v>#REF!</v>
      </c>
      <c r="U47" s="205" t="e">
        <f>IF('Crisis Indicator Data'!#REF!="No Data",1,IF(#REF!&lt;&gt;"",1,0))</f>
        <v>#REF!</v>
      </c>
      <c r="V47" s="205" t="e">
        <f>IF('Crisis Indicator Data'!#REF!="No Data",1,IF(#REF!&lt;&gt;"",1,0))</f>
        <v>#REF!</v>
      </c>
      <c r="W47" s="205" t="e">
        <f>IF('Crisis Indicator Data'!#REF!="No Data",1,IF(#REF!&lt;&gt;"",1,0))</f>
        <v>#REF!</v>
      </c>
      <c r="X47" s="205" t="e">
        <f>IF('Crisis Indicator Data'!#REF!="No Data",1,IF(#REF!&lt;&gt;"",1,0))</f>
        <v>#REF!</v>
      </c>
      <c r="Y47" s="205" t="e">
        <f>IF('Crisis Indicator Data'!#REF!="No Data",1,IF(#REF!&lt;&gt;"",1,0))</f>
        <v>#REF!</v>
      </c>
      <c r="Z47" s="205" t="e">
        <f>IF('Crisis Indicator Data'!#REF!="No Data",1,IF(#REF!&lt;&gt;"",1,0))</f>
        <v>#REF!</v>
      </c>
      <c r="AA47" s="205" t="e">
        <f>IF('Crisis Indicator Data'!#REF!="No Data",1,IF(#REF!&lt;&gt;"",1,0))</f>
        <v>#REF!</v>
      </c>
      <c r="AB47" s="205" t="e">
        <f>IF('Crisis Indicator Data'!#REF!="No Data",1,IF(#REF!&lt;&gt;"",1,0))</f>
        <v>#REF!</v>
      </c>
      <c r="AC47" s="205" t="e">
        <f>IF('Crisis Indicator Data'!#REF!="No Data",1,IF(#REF!&lt;&gt;"",1,0))</f>
        <v>#REF!</v>
      </c>
      <c r="AD47" s="205" t="e">
        <f>IF('Crisis Indicator Data'!#REF!="No Data",1,IF(#REF!&lt;&gt;"",1,0))</f>
        <v>#REF!</v>
      </c>
      <c r="AE47" s="205" t="e">
        <f>IF('Crisis Indicator Data'!#REF!="No Data",1,IF(#REF!&lt;&gt;"",1,0))</f>
        <v>#REF!</v>
      </c>
      <c r="AF47" s="205" t="e">
        <f>IF('Crisis Indicator Data'!#REF!="No Data",1,IF(#REF!&lt;&gt;"",1,0))</f>
        <v>#REF!</v>
      </c>
      <c r="AG47" s="205" t="e">
        <f>IF('Crisis Indicator Data'!#REF!="No Data",1,IF(#REF!&lt;&gt;"",1,0))</f>
        <v>#REF!</v>
      </c>
      <c r="AH47" s="205" t="e">
        <f>IF('Crisis Indicator Data'!#REF!="No Data",1,IF(#REF!&lt;&gt;"",1,0))</f>
        <v>#REF!</v>
      </c>
      <c r="AI47" s="205" t="e">
        <f>IF('Crisis Indicator Data'!#REF!="No Data",1,IF(#REF!&lt;&gt;"",1,0))</f>
        <v>#REF!</v>
      </c>
      <c r="AJ47" s="205" t="e">
        <f>IF('Crisis Indicator Data'!#REF!="No Data",1,IF(#REF!&lt;&gt;"",1,0))</f>
        <v>#REF!</v>
      </c>
      <c r="AK47" s="205" t="e">
        <f>IF('Crisis Indicator Data'!#REF!="No Data",1,IF(#REF!&lt;&gt;"",1,0))</f>
        <v>#REF!</v>
      </c>
      <c r="AL47" s="205" t="e">
        <f>IF('Crisis Indicator Data'!#REF!="No Data",1,IF(#REF!&lt;&gt;"",1,0))</f>
        <v>#REF!</v>
      </c>
      <c r="AM47" s="205" t="e">
        <f>IF('Crisis Indicator Data'!#REF!="No Data",1,IF(#REF!&lt;&gt;"",1,0))</f>
        <v>#REF!</v>
      </c>
      <c r="AN47" s="205" t="e">
        <f>IF('Crisis Indicator Data'!#REF!="No Data",1,IF(#REF!&lt;&gt;"",1,0))</f>
        <v>#REF!</v>
      </c>
      <c r="AO47" s="205" t="e">
        <f>IF('Crisis Indicator Data'!#REF!="No Data",1,IF(#REF!&lt;&gt;"",1,0))</f>
        <v>#REF!</v>
      </c>
      <c r="AP47" s="205" t="e">
        <f>IF('Crisis Indicator Data'!#REF!="No Data",1,IF(#REF!&lt;&gt;"",1,0))</f>
        <v>#REF!</v>
      </c>
      <c r="AQ47" s="205" t="e">
        <f>IF('Crisis Indicator Data'!#REF!="No Data",1,IF(#REF!&lt;&gt;"",1,0))</f>
        <v>#REF!</v>
      </c>
      <c r="AR47" s="205" t="e">
        <f>IF('Crisis Indicator Data'!#REF!="No Data",1,IF(#REF!&lt;&gt;"",1,0))</f>
        <v>#REF!</v>
      </c>
      <c r="AS47" s="205" t="e">
        <f>IF('Crisis Indicator Data'!#REF!="No Data",1,IF(#REF!&lt;&gt;"",1,0))</f>
        <v>#REF!</v>
      </c>
      <c r="AT47" s="205" t="e">
        <f>IF('Crisis Indicator Data'!#REF!="No Data",1,IF(#REF!&lt;&gt;"",1,0))</f>
        <v>#REF!</v>
      </c>
      <c r="AU47" s="205" t="e">
        <f>IF('Crisis Indicator Data'!#REF!="No Data",1,IF(#REF!&lt;&gt;"",1,0))</f>
        <v>#REF!</v>
      </c>
      <c r="AV47" s="205" t="e">
        <f>IF('Crisis Indicator Data'!#REF!="No Data",1,IF(#REF!&lt;&gt;"",1,0))</f>
        <v>#REF!</v>
      </c>
      <c r="AW47" s="205" t="e">
        <f>IF('Crisis Indicator Data'!#REF!="No Data",1,IF(#REF!&lt;&gt;"",1,0))</f>
        <v>#REF!</v>
      </c>
      <c r="AX47" s="205" t="e">
        <f>IF('Crisis Indicator Data'!#REF!="No Data",1,IF(#REF!&lt;&gt;"",1,0))</f>
        <v>#REF!</v>
      </c>
      <c r="AY47" s="205" t="e">
        <f>IF('Crisis Indicator Data'!#REF!="No Data",1,IF(#REF!&lt;&gt;"",1,0))</f>
        <v>#REF!</v>
      </c>
      <c r="AZ47" s="205" t="e">
        <f>IF('Crisis Indicator Data'!#REF!="No Data",1,IF(#REF!&lt;&gt;"",1,0))</f>
        <v>#REF!</v>
      </c>
      <c r="BA47" t="e">
        <f t="shared" si="2"/>
        <v>#REF!</v>
      </c>
      <c r="BB47" s="22" t="e">
        <f t="shared" si="3"/>
        <v>#REF!</v>
      </c>
    </row>
    <row r="48" spans="1:54" x14ac:dyDescent="0.35">
      <c r="A48" t="s">
        <v>6970</v>
      </c>
      <c r="B48" s="205" t="e">
        <f>IF('Crisis Indicator Data'!#REF!="No Data",1,IF(#REF!&lt;&gt;"",1,0))</f>
        <v>#REF!</v>
      </c>
      <c r="C48" s="205" t="e">
        <f>IF('Crisis Indicator Data'!#REF!="No Data",1,IF(#REF!&lt;&gt;"",1,0))</f>
        <v>#REF!</v>
      </c>
      <c r="D48" s="205" t="e">
        <f>IF('Crisis Indicator Data'!#REF!="No Data",1,IF(#REF!&lt;&gt;"",1,0))</f>
        <v>#REF!</v>
      </c>
      <c r="E48" s="205" t="e">
        <f>IF('Crisis Indicator Data'!#REF!="No Data",1,IF(#REF!&lt;&gt;"",1,0))</f>
        <v>#REF!</v>
      </c>
      <c r="F48" s="205" t="e">
        <f>IF('Crisis Indicator Data'!#REF!="No Data",1,IF(#REF!&lt;&gt;"",1,0))</f>
        <v>#REF!</v>
      </c>
      <c r="G48" s="205" t="e">
        <f>IF('Crisis Indicator Data'!#REF!="No Data",1,IF(#REF!&lt;&gt;"",1,0))</f>
        <v>#REF!</v>
      </c>
      <c r="H48" s="205" t="e">
        <f>IF('Crisis Indicator Data'!#REF!="No Data",1,IF(#REF!&lt;&gt;"",1,0))</f>
        <v>#REF!</v>
      </c>
      <c r="I48" s="205" t="e">
        <f>IF('Crisis Indicator Data'!#REF!="No Data",1,IF(#REF!&lt;&gt;"",1,0))</f>
        <v>#REF!</v>
      </c>
      <c r="J48" s="205" t="e">
        <f>IF('Crisis Indicator Data'!#REF!="No Data",1,IF(#REF!&lt;&gt;"",1,0))</f>
        <v>#REF!</v>
      </c>
      <c r="K48" s="205" t="e">
        <f>IF('Crisis Indicator Data'!#REF!="No Data",1,IF(#REF!&lt;&gt;"",1,0))</f>
        <v>#REF!</v>
      </c>
      <c r="L48" s="205" t="e">
        <f>IF('Crisis Indicator Data'!#REF!="No Data",1,IF(#REF!&lt;&gt;"",1,0))</f>
        <v>#REF!</v>
      </c>
      <c r="M48" s="205" t="e">
        <f>IF('Crisis Indicator Data'!#REF!="No Data",1,IF(#REF!&lt;&gt;"",1,0))</f>
        <v>#REF!</v>
      </c>
      <c r="N48" s="205" t="e">
        <f>IF('Crisis Indicator Data'!#REF!="No Data",1,IF(#REF!&lt;&gt;"",1,0))</f>
        <v>#REF!</v>
      </c>
      <c r="O48" s="205" t="e">
        <f>IF('Crisis Indicator Data'!#REF!="No Data",1,IF(#REF!&lt;&gt;"",1,0))</f>
        <v>#REF!</v>
      </c>
      <c r="P48" s="205" t="e">
        <f>IF('Crisis Indicator Data'!#REF!="No Data",1,IF(#REF!&lt;&gt;"",1,0))</f>
        <v>#REF!</v>
      </c>
      <c r="Q48" s="205" t="e">
        <f>IF('Crisis Indicator Data'!#REF!="No Data",1,IF(#REF!&lt;&gt;"",1,0))</f>
        <v>#REF!</v>
      </c>
      <c r="R48" s="205" t="e">
        <f>IF('Crisis Indicator Data'!#REF!="No Data",1,IF(#REF!&lt;&gt;"",1,0))</f>
        <v>#REF!</v>
      </c>
      <c r="S48" s="205" t="e">
        <f>IF('Crisis Indicator Data'!#REF!="No Data",1,IF(#REF!&lt;&gt;"",1,0))</f>
        <v>#REF!</v>
      </c>
      <c r="T48" s="205" t="e">
        <f>IF('Crisis Indicator Data'!#REF!="No Data",1,IF(#REF!&lt;&gt;"",1,0))</f>
        <v>#REF!</v>
      </c>
      <c r="U48" s="205" t="e">
        <f>IF('Crisis Indicator Data'!#REF!="No Data",1,IF(#REF!&lt;&gt;"",1,0))</f>
        <v>#REF!</v>
      </c>
      <c r="V48" s="205" t="e">
        <f>IF('Crisis Indicator Data'!#REF!="No Data",1,IF(#REF!&lt;&gt;"",1,0))</f>
        <v>#REF!</v>
      </c>
      <c r="W48" s="205" t="e">
        <f>IF('Crisis Indicator Data'!#REF!="No Data",1,IF(#REF!&lt;&gt;"",1,0))</f>
        <v>#REF!</v>
      </c>
      <c r="X48" s="205" t="e">
        <f>IF('Crisis Indicator Data'!#REF!="No Data",1,IF(#REF!&lt;&gt;"",1,0))</f>
        <v>#REF!</v>
      </c>
      <c r="Y48" s="205" t="e">
        <f>IF('Crisis Indicator Data'!#REF!="No Data",1,IF(#REF!&lt;&gt;"",1,0))</f>
        <v>#REF!</v>
      </c>
      <c r="Z48" s="205" t="e">
        <f>IF('Crisis Indicator Data'!#REF!="No Data",1,IF(#REF!&lt;&gt;"",1,0))</f>
        <v>#REF!</v>
      </c>
      <c r="AA48" s="205" t="e">
        <f>IF('Crisis Indicator Data'!#REF!="No Data",1,IF(#REF!&lt;&gt;"",1,0))</f>
        <v>#REF!</v>
      </c>
      <c r="AB48" s="205" t="e">
        <f>IF('Crisis Indicator Data'!#REF!="No Data",1,IF(#REF!&lt;&gt;"",1,0))</f>
        <v>#REF!</v>
      </c>
      <c r="AC48" s="205" t="e">
        <f>IF('Crisis Indicator Data'!#REF!="No Data",1,IF(#REF!&lt;&gt;"",1,0))</f>
        <v>#REF!</v>
      </c>
      <c r="AD48" s="205" t="e">
        <f>IF('Crisis Indicator Data'!#REF!="No Data",1,IF(#REF!&lt;&gt;"",1,0))</f>
        <v>#REF!</v>
      </c>
      <c r="AE48" s="205" t="e">
        <f>IF('Crisis Indicator Data'!#REF!="No Data",1,IF(#REF!&lt;&gt;"",1,0))</f>
        <v>#REF!</v>
      </c>
      <c r="AF48" s="205" t="e">
        <f>IF('Crisis Indicator Data'!#REF!="No Data",1,IF(#REF!&lt;&gt;"",1,0))</f>
        <v>#REF!</v>
      </c>
      <c r="AG48" s="205" t="e">
        <f>IF('Crisis Indicator Data'!#REF!="No Data",1,IF(#REF!&lt;&gt;"",1,0))</f>
        <v>#REF!</v>
      </c>
      <c r="AH48" s="205" t="e">
        <f>IF('Crisis Indicator Data'!#REF!="No Data",1,IF(#REF!&lt;&gt;"",1,0))</f>
        <v>#REF!</v>
      </c>
      <c r="AI48" s="205" t="e">
        <f>IF('Crisis Indicator Data'!#REF!="No Data",1,IF(#REF!&lt;&gt;"",1,0))</f>
        <v>#REF!</v>
      </c>
      <c r="AJ48" s="205" t="e">
        <f>IF('Crisis Indicator Data'!#REF!="No Data",1,IF(#REF!&lt;&gt;"",1,0))</f>
        <v>#REF!</v>
      </c>
      <c r="AK48" s="205" t="e">
        <f>IF('Crisis Indicator Data'!#REF!="No Data",1,IF(#REF!&lt;&gt;"",1,0))</f>
        <v>#REF!</v>
      </c>
      <c r="AL48" s="205" t="e">
        <f>IF('Crisis Indicator Data'!#REF!="No Data",1,IF(#REF!&lt;&gt;"",1,0))</f>
        <v>#REF!</v>
      </c>
      <c r="AM48" s="205" t="e">
        <f>IF('Crisis Indicator Data'!#REF!="No Data",1,IF(#REF!&lt;&gt;"",1,0))</f>
        <v>#REF!</v>
      </c>
      <c r="AN48" s="205" t="e">
        <f>IF('Crisis Indicator Data'!#REF!="No Data",1,IF(#REF!&lt;&gt;"",1,0))</f>
        <v>#REF!</v>
      </c>
      <c r="AO48" s="205" t="e">
        <f>IF('Crisis Indicator Data'!#REF!="No Data",1,IF(#REF!&lt;&gt;"",1,0))</f>
        <v>#REF!</v>
      </c>
      <c r="AP48" s="205" t="e">
        <f>IF('Crisis Indicator Data'!#REF!="No Data",1,IF(#REF!&lt;&gt;"",1,0))</f>
        <v>#REF!</v>
      </c>
      <c r="AQ48" s="205" t="e">
        <f>IF('Crisis Indicator Data'!#REF!="No Data",1,IF(#REF!&lt;&gt;"",1,0))</f>
        <v>#REF!</v>
      </c>
      <c r="AR48" s="205" t="e">
        <f>IF('Crisis Indicator Data'!#REF!="No Data",1,IF(#REF!&lt;&gt;"",1,0))</f>
        <v>#REF!</v>
      </c>
      <c r="AS48" s="205" t="e">
        <f>IF('Crisis Indicator Data'!#REF!="No Data",1,IF(#REF!&lt;&gt;"",1,0))</f>
        <v>#REF!</v>
      </c>
      <c r="AT48" s="205" t="e">
        <f>IF('Crisis Indicator Data'!#REF!="No Data",1,IF(#REF!&lt;&gt;"",1,0))</f>
        <v>#REF!</v>
      </c>
      <c r="AU48" s="205" t="e">
        <f>IF('Crisis Indicator Data'!#REF!="No Data",1,IF(#REF!&lt;&gt;"",1,0))</f>
        <v>#REF!</v>
      </c>
      <c r="AV48" s="205" t="e">
        <f>IF('Crisis Indicator Data'!#REF!="No Data",1,IF(#REF!&lt;&gt;"",1,0))</f>
        <v>#REF!</v>
      </c>
      <c r="AW48" s="205" t="e">
        <f>IF('Crisis Indicator Data'!#REF!="No Data",1,IF(#REF!&lt;&gt;"",1,0))</f>
        <v>#REF!</v>
      </c>
      <c r="AX48" s="205" t="e">
        <f>IF('Crisis Indicator Data'!#REF!="No Data",1,IF(#REF!&lt;&gt;"",1,0))</f>
        <v>#REF!</v>
      </c>
      <c r="AY48" s="205" t="e">
        <f>IF('Crisis Indicator Data'!#REF!="No Data",1,IF(#REF!&lt;&gt;"",1,0))</f>
        <v>#REF!</v>
      </c>
      <c r="AZ48" s="205" t="e">
        <f>IF('Crisis Indicator Data'!#REF!="No Data",1,IF(#REF!&lt;&gt;"",1,0))</f>
        <v>#REF!</v>
      </c>
      <c r="BA48" t="e">
        <f t="shared" si="2"/>
        <v>#REF!</v>
      </c>
      <c r="BB48" s="22" t="e">
        <f t="shared" si="3"/>
        <v>#REF!</v>
      </c>
    </row>
    <row r="49" spans="1:54" x14ac:dyDescent="0.35">
      <c r="A49" t="s">
        <v>6972</v>
      </c>
      <c r="B49" s="205" t="e">
        <f>IF('Crisis Indicator Data'!#REF!="No Data",1,IF(#REF!&lt;&gt;"",1,0))</f>
        <v>#REF!</v>
      </c>
      <c r="C49" s="205" t="e">
        <f>IF('Crisis Indicator Data'!#REF!="No Data",1,IF(#REF!&lt;&gt;"",1,0))</f>
        <v>#REF!</v>
      </c>
      <c r="D49" s="205" t="e">
        <f>IF('Crisis Indicator Data'!#REF!="No Data",1,IF(#REF!&lt;&gt;"",1,0))</f>
        <v>#REF!</v>
      </c>
      <c r="E49" s="205" t="e">
        <f>IF('Crisis Indicator Data'!#REF!="No Data",1,IF(#REF!&lt;&gt;"",1,0))</f>
        <v>#REF!</v>
      </c>
      <c r="F49" s="205" t="e">
        <f>IF('Crisis Indicator Data'!#REF!="No Data",1,IF(#REF!&lt;&gt;"",1,0))</f>
        <v>#REF!</v>
      </c>
      <c r="G49" s="205" t="e">
        <f>IF('Crisis Indicator Data'!#REF!="No Data",1,IF(#REF!&lt;&gt;"",1,0))</f>
        <v>#REF!</v>
      </c>
      <c r="H49" s="205" t="e">
        <f>IF('Crisis Indicator Data'!#REF!="No Data",1,IF(#REF!&lt;&gt;"",1,0))</f>
        <v>#REF!</v>
      </c>
      <c r="I49" s="205" t="e">
        <f>IF('Crisis Indicator Data'!#REF!="No Data",1,IF(#REF!&lt;&gt;"",1,0))</f>
        <v>#REF!</v>
      </c>
      <c r="J49" s="205" t="e">
        <f>IF('Crisis Indicator Data'!#REF!="No Data",1,IF(#REF!&lt;&gt;"",1,0))</f>
        <v>#REF!</v>
      </c>
      <c r="K49" s="205" t="e">
        <f>IF('Crisis Indicator Data'!#REF!="No Data",1,IF(#REF!&lt;&gt;"",1,0))</f>
        <v>#REF!</v>
      </c>
      <c r="L49" s="205" t="e">
        <f>IF('Crisis Indicator Data'!#REF!="No Data",1,IF(#REF!&lt;&gt;"",1,0))</f>
        <v>#REF!</v>
      </c>
      <c r="M49" s="205" t="e">
        <f>IF('Crisis Indicator Data'!#REF!="No Data",1,IF(#REF!&lt;&gt;"",1,0))</f>
        <v>#REF!</v>
      </c>
      <c r="N49" s="205" t="e">
        <f>IF('Crisis Indicator Data'!#REF!="No Data",1,IF(#REF!&lt;&gt;"",1,0))</f>
        <v>#REF!</v>
      </c>
      <c r="O49" s="205" t="e">
        <f>IF('Crisis Indicator Data'!#REF!="No Data",1,IF(#REF!&lt;&gt;"",1,0))</f>
        <v>#REF!</v>
      </c>
      <c r="P49" s="205" t="e">
        <f>IF('Crisis Indicator Data'!#REF!="No Data",1,IF(#REF!&lt;&gt;"",1,0))</f>
        <v>#REF!</v>
      </c>
      <c r="Q49" s="205" t="e">
        <f>IF('Crisis Indicator Data'!#REF!="No Data",1,IF(#REF!&lt;&gt;"",1,0))</f>
        <v>#REF!</v>
      </c>
      <c r="R49" s="205" t="e">
        <f>IF('Crisis Indicator Data'!#REF!="No Data",1,IF(#REF!&lt;&gt;"",1,0))</f>
        <v>#REF!</v>
      </c>
      <c r="S49" s="205" t="e">
        <f>IF('Crisis Indicator Data'!#REF!="No Data",1,IF(#REF!&lt;&gt;"",1,0))</f>
        <v>#REF!</v>
      </c>
      <c r="T49" s="205" t="e">
        <f>IF('Crisis Indicator Data'!#REF!="No Data",1,IF(#REF!&lt;&gt;"",1,0))</f>
        <v>#REF!</v>
      </c>
      <c r="U49" s="205" t="e">
        <f>IF('Crisis Indicator Data'!#REF!="No Data",1,IF(#REF!&lt;&gt;"",1,0))</f>
        <v>#REF!</v>
      </c>
      <c r="V49" s="205" t="e">
        <f>IF('Crisis Indicator Data'!#REF!="No Data",1,IF(#REF!&lt;&gt;"",1,0))</f>
        <v>#REF!</v>
      </c>
      <c r="W49" s="205" t="e">
        <f>IF('Crisis Indicator Data'!#REF!="No Data",1,IF(#REF!&lt;&gt;"",1,0))</f>
        <v>#REF!</v>
      </c>
      <c r="X49" s="205" t="e">
        <f>IF('Crisis Indicator Data'!#REF!="No Data",1,IF(#REF!&lt;&gt;"",1,0))</f>
        <v>#REF!</v>
      </c>
      <c r="Y49" s="205" t="e">
        <f>IF('Crisis Indicator Data'!#REF!="No Data",1,IF(#REF!&lt;&gt;"",1,0))</f>
        <v>#REF!</v>
      </c>
      <c r="Z49" s="205" t="e">
        <f>IF('Crisis Indicator Data'!#REF!="No Data",1,IF(#REF!&lt;&gt;"",1,0))</f>
        <v>#REF!</v>
      </c>
      <c r="AA49" s="205" t="e">
        <f>IF('Crisis Indicator Data'!#REF!="No Data",1,IF(#REF!&lt;&gt;"",1,0))</f>
        <v>#REF!</v>
      </c>
      <c r="AB49" s="205" t="e">
        <f>IF('Crisis Indicator Data'!#REF!="No Data",1,IF(#REF!&lt;&gt;"",1,0))</f>
        <v>#REF!</v>
      </c>
      <c r="AC49" s="205" t="e">
        <f>IF('Crisis Indicator Data'!#REF!="No Data",1,IF(#REF!&lt;&gt;"",1,0))</f>
        <v>#REF!</v>
      </c>
      <c r="AD49" s="205" t="e">
        <f>IF('Crisis Indicator Data'!#REF!="No Data",1,IF(#REF!&lt;&gt;"",1,0))</f>
        <v>#REF!</v>
      </c>
      <c r="AE49" s="205" t="e">
        <f>IF('Crisis Indicator Data'!#REF!="No Data",1,IF(#REF!&lt;&gt;"",1,0))</f>
        <v>#REF!</v>
      </c>
      <c r="AF49" s="205" t="e">
        <f>IF('Crisis Indicator Data'!#REF!="No Data",1,IF(#REF!&lt;&gt;"",1,0))</f>
        <v>#REF!</v>
      </c>
      <c r="AG49" s="205" t="e">
        <f>IF('Crisis Indicator Data'!#REF!="No Data",1,IF(#REF!&lt;&gt;"",1,0))</f>
        <v>#REF!</v>
      </c>
      <c r="AH49" s="205" t="e">
        <f>IF('Crisis Indicator Data'!#REF!="No Data",1,IF(#REF!&lt;&gt;"",1,0))</f>
        <v>#REF!</v>
      </c>
      <c r="AI49" s="205" t="e">
        <f>IF('Crisis Indicator Data'!#REF!="No Data",1,IF(#REF!&lt;&gt;"",1,0))</f>
        <v>#REF!</v>
      </c>
      <c r="AJ49" s="205" t="e">
        <f>IF('Crisis Indicator Data'!#REF!="No Data",1,IF(#REF!&lt;&gt;"",1,0))</f>
        <v>#REF!</v>
      </c>
      <c r="AK49" s="205" t="e">
        <f>IF('Crisis Indicator Data'!#REF!="No Data",1,IF(#REF!&lt;&gt;"",1,0))</f>
        <v>#REF!</v>
      </c>
      <c r="AL49" s="205" t="e">
        <f>IF('Crisis Indicator Data'!#REF!="No Data",1,IF(#REF!&lt;&gt;"",1,0))</f>
        <v>#REF!</v>
      </c>
      <c r="AM49" s="205" t="e">
        <f>IF('Crisis Indicator Data'!#REF!="No Data",1,IF(#REF!&lt;&gt;"",1,0))</f>
        <v>#REF!</v>
      </c>
      <c r="AN49" s="205" t="e">
        <f>IF('Crisis Indicator Data'!#REF!="No Data",1,IF(#REF!&lt;&gt;"",1,0))</f>
        <v>#REF!</v>
      </c>
      <c r="AO49" s="205" t="e">
        <f>IF('Crisis Indicator Data'!#REF!="No Data",1,IF(#REF!&lt;&gt;"",1,0))</f>
        <v>#REF!</v>
      </c>
      <c r="AP49" s="205" t="e">
        <f>IF('Crisis Indicator Data'!#REF!="No Data",1,IF(#REF!&lt;&gt;"",1,0))</f>
        <v>#REF!</v>
      </c>
      <c r="AQ49" s="205" t="e">
        <f>IF('Crisis Indicator Data'!#REF!="No Data",1,IF(#REF!&lt;&gt;"",1,0))</f>
        <v>#REF!</v>
      </c>
      <c r="AR49" s="205" t="e">
        <f>IF('Crisis Indicator Data'!#REF!="No Data",1,IF(#REF!&lt;&gt;"",1,0))</f>
        <v>#REF!</v>
      </c>
      <c r="AS49" s="205" t="e">
        <f>IF('Crisis Indicator Data'!#REF!="No Data",1,IF(#REF!&lt;&gt;"",1,0))</f>
        <v>#REF!</v>
      </c>
      <c r="AT49" s="205" t="e">
        <f>IF('Crisis Indicator Data'!#REF!="No Data",1,IF(#REF!&lt;&gt;"",1,0))</f>
        <v>#REF!</v>
      </c>
      <c r="AU49" s="205" t="e">
        <f>IF('Crisis Indicator Data'!#REF!="No Data",1,IF(#REF!&lt;&gt;"",1,0))</f>
        <v>#REF!</v>
      </c>
      <c r="AV49" s="205" t="e">
        <f>IF('Crisis Indicator Data'!#REF!="No Data",1,IF(#REF!&lt;&gt;"",1,0))</f>
        <v>#REF!</v>
      </c>
      <c r="AW49" s="205" t="e">
        <f>IF('Crisis Indicator Data'!#REF!="No Data",1,IF(#REF!&lt;&gt;"",1,0))</f>
        <v>#REF!</v>
      </c>
      <c r="AX49" s="205" t="e">
        <f>IF('Crisis Indicator Data'!#REF!="No Data",1,IF(#REF!&lt;&gt;"",1,0))</f>
        <v>#REF!</v>
      </c>
      <c r="AY49" s="205" t="e">
        <f>IF('Crisis Indicator Data'!#REF!="No Data",1,IF(#REF!&lt;&gt;"",1,0))</f>
        <v>#REF!</v>
      </c>
      <c r="AZ49" s="205" t="e">
        <f>IF('Crisis Indicator Data'!#REF!="No Data",1,IF(#REF!&lt;&gt;"",1,0))</f>
        <v>#REF!</v>
      </c>
      <c r="BA49" t="e">
        <f t="shared" si="2"/>
        <v>#REF!</v>
      </c>
      <c r="BB49" s="22" t="e">
        <f t="shared" si="3"/>
        <v>#REF!</v>
      </c>
    </row>
    <row r="50" spans="1:54" x14ac:dyDescent="0.35">
      <c r="A50" t="s">
        <v>6976</v>
      </c>
      <c r="B50" s="205" t="e">
        <f>IF('Crisis Indicator Data'!#REF!="No Data",1,IF(#REF!&lt;&gt;"",1,0))</f>
        <v>#REF!</v>
      </c>
      <c r="C50" s="205" t="e">
        <f>IF('Crisis Indicator Data'!#REF!="No Data",1,IF(#REF!&lt;&gt;"",1,0))</f>
        <v>#REF!</v>
      </c>
      <c r="D50" s="205" t="e">
        <f>IF('Crisis Indicator Data'!#REF!="No Data",1,IF(#REF!&lt;&gt;"",1,0))</f>
        <v>#REF!</v>
      </c>
      <c r="E50" s="205" t="e">
        <f>IF('Crisis Indicator Data'!#REF!="No Data",1,IF(#REF!&lt;&gt;"",1,0))</f>
        <v>#REF!</v>
      </c>
      <c r="F50" s="205" t="e">
        <f>IF('Crisis Indicator Data'!#REF!="No Data",1,IF(#REF!&lt;&gt;"",1,0))</f>
        <v>#REF!</v>
      </c>
      <c r="G50" s="205" t="e">
        <f>IF('Crisis Indicator Data'!#REF!="No Data",1,IF(#REF!&lt;&gt;"",1,0))</f>
        <v>#REF!</v>
      </c>
      <c r="H50" s="205" t="e">
        <f>IF('Crisis Indicator Data'!#REF!="No Data",1,IF(#REF!&lt;&gt;"",1,0))</f>
        <v>#REF!</v>
      </c>
      <c r="I50" s="205" t="e">
        <f>IF('Crisis Indicator Data'!#REF!="No Data",1,IF(#REF!&lt;&gt;"",1,0))</f>
        <v>#REF!</v>
      </c>
      <c r="J50" s="205" t="e">
        <f>IF('Crisis Indicator Data'!#REF!="No Data",1,IF(#REF!&lt;&gt;"",1,0))</f>
        <v>#REF!</v>
      </c>
      <c r="K50" s="205" t="e">
        <f>IF('Crisis Indicator Data'!#REF!="No Data",1,IF(#REF!&lt;&gt;"",1,0))</f>
        <v>#REF!</v>
      </c>
      <c r="L50" s="205" t="e">
        <f>IF('Crisis Indicator Data'!#REF!="No Data",1,IF(#REF!&lt;&gt;"",1,0))</f>
        <v>#REF!</v>
      </c>
      <c r="M50" s="205" t="e">
        <f>IF('Crisis Indicator Data'!#REF!="No Data",1,IF(#REF!&lt;&gt;"",1,0))</f>
        <v>#REF!</v>
      </c>
      <c r="N50" s="205" t="e">
        <f>IF('Crisis Indicator Data'!#REF!="No Data",1,IF(#REF!&lt;&gt;"",1,0))</f>
        <v>#REF!</v>
      </c>
      <c r="O50" s="205" t="e">
        <f>IF('Crisis Indicator Data'!#REF!="No Data",1,IF(#REF!&lt;&gt;"",1,0))</f>
        <v>#REF!</v>
      </c>
      <c r="P50" s="205" t="e">
        <f>IF('Crisis Indicator Data'!#REF!="No Data",1,IF(#REF!&lt;&gt;"",1,0))</f>
        <v>#REF!</v>
      </c>
      <c r="Q50" s="205" t="e">
        <f>IF('Crisis Indicator Data'!#REF!="No Data",1,IF(#REF!&lt;&gt;"",1,0))</f>
        <v>#REF!</v>
      </c>
      <c r="R50" s="205" t="e">
        <f>IF('Crisis Indicator Data'!#REF!="No Data",1,IF(#REF!&lt;&gt;"",1,0))</f>
        <v>#REF!</v>
      </c>
      <c r="S50" s="205" t="e">
        <f>IF('Crisis Indicator Data'!#REF!="No Data",1,IF(#REF!&lt;&gt;"",1,0))</f>
        <v>#REF!</v>
      </c>
      <c r="T50" s="205" t="e">
        <f>IF('Crisis Indicator Data'!#REF!="No Data",1,IF(#REF!&lt;&gt;"",1,0))</f>
        <v>#REF!</v>
      </c>
      <c r="U50" s="205" t="e">
        <f>IF('Crisis Indicator Data'!#REF!="No Data",1,IF(#REF!&lt;&gt;"",1,0))</f>
        <v>#REF!</v>
      </c>
      <c r="V50" s="205" t="e">
        <f>IF('Crisis Indicator Data'!#REF!="No Data",1,IF(#REF!&lt;&gt;"",1,0))</f>
        <v>#REF!</v>
      </c>
      <c r="W50" s="205" t="e">
        <f>IF('Crisis Indicator Data'!#REF!="No Data",1,IF(#REF!&lt;&gt;"",1,0))</f>
        <v>#REF!</v>
      </c>
      <c r="X50" s="205" t="e">
        <f>IF('Crisis Indicator Data'!#REF!="No Data",1,IF(#REF!&lt;&gt;"",1,0))</f>
        <v>#REF!</v>
      </c>
      <c r="Y50" s="205" t="e">
        <f>IF('Crisis Indicator Data'!#REF!="No Data",1,IF(#REF!&lt;&gt;"",1,0))</f>
        <v>#REF!</v>
      </c>
      <c r="Z50" s="205" t="e">
        <f>IF('Crisis Indicator Data'!#REF!="No Data",1,IF(#REF!&lt;&gt;"",1,0))</f>
        <v>#REF!</v>
      </c>
      <c r="AA50" s="205" t="e">
        <f>IF('Crisis Indicator Data'!#REF!="No Data",1,IF(#REF!&lt;&gt;"",1,0))</f>
        <v>#REF!</v>
      </c>
      <c r="AB50" s="205" t="e">
        <f>IF('Crisis Indicator Data'!#REF!="No Data",1,IF(#REF!&lt;&gt;"",1,0))</f>
        <v>#REF!</v>
      </c>
      <c r="AC50" s="205" t="e">
        <f>IF('Crisis Indicator Data'!#REF!="No Data",1,IF(#REF!&lt;&gt;"",1,0))</f>
        <v>#REF!</v>
      </c>
      <c r="AD50" s="205" t="e">
        <f>IF('Crisis Indicator Data'!#REF!="No Data",1,IF(#REF!&lt;&gt;"",1,0))</f>
        <v>#REF!</v>
      </c>
      <c r="AE50" s="205" t="e">
        <f>IF('Crisis Indicator Data'!#REF!="No Data",1,IF(#REF!&lt;&gt;"",1,0))</f>
        <v>#REF!</v>
      </c>
      <c r="AF50" s="205" t="e">
        <f>IF('Crisis Indicator Data'!#REF!="No Data",1,IF(#REF!&lt;&gt;"",1,0))</f>
        <v>#REF!</v>
      </c>
      <c r="AG50" s="205" t="e">
        <f>IF('Crisis Indicator Data'!#REF!="No Data",1,IF(#REF!&lt;&gt;"",1,0))</f>
        <v>#REF!</v>
      </c>
      <c r="AH50" s="205" t="e">
        <f>IF('Crisis Indicator Data'!#REF!="No Data",1,IF(#REF!&lt;&gt;"",1,0))</f>
        <v>#REF!</v>
      </c>
      <c r="AI50" s="205" t="e">
        <f>IF('Crisis Indicator Data'!#REF!="No Data",1,IF(#REF!&lt;&gt;"",1,0))</f>
        <v>#REF!</v>
      </c>
      <c r="AJ50" s="205" t="e">
        <f>IF('Crisis Indicator Data'!#REF!="No Data",1,IF(#REF!&lt;&gt;"",1,0))</f>
        <v>#REF!</v>
      </c>
      <c r="AK50" s="205" t="e">
        <f>IF('Crisis Indicator Data'!#REF!="No Data",1,IF(#REF!&lt;&gt;"",1,0))</f>
        <v>#REF!</v>
      </c>
      <c r="AL50" s="205" t="e">
        <f>IF('Crisis Indicator Data'!#REF!="No Data",1,IF(#REF!&lt;&gt;"",1,0))</f>
        <v>#REF!</v>
      </c>
      <c r="AM50" s="205" t="e">
        <f>IF('Crisis Indicator Data'!#REF!="No Data",1,IF(#REF!&lt;&gt;"",1,0))</f>
        <v>#REF!</v>
      </c>
      <c r="AN50" s="205" t="e">
        <f>IF('Crisis Indicator Data'!#REF!="No Data",1,IF(#REF!&lt;&gt;"",1,0))</f>
        <v>#REF!</v>
      </c>
      <c r="AO50" s="205" t="e">
        <f>IF('Crisis Indicator Data'!#REF!="No Data",1,IF(#REF!&lt;&gt;"",1,0))</f>
        <v>#REF!</v>
      </c>
      <c r="AP50" s="205" t="e">
        <f>IF('Crisis Indicator Data'!#REF!="No Data",1,IF(#REF!&lt;&gt;"",1,0))</f>
        <v>#REF!</v>
      </c>
      <c r="AQ50" s="205" t="e">
        <f>IF('Crisis Indicator Data'!#REF!="No Data",1,IF(#REF!&lt;&gt;"",1,0))</f>
        <v>#REF!</v>
      </c>
      <c r="AR50" s="205" t="e">
        <f>IF('Crisis Indicator Data'!#REF!="No Data",1,IF(#REF!&lt;&gt;"",1,0))</f>
        <v>#REF!</v>
      </c>
      <c r="AS50" s="205" t="e">
        <f>IF('Crisis Indicator Data'!#REF!="No Data",1,IF(#REF!&lt;&gt;"",1,0))</f>
        <v>#REF!</v>
      </c>
      <c r="AT50" s="205" t="e">
        <f>IF('Crisis Indicator Data'!#REF!="No Data",1,IF(#REF!&lt;&gt;"",1,0))</f>
        <v>#REF!</v>
      </c>
      <c r="AU50" s="205" t="e">
        <f>IF('Crisis Indicator Data'!#REF!="No Data",1,IF(#REF!&lt;&gt;"",1,0))</f>
        <v>#REF!</v>
      </c>
      <c r="AV50" s="205" t="e">
        <f>IF('Crisis Indicator Data'!#REF!="No Data",1,IF(#REF!&lt;&gt;"",1,0))</f>
        <v>#REF!</v>
      </c>
      <c r="AW50" s="205" t="e">
        <f>IF('Crisis Indicator Data'!#REF!="No Data",1,IF(#REF!&lt;&gt;"",1,0))</f>
        <v>#REF!</v>
      </c>
      <c r="AX50" s="205" t="e">
        <f>IF('Crisis Indicator Data'!#REF!="No Data",1,IF(#REF!&lt;&gt;"",1,0))</f>
        <v>#REF!</v>
      </c>
      <c r="AY50" s="205" t="e">
        <f>IF('Crisis Indicator Data'!#REF!="No Data",1,IF(#REF!&lt;&gt;"",1,0))</f>
        <v>#REF!</v>
      </c>
      <c r="AZ50" s="205" t="e">
        <f>IF('Crisis Indicator Data'!#REF!="No Data",1,IF(#REF!&lt;&gt;"",1,0))</f>
        <v>#REF!</v>
      </c>
      <c r="BA50" t="e">
        <f t="shared" si="2"/>
        <v>#REF!</v>
      </c>
      <c r="BB50" s="22" t="e">
        <f t="shared" si="3"/>
        <v>#REF!</v>
      </c>
    </row>
    <row r="51" spans="1:54" x14ac:dyDescent="0.35">
      <c r="A51" t="s">
        <v>6978</v>
      </c>
      <c r="B51" s="205" t="e">
        <f>IF('Crisis Indicator Data'!#REF!="No Data",1,IF(#REF!&lt;&gt;"",1,0))</f>
        <v>#REF!</v>
      </c>
      <c r="C51" s="205" t="e">
        <f>IF('Crisis Indicator Data'!#REF!="No Data",1,IF(#REF!&lt;&gt;"",1,0))</f>
        <v>#REF!</v>
      </c>
      <c r="D51" s="205" t="e">
        <f>IF('Crisis Indicator Data'!#REF!="No Data",1,IF(#REF!&lt;&gt;"",1,0))</f>
        <v>#REF!</v>
      </c>
      <c r="E51" s="205" t="e">
        <f>IF('Crisis Indicator Data'!#REF!="No Data",1,IF(#REF!&lt;&gt;"",1,0))</f>
        <v>#REF!</v>
      </c>
      <c r="F51" s="205" t="e">
        <f>IF('Crisis Indicator Data'!#REF!="No Data",1,IF(#REF!&lt;&gt;"",1,0))</f>
        <v>#REF!</v>
      </c>
      <c r="G51" s="205" t="e">
        <f>IF('Crisis Indicator Data'!#REF!="No Data",1,IF(#REF!&lt;&gt;"",1,0))</f>
        <v>#REF!</v>
      </c>
      <c r="H51" s="205" t="e">
        <f>IF('Crisis Indicator Data'!#REF!="No Data",1,IF(#REF!&lt;&gt;"",1,0))</f>
        <v>#REF!</v>
      </c>
      <c r="I51" s="205" t="e">
        <f>IF('Crisis Indicator Data'!#REF!="No Data",1,IF(#REF!&lt;&gt;"",1,0))</f>
        <v>#REF!</v>
      </c>
      <c r="J51" s="205" t="e">
        <f>IF('Crisis Indicator Data'!#REF!="No Data",1,IF(#REF!&lt;&gt;"",1,0))</f>
        <v>#REF!</v>
      </c>
      <c r="K51" s="205" t="e">
        <f>IF('Crisis Indicator Data'!#REF!="No Data",1,IF(#REF!&lt;&gt;"",1,0))</f>
        <v>#REF!</v>
      </c>
      <c r="L51" s="205" t="e">
        <f>IF('Crisis Indicator Data'!#REF!="No Data",1,IF(#REF!&lt;&gt;"",1,0))</f>
        <v>#REF!</v>
      </c>
      <c r="M51" s="205" t="e">
        <f>IF('Crisis Indicator Data'!#REF!="No Data",1,IF(#REF!&lt;&gt;"",1,0))</f>
        <v>#REF!</v>
      </c>
      <c r="N51" s="205" t="e">
        <f>IF('Crisis Indicator Data'!#REF!="No Data",1,IF(#REF!&lt;&gt;"",1,0))</f>
        <v>#REF!</v>
      </c>
      <c r="O51" s="205" t="e">
        <f>IF('Crisis Indicator Data'!#REF!="No Data",1,IF(#REF!&lt;&gt;"",1,0))</f>
        <v>#REF!</v>
      </c>
      <c r="P51" s="205" t="e">
        <f>IF('Crisis Indicator Data'!#REF!="No Data",1,IF(#REF!&lt;&gt;"",1,0))</f>
        <v>#REF!</v>
      </c>
      <c r="Q51" s="205" t="e">
        <f>IF('Crisis Indicator Data'!#REF!="No Data",1,IF(#REF!&lt;&gt;"",1,0))</f>
        <v>#REF!</v>
      </c>
      <c r="R51" s="205" t="e">
        <f>IF('Crisis Indicator Data'!#REF!="No Data",1,IF(#REF!&lt;&gt;"",1,0))</f>
        <v>#REF!</v>
      </c>
      <c r="S51" s="205" t="e">
        <f>IF('Crisis Indicator Data'!#REF!="No Data",1,IF(#REF!&lt;&gt;"",1,0))</f>
        <v>#REF!</v>
      </c>
      <c r="T51" s="205" t="e">
        <f>IF('Crisis Indicator Data'!#REF!="No Data",1,IF(#REF!&lt;&gt;"",1,0))</f>
        <v>#REF!</v>
      </c>
      <c r="U51" s="205" t="e">
        <f>IF('Crisis Indicator Data'!#REF!="No Data",1,IF(#REF!&lt;&gt;"",1,0))</f>
        <v>#REF!</v>
      </c>
      <c r="V51" s="205" t="e">
        <f>IF('Crisis Indicator Data'!#REF!="No Data",1,IF(#REF!&lt;&gt;"",1,0))</f>
        <v>#REF!</v>
      </c>
      <c r="W51" s="205" t="e">
        <f>IF('Crisis Indicator Data'!#REF!="No Data",1,IF(#REF!&lt;&gt;"",1,0))</f>
        <v>#REF!</v>
      </c>
      <c r="X51" s="205" t="e">
        <f>IF('Crisis Indicator Data'!#REF!="No Data",1,IF(#REF!&lt;&gt;"",1,0))</f>
        <v>#REF!</v>
      </c>
      <c r="Y51" s="205" t="e">
        <f>IF('Crisis Indicator Data'!#REF!="No Data",1,IF(#REF!&lt;&gt;"",1,0))</f>
        <v>#REF!</v>
      </c>
      <c r="Z51" s="205" t="e">
        <f>IF('Crisis Indicator Data'!#REF!="No Data",1,IF(#REF!&lt;&gt;"",1,0))</f>
        <v>#REF!</v>
      </c>
      <c r="AA51" s="205" t="e">
        <f>IF('Crisis Indicator Data'!#REF!="No Data",1,IF(#REF!&lt;&gt;"",1,0))</f>
        <v>#REF!</v>
      </c>
      <c r="AB51" s="205" t="e">
        <f>IF('Crisis Indicator Data'!#REF!="No Data",1,IF(#REF!&lt;&gt;"",1,0))</f>
        <v>#REF!</v>
      </c>
      <c r="AC51" s="205" t="e">
        <f>IF('Crisis Indicator Data'!#REF!="No Data",1,IF(#REF!&lt;&gt;"",1,0))</f>
        <v>#REF!</v>
      </c>
      <c r="AD51" s="205" t="e">
        <f>IF('Crisis Indicator Data'!#REF!="No Data",1,IF(#REF!&lt;&gt;"",1,0))</f>
        <v>#REF!</v>
      </c>
      <c r="AE51" s="205" t="e">
        <f>IF('Crisis Indicator Data'!#REF!="No Data",1,IF(#REF!&lt;&gt;"",1,0))</f>
        <v>#REF!</v>
      </c>
      <c r="AF51" s="205" t="e">
        <f>IF('Crisis Indicator Data'!#REF!="No Data",1,IF(#REF!&lt;&gt;"",1,0))</f>
        <v>#REF!</v>
      </c>
      <c r="AG51" s="205" t="e">
        <f>IF('Crisis Indicator Data'!#REF!="No Data",1,IF(#REF!&lt;&gt;"",1,0))</f>
        <v>#REF!</v>
      </c>
      <c r="AH51" s="205" t="e">
        <f>IF('Crisis Indicator Data'!#REF!="No Data",1,IF(#REF!&lt;&gt;"",1,0))</f>
        <v>#REF!</v>
      </c>
      <c r="AI51" s="205" t="e">
        <f>IF('Crisis Indicator Data'!#REF!="No Data",1,IF(#REF!&lt;&gt;"",1,0))</f>
        <v>#REF!</v>
      </c>
      <c r="AJ51" s="205" t="e">
        <f>IF('Crisis Indicator Data'!#REF!="No Data",1,IF(#REF!&lt;&gt;"",1,0))</f>
        <v>#REF!</v>
      </c>
      <c r="AK51" s="205" t="e">
        <f>IF('Crisis Indicator Data'!#REF!="No Data",1,IF(#REF!&lt;&gt;"",1,0))</f>
        <v>#REF!</v>
      </c>
      <c r="AL51" s="205" t="e">
        <f>IF('Crisis Indicator Data'!#REF!="No Data",1,IF(#REF!&lt;&gt;"",1,0))</f>
        <v>#REF!</v>
      </c>
      <c r="AM51" s="205" t="e">
        <f>IF('Crisis Indicator Data'!#REF!="No Data",1,IF(#REF!&lt;&gt;"",1,0))</f>
        <v>#REF!</v>
      </c>
      <c r="AN51" s="205" t="e">
        <f>IF('Crisis Indicator Data'!#REF!="No Data",1,IF(#REF!&lt;&gt;"",1,0))</f>
        <v>#REF!</v>
      </c>
      <c r="AO51" s="205" t="e">
        <f>IF('Crisis Indicator Data'!#REF!="No Data",1,IF(#REF!&lt;&gt;"",1,0))</f>
        <v>#REF!</v>
      </c>
      <c r="AP51" s="205" t="e">
        <f>IF('Crisis Indicator Data'!#REF!="No Data",1,IF(#REF!&lt;&gt;"",1,0))</f>
        <v>#REF!</v>
      </c>
      <c r="AQ51" s="205" t="e">
        <f>IF('Crisis Indicator Data'!#REF!="No Data",1,IF(#REF!&lt;&gt;"",1,0))</f>
        <v>#REF!</v>
      </c>
      <c r="AR51" s="205" t="e">
        <f>IF('Crisis Indicator Data'!#REF!="No Data",1,IF(#REF!&lt;&gt;"",1,0))</f>
        <v>#REF!</v>
      </c>
      <c r="AS51" s="205" t="e">
        <f>IF('Crisis Indicator Data'!#REF!="No Data",1,IF(#REF!&lt;&gt;"",1,0))</f>
        <v>#REF!</v>
      </c>
      <c r="AT51" s="205" t="e">
        <f>IF('Crisis Indicator Data'!#REF!="No Data",1,IF(#REF!&lt;&gt;"",1,0))</f>
        <v>#REF!</v>
      </c>
      <c r="AU51" s="205" t="e">
        <f>IF('Crisis Indicator Data'!#REF!="No Data",1,IF(#REF!&lt;&gt;"",1,0))</f>
        <v>#REF!</v>
      </c>
      <c r="AV51" s="205" t="e">
        <f>IF('Crisis Indicator Data'!#REF!="No Data",1,IF(#REF!&lt;&gt;"",1,0))</f>
        <v>#REF!</v>
      </c>
      <c r="AW51" s="205" t="e">
        <f>IF('Crisis Indicator Data'!#REF!="No Data",1,IF(#REF!&lt;&gt;"",1,0))</f>
        <v>#REF!</v>
      </c>
      <c r="AX51" s="205" t="e">
        <f>IF('Crisis Indicator Data'!#REF!="No Data",1,IF(#REF!&lt;&gt;"",1,0))</f>
        <v>#REF!</v>
      </c>
      <c r="AY51" s="205" t="e">
        <f>IF('Crisis Indicator Data'!#REF!="No Data",1,IF(#REF!&lt;&gt;"",1,0))</f>
        <v>#REF!</v>
      </c>
      <c r="AZ51" s="205" t="e">
        <f>IF('Crisis Indicator Data'!#REF!="No Data",1,IF(#REF!&lt;&gt;"",1,0))</f>
        <v>#REF!</v>
      </c>
      <c r="BA51" t="e">
        <f t="shared" si="2"/>
        <v>#REF!</v>
      </c>
      <c r="BB51" s="22" t="e">
        <f t="shared" si="3"/>
        <v>#REF!</v>
      </c>
    </row>
    <row r="52" spans="1:54" x14ac:dyDescent="0.35">
      <c r="A52" t="s">
        <v>6979</v>
      </c>
      <c r="B52" s="205" t="e">
        <f>IF('Crisis Indicator Data'!#REF!="No Data",1,IF(#REF!&lt;&gt;"",1,0))</f>
        <v>#REF!</v>
      </c>
      <c r="C52" s="205" t="e">
        <f>IF('Crisis Indicator Data'!#REF!="No Data",1,IF(#REF!&lt;&gt;"",1,0))</f>
        <v>#REF!</v>
      </c>
      <c r="D52" s="205" t="e">
        <f>IF('Crisis Indicator Data'!#REF!="No Data",1,IF(#REF!&lt;&gt;"",1,0))</f>
        <v>#REF!</v>
      </c>
      <c r="E52" s="205" t="e">
        <f>IF('Crisis Indicator Data'!#REF!="No Data",1,IF(#REF!&lt;&gt;"",1,0))</f>
        <v>#REF!</v>
      </c>
      <c r="F52" s="205" t="e">
        <f>IF('Crisis Indicator Data'!#REF!="No Data",1,IF(#REF!&lt;&gt;"",1,0))</f>
        <v>#REF!</v>
      </c>
      <c r="G52" s="205" t="e">
        <f>IF('Crisis Indicator Data'!#REF!="No Data",1,IF(#REF!&lt;&gt;"",1,0))</f>
        <v>#REF!</v>
      </c>
      <c r="H52" s="205" t="e">
        <f>IF('Crisis Indicator Data'!#REF!="No Data",1,IF(#REF!&lt;&gt;"",1,0))</f>
        <v>#REF!</v>
      </c>
      <c r="I52" s="205" t="e">
        <f>IF('Crisis Indicator Data'!#REF!="No Data",1,IF(#REF!&lt;&gt;"",1,0))</f>
        <v>#REF!</v>
      </c>
      <c r="J52" s="205" t="e">
        <f>IF('Crisis Indicator Data'!#REF!="No Data",1,IF(#REF!&lt;&gt;"",1,0))</f>
        <v>#REF!</v>
      </c>
      <c r="K52" s="205" t="e">
        <f>IF('Crisis Indicator Data'!#REF!="No Data",1,IF(#REF!&lt;&gt;"",1,0))</f>
        <v>#REF!</v>
      </c>
      <c r="L52" s="205" t="e">
        <f>IF('Crisis Indicator Data'!#REF!="No Data",1,IF(#REF!&lt;&gt;"",1,0))</f>
        <v>#REF!</v>
      </c>
      <c r="M52" s="205" t="e">
        <f>IF('Crisis Indicator Data'!#REF!="No Data",1,IF(#REF!&lt;&gt;"",1,0))</f>
        <v>#REF!</v>
      </c>
      <c r="N52" s="205" t="e">
        <f>IF('Crisis Indicator Data'!#REF!="No Data",1,IF(#REF!&lt;&gt;"",1,0))</f>
        <v>#REF!</v>
      </c>
      <c r="O52" s="205" t="e">
        <f>IF('Crisis Indicator Data'!#REF!="No Data",1,IF(#REF!&lt;&gt;"",1,0))</f>
        <v>#REF!</v>
      </c>
      <c r="P52" s="205" t="e">
        <f>IF('Crisis Indicator Data'!#REF!="No Data",1,IF(#REF!&lt;&gt;"",1,0))</f>
        <v>#REF!</v>
      </c>
      <c r="Q52" s="205" t="e">
        <f>IF('Crisis Indicator Data'!#REF!="No Data",1,IF(#REF!&lt;&gt;"",1,0))</f>
        <v>#REF!</v>
      </c>
      <c r="R52" s="205" t="e">
        <f>IF('Crisis Indicator Data'!#REF!="No Data",1,IF(#REF!&lt;&gt;"",1,0))</f>
        <v>#REF!</v>
      </c>
      <c r="S52" s="205" t="e">
        <f>IF('Crisis Indicator Data'!#REF!="No Data",1,IF(#REF!&lt;&gt;"",1,0))</f>
        <v>#REF!</v>
      </c>
      <c r="T52" s="205" t="e">
        <f>IF('Crisis Indicator Data'!#REF!="No Data",1,IF(#REF!&lt;&gt;"",1,0))</f>
        <v>#REF!</v>
      </c>
      <c r="U52" s="205" t="e">
        <f>IF('Crisis Indicator Data'!#REF!="No Data",1,IF(#REF!&lt;&gt;"",1,0))</f>
        <v>#REF!</v>
      </c>
      <c r="V52" s="205" t="e">
        <f>IF('Crisis Indicator Data'!#REF!="No Data",1,IF(#REF!&lt;&gt;"",1,0))</f>
        <v>#REF!</v>
      </c>
      <c r="W52" s="205" t="e">
        <f>IF('Crisis Indicator Data'!#REF!="No Data",1,IF(#REF!&lt;&gt;"",1,0))</f>
        <v>#REF!</v>
      </c>
      <c r="X52" s="205" t="e">
        <f>IF('Crisis Indicator Data'!#REF!="No Data",1,IF(#REF!&lt;&gt;"",1,0))</f>
        <v>#REF!</v>
      </c>
      <c r="Y52" s="205" t="e">
        <f>IF('Crisis Indicator Data'!#REF!="No Data",1,IF(#REF!&lt;&gt;"",1,0))</f>
        <v>#REF!</v>
      </c>
      <c r="Z52" s="205" t="e">
        <f>IF('Crisis Indicator Data'!#REF!="No Data",1,IF(#REF!&lt;&gt;"",1,0))</f>
        <v>#REF!</v>
      </c>
      <c r="AA52" s="205" t="e">
        <f>IF('Crisis Indicator Data'!#REF!="No Data",1,IF(#REF!&lt;&gt;"",1,0))</f>
        <v>#REF!</v>
      </c>
      <c r="AB52" s="205" t="e">
        <f>IF('Crisis Indicator Data'!#REF!="No Data",1,IF(#REF!&lt;&gt;"",1,0))</f>
        <v>#REF!</v>
      </c>
      <c r="AC52" s="205" t="e">
        <f>IF('Crisis Indicator Data'!#REF!="No Data",1,IF(#REF!&lt;&gt;"",1,0))</f>
        <v>#REF!</v>
      </c>
      <c r="AD52" s="205" t="e">
        <f>IF('Crisis Indicator Data'!#REF!="No Data",1,IF(#REF!&lt;&gt;"",1,0))</f>
        <v>#REF!</v>
      </c>
      <c r="AE52" s="205" t="e">
        <f>IF('Crisis Indicator Data'!#REF!="No Data",1,IF(#REF!&lt;&gt;"",1,0))</f>
        <v>#REF!</v>
      </c>
      <c r="AF52" s="205" t="e">
        <f>IF('Crisis Indicator Data'!#REF!="No Data",1,IF(#REF!&lt;&gt;"",1,0))</f>
        <v>#REF!</v>
      </c>
      <c r="AG52" s="205" t="e">
        <f>IF('Crisis Indicator Data'!#REF!="No Data",1,IF(#REF!&lt;&gt;"",1,0))</f>
        <v>#REF!</v>
      </c>
      <c r="AH52" s="205" t="e">
        <f>IF('Crisis Indicator Data'!#REF!="No Data",1,IF(#REF!&lt;&gt;"",1,0))</f>
        <v>#REF!</v>
      </c>
      <c r="AI52" s="205" t="e">
        <f>IF('Crisis Indicator Data'!#REF!="No Data",1,IF(#REF!&lt;&gt;"",1,0))</f>
        <v>#REF!</v>
      </c>
      <c r="AJ52" s="205" t="e">
        <f>IF('Crisis Indicator Data'!#REF!="No Data",1,IF(#REF!&lt;&gt;"",1,0))</f>
        <v>#REF!</v>
      </c>
      <c r="AK52" s="205" t="e">
        <f>IF('Crisis Indicator Data'!#REF!="No Data",1,IF(#REF!&lt;&gt;"",1,0))</f>
        <v>#REF!</v>
      </c>
      <c r="AL52" s="205" t="e">
        <f>IF('Crisis Indicator Data'!#REF!="No Data",1,IF(#REF!&lt;&gt;"",1,0))</f>
        <v>#REF!</v>
      </c>
      <c r="AM52" s="205" t="e">
        <f>IF('Crisis Indicator Data'!#REF!="No Data",1,IF(#REF!&lt;&gt;"",1,0))</f>
        <v>#REF!</v>
      </c>
      <c r="AN52" s="205" t="e">
        <f>IF('Crisis Indicator Data'!#REF!="No Data",1,IF(#REF!&lt;&gt;"",1,0))</f>
        <v>#REF!</v>
      </c>
      <c r="AO52" s="205" t="e">
        <f>IF('Crisis Indicator Data'!#REF!="No Data",1,IF(#REF!&lt;&gt;"",1,0))</f>
        <v>#REF!</v>
      </c>
      <c r="AP52" s="205" t="e">
        <f>IF('Crisis Indicator Data'!#REF!="No Data",1,IF(#REF!&lt;&gt;"",1,0))</f>
        <v>#REF!</v>
      </c>
      <c r="AQ52" s="205" t="e">
        <f>IF('Crisis Indicator Data'!#REF!="No Data",1,IF(#REF!&lt;&gt;"",1,0))</f>
        <v>#REF!</v>
      </c>
      <c r="AR52" s="205" t="e">
        <f>IF('Crisis Indicator Data'!#REF!="No Data",1,IF(#REF!&lt;&gt;"",1,0))</f>
        <v>#REF!</v>
      </c>
      <c r="AS52" s="205" t="e">
        <f>IF('Crisis Indicator Data'!#REF!="No Data",1,IF(#REF!&lt;&gt;"",1,0))</f>
        <v>#REF!</v>
      </c>
      <c r="AT52" s="205" t="e">
        <f>IF('Crisis Indicator Data'!#REF!="No Data",1,IF(#REF!&lt;&gt;"",1,0))</f>
        <v>#REF!</v>
      </c>
      <c r="AU52" s="205" t="e">
        <f>IF('Crisis Indicator Data'!#REF!="No Data",1,IF(#REF!&lt;&gt;"",1,0))</f>
        <v>#REF!</v>
      </c>
      <c r="AV52" s="205" t="e">
        <f>IF('Crisis Indicator Data'!#REF!="No Data",1,IF(#REF!&lt;&gt;"",1,0))</f>
        <v>#REF!</v>
      </c>
      <c r="AW52" s="205" t="e">
        <f>IF('Crisis Indicator Data'!#REF!="No Data",1,IF(#REF!&lt;&gt;"",1,0))</f>
        <v>#REF!</v>
      </c>
      <c r="AX52" s="205" t="e">
        <f>IF('Crisis Indicator Data'!#REF!="No Data",1,IF(#REF!&lt;&gt;"",1,0))</f>
        <v>#REF!</v>
      </c>
      <c r="AY52" s="205" t="e">
        <f>IF('Crisis Indicator Data'!#REF!="No Data",1,IF(#REF!&lt;&gt;"",1,0))</f>
        <v>#REF!</v>
      </c>
      <c r="AZ52" s="205" t="e">
        <f>IF('Crisis Indicator Data'!#REF!="No Data",1,IF(#REF!&lt;&gt;"",1,0))</f>
        <v>#REF!</v>
      </c>
      <c r="BA52" t="e">
        <f t="shared" si="2"/>
        <v>#REF!</v>
      </c>
      <c r="BB52" s="22" t="e">
        <f t="shared" si="3"/>
        <v>#REF!</v>
      </c>
    </row>
    <row r="53" spans="1:54" x14ac:dyDescent="0.35">
      <c r="A53" t="s">
        <v>7148</v>
      </c>
      <c r="B53" s="205" t="e">
        <f>IF('Crisis Indicator Data'!#REF!="No Data",1,IF(#REF!&lt;&gt;"",1,0))</f>
        <v>#REF!</v>
      </c>
      <c r="C53" s="205" t="e">
        <f>IF('Crisis Indicator Data'!#REF!="No Data",1,IF(#REF!&lt;&gt;"",1,0))</f>
        <v>#REF!</v>
      </c>
      <c r="D53" s="205" t="e">
        <f>IF('Crisis Indicator Data'!#REF!="No Data",1,IF(#REF!&lt;&gt;"",1,0))</f>
        <v>#REF!</v>
      </c>
      <c r="E53" s="205" t="e">
        <f>IF('Crisis Indicator Data'!#REF!="No Data",1,IF(#REF!&lt;&gt;"",1,0))</f>
        <v>#REF!</v>
      </c>
      <c r="F53" s="205" t="e">
        <f>IF('Crisis Indicator Data'!#REF!="No Data",1,IF(#REF!&lt;&gt;"",1,0))</f>
        <v>#REF!</v>
      </c>
      <c r="G53" s="205" t="e">
        <f>IF('Crisis Indicator Data'!#REF!="No Data",1,IF(#REF!&lt;&gt;"",1,0))</f>
        <v>#REF!</v>
      </c>
      <c r="H53" s="205" t="e">
        <f>IF('Crisis Indicator Data'!#REF!="No Data",1,IF(#REF!&lt;&gt;"",1,0))</f>
        <v>#REF!</v>
      </c>
      <c r="I53" s="205" t="e">
        <f>IF('Crisis Indicator Data'!#REF!="No Data",1,IF(#REF!&lt;&gt;"",1,0))</f>
        <v>#REF!</v>
      </c>
      <c r="J53" s="205" t="e">
        <f>IF('Crisis Indicator Data'!#REF!="No Data",1,IF(#REF!&lt;&gt;"",1,0))</f>
        <v>#REF!</v>
      </c>
      <c r="K53" s="205" t="e">
        <f>IF('Crisis Indicator Data'!#REF!="No Data",1,IF(#REF!&lt;&gt;"",1,0))</f>
        <v>#REF!</v>
      </c>
      <c r="L53" s="205" t="e">
        <f>IF('Crisis Indicator Data'!#REF!="No Data",1,IF(#REF!&lt;&gt;"",1,0))</f>
        <v>#REF!</v>
      </c>
      <c r="M53" s="205" t="e">
        <f>IF('Crisis Indicator Data'!#REF!="No Data",1,IF(#REF!&lt;&gt;"",1,0))</f>
        <v>#REF!</v>
      </c>
      <c r="N53" s="205" t="e">
        <f>IF('Crisis Indicator Data'!#REF!="No Data",1,IF(#REF!&lt;&gt;"",1,0))</f>
        <v>#REF!</v>
      </c>
      <c r="O53" s="205" t="e">
        <f>IF('Crisis Indicator Data'!#REF!="No Data",1,IF(#REF!&lt;&gt;"",1,0))</f>
        <v>#REF!</v>
      </c>
      <c r="P53" s="205" t="e">
        <f>IF('Crisis Indicator Data'!#REF!="No Data",1,IF(#REF!&lt;&gt;"",1,0))</f>
        <v>#REF!</v>
      </c>
      <c r="Q53" s="205" t="e">
        <f>IF('Crisis Indicator Data'!#REF!="No Data",1,IF(#REF!&lt;&gt;"",1,0))</f>
        <v>#REF!</v>
      </c>
      <c r="R53" s="205" t="e">
        <f>IF('Crisis Indicator Data'!#REF!="No Data",1,IF(#REF!&lt;&gt;"",1,0))</f>
        <v>#REF!</v>
      </c>
      <c r="S53" s="205" t="e">
        <f>IF('Crisis Indicator Data'!#REF!="No Data",1,IF(#REF!&lt;&gt;"",1,0))</f>
        <v>#REF!</v>
      </c>
      <c r="T53" s="205" t="e">
        <f>IF('Crisis Indicator Data'!#REF!="No Data",1,IF(#REF!&lt;&gt;"",1,0))</f>
        <v>#REF!</v>
      </c>
      <c r="U53" s="205" t="e">
        <f>IF('Crisis Indicator Data'!#REF!="No Data",1,IF(#REF!&lt;&gt;"",1,0))</f>
        <v>#REF!</v>
      </c>
      <c r="V53" s="205" t="e">
        <f>IF('Crisis Indicator Data'!#REF!="No Data",1,IF(#REF!&lt;&gt;"",1,0))</f>
        <v>#REF!</v>
      </c>
      <c r="W53" s="205" t="e">
        <f>IF('Crisis Indicator Data'!#REF!="No Data",1,IF(#REF!&lt;&gt;"",1,0))</f>
        <v>#REF!</v>
      </c>
      <c r="X53" s="205" t="e">
        <f>IF('Crisis Indicator Data'!#REF!="No Data",1,IF(#REF!&lt;&gt;"",1,0))</f>
        <v>#REF!</v>
      </c>
      <c r="Y53" s="205" t="e">
        <f>IF('Crisis Indicator Data'!#REF!="No Data",1,IF(#REF!&lt;&gt;"",1,0))</f>
        <v>#REF!</v>
      </c>
      <c r="Z53" s="205" t="e">
        <f>IF('Crisis Indicator Data'!#REF!="No Data",1,IF(#REF!&lt;&gt;"",1,0))</f>
        <v>#REF!</v>
      </c>
      <c r="AA53" s="205" t="e">
        <f>IF('Crisis Indicator Data'!#REF!="No Data",1,IF(#REF!&lt;&gt;"",1,0))</f>
        <v>#REF!</v>
      </c>
      <c r="AB53" s="205" t="e">
        <f>IF('Crisis Indicator Data'!#REF!="No Data",1,IF(#REF!&lt;&gt;"",1,0))</f>
        <v>#REF!</v>
      </c>
      <c r="AC53" s="205" t="e">
        <f>IF('Crisis Indicator Data'!#REF!="No Data",1,IF(#REF!&lt;&gt;"",1,0))</f>
        <v>#REF!</v>
      </c>
      <c r="AD53" s="205" t="e">
        <f>IF('Crisis Indicator Data'!#REF!="No Data",1,IF(#REF!&lt;&gt;"",1,0))</f>
        <v>#REF!</v>
      </c>
      <c r="AE53" s="205" t="e">
        <f>IF('Crisis Indicator Data'!#REF!="No Data",1,IF(#REF!&lt;&gt;"",1,0))</f>
        <v>#REF!</v>
      </c>
      <c r="AF53" s="205" t="e">
        <f>IF('Crisis Indicator Data'!#REF!="No Data",1,IF(#REF!&lt;&gt;"",1,0))</f>
        <v>#REF!</v>
      </c>
      <c r="AG53" s="205" t="e">
        <f>IF('Crisis Indicator Data'!#REF!="No Data",1,IF(#REF!&lt;&gt;"",1,0))</f>
        <v>#REF!</v>
      </c>
      <c r="AH53" s="205" t="e">
        <f>IF('Crisis Indicator Data'!#REF!="No Data",1,IF(#REF!&lt;&gt;"",1,0))</f>
        <v>#REF!</v>
      </c>
      <c r="AI53" s="205" t="e">
        <f>IF('Crisis Indicator Data'!#REF!="No Data",1,IF(#REF!&lt;&gt;"",1,0))</f>
        <v>#REF!</v>
      </c>
      <c r="AJ53" s="205" t="e">
        <f>IF('Crisis Indicator Data'!#REF!="No Data",1,IF(#REF!&lt;&gt;"",1,0))</f>
        <v>#REF!</v>
      </c>
      <c r="AK53" s="205" t="e">
        <f>IF('Crisis Indicator Data'!#REF!="No Data",1,IF(#REF!&lt;&gt;"",1,0))</f>
        <v>#REF!</v>
      </c>
      <c r="AL53" s="205" t="e">
        <f>IF('Crisis Indicator Data'!#REF!="No Data",1,IF(#REF!&lt;&gt;"",1,0))</f>
        <v>#REF!</v>
      </c>
      <c r="AM53" s="205" t="e">
        <f>IF('Crisis Indicator Data'!#REF!="No Data",1,IF(#REF!&lt;&gt;"",1,0))</f>
        <v>#REF!</v>
      </c>
      <c r="AN53" s="205" t="e">
        <f>IF('Crisis Indicator Data'!#REF!="No Data",1,IF(#REF!&lt;&gt;"",1,0))</f>
        <v>#REF!</v>
      </c>
      <c r="AO53" s="205" t="e">
        <f>IF('Crisis Indicator Data'!#REF!="No Data",1,IF(#REF!&lt;&gt;"",1,0))</f>
        <v>#REF!</v>
      </c>
      <c r="AP53" s="205" t="e">
        <f>IF('Crisis Indicator Data'!#REF!="No Data",1,IF(#REF!&lt;&gt;"",1,0))</f>
        <v>#REF!</v>
      </c>
      <c r="AQ53" s="205" t="e">
        <f>IF('Crisis Indicator Data'!#REF!="No Data",1,IF(#REF!&lt;&gt;"",1,0))</f>
        <v>#REF!</v>
      </c>
      <c r="AR53" s="205" t="e">
        <f>IF('Crisis Indicator Data'!#REF!="No Data",1,IF(#REF!&lt;&gt;"",1,0))</f>
        <v>#REF!</v>
      </c>
      <c r="AS53" s="205" t="e">
        <f>IF('Crisis Indicator Data'!#REF!="No Data",1,IF(#REF!&lt;&gt;"",1,0))</f>
        <v>#REF!</v>
      </c>
      <c r="AT53" s="205" t="e">
        <f>IF('Crisis Indicator Data'!#REF!="No Data",1,IF(#REF!&lt;&gt;"",1,0))</f>
        <v>#REF!</v>
      </c>
      <c r="AU53" s="205" t="e">
        <f>IF('Crisis Indicator Data'!#REF!="No Data",1,IF(#REF!&lt;&gt;"",1,0))</f>
        <v>#REF!</v>
      </c>
      <c r="AV53" s="205" t="e">
        <f>IF('Crisis Indicator Data'!#REF!="No Data",1,IF(#REF!&lt;&gt;"",1,0))</f>
        <v>#REF!</v>
      </c>
      <c r="AW53" s="205" t="e">
        <f>IF('Crisis Indicator Data'!#REF!="No Data",1,IF(#REF!&lt;&gt;"",1,0))</f>
        <v>#REF!</v>
      </c>
      <c r="AX53" s="205" t="e">
        <f>IF('Crisis Indicator Data'!#REF!="No Data",1,IF(#REF!&lt;&gt;"",1,0))</f>
        <v>#REF!</v>
      </c>
      <c r="AY53" s="205" t="e">
        <f>IF('Crisis Indicator Data'!#REF!="No Data",1,IF(#REF!&lt;&gt;"",1,0))</f>
        <v>#REF!</v>
      </c>
      <c r="AZ53" s="205" t="e">
        <f>IF('Crisis Indicator Data'!#REF!="No Data",1,IF(#REF!&lt;&gt;"",1,0))</f>
        <v>#REF!</v>
      </c>
      <c r="BA53" t="e">
        <f t="shared" si="2"/>
        <v>#REF!</v>
      </c>
      <c r="BB53" s="22" t="e">
        <f t="shared" si="3"/>
        <v>#REF!</v>
      </c>
    </row>
    <row r="54" spans="1:54" x14ac:dyDescent="0.35">
      <c r="A54" t="s">
        <v>7008</v>
      </c>
      <c r="B54" s="205" t="e">
        <f>IF('Crisis Indicator Data'!#REF!="No Data",1,IF(#REF!&lt;&gt;"",1,0))</f>
        <v>#REF!</v>
      </c>
      <c r="C54" s="205" t="e">
        <f>IF('Crisis Indicator Data'!#REF!="No Data",1,IF(#REF!&lt;&gt;"",1,0))</f>
        <v>#REF!</v>
      </c>
      <c r="D54" s="205" t="e">
        <f>IF('Crisis Indicator Data'!#REF!="No Data",1,IF(#REF!&lt;&gt;"",1,0))</f>
        <v>#REF!</v>
      </c>
      <c r="E54" s="205" t="e">
        <f>IF('Crisis Indicator Data'!#REF!="No Data",1,IF(#REF!&lt;&gt;"",1,0))</f>
        <v>#REF!</v>
      </c>
      <c r="F54" s="205" t="e">
        <f>IF('Crisis Indicator Data'!#REF!="No Data",1,IF(#REF!&lt;&gt;"",1,0))</f>
        <v>#REF!</v>
      </c>
      <c r="G54" s="205" t="e">
        <f>IF('Crisis Indicator Data'!#REF!="No Data",1,IF(#REF!&lt;&gt;"",1,0))</f>
        <v>#REF!</v>
      </c>
      <c r="H54" s="205" t="e">
        <f>IF('Crisis Indicator Data'!#REF!="No Data",1,IF(#REF!&lt;&gt;"",1,0))</f>
        <v>#REF!</v>
      </c>
      <c r="I54" s="205" t="e">
        <f>IF('Crisis Indicator Data'!#REF!="No Data",1,IF(#REF!&lt;&gt;"",1,0))</f>
        <v>#REF!</v>
      </c>
      <c r="J54" s="205" t="e">
        <f>IF('Crisis Indicator Data'!#REF!="No Data",1,IF(#REF!&lt;&gt;"",1,0))</f>
        <v>#REF!</v>
      </c>
      <c r="K54" s="205" t="e">
        <f>IF('Crisis Indicator Data'!#REF!="No Data",1,IF(#REF!&lt;&gt;"",1,0))</f>
        <v>#REF!</v>
      </c>
      <c r="L54" s="205" t="e">
        <f>IF('Crisis Indicator Data'!#REF!="No Data",1,IF(#REF!&lt;&gt;"",1,0))</f>
        <v>#REF!</v>
      </c>
      <c r="M54" s="205" t="e">
        <f>IF('Crisis Indicator Data'!#REF!="No Data",1,IF(#REF!&lt;&gt;"",1,0))</f>
        <v>#REF!</v>
      </c>
      <c r="N54" s="205" t="e">
        <f>IF('Crisis Indicator Data'!#REF!="No Data",1,IF(#REF!&lt;&gt;"",1,0))</f>
        <v>#REF!</v>
      </c>
      <c r="O54" s="205" t="e">
        <f>IF('Crisis Indicator Data'!#REF!="No Data",1,IF(#REF!&lt;&gt;"",1,0))</f>
        <v>#REF!</v>
      </c>
      <c r="P54" s="205" t="e">
        <f>IF('Crisis Indicator Data'!#REF!="No Data",1,IF(#REF!&lt;&gt;"",1,0))</f>
        <v>#REF!</v>
      </c>
      <c r="Q54" s="205" t="e">
        <f>IF('Crisis Indicator Data'!#REF!="No Data",1,IF(#REF!&lt;&gt;"",1,0))</f>
        <v>#REF!</v>
      </c>
      <c r="R54" s="205" t="e">
        <f>IF('Crisis Indicator Data'!#REF!="No Data",1,IF(#REF!&lt;&gt;"",1,0))</f>
        <v>#REF!</v>
      </c>
      <c r="S54" s="205" t="e">
        <f>IF('Crisis Indicator Data'!#REF!="No Data",1,IF(#REF!&lt;&gt;"",1,0))</f>
        <v>#REF!</v>
      </c>
      <c r="T54" s="205" t="e">
        <f>IF('Crisis Indicator Data'!#REF!="No Data",1,IF(#REF!&lt;&gt;"",1,0))</f>
        <v>#REF!</v>
      </c>
      <c r="U54" s="205" t="e">
        <f>IF('Crisis Indicator Data'!#REF!="No Data",1,IF(#REF!&lt;&gt;"",1,0))</f>
        <v>#REF!</v>
      </c>
      <c r="V54" s="205" t="e">
        <f>IF('Crisis Indicator Data'!#REF!="No Data",1,IF(#REF!&lt;&gt;"",1,0))</f>
        <v>#REF!</v>
      </c>
      <c r="W54" s="205" t="e">
        <f>IF('Crisis Indicator Data'!#REF!="No Data",1,IF(#REF!&lt;&gt;"",1,0))</f>
        <v>#REF!</v>
      </c>
      <c r="X54" s="205" t="e">
        <f>IF('Crisis Indicator Data'!#REF!="No Data",1,IF(#REF!&lt;&gt;"",1,0))</f>
        <v>#REF!</v>
      </c>
      <c r="Y54" s="205" t="e">
        <f>IF('Crisis Indicator Data'!#REF!="No Data",1,IF(#REF!&lt;&gt;"",1,0))</f>
        <v>#REF!</v>
      </c>
      <c r="Z54" s="205" t="e">
        <f>IF('Crisis Indicator Data'!#REF!="No Data",1,IF(#REF!&lt;&gt;"",1,0))</f>
        <v>#REF!</v>
      </c>
      <c r="AA54" s="205" t="e">
        <f>IF('Crisis Indicator Data'!#REF!="No Data",1,IF(#REF!&lt;&gt;"",1,0))</f>
        <v>#REF!</v>
      </c>
      <c r="AB54" s="205" t="e">
        <f>IF('Crisis Indicator Data'!#REF!="No Data",1,IF(#REF!&lt;&gt;"",1,0))</f>
        <v>#REF!</v>
      </c>
      <c r="AC54" s="205" t="e">
        <f>IF('Crisis Indicator Data'!#REF!="No Data",1,IF(#REF!&lt;&gt;"",1,0))</f>
        <v>#REF!</v>
      </c>
      <c r="AD54" s="205" t="e">
        <f>IF('Crisis Indicator Data'!#REF!="No Data",1,IF(#REF!&lt;&gt;"",1,0))</f>
        <v>#REF!</v>
      </c>
      <c r="AE54" s="205" t="e">
        <f>IF('Crisis Indicator Data'!#REF!="No Data",1,IF(#REF!&lt;&gt;"",1,0))</f>
        <v>#REF!</v>
      </c>
      <c r="AF54" s="205" t="e">
        <f>IF('Crisis Indicator Data'!#REF!="No Data",1,IF(#REF!&lt;&gt;"",1,0))</f>
        <v>#REF!</v>
      </c>
      <c r="AG54" s="205" t="e">
        <f>IF('Crisis Indicator Data'!#REF!="No Data",1,IF(#REF!&lt;&gt;"",1,0))</f>
        <v>#REF!</v>
      </c>
      <c r="AH54" s="205" t="e">
        <f>IF('Crisis Indicator Data'!#REF!="No Data",1,IF(#REF!&lt;&gt;"",1,0))</f>
        <v>#REF!</v>
      </c>
      <c r="AI54" s="205" t="e">
        <f>IF('Crisis Indicator Data'!#REF!="No Data",1,IF(#REF!&lt;&gt;"",1,0))</f>
        <v>#REF!</v>
      </c>
      <c r="AJ54" s="205" t="e">
        <f>IF('Crisis Indicator Data'!#REF!="No Data",1,IF(#REF!&lt;&gt;"",1,0))</f>
        <v>#REF!</v>
      </c>
      <c r="AK54" s="205" t="e">
        <f>IF('Crisis Indicator Data'!#REF!="No Data",1,IF(#REF!&lt;&gt;"",1,0))</f>
        <v>#REF!</v>
      </c>
      <c r="AL54" s="205" t="e">
        <f>IF('Crisis Indicator Data'!#REF!="No Data",1,IF(#REF!&lt;&gt;"",1,0))</f>
        <v>#REF!</v>
      </c>
      <c r="AM54" s="205" t="e">
        <f>IF('Crisis Indicator Data'!#REF!="No Data",1,IF(#REF!&lt;&gt;"",1,0))</f>
        <v>#REF!</v>
      </c>
      <c r="AN54" s="205" t="e">
        <f>IF('Crisis Indicator Data'!#REF!="No Data",1,IF(#REF!&lt;&gt;"",1,0))</f>
        <v>#REF!</v>
      </c>
      <c r="AO54" s="205" t="e">
        <f>IF('Crisis Indicator Data'!#REF!="No Data",1,IF(#REF!&lt;&gt;"",1,0))</f>
        <v>#REF!</v>
      </c>
      <c r="AP54" s="205" t="e">
        <f>IF('Crisis Indicator Data'!#REF!="No Data",1,IF(#REF!&lt;&gt;"",1,0))</f>
        <v>#REF!</v>
      </c>
      <c r="AQ54" s="205" t="e">
        <f>IF('Crisis Indicator Data'!#REF!="No Data",1,IF(#REF!&lt;&gt;"",1,0))</f>
        <v>#REF!</v>
      </c>
      <c r="AR54" s="205" t="e">
        <f>IF('Crisis Indicator Data'!#REF!="No Data",1,IF(#REF!&lt;&gt;"",1,0))</f>
        <v>#REF!</v>
      </c>
      <c r="AS54" s="205" t="e">
        <f>IF('Crisis Indicator Data'!#REF!="No Data",1,IF(#REF!&lt;&gt;"",1,0))</f>
        <v>#REF!</v>
      </c>
      <c r="AT54" s="205" t="e">
        <f>IF('Crisis Indicator Data'!#REF!="No Data",1,IF(#REF!&lt;&gt;"",1,0))</f>
        <v>#REF!</v>
      </c>
      <c r="AU54" s="205" t="e">
        <f>IF('Crisis Indicator Data'!#REF!="No Data",1,IF(#REF!&lt;&gt;"",1,0))</f>
        <v>#REF!</v>
      </c>
      <c r="AV54" s="205" t="e">
        <f>IF('Crisis Indicator Data'!#REF!="No Data",1,IF(#REF!&lt;&gt;"",1,0))</f>
        <v>#REF!</v>
      </c>
      <c r="AW54" s="205" t="e">
        <f>IF('Crisis Indicator Data'!#REF!="No Data",1,IF(#REF!&lt;&gt;"",1,0))</f>
        <v>#REF!</v>
      </c>
      <c r="AX54" s="205" t="e">
        <f>IF('Crisis Indicator Data'!#REF!="No Data",1,IF(#REF!&lt;&gt;"",1,0))</f>
        <v>#REF!</v>
      </c>
      <c r="AY54" s="205" t="e">
        <f>IF('Crisis Indicator Data'!#REF!="No Data",1,IF(#REF!&lt;&gt;"",1,0))</f>
        <v>#REF!</v>
      </c>
      <c r="AZ54" s="205" t="e">
        <f>IF('Crisis Indicator Data'!#REF!="No Data",1,IF(#REF!&lt;&gt;"",1,0))</f>
        <v>#REF!</v>
      </c>
      <c r="BA54" t="e">
        <f t="shared" si="2"/>
        <v>#REF!</v>
      </c>
      <c r="BB54" s="22" t="e">
        <f t="shared" si="3"/>
        <v>#REF!</v>
      </c>
    </row>
    <row r="55" spans="1:54" x14ac:dyDescent="0.35">
      <c r="A55" t="s">
        <v>6980</v>
      </c>
      <c r="B55" s="205" t="e">
        <f>IF('Crisis Indicator Data'!#REF!="No Data",1,IF(#REF!&lt;&gt;"",1,0))</f>
        <v>#REF!</v>
      </c>
      <c r="C55" s="205" t="e">
        <f>IF('Crisis Indicator Data'!#REF!="No Data",1,IF(#REF!&lt;&gt;"",1,0))</f>
        <v>#REF!</v>
      </c>
      <c r="D55" s="205" t="e">
        <f>IF('Crisis Indicator Data'!#REF!="No Data",1,IF(#REF!&lt;&gt;"",1,0))</f>
        <v>#REF!</v>
      </c>
      <c r="E55" s="205" t="e">
        <f>IF('Crisis Indicator Data'!#REF!="No Data",1,IF(#REF!&lt;&gt;"",1,0))</f>
        <v>#REF!</v>
      </c>
      <c r="F55" s="205" t="e">
        <f>IF('Crisis Indicator Data'!#REF!="No Data",1,IF(#REF!&lt;&gt;"",1,0))</f>
        <v>#REF!</v>
      </c>
      <c r="G55" s="205" t="e">
        <f>IF('Crisis Indicator Data'!#REF!="No Data",1,IF(#REF!&lt;&gt;"",1,0))</f>
        <v>#REF!</v>
      </c>
      <c r="H55" s="205" t="e">
        <f>IF('Crisis Indicator Data'!#REF!="No Data",1,IF(#REF!&lt;&gt;"",1,0))</f>
        <v>#REF!</v>
      </c>
      <c r="I55" s="205" t="e">
        <f>IF('Crisis Indicator Data'!#REF!="No Data",1,IF(#REF!&lt;&gt;"",1,0))</f>
        <v>#REF!</v>
      </c>
      <c r="J55" s="205" t="e">
        <f>IF('Crisis Indicator Data'!#REF!="No Data",1,IF(#REF!&lt;&gt;"",1,0))</f>
        <v>#REF!</v>
      </c>
      <c r="K55" s="205" t="e">
        <f>IF('Crisis Indicator Data'!#REF!="No Data",1,IF(#REF!&lt;&gt;"",1,0))</f>
        <v>#REF!</v>
      </c>
      <c r="L55" s="205" t="e">
        <f>IF('Crisis Indicator Data'!#REF!="No Data",1,IF(#REF!&lt;&gt;"",1,0))</f>
        <v>#REF!</v>
      </c>
      <c r="M55" s="205" t="e">
        <f>IF('Crisis Indicator Data'!#REF!="No Data",1,IF(#REF!&lt;&gt;"",1,0))</f>
        <v>#REF!</v>
      </c>
      <c r="N55" s="205" t="e">
        <f>IF('Crisis Indicator Data'!#REF!="No Data",1,IF(#REF!&lt;&gt;"",1,0))</f>
        <v>#REF!</v>
      </c>
      <c r="O55" s="205" t="e">
        <f>IF('Crisis Indicator Data'!#REF!="No Data",1,IF(#REF!&lt;&gt;"",1,0))</f>
        <v>#REF!</v>
      </c>
      <c r="P55" s="205" t="e">
        <f>IF('Crisis Indicator Data'!#REF!="No Data",1,IF(#REF!&lt;&gt;"",1,0))</f>
        <v>#REF!</v>
      </c>
      <c r="Q55" s="205" t="e">
        <f>IF('Crisis Indicator Data'!#REF!="No Data",1,IF(#REF!&lt;&gt;"",1,0))</f>
        <v>#REF!</v>
      </c>
      <c r="R55" s="205" t="e">
        <f>IF('Crisis Indicator Data'!#REF!="No Data",1,IF(#REF!&lt;&gt;"",1,0))</f>
        <v>#REF!</v>
      </c>
      <c r="S55" s="205" t="e">
        <f>IF('Crisis Indicator Data'!#REF!="No Data",1,IF(#REF!&lt;&gt;"",1,0))</f>
        <v>#REF!</v>
      </c>
      <c r="T55" s="205" t="e">
        <f>IF('Crisis Indicator Data'!#REF!="No Data",1,IF(#REF!&lt;&gt;"",1,0))</f>
        <v>#REF!</v>
      </c>
      <c r="U55" s="205" t="e">
        <f>IF('Crisis Indicator Data'!#REF!="No Data",1,IF(#REF!&lt;&gt;"",1,0))</f>
        <v>#REF!</v>
      </c>
      <c r="V55" s="205" t="e">
        <f>IF('Crisis Indicator Data'!#REF!="No Data",1,IF(#REF!&lt;&gt;"",1,0))</f>
        <v>#REF!</v>
      </c>
      <c r="W55" s="205" t="e">
        <f>IF('Crisis Indicator Data'!#REF!="No Data",1,IF(#REF!&lt;&gt;"",1,0))</f>
        <v>#REF!</v>
      </c>
      <c r="X55" s="205" t="e">
        <f>IF('Crisis Indicator Data'!#REF!="No Data",1,IF(#REF!&lt;&gt;"",1,0))</f>
        <v>#REF!</v>
      </c>
      <c r="Y55" s="205" t="e">
        <f>IF('Crisis Indicator Data'!#REF!="No Data",1,IF(#REF!&lt;&gt;"",1,0))</f>
        <v>#REF!</v>
      </c>
      <c r="Z55" s="205" t="e">
        <f>IF('Crisis Indicator Data'!#REF!="No Data",1,IF(#REF!&lt;&gt;"",1,0))</f>
        <v>#REF!</v>
      </c>
      <c r="AA55" s="205" t="e">
        <f>IF('Crisis Indicator Data'!#REF!="No Data",1,IF(#REF!&lt;&gt;"",1,0))</f>
        <v>#REF!</v>
      </c>
      <c r="AB55" s="205" t="e">
        <f>IF('Crisis Indicator Data'!#REF!="No Data",1,IF(#REF!&lt;&gt;"",1,0))</f>
        <v>#REF!</v>
      </c>
      <c r="AC55" s="205" t="e">
        <f>IF('Crisis Indicator Data'!#REF!="No Data",1,IF(#REF!&lt;&gt;"",1,0))</f>
        <v>#REF!</v>
      </c>
      <c r="AD55" s="205" t="e">
        <f>IF('Crisis Indicator Data'!#REF!="No Data",1,IF(#REF!&lt;&gt;"",1,0))</f>
        <v>#REF!</v>
      </c>
      <c r="AE55" s="205" t="e">
        <f>IF('Crisis Indicator Data'!#REF!="No Data",1,IF(#REF!&lt;&gt;"",1,0))</f>
        <v>#REF!</v>
      </c>
      <c r="AF55" s="205" t="e">
        <f>IF('Crisis Indicator Data'!#REF!="No Data",1,IF(#REF!&lt;&gt;"",1,0))</f>
        <v>#REF!</v>
      </c>
      <c r="AG55" s="205" t="e">
        <f>IF('Crisis Indicator Data'!#REF!="No Data",1,IF(#REF!&lt;&gt;"",1,0))</f>
        <v>#REF!</v>
      </c>
      <c r="AH55" s="205" t="e">
        <f>IF('Crisis Indicator Data'!#REF!="No Data",1,IF(#REF!&lt;&gt;"",1,0))</f>
        <v>#REF!</v>
      </c>
      <c r="AI55" s="205" t="e">
        <f>IF('Crisis Indicator Data'!#REF!="No Data",1,IF(#REF!&lt;&gt;"",1,0))</f>
        <v>#REF!</v>
      </c>
      <c r="AJ55" s="205" t="e">
        <f>IF('Crisis Indicator Data'!#REF!="No Data",1,IF(#REF!&lt;&gt;"",1,0))</f>
        <v>#REF!</v>
      </c>
      <c r="AK55" s="205" t="e">
        <f>IF('Crisis Indicator Data'!#REF!="No Data",1,IF(#REF!&lt;&gt;"",1,0))</f>
        <v>#REF!</v>
      </c>
      <c r="AL55" s="205" t="e">
        <f>IF('Crisis Indicator Data'!#REF!="No Data",1,IF(#REF!&lt;&gt;"",1,0))</f>
        <v>#REF!</v>
      </c>
      <c r="AM55" s="205" t="e">
        <f>IF('Crisis Indicator Data'!#REF!="No Data",1,IF(#REF!&lt;&gt;"",1,0))</f>
        <v>#REF!</v>
      </c>
      <c r="AN55" s="205" t="e">
        <f>IF('Crisis Indicator Data'!#REF!="No Data",1,IF(#REF!&lt;&gt;"",1,0))</f>
        <v>#REF!</v>
      </c>
      <c r="AO55" s="205" t="e">
        <f>IF('Crisis Indicator Data'!#REF!="No Data",1,IF(#REF!&lt;&gt;"",1,0))</f>
        <v>#REF!</v>
      </c>
      <c r="AP55" s="205" t="e">
        <f>IF('Crisis Indicator Data'!#REF!="No Data",1,IF(#REF!&lt;&gt;"",1,0))</f>
        <v>#REF!</v>
      </c>
      <c r="AQ55" s="205" t="e">
        <f>IF('Crisis Indicator Data'!#REF!="No Data",1,IF(#REF!&lt;&gt;"",1,0))</f>
        <v>#REF!</v>
      </c>
      <c r="AR55" s="205" t="e">
        <f>IF('Crisis Indicator Data'!#REF!="No Data",1,IF(#REF!&lt;&gt;"",1,0))</f>
        <v>#REF!</v>
      </c>
      <c r="AS55" s="205" t="e">
        <f>IF('Crisis Indicator Data'!#REF!="No Data",1,IF(#REF!&lt;&gt;"",1,0))</f>
        <v>#REF!</v>
      </c>
      <c r="AT55" s="205" t="e">
        <f>IF('Crisis Indicator Data'!#REF!="No Data",1,IF(#REF!&lt;&gt;"",1,0))</f>
        <v>#REF!</v>
      </c>
      <c r="AU55" s="205" t="e">
        <f>IF('Crisis Indicator Data'!#REF!="No Data",1,IF(#REF!&lt;&gt;"",1,0))</f>
        <v>#REF!</v>
      </c>
      <c r="AV55" s="205" t="e">
        <f>IF('Crisis Indicator Data'!#REF!="No Data",1,IF(#REF!&lt;&gt;"",1,0))</f>
        <v>#REF!</v>
      </c>
      <c r="AW55" s="205" t="e">
        <f>IF('Crisis Indicator Data'!#REF!="No Data",1,IF(#REF!&lt;&gt;"",1,0))</f>
        <v>#REF!</v>
      </c>
      <c r="AX55" s="205" t="e">
        <f>IF('Crisis Indicator Data'!#REF!="No Data",1,IF(#REF!&lt;&gt;"",1,0))</f>
        <v>#REF!</v>
      </c>
      <c r="AY55" s="205" t="e">
        <f>IF('Crisis Indicator Data'!#REF!="No Data",1,IF(#REF!&lt;&gt;"",1,0))</f>
        <v>#REF!</v>
      </c>
      <c r="AZ55" s="205" t="e">
        <f>IF('Crisis Indicator Data'!#REF!="No Data",1,IF(#REF!&lt;&gt;"",1,0))</f>
        <v>#REF!</v>
      </c>
      <c r="BA55" t="e">
        <f t="shared" si="2"/>
        <v>#REF!</v>
      </c>
      <c r="BB55" s="22" t="e">
        <f t="shared" si="3"/>
        <v>#REF!</v>
      </c>
    </row>
    <row r="56" spans="1:54" x14ac:dyDescent="0.35">
      <c r="A56" t="s">
        <v>6983</v>
      </c>
      <c r="B56" s="205" t="e">
        <f>IF('Crisis Indicator Data'!#REF!="No Data",1,IF(#REF!&lt;&gt;"",1,0))</f>
        <v>#REF!</v>
      </c>
      <c r="C56" s="205" t="e">
        <f>IF('Crisis Indicator Data'!#REF!="No Data",1,IF(#REF!&lt;&gt;"",1,0))</f>
        <v>#REF!</v>
      </c>
      <c r="D56" s="205" t="e">
        <f>IF('Crisis Indicator Data'!#REF!="No Data",1,IF(#REF!&lt;&gt;"",1,0))</f>
        <v>#REF!</v>
      </c>
      <c r="E56" s="205" t="e">
        <f>IF('Crisis Indicator Data'!#REF!="No Data",1,IF(#REF!&lt;&gt;"",1,0))</f>
        <v>#REF!</v>
      </c>
      <c r="F56" s="205" t="e">
        <f>IF('Crisis Indicator Data'!#REF!="No Data",1,IF(#REF!&lt;&gt;"",1,0))</f>
        <v>#REF!</v>
      </c>
      <c r="G56" s="205" t="e">
        <f>IF('Crisis Indicator Data'!#REF!="No Data",1,IF(#REF!&lt;&gt;"",1,0))</f>
        <v>#REF!</v>
      </c>
      <c r="H56" s="205" t="e">
        <f>IF('Crisis Indicator Data'!#REF!="No Data",1,IF(#REF!&lt;&gt;"",1,0))</f>
        <v>#REF!</v>
      </c>
      <c r="I56" s="205" t="e">
        <f>IF('Crisis Indicator Data'!#REF!="No Data",1,IF(#REF!&lt;&gt;"",1,0))</f>
        <v>#REF!</v>
      </c>
      <c r="J56" s="205" t="e">
        <f>IF('Crisis Indicator Data'!#REF!="No Data",1,IF(#REF!&lt;&gt;"",1,0))</f>
        <v>#REF!</v>
      </c>
      <c r="K56" s="205" t="e">
        <f>IF('Crisis Indicator Data'!#REF!="No Data",1,IF(#REF!&lt;&gt;"",1,0))</f>
        <v>#REF!</v>
      </c>
      <c r="L56" s="205" t="e">
        <f>IF('Crisis Indicator Data'!#REF!="No Data",1,IF(#REF!&lt;&gt;"",1,0))</f>
        <v>#REF!</v>
      </c>
      <c r="M56" s="205" t="e">
        <f>IF('Crisis Indicator Data'!#REF!="No Data",1,IF(#REF!&lt;&gt;"",1,0))</f>
        <v>#REF!</v>
      </c>
      <c r="N56" s="205" t="e">
        <f>IF('Crisis Indicator Data'!#REF!="No Data",1,IF(#REF!&lt;&gt;"",1,0))</f>
        <v>#REF!</v>
      </c>
      <c r="O56" s="205" t="e">
        <f>IF('Crisis Indicator Data'!#REF!="No Data",1,IF(#REF!&lt;&gt;"",1,0))</f>
        <v>#REF!</v>
      </c>
      <c r="P56" s="205" t="e">
        <f>IF('Crisis Indicator Data'!#REF!="No Data",1,IF(#REF!&lt;&gt;"",1,0))</f>
        <v>#REF!</v>
      </c>
      <c r="Q56" s="205" t="e">
        <f>IF('Crisis Indicator Data'!#REF!="No Data",1,IF(#REF!&lt;&gt;"",1,0))</f>
        <v>#REF!</v>
      </c>
      <c r="R56" s="205" t="e">
        <f>IF('Crisis Indicator Data'!#REF!="No Data",1,IF(#REF!&lt;&gt;"",1,0))</f>
        <v>#REF!</v>
      </c>
      <c r="S56" s="205" t="e">
        <f>IF('Crisis Indicator Data'!#REF!="No Data",1,IF(#REF!&lt;&gt;"",1,0))</f>
        <v>#REF!</v>
      </c>
      <c r="T56" s="205" t="e">
        <f>IF('Crisis Indicator Data'!#REF!="No Data",1,IF(#REF!&lt;&gt;"",1,0))</f>
        <v>#REF!</v>
      </c>
      <c r="U56" s="205" t="e">
        <f>IF('Crisis Indicator Data'!#REF!="No Data",1,IF(#REF!&lt;&gt;"",1,0))</f>
        <v>#REF!</v>
      </c>
      <c r="V56" s="205" t="e">
        <f>IF('Crisis Indicator Data'!#REF!="No Data",1,IF(#REF!&lt;&gt;"",1,0))</f>
        <v>#REF!</v>
      </c>
      <c r="W56" s="205" t="e">
        <f>IF('Crisis Indicator Data'!#REF!="No Data",1,IF(#REF!&lt;&gt;"",1,0))</f>
        <v>#REF!</v>
      </c>
      <c r="X56" s="205" t="e">
        <f>IF('Crisis Indicator Data'!#REF!="No Data",1,IF(#REF!&lt;&gt;"",1,0))</f>
        <v>#REF!</v>
      </c>
      <c r="Y56" s="205" t="e">
        <f>IF('Crisis Indicator Data'!#REF!="No Data",1,IF(#REF!&lt;&gt;"",1,0))</f>
        <v>#REF!</v>
      </c>
      <c r="Z56" s="205" t="e">
        <f>IF('Crisis Indicator Data'!#REF!="No Data",1,IF(#REF!&lt;&gt;"",1,0))</f>
        <v>#REF!</v>
      </c>
      <c r="AA56" s="205" t="e">
        <f>IF('Crisis Indicator Data'!#REF!="No Data",1,IF(#REF!&lt;&gt;"",1,0))</f>
        <v>#REF!</v>
      </c>
      <c r="AB56" s="205" t="e">
        <f>IF('Crisis Indicator Data'!#REF!="No Data",1,IF(#REF!&lt;&gt;"",1,0))</f>
        <v>#REF!</v>
      </c>
      <c r="AC56" s="205" t="e">
        <f>IF('Crisis Indicator Data'!#REF!="No Data",1,IF(#REF!&lt;&gt;"",1,0))</f>
        <v>#REF!</v>
      </c>
      <c r="AD56" s="205" t="e">
        <f>IF('Crisis Indicator Data'!#REF!="No Data",1,IF(#REF!&lt;&gt;"",1,0))</f>
        <v>#REF!</v>
      </c>
      <c r="AE56" s="205" t="e">
        <f>IF('Crisis Indicator Data'!#REF!="No Data",1,IF(#REF!&lt;&gt;"",1,0))</f>
        <v>#REF!</v>
      </c>
      <c r="AF56" s="205" t="e">
        <f>IF('Crisis Indicator Data'!#REF!="No Data",1,IF(#REF!&lt;&gt;"",1,0))</f>
        <v>#REF!</v>
      </c>
      <c r="AG56" s="205" t="e">
        <f>IF('Crisis Indicator Data'!#REF!="No Data",1,IF(#REF!&lt;&gt;"",1,0))</f>
        <v>#REF!</v>
      </c>
      <c r="AH56" s="205" t="e">
        <f>IF('Crisis Indicator Data'!#REF!="No Data",1,IF(#REF!&lt;&gt;"",1,0))</f>
        <v>#REF!</v>
      </c>
      <c r="AI56" s="205" t="e">
        <f>IF('Crisis Indicator Data'!#REF!="No Data",1,IF(#REF!&lt;&gt;"",1,0))</f>
        <v>#REF!</v>
      </c>
      <c r="AJ56" s="205" t="e">
        <f>IF('Crisis Indicator Data'!#REF!="No Data",1,IF(#REF!&lt;&gt;"",1,0))</f>
        <v>#REF!</v>
      </c>
      <c r="AK56" s="205" t="e">
        <f>IF('Crisis Indicator Data'!#REF!="No Data",1,IF(#REF!&lt;&gt;"",1,0))</f>
        <v>#REF!</v>
      </c>
      <c r="AL56" s="205" t="e">
        <f>IF('Crisis Indicator Data'!#REF!="No Data",1,IF(#REF!&lt;&gt;"",1,0))</f>
        <v>#REF!</v>
      </c>
      <c r="AM56" s="205" t="e">
        <f>IF('Crisis Indicator Data'!#REF!="No Data",1,IF(#REF!&lt;&gt;"",1,0))</f>
        <v>#REF!</v>
      </c>
      <c r="AN56" s="205" t="e">
        <f>IF('Crisis Indicator Data'!#REF!="No Data",1,IF(#REF!&lt;&gt;"",1,0))</f>
        <v>#REF!</v>
      </c>
      <c r="AO56" s="205" t="e">
        <f>IF('Crisis Indicator Data'!#REF!="No Data",1,IF(#REF!&lt;&gt;"",1,0))</f>
        <v>#REF!</v>
      </c>
      <c r="AP56" s="205" t="e">
        <f>IF('Crisis Indicator Data'!#REF!="No Data",1,IF(#REF!&lt;&gt;"",1,0))</f>
        <v>#REF!</v>
      </c>
      <c r="AQ56" s="205" t="e">
        <f>IF('Crisis Indicator Data'!#REF!="No Data",1,IF(#REF!&lt;&gt;"",1,0))</f>
        <v>#REF!</v>
      </c>
      <c r="AR56" s="205" t="e">
        <f>IF('Crisis Indicator Data'!#REF!="No Data",1,IF(#REF!&lt;&gt;"",1,0))</f>
        <v>#REF!</v>
      </c>
      <c r="AS56" s="205" t="e">
        <f>IF('Crisis Indicator Data'!#REF!="No Data",1,IF(#REF!&lt;&gt;"",1,0))</f>
        <v>#REF!</v>
      </c>
      <c r="AT56" s="205" t="e">
        <f>IF('Crisis Indicator Data'!#REF!="No Data",1,IF(#REF!&lt;&gt;"",1,0))</f>
        <v>#REF!</v>
      </c>
      <c r="AU56" s="205" t="e">
        <f>IF('Crisis Indicator Data'!#REF!="No Data",1,IF(#REF!&lt;&gt;"",1,0))</f>
        <v>#REF!</v>
      </c>
      <c r="AV56" s="205" t="e">
        <f>IF('Crisis Indicator Data'!#REF!="No Data",1,IF(#REF!&lt;&gt;"",1,0))</f>
        <v>#REF!</v>
      </c>
      <c r="AW56" s="205" t="e">
        <f>IF('Crisis Indicator Data'!#REF!="No Data",1,IF(#REF!&lt;&gt;"",1,0))</f>
        <v>#REF!</v>
      </c>
      <c r="AX56" s="205" t="e">
        <f>IF('Crisis Indicator Data'!#REF!="No Data",1,IF(#REF!&lt;&gt;"",1,0))</f>
        <v>#REF!</v>
      </c>
      <c r="AY56" s="205" t="e">
        <f>IF('Crisis Indicator Data'!#REF!="No Data",1,IF(#REF!&lt;&gt;"",1,0))</f>
        <v>#REF!</v>
      </c>
      <c r="AZ56" s="205" t="e">
        <f>IF('Crisis Indicator Data'!#REF!="No Data",1,IF(#REF!&lt;&gt;"",1,0))</f>
        <v>#REF!</v>
      </c>
      <c r="BA56" t="e">
        <f t="shared" si="2"/>
        <v>#REF!</v>
      </c>
      <c r="BB56" s="22" t="e">
        <f t="shared" si="3"/>
        <v>#REF!</v>
      </c>
    </row>
    <row r="57" spans="1:54" x14ac:dyDescent="0.35">
      <c r="A57" t="s">
        <v>6984</v>
      </c>
      <c r="B57" s="205" t="e">
        <f>IF('Crisis Indicator Data'!#REF!="No Data",1,IF(#REF!&lt;&gt;"",1,0))</f>
        <v>#REF!</v>
      </c>
      <c r="C57" s="205" t="e">
        <f>IF('Crisis Indicator Data'!#REF!="No Data",1,IF(#REF!&lt;&gt;"",1,0))</f>
        <v>#REF!</v>
      </c>
      <c r="D57" s="205" t="e">
        <f>IF('Crisis Indicator Data'!#REF!="No Data",1,IF(#REF!&lt;&gt;"",1,0))</f>
        <v>#REF!</v>
      </c>
      <c r="E57" s="205" t="e">
        <f>IF('Crisis Indicator Data'!#REF!="No Data",1,IF(#REF!&lt;&gt;"",1,0))</f>
        <v>#REF!</v>
      </c>
      <c r="F57" s="205" t="e">
        <f>IF('Crisis Indicator Data'!#REF!="No Data",1,IF(#REF!&lt;&gt;"",1,0))</f>
        <v>#REF!</v>
      </c>
      <c r="G57" s="205" t="e">
        <f>IF('Crisis Indicator Data'!#REF!="No Data",1,IF(#REF!&lt;&gt;"",1,0))</f>
        <v>#REF!</v>
      </c>
      <c r="H57" s="205" t="e">
        <f>IF('Crisis Indicator Data'!#REF!="No Data",1,IF(#REF!&lt;&gt;"",1,0))</f>
        <v>#REF!</v>
      </c>
      <c r="I57" s="205" t="e">
        <f>IF('Crisis Indicator Data'!#REF!="No Data",1,IF(#REF!&lt;&gt;"",1,0))</f>
        <v>#REF!</v>
      </c>
      <c r="J57" s="205" t="e">
        <f>IF('Crisis Indicator Data'!#REF!="No Data",1,IF(#REF!&lt;&gt;"",1,0))</f>
        <v>#REF!</v>
      </c>
      <c r="K57" s="205" t="e">
        <f>IF('Crisis Indicator Data'!#REF!="No Data",1,IF(#REF!&lt;&gt;"",1,0))</f>
        <v>#REF!</v>
      </c>
      <c r="L57" s="205" t="e">
        <f>IF('Crisis Indicator Data'!#REF!="No Data",1,IF(#REF!&lt;&gt;"",1,0))</f>
        <v>#REF!</v>
      </c>
      <c r="M57" s="205" t="e">
        <f>IF('Crisis Indicator Data'!#REF!="No Data",1,IF(#REF!&lt;&gt;"",1,0))</f>
        <v>#REF!</v>
      </c>
      <c r="N57" s="205" t="e">
        <f>IF('Crisis Indicator Data'!#REF!="No Data",1,IF(#REF!&lt;&gt;"",1,0))</f>
        <v>#REF!</v>
      </c>
      <c r="O57" s="205" t="e">
        <f>IF('Crisis Indicator Data'!#REF!="No Data",1,IF(#REF!&lt;&gt;"",1,0))</f>
        <v>#REF!</v>
      </c>
      <c r="P57" s="205" t="e">
        <f>IF('Crisis Indicator Data'!#REF!="No Data",1,IF(#REF!&lt;&gt;"",1,0))</f>
        <v>#REF!</v>
      </c>
      <c r="Q57" s="205" t="e">
        <f>IF('Crisis Indicator Data'!#REF!="No Data",1,IF(#REF!&lt;&gt;"",1,0))</f>
        <v>#REF!</v>
      </c>
      <c r="R57" s="205" t="e">
        <f>IF('Crisis Indicator Data'!#REF!="No Data",1,IF(#REF!&lt;&gt;"",1,0))</f>
        <v>#REF!</v>
      </c>
      <c r="S57" s="205" t="e">
        <f>IF('Crisis Indicator Data'!#REF!="No Data",1,IF(#REF!&lt;&gt;"",1,0))</f>
        <v>#REF!</v>
      </c>
      <c r="T57" s="205" t="e">
        <f>IF('Crisis Indicator Data'!#REF!="No Data",1,IF(#REF!&lt;&gt;"",1,0))</f>
        <v>#REF!</v>
      </c>
      <c r="U57" s="205" t="e">
        <f>IF('Crisis Indicator Data'!#REF!="No Data",1,IF(#REF!&lt;&gt;"",1,0))</f>
        <v>#REF!</v>
      </c>
      <c r="V57" s="205" t="e">
        <f>IF('Crisis Indicator Data'!#REF!="No Data",1,IF(#REF!&lt;&gt;"",1,0))</f>
        <v>#REF!</v>
      </c>
      <c r="W57" s="205" t="e">
        <f>IF('Crisis Indicator Data'!#REF!="No Data",1,IF(#REF!&lt;&gt;"",1,0))</f>
        <v>#REF!</v>
      </c>
      <c r="X57" s="205" t="e">
        <f>IF('Crisis Indicator Data'!#REF!="No Data",1,IF(#REF!&lt;&gt;"",1,0))</f>
        <v>#REF!</v>
      </c>
      <c r="Y57" s="205" t="e">
        <f>IF('Crisis Indicator Data'!#REF!="No Data",1,IF(#REF!&lt;&gt;"",1,0))</f>
        <v>#REF!</v>
      </c>
      <c r="Z57" s="205" t="e">
        <f>IF('Crisis Indicator Data'!#REF!="No Data",1,IF(#REF!&lt;&gt;"",1,0))</f>
        <v>#REF!</v>
      </c>
      <c r="AA57" s="205" t="e">
        <f>IF('Crisis Indicator Data'!#REF!="No Data",1,IF(#REF!&lt;&gt;"",1,0))</f>
        <v>#REF!</v>
      </c>
      <c r="AB57" s="205" t="e">
        <f>IF('Crisis Indicator Data'!#REF!="No Data",1,IF(#REF!&lt;&gt;"",1,0))</f>
        <v>#REF!</v>
      </c>
      <c r="AC57" s="205" t="e">
        <f>IF('Crisis Indicator Data'!#REF!="No Data",1,IF(#REF!&lt;&gt;"",1,0))</f>
        <v>#REF!</v>
      </c>
      <c r="AD57" s="205" t="e">
        <f>IF('Crisis Indicator Data'!#REF!="No Data",1,IF(#REF!&lt;&gt;"",1,0))</f>
        <v>#REF!</v>
      </c>
      <c r="AE57" s="205" t="e">
        <f>IF('Crisis Indicator Data'!#REF!="No Data",1,IF(#REF!&lt;&gt;"",1,0))</f>
        <v>#REF!</v>
      </c>
      <c r="AF57" s="205" t="e">
        <f>IF('Crisis Indicator Data'!#REF!="No Data",1,IF(#REF!&lt;&gt;"",1,0))</f>
        <v>#REF!</v>
      </c>
      <c r="AG57" s="205" t="e">
        <f>IF('Crisis Indicator Data'!#REF!="No Data",1,IF(#REF!&lt;&gt;"",1,0))</f>
        <v>#REF!</v>
      </c>
      <c r="AH57" s="205" t="e">
        <f>IF('Crisis Indicator Data'!#REF!="No Data",1,IF(#REF!&lt;&gt;"",1,0))</f>
        <v>#REF!</v>
      </c>
      <c r="AI57" s="205" t="e">
        <f>IF('Crisis Indicator Data'!#REF!="No Data",1,IF(#REF!&lt;&gt;"",1,0))</f>
        <v>#REF!</v>
      </c>
      <c r="AJ57" s="205" t="e">
        <f>IF('Crisis Indicator Data'!#REF!="No Data",1,IF(#REF!&lt;&gt;"",1,0))</f>
        <v>#REF!</v>
      </c>
      <c r="AK57" s="205" t="e">
        <f>IF('Crisis Indicator Data'!#REF!="No Data",1,IF(#REF!&lt;&gt;"",1,0))</f>
        <v>#REF!</v>
      </c>
      <c r="AL57" s="205" t="e">
        <f>IF('Crisis Indicator Data'!#REF!="No Data",1,IF(#REF!&lt;&gt;"",1,0))</f>
        <v>#REF!</v>
      </c>
      <c r="AM57" s="205" t="e">
        <f>IF('Crisis Indicator Data'!#REF!="No Data",1,IF(#REF!&lt;&gt;"",1,0))</f>
        <v>#REF!</v>
      </c>
      <c r="AN57" s="205" t="e">
        <f>IF('Crisis Indicator Data'!#REF!="No Data",1,IF(#REF!&lt;&gt;"",1,0))</f>
        <v>#REF!</v>
      </c>
      <c r="AO57" s="205" t="e">
        <f>IF('Crisis Indicator Data'!#REF!="No Data",1,IF(#REF!&lt;&gt;"",1,0))</f>
        <v>#REF!</v>
      </c>
      <c r="AP57" s="205" t="e">
        <f>IF('Crisis Indicator Data'!#REF!="No Data",1,IF(#REF!&lt;&gt;"",1,0))</f>
        <v>#REF!</v>
      </c>
      <c r="AQ57" s="205" t="e">
        <f>IF('Crisis Indicator Data'!#REF!="No Data",1,IF(#REF!&lt;&gt;"",1,0))</f>
        <v>#REF!</v>
      </c>
      <c r="AR57" s="205" t="e">
        <f>IF('Crisis Indicator Data'!#REF!="No Data",1,IF(#REF!&lt;&gt;"",1,0))</f>
        <v>#REF!</v>
      </c>
      <c r="AS57" s="205" t="e">
        <f>IF('Crisis Indicator Data'!#REF!="No Data",1,IF(#REF!&lt;&gt;"",1,0))</f>
        <v>#REF!</v>
      </c>
      <c r="AT57" s="205" t="e">
        <f>IF('Crisis Indicator Data'!#REF!="No Data",1,IF(#REF!&lt;&gt;"",1,0))</f>
        <v>#REF!</v>
      </c>
      <c r="AU57" s="205" t="e">
        <f>IF('Crisis Indicator Data'!#REF!="No Data",1,IF(#REF!&lt;&gt;"",1,0))</f>
        <v>#REF!</v>
      </c>
      <c r="AV57" s="205" t="e">
        <f>IF('Crisis Indicator Data'!#REF!="No Data",1,IF(#REF!&lt;&gt;"",1,0))</f>
        <v>#REF!</v>
      </c>
      <c r="AW57" s="205" t="e">
        <f>IF('Crisis Indicator Data'!#REF!="No Data",1,IF(#REF!&lt;&gt;"",1,0))</f>
        <v>#REF!</v>
      </c>
      <c r="AX57" s="205" t="e">
        <f>IF('Crisis Indicator Data'!#REF!="No Data",1,IF(#REF!&lt;&gt;"",1,0))</f>
        <v>#REF!</v>
      </c>
      <c r="AY57" s="205" t="e">
        <f>IF('Crisis Indicator Data'!#REF!="No Data",1,IF(#REF!&lt;&gt;"",1,0))</f>
        <v>#REF!</v>
      </c>
      <c r="AZ57" s="205" t="e">
        <f>IF('Crisis Indicator Data'!#REF!="No Data",1,IF(#REF!&lt;&gt;"",1,0))</f>
        <v>#REF!</v>
      </c>
      <c r="BA57" t="e">
        <f t="shared" si="2"/>
        <v>#REF!</v>
      </c>
      <c r="BB57" s="22" t="e">
        <f t="shared" si="3"/>
        <v>#REF!</v>
      </c>
    </row>
    <row r="58" spans="1:54" x14ac:dyDescent="0.35">
      <c r="A58" t="s">
        <v>6988</v>
      </c>
      <c r="B58" s="205" t="e">
        <f>IF('Crisis Indicator Data'!#REF!="No Data",1,IF(#REF!&lt;&gt;"",1,0))</f>
        <v>#REF!</v>
      </c>
      <c r="C58" s="205" t="e">
        <f>IF('Crisis Indicator Data'!#REF!="No Data",1,IF(#REF!&lt;&gt;"",1,0))</f>
        <v>#REF!</v>
      </c>
      <c r="D58" s="205" t="e">
        <f>IF('Crisis Indicator Data'!#REF!="No Data",1,IF(#REF!&lt;&gt;"",1,0))</f>
        <v>#REF!</v>
      </c>
      <c r="E58" s="205" t="e">
        <f>IF('Crisis Indicator Data'!#REF!="No Data",1,IF(#REF!&lt;&gt;"",1,0))</f>
        <v>#REF!</v>
      </c>
      <c r="F58" s="205" t="e">
        <f>IF('Crisis Indicator Data'!#REF!="No Data",1,IF(#REF!&lt;&gt;"",1,0))</f>
        <v>#REF!</v>
      </c>
      <c r="G58" s="205" t="e">
        <f>IF('Crisis Indicator Data'!#REF!="No Data",1,IF(#REF!&lt;&gt;"",1,0))</f>
        <v>#REF!</v>
      </c>
      <c r="H58" s="205" t="e">
        <f>IF('Crisis Indicator Data'!#REF!="No Data",1,IF(#REF!&lt;&gt;"",1,0))</f>
        <v>#REF!</v>
      </c>
      <c r="I58" s="205" t="e">
        <f>IF('Crisis Indicator Data'!#REF!="No Data",1,IF(#REF!&lt;&gt;"",1,0))</f>
        <v>#REF!</v>
      </c>
      <c r="J58" s="205" t="e">
        <f>IF('Crisis Indicator Data'!#REF!="No Data",1,IF(#REF!&lt;&gt;"",1,0))</f>
        <v>#REF!</v>
      </c>
      <c r="K58" s="205" t="e">
        <f>IF('Crisis Indicator Data'!#REF!="No Data",1,IF(#REF!&lt;&gt;"",1,0))</f>
        <v>#REF!</v>
      </c>
      <c r="L58" s="205" t="e">
        <f>IF('Crisis Indicator Data'!#REF!="No Data",1,IF(#REF!&lt;&gt;"",1,0))</f>
        <v>#REF!</v>
      </c>
      <c r="M58" s="205" t="e">
        <f>IF('Crisis Indicator Data'!#REF!="No Data",1,IF(#REF!&lt;&gt;"",1,0))</f>
        <v>#REF!</v>
      </c>
      <c r="N58" s="205" t="e">
        <f>IF('Crisis Indicator Data'!#REF!="No Data",1,IF(#REF!&lt;&gt;"",1,0))</f>
        <v>#REF!</v>
      </c>
      <c r="O58" s="205" t="e">
        <f>IF('Crisis Indicator Data'!#REF!="No Data",1,IF(#REF!&lt;&gt;"",1,0))</f>
        <v>#REF!</v>
      </c>
      <c r="P58" s="205" t="e">
        <f>IF('Crisis Indicator Data'!#REF!="No Data",1,IF(#REF!&lt;&gt;"",1,0))</f>
        <v>#REF!</v>
      </c>
      <c r="Q58" s="205" t="e">
        <f>IF('Crisis Indicator Data'!#REF!="No Data",1,IF(#REF!&lt;&gt;"",1,0))</f>
        <v>#REF!</v>
      </c>
      <c r="R58" s="205" t="e">
        <f>IF('Crisis Indicator Data'!#REF!="No Data",1,IF(#REF!&lt;&gt;"",1,0))</f>
        <v>#REF!</v>
      </c>
      <c r="S58" s="205" t="e">
        <f>IF('Crisis Indicator Data'!#REF!="No Data",1,IF(#REF!&lt;&gt;"",1,0))</f>
        <v>#REF!</v>
      </c>
      <c r="T58" s="205" t="e">
        <f>IF('Crisis Indicator Data'!#REF!="No Data",1,IF(#REF!&lt;&gt;"",1,0))</f>
        <v>#REF!</v>
      </c>
      <c r="U58" s="205" t="e">
        <f>IF('Crisis Indicator Data'!#REF!="No Data",1,IF(#REF!&lt;&gt;"",1,0))</f>
        <v>#REF!</v>
      </c>
      <c r="V58" s="205" t="e">
        <f>IF('Crisis Indicator Data'!#REF!="No Data",1,IF(#REF!&lt;&gt;"",1,0))</f>
        <v>#REF!</v>
      </c>
      <c r="W58" s="205" t="e">
        <f>IF('Crisis Indicator Data'!#REF!="No Data",1,IF(#REF!&lt;&gt;"",1,0))</f>
        <v>#REF!</v>
      </c>
      <c r="X58" s="205" t="e">
        <f>IF('Crisis Indicator Data'!#REF!="No Data",1,IF(#REF!&lt;&gt;"",1,0))</f>
        <v>#REF!</v>
      </c>
      <c r="Y58" s="205" t="e">
        <f>IF('Crisis Indicator Data'!#REF!="No Data",1,IF(#REF!&lt;&gt;"",1,0))</f>
        <v>#REF!</v>
      </c>
      <c r="Z58" s="205" t="e">
        <f>IF('Crisis Indicator Data'!#REF!="No Data",1,IF(#REF!&lt;&gt;"",1,0))</f>
        <v>#REF!</v>
      </c>
      <c r="AA58" s="205" t="e">
        <f>IF('Crisis Indicator Data'!#REF!="No Data",1,IF(#REF!&lt;&gt;"",1,0))</f>
        <v>#REF!</v>
      </c>
      <c r="AB58" s="205" t="e">
        <f>IF('Crisis Indicator Data'!#REF!="No Data",1,IF(#REF!&lt;&gt;"",1,0))</f>
        <v>#REF!</v>
      </c>
      <c r="AC58" s="205" t="e">
        <f>IF('Crisis Indicator Data'!#REF!="No Data",1,IF(#REF!&lt;&gt;"",1,0))</f>
        <v>#REF!</v>
      </c>
      <c r="AD58" s="205" t="e">
        <f>IF('Crisis Indicator Data'!#REF!="No Data",1,IF(#REF!&lt;&gt;"",1,0))</f>
        <v>#REF!</v>
      </c>
      <c r="AE58" s="205" t="e">
        <f>IF('Crisis Indicator Data'!#REF!="No Data",1,IF(#REF!&lt;&gt;"",1,0))</f>
        <v>#REF!</v>
      </c>
      <c r="AF58" s="205" t="e">
        <f>IF('Crisis Indicator Data'!#REF!="No Data",1,IF(#REF!&lt;&gt;"",1,0))</f>
        <v>#REF!</v>
      </c>
      <c r="AG58" s="205" t="e">
        <f>IF('Crisis Indicator Data'!#REF!="No Data",1,IF(#REF!&lt;&gt;"",1,0))</f>
        <v>#REF!</v>
      </c>
      <c r="AH58" s="205" t="e">
        <f>IF('Crisis Indicator Data'!#REF!="No Data",1,IF(#REF!&lt;&gt;"",1,0))</f>
        <v>#REF!</v>
      </c>
      <c r="AI58" s="205" t="e">
        <f>IF('Crisis Indicator Data'!#REF!="No Data",1,IF(#REF!&lt;&gt;"",1,0))</f>
        <v>#REF!</v>
      </c>
      <c r="AJ58" s="205" t="e">
        <f>IF('Crisis Indicator Data'!#REF!="No Data",1,IF(#REF!&lt;&gt;"",1,0))</f>
        <v>#REF!</v>
      </c>
      <c r="AK58" s="205" t="e">
        <f>IF('Crisis Indicator Data'!#REF!="No Data",1,IF(#REF!&lt;&gt;"",1,0))</f>
        <v>#REF!</v>
      </c>
      <c r="AL58" s="205" t="e">
        <f>IF('Crisis Indicator Data'!#REF!="No Data",1,IF(#REF!&lt;&gt;"",1,0))</f>
        <v>#REF!</v>
      </c>
      <c r="AM58" s="205" t="e">
        <f>IF('Crisis Indicator Data'!#REF!="No Data",1,IF(#REF!&lt;&gt;"",1,0))</f>
        <v>#REF!</v>
      </c>
      <c r="AN58" s="205" t="e">
        <f>IF('Crisis Indicator Data'!#REF!="No Data",1,IF(#REF!&lt;&gt;"",1,0))</f>
        <v>#REF!</v>
      </c>
      <c r="AO58" s="205" t="e">
        <f>IF('Crisis Indicator Data'!#REF!="No Data",1,IF(#REF!&lt;&gt;"",1,0))</f>
        <v>#REF!</v>
      </c>
      <c r="AP58" s="205" t="e">
        <f>IF('Crisis Indicator Data'!#REF!="No Data",1,IF(#REF!&lt;&gt;"",1,0))</f>
        <v>#REF!</v>
      </c>
      <c r="AQ58" s="205" t="e">
        <f>IF('Crisis Indicator Data'!#REF!="No Data",1,IF(#REF!&lt;&gt;"",1,0))</f>
        <v>#REF!</v>
      </c>
      <c r="AR58" s="205" t="e">
        <f>IF('Crisis Indicator Data'!#REF!="No Data",1,IF(#REF!&lt;&gt;"",1,0))</f>
        <v>#REF!</v>
      </c>
      <c r="AS58" s="205" t="e">
        <f>IF('Crisis Indicator Data'!#REF!="No Data",1,IF(#REF!&lt;&gt;"",1,0))</f>
        <v>#REF!</v>
      </c>
      <c r="AT58" s="205" t="e">
        <f>IF('Crisis Indicator Data'!#REF!="No Data",1,IF(#REF!&lt;&gt;"",1,0))</f>
        <v>#REF!</v>
      </c>
      <c r="AU58" s="205" t="e">
        <f>IF('Crisis Indicator Data'!#REF!="No Data",1,IF(#REF!&lt;&gt;"",1,0))</f>
        <v>#REF!</v>
      </c>
      <c r="AV58" s="205" t="e">
        <f>IF('Crisis Indicator Data'!#REF!="No Data",1,IF(#REF!&lt;&gt;"",1,0))</f>
        <v>#REF!</v>
      </c>
      <c r="AW58" s="205" t="e">
        <f>IF('Crisis Indicator Data'!#REF!="No Data",1,IF(#REF!&lt;&gt;"",1,0))</f>
        <v>#REF!</v>
      </c>
      <c r="AX58" s="205" t="e">
        <f>IF('Crisis Indicator Data'!#REF!="No Data",1,IF(#REF!&lt;&gt;"",1,0))</f>
        <v>#REF!</v>
      </c>
      <c r="AY58" s="205" t="e">
        <f>IF('Crisis Indicator Data'!#REF!="No Data",1,IF(#REF!&lt;&gt;"",1,0))</f>
        <v>#REF!</v>
      </c>
      <c r="AZ58" s="205" t="e">
        <f>IF('Crisis Indicator Data'!#REF!="No Data",1,IF(#REF!&lt;&gt;"",1,0))</f>
        <v>#REF!</v>
      </c>
      <c r="BA58" t="e">
        <f t="shared" si="2"/>
        <v>#REF!</v>
      </c>
      <c r="BB58" s="22" t="e">
        <f t="shared" si="3"/>
        <v>#REF!</v>
      </c>
    </row>
    <row r="59" spans="1:54" x14ac:dyDescent="0.35">
      <c r="A59" t="s">
        <v>6986</v>
      </c>
      <c r="B59" s="205" t="e">
        <f>IF('Crisis Indicator Data'!#REF!="No Data",1,IF(#REF!&lt;&gt;"",1,0))</f>
        <v>#REF!</v>
      </c>
      <c r="C59" s="205" t="e">
        <f>IF('Crisis Indicator Data'!#REF!="No Data",1,IF(#REF!&lt;&gt;"",1,0))</f>
        <v>#REF!</v>
      </c>
      <c r="D59" s="205" t="e">
        <f>IF('Crisis Indicator Data'!#REF!="No Data",1,IF(#REF!&lt;&gt;"",1,0))</f>
        <v>#REF!</v>
      </c>
      <c r="E59" s="205" t="e">
        <f>IF('Crisis Indicator Data'!#REF!="No Data",1,IF(#REF!&lt;&gt;"",1,0))</f>
        <v>#REF!</v>
      </c>
      <c r="F59" s="205" t="e">
        <f>IF('Crisis Indicator Data'!#REF!="No Data",1,IF(#REF!&lt;&gt;"",1,0))</f>
        <v>#REF!</v>
      </c>
      <c r="G59" s="205" t="e">
        <f>IF('Crisis Indicator Data'!#REF!="No Data",1,IF(#REF!&lt;&gt;"",1,0))</f>
        <v>#REF!</v>
      </c>
      <c r="H59" s="205" t="e">
        <f>IF('Crisis Indicator Data'!#REF!="No Data",1,IF(#REF!&lt;&gt;"",1,0))</f>
        <v>#REF!</v>
      </c>
      <c r="I59" s="205" t="e">
        <f>IF('Crisis Indicator Data'!#REF!="No Data",1,IF(#REF!&lt;&gt;"",1,0))</f>
        <v>#REF!</v>
      </c>
      <c r="J59" s="205" t="e">
        <f>IF('Crisis Indicator Data'!#REF!="No Data",1,IF(#REF!&lt;&gt;"",1,0))</f>
        <v>#REF!</v>
      </c>
      <c r="K59" s="205" t="e">
        <f>IF('Crisis Indicator Data'!#REF!="No Data",1,IF(#REF!&lt;&gt;"",1,0))</f>
        <v>#REF!</v>
      </c>
      <c r="L59" s="205" t="e">
        <f>IF('Crisis Indicator Data'!#REF!="No Data",1,IF(#REF!&lt;&gt;"",1,0))</f>
        <v>#REF!</v>
      </c>
      <c r="M59" s="205" t="e">
        <f>IF('Crisis Indicator Data'!#REF!="No Data",1,IF(#REF!&lt;&gt;"",1,0))</f>
        <v>#REF!</v>
      </c>
      <c r="N59" s="205" t="e">
        <f>IF('Crisis Indicator Data'!#REF!="No Data",1,IF(#REF!&lt;&gt;"",1,0))</f>
        <v>#REF!</v>
      </c>
      <c r="O59" s="205" t="e">
        <f>IF('Crisis Indicator Data'!#REF!="No Data",1,IF(#REF!&lt;&gt;"",1,0))</f>
        <v>#REF!</v>
      </c>
      <c r="P59" s="205" t="e">
        <f>IF('Crisis Indicator Data'!#REF!="No Data",1,IF(#REF!&lt;&gt;"",1,0))</f>
        <v>#REF!</v>
      </c>
      <c r="Q59" s="205" t="e">
        <f>IF('Crisis Indicator Data'!#REF!="No Data",1,IF(#REF!&lt;&gt;"",1,0))</f>
        <v>#REF!</v>
      </c>
      <c r="R59" s="205" t="e">
        <f>IF('Crisis Indicator Data'!#REF!="No Data",1,IF(#REF!&lt;&gt;"",1,0))</f>
        <v>#REF!</v>
      </c>
      <c r="S59" s="205" t="e">
        <f>IF('Crisis Indicator Data'!#REF!="No Data",1,IF(#REF!&lt;&gt;"",1,0))</f>
        <v>#REF!</v>
      </c>
      <c r="T59" s="205" t="e">
        <f>IF('Crisis Indicator Data'!#REF!="No Data",1,IF(#REF!&lt;&gt;"",1,0))</f>
        <v>#REF!</v>
      </c>
      <c r="U59" s="205" t="e">
        <f>IF('Crisis Indicator Data'!#REF!="No Data",1,IF(#REF!&lt;&gt;"",1,0))</f>
        <v>#REF!</v>
      </c>
      <c r="V59" s="205" t="e">
        <f>IF('Crisis Indicator Data'!#REF!="No Data",1,IF(#REF!&lt;&gt;"",1,0))</f>
        <v>#REF!</v>
      </c>
      <c r="W59" s="205" t="e">
        <f>IF('Crisis Indicator Data'!#REF!="No Data",1,IF(#REF!&lt;&gt;"",1,0))</f>
        <v>#REF!</v>
      </c>
      <c r="X59" s="205" t="e">
        <f>IF('Crisis Indicator Data'!#REF!="No Data",1,IF(#REF!&lt;&gt;"",1,0))</f>
        <v>#REF!</v>
      </c>
      <c r="Y59" s="205" t="e">
        <f>IF('Crisis Indicator Data'!#REF!="No Data",1,IF(#REF!&lt;&gt;"",1,0))</f>
        <v>#REF!</v>
      </c>
      <c r="Z59" s="205" t="e">
        <f>IF('Crisis Indicator Data'!#REF!="No Data",1,IF(#REF!&lt;&gt;"",1,0))</f>
        <v>#REF!</v>
      </c>
      <c r="AA59" s="205" t="e">
        <f>IF('Crisis Indicator Data'!#REF!="No Data",1,IF(#REF!&lt;&gt;"",1,0))</f>
        <v>#REF!</v>
      </c>
      <c r="AB59" s="205" t="e">
        <f>IF('Crisis Indicator Data'!#REF!="No Data",1,IF(#REF!&lt;&gt;"",1,0))</f>
        <v>#REF!</v>
      </c>
      <c r="AC59" s="205" t="e">
        <f>IF('Crisis Indicator Data'!#REF!="No Data",1,IF(#REF!&lt;&gt;"",1,0))</f>
        <v>#REF!</v>
      </c>
      <c r="AD59" s="205" t="e">
        <f>IF('Crisis Indicator Data'!#REF!="No Data",1,IF(#REF!&lt;&gt;"",1,0))</f>
        <v>#REF!</v>
      </c>
      <c r="AE59" s="205" t="e">
        <f>IF('Crisis Indicator Data'!#REF!="No Data",1,IF(#REF!&lt;&gt;"",1,0))</f>
        <v>#REF!</v>
      </c>
      <c r="AF59" s="205" t="e">
        <f>IF('Crisis Indicator Data'!#REF!="No Data",1,IF(#REF!&lt;&gt;"",1,0))</f>
        <v>#REF!</v>
      </c>
      <c r="AG59" s="205" t="e">
        <f>IF('Crisis Indicator Data'!#REF!="No Data",1,IF(#REF!&lt;&gt;"",1,0))</f>
        <v>#REF!</v>
      </c>
      <c r="AH59" s="205" t="e">
        <f>IF('Crisis Indicator Data'!#REF!="No Data",1,IF(#REF!&lt;&gt;"",1,0))</f>
        <v>#REF!</v>
      </c>
      <c r="AI59" s="205" t="e">
        <f>IF('Crisis Indicator Data'!#REF!="No Data",1,IF(#REF!&lt;&gt;"",1,0))</f>
        <v>#REF!</v>
      </c>
      <c r="AJ59" s="205" t="e">
        <f>IF('Crisis Indicator Data'!#REF!="No Data",1,IF(#REF!&lt;&gt;"",1,0))</f>
        <v>#REF!</v>
      </c>
      <c r="AK59" s="205" t="e">
        <f>IF('Crisis Indicator Data'!#REF!="No Data",1,IF(#REF!&lt;&gt;"",1,0))</f>
        <v>#REF!</v>
      </c>
      <c r="AL59" s="205" t="e">
        <f>IF('Crisis Indicator Data'!#REF!="No Data",1,IF(#REF!&lt;&gt;"",1,0))</f>
        <v>#REF!</v>
      </c>
      <c r="AM59" s="205" t="e">
        <f>IF('Crisis Indicator Data'!#REF!="No Data",1,IF(#REF!&lt;&gt;"",1,0))</f>
        <v>#REF!</v>
      </c>
      <c r="AN59" s="205" t="e">
        <f>IF('Crisis Indicator Data'!#REF!="No Data",1,IF(#REF!&lt;&gt;"",1,0))</f>
        <v>#REF!</v>
      </c>
      <c r="AO59" s="205" t="e">
        <f>IF('Crisis Indicator Data'!#REF!="No Data",1,IF(#REF!&lt;&gt;"",1,0))</f>
        <v>#REF!</v>
      </c>
      <c r="AP59" s="205" t="e">
        <f>IF('Crisis Indicator Data'!#REF!="No Data",1,IF(#REF!&lt;&gt;"",1,0))</f>
        <v>#REF!</v>
      </c>
      <c r="AQ59" s="205" t="e">
        <f>IF('Crisis Indicator Data'!#REF!="No Data",1,IF(#REF!&lt;&gt;"",1,0))</f>
        <v>#REF!</v>
      </c>
      <c r="AR59" s="205" t="e">
        <f>IF('Crisis Indicator Data'!#REF!="No Data",1,IF(#REF!&lt;&gt;"",1,0))</f>
        <v>#REF!</v>
      </c>
      <c r="AS59" s="205" t="e">
        <f>IF('Crisis Indicator Data'!#REF!="No Data",1,IF(#REF!&lt;&gt;"",1,0))</f>
        <v>#REF!</v>
      </c>
      <c r="AT59" s="205" t="e">
        <f>IF('Crisis Indicator Data'!#REF!="No Data",1,IF(#REF!&lt;&gt;"",1,0))</f>
        <v>#REF!</v>
      </c>
      <c r="AU59" s="205" t="e">
        <f>IF('Crisis Indicator Data'!#REF!="No Data",1,IF(#REF!&lt;&gt;"",1,0))</f>
        <v>#REF!</v>
      </c>
      <c r="AV59" s="205" t="e">
        <f>IF('Crisis Indicator Data'!#REF!="No Data",1,IF(#REF!&lt;&gt;"",1,0))</f>
        <v>#REF!</v>
      </c>
      <c r="AW59" s="205" t="e">
        <f>IF('Crisis Indicator Data'!#REF!="No Data",1,IF(#REF!&lt;&gt;"",1,0))</f>
        <v>#REF!</v>
      </c>
      <c r="AX59" s="205" t="e">
        <f>IF('Crisis Indicator Data'!#REF!="No Data",1,IF(#REF!&lt;&gt;"",1,0))</f>
        <v>#REF!</v>
      </c>
      <c r="AY59" s="205" t="e">
        <f>IF('Crisis Indicator Data'!#REF!="No Data",1,IF(#REF!&lt;&gt;"",1,0))</f>
        <v>#REF!</v>
      </c>
      <c r="AZ59" s="205" t="e">
        <f>IF('Crisis Indicator Data'!#REF!="No Data",1,IF(#REF!&lt;&gt;"",1,0))</f>
        <v>#REF!</v>
      </c>
      <c r="BA59" t="e">
        <f t="shared" si="2"/>
        <v>#REF!</v>
      </c>
      <c r="BB59" s="22" t="e">
        <f t="shared" si="3"/>
        <v>#REF!</v>
      </c>
    </row>
    <row r="60" spans="1:54" x14ac:dyDescent="0.35">
      <c r="A60" t="s">
        <v>6990</v>
      </c>
      <c r="B60" s="205" t="e">
        <f>IF('Crisis Indicator Data'!#REF!="No Data",1,IF(#REF!&lt;&gt;"",1,0))</f>
        <v>#REF!</v>
      </c>
      <c r="C60" s="205" t="e">
        <f>IF('Crisis Indicator Data'!#REF!="No Data",1,IF(#REF!&lt;&gt;"",1,0))</f>
        <v>#REF!</v>
      </c>
      <c r="D60" s="205" t="e">
        <f>IF('Crisis Indicator Data'!#REF!="No Data",1,IF(#REF!&lt;&gt;"",1,0))</f>
        <v>#REF!</v>
      </c>
      <c r="E60" s="205" t="e">
        <f>IF('Crisis Indicator Data'!#REF!="No Data",1,IF(#REF!&lt;&gt;"",1,0))</f>
        <v>#REF!</v>
      </c>
      <c r="F60" s="205" t="e">
        <f>IF('Crisis Indicator Data'!#REF!="No Data",1,IF(#REF!&lt;&gt;"",1,0))</f>
        <v>#REF!</v>
      </c>
      <c r="G60" s="205" t="e">
        <f>IF('Crisis Indicator Data'!#REF!="No Data",1,IF(#REF!&lt;&gt;"",1,0))</f>
        <v>#REF!</v>
      </c>
      <c r="H60" s="205" t="e">
        <f>IF('Crisis Indicator Data'!#REF!="No Data",1,IF(#REF!&lt;&gt;"",1,0))</f>
        <v>#REF!</v>
      </c>
      <c r="I60" s="205" t="e">
        <f>IF('Crisis Indicator Data'!#REF!="No Data",1,IF(#REF!&lt;&gt;"",1,0))</f>
        <v>#REF!</v>
      </c>
      <c r="J60" s="205" t="e">
        <f>IF('Crisis Indicator Data'!#REF!="No Data",1,IF(#REF!&lt;&gt;"",1,0))</f>
        <v>#REF!</v>
      </c>
      <c r="K60" s="205" t="e">
        <f>IF('Crisis Indicator Data'!#REF!="No Data",1,IF(#REF!&lt;&gt;"",1,0))</f>
        <v>#REF!</v>
      </c>
      <c r="L60" s="205" t="e">
        <f>IF('Crisis Indicator Data'!#REF!="No Data",1,IF(#REF!&lt;&gt;"",1,0))</f>
        <v>#REF!</v>
      </c>
      <c r="M60" s="205" t="e">
        <f>IF('Crisis Indicator Data'!#REF!="No Data",1,IF(#REF!&lt;&gt;"",1,0))</f>
        <v>#REF!</v>
      </c>
      <c r="N60" s="205" t="e">
        <f>IF('Crisis Indicator Data'!#REF!="No Data",1,IF(#REF!&lt;&gt;"",1,0))</f>
        <v>#REF!</v>
      </c>
      <c r="O60" s="205" t="e">
        <f>IF('Crisis Indicator Data'!#REF!="No Data",1,IF(#REF!&lt;&gt;"",1,0))</f>
        <v>#REF!</v>
      </c>
      <c r="P60" s="205" t="e">
        <f>IF('Crisis Indicator Data'!#REF!="No Data",1,IF(#REF!&lt;&gt;"",1,0))</f>
        <v>#REF!</v>
      </c>
      <c r="Q60" s="205" t="e">
        <f>IF('Crisis Indicator Data'!#REF!="No Data",1,IF(#REF!&lt;&gt;"",1,0))</f>
        <v>#REF!</v>
      </c>
      <c r="R60" s="205" t="e">
        <f>IF('Crisis Indicator Data'!#REF!="No Data",1,IF(#REF!&lt;&gt;"",1,0))</f>
        <v>#REF!</v>
      </c>
      <c r="S60" s="205" t="e">
        <f>IF('Crisis Indicator Data'!#REF!="No Data",1,IF(#REF!&lt;&gt;"",1,0))</f>
        <v>#REF!</v>
      </c>
      <c r="T60" s="205" t="e">
        <f>IF('Crisis Indicator Data'!#REF!="No Data",1,IF(#REF!&lt;&gt;"",1,0))</f>
        <v>#REF!</v>
      </c>
      <c r="U60" s="205" t="e">
        <f>IF('Crisis Indicator Data'!#REF!="No Data",1,IF(#REF!&lt;&gt;"",1,0))</f>
        <v>#REF!</v>
      </c>
      <c r="V60" s="205" t="e">
        <f>IF('Crisis Indicator Data'!#REF!="No Data",1,IF(#REF!&lt;&gt;"",1,0))</f>
        <v>#REF!</v>
      </c>
      <c r="W60" s="205" t="e">
        <f>IF('Crisis Indicator Data'!#REF!="No Data",1,IF(#REF!&lt;&gt;"",1,0))</f>
        <v>#REF!</v>
      </c>
      <c r="X60" s="205" t="e">
        <f>IF('Crisis Indicator Data'!#REF!="No Data",1,IF(#REF!&lt;&gt;"",1,0))</f>
        <v>#REF!</v>
      </c>
      <c r="Y60" s="205" t="e">
        <f>IF('Crisis Indicator Data'!#REF!="No Data",1,IF(#REF!&lt;&gt;"",1,0))</f>
        <v>#REF!</v>
      </c>
      <c r="Z60" s="205" t="e">
        <f>IF('Crisis Indicator Data'!#REF!="No Data",1,IF(#REF!&lt;&gt;"",1,0))</f>
        <v>#REF!</v>
      </c>
      <c r="AA60" s="205" t="e">
        <f>IF('Crisis Indicator Data'!#REF!="No Data",1,IF(#REF!&lt;&gt;"",1,0))</f>
        <v>#REF!</v>
      </c>
      <c r="AB60" s="205" t="e">
        <f>IF('Crisis Indicator Data'!#REF!="No Data",1,IF(#REF!&lt;&gt;"",1,0))</f>
        <v>#REF!</v>
      </c>
      <c r="AC60" s="205" t="e">
        <f>IF('Crisis Indicator Data'!#REF!="No Data",1,IF(#REF!&lt;&gt;"",1,0))</f>
        <v>#REF!</v>
      </c>
      <c r="AD60" s="205" t="e">
        <f>IF('Crisis Indicator Data'!#REF!="No Data",1,IF(#REF!&lt;&gt;"",1,0))</f>
        <v>#REF!</v>
      </c>
      <c r="AE60" s="205" t="e">
        <f>IF('Crisis Indicator Data'!#REF!="No Data",1,IF(#REF!&lt;&gt;"",1,0))</f>
        <v>#REF!</v>
      </c>
      <c r="AF60" s="205" t="e">
        <f>IF('Crisis Indicator Data'!#REF!="No Data",1,IF(#REF!&lt;&gt;"",1,0))</f>
        <v>#REF!</v>
      </c>
      <c r="AG60" s="205" t="e">
        <f>IF('Crisis Indicator Data'!#REF!="No Data",1,IF(#REF!&lt;&gt;"",1,0))</f>
        <v>#REF!</v>
      </c>
      <c r="AH60" s="205" t="e">
        <f>IF('Crisis Indicator Data'!#REF!="No Data",1,IF(#REF!&lt;&gt;"",1,0))</f>
        <v>#REF!</v>
      </c>
      <c r="AI60" s="205" t="e">
        <f>IF('Crisis Indicator Data'!#REF!="No Data",1,IF(#REF!&lt;&gt;"",1,0))</f>
        <v>#REF!</v>
      </c>
      <c r="AJ60" s="205" t="e">
        <f>IF('Crisis Indicator Data'!#REF!="No Data",1,IF(#REF!&lt;&gt;"",1,0))</f>
        <v>#REF!</v>
      </c>
      <c r="AK60" s="205" t="e">
        <f>IF('Crisis Indicator Data'!#REF!="No Data",1,IF(#REF!&lt;&gt;"",1,0))</f>
        <v>#REF!</v>
      </c>
      <c r="AL60" s="205" t="e">
        <f>IF('Crisis Indicator Data'!#REF!="No Data",1,IF(#REF!&lt;&gt;"",1,0))</f>
        <v>#REF!</v>
      </c>
      <c r="AM60" s="205" t="e">
        <f>IF('Crisis Indicator Data'!#REF!="No Data",1,IF(#REF!&lt;&gt;"",1,0))</f>
        <v>#REF!</v>
      </c>
      <c r="AN60" s="205" t="e">
        <f>IF('Crisis Indicator Data'!#REF!="No Data",1,IF(#REF!&lt;&gt;"",1,0))</f>
        <v>#REF!</v>
      </c>
      <c r="AO60" s="205" t="e">
        <f>IF('Crisis Indicator Data'!#REF!="No Data",1,IF(#REF!&lt;&gt;"",1,0))</f>
        <v>#REF!</v>
      </c>
      <c r="AP60" s="205" t="e">
        <f>IF('Crisis Indicator Data'!#REF!="No Data",1,IF(#REF!&lt;&gt;"",1,0))</f>
        <v>#REF!</v>
      </c>
      <c r="AQ60" s="205" t="e">
        <f>IF('Crisis Indicator Data'!#REF!="No Data",1,IF(#REF!&lt;&gt;"",1,0))</f>
        <v>#REF!</v>
      </c>
      <c r="AR60" s="205" t="e">
        <f>IF('Crisis Indicator Data'!#REF!="No Data",1,IF(#REF!&lt;&gt;"",1,0))</f>
        <v>#REF!</v>
      </c>
      <c r="AS60" s="205" t="e">
        <f>IF('Crisis Indicator Data'!#REF!="No Data",1,IF(#REF!&lt;&gt;"",1,0))</f>
        <v>#REF!</v>
      </c>
      <c r="AT60" s="205" t="e">
        <f>IF('Crisis Indicator Data'!#REF!="No Data",1,IF(#REF!&lt;&gt;"",1,0))</f>
        <v>#REF!</v>
      </c>
      <c r="AU60" s="205" t="e">
        <f>IF('Crisis Indicator Data'!#REF!="No Data",1,IF(#REF!&lt;&gt;"",1,0))</f>
        <v>#REF!</v>
      </c>
      <c r="AV60" s="205" t="e">
        <f>IF('Crisis Indicator Data'!#REF!="No Data",1,IF(#REF!&lt;&gt;"",1,0))</f>
        <v>#REF!</v>
      </c>
      <c r="AW60" s="205" t="e">
        <f>IF('Crisis Indicator Data'!#REF!="No Data",1,IF(#REF!&lt;&gt;"",1,0))</f>
        <v>#REF!</v>
      </c>
      <c r="AX60" s="205" t="e">
        <f>IF('Crisis Indicator Data'!#REF!="No Data",1,IF(#REF!&lt;&gt;"",1,0))</f>
        <v>#REF!</v>
      </c>
      <c r="AY60" s="205" t="e">
        <f>IF('Crisis Indicator Data'!#REF!="No Data",1,IF(#REF!&lt;&gt;"",1,0))</f>
        <v>#REF!</v>
      </c>
      <c r="AZ60" s="205" t="e">
        <f>IF('Crisis Indicator Data'!#REF!="No Data",1,IF(#REF!&lt;&gt;"",1,0))</f>
        <v>#REF!</v>
      </c>
      <c r="BA60" t="e">
        <f t="shared" si="2"/>
        <v>#REF!</v>
      </c>
      <c r="BB60" s="22" t="e">
        <f t="shared" si="3"/>
        <v>#REF!</v>
      </c>
    </row>
    <row r="61" spans="1:54" x14ac:dyDescent="0.35">
      <c r="A61" t="s">
        <v>6994</v>
      </c>
      <c r="B61" s="205" t="e">
        <f>IF('Crisis Indicator Data'!#REF!="No Data",1,IF(#REF!&lt;&gt;"",1,0))</f>
        <v>#REF!</v>
      </c>
      <c r="C61" s="205" t="e">
        <f>IF('Crisis Indicator Data'!#REF!="No Data",1,IF(#REF!&lt;&gt;"",1,0))</f>
        <v>#REF!</v>
      </c>
      <c r="D61" s="205" t="e">
        <f>IF('Crisis Indicator Data'!#REF!="No Data",1,IF(#REF!&lt;&gt;"",1,0))</f>
        <v>#REF!</v>
      </c>
      <c r="E61" s="205" t="e">
        <f>IF('Crisis Indicator Data'!#REF!="No Data",1,IF(#REF!&lt;&gt;"",1,0))</f>
        <v>#REF!</v>
      </c>
      <c r="F61" s="205" t="e">
        <f>IF('Crisis Indicator Data'!#REF!="No Data",1,IF(#REF!&lt;&gt;"",1,0))</f>
        <v>#REF!</v>
      </c>
      <c r="G61" s="205" t="e">
        <f>IF('Crisis Indicator Data'!#REF!="No Data",1,IF(#REF!&lt;&gt;"",1,0))</f>
        <v>#REF!</v>
      </c>
      <c r="H61" s="205" t="e">
        <f>IF('Crisis Indicator Data'!#REF!="No Data",1,IF(#REF!&lt;&gt;"",1,0))</f>
        <v>#REF!</v>
      </c>
      <c r="I61" s="205" t="e">
        <f>IF('Crisis Indicator Data'!#REF!="No Data",1,IF(#REF!&lt;&gt;"",1,0))</f>
        <v>#REF!</v>
      </c>
      <c r="J61" s="205" t="e">
        <f>IF('Crisis Indicator Data'!#REF!="No Data",1,IF(#REF!&lt;&gt;"",1,0))</f>
        <v>#REF!</v>
      </c>
      <c r="K61" s="205" t="e">
        <f>IF('Crisis Indicator Data'!#REF!="No Data",1,IF(#REF!&lt;&gt;"",1,0))</f>
        <v>#REF!</v>
      </c>
      <c r="L61" s="205" t="e">
        <f>IF('Crisis Indicator Data'!#REF!="No Data",1,IF(#REF!&lt;&gt;"",1,0))</f>
        <v>#REF!</v>
      </c>
      <c r="M61" s="205" t="e">
        <f>IF('Crisis Indicator Data'!#REF!="No Data",1,IF(#REF!&lt;&gt;"",1,0))</f>
        <v>#REF!</v>
      </c>
      <c r="N61" s="205" t="e">
        <f>IF('Crisis Indicator Data'!#REF!="No Data",1,IF(#REF!&lt;&gt;"",1,0))</f>
        <v>#REF!</v>
      </c>
      <c r="O61" s="205" t="e">
        <f>IF('Crisis Indicator Data'!#REF!="No Data",1,IF(#REF!&lt;&gt;"",1,0))</f>
        <v>#REF!</v>
      </c>
      <c r="P61" s="205" t="e">
        <f>IF('Crisis Indicator Data'!#REF!="No Data",1,IF(#REF!&lt;&gt;"",1,0))</f>
        <v>#REF!</v>
      </c>
      <c r="Q61" s="205" t="e">
        <f>IF('Crisis Indicator Data'!#REF!="No Data",1,IF(#REF!&lt;&gt;"",1,0))</f>
        <v>#REF!</v>
      </c>
      <c r="R61" s="205" t="e">
        <f>IF('Crisis Indicator Data'!#REF!="No Data",1,IF(#REF!&lt;&gt;"",1,0))</f>
        <v>#REF!</v>
      </c>
      <c r="S61" s="205" t="e">
        <f>IF('Crisis Indicator Data'!#REF!="No Data",1,IF(#REF!&lt;&gt;"",1,0))</f>
        <v>#REF!</v>
      </c>
      <c r="T61" s="205" t="e">
        <f>IF('Crisis Indicator Data'!#REF!="No Data",1,IF(#REF!&lt;&gt;"",1,0))</f>
        <v>#REF!</v>
      </c>
      <c r="U61" s="205" t="e">
        <f>IF('Crisis Indicator Data'!#REF!="No Data",1,IF(#REF!&lt;&gt;"",1,0))</f>
        <v>#REF!</v>
      </c>
      <c r="V61" s="205" t="e">
        <f>IF('Crisis Indicator Data'!#REF!="No Data",1,IF(#REF!&lt;&gt;"",1,0))</f>
        <v>#REF!</v>
      </c>
      <c r="W61" s="205" t="e">
        <f>IF('Crisis Indicator Data'!#REF!="No Data",1,IF(#REF!&lt;&gt;"",1,0))</f>
        <v>#REF!</v>
      </c>
      <c r="X61" s="205" t="e">
        <f>IF('Crisis Indicator Data'!#REF!="No Data",1,IF(#REF!&lt;&gt;"",1,0))</f>
        <v>#REF!</v>
      </c>
      <c r="Y61" s="205" t="e">
        <f>IF('Crisis Indicator Data'!#REF!="No Data",1,IF(#REF!&lt;&gt;"",1,0))</f>
        <v>#REF!</v>
      </c>
      <c r="Z61" s="205" t="e">
        <f>IF('Crisis Indicator Data'!#REF!="No Data",1,IF(#REF!&lt;&gt;"",1,0))</f>
        <v>#REF!</v>
      </c>
      <c r="AA61" s="205" t="e">
        <f>IF('Crisis Indicator Data'!#REF!="No Data",1,IF(#REF!&lt;&gt;"",1,0))</f>
        <v>#REF!</v>
      </c>
      <c r="AB61" s="205" t="e">
        <f>IF('Crisis Indicator Data'!#REF!="No Data",1,IF(#REF!&lt;&gt;"",1,0))</f>
        <v>#REF!</v>
      </c>
      <c r="AC61" s="205" t="e">
        <f>IF('Crisis Indicator Data'!#REF!="No Data",1,IF(#REF!&lt;&gt;"",1,0))</f>
        <v>#REF!</v>
      </c>
      <c r="AD61" s="205" t="e">
        <f>IF('Crisis Indicator Data'!#REF!="No Data",1,IF(#REF!&lt;&gt;"",1,0))</f>
        <v>#REF!</v>
      </c>
      <c r="AE61" s="205" t="e">
        <f>IF('Crisis Indicator Data'!#REF!="No Data",1,IF(#REF!&lt;&gt;"",1,0))</f>
        <v>#REF!</v>
      </c>
      <c r="AF61" s="205" t="e">
        <f>IF('Crisis Indicator Data'!#REF!="No Data",1,IF(#REF!&lt;&gt;"",1,0))</f>
        <v>#REF!</v>
      </c>
      <c r="AG61" s="205" t="e">
        <f>IF('Crisis Indicator Data'!#REF!="No Data",1,IF(#REF!&lt;&gt;"",1,0))</f>
        <v>#REF!</v>
      </c>
      <c r="AH61" s="205" t="e">
        <f>IF('Crisis Indicator Data'!#REF!="No Data",1,IF(#REF!&lt;&gt;"",1,0))</f>
        <v>#REF!</v>
      </c>
      <c r="AI61" s="205" t="e">
        <f>IF('Crisis Indicator Data'!#REF!="No Data",1,IF(#REF!&lt;&gt;"",1,0))</f>
        <v>#REF!</v>
      </c>
      <c r="AJ61" s="205" t="e">
        <f>IF('Crisis Indicator Data'!#REF!="No Data",1,IF(#REF!&lt;&gt;"",1,0))</f>
        <v>#REF!</v>
      </c>
      <c r="AK61" s="205" t="e">
        <f>IF('Crisis Indicator Data'!#REF!="No Data",1,IF(#REF!&lt;&gt;"",1,0))</f>
        <v>#REF!</v>
      </c>
      <c r="AL61" s="205" t="e">
        <f>IF('Crisis Indicator Data'!#REF!="No Data",1,IF(#REF!&lt;&gt;"",1,0))</f>
        <v>#REF!</v>
      </c>
      <c r="AM61" s="205" t="e">
        <f>IF('Crisis Indicator Data'!#REF!="No Data",1,IF(#REF!&lt;&gt;"",1,0))</f>
        <v>#REF!</v>
      </c>
      <c r="AN61" s="205" t="e">
        <f>IF('Crisis Indicator Data'!#REF!="No Data",1,IF(#REF!&lt;&gt;"",1,0))</f>
        <v>#REF!</v>
      </c>
      <c r="AO61" s="205" t="e">
        <f>IF('Crisis Indicator Data'!#REF!="No Data",1,IF(#REF!&lt;&gt;"",1,0))</f>
        <v>#REF!</v>
      </c>
      <c r="AP61" s="205" t="e">
        <f>IF('Crisis Indicator Data'!#REF!="No Data",1,IF(#REF!&lt;&gt;"",1,0))</f>
        <v>#REF!</v>
      </c>
      <c r="AQ61" s="205" t="e">
        <f>IF('Crisis Indicator Data'!#REF!="No Data",1,IF(#REF!&lt;&gt;"",1,0))</f>
        <v>#REF!</v>
      </c>
      <c r="AR61" s="205" t="e">
        <f>IF('Crisis Indicator Data'!#REF!="No Data",1,IF(#REF!&lt;&gt;"",1,0))</f>
        <v>#REF!</v>
      </c>
      <c r="AS61" s="205" t="e">
        <f>IF('Crisis Indicator Data'!#REF!="No Data",1,IF(#REF!&lt;&gt;"",1,0))</f>
        <v>#REF!</v>
      </c>
      <c r="AT61" s="205" t="e">
        <f>IF('Crisis Indicator Data'!#REF!="No Data",1,IF(#REF!&lt;&gt;"",1,0))</f>
        <v>#REF!</v>
      </c>
      <c r="AU61" s="205" t="e">
        <f>IF('Crisis Indicator Data'!#REF!="No Data",1,IF(#REF!&lt;&gt;"",1,0))</f>
        <v>#REF!</v>
      </c>
      <c r="AV61" s="205" t="e">
        <f>IF('Crisis Indicator Data'!#REF!="No Data",1,IF(#REF!&lt;&gt;"",1,0))</f>
        <v>#REF!</v>
      </c>
      <c r="AW61" s="205" t="e">
        <f>IF('Crisis Indicator Data'!#REF!="No Data",1,IF(#REF!&lt;&gt;"",1,0))</f>
        <v>#REF!</v>
      </c>
      <c r="AX61" s="205" t="e">
        <f>IF('Crisis Indicator Data'!#REF!="No Data",1,IF(#REF!&lt;&gt;"",1,0))</f>
        <v>#REF!</v>
      </c>
      <c r="AY61" s="205" t="e">
        <f>IF('Crisis Indicator Data'!#REF!="No Data",1,IF(#REF!&lt;&gt;"",1,0))</f>
        <v>#REF!</v>
      </c>
      <c r="AZ61" s="205" t="e">
        <f>IF('Crisis Indicator Data'!#REF!="No Data",1,IF(#REF!&lt;&gt;"",1,0))</f>
        <v>#REF!</v>
      </c>
      <c r="BA61" t="e">
        <f t="shared" si="2"/>
        <v>#REF!</v>
      </c>
      <c r="BB61" s="22" t="e">
        <f t="shared" si="3"/>
        <v>#REF!</v>
      </c>
    </row>
    <row r="62" spans="1:54" x14ac:dyDescent="0.35">
      <c r="A62" t="s">
        <v>7004</v>
      </c>
      <c r="B62" s="205" t="e">
        <f>IF('Crisis Indicator Data'!#REF!="No Data",1,IF(#REF!&lt;&gt;"",1,0))</f>
        <v>#REF!</v>
      </c>
      <c r="C62" s="205" t="e">
        <f>IF('Crisis Indicator Data'!#REF!="No Data",1,IF(#REF!&lt;&gt;"",1,0))</f>
        <v>#REF!</v>
      </c>
      <c r="D62" s="205" t="e">
        <f>IF('Crisis Indicator Data'!#REF!="No Data",1,IF(#REF!&lt;&gt;"",1,0))</f>
        <v>#REF!</v>
      </c>
      <c r="E62" s="205" t="e">
        <f>IF('Crisis Indicator Data'!#REF!="No Data",1,IF(#REF!&lt;&gt;"",1,0))</f>
        <v>#REF!</v>
      </c>
      <c r="F62" s="205" t="e">
        <f>IF('Crisis Indicator Data'!#REF!="No Data",1,IF(#REF!&lt;&gt;"",1,0))</f>
        <v>#REF!</v>
      </c>
      <c r="G62" s="205" t="e">
        <f>IF('Crisis Indicator Data'!#REF!="No Data",1,IF(#REF!&lt;&gt;"",1,0))</f>
        <v>#REF!</v>
      </c>
      <c r="H62" s="205" t="e">
        <f>IF('Crisis Indicator Data'!#REF!="No Data",1,IF(#REF!&lt;&gt;"",1,0))</f>
        <v>#REF!</v>
      </c>
      <c r="I62" s="205" t="e">
        <f>IF('Crisis Indicator Data'!#REF!="No Data",1,IF(#REF!&lt;&gt;"",1,0))</f>
        <v>#REF!</v>
      </c>
      <c r="J62" s="205" t="e">
        <f>IF('Crisis Indicator Data'!#REF!="No Data",1,IF(#REF!&lt;&gt;"",1,0))</f>
        <v>#REF!</v>
      </c>
      <c r="K62" s="205" t="e">
        <f>IF('Crisis Indicator Data'!#REF!="No Data",1,IF(#REF!&lt;&gt;"",1,0))</f>
        <v>#REF!</v>
      </c>
      <c r="L62" s="205" t="e">
        <f>IF('Crisis Indicator Data'!#REF!="No Data",1,IF(#REF!&lt;&gt;"",1,0))</f>
        <v>#REF!</v>
      </c>
      <c r="M62" s="205" t="e">
        <f>IF('Crisis Indicator Data'!#REF!="No Data",1,IF(#REF!&lt;&gt;"",1,0))</f>
        <v>#REF!</v>
      </c>
      <c r="N62" s="205" t="e">
        <f>IF('Crisis Indicator Data'!#REF!="No Data",1,IF(#REF!&lt;&gt;"",1,0))</f>
        <v>#REF!</v>
      </c>
      <c r="O62" s="205" t="e">
        <f>IF('Crisis Indicator Data'!#REF!="No Data",1,IF(#REF!&lt;&gt;"",1,0))</f>
        <v>#REF!</v>
      </c>
      <c r="P62" s="205" t="e">
        <f>IF('Crisis Indicator Data'!#REF!="No Data",1,IF(#REF!&lt;&gt;"",1,0))</f>
        <v>#REF!</v>
      </c>
      <c r="Q62" s="205" t="e">
        <f>IF('Crisis Indicator Data'!#REF!="No Data",1,IF(#REF!&lt;&gt;"",1,0))</f>
        <v>#REF!</v>
      </c>
      <c r="R62" s="205" t="e">
        <f>IF('Crisis Indicator Data'!#REF!="No Data",1,IF(#REF!&lt;&gt;"",1,0))</f>
        <v>#REF!</v>
      </c>
      <c r="S62" s="205" t="e">
        <f>IF('Crisis Indicator Data'!#REF!="No Data",1,IF(#REF!&lt;&gt;"",1,0))</f>
        <v>#REF!</v>
      </c>
      <c r="T62" s="205" t="e">
        <f>IF('Crisis Indicator Data'!#REF!="No Data",1,IF(#REF!&lt;&gt;"",1,0))</f>
        <v>#REF!</v>
      </c>
      <c r="U62" s="205" t="e">
        <f>IF('Crisis Indicator Data'!#REF!="No Data",1,IF(#REF!&lt;&gt;"",1,0))</f>
        <v>#REF!</v>
      </c>
      <c r="V62" s="205" t="e">
        <f>IF('Crisis Indicator Data'!#REF!="No Data",1,IF(#REF!&lt;&gt;"",1,0))</f>
        <v>#REF!</v>
      </c>
      <c r="W62" s="205" t="e">
        <f>IF('Crisis Indicator Data'!#REF!="No Data",1,IF(#REF!&lt;&gt;"",1,0))</f>
        <v>#REF!</v>
      </c>
      <c r="X62" s="205" t="e">
        <f>IF('Crisis Indicator Data'!#REF!="No Data",1,IF(#REF!&lt;&gt;"",1,0))</f>
        <v>#REF!</v>
      </c>
      <c r="Y62" s="205" t="e">
        <f>IF('Crisis Indicator Data'!#REF!="No Data",1,IF(#REF!&lt;&gt;"",1,0))</f>
        <v>#REF!</v>
      </c>
      <c r="Z62" s="205" t="e">
        <f>IF('Crisis Indicator Data'!#REF!="No Data",1,IF(#REF!&lt;&gt;"",1,0))</f>
        <v>#REF!</v>
      </c>
      <c r="AA62" s="205" t="e">
        <f>IF('Crisis Indicator Data'!#REF!="No Data",1,IF(#REF!&lt;&gt;"",1,0))</f>
        <v>#REF!</v>
      </c>
      <c r="AB62" s="205" t="e">
        <f>IF('Crisis Indicator Data'!#REF!="No Data",1,IF(#REF!&lt;&gt;"",1,0))</f>
        <v>#REF!</v>
      </c>
      <c r="AC62" s="205" t="e">
        <f>IF('Crisis Indicator Data'!#REF!="No Data",1,IF(#REF!&lt;&gt;"",1,0))</f>
        <v>#REF!</v>
      </c>
      <c r="AD62" s="205" t="e">
        <f>IF('Crisis Indicator Data'!#REF!="No Data",1,IF(#REF!&lt;&gt;"",1,0))</f>
        <v>#REF!</v>
      </c>
      <c r="AE62" s="205" t="e">
        <f>IF('Crisis Indicator Data'!#REF!="No Data",1,IF(#REF!&lt;&gt;"",1,0))</f>
        <v>#REF!</v>
      </c>
      <c r="AF62" s="205" t="e">
        <f>IF('Crisis Indicator Data'!#REF!="No Data",1,IF(#REF!&lt;&gt;"",1,0))</f>
        <v>#REF!</v>
      </c>
      <c r="AG62" s="205" t="e">
        <f>IF('Crisis Indicator Data'!#REF!="No Data",1,IF(#REF!&lt;&gt;"",1,0))</f>
        <v>#REF!</v>
      </c>
      <c r="AH62" s="205" t="e">
        <f>IF('Crisis Indicator Data'!#REF!="No Data",1,IF(#REF!&lt;&gt;"",1,0))</f>
        <v>#REF!</v>
      </c>
      <c r="AI62" s="205" t="e">
        <f>IF('Crisis Indicator Data'!#REF!="No Data",1,IF(#REF!&lt;&gt;"",1,0))</f>
        <v>#REF!</v>
      </c>
      <c r="AJ62" s="205" t="e">
        <f>IF('Crisis Indicator Data'!#REF!="No Data",1,IF(#REF!&lt;&gt;"",1,0))</f>
        <v>#REF!</v>
      </c>
      <c r="AK62" s="205" t="e">
        <f>IF('Crisis Indicator Data'!#REF!="No Data",1,IF(#REF!&lt;&gt;"",1,0))</f>
        <v>#REF!</v>
      </c>
      <c r="AL62" s="205" t="e">
        <f>IF('Crisis Indicator Data'!#REF!="No Data",1,IF(#REF!&lt;&gt;"",1,0))</f>
        <v>#REF!</v>
      </c>
      <c r="AM62" s="205" t="e">
        <f>IF('Crisis Indicator Data'!#REF!="No Data",1,IF(#REF!&lt;&gt;"",1,0))</f>
        <v>#REF!</v>
      </c>
      <c r="AN62" s="205" t="e">
        <f>IF('Crisis Indicator Data'!#REF!="No Data",1,IF(#REF!&lt;&gt;"",1,0))</f>
        <v>#REF!</v>
      </c>
      <c r="AO62" s="205" t="e">
        <f>IF('Crisis Indicator Data'!#REF!="No Data",1,IF(#REF!&lt;&gt;"",1,0))</f>
        <v>#REF!</v>
      </c>
      <c r="AP62" s="205" t="e">
        <f>IF('Crisis Indicator Data'!#REF!="No Data",1,IF(#REF!&lt;&gt;"",1,0))</f>
        <v>#REF!</v>
      </c>
      <c r="AQ62" s="205" t="e">
        <f>IF('Crisis Indicator Data'!#REF!="No Data",1,IF(#REF!&lt;&gt;"",1,0))</f>
        <v>#REF!</v>
      </c>
      <c r="AR62" s="205" t="e">
        <f>IF('Crisis Indicator Data'!#REF!="No Data",1,IF(#REF!&lt;&gt;"",1,0))</f>
        <v>#REF!</v>
      </c>
      <c r="AS62" s="205" t="e">
        <f>IF('Crisis Indicator Data'!#REF!="No Data",1,IF(#REF!&lt;&gt;"",1,0))</f>
        <v>#REF!</v>
      </c>
      <c r="AT62" s="205" t="e">
        <f>IF('Crisis Indicator Data'!#REF!="No Data",1,IF(#REF!&lt;&gt;"",1,0))</f>
        <v>#REF!</v>
      </c>
      <c r="AU62" s="205" t="e">
        <f>IF('Crisis Indicator Data'!#REF!="No Data",1,IF(#REF!&lt;&gt;"",1,0))</f>
        <v>#REF!</v>
      </c>
      <c r="AV62" s="205" t="e">
        <f>IF('Crisis Indicator Data'!#REF!="No Data",1,IF(#REF!&lt;&gt;"",1,0))</f>
        <v>#REF!</v>
      </c>
      <c r="AW62" s="205" t="e">
        <f>IF('Crisis Indicator Data'!#REF!="No Data",1,IF(#REF!&lt;&gt;"",1,0))</f>
        <v>#REF!</v>
      </c>
      <c r="AX62" s="205" t="e">
        <f>IF('Crisis Indicator Data'!#REF!="No Data",1,IF(#REF!&lt;&gt;"",1,0))</f>
        <v>#REF!</v>
      </c>
      <c r="AY62" s="205" t="e">
        <f>IF('Crisis Indicator Data'!#REF!="No Data",1,IF(#REF!&lt;&gt;"",1,0))</f>
        <v>#REF!</v>
      </c>
      <c r="AZ62" s="205" t="e">
        <f>IF('Crisis Indicator Data'!#REF!="No Data",1,IF(#REF!&lt;&gt;"",1,0))</f>
        <v>#REF!</v>
      </c>
      <c r="BA62" t="e">
        <f t="shared" si="2"/>
        <v>#REF!</v>
      </c>
      <c r="BB62" s="22" t="e">
        <f t="shared" si="3"/>
        <v>#REF!</v>
      </c>
    </row>
    <row r="63" spans="1:54" x14ac:dyDescent="0.35">
      <c r="A63" t="s">
        <v>6998</v>
      </c>
      <c r="B63" s="205" t="e">
        <f>IF('Crisis Indicator Data'!#REF!="No Data",1,IF(#REF!&lt;&gt;"",1,0))</f>
        <v>#REF!</v>
      </c>
      <c r="C63" s="205" t="e">
        <f>IF('Crisis Indicator Data'!#REF!="No Data",1,IF(#REF!&lt;&gt;"",1,0))</f>
        <v>#REF!</v>
      </c>
      <c r="D63" s="205" t="e">
        <f>IF('Crisis Indicator Data'!#REF!="No Data",1,IF(#REF!&lt;&gt;"",1,0))</f>
        <v>#REF!</v>
      </c>
      <c r="E63" s="205" t="e">
        <f>IF('Crisis Indicator Data'!#REF!="No Data",1,IF(#REF!&lt;&gt;"",1,0))</f>
        <v>#REF!</v>
      </c>
      <c r="F63" s="205" t="e">
        <f>IF('Crisis Indicator Data'!#REF!="No Data",1,IF(#REF!&lt;&gt;"",1,0))</f>
        <v>#REF!</v>
      </c>
      <c r="G63" s="205" t="e">
        <f>IF('Crisis Indicator Data'!#REF!="No Data",1,IF(#REF!&lt;&gt;"",1,0))</f>
        <v>#REF!</v>
      </c>
      <c r="H63" s="205" t="e">
        <f>IF('Crisis Indicator Data'!#REF!="No Data",1,IF(#REF!&lt;&gt;"",1,0))</f>
        <v>#REF!</v>
      </c>
      <c r="I63" s="205" t="e">
        <f>IF('Crisis Indicator Data'!#REF!="No Data",1,IF(#REF!&lt;&gt;"",1,0))</f>
        <v>#REF!</v>
      </c>
      <c r="J63" s="205" t="e">
        <f>IF('Crisis Indicator Data'!#REF!="No Data",1,IF(#REF!&lt;&gt;"",1,0))</f>
        <v>#REF!</v>
      </c>
      <c r="K63" s="205" t="e">
        <f>IF('Crisis Indicator Data'!#REF!="No Data",1,IF(#REF!&lt;&gt;"",1,0))</f>
        <v>#REF!</v>
      </c>
      <c r="L63" s="205" t="e">
        <f>IF('Crisis Indicator Data'!#REF!="No Data",1,IF(#REF!&lt;&gt;"",1,0))</f>
        <v>#REF!</v>
      </c>
      <c r="M63" s="205" t="e">
        <f>IF('Crisis Indicator Data'!#REF!="No Data",1,IF(#REF!&lt;&gt;"",1,0))</f>
        <v>#REF!</v>
      </c>
      <c r="N63" s="205" t="e">
        <f>IF('Crisis Indicator Data'!#REF!="No Data",1,IF(#REF!&lt;&gt;"",1,0))</f>
        <v>#REF!</v>
      </c>
      <c r="O63" s="205" t="e">
        <f>IF('Crisis Indicator Data'!#REF!="No Data",1,IF(#REF!&lt;&gt;"",1,0))</f>
        <v>#REF!</v>
      </c>
      <c r="P63" s="205" t="e">
        <f>IF('Crisis Indicator Data'!#REF!="No Data",1,IF(#REF!&lt;&gt;"",1,0))</f>
        <v>#REF!</v>
      </c>
      <c r="Q63" s="205" t="e">
        <f>IF('Crisis Indicator Data'!#REF!="No Data",1,IF(#REF!&lt;&gt;"",1,0))</f>
        <v>#REF!</v>
      </c>
      <c r="R63" s="205" t="e">
        <f>IF('Crisis Indicator Data'!#REF!="No Data",1,IF(#REF!&lt;&gt;"",1,0))</f>
        <v>#REF!</v>
      </c>
      <c r="S63" s="205" t="e">
        <f>IF('Crisis Indicator Data'!#REF!="No Data",1,IF(#REF!&lt;&gt;"",1,0))</f>
        <v>#REF!</v>
      </c>
      <c r="T63" s="205" t="e">
        <f>IF('Crisis Indicator Data'!#REF!="No Data",1,IF(#REF!&lt;&gt;"",1,0))</f>
        <v>#REF!</v>
      </c>
      <c r="U63" s="205" t="e">
        <f>IF('Crisis Indicator Data'!#REF!="No Data",1,IF(#REF!&lt;&gt;"",1,0))</f>
        <v>#REF!</v>
      </c>
      <c r="V63" s="205" t="e">
        <f>IF('Crisis Indicator Data'!#REF!="No Data",1,IF(#REF!&lt;&gt;"",1,0))</f>
        <v>#REF!</v>
      </c>
      <c r="W63" s="205" t="e">
        <f>IF('Crisis Indicator Data'!#REF!="No Data",1,IF(#REF!&lt;&gt;"",1,0))</f>
        <v>#REF!</v>
      </c>
      <c r="X63" s="205" t="e">
        <f>IF('Crisis Indicator Data'!#REF!="No Data",1,IF(#REF!&lt;&gt;"",1,0))</f>
        <v>#REF!</v>
      </c>
      <c r="Y63" s="205" t="e">
        <f>IF('Crisis Indicator Data'!#REF!="No Data",1,IF(#REF!&lt;&gt;"",1,0))</f>
        <v>#REF!</v>
      </c>
      <c r="Z63" s="205" t="e">
        <f>IF('Crisis Indicator Data'!#REF!="No Data",1,IF(#REF!&lt;&gt;"",1,0))</f>
        <v>#REF!</v>
      </c>
      <c r="AA63" s="205" t="e">
        <f>IF('Crisis Indicator Data'!#REF!="No Data",1,IF(#REF!&lt;&gt;"",1,0))</f>
        <v>#REF!</v>
      </c>
      <c r="AB63" s="205" t="e">
        <f>IF('Crisis Indicator Data'!#REF!="No Data",1,IF(#REF!&lt;&gt;"",1,0))</f>
        <v>#REF!</v>
      </c>
      <c r="AC63" s="205" t="e">
        <f>IF('Crisis Indicator Data'!#REF!="No Data",1,IF(#REF!&lt;&gt;"",1,0))</f>
        <v>#REF!</v>
      </c>
      <c r="AD63" s="205" t="e">
        <f>IF('Crisis Indicator Data'!#REF!="No Data",1,IF(#REF!&lt;&gt;"",1,0))</f>
        <v>#REF!</v>
      </c>
      <c r="AE63" s="205" t="e">
        <f>IF('Crisis Indicator Data'!#REF!="No Data",1,IF(#REF!&lt;&gt;"",1,0))</f>
        <v>#REF!</v>
      </c>
      <c r="AF63" s="205" t="e">
        <f>IF('Crisis Indicator Data'!#REF!="No Data",1,IF(#REF!&lt;&gt;"",1,0))</f>
        <v>#REF!</v>
      </c>
      <c r="AG63" s="205" t="e">
        <f>IF('Crisis Indicator Data'!#REF!="No Data",1,IF(#REF!&lt;&gt;"",1,0))</f>
        <v>#REF!</v>
      </c>
      <c r="AH63" s="205" t="e">
        <f>IF('Crisis Indicator Data'!#REF!="No Data",1,IF(#REF!&lt;&gt;"",1,0))</f>
        <v>#REF!</v>
      </c>
      <c r="AI63" s="205" t="e">
        <f>IF('Crisis Indicator Data'!#REF!="No Data",1,IF(#REF!&lt;&gt;"",1,0))</f>
        <v>#REF!</v>
      </c>
      <c r="AJ63" s="205" t="e">
        <f>IF('Crisis Indicator Data'!#REF!="No Data",1,IF(#REF!&lt;&gt;"",1,0))</f>
        <v>#REF!</v>
      </c>
      <c r="AK63" s="205" t="e">
        <f>IF('Crisis Indicator Data'!#REF!="No Data",1,IF(#REF!&lt;&gt;"",1,0))</f>
        <v>#REF!</v>
      </c>
      <c r="AL63" s="205" t="e">
        <f>IF('Crisis Indicator Data'!#REF!="No Data",1,IF(#REF!&lt;&gt;"",1,0))</f>
        <v>#REF!</v>
      </c>
      <c r="AM63" s="205" t="e">
        <f>IF('Crisis Indicator Data'!#REF!="No Data",1,IF(#REF!&lt;&gt;"",1,0))</f>
        <v>#REF!</v>
      </c>
      <c r="AN63" s="205" t="e">
        <f>IF('Crisis Indicator Data'!#REF!="No Data",1,IF(#REF!&lt;&gt;"",1,0))</f>
        <v>#REF!</v>
      </c>
      <c r="AO63" s="205" t="e">
        <f>IF('Crisis Indicator Data'!#REF!="No Data",1,IF(#REF!&lt;&gt;"",1,0))</f>
        <v>#REF!</v>
      </c>
      <c r="AP63" s="205" t="e">
        <f>IF('Crisis Indicator Data'!#REF!="No Data",1,IF(#REF!&lt;&gt;"",1,0))</f>
        <v>#REF!</v>
      </c>
      <c r="AQ63" s="205" t="e">
        <f>IF('Crisis Indicator Data'!#REF!="No Data",1,IF(#REF!&lt;&gt;"",1,0))</f>
        <v>#REF!</v>
      </c>
      <c r="AR63" s="205" t="e">
        <f>IF('Crisis Indicator Data'!#REF!="No Data",1,IF(#REF!&lt;&gt;"",1,0))</f>
        <v>#REF!</v>
      </c>
      <c r="AS63" s="205" t="e">
        <f>IF('Crisis Indicator Data'!#REF!="No Data",1,IF(#REF!&lt;&gt;"",1,0))</f>
        <v>#REF!</v>
      </c>
      <c r="AT63" s="205" t="e">
        <f>IF('Crisis Indicator Data'!#REF!="No Data",1,IF(#REF!&lt;&gt;"",1,0))</f>
        <v>#REF!</v>
      </c>
      <c r="AU63" s="205" t="e">
        <f>IF('Crisis Indicator Data'!#REF!="No Data",1,IF(#REF!&lt;&gt;"",1,0))</f>
        <v>#REF!</v>
      </c>
      <c r="AV63" s="205" t="e">
        <f>IF('Crisis Indicator Data'!#REF!="No Data",1,IF(#REF!&lt;&gt;"",1,0))</f>
        <v>#REF!</v>
      </c>
      <c r="AW63" s="205" t="e">
        <f>IF('Crisis Indicator Data'!#REF!="No Data",1,IF(#REF!&lt;&gt;"",1,0))</f>
        <v>#REF!</v>
      </c>
      <c r="AX63" s="205" t="e">
        <f>IF('Crisis Indicator Data'!#REF!="No Data",1,IF(#REF!&lt;&gt;"",1,0))</f>
        <v>#REF!</v>
      </c>
      <c r="AY63" s="205" t="e">
        <f>IF('Crisis Indicator Data'!#REF!="No Data",1,IF(#REF!&lt;&gt;"",1,0))</f>
        <v>#REF!</v>
      </c>
      <c r="AZ63" s="205" t="e">
        <f>IF('Crisis Indicator Data'!#REF!="No Data",1,IF(#REF!&lt;&gt;"",1,0))</f>
        <v>#REF!</v>
      </c>
      <c r="BA63" t="e">
        <f t="shared" si="2"/>
        <v>#REF!</v>
      </c>
      <c r="BB63" s="22" t="e">
        <f t="shared" si="3"/>
        <v>#REF!</v>
      </c>
    </row>
    <row r="64" spans="1:54" x14ac:dyDescent="0.35">
      <c r="A64" t="s">
        <v>6969</v>
      </c>
      <c r="B64" s="205" t="e">
        <f>IF('Crisis Indicator Data'!#REF!="No Data",1,IF(#REF!&lt;&gt;"",1,0))</f>
        <v>#REF!</v>
      </c>
      <c r="C64" s="205" t="e">
        <f>IF('Crisis Indicator Data'!#REF!="No Data",1,IF(#REF!&lt;&gt;"",1,0))</f>
        <v>#REF!</v>
      </c>
      <c r="D64" s="205" t="e">
        <f>IF('Crisis Indicator Data'!#REF!="No Data",1,IF(#REF!&lt;&gt;"",1,0))</f>
        <v>#REF!</v>
      </c>
      <c r="E64" s="205" t="e">
        <f>IF('Crisis Indicator Data'!#REF!="No Data",1,IF(#REF!&lt;&gt;"",1,0))</f>
        <v>#REF!</v>
      </c>
      <c r="F64" s="205" t="e">
        <f>IF('Crisis Indicator Data'!#REF!="No Data",1,IF(#REF!&lt;&gt;"",1,0))</f>
        <v>#REF!</v>
      </c>
      <c r="G64" s="205" t="e">
        <f>IF('Crisis Indicator Data'!#REF!="No Data",1,IF(#REF!&lt;&gt;"",1,0))</f>
        <v>#REF!</v>
      </c>
      <c r="H64" s="205" t="e">
        <f>IF('Crisis Indicator Data'!#REF!="No Data",1,IF(#REF!&lt;&gt;"",1,0))</f>
        <v>#REF!</v>
      </c>
      <c r="I64" s="205" t="e">
        <f>IF('Crisis Indicator Data'!#REF!="No Data",1,IF(#REF!&lt;&gt;"",1,0))</f>
        <v>#REF!</v>
      </c>
      <c r="J64" s="205" t="e">
        <f>IF('Crisis Indicator Data'!#REF!="No Data",1,IF(#REF!&lt;&gt;"",1,0))</f>
        <v>#REF!</v>
      </c>
      <c r="K64" s="205" t="e">
        <f>IF('Crisis Indicator Data'!#REF!="No Data",1,IF(#REF!&lt;&gt;"",1,0))</f>
        <v>#REF!</v>
      </c>
      <c r="L64" s="205" t="e">
        <f>IF('Crisis Indicator Data'!#REF!="No Data",1,IF(#REF!&lt;&gt;"",1,0))</f>
        <v>#REF!</v>
      </c>
      <c r="M64" s="205" t="e">
        <f>IF('Crisis Indicator Data'!#REF!="No Data",1,IF(#REF!&lt;&gt;"",1,0))</f>
        <v>#REF!</v>
      </c>
      <c r="N64" s="205" t="e">
        <f>IF('Crisis Indicator Data'!#REF!="No Data",1,IF(#REF!&lt;&gt;"",1,0))</f>
        <v>#REF!</v>
      </c>
      <c r="O64" s="205" t="e">
        <f>IF('Crisis Indicator Data'!#REF!="No Data",1,IF(#REF!&lt;&gt;"",1,0))</f>
        <v>#REF!</v>
      </c>
      <c r="P64" s="205" t="e">
        <f>IF('Crisis Indicator Data'!#REF!="No Data",1,IF(#REF!&lt;&gt;"",1,0))</f>
        <v>#REF!</v>
      </c>
      <c r="Q64" s="205" t="e">
        <f>IF('Crisis Indicator Data'!#REF!="No Data",1,IF(#REF!&lt;&gt;"",1,0))</f>
        <v>#REF!</v>
      </c>
      <c r="R64" s="205" t="e">
        <f>IF('Crisis Indicator Data'!#REF!="No Data",1,IF(#REF!&lt;&gt;"",1,0))</f>
        <v>#REF!</v>
      </c>
      <c r="S64" s="205" t="e">
        <f>IF('Crisis Indicator Data'!#REF!="No Data",1,IF(#REF!&lt;&gt;"",1,0))</f>
        <v>#REF!</v>
      </c>
      <c r="T64" s="205" t="e">
        <f>IF('Crisis Indicator Data'!#REF!="No Data",1,IF(#REF!&lt;&gt;"",1,0))</f>
        <v>#REF!</v>
      </c>
      <c r="U64" s="205" t="e">
        <f>IF('Crisis Indicator Data'!#REF!="No Data",1,IF(#REF!&lt;&gt;"",1,0))</f>
        <v>#REF!</v>
      </c>
      <c r="V64" s="205" t="e">
        <f>IF('Crisis Indicator Data'!#REF!="No Data",1,IF(#REF!&lt;&gt;"",1,0))</f>
        <v>#REF!</v>
      </c>
      <c r="W64" s="205" t="e">
        <f>IF('Crisis Indicator Data'!#REF!="No Data",1,IF(#REF!&lt;&gt;"",1,0))</f>
        <v>#REF!</v>
      </c>
      <c r="X64" s="205" t="e">
        <f>IF('Crisis Indicator Data'!#REF!="No Data",1,IF(#REF!&lt;&gt;"",1,0))</f>
        <v>#REF!</v>
      </c>
      <c r="Y64" s="205" t="e">
        <f>IF('Crisis Indicator Data'!#REF!="No Data",1,IF(#REF!&lt;&gt;"",1,0))</f>
        <v>#REF!</v>
      </c>
      <c r="Z64" s="205" t="e">
        <f>IF('Crisis Indicator Data'!#REF!="No Data",1,IF(#REF!&lt;&gt;"",1,0))</f>
        <v>#REF!</v>
      </c>
      <c r="AA64" s="205" t="e">
        <f>IF('Crisis Indicator Data'!#REF!="No Data",1,IF(#REF!&lt;&gt;"",1,0))</f>
        <v>#REF!</v>
      </c>
      <c r="AB64" s="205" t="e">
        <f>IF('Crisis Indicator Data'!#REF!="No Data",1,IF(#REF!&lt;&gt;"",1,0))</f>
        <v>#REF!</v>
      </c>
      <c r="AC64" s="205" t="e">
        <f>IF('Crisis Indicator Data'!#REF!="No Data",1,IF(#REF!&lt;&gt;"",1,0))</f>
        <v>#REF!</v>
      </c>
      <c r="AD64" s="205" t="e">
        <f>IF('Crisis Indicator Data'!#REF!="No Data",1,IF(#REF!&lt;&gt;"",1,0))</f>
        <v>#REF!</v>
      </c>
      <c r="AE64" s="205" t="e">
        <f>IF('Crisis Indicator Data'!#REF!="No Data",1,IF(#REF!&lt;&gt;"",1,0))</f>
        <v>#REF!</v>
      </c>
      <c r="AF64" s="205" t="e">
        <f>IF('Crisis Indicator Data'!#REF!="No Data",1,IF(#REF!&lt;&gt;"",1,0))</f>
        <v>#REF!</v>
      </c>
      <c r="AG64" s="205" t="e">
        <f>IF('Crisis Indicator Data'!#REF!="No Data",1,IF(#REF!&lt;&gt;"",1,0))</f>
        <v>#REF!</v>
      </c>
      <c r="AH64" s="205" t="e">
        <f>IF('Crisis Indicator Data'!#REF!="No Data",1,IF(#REF!&lt;&gt;"",1,0))</f>
        <v>#REF!</v>
      </c>
      <c r="AI64" s="205" t="e">
        <f>IF('Crisis Indicator Data'!#REF!="No Data",1,IF(#REF!&lt;&gt;"",1,0))</f>
        <v>#REF!</v>
      </c>
      <c r="AJ64" s="205" t="e">
        <f>IF('Crisis Indicator Data'!#REF!="No Data",1,IF(#REF!&lt;&gt;"",1,0))</f>
        <v>#REF!</v>
      </c>
      <c r="AK64" s="205" t="e">
        <f>IF('Crisis Indicator Data'!#REF!="No Data",1,IF(#REF!&lt;&gt;"",1,0))</f>
        <v>#REF!</v>
      </c>
      <c r="AL64" s="205" t="e">
        <f>IF('Crisis Indicator Data'!#REF!="No Data",1,IF(#REF!&lt;&gt;"",1,0))</f>
        <v>#REF!</v>
      </c>
      <c r="AM64" s="205" t="e">
        <f>IF('Crisis Indicator Data'!#REF!="No Data",1,IF(#REF!&lt;&gt;"",1,0))</f>
        <v>#REF!</v>
      </c>
      <c r="AN64" s="205" t="e">
        <f>IF('Crisis Indicator Data'!#REF!="No Data",1,IF(#REF!&lt;&gt;"",1,0))</f>
        <v>#REF!</v>
      </c>
      <c r="AO64" s="205" t="e">
        <f>IF('Crisis Indicator Data'!#REF!="No Data",1,IF(#REF!&lt;&gt;"",1,0))</f>
        <v>#REF!</v>
      </c>
      <c r="AP64" s="205" t="e">
        <f>IF('Crisis Indicator Data'!#REF!="No Data",1,IF(#REF!&lt;&gt;"",1,0))</f>
        <v>#REF!</v>
      </c>
      <c r="AQ64" s="205" t="e">
        <f>IF('Crisis Indicator Data'!#REF!="No Data",1,IF(#REF!&lt;&gt;"",1,0))</f>
        <v>#REF!</v>
      </c>
      <c r="AR64" s="205" t="e">
        <f>IF('Crisis Indicator Data'!#REF!="No Data",1,IF(#REF!&lt;&gt;"",1,0))</f>
        <v>#REF!</v>
      </c>
      <c r="AS64" s="205" t="e">
        <f>IF('Crisis Indicator Data'!#REF!="No Data",1,IF(#REF!&lt;&gt;"",1,0))</f>
        <v>#REF!</v>
      </c>
      <c r="AT64" s="205" t="e">
        <f>IF('Crisis Indicator Data'!#REF!="No Data",1,IF(#REF!&lt;&gt;"",1,0))</f>
        <v>#REF!</v>
      </c>
      <c r="AU64" s="205" t="e">
        <f>IF('Crisis Indicator Data'!#REF!="No Data",1,IF(#REF!&lt;&gt;"",1,0))</f>
        <v>#REF!</v>
      </c>
      <c r="AV64" s="205" t="e">
        <f>IF('Crisis Indicator Data'!#REF!="No Data",1,IF(#REF!&lt;&gt;"",1,0))</f>
        <v>#REF!</v>
      </c>
      <c r="AW64" s="205" t="e">
        <f>IF('Crisis Indicator Data'!#REF!="No Data",1,IF(#REF!&lt;&gt;"",1,0))</f>
        <v>#REF!</v>
      </c>
      <c r="AX64" s="205" t="e">
        <f>IF('Crisis Indicator Data'!#REF!="No Data",1,IF(#REF!&lt;&gt;"",1,0))</f>
        <v>#REF!</v>
      </c>
      <c r="AY64" s="205" t="e">
        <f>IF('Crisis Indicator Data'!#REF!="No Data",1,IF(#REF!&lt;&gt;"",1,0))</f>
        <v>#REF!</v>
      </c>
      <c r="AZ64" s="205" t="e">
        <f>IF('Crisis Indicator Data'!#REF!="No Data",1,IF(#REF!&lt;&gt;"",1,0))</f>
        <v>#REF!</v>
      </c>
      <c r="BA64" t="e">
        <f t="shared" si="2"/>
        <v>#REF!</v>
      </c>
      <c r="BB64" s="22" t="e">
        <f t="shared" si="3"/>
        <v>#REF!</v>
      </c>
    </row>
    <row r="65" spans="1:54" x14ac:dyDescent="0.35">
      <c r="A65" t="s">
        <v>7000</v>
      </c>
      <c r="B65" s="205" t="e">
        <f>IF('Crisis Indicator Data'!#REF!="No Data",1,IF(#REF!&lt;&gt;"",1,0))</f>
        <v>#REF!</v>
      </c>
      <c r="C65" s="205" t="e">
        <f>IF('Crisis Indicator Data'!#REF!="No Data",1,IF(#REF!&lt;&gt;"",1,0))</f>
        <v>#REF!</v>
      </c>
      <c r="D65" s="205" t="e">
        <f>IF('Crisis Indicator Data'!#REF!="No Data",1,IF(#REF!&lt;&gt;"",1,0))</f>
        <v>#REF!</v>
      </c>
      <c r="E65" s="205" t="e">
        <f>IF('Crisis Indicator Data'!#REF!="No Data",1,IF(#REF!&lt;&gt;"",1,0))</f>
        <v>#REF!</v>
      </c>
      <c r="F65" s="205" t="e">
        <f>IF('Crisis Indicator Data'!#REF!="No Data",1,IF(#REF!&lt;&gt;"",1,0))</f>
        <v>#REF!</v>
      </c>
      <c r="G65" s="205" t="e">
        <f>IF('Crisis Indicator Data'!#REF!="No Data",1,IF(#REF!&lt;&gt;"",1,0))</f>
        <v>#REF!</v>
      </c>
      <c r="H65" s="205" t="e">
        <f>IF('Crisis Indicator Data'!#REF!="No Data",1,IF(#REF!&lt;&gt;"",1,0))</f>
        <v>#REF!</v>
      </c>
      <c r="I65" s="205" t="e">
        <f>IF('Crisis Indicator Data'!#REF!="No Data",1,IF(#REF!&lt;&gt;"",1,0))</f>
        <v>#REF!</v>
      </c>
      <c r="J65" s="205" t="e">
        <f>IF('Crisis Indicator Data'!#REF!="No Data",1,IF(#REF!&lt;&gt;"",1,0))</f>
        <v>#REF!</v>
      </c>
      <c r="K65" s="205" t="e">
        <f>IF('Crisis Indicator Data'!#REF!="No Data",1,IF(#REF!&lt;&gt;"",1,0))</f>
        <v>#REF!</v>
      </c>
      <c r="L65" s="205" t="e">
        <f>IF('Crisis Indicator Data'!#REF!="No Data",1,IF(#REF!&lt;&gt;"",1,0))</f>
        <v>#REF!</v>
      </c>
      <c r="M65" s="205" t="e">
        <f>IF('Crisis Indicator Data'!#REF!="No Data",1,IF(#REF!&lt;&gt;"",1,0))</f>
        <v>#REF!</v>
      </c>
      <c r="N65" s="205" t="e">
        <f>IF('Crisis Indicator Data'!#REF!="No Data",1,IF(#REF!&lt;&gt;"",1,0))</f>
        <v>#REF!</v>
      </c>
      <c r="O65" s="205" t="e">
        <f>IF('Crisis Indicator Data'!#REF!="No Data",1,IF(#REF!&lt;&gt;"",1,0))</f>
        <v>#REF!</v>
      </c>
      <c r="P65" s="205" t="e">
        <f>IF('Crisis Indicator Data'!#REF!="No Data",1,IF(#REF!&lt;&gt;"",1,0))</f>
        <v>#REF!</v>
      </c>
      <c r="Q65" s="205" t="e">
        <f>IF('Crisis Indicator Data'!#REF!="No Data",1,IF(#REF!&lt;&gt;"",1,0))</f>
        <v>#REF!</v>
      </c>
      <c r="R65" s="205" t="e">
        <f>IF('Crisis Indicator Data'!#REF!="No Data",1,IF(#REF!&lt;&gt;"",1,0))</f>
        <v>#REF!</v>
      </c>
      <c r="S65" s="205" t="e">
        <f>IF('Crisis Indicator Data'!#REF!="No Data",1,IF(#REF!&lt;&gt;"",1,0))</f>
        <v>#REF!</v>
      </c>
      <c r="T65" s="205" t="e">
        <f>IF('Crisis Indicator Data'!#REF!="No Data",1,IF(#REF!&lt;&gt;"",1,0))</f>
        <v>#REF!</v>
      </c>
      <c r="U65" s="205" t="e">
        <f>IF('Crisis Indicator Data'!#REF!="No Data",1,IF(#REF!&lt;&gt;"",1,0))</f>
        <v>#REF!</v>
      </c>
      <c r="V65" s="205" t="e">
        <f>IF('Crisis Indicator Data'!#REF!="No Data",1,IF(#REF!&lt;&gt;"",1,0))</f>
        <v>#REF!</v>
      </c>
      <c r="W65" s="205" t="e">
        <f>IF('Crisis Indicator Data'!#REF!="No Data",1,IF(#REF!&lt;&gt;"",1,0))</f>
        <v>#REF!</v>
      </c>
      <c r="X65" s="205" t="e">
        <f>IF('Crisis Indicator Data'!#REF!="No Data",1,IF(#REF!&lt;&gt;"",1,0))</f>
        <v>#REF!</v>
      </c>
      <c r="Y65" s="205" t="e">
        <f>IF('Crisis Indicator Data'!#REF!="No Data",1,IF(#REF!&lt;&gt;"",1,0))</f>
        <v>#REF!</v>
      </c>
      <c r="Z65" s="205" t="e">
        <f>IF('Crisis Indicator Data'!#REF!="No Data",1,IF(#REF!&lt;&gt;"",1,0))</f>
        <v>#REF!</v>
      </c>
      <c r="AA65" s="205" t="e">
        <f>IF('Crisis Indicator Data'!#REF!="No Data",1,IF(#REF!&lt;&gt;"",1,0))</f>
        <v>#REF!</v>
      </c>
      <c r="AB65" s="205" t="e">
        <f>IF('Crisis Indicator Data'!#REF!="No Data",1,IF(#REF!&lt;&gt;"",1,0))</f>
        <v>#REF!</v>
      </c>
      <c r="AC65" s="205" t="e">
        <f>IF('Crisis Indicator Data'!#REF!="No Data",1,IF(#REF!&lt;&gt;"",1,0))</f>
        <v>#REF!</v>
      </c>
      <c r="AD65" s="205" t="e">
        <f>IF('Crisis Indicator Data'!#REF!="No Data",1,IF(#REF!&lt;&gt;"",1,0))</f>
        <v>#REF!</v>
      </c>
      <c r="AE65" s="205" t="e">
        <f>IF('Crisis Indicator Data'!#REF!="No Data",1,IF(#REF!&lt;&gt;"",1,0))</f>
        <v>#REF!</v>
      </c>
      <c r="AF65" s="205" t="e">
        <f>IF('Crisis Indicator Data'!#REF!="No Data",1,IF(#REF!&lt;&gt;"",1,0))</f>
        <v>#REF!</v>
      </c>
      <c r="AG65" s="205" t="e">
        <f>IF('Crisis Indicator Data'!#REF!="No Data",1,IF(#REF!&lt;&gt;"",1,0))</f>
        <v>#REF!</v>
      </c>
      <c r="AH65" s="205" t="e">
        <f>IF('Crisis Indicator Data'!#REF!="No Data",1,IF(#REF!&lt;&gt;"",1,0))</f>
        <v>#REF!</v>
      </c>
      <c r="AI65" s="205" t="e">
        <f>IF('Crisis Indicator Data'!#REF!="No Data",1,IF(#REF!&lt;&gt;"",1,0))</f>
        <v>#REF!</v>
      </c>
      <c r="AJ65" s="205" t="e">
        <f>IF('Crisis Indicator Data'!#REF!="No Data",1,IF(#REF!&lt;&gt;"",1,0))</f>
        <v>#REF!</v>
      </c>
      <c r="AK65" s="205" t="e">
        <f>IF('Crisis Indicator Data'!#REF!="No Data",1,IF(#REF!&lt;&gt;"",1,0))</f>
        <v>#REF!</v>
      </c>
      <c r="AL65" s="205" t="e">
        <f>IF('Crisis Indicator Data'!#REF!="No Data",1,IF(#REF!&lt;&gt;"",1,0))</f>
        <v>#REF!</v>
      </c>
      <c r="AM65" s="205" t="e">
        <f>IF('Crisis Indicator Data'!#REF!="No Data",1,IF(#REF!&lt;&gt;"",1,0))</f>
        <v>#REF!</v>
      </c>
      <c r="AN65" s="205" t="e">
        <f>IF('Crisis Indicator Data'!#REF!="No Data",1,IF(#REF!&lt;&gt;"",1,0))</f>
        <v>#REF!</v>
      </c>
      <c r="AO65" s="205" t="e">
        <f>IF('Crisis Indicator Data'!#REF!="No Data",1,IF(#REF!&lt;&gt;"",1,0))</f>
        <v>#REF!</v>
      </c>
      <c r="AP65" s="205" t="e">
        <f>IF('Crisis Indicator Data'!#REF!="No Data",1,IF(#REF!&lt;&gt;"",1,0))</f>
        <v>#REF!</v>
      </c>
      <c r="AQ65" s="205" t="e">
        <f>IF('Crisis Indicator Data'!#REF!="No Data",1,IF(#REF!&lt;&gt;"",1,0))</f>
        <v>#REF!</v>
      </c>
      <c r="AR65" s="205" t="e">
        <f>IF('Crisis Indicator Data'!#REF!="No Data",1,IF(#REF!&lt;&gt;"",1,0))</f>
        <v>#REF!</v>
      </c>
      <c r="AS65" s="205" t="e">
        <f>IF('Crisis Indicator Data'!#REF!="No Data",1,IF(#REF!&lt;&gt;"",1,0))</f>
        <v>#REF!</v>
      </c>
      <c r="AT65" s="205" t="e">
        <f>IF('Crisis Indicator Data'!#REF!="No Data",1,IF(#REF!&lt;&gt;"",1,0))</f>
        <v>#REF!</v>
      </c>
      <c r="AU65" s="205" t="e">
        <f>IF('Crisis Indicator Data'!#REF!="No Data",1,IF(#REF!&lt;&gt;"",1,0))</f>
        <v>#REF!</v>
      </c>
      <c r="AV65" s="205" t="e">
        <f>IF('Crisis Indicator Data'!#REF!="No Data",1,IF(#REF!&lt;&gt;"",1,0))</f>
        <v>#REF!</v>
      </c>
      <c r="AW65" s="205" t="e">
        <f>IF('Crisis Indicator Data'!#REF!="No Data",1,IF(#REF!&lt;&gt;"",1,0))</f>
        <v>#REF!</v>
      </c>
      <c r="AX65" s="205" t="e">
        <f>IF('Crisis Indicator Data'!#REF!="No Data",1,IF(#REF!&lt;&gt;"",1,0))</f>
        <v>#REF!</v>
      </c>
      <c r="AY65" s="205" t="e">
        <f>IF('Crisis Indicator Data'!#REF!="No Data",1,IF(#REF!&lt;&gt;"",1,0))</f>
        <v>#REF!</v>
      </c>
      <c r="AZ65" s="205" t="e">
        <f>IF('Crisis Indicator Data'!#REF!="No Data",1,IF(#REF!&lt;&gt;"",1,0))</f>
        <v>#REF!</v>
      </c>
      <c r="BA65" t="e">
        <f t="shared" si="2"/>
        <v>#REF!</v>
      </c>
      <c r="BB65" s="22" t="e">
        <f t="shared" si="3"/>
        <v>#REF!</v>
      </c>
    </row>
    <row r="66" spans="1:54" x14ac:dyDescent="0.35">
      <c r="A66" t="s">
        <v>7009</v>
      </c>
      <c r="B66" s="205" t="e">
        <f>IF('Crisis Indicator Data'!#REF!="No Data",1,IF(#REF!&lt;&gt;"",1,0))</f>
        <v>#REF!</v>
      </c>
      <c r="C66" s="205" t="e">
        <f>IF('Crisis Indicator Data'!#REF!="No Data",1,IF(#REF!&lt;&gt;"",1,0))</f>
        <v>#REF!</v>
      </c>
      <c r="D66" s="205" t="e">
        <f>IF('Crisis Indicator Data'!#REF!="No Data",1,IF(#REF!&lt;&gt;"",1,0))</f>
        <v>#REF!</v>
      </c>
      <c r="E66" s="205" t="e">
        <f>IF('Crisis Indicator Data'!#REF!="No Data",1,IF(#REF!&lt;&gt;"",1,0))</f>
        <v>#REF!</v>
      </c>
      <c r="F66" s="205" t="e">
        <f>IF('Crisis Indicator Data'!#REF!="No Data",1,IF(#REF!&lt;&gt;"",1,0))</f>
        <v>#REF!</v>
      </c>
      <c r="G66" s="205" t="e">
        <f>IF('Crisis Indicator Data'!#REF!="No Data",1,IF(#REF!&lt;&gt;"",1,0))</f>
        <v>#REF!</v>
      </c>
      <c r="H66" s="205" t="e">
        <f>IF('Crisis Indicator Data'!#REF!="No Data",1,IF(#REF!&lt;&gt;"",1,0))</f>
        <v>#REF!</v>
      </c>
      <c r="I66" s="205" t="e">
        <f>IF('Crisis Indicator Data'!#REF!="No Data",1,IF(#REF!&lt;&gt;"",1,0))</f>
        <v>#REF!</v>
      </c>
      <c r="J66" s="205" t="e">
        <f>IF('Crisis Indicator Data'!#REF!="No Data",1,IF(#REF!&lt;&gt;"",1,0))</f>
        <v>#REF!</v>
      </c>
      <c r="K66" s="205" t="e">
        <f>IF('Crisis Indicator Data'!#REF!="No Data",1,IF(#REF!&lt;&gt;"",1,0))</f>
        <v>#REF!</v>
      </c>
      <c r="L66" s="205" t="e">
        <f>IF('Crisis Indicator Data'!#REF!="No Data",1,IF(#REF!&lt;&gt;"",1,0))</f>
        <v>#REF!</v>
      </c>
      <c r="M66" s="205" t="e">
        <f>IF('Crisis Indicator Data'!#REF!="No Data",1,IF(#REF!&lt;&gt;"",1,0))</f>
        <v>#REF!</v>
      </c>
      <c r="N66" s="205" t="e">
        <f>IF('Crisis Indicator Data'!#REF!="No Data",1,IF(#REF!&lt;&gt;"",1,0))</f>
        <v>#REF!</v>
      </c>
      <c r="O66" s="205" t="e">
        <f>IF('Crisis Indicator Data'!#REF!="No Data",1,IF(#REF!&lt;&gt;"",1,0))</f>
        <v>#REF!</v>
      </c>
      <c r="P66" s="205" t="e">
        <f>IF('Crisis Indicator Data'!#REF!="No Data",1,IF(#REF!&lt;&gt;"",1,0))</f>
        <v>#REF!</v>
      </c>
      <c r="Q66" s="205" t="e">
        <f>IF('Crisis Indicator Data'!#REF!="No Data",1,IF(#REF!&lt;&gt;"",1,0))</f>
        <v>#REF!</v>
      </c>
      <c r="R66" s="205" t="e">
        <f>IF('Crisis Indicator Data'!#REF!="No Data",1,IF(#REF!&lt;&gt;"",1,0))</f>
        <v>#REF!</v>
      </c>
      <c r="S66" s="205" t="e">
        <f>IF('Crisis Indicator Data'!#REF!="No Data",1,IF(#REF!&lt;&gt;"",1,0))</f>
        <v>#REF!</v>
      </c>
      <c r="T66" s="205" t="e">
        <f>IF('Crisis Indicator Data'!#REF!="No Data",1,IF(#REF!&lt;&gt;"",1,0))</f>
        <v>#REF!</v>
      </c>
      <c r="U66" s="205" t="e">
        <f>IF('Crisis Indicator Data'!#REF!="No Data",1,IF(#REF!&lt;&gt;"",1,0))</f>
        <v>#REF!</v>
      </c>
      <c r="V66" s="205" t="e">
        <f>IF('Crisis Indicator Data'!#REF!="No Data",1,IF(#REF!&lt;&gt;"",1,0))</f>
        <v>#REF!</v>
      </c>
      <c r="W66" s="205" t="e">
        <f>IF('Crisis Indicator Data'!#REF!="No Data",1,IF(#REF!&lt;&gt;"",1,0))</f>
        <v>#REF!</v>
      </c>
      <c r="X66" s="205" t="e">
        <f>IF('Crisis Indicator Data'!#REF!="No Data",1,IF(#REF!&lt;&gt;"",1,0))</f>
        <v>#REF!</v>
      </c>
      <c r="Y66" s="205" t="e">
        <f>IF('Crisis Indicator Data'!#REF!="No Data",1,IF(#REF!&lt;&gt;"",1,0))</f>
        <v>#REF!</v>
      </c>
      <c r="Z66" s="205" t="e">
        <f>IF('Crisis Indicator Data'!#REF!="No Data",1,IF(#REF!&lt;&gt;"",1,0))</f>
        <v>#REF!</v>
      </c>
      <c r="AA66" s="205" t="e">
        <f>IF('Crisis Indicator Data'!#REF!="No Data",1,IF(#REF!&lt;&gt;"",1,0))</f>
        <v>#REF!</v>
      </c>
      <c r="AB66" s="205" t="e">
        <f>IF('Crisis Indicator Data'!#REF!="No Data",1,IF(#REF!&lt;&gt;"",1,0))</f>
        <v>#REF!</v>
      </c>
      <c r="AC66" s="205" t="e">
        <f>IF('Crisis Indicator Data'!#REF!="No Data",1,IF(#REF!&lt;&gt;"",1,0))</f>
        <v>#REF!</v>
      </c>
      <c r="AD66" s="205" t="e">
        <f>IF('Crisis Indicator Data'!#REF!="No Data",1,IF(#REF!&lt;&gt;"",1,0))</f>
        <v>#REF!</v>
      </c>
      <c r="AE66" s="205" t="e">
        <f>IF('Crisis Indicator Data'!#REF!="No Data",1,IF(#REF!&lt;&gt;"",1,0))</f>
        <v>#REF!</v>
      </c>
      <c r="AF66" s="205" t="e">
        <f>IF('Crisis Indicator Data'!#REF!="No Data",1,IF(#REF!&lt;&gt;"",1,0))</f>
        <v>#REF!</v>
      </c>
      <c r="AG66" s="205" t="e">
        <f>IF('Crisis Indicator Data'!#REF!="No Data",1,IF(#REF!&lt;&gt;"",1,0))</f>
        <v>#REF!</v>
      </c>
      <c r="AH66" s="205" t="e">
        <f>IF('Crisis Indicator Data'!#REF!="No Data",1,IF(#REF!&lt;&gt;"",1,0))</f>
        <v>#REF!</v>
      </c>
      <c r="AI66" s="205" t="e">
        <f>IF('Crisis Indicator Data'!#REF!="No Data",1,IF(#REF!&lt;&gt;"",1,0))</f>
        <v>#REF!</v>
      </c>
      <c r="AJ66" s="205" t="e">
        <f>IF('Crisis Indicator Data'!#REF!="No Data",1,IF(#REF!&lt;&gt;"",1,0))</f>
        <v>#REF!</v>
      </c>
      <c r="AK66" s="205" t="e">
        <f>IF('Crisis Indicator Data'!#REF!="No Data",1,IF(#REF!&lt;&gt;"",1,0))</f>
        <v>#REF!</v>
      </c>
      <c r="AL66" s="205" t="e">
        <f>IF('Crisis Indicator Data'!#REF!="No Data",1,IF(#REF!&lt;&gt;"",1,0))</f>
        <v>#REF!</v>
      </c>
      <c r="AM66" s="205" t="e">
        <f>IF('Crisis Indicator Data'!#REF!="No Data",1,IF(#REF!&lt;&gt;"",1,0))</f>
        <v>#REF!</v>
      </c>
      <c r="AN66" s="205" t="e">
        <f>IF('Crisis Indicator Data'!#REF!="No Data",1,IF(#REF!&lt;&gt;"",1,0))</f>
        <v>#REF!</v>
      </c>
      <c r="AO66" s="205" t="e">
        <f>IF('Crisis Indicator Data'!#REF!="No Data",1,IF(#REF!&lt;&gt;"",1,0))</f>
        <v>#REF!</v>
      </c>
      <c r="AP66" s="205" t="e">
        <f>IF('Crisis Indicator Data'!#REF!="No Data",1,IF(#REF!&lt;&gt;"",1,0))</f>
        <v>#REF!</v>
      </c>
      <c r="AQ66" s="205" t="e">
        <f>IF('Crisis Indicator Data'!#REF!="No Data",1,IF(#REF!&lt;&gt;"",1,0))</f>
        <v>#REF!</v>
      </c>
      <c r="AR66" s="205" t="e">
        <f>IF('Crisis Indicator Data'!#REF!="No Data",1,IF(#REF!&lt;&gt;"",1,0))</f>
        <v>#REF!</v>
      </c>
      <c r="AS66" s="205" t="e">
        <f>IF('Crisis Indicator Data'!#REF!="No Data",1,IF(#REF!&lt;&gt;"",1,0))</f>
        <v>#REF!</v>
      </c>
      <c r="AT66" s="205" t="e">
        <f>IF('Crisis Indicator Data'!#REF!="No Data",1,IF(#REF!&lt;&gt;"",1,0))</f>
        <v>#REF!</v>
      </c>
      <c r="AU66" s="205" t="e">
        <f>IF('Crisis Indicator Data'!#REF!="No Data",1,IF(#REF!&lt;&gt;"",1,0))</f>
        <v>#REF!</v>
      </c>
      <c r="AV66" s="205" t="e">
        <f>IF('Crisis Indicator Data'!#REF!="No Data",1,IF(#REF!&lt;&gt;"",1,0))</f>
        <v>#REF!</v>
      </c>
      <c r="AW66" s="205" t="e">
        <f>IF('Crisis Indicator Data'!#REF!="No Data",1,IF(#REF!&lt;&gt;"",1,0))</f>
        <v>#REF!</v>
      </c>
      <c r="AX66" s="205" t="e">
        <f>IF('Crisis Indicator Data'!#REF!="No Data",1,IF(#REF!&lt;&gt;"",1,0))</f>
        <v>#REF!</v>
      </c>
      <c r="AY66" s="205" t="e">
        <f>IF('Crisis Indicator Data'!#REF!="No Data",1,IF(#REF!&lt;&gt;"",1,0))</f>
        <v>#REF!</v>
      </c>
      <c r="AZ66" s="205" t="e">
        <f>IF('Crisis Indicator Data'!#REF!="No Data",1,IF(#REF!&lt;&gt;"",1,0))</f>
        <v>#REF!</v>
      </c>
      <c r="BA66" t="e">
        <f t="shared" ref="BA66:BA97" si="4">SUM(B66:AZ66)</f>
        <v>#REF!</v>
      </c>
      <c r="BB66" s="22" t="e">
        <f t="shared" ref="BB66:BB97" si="5">BA66/51</f>
        <v>#REF!</v>
      </c>
    </row>
    <row r="67" spans="1:54" x14ac:dyDescent="0.35">
      <c r="A67" t="s">
        <v>7011</v>
      </c>
      <c r="B67" s="205" t="e">
        <f>IF('Crisis Indicator Data'!#REF!="No Data",1,IF(#REF!&lt;&gt;"",1,0))</f>
        <v>#REF!</v>
      </c>
      <c r="C67" s="205" t="e">
        <f>IF('Crisis Indicator Data'!#REF!="No Data",1,IF(#REF!&lt;&gt;"",1,0))</f>
        <v>#REF!</v>
      </c>
      <c r="D67" s="205" t="e">
        <f>IF('Crisis Indicator Data'!#REF!="No Data",1,IF(#REF!&lt;&gt;"",1,0))</f>
        <v>#REF!</v>
      </c>
      <c r="E67" s="205" t="e">
        <f>IF('Crisis Indicator Data'!#REF!="No Data",1,IF(#REF!&lt;&gt;"",1,0))</f>
        <v>#REF!</v>
      </c>
      <c r="F67" s="205" t="e">
        <f>IF('Crisis Indicator Data'!#REF!="No Data",1,IF(#REF!&lt;&gt;"",1,0))</f>
        <v>#REF!</v>
      </c>
      <c r="G67" s="205" t="e">
        <f>IF('Crisis Indicator Data'!#REF!="No Data",1,IF(#REF!&lt;&gt;"",1,0))</f>
        <v>#REF!</v>
      </c>
      <c r="H67" s="205" t="e">
        <f>IF('Crisis Indicator Data'!#REF!="No Data",1,IF(#REF!&lt;&gt;"",1,0))</f>
        <v>#REF!</v>
      </c>
      <c r="I67" s="205" t="e">
        <f>IF('Crisis Indicator Data'!#REF!="No Data",1,IF(#REF!&lt;&gt;"",1,0))</f>
        <v>#REF!</v>
      </c>
      <c r="J67" s="205" t="e">
        <f>IF('Crisis Indicator Data'!#REF!="No Data",1,IF(#REF!&lt;&gt;"",1,0))</f>
        <v>#REF!</v>
      </c>
      <c r="K67" s="205" t="e">
        <f>IF('Crisis Indicator Data'!#REF!="No Data",1,IF(#REF!&lt;&gt;"",1,0))</f>
        <v>#REF!</v>
      </c>
      <c r="L67" s="205" t="e">
        <f>IF('Crisis Indicator Data'!#REF!="No Data",1,IF(#REF!&lt;&gt;"",1,0))</f>
        <v>#REF!</v>
      </c>
      <c r="M67" s="205" t="e">
        <f>IF('Crisis Indicator Data'!#REF!="No Data",1,IF(#REF!&lt;&gt;"",1,0))</f>
        <v>#REF!</v>
      </c>
      <c r="N67" s="205" t="e">
        <f>IF('Crisis Indicator Data'!#REF!="No Data",1,IF(#REF!&lt;&gt;"",1,0))</f>
        <v>#REF!</v>
      </c>
      <c r="O67" s="205" t="e">
        <f>IF('Crisis Indicator Data'!#REF!="No Data",1,IF(#REF!&lt;&gt;"",1,0))</f>
        <v>#REF!</v>
      </c>
      <c r="P67" s="205" t="e">
        <f>IF('Crisis Indicator Data'!#REF!="No Data",1,IF(#REF!&lt;&gt;"",1,0))</f>
        <v>#REF!</v>
      </c>
      <c r="Q67" s="205" t="e">
        <f>IF('Crisis Indicator Data'!#REF!="No Data",1,IF(#REF!&lt;&gt;"",1,0))</f>
        <v>#REF!</v>
      </c>
      <c r="R67" s="205" t="e">
        <f>IF('Crisis Indicator Data'!#REF!="No Data",1,IF(#REF!&lt;&gt;"",1,0))</f>
        <v>#REF!</v>
      </c>
      <c r="S67" s="205" t="e">
        <f>IF('Crisis Indicator Data'!#REF!="No Data",1,IF(#REF!&lt;&gt;"",1,0))</f>
        <v>#REF!</v>
      </c>
      <c r="T67" s="205" t="e">
        <f>IF('Crisis Indicator Data'!#REF!="No Data",1,IF(#REF!&lt;&gt;"",1,0))</f>
        <v>#REF!</v>
      </c>
      <c r="U67" s="205" t="e">
        <f>IF('Crisis Indicator Data'!#REF!="No Data",1,IF(#REF!&lt;&gt;"",1,0))</f>
        <v>#REF!</v>
      </c>
      <c r="V67" s="205" t="e">
        <f>IF('Crisis Indicator Data'!#REF!="No Data",1,IF(#REF!&lt;&gt;"",1,0))</f>
        <v>#REF!</v>
      </c>
      <c r="W67" s="205" t="e">
        <f>IF('Crisis Indicator Data'!#REF!="No Data",1,IF(#REF!&lt;&gt;"",1,0))</f>
        <v>#REF!</v>
      </c>
      <c r="X67" s="205" t="e">
        <f>IF('Crisis Indicator Data'!#REF!="No Data",1,IF(#REF!&lt;&gt;"",1,0))</f>
        <v>#REF!</v>
      </c>
      <c r="Y67" s="205" t="e">
        <f>IF('Crisis Indicator Data'!#REF!="No Data",1,IF(#REF!&lt;&gt;"",1,0))</f>
        <v>#REF!</v>
      </c>
      <c r="Z67" s="205" t="e">
        <f>IF('Crisis Indicator Data'!#REF!="No Data",1,IF(#REF!&lt;&gt;"",1,0))</f>
        <v>#REF!</v>
      </c>
      <c r="AA67" s="205" t="e">
        <f>IF('Crisis Indicator Data'!#REF!="No Data",1,IF(#REF!&lt;&gt;"",1,0))</f>
        <v>#REF!</v>
      </c>
      <c r="AB67" s="205" t="e">
        <f>IF('Crisis Indicator Data'!#REF!="No Data",1,IF(#REF!&lt;&gt;"",1,0))</f>
        <v>#REF!</v>
      </c>
      <c r="AC67" s="205" t="e">
        <f>IF('Crisis Indicator Data'!#REF!="No Data",1,IF(#REF!&lt;&gt;"",1,0))</f>
        <v>#REF!</v>
      </c>
      <c r="AD67" s="205" t="e">
        <f>IF('Crisis Indicator Data'!#REF!="No Data",1,IF(#REF!&lt;&gt;"",1,0))</f>
        <v>#REF!</v>
      </c>
      <c r="AE67" s="205" t="e">
        <f>IF('Crisis Indicator Data'!#REF!="No Data",1,IF(#REF!&lt;&gt;"",1,0))</f>
        <v>#REF!</v>
      </c>
      <c r="AF67" s="205" t="e">
        <f>IF('Crisis Indicator Data'!#REF!="No Data",1,IF(#REF!&lt;&gt;"",1,0))</f>
        <v>#REF!</v>
      </c>
      <c r="AG67" s="205" t="e">
        <f>IF('Crisis Indicator Data'!#REF!="No Data",1,IF(#REF!&lt;&gt;"",1,0))</f>
        <v>#REF!</v>
      </c>
      <c r="AH67" s="205" t="e">
        <f>IF('Crisis Indicator Data'!#REF!="No Data",1,IF(#REF!&lt;&gt;"",1,0))</f>
        <v>#REF!</v>
      </c>
      <c r="AI67" s="205" t="e">
        <f>IF('Crisis Indicator Data'!#REF!="No Data",1,IF(#REF!&lt;&gt;"",1,0))</f>
        <v>#REF!</v>
      </c>
      <c r="AJ67" s="205" t="e">
        <f>IF('Crisis Indicator Data'!#REF!="No Data",1,IF(#REF!&lt;&gt;"",1,0))</f>
        <v>#REF!</v>
      </c>
      <c r="AK67" s="205" t="e">
        <f>IF('Crisis Indicator Data'!#REF!="No Data",1,IF(#REF!&lt;&gt;"",1,0))</f>
        <v>#REF!</v>
      </c>
      <c r="AL67" s="205" t="e">
        <f>IF('Crisis Indicator Data'!#REF!="No Data",1,IF(#REF!&lt;&gt;"",1,0))</f>
        <v>#REF!</v>
      </c>
      <c r="AM67" s="205" t="e">
        <f>IF('Crisis Indicator Data'!#REF!="No Data",1,IF(#REF!&lt;&gt;"",1,0))</f>
        <v>#REF!</v>
      </c>
      <c r="AN67" s="205" t="e">
        <f>IF('Crisis Indicator Data'!#REF!="No Data",1,IF(#REF!&lt;&gt;"",1,0))</f>
        <v>#REF!</v>
      </c>
      <c r="AO67" s="205" t="e">
        <f>IF('Crisis Indicator Data'!#REF!="No Data",1,IF(#REF!&lt;&gt;"",1,0))</f>
        <v>#REF!</v>
      </c>
      <c r="AP67" s="205" t="e">
        <f>IF('Crisis Indicator Data'!#REF!="No Data",1,IF(#REF!&lt;&gt;"",1,0))</f>
        <v>#REF!</v>
      </c>
      <c r="AQ67" s="205" t="e">
        <f>IF('Crisis Indicator Data'!#REF!="No Data",1,IF(#REF!&lt;&gt;"",1,0))</f>
        <v>#REF!</v>
      </c>
      <c r="AR67" s="205" t="e">
        <f>IF('Crisis Indicator Data'!#REF!="No Data",1,IF(#REF!&lt;&gt;"",1,0))</f>
        <v>#REF!</v>
      </c>
      <c r="AS67" s="205" t="e">
        <f>IF('Crisis Indicator Data'!#REF!="No Data",1,IF(#REF!&lt;&gt;"",1,0))</f>
        <v>#REF!</v>
      </c>
      <c r="AT67" s="205" t="e">
        <f>IF('Crisis Indicator Data'!#REF!="No Data",1,IF(#REF!&lt;&gt;"",1,0))</f>
        <v>#REF!</v>
      </c>
      <c r="AU67" s="205" t="e">
        <f>IF('Crisis Indicator Data'!#REF!="No Data",1,IF(#REF!&lt;&gt;"",1,0))</f>
        <v>#REF!</v>
      </c>
      <c r="AV67" s="205" t="e">
        <f>IF('Crisis Indicator Data'!#REF!="No Data",1,IF(#REF!&lt;&gt;"",1,0))</f>
        <v>#REF!</v>
      </c>
      <c r="AW67" s="205" t="e">
        <f>IF('Crisis Indicator Data'!#REF!="No Data",1,IF(#REF!&lt;&gt;"",1,0))</f>
        <v>#REF!</v>
      </c>
      <c r="AX67" s="205" t="e">
        <f>IF('Crisis Indicator Data'!#REF!="No Data",1,IF(#REF!&lt;&gt;"",1,0))</f>
        <v>#REF!</v>
      </c>
      <c r="AY67" s="205" t="e">
        <f>IF('Crisis Indicator Data'!#REF!="No Data",1,IF(#REF!&lt;&gt;"",1,0))</f>
        <v>#REF!</v>
      </c>
      <c r="AZ67" s="205" t="e">
        <f>IF('Crisis Indicator Data'!#REF!="No Data",1,IF(#REF!&lt;&gt;"",1,0))</f>
        <v>#REF!</v>
      </c>
      <c r="BA67" t="e">
        <f t="shared" si="4"/>
        <v>#REF!</v>
      </c>
      <c r="BB67" s="22" t="e">
        <f t="shared" si="5"/>
        <v>#REF!</v>
      </c>
    </row>
    <row r="68" spans="1:54" x14ac:dyDescent="0.35">
      <c r="A68" t="s">
        <v>7012</v>
      </c>
      <c r="B68" s="205" t="e">
        <f>IF('Crisis Indicator Data'!#REF!="No Data",1,IF(#REF!&lt;&gt;"",1,0))</f>
        <v>#REF!</v>
      </c>
      <c r="C68" s="205" t="e">
        <f>IF('Crisis Indicator Data'!#REF!="No Data",1,IF(#REF!&lt;&gt;"",1,0))</f>
        <v>#REF!</v>
      </c>
      <c r="D68" s="205" t="e">
        <f>IF('Crisis Indicator Data'!#REF!="No Data",1,IF(#REF!&lt;&gt;"",1,0))</f>
        <v>#REF!</v>
      </c>
      <c r="E68" s="205" t="e">
        <f>IF('Crisis Indicator Data'!#REF!="No Data",1,IF(#REF!&lt;&gt;"",1,0))</f>
        <v>#REF!</v>
      </c>
      <c r="F68" s="205" t="e">
        <f>IF('Crisis Indicator Data'!#REF!="No Data",1,IF(#REF!&lt;&gt;"",1,0))</f>
        <v>#REF!</v>
      </c>
      <c r="G68" s="205" t="e">
        <f>IF('Crisis Indicator Data'!#REF!="No Data",1,IF(#REF!&lt;&gt;"",1,0))</f>
        <v>#REF!</v>
      </c>
      <c r="H68" s="205" t="e">
        <f>IF('Crisis Indicator Data'!#REF!="No Data",1,IF(#REF!&lt;&gt;"",1,0))</f>
        <v>#REF!</v>
      </c>
      <c r="I68" s="205" t="e">
        <f>IF('Crisis Indicator Data'!#REF!="No Data",1,IF(#REF!&lt;&gt;"",1,0))</f>
        <v>#REF!</v>
      </c>
      <c r="J68" s="205" t="e">
        <f>IF('Crisis Indicator Data'!#REF!="No Data",1,IF(#REF!&lt;&gt;"",1,0))</f>
        <v>#REF!</v>
      </c>
      <c r="K68" s="205" t="e">
        <f>IF('Crisis Indicator Data'!#REF!="No Data",1,IF(#REF!&lt;&gt;"",1,0))</f>
        <v>#REF!</v>
      </c>
      <c r="L68" s="205" t="e">
        <f>IF('Crisis Indicator Data'!#REF!="No Data",1,IF(#REF!&lt;&gt;"",1,0))</f>
        <v>#REF!</v>
      </c>
      <c r="M68" s="205" t="e">
        <f>IF('Crisis Indicator Data'!#REF!="No Data",1,IF(#REF!&lt;&gt;"",1,0))</f>
        <v>#REF!</v>
      </c>
      <c r="N68" s="205" t="e">
        <f>IF('Crisis Indicator Data'!#REF!="No Data",1,IF(#REF!&lt;&gt;"",1,0))</f>
        <v>#REF!</v>
      </c>
      <c r="O68" s="205" t="e">
        <f>IF('Crisis Indicator Data'!#REF!="No Data",1,IF(#REF!&lt;&gt;"",1,0))</f>
        <v>#REF!</v>
      </c>
      <c r="P68" s="205" t="e">
        <f>IF('Crisis Indicator Data'!#REF!="No Data",1,IF(#REF!&lt;&gt;"",1,0))</f>
        <v>#REF!</v>
      </c>
      <c r="Q68" s="205" t="e">
        <f>IF('Crisis Indicator Data'!#REF!="No Data",1,IF(#REF!&lt;&gt;"",1,0))</f>
        <v>#REF!</v>
      </c>
      <c r="R68" s="205" t="e">
        <f>IF('Crisis Indicator Data'!#REF!="No Data",1,IF(#REF!&lt;&gt;"",1,0))</f>
        <v>#REF!</v>
      </c>
      <c r="S68" s="205" t="e">
        <f>IF('Crisis Indicator Data'!#REF!="No Data",1,IF(#REF!&lt;&gt;"",1,0))</f>
        <v>#REF!</v>
      </c>
      <c r="T68" s="205" t="e">
        <f>IF('Crisis Indicator Data'!#REF!="No Data",1,IF(#REF!&lt;&gt;"",1,0))</f>
        <v>#REF!</v>
      </c>
      <c r="U68" s="205" t="e">
        <f>IF('Crisis Indicator Data'!#REF!="No Data",1,IF(#REF!&lt;&gt;"",1,0))</f>
        <v>#REF!</v>
      </c>
      <c r="V68" s="205" t="e">
        <f>IF('Crisis Indicator Data'!#REF!="No Data",1,IF(#REF!&lt;&gt;"",1,0))</f>
        <v>#REF!</v>
      </c>
      <c r="W68" s="205" t="e">
        <f>IF('Crisis Indicator Data'!#REF!="No Data",1,IF(#REF!&lt;&gt;"",1,0))</f>
        <v>#REF!</v>
      </c>
      <c r="X68" s="205" t="e">
        <f>IF('Crisis Indicator Data'!#REF!="No Data",1,IF(#REF!&lt;&gt;"",1,0))</f>
        <v>#REF!</v>
      </c>
      <c r="Y68" s="205" t="e">
        <f>IF('Crisis Indicator Data'!#REF!="No Data",1,IF(#REF!&lt;&gt;"",1,0))</f>
        <v>#REF!</v>
      </c>
      <c r="Z68" s="205" t="e">
        <f>IF('Crisis Indicator Data'!#REF!="No Data",1,IF(#REF!&lt;&gt;"",1,0))</f>
        <v>#REF!</v>
      </c>
      <c r="AA68" s="205" t="e">
        <f>IF('Crisis Indicator Data'!#REF!="No Data",1,IF(#REF!&lt;&gt;"",1,0))</f>
        <v>#REF!</v>
      </c>
      <c r="AB68" s="205" t="e">
        <f>IF('Crisis Indicator Data'!#REF!="No Data",1,IF(#REF!&lt;&gt;"",1,0))</f>
        <v>#REF!</v>
      </c>
      <c r="AC68" s="205" t="e">
        <f>IF('Crisis Indicator Data'!#REF!="No Data",1,IF(#REF!&lt;&gt;"",1,0))</f>
        <v>#REF!</v>
      </c>
      <c r="AD68" s="205" t="e">
        <f>IF('Crisis Indicator Data'!#REF!="No Data",1,IF(#REF!&lt;&gt;"",1,0))</f>
        <v>#REF!</v>
      </c>
      <c r="AE68" s="205" t="e">
        <f>IF('Crisis Indicator Data'!#REF!="No Data",1,IF(#REF!&lt;&gt;"",1,0))</f>
        <v>#REF!</v>
      </c>
      <c r="AF68" s="205" t="e">
        <f>IF('Crisis Indicator Data'!#REF!="No Data",1,IF(#REF!&lt;&gt;"",1,0))</f>
        <v>#REF!</v>
      </c>
      <c r="AG68" s="205" t="e">
        <f>IF('Crisis Indicator Data'!#REF!="No Data",1,IF(#REF!&lt;&gt;"",1,0))</f>
        <v>#REF!</v>
      </c>
      <c r="AH68" s="205" t="e">
        <f>IF('Crisis Indicator Data'!#REF!="No Data",1,IF(#REF!&lt;&gt;"",1,0))</f>
        <v>#REF!</v>
      </c>
      <c r="AI68" s="205" t="e">
        <f>IF('Crisis Indicator Data'!#REF!="No Data",1,IF(#REF!&lt;&gt;"",1,0))</f>
        <v>#REF!</v>
      </c>
      <c r="AJ68" s="205" t="e">
        <f>IF('Crisis Indicator Data'!#REF!="No Data",1,IF(#REF!&lt;&gt;"",1,0))</f>
        <v>#REF!</v>
      </c>
      <c r="AK68" s="205" t="e">
        <f>IF('Crisis Indicator Data'!#REF!="No Data",1,IF(#REF!&lt;&gt;"",1,0))</f>
        <v>#REF!</v>
      </c>
      <c r="AL68" s="205" t="e">
        <f>IF('Crisis Indicator Data'!#REF!="No Data",1,IF(#REF!&lt;&gt;"",1,0))</f>
        <v>#REF!</v>
      </c>
      <c r="AM68" s="205" t="e">
        <f>IF('Crisis Indicator Data'!#REF!="No Data",1,IF(#REF!&lt;&gt;"",1,0))</f>
        <v>#REF!</v>
      </c>
      <c r="AN68" s="205" t="e">
        <f>IF('Crisis Indicator Data'!#REF!="No Data",1,IF(#REF!&lt;&gt;"",1,0))</f>
        <v>#REF!</v>
      </c>
      <c r="AO68" s="205" t="e">
        <f>IF('Crisis Indicator Data'!#REF!="No Data",1,IF(#REF!&lt;&gt;"",1,0))</f>
        <v>#REF!</v>
      </c>
      <c r="AP68" s="205" t="e">
        <f>IF('Crisis Indicator Data'!#REF!="No Data",1,IF(#REF!&lt;&gt;"",1,0))</f>
        <v>#REF!</v>
      </c>
      <c r="AQ68" s="205" t="e">
        <f>IF('Crisis Indicator Data'!#REF!="No Data",1,IF(#REF!&lt;&gt;"",1,0))</f>
        <v>#REF!</v>
      </c>
      <c r="AR68" s="205" t="e">
        <f>IF('Crisis Indicator Data'!#REF!="No Data",1,IF(#REF!&lt;&gt;"",1,0))</f>
        <v>#REF!</v>
      </c>
      <c r="AS68" s="205" t="e">
        <f>IF('Crisis Indicator Data'!#REF!="No Data",1,IF(#REF!&lt;&gt;"",1,0))</f>
        <v>#REF!</v>
      </c>
      <c r="AT68" s="205" t="e">
        <f>IF('Crisis Indicator Data'!#REF!="No Data",1,IF(#REF!&lt;&gt;"",1,0))</f>
        <v>#REF!</v>
      </c>
      <c r="AU68" s="205" t="e">
        <f>IF('Crisis Indicator Data'!#REF!="No Data",1,IF(#REF!&lt;&gt;"",1,0))</f>
        <v>#REF!</v>
      </c>
      <c r="AV68" s="205" t="e">
        <f>IF('Crisis Indicator Data'!#REF!="No Data",1,IF(#REF!&lt;&gt;"",1,0))</f>
        <v>#REF!</v>
      </c>
      <c r="AW68" s="205" t="e">
        <f>IF('Crisis Indicator Data'!#REF!="No Data",1,IF(#REF!&lt;&gt;"",1,0))</f>
        <v>#REF!</v>
      </c>
      <c r="AX68" s="205" t="e">
        <f>IF('Crisis Indicator Data'!#REF!="No Data",1,IF(#REF!&lt;&gt;"",1,0))</f>
        <v>#REF!</v>
      </c>
      <c r="AY68" s="205" t="e">
        <f>IF('Crisis Indicator Data'!#REF!="No Data",1,IF(#REF!&lt;&gt;"",1,0))</f>
        <v>#REF!</v>
      </c>
      <c r="AZ68" s="205" t="e">
        <f>IF('Crisis Indicator Data'!#REF!="No Data",1,IF(#REF!&lt;&gt;"",1,0))</f>
        <v>#REF!</v>
      </c>
      <c r="BA68" t="e">
        <f t="shared" si="4"/>
        <v>#REF!</v>
      </c>
      <c r="BB68" s="22" t="e">
        <f t="shared" si="5"/>
        <v>#REF!</v>
      </c>
    </row>
    <row r="69" spans="1:54" x14ac:dyDescent="0.35">
      <c r="A69" t="s">
        <v>7002</v>
      </c>
      <c r="B69" s="205" t="e">
        <f>IF('Crisis Indicator Data'!#REF!="No Data",1,IF(#REF!&lt;&gt;"",1,0))</f>
        <v>#REF!</v>
      </c>
      <c r="C69" s="205" t="e">
        <f>IF('Crisis Indicator Data'!#REF!="No Data",1,IF(#REF!&lt;&gt;"",1,0))</f>
        <v>#REF!</v>
      </c>
      <c r="D69" s="205" t="e">
        <f>IF('Crisis Indicator Data'!#REF!="No Data",1,IF(#REF!&lt;&gt;"",1,0))</f>
        <v>#REF!</v>
      </c>
      <c r="E69" s="205" t="e">
        <f>IF('Crisis Indicator Data'!#REF!="No Data",1,IF(#REF!&lt;&gt;"",1,0))</f>
        <v>#REF!</v>
      </c>
      <c r="F69" s="205" t="e">
        <f>IF('Crisis Indicator Data'!#REF!="No Data",1,IF(#REF!&lt;&gt;"",1,0))</f>
        <v>#REF!</v>
      </c>
      <c r="G69" s="205" t="e">
        <f>IF('Crisis Indicator Data'!#REF!="No Data",1,IF(#REF!&lt;&gt;"",1,0))</f>
        <v>#REF!</v>
      </c>
      <c r="H69" s="205" t="e">
        <f>IF('Crisis Indicator Data'!#REF!="No Data",1,IF(#REF!&lt;&gt;"",1,0))</f>
        <v>#REF!</v>
      </c>
      <c r="I69" s="205" t="e">
        <f>IF('Crisis Indicator Data'!#REF!="No Data",1,IF(#REF!&lt;&gt;"",1,0))</f>
        <v>#REF!</v>
      </c>
      <c r="J69" s="205" t="e">
        <f>IF('Crisis Indicator Data'!#REF!="No Data",1,IF(#REF!&lt;&gt;"",1,0))</f>
        <v>#REF!</v>
      </c>
      <c r="K69" s="205" t="e">
        <f>IF('Crisis Indicator Data'!#REF!="No Data",1,IF(#REF!&lt;&gt;"",1,0))</f>
        <v>#REF!</v>
      </c>
      <c r="L69" s="205" t="e">
        <f>IF('Crisis Indicator Data'!#REF!="No Data",1,IF(#REF!&lt;&gt;"",1,0))</f>
        <v>#REF!</v>
      </c>
      <c r="M69" s="205" t="e">
        <f>IF('Crisis Indicator Data'!#REF!="No Data",1,IF(#REF!&lt;&gt;"",1,0))</f>
        <v>#REF!</v>
      </c>
      <c r="N69" s="205" t="e">
        <f>IF('Crisis Indicator Data'!#REF!="No Data",1,IF(#REF!&lt;&gt;"",1,0))</f>
        <v>#REF!</v>
      </c>
      <c r="O69" s="205" t="e">
        <f>IF('Crisis Indicator Data'!#REF!="No Data",1,IF(#REF!&lt;&gt;"",1,0))</f>
        <v>#REF!</v>
      </c>
      <c r="P69" s="205" t="e">
        <f>IF('Crisis Indicator Data'!#REF!="No Data",1,IF(#REF!&lt;&gt;"",1,0))</f>
        <v>#REF!</v>
      </c>
      <c r="Q69" s="205" t="e">
        <f>IF('Crisis Indicator Data'!#REF!="No Data",1,IF(#REF!&lt;&gt;"",1,0))</f>
        <v>#REF!</v>
      </c>
      <c r="R69" s="205" t="e">
        <f>IF('Crisis Indicator Data'!#REF!="No Data",1,IF(#REF!&lt;&gt;"",1,0))</f>
        <v>#REF!</v>
      </c>
      <c r="S69" s="205" t="e">
        <f>IF('Crisis Indicator Data'!#REF!="No Data",1,IF(#REF!&lt;&gt;"",1,0))</f>
        <v>#REF!</v>
      </c>
      <c r="T69" s="205" t="e">
        <f>IF('Crisis Indicator Data'!#REF!="No Data",1,IF(#REF!&lt;&gt;"",1,0))</f>
        <v>#REF!</v>
      </c>
      <c r="U69" s="205" t="e">
        <f>IF('Crisis Indicator Data'!#REF!="No Data",1,IF(#REF!&lt;&gt;"",1,0))</f>
        <v>#REF!</v>
      </c>
      <c r="V69" s="205" t="e">
        <f>IF('Crisis Indicator Data'!#REF!="No Data",1,IF(#REF!&lt;&gt;"",1,0))</f>
        <v>#REF!</v>
      </c>
      <c r="W69" s="205" t="e">
        <f>IF('Crisis Indicator Data'!#REF!="No Data",1,IF(#REF!&lt;&gt;"",1,0))</f>
        <v>#REF!</v>
      </c>
      <c r="X69" s="205" t="e">
        <f>IF('Crisis Indicator Data'!#REF!="No Data",1,IF(#REF!&lt;&gt;"",1,0))</f>
        <v>#REF!</v>
      </c>
      <c r="Y69" s="205" t="e">
        <f>IF('Crisis Indicator Data'!#REF!="No Data",1,IF(#REF!&lt;&gt;"",1,0))</f>
        <v>#REF!</v>
      </c>
      <c r="Z69" s="205" t="e">
        <f>IF('Crisis Indicator Data'!#REF!="No Data",1,IF(#REF!&lt;&gt;"",1,0))</f>
        <v>#REF!</v>
      </c>
      <c r="AA69" s="205" t="e">
        <f>IF('Crisis Indicator Data'!#REF!="No Data",1,IF(#REF!&lt;&gt;"",1,0))</f>
        <v>#REF!</v>
      </c>
      <c r="AB69" s="205" t="e">
        <f>IF('Crisis Indicator Data'!#REF!="No Data",1,IF(#REF!&lt;&gt;"",1,0))</f>
        <v>#REF!</v>
      </c>
      <c r="AC69" s="205" t="e">
        <f>IF('Crisis Indicator Data'!#REF!="No Data",1,IF(#REF!&lt;&gt;"",1,0))</f>
        <v>#REF!</v>
      </c>
      <c r="AD69" s="205" t="e">
        <f>IF('Crisis Indicator Data'!#REF!="No Data",1,IF(#REF!&lt;&gt;"",1,0))</f>
        <v>#REF!</v>
      </c>
      <c r="AE69" s="205" t="e">
        <f>IF('Crisis Indicator Data'!#REF!="No Data",1,IF(#REF!&lt;&gt;"",1,0))</f>
        <v>#REF!</v>
      </c>
      <c r="AF69" s="205" t="e">
        <f>IF('Crisis Indicator Data'!#REF!="No Data",1,IF(#REF!&lt;&gt;"",1,0))</f>
        <v>#REF!</v>
      </c>
      <c r="AG69" s="205" t="e">
        <f>IF('Crisis Indicator Data'!#REF!="No Data",1,IF(#REF!&lt;&gt;"",1,0))</f>
        <v>#REF!</v>
      </c>
      <c r="AH69" s="205" t="e">
        <f>IF('Crisis Indicator Data'!#REF!="No Data",1,IF(#REF!&lt;&gt;"",1,0))</f>
        <v>#REF!</v>
      </c>
      <c r="AI69" s="205" t="e">
        <f>IF('Crisis Indicator Data'!#REF!="No Data",1,IF(#REF!&lt;&gt;"",1,0))</f>
        <v>#REF!</v>
      </c>
      <c r="AJ69" s="205" t="e">
        <f>IF('Crisis Indicator Data'!#REF!="No Data",1,IF(#REF!&lt;&gt;"",1,0))</f>
        <v>#REF!</v>
      </c>
      <c r="AK69" s="205" t="e">
        <f>IF('Crisis Indicator Data'!#REF!="No Data",1,IF(#REF!&lt;&gt;"",1,0))</f>
        <v>#REF!</v>
      </c>
      <c r="AL69" s="205" t="e">
        <f>IF('Crisis Indicator Data'!#REF!="No Data",1,IF(#REF!&lt;&gt;"",1,0))</f>
        <v>#REF!</v>
      </c>
      <c r="AM69" s="205" t="e">
        <f>IF('Crisis Indicator Data'!#REF!="No Data",1,IF(#REF!&lt;&gt;"",1,0))</f>
        <v>#REF!</v>
      </c>
      <c r="AN69" s="205" t="e">
        <f>IF('Crisis Indicator Data'!#REF!="No Data",1,IF(#REF!&lt;&gt;"",1,0))</f>
        <v>#REF!</v>
      </c>
      <c r="AO69" s="205" t="e">
        <f>IF('Crisis Indicator Data'!#REF!="No Data",1,IF(#REF!&lt;&gt;"",1,0))</f>
        <v>#REF!</v>
      </c>
      <c r="AP69" s="205" t="e">
        <f>IF('Crisis Indicator Data'!#REF!="No Data",1,IF(#REF!&lt;&gt;"",1,0))</f>
        <v>#REF!</v>
      </c>
      <c r="AQ69" s="205" t="e">
        <f>IF('Crisis Indicator Data'!#REF!="No Data",1,IF(#REF!&lt;&gt;"",1,0))</f>
        <v>#REF!</v>
      </c>
      <c r="AR69" s="205" t="e">
        <f>IF('Crisis Indicator Data'!#REF!="No Data",1,IF(#REF!&lt;&gt;"",1,0))</f>
        <v>#REF!</v>
      </c>
      <c r="AS69" s="205" t="e">
        <f>IF('Crisis Indicator Data'!#REF!="No Data",1,IF(#REF!&lt;&gt;"",1,0))</f>
        <v>#REF!</v>
      </c>
      <c r="AT69" s="205" t="e">
        <f>IF('Crisis Indicator Data'!#REF!="No Data",1,IF(#REF!&lt;&gt;"",1,0))</f>
        <v>#REF!</v>
      </c>
      <c r="AU69" s="205" t="e">
        <f>IF('Crisis Indicator Data'!#REF!="No Data",1,IF(#REF!&lt;&gt;"",1,0))</f>
        <v>#REF!</v>
      </c>
      <c r="AV69" s="205" t="e">
        <f>IF('Crisis Indicator Data'!#REF!="No Data",1,IF(#REF!&lt;&gt;"",1,0))</f>
        <v>#REF!</v>
      </c>
      <c r="AW69" s="205" t="e">
        <f>IF('Crisis Indicator Data'!#REF!="No Data",1,IF(#REF!&lt;&gt;"",1,0))</f>
        <v>#REF!</v>
      </c>
      <c r="AX69" s="205" t="e">
        <f>IF('Crisis Indicator Data'!#REF!="No Data",1,IF(#REF!&lt;&gt;"",1,0))</f>
        <v>#REF!</v>
      </c>
      <c r="AY69" s="205" t="e">
        <f>IF('Crisis Indicator Data'!#REF!="No Data",1,IF(#REF!&lt;&gt;"",1,0))</f>
        <v>#REF!</v>
      </c>
      <c r="AZ69" s="205" t="e">
        <f>IF('Crisis Indicator Data'!#REF!="No Data",1,IF(#REF!&lt;&gt;"",1,0))</f>
        <v>#REF!</v>
      </c>
      <c r="BA69" t="e">
        <f t="shared" si="4"/>
        <v>#REF!</v>
      </c>
      <c r="BB69" s="22" t="e">
        <f t="shared" si="5"/>
        <v>#REF!</v>
      </c>
    </row>
    <row r="70" spans="1:54" x14ac:dyDescent="0.35">
      <c r="A70" t="s">
        <v>7006</v>
      </c>
      <c r="B70" s="205" t="e">
        <f>IF('Crisis Indicator Data'!#REF!="No Data",1,IF(#REF!&lt;&gt;"",1,0))</f>
        <v>#REF!</v>
      </c>
      <c r="C70" s="205" t="e">
        <f>IF('Crisis Indicator Data'!#REF!="No Data",1,IF(#REF!&lt;&gt;"",1,0))</f>
        <v>#REF!</v>
      </c>
      <c r="D70" s="205" t="e">
        <f>IF('Crisis Indicator Data'!#REF!="No Data",1,IF(#REF!&lt;&gt;"",1,0))</f>
        <v>#REF!</v>
      </c>
      <c r="E70" s="205" t="e">
        <f>IF('Crisis Indicator Data'!#REF!="No Data",1,IF(#REF!&lt;&gt;"",1,0))</f>
        <v>#REF!</v>
      </c>
      <c r="F70" s="205" t="e">
        <f>IF('Crisis Indicator Data'!#REF!="No Data",1,IF(#REF!&lt;&gt;"",1,0))</f>
        <v>#REF!</v>
      </c>
      <c r="G70" s="205" t="e">
        <f>IF('Crisis Indicator Data'!#REF!="No Data",1,IF(#REF!&lt;&gt;"",1,0))</f>
        <v>#REF!</v>
      </c>
      <c r="H70" s="205" t="e">
        <f>IF('Crisis Indicator Data'!#REF!="No Data",1,IF(#REF!&lt;&gt;"",1,0))</f>
        <v>#REF!</v>
      </c>
      <c r="I70" s="205" t="e">
        <f>IF('Crisis Indicator Data'!#REF!="No Data",1,IF(#REF!&lt;&gt;"",1,0))</f>
        <v>#REF!</v>
      </c>
      <c r="J70" s="205" t="e">
        <f>IF('Crisis Indicator Data'!#REF!="No Data",1,IF(#REF!&lt;&gt;"",1,0))</f>
        <v>#REF!</v>
      </c>
      <c r="K70" s="205" t="e">
        <f>IF('Crisis Indicator Data'!#REF!="No Data",1,IF(#REF!&lt;&gt;"",1,0))</f>
        <v>#REF!</v>
      </c>
      <c r="L70" s="205" t="e">
        <f>IF('Crisis Indicator Data'!#REF!="No Data",1,IF(#REF!&lt;&gt;"",1,0))</f>
        <v>#REF!</v>
      </c>
      <c r="M70" s="205" t="e">
        <f>IF('Crisis Indicator Data'!#REF!="No Data",1,IF(#REF!&lt;&gt;"",1,0))</f>
        <v>#REF!</v>
      </c>
      <c r="N70" s="205" t="e">
        <f>IF('Crisis Indicator Data'!#REF!="No Data",1,IF(#REF!&lt;&gt;"",1,0))</f>
        <v>#REF!</v>
      </c>
      <c r="O70" s="205" t="e">
        <f>IF('Crisis Indicator Data'!#REF!="No Data",1,IF(#REF!&lt;&gt;"",1,0))</f>
        <v>#REF!</v>
      </c>
      <c r="P70" s="205" t="e">
        <f>IF('Crisis Indicator Data'!#REF!="No Data",1,IF(#REF!&lt;&gt;"",1,0))</f>
        <v>#REF!</v>
      </c>
      <c r="Q70" s="205" t="e">
        <f>IF('Crisis Indicator Data'!#REF!="No Data",1,IF(#REF!&lt;&gt;"",1,0))</f>
        <v>#REF!</v>
      </c>
      <c r="R70" s="205" t="e">
        <f>IF('Crisis Indicator Data'!#REF!="No Data",1,IF(#REF!&lt;&gt;"",1,0))</f>
        <v>#REF!</v>
      </c>
      <c r="S70" s="205" t="e">
        <f>IF('Crisis Indicator Data'!#REF!="No Data",1,IF(#REF!&lt;&gt;"",1,0))</f>
        <v>#REF!</v>
      </c>
      <c r="T70" s="205" t="e">
        <f>IF('Crisis Indicator Data'!#REF!="No Data",1,IF(#REF!&lt;&gt;"",1,0))</f>
        <v>#REF!</v>
      </c>
      <c r="U70" s="205" t="e">
        <f>IF('Crisis Indicator Data'!#REF!="No Data",1,IF(#REF!&lt;&gt;"",1,0))</f>
        <v>#REF!</v>
      </c>
      <c r="V70" s="205" t="e">
        <f>IF('Crisis Indicator Data'!#REF!="No Data",1,IF(#REF!&lt;&gt;"",1,0))</f>
        <v>#REF!</v>
      </c>
      <c r="W70" s="205" t="e">
        <f>IF('Crisis Indicator Data'!#REF!="No Data",1,IF(#REF!&lt;&gt;"",1,0))</f>
        <v>#REF!</v>
      </c>
      <c r="X70" s="205" t="e">
        <f>IF('Crisis Indicator Data'!#REF!="No Data",1,IF(#REF!&lt;&gt;"",1,0))</f>
        <v>#REF!</v>
      </c>
      <c r="Y70" s="205" t="e">
        <f>IF('Crisis Indicator Data'!#REF!="No Data",1,IF(#REF!&lt;&gt;"",1,0))</f>
        <v>#REF!</v>
      </c>
      <c r="Z70" s="205" t="e">
        <f>IF('Crisis Indicator Data'!#REF!="No Data",1,IF(#REF!&lt;&gt;"",1,0))</f>
        <v>#REF!</v>
      </c>
      <c r="AA70" s="205" t="e">
        <f>IF('Crisis Indicator Data'!#REF!="No Data",1,IF(#REF!&lt;&gt;"",1,0))</f>
        <v>#REF!</v>
      </c>
      <c r="AB70" s="205" t="e">
        <f>IF('Crisis Indicator Data'!#REF!="No Data",1,IF(#REF!&lt;&gt;"",1,0))</f>
        <v>#REF!</v>
      </c>
      <c r="AC70" s="205" t="e">
        <f>IF('Crisis Indicator Data'!#REF!="No Data",1,IF(#REF!&lt;&gt;"",1,0))</f>
        <v>#REF!</v>
      </c>
      <c r="AD70" s="205" t="e">
        <f>IF('Crisis Indicator Data'!#REF!="No Data",1,IF(#REF!&lt;&gt;"",1,0))</f>
        <v>#REF!</v>
      </c>
      <c r="AE70" s="205" t="e">
        <f>IF('Crisis Indicator Data'!#REF!="No Data",1,IF(#REF!&lt;&gt;"",1,0))</f>
        <v>#REF!</v>
      </c>
      <c r="AF70" s="205" t="e">
        <f>IF('Crisis Indicator Data'!#REF!="No Data",1,IF(#REF!&lt;&gt;"",1,0))</f>
        <v>#REF!</v>
      </c>
      <c r="AG70" s="205" t="e">
        <f>IF('Crisis Indicator Data'!#REF!="No Data",1,IF(#REF!&lt;&gt;"",1,0))</f>
        <v>#REF!</v>
      </c>
      <c r="AH70" s="205" t="e">
        <f>IF('Crisis Indicator Data'!#REF!="No Data",1,IF(#REF!&lt;&gt;"",1,0))</f>
        <v>#REF!</v>
      </c>
      <c r="AI70" s="205" t="e">
        <f>IF('Crisis Indicator Data'!#REF!="No Data",1,IF(#REF!&lt;&gt;"",1,0))</f>
        <v>#REF!</v>
      </c>
      <c r="AJ70" s="205" t="e">
        <f>IF('Crisis Indicator Data'!#REF!="No Data",1,IF(#REF!&lt;&gt;"",1,0))</f>
        <v>#REF!</v>
      </c>
      <c r="AK70" s="205" t="e">
        <f>IF('Crisis Indicator Data'!#REF!="No Data",1,IF(#REF!&lt;&gt;"",1,0))</f>
        <v>#REF!</v>
      </c>
      <c r="AL70" s="205" t="e">
        <f>IF('Crisis Indicator Data'!#REF!="No Data",1,IF(#REF!&lt;&gt;"",1,0))</f>
        <v>#REF!</v>
      </c>
      <c r="AM70" s="205" t="e">
        <f>IF('Crisis Indicator Data'!#REF!="No Data",1,IF(#REF!&lt;&gt;"",1,0))</f>
        <v>#REF!</v>
      </c>
      <c r="AN70" s="205" t="e">
        <f>IF('Crisis Indicator Data'!#REF!="No Data",1,IF(#REF!&lt;&gt;"",1,0))</f>
        <v>#REF!</v>
      </c>
      <c r="AO70" s="205" t="e">
        <f>IF('Crisis Indicator Data'!#REF!="No Data",1,IF(#REF!&lt;&gt;"",1,0))</f>
        <v>#REF!</v>
      </c>
      <c r="AP70" s="205" t="e">
        <f>IF('Crisis Indicator Data'!#REF!="No Data",1,IF(#REF!&lt;&gt;"",1,0))</f>
        <v>#REF!</v>
      </c>
      <c r="AQ70" s="205" t="e">
        <f>IF('Crisis Indicator Data'!#REF!="No Data",1,IF(#REF!&lt;&gt;"",1,0))</f>
        <v>#REF!</v>
      </c>
      <c r="AR70" s="205" t="e">
        <f>IF('Crisis Indicator Data'!#REF!="No Data",1,IF(#REF!&lt;&gt;"",1,0))</f>
        <v>#REF!</v>
      </c>
      <c r="AS70" s="205" t="e">
        <f>IF('Crisis Indicator Data'!#REF!="No Data",1,IF(#REF!&lt;&gt;"",1,0))</f>
        <v>#REF!</v>
      </c>
      <c r="AT70" s="205" t="e">
        <f>IF('Crisis Indicator Data'!#REF!="No Data",1,IF(#REF!&lt;&gt;"",1,0))</f>
        <v>#REF!</v>
      </c>
      <c r="AU70" s="205" t="e">
        <f>IF('Crisis Indicator Data'!#REF!="No Data",1,IF(#REF!&lt;&gt;"",1,0))</f>
        <v>#REF!</v>
      </c>
      <c r="AV70" s="205" t="e">
        <f>IF('Crisis Indicator Data'!#REF!="No Data",1,IF(#REF!&lt;&gt;"",1,0))</f>
        <v>#REF!</v>
      </c>
      <c r="AW70" s="205" t="e">
        <f>IF('Crisis Indicator Data'!#REF!="No Data",1,IF(#REF!&lt;&gt;"",1,0))</f>
        <v>#REF!</v>
      </c>
      <c r="AX70" s="205" t="e">
        <f>IF('Crisis Indicator Data'!#REF!="No Data",1,IF(#REF!&lt;&gt;"",1,0))</f>
        <v>#REF!</v>
      </c>
      <c r="AY70" s="205" t="e">
        <f>IF('Crisis Indicator Data'!#REF!="No Data",1,IF(#REF!&lt;&gt;"",1,0))</f>
        <v>#REF!</v>
      </c>
      <c r="AZ70" s="205" t="e">
        <f>IF('Crisis Indicator Data'!#REF!="No Data",1,IF(#REF!&lt;&gt;"",1,0))</f>
        <v>#REF!</v>
      </c>
      <c r="BA70" t="e">
        <f t="shared" si="4"/>
        <v>#REF!</v>
      </c>
      <c r="BB70" s="22" t="e">
        <f t="shared" si="5"/>
        <v>#REF!</v>
      </c>
    </row>
    <row r="71" spans="1:54" x14ac:dyDescent="0.35">
      <c r="A71" t="s">
        <v>7014</v>
      </c>
      <c r="B71" s="205" t="e">
        <f>IF('Crisis Indicator Data'!#REF!="No Data",1,IF(#REF!&lt;&gt;"",1,0))</f>
        <v>#REF!</v>
      </c>
      <c r="C71" s="205" t="e">
        <f>IF('Crisis Indicator Data'!#REF!="No Data",1,IF(#REF!&lt;&gt;"",1,0))</f>
        <v>#REF!</v>
      </c>
      <c r="D71" s="205" t="e">
        <f>IF('Crisis Indicator Data'!#REF!="No Data",1,IF(#REF!&lt;&gt;"",1,0))</f>
        <v>#REF!</v>
      </c>
      <c r="E71" s="205" t="e">
        <f>IF('Crisis Indicator Data'!#REF!="No Data",1,IF(#REF!&lt;&gt;"",1,0))</f>
        <v>#REF!</v>
      </c>
      <c r="F71" s="205" t="e">
        <f>IF('Crisis Indicator Data'!#REF!="No Data",1,IF(#REF!&lt;&gt;"",1,0))</f>
        <v>#REF!</v>
      </c>
      <c r="G71" s="205" t="e">
        <f>IF('Crisis Indicator Data'!#REF!="No Data",1,IF(#REF!&lt;&gt;"",1,0))</f>
        <v>#REF!</v>
      </c>
      <c r="H71" s="205" t="e">
        <f>IF('Crisis Indicator Data'!#REF!="No Data",1,IF(#REF!&lt;&gt;"",1,0))</f>
        <v>#REF!</v>
      </c>
      <c r="I71" s="205" t="e">
        <f>IF('Crisis Indicator Data'!#REF!="No Data",1,IF(#REF!&lt;&gt;"",1,0))</f>
        <v>#REF!</v>
      </c>
      <c r="J71" s="205" t="e">
        <f>IF('Crisis Indicator Data'!#REF!="No Data",1,IF(#REF!&lt;&gt;"",1,0))</f>
        <v>#REF!</v>
      </c>
      <c r="K71" s="205" t="e">
        <f>IF('Crisis Indicator Data'!#REF!="No Data",1,IF(#REF!&lt;&gt;"",1,0))</f>
        <v>#REF!</v>
      </c>
      <c r="L71" s="205" t="e">
        <f>IF('Crisis Indicator Data'!#REF!="No Data",1,IF(#REF!&lt;&gt;"",1,0))</f>
        <v>#REF!</v>
      </c>
      <c r="M71" s="205" t="e">
        <f>IF('Crisis Indicator Data'!#REF!="No Data",1,IF(#REF!&lt;&gt;"",1,0))</f>
        <v>#REF!</v>
      </c>
      <c r="N71" s="205" t="e">
        <f>IF('Crisis Indicator Data'!#REF!="No Data",1,IF(#REF!&lt;&gt;"",1,0))</f>
        <v>#REF!</v>
      </c>
      <c r="O71" s="205" t="e">
        <f>IF('Crisis Indicator Data'!#REF!="No Data",1,IF(#REF!&lt;&gt;"",1,0))</f>
        <v>#REF!</v>
      </c>
      <c r="P71" s="205" t="e">
        <f>IF('Crisis Indicator Data'!#REF!="No Data",1,IF(#REF!&lt;&gt;"",1,0))</f>
        <v>#REF!</v>
      </c>
      <c r="Q71" s="205" t="e">
        <f>IF('Crisis Indicator Data'!#REF!="No Data",1,IF(#REF!&lt;&gt;"",1,0))</f>
        <v>#REF!</v>
      </c>
      <c r="R71" s="205" t="e">
        <f>IF('Crisis Indicator Data'!#REF!="No Data",1,IF(#REF!&lt;&gt;"",1,0))</f>
        <v>#REF!</v>
      </c>
      <c r="S71" s="205" t="e">
        <f>IF('Crisis Indicator Data'!#REF!="No Data",1,IF(#REF!&lt;&gt;"",1,0))</f>
        <v>#REF!</v>
      </c>
      <c r="T71" s="205" t="e">
        <f>IF('Crisis Indicator Data'!#REF!="No Data",1,IF(#REF!&lt;&gt;"",1,0))</f>
        <v>#REF!</v>
      </c>
      <c r="U71" s="205" t="e">
        <f>IF('Crisis Indicator Data'!#REF!="No Data",1,IF(#REF!&lt;&gt;"",1,0))</f>
        <v>#REF!</v>
      </c>
      <c r="V71" s="205" t="e">
        <f>IF('Crisis Indicator Data'!#REF!="No Data",1,IF(#REF!&lt;&gt;"",1,0))</f>
        <v>#REF!</v>
      </c>
      <c r="W71" s="205" t="e">
        <f>IF('Crisis Indicator Data'!#REF!="No Data",1,IF(#REF!&lt;&gt;"",1,0))</f>
        <v>#REF!</v>
      </c>
      <c r="X71" s="205" t="e">
        <f>IF('Crisis Indicator Data'!#REF!="No Data",1,IF(#REF!&lt;&gt;"",1,0))</f>
        <v>#REF!</v>
      </c>
      <c r="Y71" s="205" t="e">
        <f>IF('Crisis Indicator Data'!#REF!="No Data",1,IF(#REF!&lt;&gt;"",1,0))</f>
        <v>#REF!</v>
      </c>
      <c r="Z71" s="205" t="e">
        <f>IF('Crisis Indicator Data'!#REF!="No Data",1,IF(#REF!&lt;&gt;"",1,0))</f>
        <v>#REF!</v>
      </c>
      <c r="AA71" s="205" t="e">
        <f>IF('Crisis Indicator Data'!#REF!="No Data",1,IF(#REF!&lt;&gt;"",1,0))</f>
        <v>#REF!</v>
      </c>
      <c r="AB71" s="205" t="e">
        <f>IF('Crisis Indicator Data'!#REF!="No Data",1,IF(#REF!&lt;&gt;"",1,0))</f>
        <v>#REF!</v>
      </c>
      <c r="AC71" s="205" t="e">
        <f>IF('Crisis Indicator Data'!#REF!="No Data",1,IF(#REF!&lt;&gt;"",1,0))</f>
        <v>#REF!</v>
      </c>
      <c r="AD71" s="205" t="e">
        <f>IF('Crisis Indicator Data'!#REF!="No Data",1,IF(#REF!&lt;&gt;"",1,0))</f>
        <v>#REF!</v>
      </c>
      <c r="AE71" s="205" t="e">
        <f>IF('Crisis Indicator Data'!#REF!="No Data",1,IF(#REF!&lt;&gt;"",1,0))</f>
        <v>#REF!</v>
      </c>
      <c r="AF71" s="205" t="e">
        <f>IF('Crisis Indicator Data'!#REF!="No Data",1,IF(#REF!&lt;&gt;"",1,0))</f>
        <v>#REF!</v>
      </c>
      <c r="AG71" s="205" t="e">
        <f>IF('Crisis Indicator Data'!#REF!="No Data",1,IF(#REF!&lt;&gt;"",1,0))</f>
        <v>#REF!</v>
      </c>
      <c r="AH71" s="205" t="e">
        <f>IF('Crisis Indicator Data'!#REF!="No Data",1,IF(#REF!&lt;&gt;"",1,0))</f>
        <v>#REF!</v>
      </c>
      <c r="AI71" s="205" t="e">
        <f>IF('Crisis Indicator Data'!#REF!="No Data",1,IF(#REF!&lt;&gt;"",1,0))</f>
        <v>#REF!</v>
      </c>
      <c r="AJ71" s="205" t="e">
        <f>IF('Crisis Indicator Data'!#REF!="No Data",1,IF(#REF!&lt;&gt;"",1,0))</f>
        <v>#REF!</v>
      </c>
      <c r="AK71" s="205" t="e">
        <f>IF('Crisis Indicator Data'!#REF!="No Data",1,IF(#REF!&lt;&gt;"",1,0))</f>
        <v>#REF!</v>
      </c>
      <c r="AL71" s="205" t="e">
        <f>IF('Crisis Indicator Data'!#REF!="No Data",1,IF(#REF!&lt;&gt;"",1,0))</f>
        <v>#REF!</v>
      </c>
      <c r="AM71" s="205" t="e">
        <f>IF('Crisis Indicator Data'!#REF!="No Data",1,IF(#REF!&lt;&gt;"",1,0))</f>
        <v>#REF!</v>
      </c>
      <c r="AN71" s="205" t="e">
        <f>IF('Crisis Indicator Data'!#REF!="No Data",1,IF(#REF!&lt;&gt;"",1,0))</f>
        <v>#REF!</v>
      </c>
      <c r="AO71" s="205" t="e">
        <f>IF('Crisis Indicator Data'!#REF!="No Data",1,IF(#REF!&lt;&gt;"",1,0))</f>
        <v>#REF!</v>
      </c>
      <c r="AP71" s="205" t="e">
        <f>IF('Crisis Indicator Data'!#REF!="No Data",1,IF(#REF!&lt;&gt;"",1,0))</f>
        <v>#REF!</v>
      </c>
      <c r="AQ71" s="205" t="e">
        <f>IF('Crisis Indicator Data'!#REF!="No Data",1,IF(#REF!&lt;&gt;"",1,0))</f>
        <v>#REF!</v>
      </c>
      <c r="AR71" s="205" t="e">
        <f>IF('Crisis Indicator Data'!#REF!="No Data",1,IF(#REF!&lt;&gt;"",1,0))</f>
        <v>#REF!</v>
      </c>
      <c r="AS71" s="205" t="e">
        <f>IF('Crisis Indicator Data'!#REF!="No Data",1,IF(#REF!&lt;&gt;"",1,0))</f>
        <v>#REF!</v>
      </c>
      <c r="AT71" s="205" t="e">
        <f>IF('Crisis Indicator Data'!#REF!="No Data",1,IF(#REF!&lt;&gt;"",1,0))</f>
        <v>#REF!</v>
      </c>
      <c r="AU71" s="205" t="e">
        <f>IF('Crisis Indicator Data'!#REF!="No Data",1,IF(#REF!&lt;&gt;"",1,0))</f>
        <v>#REF!</v>
      </c>
      <c r="AV71" s="205" t="e">
        <f>IF('Crisis Indicator Data'!#REF!="No Data",1,IF(#REF!&lt;&gt;"",1,0))</f>
        <v>#REF!</v>
      </c>
      <c r="AW71" s="205" t="e">
        <f>IF('Crisis Indicator Data'!#REF!="No Data",1,IF(#REF!&lt;&gt;"",1,0))</f>
        <v>#REF!</v>
      </c>
      <c r="AX71" s="205" t="e">
        <f>IF('Crisis Indicator Data'!#REF!="No Data",1,IF(#REF!&lt;&gt;"",1,0))</f>
        <v>#REF!</v>
      </c>
      <c r="AY71" s="205" t="e">
        <f>IF('Crisis Indicator Data'!#REF!="No Data",1,IF(#REF!&lt;&gt;"",1,0))</f>
        <v>#REF!</v>
      </c>
      <c r="AZ71" s="205" t="e">
        <f>IF('Crisis Indicator Data'!#REF!="No Data",1,IF(#REF!&lt;&gt;"",1,0))</f>
        <v>#REF!</v>
      </c>
      <c r="BA71" t="e">
        <f t="shared" si="4"/>
        <v>#REF!</v>
      </c>
      <c r="BB71" s="22" t="e">
        <f t="shared" si="5"/>
        <v>#REF!</v>
      </c>
    </row>
    <row r="72" spans="1:54" x14ac:dyDescent="0.35">
      <c r="A72" t="s">
        <v>7018</v>
      </c>
      <c r="B72" s="205" t="e">
        <f>IF('Crisis Indicator Data'!#REF!="No Data",1,IF(#REF!&lt;&gt;"",1,0))</f>
        <v>#REF!</v>
      </c>
      <c r="C72" s="205" t="e">
        <f>IF('Crisis Indicator Data'!#REF!="No Data",1,IF(#REF!&lt;&gt;"",1,0))</f>
        <v>#REF!</v>
      </c>
      <c r="D72" s="205" t="e">
        <f>IF('Crisis Indicator Data'!#REF!="No Data",1,IF(#REF!&lt;&gt;"",1,0))</f>
        <v>#REF!</v>
      </c>
      <c r="E72" s="205" t="e">
        <f>IF('Crisis Indicator Data'!#REF!="No Data",1,IF(#REF!&lt;&gt;"",1,0))</f>
        <v>#REF!</v>
      </c>
      <c r="F72" s="205" t="e">
        <f>IF('Crisis Indicator Data'!#REF!="No Data",1,IF(#REF!&lt;&gt;"",1,0))</f>
        <v>#REF!</v>
      </c>
      <c r="G72" s="205" t="e">
        <f>IF('Crisis Indicator Data'!#REF!="No Data",1,IF(#REF!&lt;&gt;"",1,0))</f>
        <v>#REF!</v>
      </c>
      <c r="H72" s="205" t="e">
        <f>IF('Crisis Indicator Data'!#REF!="No Data",1,IF(#REF!&lt;&gt;"",1,0))</f>
        <v>#REF!</v>
      </c>
      <c r="I72" s="205" t="e">
        <f>IF('Crisis Indicator Data'!#REF!="No Data",1,IF(#REF!&lt;&gt;"",1,0))</f>
        <v>#REF!</v>
      </c>
      <c r="J72" s="205" t="e">
        <f>IF('Crisis Indicator Data'!#REF!="No Data",1,IF(#REF!&lt;&gt;"",1,0))</f>
        <v>#REF!</v>
      </c>
      <c r="K72" s="205" t="e">
        <f>IF('Crisis Indicator Data'!#REF!="No Data",1,IF(#REF!&lt;&gt;"",1,0))</f>
        <v>#REF!</v>
      </c>
      <c r="L72" s="205" t="e">
        <f>IF('Crisis Indicator Data'!#REF!="No Data",1,IF(#REF!&lt;&gt;"",1,0))</f>
        <v>#REF!</v>
      </c>
      <c r="M72" s="205" t="e">
        <f>IF('Crisis Indicator Data'!#REF!="No Data",1,IF(#REF!&lt;&gt;"",1,0))</f>
        <v>#REF!</v>
      </c>
      <c r="N72" s="205" t="e">
        <f>IF('Crisis Indicator Data'!#REF!="No Data",1,IF(#REF!&lt;&gt;"",1,0))</f>
        <v>#REF!</v>
      </c>
      <c r="O72" s="205" t="e">
        <f>IF('Crisis Indicator Data'!#REF!="No Data",1,IF(#REF!&lt;&gt;"",1,0))</f>
        <v>#REF!</v>
      </c>
      <c r="P72" s="205" t="e">
        <f>IF('Crisis Indicator Data'!#REF!="No Data",1,IF(#REF!&lt;&gt;"",1,0))</f>
        <v>#REF!</v>
      </c>
      <c r="Q72" s="205" t="e">
        <f>IF('Crisis Indicator Data'!#REF!="No Data",1,IF(#REF!&lt;&gt;"",1,0))</f>
        <v>#REF!</v>
      </c>
      <c r="R72" s="205" t="e">
        <f>IF('Crisis Indicator Data'!#REF!="No Data",1,IF(#REF!&lt;&gt;"",1,0))</f>
        <v>#REF!</v>
      </c>
      <c r="S72" s="205" t="e">
        <f>IF('Crisis Indicator Data'!#REF!="No Data",1,IF(#REF!&lt;&gt;"",1,0))</f>
        <v>#REF!</v>
      </c>
      <c r="T72" s="205" t="e">
        <f>IF('Crisis Indicator Data'!#REF!="No Data",1,IF(#REF!&lt;&gt;"",1,0))</f>
        <v>#REF!</v>
      </c>
      <c r="U72" s="205" t="e">
        <f>IF('Crisis Indicator Data'!#REF!="No Data",1,IF(#REF!&lt;&gt;"",1,0))</f>
        <v>#REF!</v>
      </c>
      <c r="V72" s="205" t="e">
        <f>IF('Crisis Indicator Data'!#REF!="No Data",1,IF(#REF!&lt;&gt;"",1,0))</f>
        <v>#REF!</v>
      </c>
      <c r="W72" s="205" t="e">
        <f>IF('Crisis Indicator Data'!#REF!="No Data",1,IF(#REF!&lt;&gt;"",1,0))</f>
        <v>#REF!</v>
      </c>
      <c r="X72" s="205" t="e">
        <f>IF('Crisis Indicator Data'!#REF!="No Data",1,IF(#REF!&lt;&gt;"",1,0))</f>
        <v>#REF!</v>
      </c>
      <c r="Y72" s="205" t="e">
        <f>IF('Crisis Indicator Data'!#REF!="No Data",1,IF(#REF!&lt;&gt;"",1,0))</f>
        <v>#REF!</v>
      </c>
      <c r="Z72" s="205" t="e">
        <f>IF('Crisis Indicator Data'!#REF!="No Data",1,IF(#REF!&lt;&gt;"",1,0))</f>
        <v>#REF!</v>
      </c>
      <c r="AA72" s="205" t="e">
        <f>IF('Crisis Indicator Data'!#REF!="No Data",1,IF(#REF!&lt;&gt;"",1,0))</f>
        <v>#REF!</v>
      </c>
      <c r="AB72" s="205" t="e">
        <f>IF('Crisis Indicator Data'!#REF!="No Data",1,IF(#REF!&lt;&gt;"",1,0))</f>
        <v>#REF!</v>
      </c>
      <c r="AC72" s="205" t="e">
        <f>IF('Crisis Indicator Data'!#REF!="No Data",1,IF(#REF!&lt;&gt;"",1,0))</f>
        <v>#REF!</v>
      </c>
      <c r="AD72" s="205" t="e">
        <f>IF('Crisis Indicator Data'!#REF!="No Data",1,IF(#REF!&lt;&gt;"",1,0))</f>
        <v>#REF!</v>
      </c>
      <c r="AE72" s="205" t="e">
        <f>IF('Crisis Indicator Data'!#REF!="No Data",1,IF(#REF!&lt;&gt;"",1,0))</f>
        <v>#REF!</v>
      </c>
      <c r="AF72" s="205" t="e">
        <f>IF('Crisis Indicator Data'!#REF!="No Data",1,IF(#REF!&lt;&gt;"",1,0))</f>
        <v>#REF!</v>
      </c>
      <c r="AG72" s="205" t="e">
        <f>IF('Crisis Indicator Data'!#REF!="No Data",1,IF(#REF!&lt;&gt;"",1,0))</f>
        <v>#REF!</v>
      </c>
      <c r="AH72" s="205" t="e">
        <f>IF('Crisis Indicator Data'!#REF!="No Data",1,IF(#REF!&lt;&gt;"",1,0))</f>
        <v>#REF!</v>
      </c>
      <c r="AI72" s="205" t="e">
        <f>IF('Crisis Indicator Data'!#REF!="No Data",1,IF(#REF!&lt;&gt;"",1,0))</f>
        <v>#REF!</v>
      </c>
      <c r="AJ72" s="205" t="e">
        <f>IF('Crisis Indicator Data'!#REF!="No Data",1,IF(#REF!&lt;&gt;"",1,0))</f>
        <v>#REF!</v>
      </c>
      <c r="AK72" s="205" t="e">
        <f>IF('Crisis Indicator Data'!#REF!="No Data",1,IF(#REF!&lt;&gt;"",1,0))</f>
        <v>#REF!</v>
      </c>
      <c r="AL72" s="205" t="e">
        <f>IF('Crisis Indicator Data'!#REF!="No Data",1,IF(#REF!&lt;&gt;"",1,0))</f>
        <v>#REF!</v>
      </c>
      <c r="AM72" s="205" t="e">
        <f>IF('Crisis Indicator Data'!#REF!="No Data",1,IF(#REF!&lt;&gt;"",1,0))</f>
        <v>#REF!</v>
      </c>
      <c r="AN72" s="205" t="e">
        <f>IF('Crisis Indicator Data'!#REF!="No Data",1,IF(#REF!&lt;&gt;"",1,0))</f>
        <v>#REF!</v>
      </c>
      <c r="AO72" s="205" t="e">
        <f>IF('Crisis Indicator Data'!#REF!="No Data",1,IF(#REF!&lt;&gt;"",1,0))</f>
        <v>#REF!</v>
      </c>
      <c r="AP72" s="205" t="e">
        <f>IF('Crisis Indicator Data'!#REF!="No Data",1,IF(#REF!&lt;&gt;"",1,0))</f>
        <v>#REF!</v>
      </c>
      <c r="AQ72" s="205" t="e">
        <f>IF('Crisis Indicator Data'!#REF!="No Data",1,IF(#REF!&lt;&gt;"",1,0))</f>
        <v>#REF!</v>
      </c>
      <c r="AR72" s="205" t="e">
        <f>IF('Crisis Indicator Data'!#REF!="No Data",1,IF(#REF!&lt;&gt;"",1,0))</f>
        <v>#REF!</v>
      </c>
      <c r="AS72" s="205" t="e">
        <f>IF('Crisis Indicator Data'!#REF!="No Data",1,IF(#REF!&lt;&gt;"",1,0))</f>
        <v>#REF!</v>
      </c>
      <c r="AT72" s="205" t="e">
        <f>IF('Crisis Indicator Data'!#REF!="No Data",1,IF(#REF!&lt;&gt;"",1,0))</f>
        <v>#REF!</v>
      </c>
      <c r="AU72" s="205" t="e">
        <f>IF('Crisis Indicator Data'!#REF!="No Data",1,IF(#REF!&lt;&gt;"",1,0))</f>
        <v>#REF!</v>
      </c>
      <c r="AV72" s="205" t="e">
        <f>IF('Crisis Indicator Data'!#REF!="No Data",1,IF(#REF!&lt;&gt;"",1,0))</f>
        <v>#REF!</v>
      </c>
      <c r="AW72" s="205" t="e">
        <f>IF('Crisis Indicator Data'!#REF!="No Data",1,IF(#REF!&lt;&gt;"",1,0))</f>
        <v>#REF!</v>
      </c>
      <c r="AX72" s="205" t="e">
        <f>IF('Crisis Indicator Data'!#REF!="No Data",1,IF(#REF!&lt;&gt;"",1,0))</f>
        <v>#REF!</v>
      </c>
      <c r="AY72" s="205" t="e">
        <f>IF('Crisis Indicator Data'!#REF!="No Data",1,IF(#REF!&lt;&gt;"",1,0))</f>
        <v>#REF!</v>
      </c>
      <c r="AZ72" s="205" t="e">
        <f>IF('Crisis Indicator Data'!#REF!="No Data",1,IF(#REF!&lt;&gt;"",1,0))</f>
        <v>#REF!</v>
      </c>
      <c r="BA72" t="e">
        <f t="shared" si="4"/>
        <v>#REF!</v>
      </c>
      <c r="BB72" s="22" t="e">
        <f t="shared" si="5"/>
        <v>#REF!</v>
      </c>
    </row>
    <row r="73" spans="1:54" x14ac:dyDescent="0.35">
      <c r="A73" t="s">
        <v>7015</v>
      </c>
      <c r="B73" s="205" t="e">
        <f>IF('Crisis Indicator Data'!#REF!="No Data",1,IF(#REF!&lt;&gt;"",1,0))</f>
        <v>#REF!</v>
      </c>
      <c r="C73" s="205" t="e">
        <f>IF('Crisis Indicator Data'!#REF!="No Data",1,IF(#REF!&lt;&gt;"",1,0))</f>
        <v>#REF!</v>
      </c>
      <c r="D73" s="205" t="e">
        <f>IF('Crisis Indicator Data'!#REF!="No Data",1,IF(#REF!&lt;&gt;"",1,0))</f>
        <v>#REF!</v>
      </c>
      <c r="E73" s="205" t="e">
        <f>IF('Crisis Indicator Data'!#REF!="No Data",1,IF(#REF!&lt;&gt;"",1,0))</f>
        <v>#REF!</v>
      </c>
      <c r="F73" s="205" t="e">
        <f>IF('Crisis Indicator Data'!#REF!="No Data",1,IF(#REF!&lt;&gt;"",1,0))</f>
        <v>#REF!</v>
      </c>
      <c r="G73" s="205" t="e">
        <f>IF('Crisis Indicator Data'!#REF!="No Data",1,IF(#REF!&lt;&gt;"",1,0))</f>
        <v>#REF!</v>
      </c>
      <c r="H73" s="205" t="e">
        <f>IF('Crisis Indicator Data'!#REF!="No Data",1,IF(#REF!&lt;&gt;"",1,0))</f>
        <v>#REF!</v>
      </c>
      <c r="I73" s="205" t="e">
        <f>IF('Crisis Indicator Data'!#REF!="No Data",1,IF(#REF!&lt;&gt;"",1,0))</f>
        <v>#REF!</v>
      </c>
      <c r="J73" s="205" t="e">
        <f>IF('Crisis Indicator Data'!#REF!="No Data",1,IF(#REF!&lt;&gt;"",1,0))</f>
        <v>#REF!</v>
      </c>
      <c r="K73" s="205" t="e">
        <f>IF('Crisis Indicator Data'!#REF!="No Data",1,IF(#REF!&lt;&gt;"",1,0))</f>
        <v>#REF!</v>
      </c>
      <c r="L73" s="205" t="e">
        <f>IF('Crisis Indicator Data'!#REF!="No Data",1,IF(#REF!&lt;&gt;"",1,0))</f>
        <v>#REF!</v>
      </c>
      <c r="M73" s="205" t="e">
        <f>IF('Crisis Indicator Data'!#REF!="No Data",1,IF(#REF!&lt;&gt;"",1,0))</f>
        <v>#REF!</v>
      </c>
      <c r="N73" s="205" t="e">
        <f>IF('Crisis Indicator Data'!#REF!="No Data",1,IF(#REF!&lt;&gt;"",1,0))</f>
        <v>#REF!</v>
      </c>
      <c r="O73" s="205" t="e">
        <f>IF('Crisis Indicator Data'!#REF!="No Data",1,IF(#REF!&lt;&gt;"",1,0))</f>
        <v>#REF!</v>
      </c>
      <c r="P73" s="205" t="e">
        <f>IF('Crisis Indicator Data'!#REF!="No Data",1,IF(#REF!&lt;&gt;"",1,0))</f>
        <v>#REF!</v>
      </c>
      <c r="Q73" s="205" t="e">
        <f>IF('Crisis Indicator Data'!#REF!="No Data",1,IF(#REF!&lt;&gt;"",1,0))</f>
        <v>#REF!</v>
      </c>
      <c r="R73" s="205" t="e">
        <f>IF('Crisis Indicator Data'!#REF!="No Data",1,IF(#REF!&lt;&gt;"",1,0))</f>
        <v>#REF!</v>
      </c>
      <c r="S73" s="205" t="e">
        <f>IF('Crisis Indicator Data'!#REF!="No Data",1,IF(#REF!&lt;&gt;"",1,0))</f>
        <v>#REF!</v>
      </c>
      <c r="T73" s="205" t="e">
        <f>IF('Crisis Indicator Data'!#REF!="No Data",1,IF(#REF!&lt;&gt;"",1,0))</f>
        <v>#REF!</v>
      </c>
      <c r="U73" s="205" t="e">
        <f>IF('Crisis Indicator Data'!#REF!="No Data",1,IF(#REF!&lt;&gt;"",1,0))</f>
        <v>#REF!</v>
      </c>
      <c r="V73" s="205" t="e">
        <f>IF('Crisis Indicator Data'!#REF!="No Data",1,IF(#REF!&lt;&gt;"",1,0))</f>
        <v>#REF!</v>
      </c>
      <c r="W73" s="205" t="e">
        <f>IF('Crisis Indicator Data'!#REF!="No Data",1,IF(#REF!&lt;&gt;"",1,0))</f>
        <v>#REF!</v>
      </c>
      <c r="X73" s="205" t="e">
        <f>IF('Crisis Indicator Data'!#REF!="No Data",1,IF(#REF!&lt;&gt;"",1,0))</f>
        <v>#REF!</v>
      </c>
      <c r="Y73" s="205" t="e">
        <f>IF('Crisis Indicator Data'!#REF!="No Data",1,IF(#REF!&lt;&gt;"",1,0))</f>
        <v>#REF!</v>
      </c>
      <c r="Z73" s="205" t="e">
        <f>IF('Crisis Indicator Data'!#REF!="No Data",1,IF(#REF!&lt;&gt;"",1,0))</f>
        <v>#REF!</v>
      </c>
      <c r="AA73" s="205" t="e">
        <f>IF('Crisis Indicator Data'!#REF!="No Data",1,IF(#REF!&lt;&gt;"",1,0))</f>
        <v>#REF!</v>
      </c>
      <c r="AB73" s="205" t="e">
        <f>IF('Crisis Indicator Data'!#REF!="No Data",1,IF(#REF!&lt;&gt;"",1,0))</f>
        <v>#REF!</v>
      </c>
      <c r="AC73" s="205" t="e">
        <f>IF('Crisis Indicator Data'!#REF!="No Data",1,IF(#REF!&lt;&gt;"",1,0))</f>
        <v>#REF!</v>
      </c>
      <c r="AD73" s="205" t="e">
        <f>IF('Crisis Indicator Data'!#REF!="No Data",1,IF(#REF!&lt;&gt;"",1,0))</f>
        <v>#REF!</v>
      </c>
      <c r="AE73" s="205" t="e">
        <f>IF('Crisis Indicator Data'!#REF!="No Data",1,IF(#REF!&lt;&gt;"",1,0))</f>
        <v>#REF!</v>
      </c>
      <c r="AF73" s="205" t="e">
        <f>IF('Crisis Indicator Data'!#REF!="No Data",1,IF(#REF!&lt;&gt;"",1,0))</f>
        <v>#REF!</v>
      </c>
      <c r="AG73" s="205" t="e">
        <f>IF('Crisis Indicator Data'!#REF!="No Data",1,IF(#REF!&lt;&gt;"",1,0))</f>
        <v>#REF!</v>
      </c>
      <c r="AH73" s="205" t="e">
        <f>IF('Crisis Indicator Data'!#REF!="No Data",1,IF(#REF!&lt;&gt;"",1,0))</f>
        <v>#REF!</v>
      </c>
      <c r="AI73" s="205" t="e">
        <f>IF('Crisis Indicator Data'!#REF!="No Data",1,IF(#REF!&lt;&gt;"",1,0))</f>
        <v>#REF!</v>
      </c>
      <c r="AJ73" s="205" t="e">
        <f>IF('Crisis Indicator Data'!#REF!="No Data",1,IF(#REF!&lt;&gt;"",1,0))</f>
        <v>#REF!</v>
      </c>
      <c r="AK73" s="205" t="e">
        <f>IF('Crisis Indicator Data'!#REF!="No Data",1,IF(#REF!&lt;&gt;"",1,0))</f>
        <v>#REF!</v>
      </c>
      <c r="AL73" s="205" t="e">
        <f>IF('Crisis Indicator Data'!#REF!="No Data",1,IF(#REF!&lt;&gt;"",1,0))</f>
        <v>#REF!</v>
      </c>
      <c r="AM73" s="205" t="e">
        <f>IF('Crisis Indicator Data'!#REF!="No Data",1,IF(#REF!&lt;&gt;"",1,0))</f>
        <v>#REF!</v>
      </c>
      <c r="AN73" s="205" t="e">
        <f>IF('Crisis Indicator Data'!#REF!="No Data",1,IF(#REF!&lt;&gt;"",1,0))</f>
        <v>#REF!</v>
      </c>
      <c r="AO73" s="205" t="e">
        <f>IF('Crisis Indicator Data'!#REF!="No Data",1,IF(#REF!&lt;&gt;"",1,0))</f>
        <v>#REF!</v>
      </c>
      <c r="AP73" s="205" t="e">
        <f>IF('Crisis Indicator Data'!#REF!="No Data",1,IF(#REF!&lt;&gt;"",1,0))</f>
        <v>#REF!</v>
      </c>
      <c r="AQ73" s="205" t="e">
        <f>IF('Crisis Indicator Data'!#REF!="No Data",1,IF(#REF!&lt;&gt;"",1,0))</f>
        <v>#REF!</v>
      </c>
      <c r="AR73" s="205" t="e">
        <f>IF('Crisis Indicator Data'!#REF!="No Data",1,IF(#REF!&lt;&gt;"",1,0))</f>
        <v>#REF!</v>
      </c>
      <c r="AS73" s="205" t="e">
        <f>IF('Crisis Indicator Data'!#REF!="No Data",1,IF(#REF!&lt;&gt;"",1,0))</f>
        <v>#REF!</v>
      </c>
      <c r="AT73" s="205" t="e">
        <f>IF('Crisis Indicator Data'!#REF!="No Data",1,IF(#REF!&lt;&gt;"",1,0))</f>
        <v>#REF!</v>
      </c>
      <c r="AU73" s="205" t="e">
        <f>IF('Crisis Indicator Data'!#REF!="No Data",1,IF(#REF!&lt;&gt;"",1,0))</f>
        <v>#REF!</v>
      </c>
      <c r="AV73" s="205" t="e">
        <f>IF('Crisis Indicator Data'!#REF!="No Data",1,IF(#REF!&lt;&gt;"",1,0))</f>
        <v>#REF!</v>
      </c>
      <c r="AW73" s="205" t="e">
        <f>IF('Crisis Indicator Data'!#REF!="No Data",1,IF(#REF!&lt;&gt;"",1,0))</f>
        <v>#REF!</v>
      </c>
      <c r="AX73" s="205" t="e">
        <f>IF('Crisis Indicator Data'!#REF!="No Data",1,IF(#REF!&lt;&gt;"",1,0))</f>
        <v>#REF!</v>
      </c>
      <c r="AY73" s="205" t="e">
        <f>IF('Crisis Indicator Data'!#REF!="No Data",1,IF(#REF!&lt;&gt;"",1,0))</f>
        <v>#REF!</v>
      </c>
      <c r="AZ73" s="205" t="e">
        <f>IF('Crisis Indicator Data'!#REF!="No Data",1,IF(#REF!&lt;&gt;"",1,0))</f>
        <v>#REF!</v>
      </c>
      <c r="BA73" t="e">
        <f t="shared" si="4"/>
        <v>#REF!</v>
      </c>
      <c r="BB73" s="22" t="e">
        <f t="shared" si="5"/>
        <v>#REF!</v>
      </c>
    </row>
    <row r="74" spans="1:54" x14ac:dyDescent="0.35">
      <c r="A74" t="s">
        <v>7020</v>
      </c>
      <c r="B74" s="205" t="e">
        <f>IF('Crisis Indicator Data'!#REF!="No Data",1,IF(#REF!&lt;&gt;"",1,0))</f>
        <v>#REF!</v>
      </c>
      <c r="C74" s="205" t="e">
        <f>IF('Crisis Indicator Data'!#REF!="No Data",1,IF(#REF!&lt;&gt;"",1,0))</f>
        <v>#REF!</v>
      </c>
      <c r="D74" s="205" t="e">
        <f>IF('Crisis Indicator Data'!#REF!="No Data",1,IF(#REF!&lt;&gt;"",1,0))</f>
        <v>#REF!</v>
      </c>
      <c r="E74" s="205" t="e">
        <f>IF('Crisis Indicator Data'!#REF!="No Data",1,IF(#REF!&lt;&gt;"",1,0))</f>
        <v>#REF!</v>
      </c>
      <c r="F74" s="205" t="e">
        <f>IF('Crisis Indicator Data'!#REF!="No Data",1,IF(#REF!&lt;&gt;"",1,0))</f>
        <v>#REF!</v>
      </c>
      <c r="G74" s="205" t="e">
        <f>IF('Crisis Indicator Data'!#REF!="No Data",1,IF(#REF!&lt;&gt;"",1,0))</f>
        <v>#REF!</v>
      </c>
      <c r="H74" s="205" t="e">
        <f>IF('Crisis Indicator Data'!#REF!="No Data",1,IF(#REF!&lt;&gt;"",1,0))</f>
        <v>#REF!</v>
      </c>
      <c r="I74" s="205" t="e">
        <f>IF('Crisis Indicator Data'!#REF!="No Data",1,IF(#REF!&lt;&gt;"",1,0))</f>
        <v>#REF!</v>
      </c>
      <c r="J74" s="205" t="e">
        <f>IF('Crisis Indicator Data'!#REF!="No Data",1,IF(#REF!&lt;&gt;"",1,0))</f>
        <v>#REF!</v>
      </c>
      <c r="K74" s="205" t="e">
        <f>IF('Crisis Indicator Data'!#REF!="No Data",1,IF(#REF!&lt;&gt;"",1,0))</f>
        <v>#REF!</v>
      </c>
      <c r="L74" s="205" t="e">
        <f>IF('Crisis Indicator Data'!#REF!="No Data",1,IF(#REF!&lt;&gt;"",1,0))</f>
        <v>#REF!</v>
      </c>
      <c r="M74" s="205" t="e">
        <f>IF('Crisis Indicator Data'!#REF!="No Data",1,IF(#REF!&lt;&gt;"",1,0))</f>
        <v>#REF!</v>
      </c>
      <c r="N74" s="205" t="e">
        <f>IF('Crisis Indicator Data'!#REF!="No Data",1,IF(#REF!&lt;&gt;"",1,0))</f>
        <v>#REF!</v>
      </c>
      <c r="O74" s="205" t="e">
        <f>IF('Crisis Indicator Data'!#REF!="No Data",1,IF(#REF!&lt;&gt;"",1,0))</f>
        <v>#REF!</v>
      </c>
      <c r="P74" s="205" t="e">
        <f>IF('Crisis Indicator Data'!#REF!="No Data",1,IF(#REF!&lt;&gt;"",1,0))</f>
        <v>#REF!</v>
      </c>
      <c r="Q74" s="205" t="e">
        <f>IF('Crisis Indicator Data'!#REF!="No Data",1,IF(#REF!&lt;&gt;"",1,0))</f>
        <v>#REF!</v>
      </c>
      <c r="R74" s="205" t="e">
        <f>IF('Crisis Indicator Data'!#REF!="No Data",1,IF(#REF!&lt;&gt;"",1,0))</f>
        <v>#REF!</v>
      </c>
      <c r="S74" s="205" t="e">
        <f>IF('Crisis Indicator Data'!#REF!="No Data",1,IF(#REF!&lt;&gt;"",1,0))</f>
        <v>#REF!</v>
      </c>
      <c r="T74" s="205" t="e">
        <f>IF('Crisis Indicator Data'!#REF!="No Data",1,IF(#REF!&lt;&gt;"",1,0))</f>
        <v>#REF!</v>
      </c>
      <c r="U74" s="205" t="e">
        <f>IF('Crisis Indicator Data'!#REF!="No Data",1,IF(#REF!&lt;&gt;"",1,0))</f>
        <v>#REF!</v>
      </c>
      <c r="V74" s="205" t="e">
        <f>IF('Crisis Indicator Data'!#REF!="No Data",1,IF(#REF!&lt;&gt;"",1,0))</f>
        <v>#REF!</v>
      </c>
      <c r="W74" s="205" t="e">
        <f>IF('Crisis Indicator Data'!#REF!="No Data",1,IF(#REF!&lt;&gt;"",1,0))</f>
        <v>#REF!</v>
      </c>
      <c r="X74" s="205" t="e">
        <f>IF('Crisis Indicator Data'!#REF!="No Data",1,IF(#REF!&lt;&gt;"",1,0))</f>
        <v>#REF!</v>
      </c>
      <c r="Y74" s="205" t="e">
        <f>IF('Crisis Indicator Data'!#REF!="No Data",1,IF(#REF!&lt;&gt;"",1,0))</f>
        <v>#REF!</v>
      </c>
      <c r="Z74" s="205" t="e">
        <f>IF('Crisis Indicator Data'!#REF!="No Data",1,IF(#REF!&lt;&gt;"",1,0))</f>
        <v>#REF!</v>
      </c>
      <c r="AA74" s="205" t="e">
        <f>IF('Crisis Indicator Data'!#REF!="No Data",1,IF(#REF!&lt;&gt;"",1,0))</f>
        <v>#REF!</v>
      </c>
      <c r="AB74" s="205" t="e">
        <f>IF('Crisis Indicator Data'!#REF!="No Data",1,IF(#REF!&lt;&gt;"",1,0))</f>
        <v>#REF!</v>
      </c>
      <c r="AC74" s="205" t="e">
        <f>IF('Crisis Indicator Data'!#REF!="No Data",1,IF(#REF!&lt;&gt;"",1,0))</f>
        <v>#REF!</v>
      </c>
      <c r="AD74" s="205" t="e">
        <f>IF('Crisis Indicator Data'!#REF!="No Data",1,IF(#REF!&lt;&gt;"",1,0))</f>
        <v>#REF!</v>
      </c>
      <c r="AE74" s="205" t="e">
        <f>IF('Crisis Indicator Data'!#REF!="No Data",1,IF(#REF!&lt;&gt;"",1,0))</f>
        <v>#REF!</v>
      </c>
      <c r="AF74" s="205" t="e">
        <f>IF('Crisis Indicator Data'!#REF!="No Data",1,IF(#REF!&lt;&gt;"",1,0))</f>
        <v>#REF!</v>
      </c>
      <c r="AG74" s="205" t="e">
        <f>IF('Crisis Indicator Data'!#REF!="No Data",1,IF(#REF!&lt;&gt;"",1,0))</f>
        <v>#REF!</v>
      </c>
      <c r="AH74" s="205" t="e">
        <f>IF('Crisis Indicator Data'!#REF!="No Data",1,IF(#REF!&lt;&gt;"",1,0))</f>
        <v>#REF!</v>
      </c>
      <c r="AI74" s="205" t="e">
        <f>IF('Crisis Indicator Data'!#REF!="No Data",1,IF(#REF!&lt;&gt;"",1,0))</f>
        <v>#REF!</v>
      </c>
      <c r="AJ74" s="205" t="e">
        <f>IF('Crisis Indicator Data'!#REF!="No Data",1,IF(#REF!&lt;&gt;"",1,0))</f>
        <v>#REF!</v>
      </c>
      <c r="AK74" s="205" t="e">
        <f>IF('Crisis Indicator Data'!#REF!="No Data",1,IF(#REF!&lt;&gt;"",1,0))</f>
        <v>#REF!</v>
      </c>
      <c r="AL74" s="205" t="e">
        <f>IF('Crisis Indicator Data'!#REF!="No Data",1,IF(#REF!&lt;&gt;"",1,0))</f>
        <v>#REF!</v>
      </c>
      <c r="AM74" s="205" t="e">
        <f>IF('Crisis Indicator Data'!#REF!="No Data",1,IF(#REF!&lt;&gt;"",1,0))</f>
        <v>#REF!</v>
      </c>
      <c r="AN74" s="205" t="e">
        <f>IF('Crisis Indicator Data'!#REF!="No Data",1,IF(#REF!&lt;&gt;"",1,0))</f>
        <v>#REF!</v>
      </c>
      <c r="AO74" s="205" t="e">
        <f>IF('Crisis Indicator Data'!#REF!="No Data",1,IF(#REF!&lt;&gt;"",1,0))</f>
        <v>#REF!</v>
      </c>
      <c r="AP74" s="205" t="e">
        <f>IF('Crisis Indicator Data'!#REF!="No Data",1,IF(#REF!&lt;&gt;"",1,0))</f>
        <v>#REF!</v>
      </c>
      <c r="AQ74" s="205" t="e">
        <f>IF('Crisis Indicator Data'!#REF!="No Data",1,IF(#REF!&lt;&gt;"",1,0))</f>
        <v>#REF!</v>
      </c>
      <c r="AR74" s="205" t="e">
        <f>IF('Crisis Indicator Data'!#REF!="No Data",1,IF(#REF!&lt;&gt;"",1,0))</f>
        <v>#REF!</v>
      </c>
      <c r="AS74" s="205" t="e">
        <f>IF('Crisis Indicator Data'!#REF!="No Data",1,IF(#REF!&lt;&gt;"",1,0))</f>
        <v>#REF!</v>
      </c>
      <c r="AT74" s="205" t="e">
        <f>IF('Crisis Indicator Data'!#REF!="No Data",1,IF(#REF!&lt;&gt;"",1,0))</f>
        <v>#REF!</v>
      </c>
      <c r="AU74" s="205" t="e">
        <f>IF('Crisis Indicator Data'!#REF!="No Data",1,IF(#REF!&lt;&gt;"",1,0))</f>
        <v>#REF!</v>
      </c>
      <c r="AV74" s="205" t="e">
        <f>IF('Crisis Indicator Data'!#REF!="No Data",1,IF(#REF!&lt;&gt;"",1,0))</f>
        <v>#REF!</v>
      </c>
      <c r="AW74" s="205" t="e">
        <f>IF('Crisis Indicator Data'!#REF!="No Data",1,IF(#REF!&lt;&gt;"",1,0))</f>
        <v>#REF!</v>
      </c>
      <c r="AX74" s="205" t="e">
        <f>IF('Crisis Indicator Data'!#REF!="No Data",1,IF(#REF!&lt;&gt;"",1,0))</f>
        <v>#REF!</v>
      </c>
      <c r="AY74" s="205" t="e">
        <f>IF('Crisis Indicator Data'!#REF!="No Data",1,IF(#REF!&lt;&gt;"",1,0))</f>
        <v>#REF!</v>
      </c>
      <c r="AZ74" s="205" t="e">
        <f>IF('Crisis Indicator Data'!#REF!="No Data",1,IF(#REF!&lt;&gt;"",1,0))</f>
        <v>#REF!</v>
      </c>
      <c r="BA74" t="e">
        <f t="shared" si="4"/>
        <v>#REF!</v>
      </c>
      <c r="BB74" s="22" t="e">
        <f t="shared" si="5"/>
        <v>#REF!</v>
      </c>
    </row>
    <row r="75" spans="1:54" x14ac:dyDescent="0.35">
      <c r="A75" t="s">
        <v>7028</v>
      </c>
      <c r="B75" s="205" t="e">
        <f>IF('Crisis Indicator Data'!#REF!="No Data",1,IF(#REF!&lt;&gt;"",1,0))</f>
        <v>#REF!</v>
      </c>
      <c r="C75" s="205" t="e">
        <f>IF('Crisis Indicator Data'!#REF!="No Data",1,IF(#REF!&lt;&gt;"",1,0))</f>
        <v>#REF!</v>
      </c>
      <c r="D75" s="205" t="e">
        <f>IF('Crisis Indicator Data'!#REF!="No Data",1,IF(#REF!&lt;&gt;"",1,0))</f>
        <v>#REF!</v>
      </c>
      <c r="E75" s="205" t="e">
        <f>IF('Crisis Indicator Data'!#REF!="No Data",1,IF(#REF!&lt;&gt;"",1,0))</f>
        <v>#REF!</v>
      </c>
      <c r="F75" s="205" t="e">
        <f>IF('Crisis Indicator Data'!#REF!="No Data",1,IF(#REF!&lt;&gt;"",1,0))</f>
        <v>#REF!</v>
      </c>
      <c r="G75" s="205" t="e">
        <f>IF('Crisis Indicator Data'!#REF!="No Data",1,IF(#REF!&lt;&gt;"",1,0))</f>
        <v>#REF!</v>
      </c>
      <c r="H75" s="205" t="e">
        <f>IF('Crisis Indicator Data'!#REF!="No Data",1,IF(#REF!&lt;&gt;"",1,0))</f>
        <v>#REF!</v>
      </c>
      <c r="I75" s="205" t="e">
        <f>IF('Crisis Indicator Data'!#REF!="No Data",1,IF(#REF!&lt;&gt;"",1,0))</f>
        <v>#REF!</v>
      </c>
      <c r="J75" s="205" t="e">
        <f>IF('Crisis Indicator Data'!#REF!="No Data",1,IF(#REF!&lt;&gt;"",1,0))</f>
        <v>#REF!</v>
      </c>
      <c r="K75" s="205" t="e">
        <f>IF('Crisis Indicator Data'!#REF!="No Data",1,IF(#REF!&lt;&gt;"",1,0))</f>
        <v>#REF!</v>
      </c>
      <c r="L75" s="205" t="e">
        <f>IF('Crisis Indicator Data'!#REF!="No Data",1,IF(#REF!&lt;&gt;"",1,0))</f>
        <v>#REF!</v>
      </c>
      <c r="M75" s="205" t="e">
        <f>IF('Crisis Indicator Data'!#REF!="No Data",1,IF(#REF!&lt;&gt;"",1,0))</f>
        <v>#REF!</v>
      </c>
      <c r="N75" s="205" t="e">
        <f>IF('Crisis Indicator Data'!#REF!="No Data",1,IF(#REF!&lt;&gt;"",1,0))</f>
        <v>#REF!</v>
      </c>
      <c r="O75" s="205" t="e">
        <f>IF('Crisis Indicator Data'!#REF!="No Data",1,IF(#REF!&lt;&gt;"",1,0))</f>
        <v>#REF!</v>
      </c>
      <c r="P75" s="205" t="e">
        <f>IF('Crisis Indicator Data'!#REF!="No Data",1,IF(#REF!&lt;&gt;"",1,0))</f>
        <v>#REF!</v>
      </c>
      <c r="Q75" s="205" t="e">
        <f>IF('Crisis Indicator Data'!#REF!="No Data",1,IF(#REF!&lt;&gt;"",1,0))</f>
        <v>#REF!</v>
      </c>
      <c r="R75" s="205" t="e">
        <f>IF('Crisis Indicator Data'!#REF!="No Data",1,IF(#REF!&lt;&gt;"",1,0))</f>
        <v>#REF!</v>
      </c>
      <c r="S75" s="205" t="e">
        <f>IF('Crisis Indicator Data'!#REF!="No Data",1,IF(#REF!&lt;&gt;"",1,0))</f>
        <v>#REF!</v>
      </c>
      <c r="T75" s="205" t="e">
        <f>IF('Crisis Indicator Data'!#REF!="No Data",1,IF(#REF!&lt;&gt;"",1,0))</f>
        <v>#REF!</v>
      </c>
      <c r="U75" s="205" t="e">
        <f>IF('Crisis Indicator Data'!#REF!="No Data",1,IF(#REF!&lt;&gt;"",1,0))</f>
        <v>#REF!</v>
      </c>
      <c r="V75" s="205" t="e">
        <f>IF('Crisis Indicator Data'!#REF!="No Data",1,IF(#REF!&lt;&gt;"",1,0))</f>
        <v>#REF!</v>
      </c>
      <c r="W75" s="205" t="e">
        <f>IF('Crisis Indicator Data'!#REF!="No Data",1,IF(#REF!&lt;&gt;"",1,0))</f>
        <v>#REF!</v>
      </c>
      <c r="X75" s="205" t="e">
        <f>IF('Crisis Indicator Data'!#REF!="No Data",1,IF(#REF!&lt;&gt;"",1,0))</f>
        <v>#REF!</v>
      </c>
      <c r="Y75" s="205" t="e">
        <f>IF('Crisis Indicator Data'!#REF!="No Data",1,IF(#REF!&lt;&gt;"",1,0))</f>
        <v>#REF!</v>
      </c>
      <c r="Z75" s="205" t="e">
        <f>IF('Crisis Indicator Data'!#REF!="No Data",1,IF(#REF!&lt;&gt;"",1,0))</f>
        <v>#REF!</v>
      </c>
      <c r="AA75" s="205" t="e">
        <f>IF('Crisis Indicator Data'!#REF!="No Data",1,IF(#REF!&lt;&gt;"",1,0))</f>
        <v>#REF!</v>
      </c>
      <c r="AB75" s="205" t="e">
        <f>IF('Crisis Indicator Data'!#REF!="No Data",1,IF(#REF!&lt;&gt;"",1,0))</f>
        <v>#REF!</v>
      </c>
      <c r="AC75" s="205" t="e">
        <f>IF('Crisis Indicator Data'!#REF!="No Data",1,IF(#REF!&lt;&gt;"",1,0))</f>
        <v>#REF!</v>
      </c>
      <c r="AD75" s="205" t="e">
        <f>IF('Crisis Indicator Data'!#REF!="No Data",1,IF(#REF!&lt;&gt;"",1,0))</f>
        <v>#REF!</v>
      </c>
      <c r="AE75" s="205" t="e">
        <f>IF('Crisis Indicator Data'!#REF!="No Data",1,IF(#REF!&lt;&gt;"",1,0))</f>
        <v>#REF!</v>
      </c>
      <c r="AF75" s="205" t="e">
        <f>IF('Crisis Indicator Data'!#REF!="No Data",1,IF(#REF!&lt;&gt;"",1,0))</f>
        <v>#REF!</v>
      </c>
      <c r="AG75" s="205" t="e">
        <f>IF('Crisis Indicator Data'!#REF!="No Data",1,IF(#REF!&lt;&gt;"",1,0))</f>
        <v>#REF!</v>
      </c>
      <c r="AH75" s="205" t="e">
        <f>IF('Crisis Indicator Data'!#REF!="No Data",1,IF(#REF!&lt;&gt;"",1,0))</f>
        <v>#REF!</v>
      </c>
      <c r="AI75" s="205" t="e">
        <f>IF('Crisis Indicator Data'!#REF!="No Data",1,IF(#REF!&lt;&gt;"",1,0))</f>
        <v>#REF!</v>
      </c>
      <c r="AJ75" s="205" t="e">
        <f>IF('Crisis Indicator Data'!#REF!="No Data",1,IF(#REF!&lt;&gt;"",1,0))</f>
        <v>#REF!</v>
      </c>
      <c r="AK75" s="205" t="e">
        <f>IF('Crisis Indicator Data'!#REF!="No Data",1,IF(#REF!&lt;&gt;"",1,0))</f>
        <v>#REF!</v>
      </c>
      <c r="AL75" s="205" t="e">
        <f>IF('Crisis Indicator Data'!#REF!="No Data",1,IF(#REF!&lt;&gt;"",1,0))</f>
        <v>#REF!</v>
      </c>
      <c r="AM75" s="205" t="e">
        <f>IF('Crisis Indicator Data'!#REF!="No Data",1,IF(#REF!&lt;&gt;"",1,0))</f>
        <v>#REF!</v>
      </c>
      <c r="AN75" s="205" t="e">
        <f>IF('Crisis Indicator Data'!#REF!="No Data",1,IF(#REF!&lt;&gt;"",1,0))</f>
        <v>#REF!</v>
      </c>
      <c r="AO75" s="205" t="e">
        <f>IF('Crisis Indicator Data'!#REF!="No Data",1,IF(#REF!&lt;&gt;"",1,0))</f>
        <v>#REF!</v>
      </c>
      <c r="AP75" s="205" t="e">
        <f>IF('Crisis Indicator Data'!#REF!="No Data",1,IF(#REF!&lt;&gt;"",1,0))</f>
        <v>#REF!</v>
      </c>
      <c r="AQ75" s="205" t="e">
        <f>IF('Crisis Indicator Data'!#REF!="No Data",1,IF(#REF!&lt;&gt;"",1,0))</f>
        <v>#REF!</v>
      </c>
      <c r="AR75" s="205" t="e">
        <f>IF('Crisis Indicator Data'!#REF!="No Data",1,IF(#REF!&lt;&gt;"",1,0))</f>
        <v>#REF!</v>
      </c>
      <c r="AS75" s="205" t="e">
        <f>IF('Crisis Indicator Data'!#REF!="No Data",1,IF(#REF!&lt;&gt;"",1,0))</f>
        <v>#REF!</v>
      </c>
      <c r="AT75" s="205" t="e">
        <f>IF('Crisis Indicator Data'!#REF!="No Data",1,IF(#REF!&lt;&gt;"",1,0))</f>
        <v>#REF!</v>
      </c>
      <c r="AU75" s="205" t="e">
        <f>IF('Crisis Indicator Data'!#REF!="No Data",1,IF(#REF!&lt;&gt;"",1,0))</f>
        <v>#REF!</v>
      </c>
      <c r="AV75" s="205" t="e">
        <f>IF('Crisis Indicator Data'!#REF!="No Data",1,IF(#REF!&lt;&gt;"",1,0))</f>
        <v>#REF!</v>
      </c>
      <c r="AW75" s="205" t="e">
        <f>IF('Crisis Indicator Data'!#REF!="No Data",1,IF(#REF!&lt;&gt;"",1,0))</f>
        <v>#REF!</v>
      </c>
      <c r="AX75" s="205" t="e">
        <f>IF('Crisis Indicator Data'!#REF!="No Data",1,IF(#REF!&lt;&gt;"",1,0))</f>
        <v>#REF!</v>
      </c>
      <c r="AY75" s="205" t="e">
        <f>IF('Crisis Indicator Data'!#REF!="No Data",1,IF(#REF!&lt;&gt;"",1,0))</f>
        <v>#REF!</v>
      </c>
      <c r="AZ75" s="205" t="e">
        <f>IF('Crisis Indicator Data'!#REF!="No Data",1,IF(#REF!&lt;&gt;"",1,0))</f>
        <v>#REF!</v>
      </c>
      <c r="BA75" t="e">
        <f t="shared" si="4"/>
        <v>#REF!</v>
      </c>
      <c r="BB75" s="22" t="e">
        <f t="shared" si="5"/>
        <v>#REF!</v>
      </c>
    </row>
    <row r="76" spans="1:54" x14ac:dyDescent="0.35">
      <c r="A76" t="s">
        <v>7022</v>
      </c>
      <c r="B76" s="205" t="e">
        <f>IF('Crisis Indicator Data'!#REF!="No Data",1,IF(#REF!&lt;&gt;"",1,0))</f>
        <v>#REF!</v>
      </c>
      <c r="C76" s="205" t="e">
        <f>IF('Crisis Indicator Data'!#REF!="No Data",1,IF(#REF!&lt;&gt;"",1,0))</f>
        <v>#REF!</v>
      </c>
      <c r="D76" s="205" t="e">
        <f>IF('Crisis Indicator Data'!#REF!="No Data",1,IF(#REF!&lt;&gt;"",1,0))</f>
        <v>#REF!</v>
      </c>
      <c r="E76" s="205" t="e">
        <f>IF('Crisis Indicator Data'!#REF!="No Data",1,IF(#REF!&lt;&gt;"",1,0))</f>
        <v>#REF!</v>
      </c>
      <c r="F76" s="205" t="e">
        <f>IF('Crisis Indicator Data'!#REF!="No Data",1,IF(#REF!&lt;&gt;"",1,0))</f>
        <v>#REF!</v>
      </c>
      <c r="G76" s="205" t="e">
        <f>IF('Crisis Indicator Data'!#REF!="No Data",1,IF(#REF!&lt;&gt;"",1,0))</f>
        <v>#REF!</v>
      </c>
      <c r="H76" s="205" t="e">
        <f>IF('Crisis Indicator Data'!#REF!="No Data",1,IF(#REF!&lt;&gt;"",1,0))</f>
        <v>#REF!</v>
      </c>
      <c r="I76" s="205" t="e">
        <f>IF('Crisis Indicator Data'!#REF!="No Data",1,IF(#REF!&lt;&gt;"",1,0))</f>
        <v>#REF!</v>
      </c>
      <c r="J76" s="205" t="e">
        <f>IF('Crisis Indicator Data'!#REF!="No Data",1,IF(#REF!&lt;&gt;"",1,0))</f>
        <v>#REF!</v>
      </c>
      <c r="K76" s="205" t="e">
        <f>IF('Crisis Indicator Data'!#REF!="No Data",1,IF(#REF!&lt;&gt;"",1,0))</f>
        <v>#REF!</v>
      </c>
      <c r="L76" s="205" t="e">
        <f>IF('Crisis Indicator Data'!#REF!="No Data",1,IF(#REF!&lt;&gt;"",1,0))</f>
        <v>#REF!</v>
      </c>
      <c r="M76" s="205" t="e">
        <f>IF('Crisis Indicator Data'!#REF!="No Data",1,IF(#REF!&lt;&gt;"",1,0))</f>
        <v>#REF!</v>
      </c>
      <c r="N76" s="205" t="e">
        <f>IF('Crisis Indicator Data'!#REF!="No Data",1,IF(#REF!&lt;&gt;"",1,0))</f>
        <v>#REF!</v>
      </c>
      <c r="O76" s="205" t="e">
        <f>IF('Crisis Indicator Data'!#REF!="No Data",1,IF(#REF!&lt;&gt;"",1,0))</f>
        <v>#REF!</v>
      </c>
      <c r="P76" s="205" t="e">
        <f>IF('Crisis Indicator Data'!#REF!="No Data",1,IF(#REF!&lt;&gt;"",1,0))</f>
        <v>#REF!</v>
      </c>
      <c r="Q76" s="205" t="e">
        <f>IF('Crisis Indicator Data'!#REF!="No Data",1,IF(#REF!&lt;&gt;"",1,0))</f>
        <v>#REF!</v>
      </c>
      <c r="R76" s="205" t="e">
        <f>IF('Crisis Indicator Data'!#REF!="No Data",1,IF(#REF!&lt;&gt;"",1,0))</f>
        <v>#REF!</v>
      </c>
      <c r="S76" s="205" t="e">
        <f>IF('Crisis Indicator Data'!#REF!="No Data",1,IF(#REF!&lt;&gt;"",1,0))</f>
        <v>#REF!</v>
      </c>
      <c r="T76" s="205" t="e">
        <f>IF('Crisis Indicator Data'!#REF!="No Data",1,IF(#REF!&lt;&gt;"",1,0))</f>
        <v>#REF!</v>
      </c>
      <c r="U76" s="205" t="e">
        <f>IF('Crisis Indicator Data'!#REF!="No Data",1,IF(#REF!&lt;&gt;"",1,0))</f>
        <v>#REF!</v>
      </c>
      <c r="V76" s="205" t="e">
        <f>IF('Crisis Indicator Data'!#REF!="No Data",1,IF(#REF!&lt;&gt;"",1,0))</f>
        <v>#REF!</v>
      </c>
      <c r="W76" s="205" t="e">
        <f>IF('Crisis Indicator Data'!#REF!="No Data",1,IF(#REF!&lt;&gt;"",1,0))</f>
        <v>#REF!</v>
      </c>
      <c r="X76" s="205" t="e">
        <f>IF('Crisis Indicator Data'!#REF!="No Data",1,IF(#REF!&lt;&gt;"",1,0))</f>
        <v>#REF!</v>
      </c>
      <c r="Y76" s="205" t="e">
        <f>IF('Crisis Indicator Data'!#REF!="No Data",1,IF(#REF!&lt;&gt;"",1,0))</f>
        <v>#REF!</v>
      </c>
      <c r="Z76" s="205" t="e">
        <f>IF('Crisis Indicator Data'!#REF!="No Data",1,IF(#REF!&lt;&gt;"",1,0))</f>
        <v>#REF!</v>
      </c>
      <c r="AA76" s="205" t="e">
        <f>IF('Crisis Indicator Data'!#REF!="No Data",1,IF(#REF!&lt;&gt;"",1,0))</f>
        <v>#REF!</v>
      </c>
      <c r="AB76" s="205" t="e">
        <f>IF('Crisis Indicator Data'!#REF!="No Data",1,IF(#REF!&lt;&gt;"",1,0))</f>
        <v>#REF!</v>
      </c>
      <c r="AC76" s="205" t="e">
        <f>IF('Crisis Indicator Data'!#REF!="No Data",1,IF(#REF!&lt;&gt;"",1,0))</f>
        <v>#REF!</v>
      </c>
      <c r="AD76" s="205" t="e">
        <f>IF('Crisis Indicator Data'!#REF!="No Data",1,IF(#REF!&lt;&gt;"",1,0))</f>
        <v>#REF!</v>
      </c>
      <c r="AE76" s="205" t="e">
        <f>IF('Crisis Indicator Data'!#REF!="No Data",1,IF(#REF!&lt;&gt;"",1,0))</f>
        <v>#REF!</v>
      </c>
      <c r="AF76" s="205" t="e">
        <f>IF('Crisis Indicator Data'!#REF!="No Data",1,IF(#REF!&lt;&gt;"",1,0))</f>
        <v>#REF!</v>
      </c>
      <c r="AG76" s="205" t="e">
        <f>IF('Crisis Indicator Data'!#REF!="No Data",1,IF(#REF!&lt;&gt;"",1,0))</f>
        <v>#REF!</v>
      </c>
      <c r="AH76" s="205" t="e">
        <f>IF('Crisis Indicator Data'!#REF!="No Data",1,IF(#REF!&lt;&gt;"",1,0))</f>
        <v>#REF!</v>
      </c>
      <c r="AI76" s="205" t="e">
        <f>IF('Crisis Indicator Data'!#REF!="No Data",1,IF(#REF!&lt;&gt;"",1,0))</f>
        <v>#REF!</v>
      </c>
      <c r="AJ76" s="205" t="e">
        <f>IF('Crisis Indicator Data'!#REF!="No Data",1,IF(#REF!&lt;&gt;"",1,0))</f>
        <v>#REF!</v>
      </c>
      <c r="AK76" s="205" t="e">
        <f>IF('Crisis Indicator Data'!#REF!="No Data",1,IF(#REF!&lt;&gt;"",1,0))</f>
        <v>#REF!</v>
      </c>
      <c r="AL76" s="205" t="e">
        <f>IF('Crisis Indicator Data'!#REF!="No Data",1,IF(#REF!&lt;&gt;"",1,0))</f>
        <v>#REF!</v>
      </c>
      <c r="AM76" s="205" t="e">
        <f>IF('Crisis Indicator Data'!#REF!="No Data",1,IF(#REF!&lt;&gt;"",1,0))</f>
        <v>#REF!</v>
      </c>
      <c r="AN76" s="205" t="e">
        <f>IF('Crisis Indicator Data'!#REF!="No Data",1,IF(#REF!&lt;&gt;"",1,0))</f>
        <v>#REF!</v>
      </c>
      <c r="AO76" s="205" t="e">
        <f>IF('Crisis Indicator Data'!#REF!="No Data",1,IF(#REF!&lt;&gt;"",1,0))</f>
        <v>#REF!</v>
      </c>
      <c r="AP76" s="205" t="e">
        <f>IF('Crisis Indicator Data'!#REF!="No Data",1,IF(#REF!&lt;&gt;"",1,0))</f>
        <v>#REF!</v>
      </c>
      <c r="AQ76" s="205" t="e">
        <f>IF('Crisis Indicator Data'!#REF!="No Data",1,IF(#REF!&lt;&gt;"",1,0))</f>
        <v>#REF!</v>
      </c>
      <c r="AR76" s="205" t="e">
        <f>IF('Crisis Indicator Data'!#REF!="No Data",1,IF(#REF!&lt;&gt;"",1,0))</f>
        <v>#REF!</v>
      </c>
      <c r="AS76" s="205" t="e">
        <f>IF('Crisis Indicator Data'!#REF!="No Data",1,IF(#REF!&lt;&gt;"",1,0))</f>
        <v>#REF!</v>
      </c>
      <c r="AT76" s="205" t="e">
        <f>IF('Crisis Indicator Data'!#REF!="No Data",1,IF(#REF!&lt;&gt;"",1,0))</f>
        <v>#REF!</v>
      </c>
      <c r="AU76" s="205" t="e">
        <f>IF('Crisis Indicator Data'!#REF!="No Data",1,IF(#REF!&lt;&gt;"",1,0))</f>
        <v>#REF!</v>
      </c>
      <c r="AV76" s="205" t="e">
        <f>IF('Crisis Indicator Data'!#REF!="No Data",1,IF(#REF!&lt;&gt;"",1,0))</f>
        <v>#REF!</v>
      </c>
      <c r="AW76" s="205" t="e">
        <f>IF('Crisis Indicator Data'!#REF!="No Data",1,IF(#REF!&lt;&gt;"",1,0))</f>
        <v>#REF!</v>
      </c>
      <c r="AX76" s="205" t="e">
        <f>IF('Crisis Indicator Data'!#REF!="No Data",1,IF(#REF!&lt;&gt;"",1,0))</f>
        <v>#REF!</v>
      </c>
      <c r="AY76" s="205" t="e">
        <f>IF('Crisis Indicator Data'!#REF!="No Data",1,IF(#REF!&lt;&gt;"",1,0))</f>
        <v>#REF!</v>
      </c>
      <c r="AZ76" s="205" t="e">
        <f>IF('Crisis Indicator Data'!#REF!="No Data",1,IF(#REF!&lt;&gt;"",1,0))</f>
        <v>#REF!</v>
      </c>
      <c r="BA76" t="e">
        <f t="shared" si="4"/>
        <v>#REF!</v>
      </c>
      <c r="BB76" s="22" t="e">
        <f t="shared" si="5"/>
        <v>#REF!</v>
      </c>
    </row>
    <row r="77" spans="1:54" x14ac:dyDescent="0.35">
      <c r="A77" t="s">
        <v>7021</v>
      </c>
      <c r="B77" s="205" t="e">
        <f>IF('Crisis Indicator Data'!#REF!="No Data",1,IF(#REF!&lt;&gt;"",1,0))</f>
        <v>#REF!</v>
      </c>
      <c r="C77" s="205" t="e">
        <f>IF('Crisis Indicator Data'!#REF!="No Data",1,IF(#REF!&lt;&gt;"",1,0))</f>
        <v>#REF!</v>
      </c>
      <c r="D77" s="205" t="e">
        <f>IF('Crisis Indicator Data'!#REF!="No Data",1,IF(#REF!&lt;&gt;"",1,0))</f>
        <v>#REF!</v>
      </c>
      <c r="E77" s="205" t="e">
        <f>IF('Crisis Indicator Data'!#REF!="No Data",1,IF(#REF!&lt;&gt;"",1,0))</f>
        <v>#REF!</v>
      </c>
      <c r="F77" s="205" t="e">
        <f>IF('Crisis Indicator Data'!#REF!="No Data",1,IF(#REF!&lt;&gt;"",1,0))</f>
        <v>#REF!</v>
      </c>
      <c r="G77" s="205" t="e">
        <f>IF('Crisis Indicator Data'!#REF!="No Data",1,IF(#REF!&lt;&gt;"",1,0))</f>
        <v>#REF!</v>
      </c>
      <c r="H77" s="205" t="e">
        <f>IF('Crisis Indicator Data'!#REF!="No Data",1,IF(#REF!&lt;&gt;"",1,0))</f>
        <v>#REF!</v>
      </c>
      <c r="I77" s="205" t="e">
        <f>IF('Crisis Indicator Data'!#REF!="No Data",1,IF(#REF!&lt;&gt;"",1,0))</f>
        <v>#REF!</v>
      </c>
      <c r="J77" s="205" t="e">
        <f>IF('Crisis Indicator Data'!#REF!="No Data",1,IF(#REF!&lt;&gt;"",1,0))</f>
        <v>#REF!</v>
      </c>
      <c r="K77" s="205" t="e">
        <f>IF('Crisis Indicator Data'!#REF!="No Data",1,IF(#REF!&lt;&gt;"",1,0))</f>
        <v>#REF!</v>
      </c>
      <c r="L77" s="205" t="e">
        <f>IF('Crisis Indicator Data'!#REF!="No Data",1,IF(#REF!&lt;&gt;"",1,0))</f>
        <v>#REF!</v>
      </c>
      <c r="M77" s="205" t="e">
        <f>IF('Crisis Indicator Data'!#REF!="No Data",1,IF(#REF!&lt;&gt;"",1,0))</f>
        <v>#REF!</v>
      </c>
      <c r="N77" s="205" t="e">
        <f>IF('Crisis Indicator Data'!#REF!="No Data",1,IF(#REF!&lt;&gt;"",1,0))</f>
        <v>#REF!</v>
      </c>
      <c r="O77" s="205" t="e">
        <f>IF('Crisis Indicator Data'!#REF!="No Data",1,IF(#REF!&lt;&gt;"",1,0))</f>
        <v>#REF!</v>
      </c>
      <c r="P77" s="205" t="e">
        <f>IF('Crisis Indicator Data'!#REF!="No Data",1,IF(#REF!&lt;&gt;"",1,0))</f>
        <v>#REF!</v>
      </c>
      <c r="Q77" s="205" t="e">
        <f>IF('Crisis Indicator Data'!#REF!="No Data",1,IF(#REF!&lt;&gt;"",1,0))</f>
        <v>#REF!</v>
      </c>
      <c r="R77" s="205" t="e">
        <f>IF('Crisis Indicator Data'!#REF!="No Data",1,IF(#REF!&lt;&gt;"",1,0))</f>
        <v>#REF!</v>
      </c>
      <c r="S77" s="205" t="e">
        <f>IF('Crisis Indicator Data'!#REF!="No Data",1,IF(#REF!&lt;&gt;"",1,0))</f>
        <v>#REF!</v>
      </c>
      <c r="T77" s="205" t="e">
        <f>IF('Crisis Indicator Data'!#REF!="No Data",1,IF(#REF!&lt;&gt;"",1,0))</f>
        <v>#REF!</v>
      </c>
      <c r="U77" s="205" t="e">
        <f>IF('Crisis Indicator Data'!#REF!="No Data",1,IF(#REF!&lt;&gt;"",1,0))</f>
        <v>#REF!</v>
      </c>
      <c r="V77" s="205" t="e">
        <f>IF('Crisis Indicator Data'!#REF!="No Data",1,IF(#REF!&lt;&gt;"",1,0))</f>
        <v>#REF!</v>
      </c>
      <c r="W77" s="205" t="e">
        <f>IF('Crisis Indicator Data'!#REF!="No Data",1,IF(#REF!&lt;&gt;"",1,0))</f>
        <v>#REF!</v>
      </c>
      <c r="X77" s="205" t="e">
        <f>IF('Crisis Indicator Data'!#REF!="No Data",1,IF(#REF!&lt;&gt;"",1,0))</f>
        <v>#REF!</v>
      </c>
      <c r="Y77" s="205" t="e">
        <f>IF('Crisis Indicator Data'!#REF!="No Data",1,IF(#REF!&lt;&gt;"",1,0))</f>
        <v>#REF!</v>
      </c>
      <c r="Z77" s="205" t="e">
        <f>IF('Crisis Indicator Data'!#REF!="No Data",1,IF(#REF!&lt;&gt;"",1,0))</f>
        <v>#REF!</v>
      </c>
      <c r="AA77" s="205" t="e">
        <f>IF('Crisis Indicator Data'!#REF!="No Data",1,IF(#REF!&lt;&gt;"",1,0))</f>
        <v>#REF!</v>
      </c>
      <c r="AB77" s="205" t="e">
        <f>IF('Crisis Indicator Data'!#REF!="No Data",1,IF(#REF!&lt;&gt;"",1,0))</f>
        <v>#REF!</v>
      </c>
      <c r="AC77" s="205" t="e">
        <f>IF('Crisis Indicator Data'!#REF!="No Data",1,IF(#REF!&lt;&gt;"",1,0))</f>
        <v>#REF!</v>
      </c>
      <c r="AD77" s="205" t="e">
        <f>IF('Crisis Indicator Data'!#REF!="No Data",1,IF(#REF!&lt;&gt;"",1,0))</f>
        <v>#REF!</v>
      </c>
      <c r="AE77" s="205" t="e">
        <f>IF('Crisis Indicator Data'!#REF!="No Data",1,IF(#REF!&lt;&gt;"",1,0))</f>
        <v>#REF!</v>
      </c>
      <c r="AF77" s="205" t="e">
        <f>IF('Crisis Indicator Data'!#REF!="No Data",1,IF(#REF!&lt;&gt;"",1,0))</f>
        <v>#REF!</v>
      </c>
      <c r="AG77" s="205" t="e">
        <f>IF('Crisis Indicator Data'!#REF!="No Data",1,IF(#REF!&lt;&gt;"",1,0))</f>
        <v>#REF!</v>
      </c>
      <c r="AH77" s="205" t="e">
        <f>IF('Crisis Indicator Data'!#REF!="No Data",1,IF(#REF!&lt;&gt;"",1,0))</f>
        <v>#REF!</v>
      </c>
      <c r="AI77" s="205" t="e">
        <f>IF('Crisis Indicator Data'!#REF!="No Data",1,IF(#REF!&lt;&gt;"",1,0))</f>
        <v>#REF!</v>
      </c>
      <c r="AJ77" s="205" t="e">
        <f>IF('Crisis Indicator Data'!#REF!="No Data",1,IF(#REF!&lt;&gt;"",1,0))</f>
        <v>#REF!</v>
      </c>
      <c r="AK77" s="205" t="e">
        <f>IF('Crisis Indicator Data'!#REF!="No Data",1,IF(#REF!&lt;&gt;"",1,0))</f>
        <v>#REF!</v>
      </c>
      <c r="AL77" s="205" t="e">
        <f>IF('Crisis Indicator Data'!#REF!="No Data",1,IF(#REF!&lt;&gt;"",1,0))</f>
        <v>#REF!</v>
      </c>
      <c r="AM77" s="205" t="e">
        <f>IF('Crisis Indicator Data'!#REF!="No Data",1,IF(#REF!&lt;&gt;"",1,0))</f>
        <v>#REF!</v>
      </c>
      <c r="AN77" s="205" t="e">
        <f>IF('Crisis Indicator Data'!#REF!="No Data",1,IF(#REF!&lt;&gt;"",1,0))</f>
        <v>#REF!</v>
      </c>
      <c r="AO77" s="205" t="e">
        <f>IF('Crisis Indicator Data'!#REF!="No Data",1,IF(#REF!&lt;&gt;"",1,0))</f>
        <v>#REF!</v>
      </c>
      <c r="AP77" s="205" t="e">
        <f>IF('Crisis Indicator Data'!#REF!="No Data",1,IF(#REF!&lt;&gt;"",1,0))</f>
        <v>#REF!</v>
      </c>
      <c r="AQ77" s="205" t="e">
        <f>IF('Crisis Indicator Data'!#REF!="No Data",1,IF(#REF!&lt;&gt;"",1,0))</f>
        <v>#REF!</v>
      </c>
      <c r="AR77" s="205" t="e">
        <f>IF('Crisis Indicator Data'!#REF!="No Data",1,IF(#REF!&lt;&gt;"",1,0))</f>
        <v>#REF!</v>
      </c>
      <c r="AS77" s="205" t="e">
        <f>IF('Crisis Indicator Data'!#REF!="No Data",1,IF(#REF!&lt;&gt;"",1,0))</f>
        <v>#REF!</v>
      </c>
      <c r="AT77" s="205" t="e">
        <f>IF('Crisis Indicator Data'!#REF!="No Data",1,IF(#REF!&lt;&gt;"",1,0))</f>
        <v>#REF!</v>
      </c>
      <c r="AU77" s="205" t="e">
        <f>IF('Crisis Indicator Data'!#REF!="No Data",1,IF(#REF!&lt;&gt;"",1,0))</f>
        <v>#REF!</v>
      </c>
      <c r="AV77" s="205" t="e">
        <f>IF('Crisis Indicator Data'!#REF!="No Data",1,IF(#REF!&lt;&gt;"",1,0))</f>
        <v>#REF!</v>
      </c>
      <c r="AW77" s="205" t="e">
        <f>IF('Crisis Indicator Data'!#REF!="No Data",1,IF(#REF!&lt;&gt;"",1,0))</f>
        <v>#REF!</v>
      </c>
      <c r="AX77" s="205" t="e">
        <f>IF('Crisis Indicator Data'!#REF!="No Data",1,IF(#REF!&lt;&gt;"",1,0))</f>
        <v>#REF!</v>
      </c>
      <c r="AY77" s="205" t="e">
        <f>IF('Crisis Indicator Data'!#REF!="No Data",1,IF(#REF!&lt;&gt;"",1,0))</f>
        <v>#REF!</v>
      </c>
      <c r="AZ77" s="205" t="e">
        <f>IF('Crisis Indicator Data'!#REF!="No Data",1,IF(#REF!&lt;&gt;"",1,0))</f>
        <v>#REF!</v>
      </c>
      <c r="BA77" t="e">
        <f t="shared" si="4"/>
        <v>#REF!</v>
      </c>
      <c r="BB77" s="22" t="e">
        <f t="shared" si="5"/>
        <v>#REF!</v>
      </c>
    </row>
    <row r="78" spans="1:54" x14ac:dyDescent="0.35">
      <c r="A78" t="s">
        <v>7025</v>
      </c>
      <c r="B78" s="205" t="e">
        <f>IF('Crisis Indicator Data'!#REF!="No Data",1,IF(#REF!&lt;&gt;"",1,0))</f>
        <v>#REF!</v>
      </c>
      <c r="C78" s="205" t="e">
        <f>IF('Crisis Indicator Data'!#REF!="No Data",1,IF(#REF!&lt;&gt;"",1,0))</f>
        <v>#REF!</v>
      </c>
      <c r="D78" s="205" t="e">
        <f>IF('Crisis Indicator Data'!#REF!="No Data",1,IF(#REF!&lt;&gt;"",1,0))</f>
        <v>#REF!</v>
      </c>
      <c r="E78" s="205" t="e">
        <f>IF('Crisis Indicator Data'!#REF!="No Data",1,IF(#REF!&lt;&gt;"",1,0))</f>
        <v>#REF!</v>
      </c>
      <c r="F78" s="205" t="e">
        <f>IF('Crisis Indicator Data'!#REF!="No Data",1,IF(#REF!&lt;&gt;"",1,0))</f>
        <v>#REF!</v>
      </c>
      <c r="G78" s="205" t="e">
        <f>IF('Crisis Indicator Data'!#REF!="No Data",1,IF(#REF!&lt;&gt;"",1,0))</f>
        <v>#REF!</v>
      </c>
      <c r="H78" s="205" t="e">
        <f>IF('Crisis Indicator Data'!#REF!="No Data",1,IF(#REF!&lt;&gt;"",1,0))</f>
        <v>#REF!</v>
      </c>
      <c r="I78" s="205" t="e">
        <f>IF('Crisis Indicator Data'!#REF!="No Data",1,IF(#REF!&lt;&gt;"",1,0))</f>
        <v>#REF!</v>
      </c>
      <c r="J78" s="205" t="e">
        <f>IF('Crisis Indicator Data'!#REF!="No Data",1,IF(#REF!&lt;&gt;"",1,0))</f>
        <v>#REF!</v>
      </c>
      <c r="K78" s="205" t="e">
        <f>IF('Crisis Indicator Data'!#REF!="No Data",1,IF(#REF!&lt;&gt;"",1,0))</f>
        <v>#REF!</v>
      </c>
      <c r="L78" s="205" t="e">
        <f>IF('Crisis Indicator Data'!#REF!="No Data",1,IF(#REF!&lt;&gt;"",1,0))</f>
        <v>#REF!</v>
      </c>
      <c r="M78" s="205" t="e">
        <f>IF('Crisis Indicator Data'!#REF!="No Data",1,IF(#REF!&lt;&gt;"",1,0))</f>
        <v>#REF!</v>
      </c>
      <c r="N78" s="205" t="e">
        <f>IF('Crisis Indicator Data'!#REF!="No Data",1,IF(#REF!&lt;&gt;"",1,0))</f>
        <v>#REF!</v>
      </c>
      <c r="O78" s="205" t="e">
        <f>IF('Crisis Indicator Data'!#REF!="No Data",1,IF(#REF!&lt;&gt;"",1,0))</f>
        <v>#REF!</v>
      </c>
      <c r="P78" s="205" t="e">
        <f>IF('Crisis Indicator Data'!#REF!="No Data",1,IF(#REF!&lt;&gt;"",1,0))</f>
        <v>#REF!</v>
      </c>
      <c r="Q78" s="205" t="e">
        <f>IF('Crisis Indicator Data'!#REF!="No Data",1,IF(#REF!&lt;&gt;"",1,0))</f>
        <v>#REF!</v>
      </c>
      <c r="R78" s="205" t="e">
        <f>IF('Crisis Indicator Data'!#REF!="No Data",1,IF(#REF!&lt;&gt;"",1,0))</f>
        <v>#REF!</v>
      </c>
      <c r="S78" s="205" t="e">
        <f>IF('Crisis Indicator Data'!#REF!="No Data",1,IF(#REF!&lt;&gt;"",1,0))</f>
        <v>#REF!</v>
      </c>
      <c r="T78" s="205" t="e">
        <f>IF('Crisis Indicator Data'!#REF!="No Data",1,IF(#REF!&lt;&gt;"",1,0))</f>
        <v>#REF!</v>
      </c>
      <c r="U78" s="205" t="e">
        <f>IF('Crisis Indicator Data'!#REF!="No Data",1,IF(#REF!&lt;&gt;"",1,0))</f>
        <v>#REF!</v>
      </c>
      <c r="V78" s="205" t="e">
        <f>IF('Crisis Indicator Data'!#REF!="No Data",1,IF(#REF!&lt;&gt;"",1,0))</f>
        <v>#REF!</v>
      </c>
      <c r="W78" s="205" t="e">
        <f>IF('Crisis Indicator Data'!#REF!="No Data",1,IF(#REF!&lt;&gt;"",1,0))</f>
        <v>#REF!</v>
      </c>
      <c r="X78" s="205" t="e">
        <f>IF('Crisis Indicator Data'!#REF!="No Data",1,IF(#REF!&lt;&gt;"",1,0))</f>
        <v>#REF!</v>
      </c>
      <c r="Y78" s="205" t="e">
        <f>IF('Crisis Indicator Data'!#REF!="No Data",1,IF(#REF!&lt;&gt;"",1,0))</f>
        <v>#REF!</v>
      </c>
      <c r="Z78" s="205" t="e">
        <f>IF('Crisis Indicator Data'!#REF!="No Data",1,IF(#REF!&lt;&gt;"",1,0))</f>
        <v>#REF!</v>
      </c>
      <c r="AA78" s="205" t="e">
        <f>IF('Crisis Indicator Data'!#REF!="No Data",1,IF(#REF!&lt;&gt;"",1,0))</f>
        <v>#REF!</v>
      </c>
      <c r="AB78" s="205" t="e">
        <f>IF('Crisis Indicator Data'!#REF!="No Data",1,IF(#REF!&lt;&gt;"",1,0))</f>
        <v>#REF!</v>
      </c>
      <c r="AC78" s="205" t="e">
        <f>IF('Crisis Indicator Data'!#REF!="No Data",1,IF(#REF!&lt;&gt;"",1,0))</f>
        <v>#REF!</v>
      </c>
      <c r="AD78" s="205" t="e">
        <f>IF('Crisis Indicator Data'!#REF!="No Data",1,IF(#REF!&lt;&gt;"",1,0))</f>
        <v>#REF!</v>
      </c>
      <c r="AE78" s="205" t="e">
        <f>IF('Crisis Indicator Data'!#REF!="No Data",1,IF(#REF!&lt;&gt;"",1,0))</f>
        <v>#REF!</v>
      </c>
      <c r="AF78" s="205" t="e">
        <f>IF('Crisis Indicator Data'!#REF!="No Data",1,IF(#REF!&lt;&gt;"",1,0))</f>
        <v>#REF!</v>
      </c>
      <c r="AG78" s="205" t="e">
        <f>IF('Crisis Indicator Data'!#REF!="No Data",1,IF(#REF!&lt;&gt;"",1,0))</f>
        <v>#REF!</v>
      </c>
      <c r="AH78" s="205" t="e">
        <f>IF('Crisis Indicator Data'!#REF!="No Data",1,IF(#REF!&lt;&gt;"",1,0))</f>
        <v>#REF!</v>
      </c>
      <c r="AI78" s="205" t="e">
        <f>IF('Crisis Indicator Data'!#REF!="No Data",1,IF(#REF!&lt;&gt;"",1,0))</f>
        <v>#REF!</v>
      </c>
      <c r="AJ78" s="205" t="e">
        <f>IF('Crisis Indicator Data'!#REF!="No Data",1,IF(#REF!&lt;&gt;"",1,0))</f>
        <v>#REF!</v>
      </c>
      <c r="AK78" s="205" t="e">
        <f>IF('Crisis Indicator Data'!#REF!="No Data",1,IF(#REF!&lt;&gt;"",1,0))</f>
        <v>#REF!</v>
      </c>
      <c r="AL78" s="205" t="e">
        <f>IF('Crisis Indicator Data'!#REF!="No Data",1,IF(#REF!&lt;&gt;"",1,0))</f>
        <v>#REF!</v>
      </c>
      <c r="AM78" s="205" t="e">
        <f>IF('Crisis Indicator Data'!#REF!="No Data",1,IF(#REF!&lt;&gt;"",1,0))</f>
        <v>#REF!</v>
      </c>
      <c r="AN78" s="205" t="e">
        <f>IF('Crisis Indicator Data'!#REF!="No Data",1,IF(#REF!&lt;&gt;"",1,0))</f>
        <v>#REF!</v>
      </c>
      <c r="AO78" s="205" t="e">
        <f>IF('Crisis Indicator Data'!#REF!="No Data",1,IF(#REF!&lt;&gt;"",1,0))</f>
        <v>#REF!</v>
      </c>
      <c r="AP78" s="205" t="e">
        <f>IF('Crisis Indicator Data'!#REF!="No Data",1,IF(#REF!&lt;&gt;"",1,0))</f>
        <v>#REF!</v>
      </c>
      <c r="AQ78" s="205" t="e">
        <f>IF('Crisis Indicator Data'!#REF!="No Data",1,IF(#REF!&lt;&gt;"",1,0))</f>
        <v>#REF!</v>
      </c>
      <c r="AR78" s="205" t="e">
        <f>IF('Crisis Indicator Data'!#REF!="No Data",1,IF(#REF!&lt;&gt;"",1,0))</f>
        <v>#REF!</v>
      </c>
      <c r="AS78" s="205" t="e">
        <f>IF('Crisis Indicator Data'!#REF!="No Data",1,IF(#REF!&lt;&gt;"",1,0))</f>
        <v>#REF!</v>
      </c>
      <c r="AT78" s="205" t="e">
        <f>IF('Crisis Indicator Data'!#REF!="No Data",1,IF(#REF!&lt;&gt;"",1,0))</f>
        <v>#REF!</v>
      </c>
      <c r="AU78" s="205" t="e">
        <f>IF('Crisis Indicator Data'!#REF!="No Data",1,IF(#REF!&lt;&gt;"",1,0))</f>
        <v>#REF!</v>
      </c>
      <c r="AV78" s="205" t="e">
        <f>IF('Crisis Indicator Data'!#REF!="No Data",1,IF(#REF!&lt;&gt;"",1,0))</f>
        <v>#REF!</v>
      </c>
      <c r="AW78" s="205" t="e">
        <f>IF('Crisis Indicator Data'!#REF!="No Data",1,IF(#REF!&lt;&gt;"",1,0))</f>
        <v>#REF!</v>
      </c>
      <c r="AX78" s="205" t="e">
        <f>IF('Crisis Indicator Data'!#REF!="No Data",1,IF(#REF!&lt;&gt;"",1,0))</f>
        <v>#REF!</v>
      </c>
      <c r="AY78" s="205" t="e">
        <f>IF('Crisis Indicator Data'!#REF!="No Data",1,IF(#REF!&lt;&gt;"",1,0))</f>
        <v>#REF!</v>
      </c>
      <c r="AZ78" s="205" t="e">
        <f>IF('Crisis Indicator Data'!#REF!="No Data",1,IF(#REF!&lt;&gt;"",1,0))</f>
        <v>#REF!</v>
      </c>
      <c r="BA78" t="e">
        <f t="shared" si="4"/>
        <v>#REF!</v>
      </c>
      <c r="BB78" s="22" t="e">
        <f t="shared" si="5"/>
        <v>#REF!</v>
      </c>
    </row>
    <row r="79" spans="1:54" x14ac:dyDescent="0.35">
      <c r="A79" t="s">
        <v>7026</v>
      </c>
      <c r="B79" s="205" t="e">
        <f>IF('Crisis Indicator Data'!#REF!="No Data",1,IF(#REF!&lt;&gt;"",1,0))</f>
        <v>#REF!</v>
      </c>
      <c r="C79" s="205" t="e">
        <f>IF('Crisis Indicator Data'!#REF!="No Data",1,IF(#REF!&lt;&gt;"",1,0))</f>
        <v>#REF!</v>
      </c>
      <c r="D79" s="205" t="e">
        <f>IF('Crisis Indicator Data'!#REF!="No Data",1,IF(#REF!&lt;&gt;"",1,0))</f>
        <v>#REF!</v>
      </c>
      <c r="E79" s="205" t="e">
        <f>IF('Crisis Indicator Data'!#REF!="No Data",1,IF(#REF!&lt;&gt;"",1,0))</f>
        <v>#REF!</v>
      </c>
      <c r="F79" s="205" t="e">
        <f>IF('Crisis Indicator Data'!#REF!="No Data",1,IF(#REF!&lt;&gt;"",1,0))</f>
        <v>#REF!</v>
      </c>
      <c r="G79" s="205" t="e">
        <f>IF('Crisis Indicator Data'!#REF!="No Data",1,IF(#REF!&lt;&gt;"",1,0))</f>
        <v>#REF!</v>
      </c>
      <c r="H79" s="205" t="e">
        <f>IF('Crisis Indicator Data'!#REF!="No Data",1,IF(#REF!&lt;&gt;"",1,0))</f>
        <v>#REF!</v>
      </c>
      <c r="I79" s="205" t="e">
        <f>IF('Crisis Indicator Data'!#REF!="No Data",1,IF(#REF!&lt;&gt;"",1,0))</f>
        <v>#REF!</v>
      </c>
      <c r="J79" s="205" t="e">
        <f>IF('Crisis Indicator Data'!#REF!="No Data",1,IF(#REF!&lt;&gt;"",1,0))</f>
        <v>#REF!</v>
      </c>
      <c r="K79" s="205" t="e">
        <f>IF('Crisis Indicator Data'!#REF!="No Data",1,IF(#REF!&lt;&gt;"",1,0))</f>
        <v>#REF!</v>
      </c>
      <c r="L79" s="205" t="e">
        <f>IF('Crisis Indicator Data'!#REF!="No Data",1,IF(#REF!&lt;&gt;"",1,0))</f>
        <v>#REF!</v>
      </c>
      <c r="M79" s="205" t="e">
        <f>IF('Crisis Indicator Data'!#REF!="No Data",1,IF(#REF!&lt;&gt;"",1,0))</f>
        <v>#REF!</v>
      </c>
      <c r="N79" s="205" t="e">
        <f>IF('Crisis Indicator Data'!#REF!="No Data",1,IF(#REF!&lt;&gt;"",1,0))</f>
        <v>#REF!</v>
      </c>
      <c r="O79" s="205" t="e">
        <f>IF('Crisis Indicator Data'!#REF!="No Data",1,IF(#REF!&lt;&gt;"",1,0))</f>
        <v>#REF!</v>
      </c>
      <c r="P79" s="205" t="e">
        <f>IF('Crisis Indicator Data'!#REF!="No Data",1,IF(#REF!&lt;&gt;"",1,0))</f>
        <v>#REF!</v>
      </c>
      <c r="Q79" s="205" t="e">
        <f>IF('Crisis Indicator Data'!#REF!="No Data",1,IF(#REF!&lt;&gt;"",1,0))</f>
        <v>#REF!</v>
      </c>
      <c r="R79" s="205" t="e">
        <f>IF('Crisis Indicator Data'!#REF!="No Data",1,IF(#REF!&lt;&gt;"",1,0))</f>
        <v>#REF!</v>
      </c>
      <c r="S79" s="205" t="e">
        <f>IF('Crisis Indicator Data'!#REF!="No Data",1,IF(#REF!&lt;&gt;"",1,0))</f>
        <v>#REF!</v>
      </c>
      <c r="T79" s="205" t="e">
        <f>IF('Crisis Indicator Data'!#REF!="No Data",1,IF(#REF!&lt;&gt;"",1,0))</f>
        <v>#REF!</v>
      </c>
      <c r="U79" s="205" t="e">
        <f>IF('Crisis Indicator Data'!#REF!="No Data",1,IF(#REF!&lt;&gt;"",1,0))</f>
        <v>#REF!</v>
      </c>
      <c r="V79" s="205" t="e">
        <f>IF('Crisis Indicator Data'!#REF!="No Data",1,IF(#REF!&lt;&gt;"",1,0))</f>
        <v>#REF!</v>
      </c>
      <c r="W79" s="205" t="e">
        <f>IF('Crisis Indicator Data'!#REF!="No Data",1,IF(#REF!&lt;&gt;"",1,0))</f>
        <v>#REF!</v>
      </c>
      <c r="X79" s="205" t="e">
        <f>IF('Crisis Indicator Data'!#REF!="No Data",1,IF(#REF!&lt;&gt;"",1,0))</f>
        <v>#REF!</v>
      </c>
      <c r="Y79" s="205" t="e">
        <f>IF('Crisis Indicator Data'!#REF!="No Data",1,IF(#REF!&lt;&gt;"",1,0))</f>
        <v>#REF!</v>
      </c>
      <c r="Z79" s="205" t="e">
        <f>IF('Crisis Indicator Data'!#REF!="No Data",1,IF(#REF!&lt;&gt;"",1,0))</f>
        <v>#REF!</v>
      </c>
      <c r="AA79" s="205" t="e">
        <f>IF('Crisis Indicator Data'!#REF!="No Data",1,IF(#REF!&lt;&gt;"",1,0))</f>
        <v>#REF!</v>
      </c>
      <c r="AB79" s="205" t="e">
        <f>IF('Crisis Indicator Data'!#REF!="No Data",1,IF(#REF!&lt;&gt;"",1,0))</f>
        <v>#REF!</v>
      </c>
      <c r="AC79" s="205" t="e">
        <f>IF('Crisis Indicator Data'!#REF!="No Data",1,IF(#REF!&lt;&gt;"",1,0))</f>
        <v>#REF!</v>
      </c>
      <c r="AD79" s="205" t="e">
        <f>IF('Crisis Indicator Data'!#REF!="No Data",1,IF(#REF!&lt;&gt;"",1,0))</f>
        <v>#REF!</v>
      </c>
      <c r="AE79" s="205" t="e">
        <f>IF('Crisis Indicator Data'!#REF!="No Data",1,IF(#REF!&lt;&gt;"",1,0))</f>
        <v>#REF!</v>
      </c>
      <c r="AF79" s="205" t="e">
        <f>IF('Crisis Indicator Data'!#REF!="No Data",1,IF(#REF!&lt;&gt;"",1,0))</f>
        <v>#REF!</v>
      </c>
      <c r="AG79" s="205" t="e">
        <f>IF('Crisis Indicator Data'!#REF!="No Data",1,IF(#REF!&lt;&gt;"",1,0))</f>
        <v>#REF!</v>
      </c>
      <c r="AH79" s="205" t="e">
        <f>IF('Crisis Indicator Data'!#REF!="No Data",1,IF(#REF!&lt;&gt;"",1,0))</f>
        <v>#REF!</v>
      </c>
      <c r="AI79" s="205" t="e">
        <f>IF('Crisis Indicator Data'!#REF!="No Data",1,IF(#REF!&lt;&gt;"",1,0))</f>
        <v>#REF!</v>
      </c>
      <c r="AJ79" s="205" t="e">
        <f>IF('Crisis Indicator Data'!#REF!="No Data",1,IF(#REF!&lt;&gt;"",1,0))</f>
        <v>#REF!</v>
      </c>
      <c r="AK79" s="205" t="e">
        <f>IF('Crisis Indicator Data'!#REF!="No Data",1,IF(#REF!&lt;&gt;"",1,0))</f>
        <v>#REF!</v>
      </c>
      <c r="AL79" s="205" t="e">
        <f>IF('Crisis Indicator Data'!#REF!="No Data",1,IF(#REF!&lt;&gt;"",1,0))</f>
        <v>#REF!</v>
      </c>
      <c r="AM79" s="205" t="e">
        <f>IF('Crisis Indicator Data'!#REF!="No Data",1,IF(#REF!&lt;&gt;"",1,0))</f>
        <v>#REF!</v>
      </c>
      <c r="AN79" s="205" t="e">
        <f>IF('Crisis Indicator Data'!#REF!="No Data",1,IF(#REF!&lt;&gt;"",1,0))</f>
        <v>#REF!</v>
      </c>
      <c r="AO79" s="205" t="e">
        <f>IF('Crisis Indicator Data'!#REF!="No Data",1,IF(#REF!&lt;&gt;"",1,0))</f>
        <v>#REF!</v>
      </c>
      <c r="AP79" s="205" t="e">
        <f>IF('Crisis Indicator Data'!#REF!="No Data",1,IF(#REF!&lt;&gt;"",1,0))</f>
        <v>#REF!</v>
      </c>
      <c r="AQ79" s="205" t="e">
        <f>IF('Crisis Indicator Data'!#REF!="No Data",1,IF(#REF!&lt;&gt;"",1,0))</f>
        <v>#REF!</v>
      </c>
      <c r="AR79" s="205" t="e">
        <f>IF('Crisis Indicator Data'!#REF!="No Data",1,IF(#REF!&lt;&gt;"",1,0))</f>
        <v>#REF!</v>
      </c>
      <c r="AS79" s="205" t="e">
        <f>IF('Crisis Indicator Data'!#REF!="No Data",1,IF(#REF!&lt;&gt;"",1,0))</f>
        <v>#REF!</v>
      </c>
      <c r="AT79" s="205" t="e">
        <f>IF('Crisis Indicator Data'!#REF!="No Data",1,IF(#REF!&lt;&gt;"",1,0))</f>
        <v>#REF!</v>
      </c>
      <c r="AU79" s="205" t="e">
        <f>IF('Crisis Indicator Data'!#REF!="No Data",1,IF(#REF!&lt;&gt;"",1,0))</f>
        <v>#REF!</v>
      </c>
      <c r="AV79" s="205" t="e">
        <f>IF('Crisis Indicator Data'!#REF!="No Data",1,IF(#REF!&lt;&gt;"",1,0))</f>
        <v>#REF!</v>
      </c>
      <c r="AW79" s="205" t="e">
        <f>IF('Crisis Indicator Data'!#REF!="No Data",1,IF(#REF!&lt;&gt;"",1,0))</f>
        <v>#REF!</v>
      </c>
      <c r="AX79" s="205" t="e">
        <f>IF('Crisis Indicator Data'!#REF!="No Data",1,IF(#REF!&lt;&gt;"",1,0))</f>
        <v>#REF!</v>
      </c>
      <c r="AY79" s="205" t="e">
        <f>IF('Crisis Indicator Data'!#REF!="No Data",1,IF(#REF!&lt;&gt;"",1,0))</f>
        <v>#REF!</v>
      </c>
      <c r="AZ79" s="205" t="e">
        <f>IF('Crisis Indicator Data'!#REF!="No Data",1,IF(#REF!&lt;&gt;"",1,0))</f>
        <v>#REF!</v>
      </c>
      <c r="BA79" t="e">
        <f t="shared" si="4"/>
        <v>#REF!</v>
      </c>
      <c r="BB79" s="22" t="e">
        <f t="shared" si="5"/>
        <v>#REF!</v>
      </c>
    </row>
    <row r="80" spans="1:54" x14ac:dyDescent="0.35">
      <c r="A80" t="s">
        <v>7024</v>
      </c>
      <c r="B80" s="205" t="e">
        <f>IF('Crisis Indicator Data'!#REF!="No Data",1,IF(#REF!&lt;&gt;"",1,0))</f>
        <v>#REF!</v>
      </c>
      <c r="C80" s="205" t="e">
        <f>IF('Crisis Indicator Data'!#REF!="No Data",1,IF(#REF!&lt;&gt;"",1,0))</f>
        <v>#REF!</v>
      </c>
      <c r="D80" s="205" t="e">
        <f>IF('Crisis Indicator Data'!#REF!="No Data",1,IF(#REF!&lt;&gt;"",1,0))</f>
        <v>#REF!</v>
      </c>
      <c r="E80" s="205" t="e">
        <f>IF('Crisis Indicator Data'!#REF!="No Data",1,IF(#REF!&lt;&gt;"",1,0))</f>
        <v>#REF!</v>
      </c>
      <c r="F80" s="205" t="e">
        <f>IF('Crisis Indicator Data'!#REF!="No Data",1,IF(#REF!&lt;&gt;"",1,0))</f>
        <v>#REF!</v>
      </c>
      <c r="G80" s="205" t="e">
        <f>IF('Crisis Indicator Data'!#REF!="No Data",1,IF(#REF!&lt;&gt;"",1,0))</f>
        <v>#REF!</v>
      </c>
      <c r="H80" s="205" t="e">
        <f>IF('Crisis Indicator Data'!#REF!="No Data",1,IF(#REF!&lt;&gt;"",1,0))</f>
        <v>#REF!</v>
      </c>
      <c r="I80" s="205" t="e">
        <f>IF('Crisis Indicator Data'!#REF!="No Data",1,IF(#REF!&lt;&gt;"",1,0))</f>
        <v>#REF!</v>
      </c>
      <c r="J80" s="205" t="e">
        <f>IF('Crisis Indicator Data'!#REF!="No Data",1,IF(#REF!&lt;&gt;"",1,0))</f>
        <v>#REF!</v>
      </c>
      <c r="K80" s="205" t="e">
        <f>IF('Crisis Indicator Data'!#REF!="No Data",1,IF(#REF!&lt;&gt;"",1,0))</f>
        <v>#REF!</v>
      </c>
      <c r="L80" s="205" t="e">
        <f>IF('Crisis Indicator Data'!#REF!="No Data",1,IF(#REF!&lt;&gt;"",1,0))</f>
        <v>#REF!</v>
      </c>
      <c r="M80" s="205" t="e">
        <f>IF('Crisis Indicator Data'!#REF!="No Data",1,IF(#REF!&lt;&gt;"",1,0))</f>
        <v>#REF!</v>
      </c>
      <c r="N80" s="205" t="e">
        <f>IF('Crisis Indicator Data'!#REF!="No Data",1,IF(#REF!&lt;&gt;"",1,0))</f>
        <v>#REF!</v>
      </c>
      <c r="O80" s="205" t="e">
        <f>IF('Crisis Indicator Data'!#REF!="No Data",1,IF(#REF!&lt;&gt;"",1,0))</f>
        <v>#REF!</v>
      </c>
      <c r="P80" s="205" t="e">
        <f>IF('Crisis Indicator Data'!#REF!="No Data",1,IF(#REF!&lt;&gt;"",1,0))</f>
        <v>#REF!</v>
      </c>
      <c r="Q80" s="205" t="e">
        <f>IF('Crisis Indicator Data'!#REF!="No Data",1,IF(#REF!&lt;&gt;"",1,0))</f>
        <v>#REF!</v>
      </c>
      <c r="R80" s="205" t="e">
        <f>IF('Crisis Indicator Data'!#REF!="No Data",1,IF(#REF!&lt;&gt;"",1,0))</f>
        <v>#REF!</v>
      </c>
      <c r="S80" s="205" t="e">
        <f>IF('Crisis Indicator Data'!#REF!="No Data",1,IF(#REF!&lt;&gt;"",1,0))</f>
        <v>#REF!</v>
      </c>
      <c r="T80" s="205" t="e">
        <f>IF('Crisis Indicator Data'!#REF!="No Data",1,IF(#REF!&lt;&gt;"",1,0))</f>
        <v>#REF!</v>
      </c>
      <c r="U80" s="205" t="e">
        <f>IF('Crisis Indicator Data'!#REF!="No Data",1,IF(#REF!&lt;&gt;"",1,0))</f>
        <v>#REF!</v>
      </c>
      <c r="V80" s="205" t="e">
        <f>IF('Crisis Indicator Data'!#REF!="No Data",1,IF(#REF!&lt;&gt;"",1,0))</f>
        <v>#REF!</v>
      </c>
      <c r="W80" s="205" t="e">
        <f>IF('Crisis Indicator Data'!#REF!="No Data",1,IF(#REF!&lt;&gt;"",1,0))</f>
        <v>#REF!</v>
      </c>
      <c r="X80" s="205" t="e">
        <f>IF('Crisis Indicator Data'!#REF!="No Data",1,IF(#REF!&lt;&gt;"",1,0))</f>
        <v>#REF!</v>
      </c>
      <c r="Y80" s="205" t="e">
        <f>IF('Crisis Indicator Data'!#REF!="No Data",1,IF(#REF!&lt;&gt;"",1,0))</f>
        <v>#REF!</v>
      </c>
      <c r="Z80" s="205" t="e">
        <f>IF('Crisis Indicator Data'!#REF!="No Data",1,IF(#REF!&lt;&gt;"",1,0))</f>
        <v>#REF!</v>
      </c>
      <c r="AA80" s="205" t="e">
        <f>IF('Crisis Indicator Data'!#REF!="No Data",1,IF(#REF!&lt;&gt;"",1,0))</f>
        <v>#REF!</v>
      </c>
      <c r="AB80" s="205" t="e">
        <f>IF('Crisis Indicator Data'!#REF!="No Data",1,IF(#REF!&lt;&gt;"",1,0))</f>
        <v>#REF!</v>
      </c>
      <c r="AC80" s="205" t="e">
        <f>IF('Crisis Indicator Data'!#REF!="No Data",1,IF(#REF!&lt;&gt;"",1,0))</f>
        <v>#REF!</v>
      </c>
      <c r="AD80" s="205" t="e">
        <f>IF('Crisis Indicator Data'!#REF!="No Data",1,IF(#REF!&lt;&gt;"",1,0))</f>
        <v>#REF!</v>
      </c>
      <c r="AE80" s="205" t="e">
        <f>IF('Crisis Indicator Data'!#REF!="No Data",1,IF(#REF!&lt;&gt;"",1,0))</f>
        <v>#REF!</v>
      </c>
      <c r="AF80" s="205" t="e">
        <f>IF('Crisis Indicator Data'!#REF!="No Data",1,IF(#REF!&lt;&gt;"",1,0))</f>
        <v>#REF!</v>
      </c>
      <c r="AG80" s="205" t="e">
        <f>IF('Crisis Indicator Data'!#REF!="No Data",1,IF(#REF!&lt;&gt;"",1,0))</f>
        <v>#REF!</v>
      </c>
      <c r="AH80" s="205" t="e">
        <f>IF('Crisis Indicator Data'!#REF!="No Data",1,IF(#REF!&lt;&gt;"",1,0))</f>
        <v>#REF!</v>
      </c>
      <c r="AI80" s="205" t="e">
        <f>IF('Crisis Indicator Data'!#REF!="No Data",1,IF(#REF!&lt;&gt;"",1,0))</f>
        <v>#REF!</v>
      </c>
      <c r="AJ80" s="205" t="e">
        <f>IF('Crisis Indicator Data'!#REF!="No Data",1,IF(#REF!&lt;&gt;"",1,0))</f>
        <v>#REF!</v>
      </c>
      <c r="AK80" s="205" t="e">
        <f>IF('Crisis Indicator Data'!#REF!="No Data",1,IF(#REF!&lt;&gt;"",1,0))</f>
        <v>#REF!</v>
      </c>
      <c r="AL80" s="205" t="e">
        <f>IF('Crisis Indicator Data'!#REF!="No Data",1,IF(#REF!&lt;&gt;"",1,0))</f>
        <v>#REF!</v>
      </c>
      <c r="AM80" s="205" t="e">
        <f>IF('Crisis Indicator Data'!#REF!="No Data",1,IF(#REF!&lt;&gt;"",1,0))</f>
        <v>#REF!</v>
      </c>
      <c r="AN80" s="205" t="e">
        <f>IF('Crisis Indicator Data'!#REF!="No Data",1,IF(#REF!&lt;&gt;"",1,0))</f>
        <v>#REF!</v>
      </c>
      <c r="AO80" s="205" t="e">
        <f>IF('Crisis Indicator Data'!#REF!="No Data",1,IF(#REF!&lt;&gt;"",1,0))</f>
        <v>#REF!</v>
      </c>
      <c r="AP80" s="205" t="e">
        <f>IF('Crisis Indicator Data'!#REF!="No Data",1,IF(#REF!&lt;&gt;"",1,0))</f>
        <v>#REF!</v>
      </c>
      <c r="AQ80" s="205" t="e">
        <f>IF('Crisis Indicator Data'!#REF!="No Data",1,IF(#REF!&lt;&gt;"",1,0))</f>
        <v>#REF!</v>
      </c>
      <c r="AR80" s="205" t="e">
        <f>IF('Crisis Indicator Data'!#REF!="No Data",1,IF(#REF!&lt;&gt;"",1,0))</f>
        <v>#REF!</v>
      </c>
      <c r="AS80" s="205" t="e">
        <f>IF('Crisis Indicator Data'!#REF!="No Data",1,IF(#REF!&lt;&gt;"",1,0))</f>
        <v>#REF!</v>
      </c>
      <c r="AT80" s="205" t="e">
        <f>IF('Crisis Indicator Data'!#REF!="No Data",1,IF(#REF!&lt;&gt;"",1,0))</f>
        <v>#REF!</v>
      </c>
      <c r="AU80" s="205" t="e">
        <f>IF('Crisis Indicator Data'!#REF!="No Data",1,IF(#REF!&lt;&gt;"",1,0))</f>
        <v>#REF!</v>
      </c>
      <c r="AV80" s="205" t="e">
        <f>IF('Crisis Indicator Data'!#REF!="No Data",1,IF(#REF!&lt;&gt;"",1,0))</f>
        <v>#REF!</v>
      </c>
      <c r="AW80" s="205" t="e">
        <f>IF('Crisis Indicator Data'!#REF!="No Data",1,IF(#REF!&lt;&gt;"",1,0))</f>
        <v>#REF!</v>
      </c>
      <c r="AX80" s="205" t="e">
        <f>IF('Crisis Indicator Data'!#REF!="No Data",1,IF(#REF!&lt;&gt;"",1,0))</f>
        <v>#REF!</v>
      </c>
      <c r="AY80" s="205" t="e">
        <f>IF('Crisis Indicator Data'!#REF!="No Data",1,IF(#REF!&lt;&gt;"",1,0))</f>
        <v>#REF!</v>
      </c>
      <c r="AZ80" s="205" t="e">
        <f>IF('Crisis Indicator Data'!#REF!="No Data",1,IF(#REF!&lt;&gt;"",1,0))</f>
        <v>#REF!</v>
      </c>
      <c r="BA80" t="e">
        <f t="shared" si="4"/>
        <v>#REF!</v>
      </c>
      <c r="BB80" s="22" t="e">
        <f t="shared" si="5"/>
        <v>#REF!</v>
      </c>
    </row>
    <row r="81" spans="1:54" x14ac:dyDescent="0.35">
      <c r="A81" t="s">
        <v>7030</v>
      </c>
      <c r="B81" s="205" t="e">
        <f>IF('Crisis Indicator Data'!#REF!="No Data",1,IF(#REF!&lt;&gt;"",1,0))</f>
        <v>#REF!</v>
      </c>
      <c r="C81" s="205" t="e">
        <f>IF('Crisis Indicator Data'!#REF!="No Data",1,IF(#REF!&lt;&gt;"",1,0))</f>
        <v>#REF!</v>
      </c>
      <c r="D81" s="205" t="e">
        <f>IF('Crisis Indicator Data'!#REF!="No Data",1,IF(#REF!&lt;&gt;"",1,0))</f>
        <v>#REF!</v>
      </c>
      <c r="E81" s="205" t="e">
        <f>IF('Crisis Indicator Data'!#REF!="No Data",1,IF(#REF!&lt;&gt;"",1,0))</f>
        <v>#REF!</v>
      </c>
      <c r="F81" s="205" t="e">
        <f>IF('Crisis Indicator Data'!#REF!="No Data",1,IF(#REF!&lt;&gt;"",1,0))</f>
        <v>#REF!</v>
      </c>
      <c r="G81" s="205" t="e">
        <f>IF('Crisis Indicator Data'!#REF!="No Data",1,IF(#REF!&lt;&gt;"",1,0))</f>
        <v>#REF!</v>
      </c>
      <c r="H81" s="205" t="e">
        <f>IF('Crisis Indicator Data'!#REF!="No Data",1,IF(#REF!&lt;&gt;"",1,0))</f>
        <v>#REF!</v>
      </c>
      <c r="I81" s="205" t="e">
        <f>IF('Crisis Indicator Data'!#REF!="No Data",1,IF(#REF!&lt;&gt;"",1,0))</f>
        <v>#REF!</v>
      </c>
      <c r="J81" s="205" t="e">
        <f>IF('Crisis Indicator Data'!#REF!="No Data",1,IF(#REF!&lt;&gt;"",1,0))</f>
        <v>#REF!</v>
      </c>
      <c r="K81" s="205" t="e">
        <f>IF('Crisis Indicator Data'!#REF!="No Data",1,IF(#REF!&lt;&gt;"",1,0))</f>
        <v>#REF!</v>
      </c>
      <c r="L81" s="205" t="e">
        <f>IF('Crisis Indicator Data'!#REF!="No Data",1,IF(#REF!&lt;&gt;"",1,0))</f>
        <v>#REF!</v>
      </c>
      <c r="M81" s="205" t="e">
        <f>IF('Crisis Indicator Data'!#REF!="No Data",1,IF(#REF!&lt;&gt;"",1,0))</f>
        <v>#REF!</v>
      </c>
      <c r="N81" s="205" t="e">
        <f>IF('Crisis Indicator Data'!#REF!="No Data",1,IF(#REF!&lt;&gt;"",1,0))</f>
        <v>#REF!</v>
      </c>
      <c r="O81" s="205" t="e">
        <f>IF('Crisis Indicator Data'!#REF!="No Data",1,IF(#REF!&lt;&gt;"",1,0))</f>
        <v>#REF!</v>
      </c>
      <c r="P81" s="205" t="e">
        <f>IF('Crisis Indicator Data'!#REF!="No Data",1,IF(#REF!&lt;&gt;"",1,0))</f>
        <v>#REF!</v>
      </c>
      <c r="Q81" s="205" t="e">
        <f>IF('Crisis Indicator Data'!#REF!="No Data",1,IF(#REF!&lt;&gt;"",1,0))</f>
        <v>#REF!</v>
      </c>
      <c r="R81" s="205" t="e">
        <f>IF('Crisis Indicator Data'!#REF!="No Data",1,IF(#REF!&lt;&gt;"",1,0))</f>
        <v>#REF!</v>
      </c>
      <c r="S81" s="205" t="e">
        <f>IF('Crisis Indicator Data'!#REF!="No Data",1,IF(#REF!&lt;&gt;"",1,0))</f>
        <v>#REF!</v>
      </c>
      <c r="T81" s="205" t="e">
        <f>IF('Crisis Indicator Data'!#REF!="No Data",1,IF(#REF!&lt;&gt;"",1,0))</f>
        <v>#REF!</v>
      </c>
      <c r="U81" s="205" t="e">
        <f>IF('Crisis Indicator Data'!#REF!="No Data",1,IF(#REF!&lt;&gt;"",1,0))</f>
        <v>#REF!</v>
      </c>
      <c r="V81" s="205" t="e">
        <f>IF('Crisis Indicator Data'!#REF!="No Data",1,IF(#REF!&lt;&gt;"",1,0))</f>
        <v>#REF!</v>
      </c>
      <c r="W81" s="205" t="e">
        <f>IF('Crisis Indicator Data'!#REF!="No Data",1,IF(#REF!&lt;&gt;"",1,0))</f>
        <v>#REF!</v>
      </c>
      <c r="X81" s="205" t="e">
        <f>IF('Crisis Indicator Data'!#REF!="No Data",1,IF(#REF!&lt;&gt;"",1,0))</f>
        <v>#REF!</v>
      </c>
      <c r="Y81" s="205" t="e">
        <f>IF('Crisis Indicator Data'!#REF!="No Data",1,IF(#REF!&lt;&gt;"",1,0))</f>
        <v>#REF!</v>
      </c>
      <c r="Z81" s="205" t="e">
        <f>IF('Crisis Indicator Data'!#REF!="No Data",1,IF(#REF!&lt;&gt;"",1,0))</f>
        <v>#REF!</v>
      </c>
      <c r="AA81" s="205" t="e">
        <f>IF('Crisis Indicator Data'!#REF!="No Data",1,IF(#REF!&lt;&gt;"",1,0))</f>
        <v>#REF!</v>
      </c>
      <c r="AB81" s="205" t="e">
        <f>IF('Crisis Indicator Data'!#REF!="No Data",1,IF(#REF!&lt;&gt;"",1,0))</f>
        <v>#REF!</v>
      </c>
      <c r="AC81" s="205" t="e">
        <f>IF('Crisis Indicator Data'!#REF!="No Data",1,IF(#REF!&lt;&gt;"",1,0))</f>
        <v>#REF!</v>
      </c>
      <c r="AD81" s="205" t="e">
        <f>IF('Crisis Indicator Data'!#REF!="No Data",1,IF(#REF!&lt;&gt;"",1,0))</f>
        <v>#REF!</v>
      </c>
      <c r="AE81" s="205" t="e">
        <f>IF('Crisis Indicator Data'!#REF!="No Data",1,IF(#REF!&lt;&gt;"",1,0))</f>
        <v>#REF!</v>
      </c>
      <c r="AF81" s="205" t="e">
        <f>IF('Crisis Indicator Data'!#REF!="No Data",1,IF(#REF!&lt;&gt;"",1,0))</f>
        <v>#REF!</v>
      </c>
      <c r="AG81" s="205" t="e">
        <f>IF('Crisis Indicator Data'!#REF!="No Data",1,IF(#REF!&lt;&gt;"",1,0))</f>
        <v>#REF!</v>
      </c>
      <c r="AH81" s="205" t="e">
        <f>IF('Crisis Indicator Data'!#REF!="No Data",1,IF(#REF!&lt;&gt;"",1,0))</f>
        <v>#REF!</v>
      </c>
      <c r="AI81" s="205" t="e">
        <f>IF('Crisis Indicator Data'!#REF!="No Data",1,IF(#REF!&lt;&gt;"",1,0))</f>
        <v>#REF!</v>
      </c>
      <c r="AJ81" s="205" t="e">
        <f>IF('Crisis Indicator Data'!#REF!="No Data",1,IF(#REF!&lt;&gt;"",1,0))</f>
        <v>#REF!</v>
      </c>
      <c r="AK81" s="205" t="e">
        <f>IF('Crisis Indicator Data'!#REF!="No Data",1,IF(#REF!&lt;&gt;"",1,0))</f>
        <v>#REF!</v>
      </c>
      <c r="AL81" s="205" t="e">
        <f>IF('Crisis Indicator Data'!#REF!="No Data",1,IF(#REF!&lt;&gt;"",1,0))</f>
        <v>#REF!</v>
      </c>
      <c r="AM81" s="205" t="e">
        <f>IF('Crisis Indicator Data'!#REF!="No Data",1,IF(#REF!&lt;&gt;"",1,0))</f>
        <v>#REF!</v>
      </c>
      <c r="AN81" s="205" t="e">
        <f>IF('Crisis Indicator Data'!#REF!="No Data",1,IF(#REF!&lt;&gt;"",1,0))</f>
        <v>#REF!</v>
      </c>
      <c r="AO81" s="205" t="e">
        <f>IF('Crisis Indicator Data'!#REF!="No Data",1,IF(#REF!&lt;&gt;"",1,0))</f>
        <v>#REF!</v>
      </c>
      <c r="AP81" s="205" t="e">
        <f>IF('Crisis Indicator Data'!#REF!="No Data",1,IF(#REF!&lt;&gt;"",1,0))</f>
        <v>#REF!</v>
      </c>
      <c r="AQ81" s="205" t="e">
        <f>IF('Crisis Indicator Data'!#REF!="No Data",1,IF(#REF!&lt;&gt;"",1,0))</f>
        <v>#REF!</v>
      </c>
      <c r="AR81" s="205" t="e">
        <f>IF('Crisis Indicator Data'!#REF!="No Data",1,IF(#REF!&lt;&gt;"",1,0))</f>
        <v>#REF!</v>
      </c>
      <c r="AS81" s="205" t="e">
        <f>IF('Crisis Indicator Data'!#REF!="No Data",1,IF(#REF!&lt;&gt;"",1,0))</f>
        <v>#REF!</v>
      </c>
      <c r="AT81" s="205" t="e">
        <f>IF('Crisis Indicator Data'!#REF!="No Data",1,IF(#REF!&lt;&gt;"",1,0))</f>
        <v>#REF!</v>
      </c>
      <c r="AU81" s="205" t="e">
        <f>IF('Crisis Indicator Data'!#REF!="No Data",1,IF(#REF!&lt;&gt;"",1,0))</f>
        <v>#REF!</v>
      </c>
      <c r="AV81" s="205" t="e">
        <f>IF('Crisis Indicator Data'!#REF!="No Data",1,IF(#REF!&lt;&gt;"",1,0))</f>
        <v>#REF!</v>
      </c>
      <c r="AW81" s="205" t="e">
        <f>IF('Crisis Indicator Data'!#REF!="No Data",1,IF(#REF!&lt;&gt;"",1,0))</f>
        <v>#REF!</v>
      </c>
      <c r="AX81" s="205" t="e">
        <f>IF('Crisis Indicator Data'!#REF!="No Data",1,IF(#REF!&lt;&gt;"",1,0))</f>
        <v>#REF!</v>
      </c>
      <c r="AY81" s="205" t="e">
        <f>IF('Crisis Indicator Data'!#REF!="No Data",1,IF(#REF!&lt;&gt;"",1,0))</f>
        <v>#REF!</v>
      </c>
      <c r="AZ81" s="205" t="e">
        <f>IF('Crisis Indicator Data'!#REF!="No Data",1,IF(#REF!&lt;&gt;"",1,0))</f>
        <v>#REF!</v>
      </c>
      <c r="BA81" t="e">
        <f t="shared" si="4"/>
        <v>#REF!</v>
      </c>
      <c r="BB81" s="22" t="e">
        <f t="shared" si="5"/>
        <v>#REF!</v>
      </c>
    </row>
    <row r="82" spans="1:54" x14ac:dyDescent="0.35">
      <c r="A82" t="s">
        <v>7031</v>
      </c>
      <c r="B82" s="205" t="e">
        <f>IF('Crisis Indicator Data'!#REF!="No Data",1,IF(#REF!&lt;&gt;"",1,0))</f>
        <v>#REF!</v>
      </c>
      <c r="C82" s="205" t="e">
        <f>IF('Crisis Indicator Data'!#REF!="No Data",1,IF(#REF!&lt;&gt;"",1,0))</f>
        <v>#REF!</v>
      </c>
      <c r="D82" s="205" t="e">
        <f>IF('Crisis Indicator Data'!#REF!="No Data",1,IF(#REF!&lt;&gt;"",1,0))</f>
        <v>#REF!</v>
      </c>
      <c r="E82" s="205" t="e">
        <f>IF('Crisis Indicator Data'!#REF!="No Data",1,IF(#REF!&lt;&gt;"",1,0))</f>
        <v>#REF!</v>
      </c>
      <c r="F82" s="205" t="e">
        <f>IF('Crisis Indicator Data'!#REF!="No Data",1,IF(#REF!&lt;&gt;"",1,0))</f>
        <v>#REF!</v>
      </c>
      <c r="G82" s="205" t="e">
        <f>IF('Crisis Indicator Data'!#REF!="No Data",1,IF(#REF!&lt;&gt;"",1,0))</f>
        <v>#REF!</v>
      </c>
      <c r="H82" s="205" t="e">
        <f>IF('Crisis Indicator Data'!#REF!="No Data",1,IF(#REF!&lt;&gt;"",1,0))</f>
        <v>#REF!</v>
      </c>
      <c r="I82" s="205" t="e">
        <f>IF('Crisis Indicator Data'!#REF!="No Data",1,IF(#REF!&lt;&gt;"",1,0))</f>
        <v>#REF!</v>
      </c>
      <c r="J82" s="205" t="e">
        <f>IF('Crisis Indicator Data'!#REF!="No Data",1,IF(#REF!&lt;&gt;"",1,0))</f>
        <v>#REF!</v>
      </c>
      <c r="K82" s="205" t="e">
        <f>IF('Crisis Indicator Data'!#REF!="No Data",1,IF(#REF!&lt;&gt;"",1,0))</f>
        <v>#REF!</v>
      </c>
      <c r="L82" s="205" t="e">
        <f>IF('Crisis Indicator Data'!#REF!="No Data",1,IF(#REF!&lt;&gt;"",1,0))</f>
        <v>#REF!</v>
      </c>
      <c r="M82" s="205" t="e">
        <f>IF('Crisis Indicator Data'!#REF!="No Data",1,IF(#REF!&lt;&gt;"",1,0))</f>
        <v>#REF!</v>
      </c>
      <c r="N82" s="205" t="e">
        <f>IF('Crisis Indicator Data'!#REF!="No Data",1,IF(#REF!&lt;&gt;"",1,0))</f>
        <v>#REF!</v>
      </c>
      <c r="O82" s="205" t="e">
        <f>IF('Crisis Indicator Data'!#REF!="No Data",1,IF(#REF!&lt;&gt;"",1,0))</f>
        <v>#REF!</v>
      </c>
      <c r="P82" s="205" t="e">
        <f>IF('Crisis Indicator Data'!#REF!="No Data",1,IF(#REF!&lt;&gt;"",1,0))</f>
        <v>#REF!</v>
      </c>
      <c r="Q82" s="205" t="e">
        <f>IF('Crisis Indicator Data'!#REF!="No Data",1,IF(#REF!&lt;&gt;"",1,0))</f>
        <v>#REF!</v>
      </c>
      <c r="R82" s="205" t="e">
        <f>IF('Crisis Indicator Data'!#REF!="No Data",1,IF(#REF!&lt;&gt;"",1,0))</f>
        <v>#REF!</v>
      </c>
      <c r="S82" s="205" t="e">
        <f>IF('Crisis Indicator Data'!#REF!="No Data",1,IF(#REF!&lt;&gt;"",1,0))</f>
        <v>#REF!</v>
      </c>
      <c r="T82" s="205" t="e">
        <f>IF('Crisis Indicator Data'!#REF!="No Data",1,IF(#REF!&lt;&gt;"",1,0))</f>
        <v>#REF!</v>
      </c>
      <c r="U82" s="205" t="e">
        <f>IF('Crisis Indicator Data'!#REF!="No Data",1,IF(#REF!&lt;&gt;"",1,0))</f>
        <v>#REF!</v>
      </c>
      <c r="V82" s="205" t="e">
        <f>IF('Crisis Indicator Data'!#REF!="No Data",1,IF(#REF!&lt;&gt;"",1,0))</f>
        <v>#REF!</v>
      </c>
      <c r="W82" s="205" t="e">
        <f>IF('Crisis Indicator Data'!#REF!="No Data",1,IF(#REF!&lt;&gt;"",1,0))</f>
        <v>#REF!</v>
      </c>
      <c r="X82" s="205" t="e">
        <f>IF('Crisis Indicator Data'!#REF!="No Data",1,IF(#REF!&lt;&gt;"",1,0))</f>
        <v>#REF!</v>
      </c>
      <c r="Y82" s="205" t="e">
        <f>IF('Crisis Indicator Data'!#REF!="No Data",1,IF(#REF!&lt;&gt;"",1,0))</f>
        <v>#REF!</v>
      </c>
      <c r="Z82" s="205" t="e">
        <f>IF('Crisis Indicator Data'!#REF!="No Data",1,IF(#REF!&lt;&gt;"",1,0))</f>
        <v>#REF!</v>
      </c>
      <c r="AA82" s="205" t="e">
        <f>IF('Crisis Indicator Data'!#REF!="No Data",1,IF(#REF!&lt;&gt;"",1,0))</f>
        <v>#REF!</v>
      </c>
      <c r="AB82" s="205" t="e">
        <f>IF('Crisis Indicator Data'!#REF!="No Data",1,IF(#REF!&lt;&gt;"",1,0))</f>
        <v>#REF!</v>
      </c>
      <c r="AC82" s="205" t="e">
        <f>IF('Crisis Indicator Data'!#REF!="No Data",1,IF(#REF!&lt;&gt;"",1,0))</f>
        <v>#REF!</v>
      </c>
      <c r="AD82" s="205" t="e">
        <f>IF('Crisis Indicator Data'!#REF!="No Data",1,IF(#REF!&lt;&gt;"",1,0))</f>
        <v>#REF!</v>
      </c>
      <c r="AE82" s="205" t="e">
        <f>IF('Crisis Indicator Data'!#REF!="No Data",1,IF(#REF!&lt;&gt;"",1,0))</f>
        <v>#REF!</v>
      </c>
      <c r="AF82" s="205" t="e">
        <f>IF('Crisis Indicator Data'!#REF!="No Data",1,IF(#REF!&lt;&gt;"",1,0))</f>
        <v>#REF!</v>
      </c>
      <c r="AG82" s="205" t="e">
        <f>IF('Crisis Indicator Data'!#REF!="No Data",1,IF(#REF!&lt;&gt;"",1,0))</f>
        <v>#REF!</v>
      </c>
      <c r="AH82" s="205" t="e">
        <f>IF('Crisis Indicator Data'!#REF!="No Data",1,IF(#REF!&lt;&gt;"",1,0))</f>
        <v>#REF!</v>
      </c>
      <c r="AI82" s="205" t="e">
        <f>IF('Crisis Indicator Data'!#REF!="No Data",1,IF(#REF!&lt;&gt;"",1,0))</f>
        <v>#REF!</v>
      </c>
      <c r="AJ82" s="205" t="e">
        <f>IF('Crisis Indicator Data'!#REF!="No Data",1,IF(#REF!&lt;&gt;"",1,0))</f>
        <v>#REF!</v>
      </c>
      <c r="AK82" s="205" t="e">
        <f>IF('Crisis Indicator Data'!#REF!="No Data",1,IF(#REF!&lt;&gt;"",1,0))</f>
        <v>#REF!</v>
      </c>
      <c r="AL82" s="205" t="e">
        <f>IF('Crisis Indicator Data'!#REF!="No Data",1,IF(#REF!&lt;&gt;"",1,0))</f>
        <v>#REF!</v>
      </c>
      <c r="AM82" s="205" t="e">
        <f>IF('Crisis Indicator Data'!#REF!="No Data",1,IF(#REF!&lt;&gt;"",1,0))</f>
        <v>#REF!</v>
      </c>
      <c r="AN82" s="205" t="e">
        <f>IF('Crisis Indicator Data'!#REF!="No Data",1,IF(#REF!&lt;&gt;"",1,0))</f>
        <v>#REF!</v>
      </c>
      <c r="AO82" s="205" t="e">
        <f>IF('Crisis Indicator Data'!#REF!="No Data",1,IF(#REF!&lt;&gt;"",1,0))</f>
        <v>#REF!</v>
      </c>
      <c r="AP82" s="205" t="e">
        <f>IF('Crisis Indicator Data'!#REF!="No Data",1,IF(#REF!&lt;&gt;"",1,0))</f>
        <v>#REF!</v>
      </c>
      <c r="AQ82" s="205" t="e">
        <f>IF('Crisis Indicator Data'!#REF!="No Data",1,IF(#REF!&lt;&gt;"",1,0))</f>
        <v>#REF!</v>
      </c>
      <c r="AR82" s="205" t="e">
        <f>IF('Crisis Indicator Data'!#REF!="No Data",1,IF(#REF!&lt;&gt;"",1,0))</f>
        <v>#REF!</v>
      </c>
      <c r="AS82" s="205" t="e">
        <f>IF('Crisis Indicator Data'!#REF!="No Data",1,IF(#REF!&lt;&gt;"",1,0))</f>
        <v>#REF!</v>
      </c>
      <c r="AT82" s="205" t="e">
        <f>IF('Crisis Indicator Data'!#REF!="No Data",1,IF(#REF!&lt;&gt;"",1,0))</f>
        <v>#REF!</v>
      </c>
      <c r="AU82" s="205" t="e">
        <f>IF('Crisis Indicator Data'!#REF!="No Data",1,IF(#REF!&lt;&gt;"",1,0))</f>
        <v>#REF!</v>
      </c>
      <c r="AV82" s="205" t="e">
        <f>IF('Crisis Indicator Data'!#REF!="No Data",1,IF(#REF!&lt;&gt;"",1,0))</f>
        <v>#REF!</v>
      </c>
      <c r="AW82" s="205" t="e">
        <f>IF('Crisis Indicator Data'!#REF!="No Data",1,IF(#REF!&lt;&gt;"",1,0))</f>
        <v>#REF!</v>
      </c>
      <c r="AX82" s="205" t="e">
        <f>IF('Crisis Indicator Data'!#REF!="No Data",1,IF(#REF!&lt;&gt;"",1,0))</f>
        <v>#REF!</v>
      </c>
      <c r="AY82" s="205" t="e">
        <f>IF('Crisis Indicator Data'!#REF!="No Data",1,IF(#REF!&lt;&gt;"",1,0))</f>
        <v>#REF!</v>
      </c>
      <c r="AZ82" s="205" t="e">
        <f>IF('Crisis Indicator Data'!#REF!="No Data",1,IF(#REF!&lt;&gt;"",1,0))</f>
        <v>#REF!</v>
      </c>
      <c r="BA82" t="e">
        <f t="shared" si="4"/>
        <v>#REF!</v>
      </c>
      <c r="BB82" s="22" t="e">
        <f t="shared" si="5"/>
        <v>#REF!</v>
      </c>
    </row>
    <row r="83" spans="1:54" x14ac:dyDescent="0.35">
      <c r="A83" t="s">
        <v>7033</v>
      </c>
      <c r="B83" s="205" t="e">
        <f>IF('Crisis Indicator Data'!#REF!="No Data",1,IF(#REF!&lt;&gt;"",1,0))</f>
        <v>#REF!</v>
      </c>
      <c r="C83" s="205" t="e">
        <f>IF('Crisis Indicator Data'!#REF!="No Data",1,IF(#REF!&lt;&gt;"",1,0))</f>
        <v>#REF!</v>
      </c>
      <c r="D83" s="205" t="e">
        <f>IF('Crisis Indicator Data'!#REF!="No Data",1,IF(#REF!&lt;&gt;"",1,0))</f>
        <v>#REF!</v>
      </c>
      <c r="E83" s="205" t="e">
        <f>IF('Crisis Indicator Data'!#REF!="No Data",1,IF(#REF!&lt;&gt;"",1,0))</f>
        <v>#REF!</v>
      </c>
      <c r="F83" s="205" t="e">
        <f>IF('Crisis Indicator Data'!#REF!="No Data",1,IF(#REF!&lt;&gt;"",1,0))</f>
        <v>#REF!</v>
      </c>
      <c r="G83" s="205" t="e">
        <f>IF('Crisis Indicator Data'!#REF!="No Data",1,IF(#REF!&lt;&gt;"",1,0))</f>
        <v>#REF!</v>
      </c>
      <c r="H83" s="205" t="e">
        <f>IF('Crisis Indicator Data'!#REF!="No Data",1,IF(#REF!&lt;&gt;"",1,0))</f>
        <v>#REF!</v>
      </c>
      <c r="I83" s="205" t="e">
        <f>IF('Crisis Indicator Data'!#REF!="No Data",1,IF(#REF!&lt;&gt;"",1,0))</f>
        <v>#REF!</v>
      </c>
      <c r="J83" s="205" t="e">
        <f>IF('Crisis Indicator Data'!#REF!="No Data",1,IF(#REF!&lt;&gt;"",1,0))</f>
        <v>#REF!</v>
      </c>
      <c r="K83" s="205" t="e">
        <f>IF('Crisis Indicator Data'!#REF!="No Data",1,IF(#REF!&lt;&gt;"",1,0))</f>
        <v>#REF!</v>
      </c>
      <c r="L83" s="205" t="e">
        <f>IF('Crisis Indicator Data'!#REF!="No Data",1,IF(#REF!&lt;&gt;"",1,0))</f>
        <v>#REF!</v>
      </c>
      <c r="M83" s="205" t="e">
        <f>IF('Crisis Indicator Data'!#REF!="No Data",1,IF(#REF!&lt;&gt;"",1,0))</f>
        <v>#REF!</v>
      </c>
      <c r="N83" s="205" t="e">
        <f>IF('Crisis Indicator Data'!#REF!="No Data",1,IF(#REF!&lt;&gt;"",1,0))</f>
        <v>#REF!</v>
      </c>
      <c r="O83" s="205" t="e">
        <f>IF('Crisis Indicator Data'!#REF!="No Data",1,IF(#REF!&lt;&gt;"",1,0))</f>
        <v>#REF!</v>
      </c>
      <c r="P83" s="205" t="e">
        <f>IF('Crisis Indicator Data'!#REF!="No Data",1,IF(#REF!&lt;&gt;"",1,0))</f>
        <v>#REF!</v>
      </c>
      <c r="Q83" s="205" t="e">
        <f>IF('Crisis Indicator Data'!#REF!="No Data",1,IF(#REF!&lt;&gt;"",1,0))</f>
        <v>#REF!</v>
      </c>
      <c r="R83" s="205" t="e">
        <f>IF('Crisis Indicator Data'!#REF!="No Data",1,IF(#REF!&lt;&gt;"",1,0))</f>
        <v>#REF!</v>
      </c>
      <c r="S83" s="205" t="e">
        <f>IF('Crisis Indicator Data'!#REF!="No Data",1,IF(#REF!&lt;&gt;"",1,0))</f>
        <v>#REF!</v>
      </c>
      <c r="T83" s="205" t="e">
        <f>IF('Crisis Indicator Data'!#REF!="No Data",1,IF(#REF!&lt;&gt;"",1,0))</f>
        <v>#REF!</v>
      </c>
      <c r="U83" s="205" t="e">
        <f>IF('Crisis Indicator Data'!#REF!="No Data",1,IF(#REF!&lt;&gt;"",1,0))</f>
        <v>#REF!</v>
      </c>
      <c r="V83" s="205" t="e">
        <f>IF('Crisis Indicator Data'!#REF!="No Data",1,IF(#REF!&lt;&gt;"",1,0))</f>
        <v>#REF!</v>
      </c>
      <c r="W83" s="205" t="e">
        <f>IF('Crisis Indicator Data'!#REF!="No Data",1,IF(#REF!&lt;&gt;"",1,0))</f>
        <v>#REF!</v>
      </c>
      <c r="X83" s="205" t="e">
        <f>IF('Crisis Indicator Data'!#REF!="No Data",1,IF(#REF!&lt;&gt;"",1,0))</f>
        <v>#REF!</v>
      </c>
      <c r="Y83" s="205" t="e">
        <f>IF('Crisis Indicator Data'!#REF!="No Data",1,IF(#REF!&lt;&gt;"",1,0))</f>
        <v>#REF!</v>
      </c>
      <c r="Z83" s="205" t="e">
        <f>IF('Crisis Indicator Data'!#REF!="No Data",1,IF(#REF!&lt;&gt;"",1,0))</f>
        <v>#REF!</v>
      </c>
      <c r="AA83" s="205" t="e">
        <f>IF('Crisis Indicator Data'!#REF!="No Data",1,IF(#REF!&lt;&gt;"",1,0))</f>
        <v>#REF!</v>
      </c>
      <c r="AB83" s="205" t="e">
        <f>IF('Crisis Indicator Data'!#REF!="No Data",1,IF(#REF!&lt;&gt;"",1,0))</f>
        <v>#REF!</v>
      </c>
      <c r="AC83" s="205" t="e">
        <f>IF('Crisis Indicator Data'!#REF!="No Data",1,IF(#REF!&lt;&gt;"",1,0))</f>
        <v>#REF!</v>
      </c>
      <c r="AD83" s="205" t="e">
        <f>IF('Crisis Indicator Data'!#REF!="No Data",1,IF(#REF!&lt;&gt;"",1,0))</f>
        <v>#REF!</v>
      </c>
      <c r="AE83" s="205" t="e">
        <f>IF('Crisis Indicator Data'!#REF!="No Data",1,IF(#REF!&lt;&gt;"",1,0))</f>
        <v>#REF!</v>
      </c>
      <c r="AF83" s="205" t="e">
        <f>IF('Crisis Indicator Data'!#REF!="No Data",1,IF(#REF!&lt;&gt;"",1,0))</f>
        <v>#REF!</v>
      </c>
      <c r="AG83" s="205" t="e">
        <f>IF('Crisis Indicator Data'!#REF!="No Data",1,IF(#REF!&lt;&gt;"",1,0))</f>
        <v>#REF!</v>
      </c>
      <c r="AH83" s="205" t="e">
        <f>IF('Crisis Indicator Data'!#REF!="No Data",1,IF(#REF!&lt;&gt;"",1,0))</f>
        <v>#REF!</v>
      </c>
      <c r="AI83" s="205" t="e">
        <f>IF('Crisis Indicator Data'!#REF!="No Data",1,IF(#REF!&lt;&gt;"",1,0))</f>
        <v>#REF!</v>
      </c>
      <c r="AJ83" s="205" t="e">
        <f>IF('Crisis Indicator Data'!#REF!="No Data",1,IF(#REF!&lt;&gt;"",1,0))</f>
        <v>#REF!</v>
      </c>
      <c r="AK83" s="205" t="e">
        <f>IF('Crisis Indicator Data'!#REF!="No Data",1,IF(#REF!&lt;&gt;"",1,0))</f>
        <v>#REF!</v>
      </c>
      <c r="AL83" s="205" t="e">
        <f>IF('Crisis Indicator Data'!#REF!="No Data",1,IF(#REF!&lt;&gt;"",1,0))</f>
        <v>#REF!</v>
      </c>
      <c r="AM83" s="205" t="e">
        <f>IF('Crisis Indicator Data'!#REF!="No Data",1,IF(#REF!&lt;&gt;"",1,0))</f>
        <v>#REF!</v>
      </c>
      <c r="AN83" s="205" t="e">
        <f>IF('Crisis Indicator Data'!#REF!="No Data",1,IF(#REF!&lt;&gt;"",1,0))</f>
        <v>#REF!</v>
      </c>
      <c r="AO83" s="205" t="e">
        <f>IF('Crisis Indicator Data'!#REF!="No Data",1,IF(#REF!&lt;&gt;"",1,0))</f>
        <v>#REF!</v>
      </c>
      <c r="AP83" s="205" t="e">
        <f>IF('Crisis Indicator Data'!#REF!="No Data",1,IF(#REF!&lt;&gt;"",1,0))</f>
        <v>#REF!</v>
      </c>
      <c r="AQ83" s="205" t="e">
        <f>IF('Crisis Indicator Data'!#REF!="No Data",1,IF(#REF!&lt;&gt;"",1,0))</f>
        <v>#REF!</v>
      </c>
      <c r="AR83" s="205" t="e">
        <f>IF('Crisis Indicator Data'!#REF!="No Data",1,IF(#REF!&lt;&gt;"",1,0))</f>
        <v>#REF!</v>
      </c>
      <c r="AS83" s="205" t="e">
        <f>IF('Crisis Indicator Data'!#REF!="No Data",1,IF(#REF!&lt;&gt;"",1,0))</f>
        <v>#REF!</v>
      </c>
      <c r="AT83" s="205" t="e">
        <f>IF('Crisis Indicator Data'!#REF!="No Data",1,IF(#REF!&lt;&gt;"",1,0))</f>
        <v>#REF!</v>
      </c>
      <c r="AU83" s="205" t="e">
        <f>IF('Crisis Indicator Data'!#REF!="No Data",1,IF(#REF!&lt;&gt;"",1,0))</f>
        <v>#REF!</v>
      </c>
      <c r="AV83" s="205" t="e">
        <f>IF('Crisis Indicator Data'!#REF!="No Data",1,IF(#REF!&lt;&gt;"",1,0))</f>
        <v>#REF!</v>
      </c>
      <c r="AW83" s="205" t="e">
        <f>IF('Crisis Indicator Data'!#REF!="No Data",1,IF(#REF!&lt;&gt;"",1,0))</f>
        <v>#REF!</v>
      </c>
      <c r="AX83" s="205" t="e">
        <f>IF('Crisis Indicator Data'!#REF!="No Data",1,IF(#REF!&lt;&gt;"",1,0))</f>
        <v>#REF!</v>
      </c>
      <c r="AY83" s="205" t="e">
        <f>IF('Crisis Indicator Data'!#REF!="No Data",1,IF(#REF!&lt;&gt;"",1,0))</f>
        <v>#REF!</v>
      </c>
      <c r="AZ83" s="205" t="e">
        <f>IF('Crisis Indicator Data'!#REF!="No Data",1,IF(#REF!&lt;&gt;"",1,0))</f>
        <v>#REF!</v>
      </c>
      <c r="BA83" t="e">
        <f t="shared" si="4"/>
        <v>#REF!</v>
      </c>
      <c r="BB83" s="22" t="e">
        <f t="shared" si="5"/>
        <v>#REF!</v>
      </c>
    </row>
    <row r="84" spans="1:54" x14ac:dyDescent="0.35">
      <c r="A84" t="s">
        <v>7036</v>
      </c>
      <c r="B84" s="205" t="e">
        <f>IF('Crisis Indicator Data'!#REF!="No Data",1,IF(#REF!&lt;&gt;"",1,0))</f>
        <v>#REF!</v>
      </c>
      <c r="C84" s="205" t="e">
        <f>IF('Crisis Indicator Data'!#REF!="No Data",1,IF(#REF!&lt;&gt;"",1,0))</f>
        <v>#REF!</v>
      </c>
      <c r="D84" s="205" t="e">
        <f>IF('Crisis Indicator Data'!#REF!="No Data",1,IF(#REF!&lt;&gt;"",1,0))</f>
        <v>#REF!</v>
      </c>
      <c r="E84" s="205" t="e">
        <f>IF('Crisis Indicator Data'!#REF!="No Data",1,IF(#REF!&lt;&gt;"",1,0))</f>
        <v>#REF!</v>
      </c>
      <c r="F84" s="205" t="e">
        <f>IF('Crisis Indicator Data'!#REF!="No Data",1,IF(#REF!&lt;&gt;"",1,0))</f>
        <v>#REF!</v>
      </c>
      <c r="G84" s="205" t="e">
        <f>IF('Crisis Indicator Data'!#REF!="No Data",1,IF(#REF!&lt;&gt;"",1,0))</f>
        <v>#REF!</v>
      </c>
      <c r="H84" s="205" t="e">
        <f>IF('Crisis Indicator Data'!#REF!="No Data",1,IF(#REF!&lt;&gt;"",1,0))</f>
        <v>#REF!</v>
      </c>
      <c r="I84" s="205" t="e">
        <f>IF('Crisis Indicator Data'!#REF!="No Data",1,IF(#REF!&lt;&gt;"",1,0))</f>
        <v>#REF!</v>
      </c>
      <c r="J84" s="205" t="e">
        <f>IF('Crisis Indicator Data'!#REF!="No Data",1,IF(#REF!&lt;&gt;"",1,0))</f>
        <v>#REF!</v>
      </c>
      <c r="K84" s="205" t="e">
        <f>IF('Crisis Indicator Data'!#REF!="No Data",1,IF(#REF!&lt;&gt;"",1,0))</f>
        <v>#REF!</v>
      </c>
      <c r="L84" s="205" t="e">
        <f>IF('Crisis Indicator Data'!#REF!="No Data",1,IF(#REF!&lt;&gt;"",1,0))</f>
        <v>#REF!</v>
      </c>
      <c r="M84" s="205" t="e">
        <f>IF('Crisis Indicator Data'!#REF!="No Data",1,IF(#REF!&lt;&gt;"",1,0))</f>
        <v>#REF!</v>
      </c>
      <c r="N84" s="205" t="e">
        <f>IF('Crisis Indicator Data'!#REF!="No Data",1,IF(#REF!&lt;&gt;"",1,0))</f>
        <v>#REF!</v>
      </c>
      <c r="O84" s="205" t="e">
        <f>IF('Crisis Indicator Data'!#REF!="No Data",1,IF(#REF!&lt;&gt;"",1,0))</f>
        <v>#REF!</v>
      </c>
      <c r="P84" s="205" t="e">
        <f>IF('Crisis Indicator Data'!#REF!="No Data",1,IF(#REF!&lt;&gt;"",1,0))</f>
        <v>#REF!</v>
      </c>
      <c r="Q84" s="205" t="e">
        <f>IF('Crisis Indicator Data'!#REF!="No Data",1,IF(#REF!&lt;&gt;"",1,0))</f>
        <v>#REF!</v>
      </c>
      <c r="R84" s="205" t="e">
        <f>IF('Crisis Indicator Data'!#REF!="No Data",1,IF(#REF!&lt;&gt;"",1,0))</f>
        <v>#REF!</v>
      </c>
      <c r="S84" s="205" t="e">
        <f>IF('Crisis Indicator Data'!#REF!="No Data",1,IF(#REF!&lt;&gt;"",1,0))</f>
        <v>#REF!</v>
      </c>
      <c r="T84" s="205" t="e">
        <f>IF('Crisis Indicator Data'!#REF!="No Data",1,IF(#REF!&lt;&gt;"",1,0))</f>
        <v>#REF!</v>
      </c>
      <c r="U84" s="205" t="e">
        <f>IF('Crisis Indicator Data'!#REF!="No Data",1,IF(#REF!&lt;&gt;"",1,0))</f>
        <v>#REF!</v>
      </c>
      <c r="V84" s="205" t="e">
        <f>IF('Crisis Indicator Data'!#REF!="No Data",1,IF(#REF!&lt;&gt;"",1,0))</f>
        <v>#REF!</v>
      </c>
      <c r="W84" s="205" t="e">
        <f>IF('Crisis Indicator Data'!#REF!="No Data",1,IF(#REF!&lt;&gt;"",1,0))</f>
        <v>#REF!</v>
      </c>
      <c r="X84" s="205" t="e">
        <f>IF('Crisis Indicator Data'!#REF!="No Data",1,IF(#REF!&lt;&gt;"",1,0))</f>
        <v>#REF!</v>
      </c>
      <c r="Y84" s="205" t="e">
        <f>IF('Crisis Indicator Data'!#REF!="No Data",1,IF(#REF!&lt;&gt;"",1,0))</f>
        <v>#REF!</v>
      </c>
      <c r="Z84" s="205" t="e">
        <f>IF('Crisis Indicator Data'!#REF!="No Data",1,IF(#REF!&lt;&gt;"",1,0))</f>
        <v>#REF!</v>
      </c>
      <c r="AA84" s="205" t="e">
        <f>IF('Crisis Indicator Data'!#REF!="No Data",1,IF(#REF!&lt;&gt;"",1,0))</f>
        <v>#REF!</v>
      </c>
      <c r="AB84" s="205" t="e">
        <f>IF('Crisis Indicator Data'!#REF!="No Data",1,IF(#REF!&lt;&gt;"",1,0))</f>
        <v>#REF!</v>
      </c>
      <c r="AC84" s="205" t="e">
        <f>IF('Crisis Indicator Data'!#REF!="No Data",1,IF(#REF!&lt;&gt;"",1,0))</f>
        <v>#REF!</v>
      </c>
      <c r="AD84" s="205" t="e">
        <f>IF('Crisis Indicator Data'!#REF!="No Data",1,IF(#REF!&lt;&gt;"",1,0))</f>
        <v>#REF!</v>
      </c>
      <c r="AE84" s="205" t="e">
        <f>IF('Crisis Indicator Data'!#REF!="No Data",1,IF(#REF!&lt;&gt;"",1,0))</f>
        <v>#REF!</v>
      </c>
      <c r="AF84" s="205" t="e">
        <f>IF('Crisis Indicator Data'!#REF!="No Data",1,IF(#REF!&lt;&gt;"",1,0))</f>
        <v>#REF!</v>
      </c>
      <c r="AG84" s="205" t="e">
        <f>IF('Crisis Indicator Data'!#REF!="No Data",1,IF(#REF!&lt;&gt;"",1,0))</f>
        <v>#REF!</v>
      </c>
      <c r="AH84" s="205" t="e">
        <f>IF('Crisis Indicator Data'!#REF!="No Data",1,IF(#REF!&lt;&gt;"",1,0))</f>
        <v>#REF!</v>
      </c>
      <c r="AI84" s="205" t="e">
        <f>IF('Crisis Indicator Data'!#REF!="No Data",1,IF(#REF!&lt;&gt;"",1,0))</f>
        <v>#REF!</v>
      </c>
      <c r="AJ84" s="205" t="e">
        <f>IF('Crisis Indicator Data'!#REF!="No Data",1,IF(#REF!&lt;&gt;"",1,0))</f>
        <v>#REF!</v>
      </c>
      <c r="AK84" s="205" t="e">
        <f>IF('Crisis Indicator Data'!#REF!="No Data",1,IF(#REF!&lt;&gt;"",1,0))</f>
        <v>#REF!</v>
      </c>
      <c r="AL84" s="205" t="e">
        <f>IF('Crisis Indicator Data'!#REF!="No Data",1,IF(#REF!&lt;&gt;"",1,0))</f>
        <v>#REF!</v>
      </c>
      <c r="AM84" s="205" t="e">
        <f>IF('Crisis Indicator Data'!#REF!="No Data",1,IF(#REF!&lt;&gt;"",1,0))</f>
        <v>#REF!</v>
      </c>
      <c r="AN84" s="205" t="e">
        <f>IF('Crisis Indicator Data'!#REF!="No Data",1,IF(#REF!&lt;&gt;"",1,0))</f>
        <v>#REF!</v>
      </c>
      <c r="AO84" s="205" t="e">
        <f>IF('Crisis Indicator Data'!#REF!="No Data",1,IF(#REF!&lt;&gt;"",1,0))</f>
        <v>#REF!</v>
      </c>
      <c r="AP84" s="205" t="e">
        <f>IF('Crisis Indicator Data'!#REF!="No Data",1,IF(#REF!&lt;&gt;"",1,0))</f>
        <v>#REF!</v>
      </c>
      <c r="AQ84" s="205" t="e">
        <f>IF('Crisis Indicator Data'!#REF!="No Data",1,IF(#REF!&lt;&gt;"",1,0))</f>
        <v>#REF!</v>
      </c>
      <c r="AR84" s="205" t="e">
        <f>IF('Crisis Indicator Data'!#REF!="No Data",1,IF(#REF!&lt;&gt;"",1,0))</f>
        <v>#REF!</v>
      </c>
      <c r="AS84" s="205" t="e">
        <f>IF('Crisis Indicator Data'!#REF!="No Data",1,IF(#REF!&lt;&gt;"",1,0))</f>
        <v>#REF!</v>
      </c>
      <c r="AT84" s="205" t="e">
        <f>IF('Crisis Indicator Data'!#REF!="No Data",1,IF(#REF!&lt;&gt;"",1,0))</f>
        <v>#REF!</v>
      </c>
      <c r="AU84" s="205" t="e">
        <f>IF('Crisis Indicator Data'!#REF!="No Data",1,IF(#REF!&lt;&gt;"",1,0))</f>
        <v>#REF!</v>
      </c>
      <c r="AV84" s="205" t="e">
        <f>IF('Crisis Indicator Data'!#REF!="No Data",1,IF(#REF!&lt;&gt;"",1,0))</f>
        <v>#REF!</v>
      </c>
      <c r="AW84" s="205" t="e">
        <f>IF('Crisis Indicator Data'!#REF!="No Data",1,IF(#REF!&lt;&gt;"",1,0))</f>
        <v>#REF!</v>
      </c>
      <c r="AX84" s="205" t="e">
        <f>IF('Crisis Indicator Data'!#REF!="No Data",1,IF(#REF!&lt;&gt;"",1,0))</f>
        <v>#REF!</v>
      </c>
      <c r="AY84" s="205" t="e">
        <f>IF('Crisis Indicator Data'!#REF!="No Data",1,IF(#REF!&lt;&gt;"",1,0))</f>
        <v>#REF!</v>
      </c>
      <c r="AZ84" s="205" t="e">
        <f>IF('Crisis Indicator Data'!#REF!="No Data",1,IF(#REF!&lt;&gt;"",1,0))</f>
        <v>#REF!</v>
      </c>
      <c r="BA84" t="e">
        <f t="shared" si="4"/>
        <v>#REF!</v>
      </c>
      <c r="BB84" s="22" t="e">
        <f t="shared" si="5"/>
        <v>#REF!</v>
      </c>
    </row>
    <row r="85" spans="1:54" x14ac:dyDescent="0.35">
      <c r="A85" t="s">
        <v>7034</v>
      </c>
      <c r="B85" s="205" t="e">
        <f>IF('Crisis Indicator Data'!#REF!="No Data",1,IF(#REF!&lt;&gt;"",1,0))</f>
        <v>#REF!</v>
      </c>
      <c r="C85" s="205" t="e">
        <f>IF('Crisis Indicator Data'!#REF!="No Data",1,IF(#REF!&lt;&gt;"",1,0))</f>
        <v>#REF!</v>
      </c>
      <c r="D85" s="205" t="e">
        <f>IF('Crisis Indicator Data'!#REF!="No Data",1,IF(#REF!&lt;&gt;"",1,0))</f>
        <v>#REF!</v>
      </c>
      <c r="E85" s="205" t="e">
        <f>IF('Crisis Indicator Data'!#REF!="No Data",1,IF(#REF!&lt;&gt;"",1,0))</f>
        <v>#REF!</v>
      </c>
      <c r="F85" s="205" t="e">
        <f>IF('Crisis Indicator Data'!#REF!="No Data",1,IF(#REF!&lt;&gt;"",1,0))</f>
        <v>#REF!</v>
      </c>
      <c r="G85" s="205" t="e">
        <f>IF('Crisis Indicator Data'!#REF!="No Data",1,IF(#REF!&lt;&gt;"",1,0))</f>
        <v>#REF!</v>
      </c>
      <c r="H85" s="205" t="e">
        <f>IF('Crisis Indicator Data'!#REF!="No Data",1,IF(#REF!&lt;&gt;"",1,0))</f>
        <v>#REF!</v>
      </c>
      <c r="I85" s="205" t="e">
        <f>IF('Crisis Indicator Data'!#REF!="No Data",1,IF(#REF!&lt;&gt;"",1,0))</f>
        <v>#REF!</v>
      </c>
      <c r="J85" s="205" t="e">
        <f>IF('Crisis Indicator Data'!#REF!="No Data",1,IF(#REF!&lt;&gt;"",1,0))</f>
        <v>#REF!</v>
      </c>
      <c r="K85" s="205" t="e">
        <f>IF('Crisis Indicator Data'!#REF!="No Data",1,IF(#REF!&lt;&gt;"",1,0))</f>
        <v>#REF!</v>
      </c>
      <c r="L85" s="205" t="e">
        <f>IF('Crisis Indicator Data'!#REF!="No Data",1,IF(#REF!&lt;&gt;"",1,0))</f>
        <v>#REF!</v>
      </c>
      <c r="M85" s="205" t="e">
        <f>IF('Crisis Indicator Data'!#REF!="No Data",1,IF(#REF!&lt;&gt;"",1,0))</f>
        <v>#REF!</v>
      </c>
      <c r="N85" s="205" t="e">
        <f>IF('Crisis Indicator Data'!#REF!="No Data",1,IF(#REF!&lt;&gt;"",1,0))</f>
        <v>#REF!</v>
      </c>
      <c r="O85" s="205" t="e">
        <f>IF('Crisis Indicator Data'!#REF!="No Data",1,IF(#REF!&lt;&gt;"",1,0))</f>
        <v>#REF!</v>
      </c>
      <c r="P85" s="205" t="e">
        <f>IF('Crisis Indicator Data'!#REF!="No Data",1,IF(#REF!&lt;&gt;"",1,0))</f>
        <v>#REF!</v>
      </c>
      <c r="Q85" s="205" t="e">
        <f>IF('Crisis Indicator Data'!#REF!="No Data",1,IF(#REF!&lt;&gt;"",1,0))</f>
        <v>#REF!</v>
      </c>
      <c r="R85" s="205" t="e">
        <f>IF('Crisis Indicator Data'!#REF!="No Data",1,IF(#REF!&lt;&gt;"",1,0))</f>
        <v>#REF!</v>
      </c>
      <c r="S85" s="205" t="e">
        <f>IF('Crisis Indicator Data'!#REF!="No Data",1,IF(#REF!&lt;&gt;"",1,0))</f>
        <v>#REF!</v>
      </c>
      <c r="T85" s="205" t="e">
        <f>IF('Crisis Indicator Data'!#REF!="No Data",1,IF(#REF!&lt;&gt;"",1,0))</f>
        <v>#REF!</v>
      </c>
      <c r="U85" s="205" t="e">
        <f>IF('Crisis Indicator Data'!#REF!="No Data",1,IF(#REF!&lt;&gt;"",1,0))</f>
        <v>#REF!</v>
      </c>
      <c r="V85" s="205" t="e">
        <f>IF('Crisis Indicator Data'!#REF!="No Data",1,IF(#REF!&lt;&gt;"",1,0))</f>
        <v>#REF!</v>
      </c>
      <c r="W85" s="205" t="e">
        <f>IF('Crisis Indicator Data'!#REF!="No Data",1,IF(#REF!&lt;&gt;"",1,0))</f>
        <v>#REF!</v>
      </c>
      <c r="X85" s="205" t="e">
        <f>IF('Crisis Indicator Data'!#REF!="No Data",1,IF(#REF!&lt;&gt;"",1,0))</f>
        <v>#REF!</v>
      </c>
      <c r="Y85" s="205" t="e">
        <f>IF('Crisis Indicator Data'!#REF!="No Data",1,IF(#REF!&lt;&gt;"",1,0))</f>
        <v>#REF!</v>
      </c>
      <c r="Z85" s="205" t="e">
        <f>IF('Crisis Indicator Data'!#REF!="No Data",1,IF(#REF!&lt;&gt;"",1,0))</f>
        <v>#REF!</v>
      </c>
      <c r="AA85" s="205" t="e">
        <f>IF('Crisis Indicator Data'!#REF!="No Data",1,IF(#REF!&lt;&gt;"",1,0))</f>
        <v>#REF!</v>
      </c>
      <c r="AB85" s="205" t="e">
        <f>IF('Crisis Indicator Data'!#REF!="No Data",1,IF(#REF!&lt;&gt;"",1,0))</f>
        <v>#REF!</v>
      </c>
      <c r="AC85" s="205" t="e">
        <f>IF('Crisis Indicator Data'!#REF!="No Data",1,IF(#REF!&lt;&gt;"",1,0))</f>
        <v>#REF!</v>
      </c>
      <c r="AD85" s="205" t="e">
        <f>IF('Crisis Indicator Data'!#REF!="No Data",1,IF(#REF!&lt;&gt;"",1,0))</f>
        <v>#REF!</v>
      </c>
      <c r="AE85" s="205" t="e">
        <f>IF('Crisis Indicator Data'!#REF!="No Data",1,IF(#REF!&lt;&gt;"",1,0))</f>
        <v>#REF!</v>
      </c>
      <c r="AF85" s="205" t="e">
        <f>IF('Crisis Indicator Data'!#REF!="No Data",1,IF(#REF!&lt;&gt;"",1,0))</f>
        <v>#REF!</v>
      </c>
      <c r="AG85" s="205" t="e">
        <f>IF('Crisis Indicator Data'!#REF!="No Data",1,IF(#REF!&lt;&gt;"",1,0))</f>
        <v>#REF!</v>
      </c>
      <c r="AH85" s="205" t="e">
        <f>IF('Crisis Indicator Data'!#REF!="No Data",1,IF(#REF!&lt;&gt;"",1,0))</f>
        <v>#REF!</v>
      </c>
      <c r="AI85" s="205" t="e">
        <f>IF('Crisis Indicator Data'!#REF!="No Data",1,IF(#REF!&lt;&gt;"",1,0))</f>
        <v>#REF!</v>
      </c>
      <c r="AJ85" s="205" t="e">
        <f>IF('Crisis Indicator Data'!#REF!="No Data",1,IF(#REF!&lt;&gt;"",1,0))</f>
        <v>#REF!</v>
      </c>
      <c r="AK85" s="205" t="e">
        <f>IF('Crisis Indicator Data'!#REF!="No Data",1,IF(#REF!&lt;&gt;"",1,0))</f>
        <v>#REF!</v>
      </c>
      <c r="AL85" s="205" t="e">
        <f>IF('Crisis Indicator Data'!#REF!="No Data",1,IF(#REF!&lt;&gt;"",1,0))</f>
        <v>#REF!</v>
      </c>
      <c r="AM85" s="205" t="e">
        <f>IF('Crisis Indicator Data'!#REF!="No Data",1,IF(#REF!&lt;&gt;"",1,0))</f>
        <v>#REF!</v>
      </c>
      <c r="AN85" s="205" t="e">
        <f>IF('Crisis Indicator Data'!#REF!="No Data",1,IF(#REF!&lt;&gt;"",1,0))</f>
        <v>#REF!</v>
      </c>
      <c r="AO85" s="205" t="e">
        <f>IF('Crisis Indicator Data'!#REF!="No Data",1,IF(#REF!&lt;&gt;"",1,0))</f>
        <v>#REF!</v>
      </c>
      <c r="AP85" s="205" t="e">
        <f>IF('Crisis Indicator Data'!#REF!="No Data",1,IF(#REF!&lt;&gt;"",1,0))</f>
        <v>#REF!</v>
      </c>
      <c r="AQ85" s="205" t="e">
        <f>IF('Crisis Indicator Data'!#REF!="No Data",1,IF(#REF!&lt;&gt;"",1,0))</f>
        <v>#REF!</v>
      </c>
      <c r="AR85" s="205" t="e">
        <f>IF('Crisis Indicator Data'!#REF!="No Data",1,IF(#REF!&lt;&gt;"",1,0))</f>
        <v>#REF!</v>
      </c>
      <c r="AS85" s="205" t="e">
        <f>IF('Crisis Indicator Data'!#REF!="No Data",1,IF(#REF!&lt;&gt;"",1,0))</f>
        <v>#REF!</v>
      </c>
      <c r="AT85" s="205" t="e">
        <f>IF('Crisis Indicator Data'!#REF!="No Data",1,IF(#REF!&lt;&gt;"",1,0))</f>
        <v>#REF!</v>
      </c>
      <c r="AU85" s="205" t="e">
        <f>IF('Crisis Indicator Data'!#REF!="No Data",1,IF(#REF!&lt;&gt;"",1,0))</f>
        <v>#REF!</v>
      </c>
      <c r="AV85" s="205" t="e">
        <f>IF('Crisis Indicator Data'!#REF!="No Data",1,IF(#REF!&lt;&gt;"",1,0))</f>
        <v>#REF!</v>
      </c>
      <c r="AW85" s="205" t="e">
        <f>IF('Crisis Indicator Data'!#REF!="No Data",1,IF(#REF!&lt;&gt;"",1,0))</f>
        <v>#REF!</v>
      </c>
      <c r="AX85" s="205" t="e">
        <f>IF('Crisis Indicator Data'!#REF!="No Data",1,IF(#REF!&lt;&gt;"",1,0))</f>
        <v>#REF!</v>
      </c>
      <c r="AY85" s="205" t="e">
        <f>IF('Crisis Indicator Data'!#REF!="No Data",1,IF(#REF!&lt;&gt;"",1,0))</f>
        <v>#REF!</v>
      </c>
      <c r="AZ85" s="205" t="e">
        <f>IF('Crisis Indicator Data'!#REF!="No Data",1,IF(#REF!&lt;&gt;"",1,0))</f>
        <v>#REF!</v>
      </c>
      <c r="BA85" t="e">
        <f t="shared" si="4"/>
        <v>#REF!</v>
      </c>
      <c r="BB85" s="22" t="e">
        <f t="shared" si="5"/>
        <v>#REF!</v>
      </c>
    </row>
    <row r="86" spans="1:54" x14ac:dyDescent="0.35">
      <c r="A86" t="s">
        <v>7038</v>
      </c>
      <c r="B86" s="205" t="e">
        <f>IF('Crisis Indicator Data'!#REF!="No Data",1,IF(#REF!&lt;&gt;"",1,0))</f>
        <v>#REF!</v>
      </c>
      <c r="C86" s="205" t="e">
        <f>IF('Crisis Indicator Data'!#REF!="No Data",1,IF(#REF!&lt;&gt;"",1,0))</f>
        <v>#REF!</v>
      </c>
      <c r="D86" s="205" t="e">
        <f>IF('Crisis Indicator Data'!#REF!="No Data",1,IF(#REF!&lt;&gt;"",1,0))</f>
        <v>#REF!</v>
      </c>
      <c r="E86" s="205" t="e">
        <f>IF('Crisis Indicator Data'!#REF!="No Data",1,IF(#REF!&lt;&gt;"",1,0))</f>
        <v>#REF!</v>
      </c>
      <c r="F86" s="205" t="e">
        <f>IF('Crisis Indicator Data'!#REF!="No Data",1,IF(#REF!&lt;&gt;"",1,0))</f>
        <v>#REF!</v>
      </c>
      <c r="G86" s="205" t="e">
        <f>IF('Crisis Indicator Data'!#REF!="No Data",1,IF(#REF!&lt;&gt;"",1,0))</f>
        <v>#REF!</v>
      </c>
      <c r="H86" s="205" t="e">
        <f>IF('Crisis Indicator Data'!#REF!="No Data",1,IF(#REF!&lt;&gt;"",1,0))</f>
        <v>#REF!</v>
      </c>
      <c r="I86" s="205" t="e">
        <f>IF('Crisis Indicator Data'!#REF!="No Data",1,IF(#REF!&lt;&gt;"",1,0))</f>
        <v>#REF!</v>
      </c>
      <c r="J86" s="205" t="e">
        <f>IF('Crisis Indicator Data'!#REF!="No Data",1,IF(#REF!&lt;&gt;"",1,0))</f>
        <v>#REF!</v>
      </c>
      <c r="K86" s="205" t="e">
        <f>IF('Crisis Indicator Data'!#REF!="No Data",1,IF(#REF!&lt;&gt;"",1,0))</f>
        <v>#REF!</v>
      </c>
      <c r="L86" s="205" t="e">
        <f>IF('Crisis Indicator Data'!#REF!="No Data",1,IF(#REF!&lt;&gt;"",1,0))</f>
        <v>#REF!</v>
      </c>
      <c r="M86" s="205" t="e">
        <f>IF('Crisis Indicator Data'!#REF!="No Data",1,IF(#REF!&lt;&gt;"",1,0))</f>
        <v>#REF!</v>
      </c>
      <c r="N86" s="205" t="e">
        <f>IF('Crisis Indicator Data'!#REF!="No Data",1,IF(#REF!&lt;&gt;"",1,0))</f>
        <v>#REF!</v>
      </c>
      <c r="O86" s="205" t="e">
        <f>IF('Crisis Indicator Data'!#REF!="No Data",1,IF(#REF!&lt;&gt;"",1,0))</f>
        <v>#REF!</v>
      </c>
      <c r="P86" s="205" t="e">
        <f>IF('Crisis Indicator Data'!#REF!="No Data",1,IF(#REF!&lt;&gt;"",1,0))</f>
        <v>#REF!</v>
      </c>
      <c r="Q86" s="205" t="e">
        <f>IF('Crisis Indicator Data'!#REF!="No Data",1,IF(#REF!&lt;&gt;"",1,0))</f>
        <v>#REF!</v>
      </c>
      <c r="R86" s="205" t="e">
        <f>IF('Crisis Indicator Data'!#REF!="No Data",1,IF(#REF!&lt;&gt;"",1,0))</f>
        <v>#REF!</v>
      </c>
      <c r="S86" s="205" t="e">
        <f>IF('Crisis Indicator Data'!#REF!="No Data",1,IF(#REF!&lt;&gt;"",1,0))</f>
        <v>#REF!</v>
      </c>
      <c r="T86" s="205" t="e">
        <f>IF('Crisis Indicator Data'!#REF!="No Data",1,IF(#REF!&lt;&gt;"",1,0))</f>
        <v>#REF!</v>
      </c>
      <c r="U86" s="205" t="e">
        <f>IF('Crisis Indicator Data'!#REF!="No Data",1,IF(#REF!&lt;&gt;"",1,0))</f>
        <v>#REF!</v>
      </c>
      <c r="V86" s="205" t="e">
        <f>IF('Crisis Indicator Data'!#REF!="No Data",1,IF(#REF!&lt;&gt;"",1,0))</f>
        <v>#REF!</v>
      </c>
      <c r="W86" s="205" t="e">
        <f>IF('Crisis Indicator Data'!#REF!="No Data",1,IF(#REF!&lt;&gt;"",1,0))</f>
        <v>#REF!</v>
      </c>
      <c r="X86" s="205" t="e">
        <f>IF('Crisis Indicator Data'!#REF!="No Data",1,IF(#REF!&lt;&gt;"",1,0))</f>
        <v>#REF!</v>
      </c>
      <c r="Y86" s="205" t="e">
        <f>IF('Crisis Indicator Data'!#REF!="No Data",1,IF(#REF!&lt;&gt;"",1,0))</f>
        <v>#REF!</v>
      </c>
      <c r="Z86" s="205" t="e">
        <f>IF('Crisis Indicator Data'!#REF!="No Data",1,IF(#REF!&lt;&gt;"",1,0))</f>
        <v>#REF!</v>
      </c>
      <c r="AA86" s="205" t="e">
        <f>IF('Crisis Indicator Data'!#REF!="No Data",1,IF(#REF!&lt;&gt;"",1,0))</f>
        <v>#REF!</v>
      </c>
      <c r="AB86" s="205" t="e">
        <f>IF('Crisis Indicator Data'!#REF!="No Data",1,IF(#REF!&lt;&gt;"",1,0))</f>
        <v>#REF!</v>
      </c>
      <c r="AC86" s="205" t="e">
        <f>IF('Crisis Indicator Data'!#REF!="No Data",1,IF(#REF!&lt;&gt;"",1,0))</f>
        <v>#REF!</v>
      </c>
      <c r="AD86" s="205" t="e">
        <f>IF('Crisis Indicator Data'!#REF!="No Data",1,IF(#REF!&lt;&gt;"",1,0))</f>
        <v>#REF!</v>
      </c>
      <c r="AE86" s="205" t="e">
        <f>IF('Crisis Indicator Data'!#REF!="No Data",1,IF(#REF!&lt;&gt;"",1,0))</f>
        <v>#REF!</v>
      </c>
      <c r="AF86" s="205" t="e">
        <f>IF('Crisis Indicator Data'!#REF!="No Data",1,IF(#REF!&lt;&gt;"",1,0))</f>
        <v>#REF!</v>
      </c>
      <c r="AG86" s="205" t="e">
        <f>IF('Crisis Indicator Data'!#REF!="No Data",1,IF(#REF!&lt;&gt;"",1,0))</f>
        <v>#REF!</v>
      </c>
      <c r="AH86" s="205" t="e">
        <f>IF('Crisis Indicator Data'!#REF!="No Data",1,IF(#REF!&lt;&gt;"",1,0))</f>
        <v>#REF!</v>
      </c>
      <c r="AI86" s="205" t="e">
        <f>IF('Crisis Indicator Data'!#REF!="No Data",1,IF(#REF!&lt;&gt;"",1,0))</f>
        <v>#REF!</v>
      </c>
      <c r="AJ86" s="205" t="e">
        <f>IF('Crisis Indicator Data'!#REF!="No Data",1,IF(#REF!&lt;&gt;"",1,0))</f>
        <v>#REF!</v>
      </c>
      <c r="AK86" s="205" t="e">
        <f>IF('Crisis Indicator Data'!#REF!="No Data",1,IF(#REF!&lt;&gt;"",1,0))</f>
        <v>#REF!</v>
      </c>
      <c r="AL86" s="205" t="e">
        <f>IF('Crisis Indicator Data'!#REF!="No Data",1,IF(#REF!&lt;&gt;"",1,0))</f>
        <v>#REF!</v>
      </c>
      <c r="AM86" s="205" t="e">
        <f>IF('Crisis Indicator Data'!#REF!="No Data",1,IF(#REF!&lt;&gt;"",1,0))</f>
        <v>#REF!</v>
      </c>
      <c r="AN86" s="205" t="e">
        <f>IF('Crisis Indicator Data'!#REF!="No Data",1,IF(#REF!&lt;&gt;"",1,0))</f>
        <v>#REF!</v>
      </c>
      <c r="AO86" s="205" t="e">
        <f>IF('Crisis Indicator Data'!#REF!="No Data",1,IF(#REF!&lt;&gt;"",1,0))</f>
        <v>#REF!</v>
      </c>
      <c r="AP86" s="205" t="e">
        <f>IF('Crisis Indicator Data'!#REF!="No Data",1,IF(#REF!&lt;&gt;"",1,0))</f>
        <v>#REF!</v>
      </c>
      <c r="AQ86" s="205" t="e">
        <f>IF('Crisis Indicator Data'!#REF!="No Data",1,IF(#REF!&lt;&gt;"",1,0))</f>
        <v>#REF!</v>
      </c>
      <c r="AR86" s="205" t="e">
        <f>IF('Crisis Indicator Data'!#REF!="No Data",1,IF(#REF!&lt;&gt;"",1,0))</f>
        <v>#REF!</v>
      </c>
      <c r="AS86" s="205" t="e">
        <f>IF('Crisis Indicator Data'!#REF!="No Data",1,IF(#REF!&lt;&gt;"",1,0))</f>
        <v>#REF!</v>
      </c>
      <c r="AT86" s="205" t="e">
        <f>IF('Crisis Indicator Data'!#REF!="No Data",1,IF(#REF!&lt;&gt;"",1,0))</f>
        <v>#REF!</v>
      </c>
      <c r="AU86" s="205" t="e">
        <f>IF('Crisis Indicator Data'!#REF!="No Data",1,IF(#REF!&lt;&gt;"",1,0))</f>
        <v>#REF!</v>
      </c>
      <c r="AV86" s="205" t="e">
        <f>IF('Crisis Indicator Data'!#REF!="No Data",1,IF(#REF!&lt;&gt;"",1,0))</f>
        <v>#REF!</v>
      </c>
      <c r="AW86" s="205" t="e">
        <f>IF('Crisis Indicator Data'!#REF!="No Data",1,IF(#REF!&lt;&gt;"",1,0))</f>
        <v>#REF!</v>
      </c>
      <c r="AX86" s="205" t="e">
        <f>IF('Crisis Indicator Data'!#REF!="No Data",1,IF(#REF!&lt;&gt;"",1,0))</f>
        <v>#REF!</v>
      </c>
      <c r="AY86" s="205" t="e">
        <f>IF('Crisis Indicator Data'!#REF!="No Data",1,IF(#REF!&lt;&gt;"",1,0))</f>
        <v>#REF!</v>
      </c>
      <c r="AZ86" s="205" t="e">
        <f>IF('Crisis Indicator Data'!#REF!="No Data",1,IF(#REF!&lt;&gt;"",1,0))</f>
        <v>#REF!</v>
      </c>
      <c r="BA86" t="e">
        <f t="shared" si="4"/>
        <v>#REF!</v>
      </c>
      <c r="BB86" s="22" t="e">
        <f t="shared" si="5"/>
        <v>#REF!</v>
      </c>
    </row>
    <row r="87" spans="1:54" x14ac:dyDescent="0.35">
      <c r="A87" t="s">
        <v>7039</v>
      </c>
      <c r="B87" s="205" t="e">
        <f>IF('Crisis Indicator Data'!#REF!="No Data",1,IF(#REF!&lt;&gt;"",1,0))</f>
        <v>#REF!</v>
      </c>
      <c r="C87" s="205" t="e">
        <f>IF('Crisis Indicator Data'!#REF!="No Data",1,IF(#REF!&lt;&gt;"",1,0))</f>
        <v>#REF!</v>
      </c>
      <c r="D87" s="205" t="e">
        <f>IF('Crisis Indicator Data'!#REF!="No Data",1,IF(#REF!&lt;&gt;"",1,0))</f>
        <v>#REF!</v>
      </c>
      <c r="E87" s="205" t="e">
        <f>IF('Crisis Indicator Data'!#REF!="No Data",1,IF(#REF!&lt;&gt;"",1,0))</f>
        <v>#REF!</v>
      </c>
      <c r="F87" s="205" t="e">
        <f>IF('Crisis Indicator Data'!#REF!="No Data",1,IF(#REF!&lt;&gt;"",1,0))</f>
        <v>#REF!</v>
      </c>
      <c r="G87" s="205" t="e">
        <f>IF('Crisis Indicator Data'!#REF!="No Data",1,IF(#REF!&lt;&gt;"",1,0))</f>
        <v>#REF!</v>
      </c>
      <c r="H87" s="205" t="e">
        <f>IF('Crisis Indicator Data'!#REF!="No Data",1,IF(#REF!&lt;&gt;"",1,0))</f>
        <v>#REF!</v>
      </c>
      <c r="I87" s="205" t="e">
        <f>IF('Crisis Indicator Data'!#REF!="No Data",1,IF(#REF!&lt;&gt;"",1,0))</f>
        <v>#REF!</v>
      </c>
      <c r="J87" s="205" t="e">
        <f>IF('Crisis Indicator Data'!#REF!="No Data",1,IF(#REF!&lt;&gt;"",1,0))</f>
        <v>#REF!</v>
      </c>
      <c r="K87" s="205" t="e">
        <f>IF('Crisis Indicator Data'!#REF!="No Data",1,IF(#REF!&lt;&gt;"",1,0))</f>
        <v>#REF!</v>
      </c>
      <c r="L87" s="205" t="e">
        <f>IF('Crisis Indicator Data'!#REF!="No Data",1,IF(#REF!&lt;&gt;"",1,0))</f>
        <v>#REF!</v>
      </c>
      <c r="M87" s="205" t="e">
        <f>IF('Crisis Indicator Data'!#REF!="No Data",1,IF(#REF!&lt;&gt;"",1,0))</f>
        <v>#REF!</v>
      </c>
      <c r="N87" s="205" t="e">
        <f>IF('Crisis Indicator Data'!#REF!="No Data",1,IF(#REF!&lt;&gt;"",1,0))</f>
        <v>#REF!</v>
      </c>
      <c r="O87" s="205" t="e">
        <f>IF('Crisis Indicator Data'!#REF!="No Data",1,IF(#REF!&lt;&gt;"",1,0))</f>
        <v>#REF!</v>
      </c>
      <c r="P87" s="205" t="e">
        <f>IF('Crisis Indicator Data'!#REF!="No Data",1,IF(#REF!&lt;&gt;"",1,0))</f>
        <v>#REF!</v>
      </c>
      <c r="Q87" s="205" t="e">
        <f>IF('Crisis Indicator Data'!#REF!="No Data",1,IF(#REF!&lt;&gt;"",1,0))</f>
        <v>#REF!</v>
      </c>
      <c r="R87" s="205" t="e">
        <f>IF('Crisis Indicator Data'!#REF!="No Data",1,IF(#REF!&lt;&gt;"",1,0))</f>
        <v>#REF!</v>
      </c>
      <c r="S87" s="205" t="e">
        <f>IF('Crisis Indicator Data'!#REF!="No Data",1,IF(#REF!&lt;&gt;"",1,0))</f>
        <v>#REF!</v>
      </c>
      <c r="T87" s="205" t="e">
        <f>IF('Crisis Indicator Data'!#REF!="No Data",1,IF(#REF!&lt;&gt;"",1,0))</f>
        <v>#REF!</v>
      </c>
      <c r="U87" s="205" t="e">
        <f>IF('Crisis Indicator Data'!#REF!="No Data",1,IF(#REF!&lt;&gt;"",1,0))</f>
        <v>#REF!</v>
      </c>
      <c r="V87" s="205" t="e">
        <f>IF('Crisis Indicator Data'!#REF!="No Data",1,IF(#REF!&lt;&gt;"",1,0))</f>
        <v>#REF!</v>
      </c>
      <c r="W87" s="205" t="e">
        <f>IF('Crisis Indicator Data'!#REF!="No Data",1,IF(#REF!&lt;&gt;"",1,0))</f>
        <v>#REF!</v>
      </c>
      <c r="X87" s="205" t="e">
        <f>IF('Crisis Indicator Data'!#REF!="No Data",1,IF(#REF!&lt;&gt;"",1,0))</f>
        <v>#REF!</v>
      </c>
      <c r="Y87" s="205" t="e">
        <f>IF('Crisis Indicator Data'!#REF!="No Data",1,IF(#REF!&lt;&gt;"",1,0))</f>
        <v>#REF!</v>
      </c>
      <c r="Z87" s="205" t="e">
        <f>IF('Crisis Indicator Data'!#REF!="No Data",1,IF(#REF!&lt;&gt;"",1,0))</f>
        <v>#REF!</v>
      </c>
      <c r="AA87" s="205" t="e">
        <f>IF('Crisis Indicator Data'!#REF!="No Data",1,IF(#REF!&lt;&gt;"",1,0))</f>
        <v>#REF!</v>
      </c>
      <c r="AB87" s="205" t="e">
        <f>IF('Crisis Indicator Data'!#REF!="No Data",1,IF(#REF!&lt;&gt;"",1,0))</f>
        <v>#REF!</v>
      </c>
      <c r="AC87" s="205" t="e">
        <f>IF('Crisis Indicator Data'!#REF!="No Data",1,IF(#REF!&lt;&gt;"",1,0))</f>
        <v>#REF!</v>
      </c>
      <c r="AD87" s="205" t="e">
        <f>IF('Crisis Indicator Data'!#REF!="No Data",1,IF(#REF!&lt;&gt;"",1,0))</f>
        <v>#REF!</v>
      </c>
      <c r="AE87" s="205" t="e">
        <f>IF('Crisis Indicator Data'!#REF!="No Data",1,IF(#REF!&lt;&gt;"",1,0))</f>
        <v>#REF!</v>
      </c>
      <c r="AF87" s="205" t="e">
        <f>IF('Crisis Indicator Data'!#REF!="No Data",1,IF(#REF!&lt;&gt;"",1,0))</f>
        <v>#REF!</v>
      </c>
      <c r="AG87" s="205" t="e">
        <f>IF('Crisis Indicator Data'!#REF!="No Data",1,IF(#REF!&lt;&gt;"",1,0))</f>
        <v>#REF!</v>
      </c>
      <c r="AH87" s="205" t="e">
        <f>IF('Crisis Indicator Data'!#REF!="No Data",1,IF(#REF!&lt;&gt;"",1,0))</f>
        <v>#REF!</v>
      </c>
      <c r="AI87" s="205" t="e">
        <f>IF('Crisis Indicator Data'!#REF!="No Data",1,IF(#REF!&lt;&gt;"",1,0))</f>
        <v>#REF!</v>
      </c>
      <c r="AJ87" s="205" t="e">
        <f>IF('Crisis Indicator Data'!#REF!="No Data",1,IF(#REF!&lt;&gt;"",1,0))</f>
        <v>#REF!</v>
      </c>
      <c r="AK87" s="205" t="e">
        <f>IF('Crisis Indicator Data'!#REF!="No Data",1,IF(#REF!&lt;&gt;"",1,0))</f>
        <v>#REF!</v>
      </c>
      <c r="AL87" s="205" t="e">
        <f>IF('Crisis Indicator Data'!#REF!="No Data",1,IF(#REF!&lt;&gt;"",1,0))</f>
        <v>#REF!</v>
      </c>
      <c r="AM87" s="205" t="e">
        <f>IF('Crisis Indicator Data'!#REF!="No Data",1,IF(#REF!&lt;&gt;"",1,0))</f>
        <v>#REF!</v>
      </c>
      <c r="AN87" s="205" t="e">
        <f>IF('Crisis Indicator Data'!#REF!="No Data",1,IF(#REF!&lt;&gt;"",1,0))</f>
        <v>#REF!</v>
      </c>
      <c r="AO87" s="205" t="e">
        <f>IF('Crisis Indicator Data'!#REF!="No Data",1,IF(#REF!&lt;&gt;"",1,0))</f>
        <v>#REF!</v>
      </c>
      <c r="AP87" s="205" t="e">
        <f>IF('Crisis Indicator Data'!#REF!="No Data",1,IF(#REF!&lt;&gt;"",1,0))</f>
        <v>#REF!</v>
      </c>
      <c r="AQ87" s="205" t="e">
        <f>IF('Crisis Indicator Data'!#REF!="No Data",1,IF(#REF!&lt;&gt;"",1,0))</f>
        <v>#REF!</v>
      </c>
      <c r="AR87" s="205" t="e">
        <f>IF('Crisis Indicator Data'!#REF!="No Data",1,IF(#REF!&lt;&gt;"",1,0))</f>
        <v>#REF!</v>
      </c>
      <c r="AS87" s="205" t="e">
        <f>IF('Crisis Indicator Data'!#REF!="No Data",1,IF(#REF!&lt;&gt;"",1,0))</f>
        <v>#REF!</v>
      </c>
      <c r="AT87" s="205" t="e">
        <f>IF('Crisis Indicator Data'!#REF!="No Data",1,IF(#REF!&lt;&gt;"",1,0))</f>
        <v>#REF!</v>
      </c>
      <c r="AU87" s="205" t="e">
        <f>IF('Crisis Indicator Data'!#REF!="No Data",1,IF(#REF!&lt;&gt;"",1,0))</f>
        <v>#REF!</v>
      </c>
      <c r="AV87" s="205" t="e">
        <f>IF('Crisis Indicator Data'!#REF!="No Data",1,IF(#REF!&lt;&gt;"",1,0))</f>
        <v>#REF!</v>
      </c>
      <c r="AW87" s="205" t="e">
        <f>IF('Crisis Indicator Data'!#REF!="No Data",1,IF(#REF!&lt;&gt;"",1,0))</f>
        <v>#REF!</v>
      </c>
      <c r="AX87" s="205" t="e">
        <f>IF('Crisis Indicator Data'!#REF!="No Data",1,IF(#REF!&lt;&gt;"",1,0))</f>
        <v>#REF!</v>
      </c>
      <c r="AY87" s="205" t="e">
        <f>IF('Crisis Indicator Data'!#REF!="No Data",1,IF(#REF!&lt;&gt;"",1,0))</f>
        <v>#REF!</v>
      </c>
      <c r="AZ87" s="205" t="e">
        <f>IF('Crisis Indicator Data'!#REF!="No Data",1,IF(#REF!&lt;&gt;"",1,0))</f>
        <v>#REF!</v>
      </c>
      <c r="BA87" t="e">
        <f t="shared" si="4"/>
        <v>#REF!</v>
      </c>
      <c r="BB87" s="22" t="e">
        <f t="shared" si="5"/>
        <v>#REF!</v>
      </c>
    </row>
    <row r="88" spans="1:54" x14ac:dyDescent="0.35">
      <c r="A88" t="s">
        <v>7045</v>
      </c>
      <c r="B88" s="205" t="e">
        <f>IF('Crisis Indicator Data'!#REF!="No Data",1,IF(#REF!&lt;&gt;"",1,0))</f>
        <v>#REF!</v>
      </c>
      <c r="C88" s="205" t="e">
        <f>IF('Crisis Indicator Data'!#REF!="No Data",1,IF(#REF!&lt;&gt;"",1,0))</f>
        <v>#REF!</v>
      </c>
      <c r="D88" s="205" t="e">
        <f>IF('Crisis Indicator Data'!#REF!="No Data",1,IF(#REF!&lt;&gt;"",1,0))</f>
        <v>#REF!</v>
      </c>
      <c r="E88" s="205" t="e">
        <f>IF('Crisis Indicator Data'!#REF!="No Data",1,IF(#REF!&lt;&gt;"",1,0))</f>
        <v>#REF!</v>
      </c>
      <c r="F88" s="205" t="e">
        <f>IF('Crisis Indicator Data'!#REF!="No Data",1,IF(#REF!&lt;&gt;"",1,0))</f>
        <v>#REF!</v>
      </c>
      <c r="G88" s="205" t="e">
        <f>IF('Crisis Indicator Data'!#REF!="No Data",1,IF(#REF!&lt;&gt;"",1,0))</f>
        <v>#REF!</v>
      </c>
      <c r="H88" s="205" t="e">
        <f>IF('Crisis Indicator Data'!#REF!="No Data",1,IF(#REF!&lt;&gt;"",1,0))</f>
        <v>#REF!</v>
      </c>
      <c r="I88" s="205" t="e">
        <f>IF('Crisis Indicator Data'!#REF!="No Data",1,IF(#REF!&lt;&gt;"",1,0))</f>
        <v>#REF!</v>
      </c>
      <c r="J88" s="205" t="e">
        <f>IF('Crisis Indicator Data'!#REF!="No Data",1,IF(#REF!&lt;&gt;"",1,0))</f>
        <v>#REF!</v>
      </c>
      <c r="K88" s="205" t="e">
        <f>IF('Crisis Indicator Data'!#REF!="No Data",1,IF(#REF!&lt;&gt;"",1,0))</f>
        <v>#REF!</v>
      </c>
      <c r="L88" s="205" t="e">
        <f>IF('Crisis Indicator Data'!#REF!="No Data",1,IF(#REF!&lt;&gt;"",1,0))</f>
        <v>#REF!</v>
      </c>
      <c r="M88" s="205" t="e">
        <f>IF('Crisis Indicator Data'!#REF!="No Data",1,IF(#REF!&lt;&gt;"",1,0))</f>
        <v>#REF!</v>
      </c>
      <c r="N88" s="205" t="e">
        <f>IF('Crisis Indicator Data'!#REF!="No Data",1,IF(#REF!&lt;&gt;"",1,0))</f>
        <v>#REF!</v>
      </c>
      <c r="O88" s="205" t="e">
        <f>IF('Crisis Indicator Data'!#REF!="No Data",1,IF(#REF!&lt;&gt;"",1,0))</f>
        <v>#REF!</v>
      </c>
      <c r="P88" s="205" t="e">
        <f>IF('Crisis Indicator Data'!#REF!="No Data",1,IF(#REF!&lt;&gt;"",1,0))</f>
        <v>#REF!</v>
      </c>
      <c r="Q88" s="205" t="e">
        <f>IF('Crisis Indicator Data'!#REF!="No Data",1,IF(#REF!&lt;&gt;"",1,0))</f>
        <v>#REF!</v>
      </c>
      <c r="R88" s="205" t="e">
        <f>IF('Crisis Indicator Data'!#REF!="No Data",1,IF(#REF!&lt;&gt;"",1,0))</f>
        <v>#REF!</v>
      </c>
      <c r="S88" s="205" t="e">
        <f>IF('Crisis Indicator Data'!#REF!="No Data",1,IF(#REF!&lt;&gt;"",1,0))</f>
        <v>#REF!</v>
      </c>
      <c r="T88" s="205" t="e">
        <f>IF('Crisis Indicator Data'!#REF!="No Data",1,IF(#REF!&lt;&gt;"",1,0))</f>
        <v>#REF!</v>
      </c>
      <c r="U88" s="205" t="e">
        <f>IF('Crisis Indicator Data'!#REF!="No Data",1,IF(#REF!&lt;&gt;"",1,0))</f>
        <v>#REF!</v>
      </c>
      <c r="V88" s="205" t="e">
        <f>IF('Crisis Indicator Data'!#REF!="No Data",1,IF(#REF!&lt;&gt;"",1,0))</f>
        <v>#REF!</v>
      </c>
      <c r="W88" s="205" t="e">
        <f>IF('Crisis Indicator Data'!#REF!="No Data",1,IF(#REF!&lt;&gt;"",1,0))</f>
        <v>#REF!</v>
      </c>
      <c r="X88" s="205" t="e">
        <f>IF('Crisis Indicator Data'!#REF!="No Data",1,IF(#REF!&lt;&gt;"",1,0))</f>
        <v>#REF!</v>
      </c>
      <c r="Y88" s="205" t="e">
        <f>IF('Crisis Indicator Data'!#REF!="No Data",1,IF(#REF!&lt;&gt;"",1,0))</f>
        <v>#REF!</v>
      </c>
      <c r="Z88" s="205" t="e">
        <f>IF('Crisis Indicator Data'!#REF!="No Data",1,IF(#REF!&lt;&gt;"",1,0))</f>
        <v>#REF!</v>
      </c>
      <c r="AA88" s="205" t="e">
        <f>IF('Crisis Indicator Data'!#REF!="No Data",1,IF(#REF!&lt;&gt;"",1,0))</f>
        <v>#REF!</v>
      </c>
      <c r="AB88" s="205" t="e">
        <f>IF('Crisis Indicator Data'!#REF!="No Data",1,IF(#REF!&lt;&gt;"",1,0))</f>
        <v>#REF!</v>
      </c>
      <c r="AC88" s="205" t="e">
        <f>IF('Crisis Indicator Data'!#REF!="No Data",1,IF(#REF!&lt;&gt;"",1,0))</f>
        <v>#REF!</v>
      </c>
      <c r="AD88" s="205" t="e">
        <f>IF('Crisis Indicator Data'!#REF!="No Data",1,IF(#REF!&lt;&gt;"",1,0))</f>
        <v>#REF!</v>
      </c>
      <c r="AE88" s="205" t="e">
        <f>IF('Crisis Indicator Data'!#REF!="No Data",1,IF(#REF!&lt;&gt;"",1,0))</f>
        <v>#REF!</v>
      </c>
      <c r="AF88" s="205" t="e">
        <f>IF('Crisis Indicator Data'!#REF!="No Data",1,IF(#REF!&lt;&gt;"",1,0))</f>
        <v>#REF!</v>
      </c>
      <c r="AG88" s="205" t="e">
        <f>IF('Crisis Indicator Data'!#REF!="No Data",1,IF(#REF!&lt;&gt;"",1,0))</f>
        <v>#REF!</v>
      </c>
      <c r="AH88" s="205" t="e">
        <f>IF('Crisis Indicator Data'!#REF!="No Data",1,IF(#REF!&lt;&gt;"",1,0))</f>
        <v>#REF!</v>
      </c>
      <c r="AI88" s="205" t="e">
        <f>IF('Crisis Indicator Data'!#REF!="No Data",1,IF(#REF!&lt;&gt;"",1,0))</f>
        <v>#REF!</v>
      </c>
      <c r="AJ88" s="205" t="e">
        <f>IF('Crisis Indicator Data'!#REF!="No Data",1,IF(#REF!&lt;&gt;"",1,0))</f>
        <v>#REF!</v>
      </c>
      <c r="AK88" s="205" t="e">
        <f>IF('Crisis Indicator Data'!#REF!="No Data",1,IF(#REF!&lt;&gt;"",1,0))</f>
        <v>#REF!</v>
      </c>
      <c r="AL88" s="205" t="e">
        <f>IF('Crisis Indicator Data'!#REF!="No Data",1,IF(#REF!&lt;&gt;"",1,0))</f>
        <v>#REF!</v>
      </c>
      <c r="AM88" s="205" t="e">
        <f>IF('Crisis Indicator Data'!#REF!="No Data",1,IF(#REF!&lt;&gt;"",1,0))</f>
        <v>#REF!</v>
      </c>
      <c r="AN88" s="205" t="e">
        <f>IF('Crisis Indicator Data'!#REF!="No Data",1,IF(#REF!&lt;&gt;"",1,0))</f>
        <v>#REF!</v>
      </c>
      <c r="AO88" s="205" t="e">
        <f>IF('Crisis Indicator Data'!#REF!="No Data",1,IF(#REF!&lt;&gt;"",1,0))</f>
        <v>#REF!</v>
      </c>
      <c r="AP88" s="205" t="e">
        <f>IF('Crisis Indicator Data'!#REF!="No Data",1,IF(#REF!&lt;&gt;"",1,0))</f>
        <v>#REF!</v>
      </c>
      <c r="AQ88" s="205" t="e">
        <f>IF('Crisis Indicator Data'!#REF!="No Data",1,IF(#REF!&lt;&gt;"",1,0))</f>
        <v>#REF!</v>
      </c>
      <c r="AR88" s="205" t="e">
        <f>IF('Crisis Indicator Data'!#REF!="No Data",1,IF(#REF!&lt;&gt;"",1,0))</f>
        <v>#REF!</v>
      </c>
      <c r="AS88" s="205" t="e">
        <f>IF('Crisis Indicator Data'!#REF!="No Data",1,IF(#REF!&lt;&gt;"",1,0))</f>
        <v>#REF!</v>
      </c>
      <c r="AT88" s="205" t="e">
        <f>IF('Crisis Indicator Data'!#REF!="No Data",1,IF(#REF!&lt;&gt;"",1,0))</f>
        <v>#REF!</v>
      </c>
      <c r="AU88" s="205" t="e">
        <f>IF('Crisis Indicator Data'!#REF!="No Data",1,IF(#REF!&lt;&gt;"",1,0))</f>
        <v>#REF!</v>
      </c>
      <c r="AV88" s="205" t="e">
        <f>IF('Crisis Indicator Data'!#REF!="No Data",1,IF(#REF!&lt;&gt;"",1,0))</f>
        <v>#REF!</v>
      </c>
      <c r="AW88" s="205" t="e">
        <f>IF('Crisis Indicator Data'!#REF!="No Data",1,IF(#REF!&lt;&gt;"",1,0))</f>
        <v>#REF!</v>
      </c>
      <c r="AX88" s="205" t="e">
        <f>IF('Crisis Indicator Data'!#REF!="No Data",1,IF(#REF!&lt;&gt;"",1,0))</f>
        <v>#REF!</v>
      </c>
      <c r="AY88" s="205" t="e">
        <f>IF('Crisis Indicator Data'!#REF!="No Data",1,IF(#REF!&lt;&gt;"",1,0))</f>
        <v>#REF!</v>
      </c>
      <c r="AZ88" s="205" t="e">
        <f>IF('Crisis Indicator Data'!#REF!="No Data",1,IF(#REF!&lt;&gt;"",1,0))</f>
        <v>#REF!</v>
      </c>
      <c r="BA88" t="e">
        <f t="shared" si="4"/>
        <v>#REF!</v>
      </c>
      <c r="BB88" s="22" t="e">
        <f t="shared" si="5"/>
        <v>#REF!</v>
      </c>
    </row>
    <row r="89" spans="1:54" x14ac:dyDescent="0.35">
      <c r="A89" t="s">
        <v>7123</v>
      </c>
      <c r="B89" s="205" t="e">
        <f>IF('Crisis Indicator Data'!#REF!="No Data",1,IF(#REF!&lt;&gt;"",1,0))</f>
        <v>#REF!</v>
      </c>
      <c r="C89" s="205" t="e">
        <f>IF('Crisis Indicator Data'!#REF!="No Data",1,IF(#REF!&lt;&gt;"",1,0))</f>
        <v>#REF!</v>
      </c>
      <c r="D89" s="205" t="e">
        <f>IF('Crisis Indicator Data'!#REF!="No Data",1,IF(#REF!&lt;&gt;"",1,0))</f>
        <v>#REF!</v>
      </c>
      <c r="E89" s="205" t="e">
        <f>IF('Crisis Indicator Data'!#REF!="No Data",1,IF(#REF!&lt;&gt;"",1,0))</f>
        <v>#REF!</v>
      </c>
      <c r="F89" s="205" t="e">
        <f>IF('Crisis Indicator Data'!#REF!="No Data",1,IF(#REF!&lt;&gt;"",1,0))</f>
        <v>#REF!</v>
      </c>
      <c r="G89" s="205" t="e">
        <f>IF('Crisis Indicator Data'!#REF!="No Data",1,IF(#REF!&lt;&gt;"",1,0))</f>
        <v>#REF!</v>
      </c>
      <c r="H89" s="205" t="e">
        <f>IF('Crisis Indicator Data'!#REF!="No Data",1,IF(#REF!&lt;&gt;"",1,0))</f>
        <v>#REF!</v>
      </c>
      <c r="I89" s="205" t="e">
        <f>IF('Crisis Indicator Data'!#REF!="No Data",1,IF(#REF!&lt;&gt;"",1,0))</f>
        <v>#REF!</v>
      </c>
      <c r="J89" s="205" t="e">
        <f>IF('Crisis Indicator Data'!#REF!="No Data",1,IF(#REF!&lt;&gt;"",1,0))</f>
        <v>#REF!</v>
      </c>
      <c r="K89" s="205" t="e">
        <f>IF('Crisis Indicator Data'!#REF!="No Data",1,IF(#REF!&lt;&gt;"",1,0))</f>
        <v>#REF!</v>
      </c>
      <c r="L89" s="205" t="e">
        <f>IF('Crisis Indicator Data'!#REF!="No Data",1,IF(#REF!&lt;&gt;"",1,0))</f>
        <v>#REF!</v>
      </c>
      <c r="M89" s="205" t="e">
        <f>IF('Crisis Indicator Data'!#REF!="No Data",1,IF(#REF!&lt;&gt;"",1,0))</f>
        <v>#REF!</v>
      </c>
      <c r="N89" s="205" t="e">
        <f>IF('Crisis Indicator Data'!#REF!="No Data",1,IF(#REF!&lt;&gt;"",1,0))</f>
        <v>#REF!</v>
      </c>
      <c r="O89" s="205" t="e">
        <f>IF('Crisis Indicator Data'!#REF!="No Data",1,IF(#REF!&lt;&gt;"",1,0))</f>
        <v>#REF!</v>
      </c>
      <c r="P89" s="205" t="e">
        <f>IF('Crisis Indicator Data'!#REF!="No Data",1,IF(#REF!&lt;&gt;"",1,0))</f>
        <v>#REF!</v>
      </c>
      <c r="Q89" s="205" t="e">
        <f>IF('Crisis Indicator Data'!#REF!="No Data",1,IF(#REF!&lt;&gt;"",1,0))</f>
        <v>#REF!</v>
      </c>
      <c r="R89" s="205" t="e">
        <f>IF('Crisis Indicator Data'!#REF!="No Data",1,IF(#REF!&lt;&gt;"",1,0))</f>
        <v>#REF!</v>
      </c>
      <c r="S89" s="205" t="e">
        <f>IF('Crisis Indicator Data'!#REF!="No Data",1,IF(#REF!&lt;&gt;"",1,0))</f>
        <v>#REF!</v>
      </c>
      <c r="T89" s="205" t="e">
        <f>IF('Crisis Indicator Data'!#REF!="No Data",1,IF(#REF!&lt;&gt;"",1,0))</f>
        <v>#REF!</v>
      </c>
      <c r="U89" s="205" t="e">
        <f>IF('Crisis Indicator Data'!#REF!="No Data",1,IF(#REF!&lt;&gt;"",1,0))</f>
        <v>#REF!</v>
      </c>
      <c r="V89" s="205" t="e">
        <f>IF('Crisis Indicator Data'!#REF!="No Data",1,IF(#REF!&lt;&gt;"",1,0))</f>
        <v>#REF!</v>
      </c>
      <c r="W89" s="205" t="e">
        <f>IF('Crisis Indicator Data'!#REF!="No Data",1,IF(#REF!&lt;&gt;"",1,0))</f>
        <v>#REF!</v>
      </c>
      <c r="X89" s="205" t="e">
        <f>IF('Crisis Indicator Data'!#REF!="No Data",1,IF(#REF!&lt;&gt;"",1,0))</f>
        <v>#REF!</v>
      </c>
      <c r="Y89" s="205" t="e">
        <f>IF('Crisis Indicator Data'!#REF!="No Data",1,IF(#REF!&lt;&gt;"",1,0))</f>
        <v>#REF!</v>
      </c>
      <c r="Z89" s="205" t="e">
        <f>IF('Crisis Indicator Data'!#REF!="No Data",1,IF(#REF!&lt;&gt;"",1,0))</f>
        <v>#REF!</v>
      </c>
      <c r="AA89" s="205" t="e">
        <f>IF('Crisis Indicator Data'!#REF!="No Data",1,IF(#REF!&lt;&gt;"",1,0))</f>
        <v>#REF!</v>
      </c>
      <c r="AB89" s="205" t="e">
        <f>IF('Crisis Indicator Data'!#REF!="No Data",1,IF(#REF!&lt;&gt;"",1,0))</f>
        <v>#REF!</v>
      </c>
      <c r="AC89" s="205" t="e">
        <f>IF('Crisis Indicator Data'!#REF!="No Data",1,IF(#REF!&lt;&gt;"",1,0))</f>
        <v>#REF!</v>
      </c>
      <c r="AD89" s="205" t="e">
        <f>IF('Crisis Indicator Data'!#REF!="No Data",1,IF(#REF!&lt;&gt;"",1,0))</f>
        <v>#REF!</v>
      </c>
      <c r="AE89" s="205" t="e">
        <f>IF('Crisis Indicator Data'!#REF!="No Data",1,IF(#REF!&lt;&gt;"",1,0))</f>
        <v>#REF!</v>
      </c>
      <c r="AF89" s="205" t="e">
        <f>IF('Crisis Indicator Data'!#REF!="No Data",1,IF(#REF!&lt;&gt;"",1,0))</f>
        <v>#REF!</v>
      </c>
      <c r="AG89" s="205" t="e">
        <f>IF('Crisis Indicator Data'!#REF!="No Data",1,IF(#REF!&lt;&gt;"",1,0))</f>
        <v>#REF!</v>
      </c>
      <c r="AH89" s="205" t="e">
        <f>IF('Crisis Indicator Data'!#REF!="No Data",1,IF(#REF!&lt;&gt;"",1,0))</f>
        <v>#REF!</v>
      </c>
      <c r="AI89" s="205" t="e">
        <f>IF('Crisis Indicator Data'!#REF!="No Data",1,IF(#REF!&lt;&gt;"",1,0))</f>
        <v>#REF!</v>
      </c>
      <c r="AJ89" s="205" t="e">
        <f>IF('Crisis Indicator Data'!#REF!="No Data",1,IF(#REF!&lt;&gt;"",1,0))</f>
        <v>#REF!</v>
      </c>
      <c r="AK89" s="205" t="e">
        <f>IF('Crisis Indicator Data'!#REF!="No Data",1,IF(#REF!&lt;&gt;"",1,0))</f>
        <v>#REF!</v>
      </c>
      <c r="AL89" s="205" t="e">
        <f>IF('Crisis Indicator Data'!#REF!="No Data",1,IF(#REF!&lt;&gt;"",1,0))</f>
        <v>#REF!</v>
      </c>
      <c r="AM89" s="205" t="e">
        <f>IF('Crisis Indicator Data'!#REF!="No Data",1,IF(#REF!&lt;&gt;"",1,0))</f>
        <v>#REF!</v>
      </c>
      <c r="AN89" s="205" t="e">
        <f>IF('Crisis Indicator Data'!#REF!="No Data",1,IF(#REF!&lt;&gt;"",1,0))</f>
        <v>#REF!</v>
      </c>
      <c r="AO89" s="205" t="e">
        <f>IF('Crisis Indicator Data'!#REF!="No Data",1,IF(#REF!&lt;&gt;"",1,0))</f>
        <v>#REF!</v>
      </c>
      <c r="AP89" s="205" t="e">
        <f>IF('Crisis Indicator Data'!#REF!="No Data",1,IF(#REF!&lt;&gt;"",1,0))</f>
        <v>#REF!</v>
      </c>
      <c r="AQ89" s="205" t="e">
        <f>IF('Crisis Indicator Data'!#REF!="No Data",1,IF(#REF!&lt;&gt;"",1,0))</f>
        <v>#REF!</v>
      </c>
      <c r="AR89" s="205" t="e">
        <f>IF('Crisis Indicator Data'!#REF!="No Data",1,IF(#REF!&lt;&gt;"",1,0))</f>
        <v>#REF!</v>
      </c>
      <c r="AS89" s="205" t="e">
        <f>IF('Crisis Indicator Data'!#REF!="No Data",1,IF(#REF!&lt;&gt;"",1,0))</f>
        <v>#REF!</v>
      </c>
      <c r="AT89" s="205" t="e">
        <f>IF('Crisis Indicator Data'!#REF!="No Data",1,IF(#REF!&lt;&gt;"",1,0))</f>
        <v>#REF!</v>
      </c>
      <c r="AU89" s="205" t="e">
        <f>IF('Crisis Indicator Data'!#REF!="No Data",1,IF(#REF!&lt;&gt;"",1,0))</f>
        <v>#REF!</v>
      </c>
      <c r="AV89" s="205" t="e">
        <f>IF('Crisis Indicator Data'!#REF!="No Data",1,IF(#REF!&lt;&gt;"",1,0))</f>
        <v>#REF!</v>
      </c>
      <c r="AW89" s="205" t="e">
        <f>IF('Crisis Indicator Data'!#REF!="No Data",1,IF(#REF!&lt;&gt;"",1,0))</f>
        <v>#REF!</v>
      </c>
      <c r="AX89" s="205" t="e">
        <f>IF('Crisis Indicator Data'!#REF!="No Data",1,IF(#REF!&lt;&gt;"",1,0))</f>
        <v>#REF!</v>
      </c>
      <c r="AY89" s="205" t="e">
        <f>IF('Crisis Indicator Data'!#REF!="No Data",1,IF(#REF!&lt;&gt;"",1,0))</f>
        <v>#REF!</v>
      </c>
      <c r="AZ89" s="205" t="e">
        <f>IF('Crisis Indicator Data'!#REF!="No Data",1,IF(#REF!&lt;&gt;"",1,0))</f>
        <v>#REF!</v>
      </c>
      <c r="BA89" t="e">
        <f t="shared" si="4"/>
        <v>#REF!</v>
      </c>
      <c r="BB89" s="22" t="e">
        <f t="shared" si="5"/>
        <v>#REF!</v>
      </c>
    </row>
    <row r="90" spans="1:54" x14ac:dyDescent="0.35">
      <c r="A90" t="s">
        <v>7049</v>
      </c>
      <c r="B90" s="205" t="e">
        <f>IF('Crisis Indicator Data'!#REF!="No Data",1,IF(#REF!&lt;&gt;"",1,0))</f>
        <v>#REF!</v>
      </c>
      <c r="C90" s="205" t="e">
        <f>IF('Crisis Indicator Data'!#REF!="No Data",1,IF(#REF!&lt;&gt;"",1,0))</f>
        <v>#REF!</v>
      </c>
      <c r="D90" s="205" t="e">
        <f>IF('Crisis Indicator Data'!#REF!="No Data",1,IF(#REF!&lt;&gt;"",1,0))</f>
        <v>#REF!</v>
      </c>
      <c r="E90" s="205" t="e">
        <f>IF('Crisis Indicator Data'!#REF!="No Data",1,IF(#REF!&lt;&gt;"",1,0))</f>
        <v>#REF!</v>
      </c>
      <c r="F90" s="205" t="e">
        <f>IF('Crisis Indicator Data'!#REF!="No Data",1,IF(#REF!&lt;&gt;"",1,0))</f>
        <v>#REF!</v>
      </c>
      <c r="G90" s="205" t="e">
        <f>IF('Crisis Indicator Data'!#REF!="No Data",1,IF(#REF!&lt;&gt;"",1,0))</f>
        <v>#REF!</v>
      </c>
      <c r="H90" s="205" t="e">
        <f>IF('Crisis Indicator Data'!#REF!="No Data",1,IF(#REF!&lt;&gt;"",1,0))</f>
        <v>#REF!</v>
      </c>
      <c r="I90" s="205" t="e">
        <f>IF('Crisis Indicator Data'!#REF!="No Data",1,IF(#REF!&lt;&gt;"",1,0))</f>
        <v>#REF!</v>
      </c>
      <c r="J90" s="205" t="e">
        <f>IF('Crisis Indicator Data'!#REF!="No Data",1,IF(#REF!&lt;&gt;"",1,0))</f>
        <v>#REF!</v>
      </c>
      <c r="K90" s="205" t="e">
        <f>IF('Crisis Indicator Data'!#REF!="No Data",1,IF(#REF!&lt;&gt;"",1,0))</f>
        <v>#REF!</v>
      </c>
      <c r="L90" s="205" t="e">
        <f>IF('Crisis Indicator Data'!#REF!="No Data",1,IF(#REF!&lt;&gt;"",1,0))</f>
        <v>#REF!</v>
      </c>
      <c r="M90" s="205" t="e">
        <f>IF('Crisis Indicator Data'!#REF!="No Data",1,IF(#REF!&lt;&gt;"",1,0))</f>
        <v>#REF!</v>
      </c>
      <c r="N90" s="205" t="e">
        <f>IF('Crisis Indicator Data'!#REF!="No Data",1,IF(#REF!&lt;&gt;"",1,0))</f>
        <v>#REF!</v>
      </c>
      <c r="O90" s="205" t="e">
        <f>IF('Crisis Indicator Data'!#REF!="No Data",1,IF(#REF!&lt;&gt;"",1,0))</f>
        <v>#REF!</v>
      </c>
      <c r="P90" s="205" t="e">
        <f>IF('Crisis Indicator Data'!#REF!="No Data",1,IF(#REF!&lt;&gt;"",1,0))</f>
        <v>#REF!</v>
      </c>
      <c r="Q90" s="205" t="e">
        <f>IF('Crisis Indicator Data'!#REF!="No Data",1,IF(#REF!&lt;&gt;"",1,0))</f>
        <v>#REF!</v>
      </c>
      <c r="R90" s="205" t="e">
        <f>IF('Crisis Indicator Data'!#REF!="No Data",1,IF(#REF!&lt;&gt;"",1,0))</f>
        <v>#REF!</v>
      </c>
      <c r="S90" s="205" t="e">
        <f>IF('Crisis Indicator Data'!#REF!="No Data",1,IF(#REF!&lt;&gt;"",1,0))</f>
        <v>#REF!</v>
      </c>
      <c r="T90" s="205" t="e">
        <f>IF('Crisis Indicator Data'!#REF!="No Data",1,IF(#REF!&lt;&gt;"",1,0))</f>
        <v>#REF!</v>
      </c>
      <c r="U90" s="205" t="e">
        <f>IF('Crisis Indicator Data'!#REF!="No Data",1,IF(#REF!&lt;&gt;"",1,0))</f>
        <v>#REF!</v>
      </c>
      <c r="V90" s="205" t="e">
        <f>IF('Crisis Indicator Data'!#REF!="No Data",1,IF(#REF!&lt;&gt;"",1,0))</f>
        <v>#REF!</v>
      </c>
      <c r="W90" s="205" t="e">
        <f>IF('Crisis Indicator Data'!#REF!="No Data",1,IF(#REF!&lt;&gt;"",1,0))</f>
        <v>#REF!</v>
      </c>
      <c r="X90" s="205" t="e">
        <f>IF('Crisis Indicator Data'!#REF!="No Data",1,IF(#REF!&lt;&gt;"",1,0))</f>
        <v>#REF!</v>
      </c>
      <c r="Y90" s="205" t="e">
        <f>IF('Crisis Indicator Data'!#REF!="No Data",1,IF(#REF!&lt;&gt;"",1,0))</f>
        <v>#REF!</v>
      </c>
      <c r="Z90" s="205" t="e">
        <f>IF('Crisis Indicator Data'!#REF!="No Data",1,IF(#REF!&lt;&gt;"",1,0))</f>
        <v>#REF!</v>
      </c>
      <c r="AA90" s="205" t="e">
        <f>IF('Crisis Indicator Data'!#REF!="No Data",1,IF(#REF!&lt;&gt;"",1,0))</f>
        <v>#REF!</v>
      </c>
      <c r="AB90" s="205" t="e">
        <f>IF('Crisis Indicator Data'!#REF!="No Data",1,IF(#REF!&lt;&gt;"",1,0))</f>
        <v>#REF!</v>
      </c>
      <c r="AC90" s="205" t="e">
        <f>IF('Crisis Indicator Data'!#REF!="No Data",1,IF(#REF!&lt;&gt;"",1,0))</f>
        <v>#REF!</v>
      </c>
      <c r="AD90" s="205" t="e">
        <f>IF('Crisis Indicator Data'!#REF!="No Data",1,IF(#REF!&lt;&gt;"",1,0))</f>
        <v>#REF!</v>
      </c>
      <c r="AE90" s="205" t="e">
        <f>IF('Crisis Indicator Data'!#REF!="No Data",1,IF(#REF!&lt;&gt;"",1,0))</f>
        <v>#REF!</v>
      </c>
      <c r="AF90" s="205" t="e">
        <f>IF('Crisis Indicator Data'!#REF!="No Data",1,IF(#REF!&lt;&gt;"",1,0))</f>
        <v>#REF!</v>
      </c>
      <c r="AG90" s="205" t="e">
        <f>IF('Crisis Indicator Data'!#REF!="No Data",1,IF(#REF!&lt;&gt;"",1,0))</f>
        <v>#REF!</v>
      </c>
      <c r="AH90" s="205" t="e">
        <f>IF('Crisis Indicator Data'!#REF!="No Data",1,IF(#REF!&lt;&gt;"",1,0))</f>
        <v>#REF!</v>
      </c>
      <c r="AI90" s="205" t="e">
        <f>IF('Crisis Indicator Data'!#REF!="No Data",1,IF(#REF!&lt;&gt;"",1,0))</f>
        <v>#REF!</v>
      </c>
      <c r="AJ90" s="205" t="e">
        <f>IF('Crisis Indicator Data'!#REF!="No Data",1,IF(#REF!&lt;&gt;"",1,0))</f>
        <v>#REF!</v>
      </c>
      <c r="AK90" s="205" t="e">
        <f>IF('Crisis Indicator Data'!#REF!="No Data",1,IF(#REF!&lt;&gt;"",1,0))</f>
        <v>#REF!</v>
      </c>
      <c r="AL90" s="205" t="e">
        <f>IF('Crisis Indicator Data'!#REF!="No Data",1,IF(#REF!&lt;&gt;"",1,0))</f>
        <v>#REF!</v>
      </c>
      <c r="AM90" s="205" t="e">
        <f>IF('Crisis Indicator Data'!#REF!="No Data",1,IF(#REF!&lt;&gt;"",1,0))</f>
        <v>#REF!</v>
      </c>
      <c r="AN90" s="205" t="e">
        <f>IF('Crisis Indicator Data'!#REF!="No Data",1,IF(#REF!&lt;&gt;"",1,0))</f>
        <v>#REF!</v>
      </c>
      <c r="AO90" s="205" t="e">
        <f>IF('Crisis Indicator Data'!#REF!="No Data",1,IF(#REF!&lt;&gt;"",1,0))</f>
        <v>#REF!</v>
      </c>
      <c r="AP90" s="205" t="e">
        <f>IF('Crisis Indicator Data'!#REF!="No Data",1,IF(#REF!&lt;&gt;"",1,0))</f>
        <v>#REF!</v>
      </c>
      <c r="AQ90" s="205" t="e">
        <f>IF('Crisis Indicator Data'!#REF!="No Data",1,IF(#REF!&lt;&gt;"",1,0))</f>
        <v>#REF!</v>
      </c>
      <c r="AR90" s="205" t="e">
        <f>IF('Crisis Indicator Data'!#REF!="No Data",1,IF(#REF!&lt;&gt;"",1,0))</f>
        <v>#REF!</v>
      </c>
      <c r="AS90" s="205" t="e">
        <f>IF('Crisis Indicator Data'!#REF!="No Data",1,IF(#REF!&lt;&gt;"",1,0))</f>
        <v>#REF!</v>
      </c>
      <c r="AT90" s="205" t="e">
        <f>IF('Crisis Indicator Data'!#REF!="No Data",1,IF(#REF!&lt;&gt;"",1,0))</f>
        <v>#REF!</v>
      </c>
      <c r="AU90" s="205" t="e">
        <f>IF('Crisis Indicator Data'!#REF!="No Data",1,IF(#REF!&lt;&gt;"",1,0))</f>
        <v>#REF!</v>
      </c>
      <c r="AV90" s="205" t="e">
        <f>IF('Crisis Indicator Data'!#REF!="No Data",1,IF(#REF!&lt;&gt;"",1,0))</f>
        <v>#REF!</v>
      </c>
      <c r="AW90" s="205" t="e">
        <f>IF('Crisis Indicator Data'!#REF!="No Data",1,IF(#REF!&lt;&gt;"",1,0))</f>
        <v>#REF!</v>
      </c>
      <c r="AX90" s="205" t="e">
        <f>IF('Crisis Indicator Data'!#REF!="No Data",1,IF(#REF!&lt;&gt;"",1,0))</f>
        <v>#REF!</v>
      </c>
      <c r="AY90" s="205" t="e">
        <f>IF('Crisis Indicator Data'!#REF!="No Data",1,IF(#REF!&lt;&gt;"",1,0))</f>
        <v>#REF!</v>
      </c>
      <c r="AZ90" s="205" t="e">
        <f>IF('Crisis Indicator Data'!#REF!="No Data",1,IF(#REF!&lt;&gt;"",1,0))</f>
        <v>#REF!</v>
      </c>
      <c r="BA90" t="e">
        <f t="shared" si="4"/>
        <v>#REF!</v>
      </c>
      <c r="BB90" s="22" t="e">
        <f t="shared" si="5"/>
        <v>#REF!</v>
      </c>
    </row>
    <row r="91" spans="1:54" x14ac:dyDescent="0.35">
      <c r="A91" t="s">
        <v>7051</v>
      </c>
      <c r="B91" s="205" t="e">
        <f>IF('Crisis Indicator Data'!#REF!="No Data",1,IF(#REF!&lt;&gt;"",1,0))</f>
        <v>#REF!</v>
      </c>
      <c r="C91" s="205" t="e">
        <f>IF('Crisis Indicator Data'!#REF!="No Data",1,IF(#REF!&lt;&gt;"",1,0))</f>
        <v>#REF!</v>
      </c>
      <c r="D91" s="205" t="e">
        <f>IF('Crisis Indicator Data'!#REF!="No Data",1,IF(#REF!&lt;&gt;"",1,0))</f>
        <v>#REF!</v>
      </c>
      <c r="E91" s="205" t="e">
        <f>IF('Crisis Indicator Data'!#REF!="No Data",1,IF(#REF!&lt;&gt;"",1,0))</f>
        <v>#REF!</v>
      </c>
      <c r="F91" s="205" t="e">
        <f>IF('Crisis Indicator Data'!#REF!="No Data",1,IF(#REF!&lt;&gt;"",1,0))</f>
        <v>#REF!</v>
      </c>
      <c r="G91" s="205" t="e">
        <f>IF('Crisis Indicator Data'!#REF!="No Data",1,IF(#REF!&lt;&gt;"",1,0))</f>
        <v>#REF!</v>
      </c>
      <c r="H91" s="205" t="e">
        <f>IF('Crisis Indicator Data'!#REF!="No Data",1,IF(#REF!&lt;&gt;"",1,0))</f>
        <v>#REF!</v>
      </c>
      <c r="I91" s="205" t="e">
        <f>IF('Crisis Indicator Data'!#REF!="No Data",1,IF(#REF!&lt;&gt;"",1,0))</f>
        <v>#REF!</v>
      </c>
      <c r="J91" s="205" t="e">
        <f>IF('Crisis Indicator Data'!#REF!="No Data",1,IF(#REF!&lt;&gt;"",1,0))</f>
        <v>#REF!</v>
      </c>
      <c r="K91" s="205" t="e">
        <f>IF('Crisis Indicator Data'!#REF!="No Data",1,IF(#REF!&lt;&gt;"",1,0))</f>
        <v>#REF!</v>
      </c>
      <c r="L91" s="205" t="e">
        <f>IF('Crisis Indicator Data'!#REF!="No Data",1,IF(#REF!&lt;&gt;"",1,0))</f>
        <v>#REF!</v>
      </c>
      <c r="M91" s="205" t="e">
        <f>IF('Crisis Indicator Data'!#REF!="No Data",1,IF(#REF!&lt;&gt;"",1,0))</f>
        <v>#REF!</v>
      </c>
      <c r="N91" s="205" t="e">
        <f>IF('Crisis Indicator Data'!#REF!="No Data",1,IF(#REF!&lt;&gt;"",1,0))</f>
        <v>#REF!</v>
      </c>
      <c r="O91" s="205" t="e">
        <f>IF('Crisis Indicator Data'!#REF!="No Data",1,IF(#REF!&lt;&gt;"",1,0))</f>
        <v>#REF!</v>
      </c>
      <c r="P91" s="205" t="e">
        <f>IF('Crisis Indicator Data'!#REF!="No Data",1,IF(#REF!&lt;&gt;"",1,0))</f>
        <v>#REF!</v>
      </c>
      <c r="Q91" s="205" t="e">
        <f>IF('Crisis Indicator Data'!#REF!="No Data",1,IF(#REF!&lt;&gt;"",1,0))</f>
        <v>#REF!</v>
      </c>
      <c r="R91" s="205" t="e">
        <f>IF('Crisis Indicator Data'!#REF!="No Data",1,IF(#REF!&lt;&gt;"",1,0))</f>
        <v>#REF!</v>
      </c>
      <c r="S91" s="205" t="e">
        <f>IF('Crisis Indicator Data'!#REF!="No Data",1,IF(#REF!&lt;&gt;"",1,0))</f>
        <v>#REF!</v>
      </c>
      <c r="T91" s="205" t="e">
        <f>IF('Crisis Indicator Data'!#REF!="No Data",1,IF(#REF!&lt;&gt;"",1,0))</f>
        <v>#REF!</v>
      </c>
      <c r="U91" s="205" t="e">
        <f>IF('Crisis Indicator Data'!#REF!="No Data",1,IF(#REF!&lt;&gt;"",1,0))</f>
        <v>#REF!</v>
      </c>
      <c r="V91" s="205" t="e">
        <f>IF('Crisis Indicator Data'!#REF!="No Data",1,IF(#REF!&lt;&gt;"",1,0))</f>
        <v>#REF!</v>
      </c>
      <c r="W91" s="205" t="e">
        <f>IF('Crisis Indicator Data'!#REF!="No Data",1,IF(#REF!&lt;&gt;"",1,0))</f>
        <v>#REF!</v>
      </c>
      <c r="X91" s="205" t="e">
        <f>IF('Crisis Indicator Data'!#REF!="No Data",1,IF(#REF!&lt;&gt;"",1,0))</f>
        <v>#REF!</v>
      </c>
      <c r="Y91" s="205" t="e">
        <f>IF('Crisis Indicator Data'!#REF!="No Data",1,IF(#REF!&lt;&gt;"",1,0))</f>
        <v>#REF!</v>
      </c>
      <c r="Z91" s="205" t="e">
        <f>IF('Crisis Indicator Data'!#REF!="No Data",1,IF(#REF!&lt;&gt;"",1,0))</f>
        <v>#REF!</v>
      </c>
      <c r="AA91" s="205" t="e">
        <f>IF('Crisis Indicator Data'!#REF!="No Data",1,IF(#REF!&lt;&gt;"",1,0))</f>
        <v>#REF!</v>
      </c>
      <c r="AB91" s="205" t="e">
        <f>IF('Crisis Indicator Data'!#REF!="No Data",1,IF(#REF!&lt;&gt;"",1,0))</f>
        <v>#REF!</v>
      </c>
      <c r="AC91" s="205" t="e">
        <f>IF('Crisis Indicator Data'!#REF!="No Data",1,IF(#REF!&lt;&gt;"",1,0))</f>
        <v>#REF!</v>
      </c>
      <c r="AD91" s="205" t="e">
        <f>IF('Crisis Indicator Data'!#REF!="No Data",1,IF(#REF!&lt;&gt;"",1,0))</f>
        <v>#REF!</v>
      </c>
      <c r="AE91" s="205" t="e">
        <f>IF('Crisis Indicator Data'!#REF!="No Data",1,IF(#REF!&lt;&gt;"",1,0))</f>
        <v>#REF!</v>
      </c>
      <c r="AF91" s="205" t="e">
        <f>IF('Crisis Indicator Data'!#REF!="No Data",1,IF(#REF!&lt;&gt;"",1,0))</f>
        <v>#REF!</v>
      </c>
      <c r="AG91" s="205" t="e">
        <f>IF('Crisis Indicator Data'!#REF!="No Data",1,IF(#REF!&lt;&gt;"",1,0))</f>
        <v>#REF!</v>
      </c>
      <c r="AH91" s="205" t="e">
        <f>IF('Crisis Indicator Data'!#REF!="No Data",1,IF(#REF!&lt;&gt;"",1,0))</f>
        <v>#REF!</v>
      </c>
      <c r="AI91" s="205" t="e">
        <f>IF('Crisis Indicator Data'!#REF!="No Data",1,IF(#REF!&lt;&gt;"",1,0))</f>
        <v>#REF!</v>
      </c>
      <c r="AJ91" s="205" t="e">
        <f>IF('Crisis Indicator Data'!#REF!="No Data",1,IF(#REF!&lt;&gt;"",1,0))</f>
        <v>#REF!</v>
      </c>
      <c r="AK91" s="205" t="e">
        <f>IF('Crisis Indicator Data'!#REF!="No Data",1,IF(#REF!&lt;&gt;"",1,0))</f>
        <v>#REF!</v>
      </c>
      <c r="AL91" s="205" t="e">
        <f>IF('Crisis Indicator Data'!#REF!="No Data",1,IF(#REF!&lt;&gt;"",1,0))</f>
        <v>#REF!</v>
      </c>
      <c r="AM91" s="205" t="e">
        <f>IF('Crisis Indicator Data'!#REF!="No Data",1,IF(#REF!&lt;&gt;"",1,0))</f>
        <v>#REF!</v>
      </c>
      <c r="AN91" s="205" t="e">
        <f>IF('Crisis Indicator Data'!#REF!="No Data",1,IF(#REF!&lt;&gt;"",1,0))</f>
        <v>#REF!</v>
      </c>
      <c r="AO91" s="205" t="e">
        <f>IF('Crisis Indicator Data'!#REF!="No Data",1,IF(#REF!&lt;&gt;"",1,0))</f>
        <v>#REF!</v>
      </c>
      <c r="AP91" s="205" t="e">
        <f>IF('Crisis Indicator Data'!#REF!="No Data",1,IF(#REF!&lt;&gt;"",1,0))</f>
        <v>#REF!</v>
      </c>
      <c r="AQ91" s="205" t="e">
        <f>IF('Crisis Indicator Data'!#REF!="No Data",1,IF(#REF!&lt;&gt;"",1,0))</f>
        <v>#REF!</v>
      </c>
      <c r="AR91" s="205" t="e">
        <f>IF('Crisis Indicator Data'!#REF!="No Data",1,IF(#REF!&lt;&gt;"",1,0))</f>
        <v>#REF!</v>
      </c>
      <c r="AS91" s="205" t="e">
        <f>IF('Crisis Indicator Data'!#REF!="No Data",1,IF(#REF!&lt;&gt;"",1,0))</f>
        <v>#REF!</v>
      </c>
      <c r="AT91" s="205" t="e">
        <f>IF('Crisis Indicator Data'!#REF!="No Data",1,IF(#REF!&lt;&gt;"",1,0))</f>
        <v>#REF!</v>
      </c>
      <c r="AU91" s="205" t="e">
        <f>IF('Crisis Indicator Data'!#REF!="No Data",1,IF(#REF!&lt;&gt;"",1,0))</f>
        <v>#REF!</v>
      </c>
      <c r="AV91" s="205" t="e">
        <f>IF('Crisis Indicator Data'!#REF!="No Data",1,IF(#REF!&lt;&gt;"",1,0))</f>
        <v>#REF!</v>
      </c>
      <c r="AW91" s="205" t="e">
        <f>IF('Crisis Indicator Data'!#REF!="No Data",1,IF(#REF!&lt;&gt;"",1,0))</f>
        <v>#REF!</v>
      </c>
      <c r="AX91" s="205" t="e">
        <f>IF('Crisis Indicator Data'!#REF!="No Data",1,IF(#REF!&lt;&gt;"",1,0))</f>
        <v>#REF!</v>
      </c>
      <c r="AY91" s="205" t="e">
        <f>IF('Crisis Indicator Data'!#REF!="No Data",1,IF(#REF!&lt;&gt;"",1,0))</f>
        <v>#REF!</v>
      </c>
      <c r="AZ91" s="205" t="e">
        <f>IF('Crisis Indicator Data'!#REF!="No Data",1,IF(#REF!&lt;&gt;"",1,0))</f>
        <v>#REF!</v>
      </c>
      <c r="BA91" t="e">
        <f t="shared" si="4"/>
        <v>#REF!</v>
      </c>
      <c r="BB91" s="22" t="e">
        <f t="shared" si="5"/>
        <v>#REF!</v>
      </c>
    </row>
    <row r="92" spans="1:54" x14ac:dyDescent="0.35">
      <c r="A92" t="s">
        <v>7041</v>
      </c>
      <c r="B92" s="205" t="e">
        <f>IF('Crisis Indicator Data'!#REF!="No Data",1,IF(#REF!&lt;&gt;"",1,0))</f>
        <v>#REF!</v>
      </c>
      <c r="C92" s="205" t="e">
        <f>IF('Crisis Indicator Data'!#REF!="No Data",1,IF(#REF!&lt;&gt;"",1,0))</f>
        <v>#REF!</v>
      </c>
      <c r="D92" s="205" t="e">
        <f>IF('Crisis Indicator Data'!#REF!="No Data",1,IF(#REF!&lt;&gt;"",1,0))</f>
        <v>#REF!</v>
      </c>
      <c r="E92" s="205" t="e">
        <f>IF('Crisis Indicator Data'!#REF!="No Data",1,IF(#REF!&lt;&gt;"",1,0))</f>
        <v>#REF!</v>
      </c>
      <c r="F92" s="205" t="e">
        <f>IF('Crisis Indicator Data'!#REF!="No Data",1,IF(#REF!&lt;&gt;"",1,0))</f>
        <v>#REF!</v>
      </c>
      <c r="G92" s="205" t="e">
        <f>IF('Crisis Indicator Data'!#REF!="No Data",1,IF(#REF!&lt;&gt;"",1,0))</f>
        <v>#REF!</v>
      </c>
      <c r="H92" s="205" t="e">
        <f>IF('Crisis Indicator Data'!#REF!="No Data",1,IF(#REF!&lt;&gt;"",1,0))</f>
        <v>#REF!</v>
      </c>
      <c r="I92" s="205" t="e">
        <f>IF('Crisis Indicator Data'!#REF!="No Data",1,IF(#REF!&lt;&gt;"",1,0))</f>
        <v>#REF!</v>
      </c>
      <c r="J92" s="205" t="e">
        <f>IF('Crisis Indicator Data'!#REF!="No Data",1,IF(#REF!&lt;&gt;"",1,0))</f>
        <v>#REF!</v>
      </c>
      <c r="K92" s="205" t="e">
        <f>IF('Crisis Indicator Data'!#REF!="No Data",1,IF(#REF!&lt;&gt;"",1,0))</f>
        <v>#REF!</v>
      </c>
      <c r="L92" s="205" t="e">
        <f>IF('Crisis Indicator Data'!#REF!="No Data",1,IF(#REF!&lt;&gt;"",1,0))</f>
        <v>#REF!</v>
      </c>
      <c r="M92" s="205" t="e">
        <f>IF('Crisis Indicator Data'!#REF!="No Data",1,IF(#REF!&lt;&gt;"",1,0))</f>
        <v>#REF!</v>
      </c>
      <c r="N92" s="205" t="e">
        <f>IF('Crisis Indicator Data'!#REF!="No Data",1,IF(#REF!&lt;&gt;"",1,0))</f>
        <v>#REF!</v>
      </c>
      <c r="O92" s="205" t="e">
        <f>IF('Crisis Indicator Data'!#REF!="No Data",1,IF(#REF!&lt;&gt;"",1,0))</f>
        <v>#REF!</v>
      </c>
      <c r="P92" s="205" t="e">
        <f>IF('Crisis Indicator Data'!#REF!="No Data",1,IF(#REF!&lt;&gt;"",1,0))</f>
        <v>#REF!</v>
      </c>
      <c r="Q92" s="205" t="e">
        <f>IF('Crisis Indicator Data'!#REF!="No Data",1,IF(#REF!&lt;&gt;"",1,0))</f>
        <v>#REF!</v>
      </c>
      <c r="R92" s="205" t="e">
        <f>IF('Crisis Indicator Data'!#REF!="No Data",1,IF(#REF!&lt;&gt;"",1,0))</f>
        <v>#REF!</v>
      </c>
      <c r="S92" s="205" t="e">
        <f>IF('Crisis Indicator Data'!#REF!="No Data",1,IF(#REF!&lt;&gt;"",1,0))</f>
        <v>#REF!</v>
      </c>
      <c r="T92" s="205" t="e">
        <f>IF('Crisis Indicator Data'!#REF!="No Data",1,IF(#REF!&lt;&gt;"",1,0))</f>
        <v>#REF!</v>
      </c>
      <c r="U92" s="205" t="e">
        <f>IF('Crisis Indicator Data'!#REF!="No Data",1,IF(#REF!&lt;&gt;"",1,0))</f>
        <v>#REF!</v>
      </c>
      <c r="V92" s="205" t="e">
        <f>IF('Crisis Indicator Data'!#REF!="No Data",1,IF(#REF!&lt;&gt;"",1,0))</f>
        <v>#REF!</v>
      </c>
      <c r="W92" s="205" t="e">
        <f>IF('Crisis Indicator Data'!#REF!="No Data",1,IF(#REF!&lt;&gt;"",1,0))</f>
        <v>#REF!</v>
      </c>
      <c r="X92" s="205" t="e">
        <f>IF('Crisis Indicator Data'!#REF!="No Data",1,IF(#REF!&lt;&gt;"",1,0))</f>
        <v>#REF!</v>
      </c>
      <c r="Y92" s="205" t="e">
        <f>IF('Crisis Indicator Data'!#REF!="No Data",1,IF(#REF!&lt;&gt;"",1,0))</f>
        <v>#REF!</v>
      </c>
      <c r="Z92" s="205" t="e">
        <f>IF('Crisis Indicator Data'!#REF!="No Data",1,IF(#REF!&lt;&gt;"",1,0))</f>
        <v>#REF!</v>
      </c>
      <c r="AA92" s="205" t="e">
        <f>IF('Crisis Indicator Data'!#REF!="No Data",1,IF(#REF!&lt;&gt;"",1,0))</f>
        <v>#REF!</v>
      </c>
      <c r="AB92" s="205" t="e">
        <f>IF('Crisis Indicator Data'!#REF!="No Data",1,IF(#REF!&lt;&gt;"",1,0))</f>
        <v>#REF!</v>
      </c>
      <c r="AC92" s="205" t="e">
        <f>IF('Crisis Indicator Data'!#REF!="No Data",1,IF(#REF!&lt;&gt;"",1,0))</f>
        <v>#REF!</v>
      </c>
      <c r="AD92" s="205" t="e">
        <f>IF('Crisis Indicator Data'!#REF!="No Data",1,IF(#REF!&lt;&gt;"",1,0))</f>
        <v>#REF!</v>
      </c>
      <c r="AE92" s="205" t="e">
        <f>IF('Crisis Indicator Data'!#REF!="No Data",1,IF(#REF!&lt;&gt;"",1,0))</f>
        <v>#REF!</v>
      </c>
      <c r="AF92" s="205" t="e">
        <f>IF('Crisis Indicator Data'!#REF!="No Data",1,IF(#REF!&lt;&gt;"",1,0))</f>
        <v>#REF!</v>
      </c>
      <c r="AG92" s="205" t="e">
        <f>IF('Crisis Indicator Data'!#REF!="No Data",1,IF(#REF!&lt;&gt;"",1,0))</f>
        <v>#REF!</v>
      </c>
      <c r="AH92" s="205" t="e">
        <f>IF('Crisis Indicator Data'!#REF!="No Data",1,IF(#REF!&lt;&gt;"",1,0))</f>
        <v>#REF!</v>
      </c>
      <c r="AI92" s="205" t="e">
        <f>IF('Crisis Indicator Data'!#REF!="No Data",1,IF(#REF!&lt;&gt;"",1,0))</f>
        <v>#REF!</v>
      </c>
      <c r="AJ92" s="205" t="e">
        <f>IF('Crisis Indicator Data'!#REF!="No Data",1,IF(#REF!&lt;&gt;"",1,0))</f>
        <v>#REF!</v>
      </c>
      <c r="AK92" s="205" t="e">
        <f>IF('Crisis Indicator Data'!#REF!="No Data",1,IF(#REF!&lt;&gt;"",1,0))</f>
        <v>#REF!</v>
      </c>
      <c r="AL92" s="205" t="e">
        <f>IF('Crisis Indicator Data'!#REF!="No Data",1,IF(#REF!&lt;&gt;"",1,0))</f>
        <v>#REF!</v>
      </c>
      <c r="AM92" s="205" t="e">
        <f>IF('Crisis Indicator Data'!#REF!="No Data",1,IF(#REF!&lt;&gt;"",1,0))</f>
        <v>#REF!</v>
      </c>
      <c r="AN92" s="205" t="e">
        <f>IF('Crisis Indicator Data'!#REF!="No Data",1,IF(#REF!&lt;&gt;"",1,0))</f>
        <v>#REF!</v>
      </c>
      <c r="AO92" s="205" t="e">
        <f>IF('Crisis Indicator Data'!#REF!="No Data",1,IF(#REF!&lt;&gt;"",1,0))</f>
        <v>#REF!</v>
      </c>
      <c r="AP92" s="205" t="e">
        <f>IF('Crisis Indicator Data'!#REF!="No Data",1,IF(#REF!&lt;&gt;"",1,0))</f>
        <v>#REF!</v>
      </c>
      <c r="AQ92" s="205" t="e">
        <f>IF('Crisis Indicator Data'!#REF!="No Data",1,IF(#REF!&lt;&gt;"",1,0))</f>
        <v>#REF!</v>
      </c>
      <c r="AR92" s="205" t="e">
        <f>IF('Crisis Indicator Data'!#REF!="No Data",1,IF(#REF!&lt;&gt;"",1,0))</f>
        <v>#REF!</v>
      </c>
      <c r="AS92" s="205" t="e">
        <f>IF('Crisis Indicator Data'!#REF!="No Data",1,IF(#REF!&lt;&gt;"",1,0))</f>
        <v>#REF!</v>
      </c>
      <c r="AT92" s="205" t="e">
        <f>IF('Crisis Indicator Data'!#REF!="No Data",1,IF(#REF!&lt;&gt;"",1,0))</f>
        <v>#REF!</v>
      </c>
      <c r="AU92" s="205" t="e">
        <f>IF('Crisis Indicator Data'!#REF!="No Data",1,IF(#REF!&lt;&gt;"",1,0))</f>
        <v>#REF!</v>
      </c>
      <c r="AV92" s="205" t="e">
        <f>IF('Crisis Indicator Data'!#REF!="No Data",1,IF(#REF!&lt;&gt;"",1,0))</f>
        <v>#REF!</v>
      </c>
      <c r="AW92" s="205" t="e">
        <f>IF('Crisis Indicator Data'!#REF!="No Data",1,IF(#REF!&lt;&gt;"",1,0))</f>
        <v>#REF!</v>
      </c>
      <c r="AX92" s="205" t="e">
        <f>IF('Crisis Indicator Data'!#REF!="No Data",1,IF(#REF!&lt;&gt;"",1,0))</f>
        <v>#REF!</v>
      </c>
      <c r="AY92" s="205" t="e">
        <f>IF('Crisis Indicator Data'!#REF!="No Data",1,IF(#REF!&lt;&gt;"",1,0))</f>
        <v>#REF!</v>
      </c>
      <c r="AZ92" s="205" t="e">
        <f>IF('Crisis Indicator Data'!#REF!="No Data",1,IF(#REF!&lt;&gt;"",1,0))</f>
        <v>#REF!</v>
      </c>
      <c r="BA92" t="e">
        <f t="shared" si="4"/>
        <v>#REF!</v>
      </c>
      <c r="BB92" s="22" t="e">
        <f t="shared" si="5"/>
        <v>#REF!</v>
      </c>
    </row>
    <row r="93" spans="1:54" x14ac:dyDescent="0.35">
      <c r="A93" t="s">
        <v>7053</v>
      </c>
      <c r="B93" s="205" t="e">
        <f>IF('Crisis Indicator Data'!#REF!="No Data",1,IF(#REF!&lt;&gt;"",1,0))</f>
        <v>#REF!</v>
      </c>
      <c r="C93" s="205" t="e">
        <f>IF('Crisis Indicator Data'!#REF!="No Data",1,IF(#REF!&lt;&gt;"",1,0))</f>
        <v>#REF!</v>
      </c>
      <c r="D93" s="205" t="e">
        <f>IF('Crisis Indicator Data'!#REF!="No Data",1,IF(#REF!&lt;&gt;"",1,0))</f>
        <v>#REF!</v>
      </c>
      <c r="E93" s="205" t="e">
        <f>IF('Crisis Indicator Data'!#REF!="No Data",1,IF(#REF!&lt;&gt;"",1,0))</f>
        <v>#REF!</v>
      </c>
      <c r="F93" s="205" t="e">
        <f>IF('Crisis Indicator Data'!#REF!="No Data",1,IF(#REF!&lt;&gt;"",1,0))</f>
        <v>#REF!</v>
      </c>
      <c r="G93" s="205" t="e">
        <f>IF('Crisis Indicator Data'!#REF!="No Data",1,IF(#REF!&lt;&gt;"",1,0))</f>
        <v>#REF!</v>
      </c>
      <c r="H93" s="205" t="e">
        <f>IF('Crisis Indicator Data'!#REF!="No Data",1,IF(#REF!&lt;&gt;"",1,0))</f>
        <v>#REF!</v>
      </c>
      <c r="I93" s="205" t="e">
        <f>IF('Crisis Indicator Data'!#REF!="No Data",1,IF(#REF!&lt;&gt;"",1,0))</f>
        <v>#REF!</v>
      </c>
      <c r="J93" s="205" t="e">
        <f>IF('Crisis Indicator Data'!#REF!="No Data",1,IF(#REF!&lt;&gt;"",1,0))</f>
        <v>#REF!</v>
      </c>
      <c r="K93" s="205" t="e">
        <f>IF('Crisis Indicator Data'!#REF!="No Data",1,IF(#REF!&lt;&gt;"",1,0))</f>
        <v>#REF!</v>
      </c>
      <c r="L93" s="205" t="e">
        <f>IF('Crisis Indicator Data'!#REF!="No Data",1,IF(#REF!&lt;&gt;"",1,0))</f>
        <v>#REF!</v>
      </c>
      <c r="M93" s="205" t="e">
        <f>IF('Crisis Indicator Data'!#REF!="No Data",1,IF(#REF!&lt;&gt;"",1,0))</f>
        <v>#REF!</v>
      </c>
      <c r="N93" s="205" t="e">
        <f>IF('Crisis Indicator Data'!#REF!="No Data",1,IF(#REF!&lt;&gt;"",1,0))</f>
        <v>#REF!</v>
      </c>
      <c r="O93" s="205" t="e">
        <f>IF('Crisis Indicator Data'!#REF!="No Data",1,IF(#REF!&lt;&gt;"",1,0))</f>
        <v>#REF!</v>
      </c>
      <c r="P93" s="205" t="e">
        <f>IF('Crisis Indicator Data'!#REF!="No Data",1,IF(#REF!&lt;&gt;"",1,0))</f>
        <v>#REF!</v>
      </c>
      <c r="Q93" s="205" t="e">
        <f>IF('Crisis Indicator Data'!#REF!="No Data",1,IF(#REF!&lt;&gt;"",1,0))</f>
        <v>#REF!</v>
      </c>
      <c r="R93" s="205" t="e">
        <f>IF('Crisis Indicator Data'!#REF!="No Data",1,IF(#REF!&lt;&gt;"",1,0))</f>
        <v>#REF!</v>
      </c>
      <c r="S93" s="205" t="e">
        <f>IF('Crisis Indicator Data'!#REF!="No Data",1,IF(#REF!&lt;&gt;"",1,0))</f>
        <v>#REF!</v>
      </c>
      <c r="T93" s="205" t="e">
        <f>IF('Crisis Indicator Data'!#REF!="No Data",1,IF(#REF!&lt;&gt;"",1,0))</f>
        <v>#REF!</v>
      </c>
      <c r="U93" s="205" t="e">
        <f>IF('Crisis Indicator Data'!#REF!="No Data",1,IF(#REF!&lt;&gt;"",1,0))</f>
        <v>#REF!</v>
      </c>
      <c r="V93" s="205" t="e">
        <f>IF('Crisis Indicator Data'!#REF!="No Data",1,IF(#REF!&lt;&gt;"",1,0))</f>
        <v>#REF!</v>
      </c>
      <c r="W93" s="205" t="e">
        <f>IF('Crisis Indicator Data'!#REF!="No Data",1,IF(#REF!&lt;&gt;"",1,0))</f>
        <v>#REF!</v>
      </c>
      <c r="X93" s="205" t="e">
        <f>IF('Crisis Indicator Data'!#REF!="No Data",1,IF(#REF!&lt;&gt;"",1,0))</f>
        <v>#REF!</v>
      </c>
      <c r="Y93" s="205" t="e">
        <f>IF('Crisis Indicator Data'!#REF!="No Data",1,IF(#REF!&lt;&gt;"",1,0))</f>
        <v>#REF!</v>
      </c>
      <c r="Z93" s="205" t="e">
        <f>IF('Crisis Indicator Data'!#REF!="No Data",1,IF(#REF!&lt;&gt;"",1,0))</f>
        <v>#REF!</v>
      </c>
      <c r="AA93" s="205" t="e">
        <f>IF('Crisis Indicator Data'!#REF!="No Data",1,IF(#REF!&lt;&gt;"",1,0))</f>
        <v>#REF!</v>
      </c>
      <c r="AB93" s="205" t="e">
        <f>IF('Crisis Indicator Data'!#REF!="No Data",1,IF(#REF!&lt;&gt;"",1,0))</f>
        <v>#REF!</v>
      </c>
      <c r="AC93" s="205" t="e">
        <f>IF('Crisis Indicator Data'!#REF!="No Data",1,IF(#REF!&lt;&gt;"",1,0))</f>
        <v>#REF!</v>
      </c>
      <c r="AD93" s="205" t="e">
        <f>IF('Crisis Indicator Data'!#REF!="No Data",1,IF(#REF!&lt;&gt;"",1,0))</f>
        <v>#REF!</v>
      </c>
      <c r="AE93" s="205" t="e">
        <f>IF('Crisis Indicator Data'!#REF!="No Data",1,IF(#REF!&lt;&gt;"",1,0))</f>
        <v>#REF!</v>
      </c>
      <c r="AF93" s="205" t="e">
        <f>IF('Crisis Indicator Data'!#REF!="No Data",1,IF(#REF!&lt;&gt;"",1,0))</f>
        <v>#REF!</v>
      </c>
      <c r="AG93" s="205" t="e">
        <f>IF('Crisis Indicator Data'!#REF!="No Data",1,IF(#REF!&lt;&gt;"",1,0))</f>
        <v>#REF!</v>
      </c>
      <c r="AH93" s="205" t="e">
        <f>IF('Crisis Indicator Data'!#REF!="No Data",1,IF(#REF!&lt;&gt;"",1,0))</f>
        <v>#REF!</v>
      </c>
      <c r="AI93" s="205" t="e">
        <f>IF('Crisis Indicator Data'!#REF!="No Data",1,IF(#REF!&lt;&gt;"",1,0))</f>
        <v>#REF!</v>
      </c>
      <c r="AJ93" s="205" t="e">
        <f>IF('Crisis Indicator Data'!#REF!="No Data",1,IF(#REF!&lt;&gt;"",1,0))</f>
        <v>#REF!</v>
      </c>
      <c r="AK93" s="205" t="e">
        <f>IF('Crisis Indicator Data'!#REF!="No Data",1,IF(#REF!&lt;&gt;"",1,0))</f>
        <v>#REF!</v>
      </c>
      <c r="AL93" s="205" t="e">
        <f>IF('Crisis Indicator Data'!#REF!="No Data",1,IF(#REF!&lt;&gt;"",1,0))</f>
        <v>#REF!</v>
      </c>
      <c r="AM93" s="205" t="e">
        <f>IF('Crisis Indicator Data'!#REF!="No Data",1,IF(#REF!&lt;&gt;"",1,0))</f>
        <v>#REF!</v>
      </c>
      <c r="AN93" s="205" t="e">
        <f>IF('Crisis Indicator Data'!#REF!="No Data",1,IF(#REF!&lt;&gt;"",1,0))</f>
        <v>#REF!</v>
      </c>
      <c r="AO93" s="205" t="e">
        <f>IF('Crisis Indicator Data'!#REF!="No Data",1,IF(#REF!&lt;&gt;"",1,0))</f>
        <v>#REF!</v>
      </c>
      <c r="AP93" s="205" t="e">
        <f>IF('Crisis Indicator Data'!#REF!="No Data",1,IF(#REF!&lt;&gt;"",1,0))</f>
        <v>#REF!</v>
      </c>
      <c r="AQ93" s="205" t="e">
        <f>IF('Crisis Indicator Data'!#REF!="No Data",1,IF(#REF!&lt;&gt;"",1,0))</f>
        <v>#REF!</v>
      </c>
      <c r="AR93" s="205" t="e">
        <f>IF('Crisis Indicator Data'!#REF!="No Data",1,IF(#REF!&lt;&gt;"",1,0))</f>
        <v>#REF!</v>
      </c>
      <c r="AS93" s="205" t="e">
        <f>IF('Crisis Indicator Data'!#REF!="No Data",1,IF(#REF!&lt;&gt;"",1,0))</f>
        <v>#REF!</v>
      </c>
      <c r="AT93" s="205" t="e">
        <f>IF('Crisis Indicator Data'!#REF!="No Data",1,IF(#REF!&lt;&gt;"",1,0))</f>
        <v>#REF!</v>
      </c>
      <c r="AU93" s="205" t="e">
        <f>IF('Crisis Indicator Data'!#REF!="No Data",1,IF(#REF!&lt;&gt;"",1,0))</f>
        <v>#REF!</v>
      </c>
      <c r="AV93" s="205" t="e">
        <f>IF('Crisis Indicator Data'!#REF!="No Data",1,IF(#REF!&lt;&gt;"",1,0))</f>
        <v>#REF!</v>
      </c>
      <c r="AW93" s="205" t="e">
        <f>IF('Crisis Indicator Data'!#REF!="No Data",1,IF(#REF!&lt;&gt;"",1,0))</f>
        <v>#REF!</v>
      </c>
      <c r="AX93" s="205" t="e">
        <f>IF('Crisis Indicator Data'!#REF!="No Data",1,IF(#REF!&lt;&gt;"",1,0))</f>
        <v>#REF!</v>
      </c>
      <c r="AY93" s="205" t="e">
        <f>IF('Crisis Indicator Data'!#REF!="No Data",1,IF(#REF!&lt;&gt;"",1,0))</f>
        <v>#REF!</v>
      </c>
      <c r="AZ93" s="205" t="e">
        <f>IF('Crisis Indicator Data'!#REF!="No Data",1,IF(#REF!&lt;&gt;"",1,0))</f>
        <v>#REF!</v>
      </c>
      <c r="BA93" t="e">
        <f t="shared" si="4"/>
        <v>#REF!</v>
      </c>
      <c r="BB93" s="22" t="e">
        <f t="shared" si="5"/>
        <v>#REF!</v>
      </c>
    </row>
    <row r="94" spans="1:54" x14ac:dyDescent="0.35">
      <c r="A94" t="s">
        <v>7070</v>
      </c>
      <c r="B94" s="205" t="e">
        <f>IF('Crisis Indicator Data'!#REF!="No Data",1,IF(#REF!&lt;&gt;"",1,0))</f>
        <v>#REF!</v>
      </c>
      <c r="C94" s="205" t="e">
        <f>IF('Crisis Indicator Data'!#REF!="No Data",1,IF(#REF!&lt;&gt;"",1,0))</f>
        <v>#REF!</v>
      </c>
      <c r="D94" s="205" t="e">
        <f>IF('Crisis Indicator Data'!#REF!="No Data",1,IF(#REF!&lt;&gt;"",1,0))</f>
        <v>#REF!</v>
      </c>
      <c r="E94" s="205" t="e">
        <f>IF('Crisis Indicator Data'!#REF!="No Data",1,IF(#REF!&lt;&gt;"",1,0))</f>
        <v>#REF!</v>
      </c>
      <c r="F94" s="205" t="e">
        <f>IF('Crisis Indicator Data'!#REF!="No Data",1,IF(#REF!&lt;&gt;"",1,0))</f>
        <v>#REF!</v>
      </c>
      <c r="G94" s="205" t="e">
        <f>IF('Crisis Indicator Data'!#REF!="No Data",1,IF(#REF!&lt;&gt;"",1,0))</f>
        <v>#REF!</v>
      </c>
      <c r="H94" s="205" t="e">
        <f>IF('Crisis Indicator Data'!#REF!="No Data",1,IF(#REF!&lt;&gt;"",1,0))</f>
        <v>#REF!</v>
      </c>
      <c r="I94" s="205" t="e">
        <f>IF('Crisis Indicator Data'!#REF!="No Data",1,IF(#REF!&lt;&gt;"",1,0))</f>
        <v>#REF!</v>
      </c>
      <c r="J94" s="205" t="e">
        <f>IF('Crisis Indicator Data'!#REF!="No Data",1,IF(#REF!&lt;&gt;"",1,0))</f>
        <v>#REF!</v>
      </c>
      <c r="K94" s="205" t="e">
        <f>IF('Crisis Indicator Data'!#REF!="No Data",1,IF(#REF!&lt;&gt;"",1,0))</f>
        <v>#REF!</v>
      </c>
      <c r="L94" s="205" t="e">
        <f>IF('Crisis Indicator Data'!#REF!="No Data",1,IF(#REF!&lt;&gt;"",1,0))</f>
        <v>#REF!</v>
      </c>
      <c r="M94" s="205" t="e">
        <f>IF('Crisis Indicator Data'!#REF!="No Data",1,IF(#REF!&lt;&gt;"",1,0))</f>
        <v>#REF!</v>
      </c>
      <c r="N94" s="205" t="e">
        <f>IF('Crisis Indicator Data'!#REF!="No Data",1,IF(#REF!&lt;&gt;"",1,0))</f>
        <v>#REF!</v>
      </c>
      <c r="O94" s="205" t="e">
        <f>IF('Crisis Indicator Data'!#REF!="No Data",1,IF(#REF!&lt;&gt;"",1,0))</f>
        <v>#REF!</v>
      </c>
      <c r="P94" s="205" t="e">
        <f>IF('Crisis Indicator Data'!#REF!="No Data",1,IF(#REF!&lt;&gt;"",1,0))</f>
        <v>#REF!</v>
      </c>
      <c r="Q94" s="205" t="e">
        <f>IF('Crisis Indicator Data'!#REF!="No Data",1,IF(#REF!&lt;&gt;"",1,0))</f>
        <v>#REF!</v>
      </c>
      <c r="R94" s="205" t="e">
        <f>IF('Crisis Indicator Data'!#REF!="No Data",1,IF(#REF!&lt;&gt;"",1,0))</f>
        <v>#REF!</v>
      </c>
      <c r="S94" s="205" t="e">
        <f>IF('Crisis Indicator Data'!#REF!="No Data",1,IF(#REF!&lt;&gt;"",1,0))</f>
        <v>#REF!</v>
      </c>
      <c r="T94" s="205" t="e">
        <f>IF('Crisis Indicator Data'!#REF!="No Data",1,IF(#REF!&lt;&gt;"",1,0))</f>
        <v>#REF!</v>
      </c>
      <c r="U94" s="205" t="e">
        <f>IF('Crisis Indicator Data'!#REF!="No Data",1,IF(#REF!&lt;&gt;"",1,0))</f>
        <v>#REF!</v>
      </c>
      <c r="V94" s="205" t="e">
        <f>IF('Crisis Indicator Data'!#REF!="No Data",1,IF(#REF!&lt;&gt;"",1,0))</f>
        <v>#REF!</v>
      </c>
      <c r="W94" s="205" t="e">
        <f>IF('Crisis Indicator Data'!#REF!="No Data",1,IF(#REF!&lt;&gt;"",1,0))</f>
        <v>#REF!</v>
      </c>
      <c r="X94" s="205" t="e">
        <f>IF('Crisis Indicator Data'!#REF!="No Data",1,IF(#REF!&lt;&gt;"",1,0))</f>
        <v>#REF!</v>
      </c>
      <c r="Y94" s="205" t="e">
        <f>IF('Crisis Indicator Data'!#REF!="No Data",1,IF(#REF!&lt;&gt;"",1,0))</f>
        <v>#REF!</v>
      </c>
      <c r="Z94" s="205" t="e">
        <f>IF('Crisis Indicator Data'!#REF!="No Data",1,IF(#REF!&lt;&gt;"",1,0))</f>
        <v>#REF!</v>
      </c>
      <c r="AA94" s="205" t="e">
        <f>IF('Crisis Indicator Data'!#REF!="No Data",1,IF(#REF!&lt;&gt;"",1,0))</f>
        <v>#REF!</v>
      </c>
      <c r="AB94" s="205" t="e">
        <f>IF('Crisis Indicator Data'!#REF!="No Data",1,IF(#REF!&lt;&gt;"",1,0))</f>
        <v>#REF!</v>
      </c>
      <c r="AC94" s="205" t="e">
        <f>IF('Crisis Indicator Data'!#REF!="No Data",1,IF(#REF!&lt;&gt;"",1,0))</f>
        <v>#REF!</v>
      </c>
      <c r="AD94" s="205" t="e">
        <f>IF('Crisis Indicator Data'!#REF!="No Data",1,IF(#REF!&lt;&gt;"",1,0))</f>
        <v>#REF!</v>
      </c>
      <c r="AE94" s="205" t="e">
        <f>IF('Crisis Indicator Data'!#REF!="No Data",1,IF(#REF!&lt;&gt;"",1,0))</f>
        <v>#REF!</v>
      </c>
      <c r="AF94" s="205" t="e">
        <f>IF('Crisis Indicator Data'!#REF!="No Data",1,IF(#REF!&lt;&gt;"",1,0))</f>
        <v>#REF!</v>
      </c>
      <c r="AG94" s="205" t="e">
        <f>IF('Crisis Indicator Data'!#REF!="No Data",1,IF(#REF!&lt;&gt;"",1,0))</f>
        <v>#REF!</v>
      </c>
      <c r="AH94" s="205" t="e">
        <f>IF('Crisis Indicator Data'!#REF!="No Data",1,IF(#REF!&lt;&gt;"",1,0))</f>
        <v>#REF!</v>
      </c>
      <c r="AI94" s="205" t="e">
        <f>IF('Crisis Indicator Data'!#REF!="No Data",1,IF(#REF!&lt;&gt;"",1,0))</f>
        <v>#REF!</v>
      </c>
      <c r="AJ94" s="205" t="e">
        <f>IF('Crisis Indicator Data'!#REF!="No Data",1,IF(#REF!&lt;&gt;"",1,0))</f>
        <v>#REF!</v>
      </c>
      <c r="AK94" s="205" t="e">
        <f>IF('Crisis Indicator Data'!#REF!="No Data",1,IF(#REF!&lt;&gt;"",1,0))</f>
        <v>#REF!</v>
      </c>
      <c r="AL94" s="205" t="e">
        <f>IF('Crisis Indicator Data'!#REF!="No Data",1,IF(#REF!&lt;&gt;"",1,0))</f>
        <v>#REF!</v>
      </c>
      <c r="AM94" s="205" t="e">
        <f>IF('Crisis Indicator Data'!#REF!="No Data",1,IF(#REF!&lt;&gt;"",1,0))</f>
        <v>#REF!</v>
      </c>
      <c r="AN94" s="205" t="e">
        <f>IF('Crisis Indicator Data'!#REF!="No Data",1,IF(#REF!&lt;&gt;"",1,0))</f>
        <v>#REF!</v>
      </c>
      <c r="AO94" s="205" t="e">
        <f>IF('Crisis Indicator Data'!#REF!="No Data",1,IF(#REF!&lt;&gt;"",1,0))</f>
        <v>#REF!</v>
      </c>
      <c r="AP94" s="205" t="e">
        <f>IF('Crisis Indicator Data'!#REF!="No Data",1,IF(#REF!&lt;&gt;"",1,0))</f>
        <v>#REF!</v>
      </c>
      <c r="AQ94" s="205" t="e">
        <f>IF('Crisis Indicator Data'!#REF!="No Data",1,IF(#REF!&lt;&gt;"",1,0))</f>
        <v>#REF!</v>
      </c>
      <c r="AR94" s="205" t="e">
        <f>IF('Crisis Indicator Data'!#REF!="No Data",1,IF(#REF!&lt;&gt;"",1,0))</f>
        <v>#REF!</v>
      </c>
      <c r="AS94" s="205" t="e">
        <f>IF('Crisis Indicator Data'!#REF!="No Data",1,IF(#REF!&lt;&gt;"",1,0))</f>
        <v>#REF!</v>
      </c>
      <c r="AT94" s="205" t="e">
        <f>IF('Crisis Indicator Data'!#REF!="No Data",1,IF(#REF!&lt;&gt;"",1,0))</f>
        <v>#REF!</v>
      </c>
      <c r="AU94" s="205" t="e">
        <f>IF('Crisis Indicator Data'!#REF!="No Data",1,IF(#REF!&lt;&gt;"",1,0))</f>
        <v>#REF!</v>
      </c>
      <c r="AV94" s="205" t="e">
        <f>IF('Crisis Indicator Data'!#REF!="No Data",1,IF(#REF!&lt;&gt;"",1,0))</f>
        <v>#REF!</v>
      </c>
      <c r="AW94" s="205" t="e">
        <f>IF('Crisis Indicator Data'!#REF!="No Data",1,IF(#REF!&lt;&gt;"",1,0))</f>
        <v>#REF!</v>
      </c>
      <c r="AX94" s="205" t="e">
        <f>IF('Crisis Indicator Data'!#REF!="No Data",1,IF(#REF!&lt;&gt;"",1,0))</f>
        <v>#REF!</v>
      </c>
      <c r="AY94" s="205" t="e">
        <f>IF('Crisis Indicator Data'!#REF!="No Data",1,IF(#REF!&lt;&gt;"",1,0))</f>
        <v>#REF!</v>
      </c>
      <c r="AZ94" s="205" t="e">
        <f>IF('Crisis Indicator Data'!#REF!="No Data",1,IF(#REF!&lt;&gt;"",1,0))</f>
        <v>#REF!</v>
      </c>
      <c r="BA94" t="e">
        <f t="shared" si="4"/>
        <v>#REF!</v>
      </c>
      <c r="BB94" s="22" t="e">
        <f t="shared" si="5"/>
        <v>#REF!</v>
      </c>
    </row>
    <row r="95" spans="1:54" x14ac:dyDescent="0.35">
      <c r="A95" t="s">
        <v>7054</v>
      </c>
      <c r="B95" s="205" t="e">
        <f>IF('Crisis Indicator Data'!#REF!="No Data",1,IF(#REF!&lt;&gt;"",1,0))</f>
        <v>#REF!</v>
      </c>
      <c r="C95" s="205" t="e">
        <f>IF('Crisis Indicator Data'!#REF!="No Data",1,IF(#REF!&lt;&gt;"",1,0))</f>
        <v>#REF!</v>
      </c>
      <c r="D95" s="205" t="e">
        <f>IF('Crisis Indicator Data'!#REF!="No Data",1,IF(#REF!&lt;&gt;"",1,0))</f>
        <v>#REF!</v>
      </c>
      <c r="E95" s="205" t="e">
        <f>IF('Crisis Indicator Data'!#REF!="No Data",1,IF(#REF!&lt;&gt;"",1,0))</f>
        <v>#REF!</v>
      </c>
      <c r="F95" s="205" t="e">
        <f>IF('Crisis Indicator Data'!#REF!="No Data",1,IF(#REF!&lt;&gt;"",1,0))</f>
        <v>#REF!</v>
      </c>
      <c r="G95" s="205" t="e">
        <f>IF('Crisis Indicator Data'!#REF!="No Data",1,IF(#REF!&lt;&gt;"",1,0))</f>
        <v>#REF!</v>
      </c>
      <c r="H95" s="205" t="e">
        <f>IF('Crisis Indicator Data'!#REF!="No Data",1,IF(#REF!&lt;&gt;"",1,0))</f>
        <v>#REF!</v>
      </c>
      <c r="I95" s="205" t="e">
        <f>IF('Crisis Indicator Data'!#REF!="No Data",1,IF(#REF!&lt;&gt;"",1,0))</f>
        <v>#REF!</v>
      </c>
      <c r="J95" s="205" t="e">
        <f>IF('Crisis Indicator Data'!#REF!="No Data",1,IF(#REF!&lt;&gt;"",1,0))</f>
        <v>#REF!</v>
      </c>
      <c r="K95" s="205" t="e">
        <f>IF('Crisis Indicator Data'!#REF!="No Data",1,IF(#REF!&lt;&gt;"",1,0))</f>
        <v>#REF!</v>
      </c>
      <c r="L95" s="205" t="e">
        <f>IF('Crisis Indicator Data'!#REF!="No Data",1,IF(#REF!&lt;&gt;"",1,0))</f>
        <v>#REF!</v>
      </c>
      <c r="M95" s="205" t="e">
        <f>IF('Crisis Indicator Data'!#REF!="No Data",1,IF(#REF!&lt;&gt;"",1,0))</f>
        <v>#REF!</v>
      </c>
      <c r="N95" s="205" t="e">
        <f>IF('Crisis Indicator Data'!#REF!="No Data",1,IF(#REF!&lt;&gt;"",1,0))</f>
        <v>#REF!</v>
      </c>
      <c r="O95" s="205" t="e">
        <f>IF('Crisis Indicator Data'!#REF!="No Data",1,IF(#REF!&lt;&gt;"",1,0))</f>
        <v>#REF!</v>
      </c>
      <c r="P95" s="205" t="e">
        <f>IF('Crisis Indicator Data'!#REF!="No Data",1,IF(#REF!&lt;&gt;"",1,0))</f>
        <v>#REF!</v>
      </c>
      <c r="Q95" s="205" t="e">
        <f>IF('Crisis Indicator Data'!#REF!="No Data",1,IF(#REF!&lt;&gt;"",1,0))</f>
        <v>#REF!</v>
      </c>
      <c r="R95" s="205" t="e">
        <f>IF('Crisis Indicator Data'!#REF!="No Data",1,IF(#REF!&lt;&gt;"",1,0))</f>
        <v>#REF!</v>
      </c>
      <c r="S95" s="205" t="e">
        <f>IF('Crisis Indicator Data'!#REF!="No Data",1,IF(#REF!&lt;&gt;"",1,0))</f>
        <v>#REF!</v>
      </c>
      <c r="T95" s="205" t="e">
        <f>IF('Crisis Indicator Data'!#REF!="No Data",1,IF(#REF!&lt;&gt;"",1,0))</f>
        <v>#REF!</v>
      </c>
      <c r="U95" s="205" t="e">
        <f>IF('Crisis Indicator Data'!#REF!="No Data",1,IF(#REF!&lt;&gt;"",1,0))</f>
        <v>#REF!</v>
      </c>
      <c r="V95" s="205" t="e">
        <f>IF('Crisis Indicator Data'!#REF!="No Data",1,IF(#REF!&lt;&gt;"",1,0))</f>
        <v>#REF!</v>
      </c>
      <c r="W95" s="205" t="e">
        <f>IF('Crisis Indicator Data'!#REF!="No Data",1,IF(#REF!&lt;&gt;"",1,0))</f>
        <v>#REF!</v>
      </c>
      <c r="X95" s="205" t="e">
        <f>IF('Crisis Indicator Data'!#REF!="No Data",1,IF(#REF!&lt;&gt;"",1,0))</f>
        <v>#REF!</v>
      </c>
      <c r="Y95" s="205" t="e">
        <f>IF('Crisis Indicator Data'!#REF!="No Data",1,IF(#REF!&lt;&gt;"",1,0))</f>
        <v>#REF!</v>
      </c>
      <c r="Z95" s="205" t="e">
        <f>IF('Crisis Indicator Data'!#REF!="No Data",1,IF(#REF!&lt;&gt;"",1,0))</f>
        <v>#REF!</v>
      </c>
      <c r="AA95" s="205" t="e">
        <f>IF('Crisis Indicator Data'!#REF!="No Data",1,IF(#REF!&lt;&gt;"",1,0))</f>
        <v>#REF!</v>
      </c>
      <c r="AB95" s="205" t="e">
        <f>IF('Crisis Indicator Data'!#REF!="No Data",1,IF(#REF!&lt;&gt;"",1,0))</f>
        <v>#REF!</v>
      </c>
      <c r="AC95" s="205" t="e">
        <f>IF('Crisis Indicator Data'!#REF!="No Data",1,IF(#REF!&lt;&gt;"",1,0))</f>
        <v>#REF!</v>
      </c>
      <c r="AD95" s="205" t="e">
        <f>IF('Crisis Indicator Data'!#REF!="No Data",1,IF(#REF!&lt;&gt;"",1,0))</f>
        <v>#REF!</v>
      </c>
      <c r="AE95" s="205" t="e">
        <f>IF('Crisis Indicator Data'!#REF!="No Data",1,IF(#REF!&lt;&gt;"",1,0))</f>
        <v>#REF!</v>
      </c>
      <c r="AF95" s="205" t="e">
        <f>IF('Crisis Indicator Data'!#REF!="No Data",1,IF(#REF!&lt;&gt;"",1,0))</f>
        <v>#REF!</v>
      </c>
      <c r="AG95" s="205" t="e">
        <f>IF('Crisis Indicator Data'!#REF!="No Data",1,IF(#REF!&lt;&gt;"",1,0))</f>
        <v>#REF!</v>
      </c>
      <c r="AH95" s="205" t="e">
        <f>IF('Crisis Indicator Data'!#REF!="No Data",1,IF(#REF!&lt;&gt;"",1,0))</f>
        <v>#REF!</v>
      </c>
      <c r="AI95" s="205" t="e">
        <f>IF('Crisis Indicator Data'!#REF!="No Data",1,IF(#REF!&lt;&gt;"",1,0))</f>
        <v>#REF!</v>
      </c>
      <c r="AJ95" s="205" t="e">
        <f>IF('Crisis Indicator Data'!#REF!="No Data",1,IF(#REF!&lt;&gt;"",1,0))</f>
        <v>#REF!</v>
      </c>
      <c r="AK95" s="205" t="e">
        <f>IF('Crisis Indicator Data'!#REF!="No Data",1,IF(#REF!&lt;&gt;"",1,0))</f>
        <v>#REF!</v>
      </c>
      <c r="AL95" s="205" t="e">
        <f>IF('Crisis Indicator Data'!#REF!="No Data",1,IF(#REF!&lt;&gt;"",1,0))</f>
        <v>#REF!</v>
      </c>
      <c r="AM95" s="205" t="e">
        <f>IF('Crisis Indicator Data'!#REF!="No Data",1,IF(#REF!&lt;&gt;"",1,0))</f>
        <v>#REF!</v>
      </c>
      <c r="AN95" s="205" t="e">
        <f>IF('Crisis Indicator Data'!#REF!="No Data",1,IF(#REF!&lt;&gt;"",1,0))</f>
        <v>#REF!</v>
      </c>
      <c r="AO95" s="205" t="e">
        <f>IF('Crisis Indicator Data'!#REF!="No Data",1,IF(#REF!&lt;&gt;"",1,0))</f>
        <v>#REF!</v>
      </c>
      <c r="AP95" s="205" t="e">
        <f>IF('Crisis Indicator Data'!#REF!="No Data",1,IF(#REF!&lt;&gt;"",1,0))</f>
        <v>#REF!</v>
      </c>
      <c r="AQ95" s="205" t="e">
        <f>IF('Crisis Indicator Data'!#REF!="No Data",1,IF(#REF!&lt;&gt;"",1,0))</f>
        <v>#REF!</v>
      </c>
      <c r="AR95" s="205" t="e">
        <f>IF('Crisis Indicator Data'!#REF!="No Data",1,IF(#REF!&lt;&gt;"",1,0))</f>
        <v>#REF!</v>
      </c>
      <c r="AS95" s="205" t="e">
        <f>IF('Crisis Indicator Data'!#REF!="No Data",1,IF(#REF!&lt;&gt;"",1,0))</f>
        <v>#REF!</v>
      </c>
      <c r="AT95" s="205" t="e">
        <f>IF('Crisis Indicator Data'!#REF!="No Data",1,IF(#REF!&lt;&gt;"",1,0))</f>
        <v>#REF!</v>
      </c>
      <c r="AU95" s="205" t="e">
        <f>IF('Crisis Indicator Data'!#REF!="No Data",1,IF(#REF!&lt;&gt;"",1,0))</f>
        <v>#REF!</v>
      </c>
      <c r="AV95" s="205" t="e">
        <f>IF('Crisis Indicator Data'!#REF!="No Data",1,IF(#REF!&lt;&gt;"",1,0))</f>
        <v>#REF!</v>
      </c>
      <c r="AW95" s="205" t="e">
        <f>IF('Crisis Indicator Data'!#REF!="No Data",1,IF(#REF!&lt;&gt;"",1,0))</f>
        <v>#REF!</v>
      </c>
      <c r="AX95" s="205" t="e">
        <f>IF('Crisis Indicator Data'!#REF!="No Data",1,IF(#REF!&lt;&gt;"",1,0))</f>
        <v>#REF!</v>
      </c>
      <c r="AY95" s="205" t="e">
        <f>IF('Crisis Indicator Data'!#REF!="No Data",1,IF(#REF!&lt;&gt;"",1,0))</f>
        <v>#REF!</v>
      </c>
      <c r="AZ95" s="205" t="e">
        <f>IF('Crisis Indicator Data'!#REF!="No Data",1,IF(#REF!&lt;&gt;"",1,0))</f>
        <v>#REF!</v>
      </c>
      <c r="BA95" t="e">
        <f t="shared" si="4"/>
        <v>#REF!</v>
      </c>
      <c r="BB95" s="22" t="e">
        <f t="shared" si="5"/>
        <v>#REF!</v>
      </c>
    </row>
    <row r="96" spans="1:54" x14ac:dyDescent="0.35">
      <c r="A96" t="s">
        <v>7064</v>
      </c>
      <c r="B96" s="205" t="e">
        <f>IF('Crisis Indicator Data'!#REF!="No Data",1,IF(#REF!&lt;&gt;"",1,0))</f>
        <v>#REF!</v>
      </c>
      <c r="C96" s="205" t="e">
        <f>IF('Crisis Indicator Data'!#REF!="No Data",1,IF(#REF!&lt;&gt;"",1,0))</f>
        <v>#REF!</v>
      </c>
      <c r="D96" s="205" t="e">
        <f>IF('Crisis Indicator Data'!#REF!="No Data",1,IF(#REF!&lt;&gt;"",1,0))</f>
        <v>#REF!</v>
      </c>
      <c r="E96" s="205" t="e">
        <f>IF('Crisis Indicator Data'!#REF!="No Data",1,IF(#REF!&lt;&gt;"",1,0))</f>
        <v>#REF!</v>
      </c>
      <c r="F96" s="205" t="e">
        <f>IF('Crisis Indicator Data'!#REF!="No Data",1,IF(#REF!&lt;&gt;"",1,0))</f>
        <v>#REF!</v>
      </c>
      <c r="G96" s="205" t="e">
        <f>IF('Crisis Indicator Data'!#REF!="No Data",1,IF(#REF!&lt;&gt;"",1,0))</f>
        <v>#REF!</v>
      </c>
      <c r="H96" s="205" t="e">
        <f>IF('Crisis Indicator Data'!#REF!="No Data",1,IF(#REF!&lt;&gt;"",1,0))</f>
        <v>#REF!</v>
      </c>
      <c r="I96" s="205" t="e">
        <f>IF('Crisis Indicator Data'!#REF!="No Data",1,IF(#REF!&lt;&gt;"",1,0))</f>
        <v>#REF!</v>
      </c>
      <c r="J96" s="205" t="e">
        <f>IF('Crisis Indicator Data'!#REF!="No Data",1,IF(#REF!&lt;&gt;"",1,0))</f>
        <v>#REF!</v>
      </c>
      <c r="K96" s="205" t="e">
        <f>IF('Crisis Indicator Data'!#REF!="No Data",1,IF(#REF!&lt;&gt;"",1,0))</f>
        <v>#REF!</v>
      </c>
      <c r="L96" s="205" t="e">
        <f>IF('Crisis Indicator Data'!#REF!="No Data",1,IF(#REF!&lt;&gt;"",1,0))</f>
        <v>#REF!</v>
      </c>
      <c r="M96" s="205" t="e">
        <f>IF('Crisis Indicator Data'!#REF!="No Data",1,IF(#REF!&lt;&gt;"",1,0))</f>
        <v>#REF!</v>
      </c>
      <c r="N96" s="205" t="e">
        <f>IF('Crisis Indicator Data'!#REF!="No Data",1,IF(#REF!&lt;&gt;"",1,0))</f>
        <v>#REF!</v>
      </c>
      <c r="O96" s="205" t="e">
        <f>IF('Crisis Indicator Data'!#REF!="No Data",1,IF(#REF!&lt;&gt;"",1,0))</f>
        <v>#REF!</v>
      </c>
      <c r="P96" s="205" t="e">
        <f>IF('Crisis Indicator Data'!#REF!="No Data",1,IF(#REF!&lt;&gt;"",1,0))</f>
        <v>#REF!</v>
      </c>
      <c r="Q96" s="205" t="e">
        <f>IF('Crisis Indicator Data'!#REF!="No Data",1,IF(#REF!&lt;&gt;"",1,0))</f>
        <v>#REF!</v>
      </c>
      <c r="R96" s="205" t="e">
        <f>IF('Crisis Indicator Data'!#REF!="No Data",1,IF(#REF!&lt;&gt;"",1,0))</f>
        <v>#REF!</v>
      </c>
      <c r="S96" s="205" t="e">
        <f>IF('Crisis Indicator Data'!#REF!="No Data",1,IF(#REF!&lt;&gt;"",1,0))</f>
        <v>#REF!</v>
      </c>
      <c r="T96" s="205" t="e">
        <f>IF('Crisis Indicator Data'!#REF!="No Data",1,IF(#REF!&lt;&gt;"",1,0))</f>
        <v>#REF!</v>
      </c>
      <c r="U96" s="205" t="e">
        <f>IF('Crisis Indicator Data'!#REF!="No Data",1,IF(#REF!&lt;&gt;"",1,0))</f>
        <v>#REF!</v>
      </c>
      <c r="V96" s="205" t="e">
        <f>IF('Crisis Indicator Data'!#REF!="No Data",1,IF(#REF!&lt;&gt;"",1,0))</f>
        <v>#REF!</v>
      </c>
      <c r="W96" s="205" t="e">
        <f>IF('Crisis Indicator Data'!#REF!="No Data",1,IF(#REF!&lt;&gt;"",1,0))</f>
        <v>#REF!</v>
      </c>
      <c r="X96" s="205" t="e">
        <f>IF('Crisis Indicator Data'!#REF!="No Data",1,IF(#REF!&lt;&gt;"",1,0))</f>
        <v>#REF!</v>
      </c>
      <c r="Y96" s="205" t="e">
        <f>IF('Crisis Indicator Data'!#REF!="No Data",1,IF(#REF!&lt;&gt;"",1,0))</f>
        <v>#REF!</v>
      </c>
      <c r="Z96" s="205" t="e">
        <f>IF('Crisis Indicator Data'!#REF!="No Data",1,IF(#REF!&lt;&gt;"",1,0))</f>
        <v>#REF!</v>
      </c>
      <c r="AA96" s="205" t="e">
        <f>IF('Crisis Indicator Data'!#REF!="No Data",1,IF(#REF!&lt;&gt;"",1,0))</f>
        <v>#REF!</v>
      </c>
      <c r="AB96" s="205" t="e">
        <f>IF('Crisis Indicator Data'!#REF!="No Data",1,IF(#REF!&lt;&gt;"",1,0))</f>
        <v>#REF!</v>
      </c>
      <c r="AC96" s="205" t="e">
        <f>IF('Crisis Indicator Data'!#REF!="No Data",1,IF(#REF!&lt;&gt;"",1,0))</f>
        <v>#REF!</v>
      </c>
      <c r="AD96" s="205" t="e">
        <f>IF('Crisis Indicator Data'!#REF!="No Data",1,IF(#REF!&lt;&gt;"",1,0))</f>
        <v>#REF!</v>
      </c>
      <c r="AE96" s="205" t="e">
        <f>IF('Crisis Indicator Data'!#REF!="No Data",1,IF(#REF!&lt;&gt;"",1,0))</f>
        <v>#REF!</v>
      </c>
      <c r="AF96" s="205" t="e">
        <f>IF('Crisis Indicator Data'!#REF!="No Data",1,IF(#REF!&lt;&gt;"",1,0))</f>
        <v>#REF!</v>
      </c>
      <c r="AG96" s="205" t="e">
        <f>IF('Crisis Indicator Data'!#REF!="No Data",1,IF(#REF!&lt;&gt;"",1,0))</f>
        <v>#REF!</v>
      </c>
      <c r="AH96" s="205" t="e">
        <f>IF('Crisis Indicator Data'!#REF!="No Data",1,IF(#REF!&lt;&gt;"",1,0))</f>
        <v>#REF!</v>
      </c>
      <c r="AI96" s="205" t="e">
        <f>IF('Crisis Indicator Data'!#REF!="No Data",1,IF(#REF!&lt;&gt;"",1,0))</f>
        <v>#REF!</v>
      </c>
      <c r="AJ96" s="205" t="e">
        <f>IF('Crisis Indicator Data'!#REF!="No Data",1,IF(#REF!&lt;&gt;"",1,0))</f>
        <v>#REF!</v>
      </c>
      <c r="AK96" s="205" t="e">
        <f>IF('Crisis Indicator Data'!#REF!="No Data",1,IF(#REF!&lt;&gt;"",1,0))</f>
        <v>#REF!</v>
      </c>
      <c r="AL96" s="205" t="e">
        <f>IF('Crisis Indicator Data'!#REF!="No Data",1,IF(#REF!&lt;&gt;"",1,0))</f>
        <v>#REF!</v>
      </c>
      <c r="AM96" s="205" t="e">
        <f>IF('Crisis Indicator Data'!#REF!="No Data",1,IF(#REF!&lt;&gt;"",1,0))</f>
        <v>#REF!</v>
      </c>
      <c r="AN96" s="205" t="e">
        <f>IF('Crisis Indicator Data'!#REF!="No Data",1,IF(#REF!&lt;&gt;"",1,0))</f>
        <v>#REF!</v>
      </c>
      <c r="AO96" s="205" t="e">
        <f>IF('Crisis Indicator Data'!#REF!="No Data",1,IF(#REF!&lt;&gt;"",1,0))</f>
        <v>#REF!</v>
      </c>
      <c r="AP96" s="205" t="e">
        <f>IF('Crisis Indicator Data'!#REF!="No Data",1,IF(#REF!&lt;&gt;"",1,0))</f>
        <v>#REF!</v>
      </c>
      <c r="AQ96" s="205" t="e">
        <f>IF('Crisis Indicator Data'!#REF!="No Data",1,IF(#REF!&lt;&gt;"",1,0))</f>
        <v>#REF!</v>
      </c>
      <c r="AR96" s="205" t="e">
        <f>IF('Crisis Indicator Data'!#REF!="No Data",1,IF(#REF!&lt;&gt;"",1,0))</f>
        <v>#REF!</v>
      </c>
      <c r="AS96" s="205" t="e">
        <f>IF('Crisis Indicator Data'!#REF!="No Data",1,IF(#REF!&lt;&gt;"",1,0))</f>
        <v>#REF!</v>
      </c>
      <c r="AT96" s="205" t="e">
        <f>IF('Crisis Indicator Data'!#REF!="No Data",1,IF(#REF!&lt;&gt;"",1,0))</f>
        <v>#REF!</v>
      </c>
      <c r="AU96" s="205" t="e">
        <f>IF('Crisis Indicator Data'!#REF!="No Data",1,IF(#REF!&lt;&gt;"",1,0))</f>
        <v>#REF!</v>
      </c>
      <c r="AV96" s="205" t="e">
        <f>IF('Crisis Indicator Data'!#REF!="No Data",1,IF(#REF!&lt;&gt;"",1,0))</f>
        <v>#REF!</v>
      </c>
      <c r="AW96" s="205" t="e">
        <f>IF('Crisis Indicator Data'!#REF!="No Data",1,IF(#REF!&lt;&gt;"",1,0))</f>
        <v>#REF!</v>
      </c>
      <c r="AX96" s="205" t="e">
        <f>IF('Crisis Indicator Data'!#REF!="No Data",1,IF(#REF!&lt;&gt;"",1,0))</f>
        <v>#REF!</v>
      </c>
      <c r="AY96" s="205" t="e">
        <f>IF('Crisis Indicator Data'!#REF!="No Data",1,IF(#REF!&lt;&gt;"",1,0))</f>
        <v>#REF!</v>
      </c>
      <c r="AZ96" s="205" t="e">
        <f>IF('Crisis Indicator Data'!#REF!="No Data",1,IF(#REF!&lt;&gt;"",1,0))</f>
        <v>#REF!</v>
      </c>
      <c r="BA96" t="e">
        <f t="shared" si="4"/>
        <v>#REF!</v>
      </c>
      <c r="BB96" s="22" t="e">
        <f t="shared" si="5"/>
        <v>#REF!</v>
      </c>
    </row>
    <row r="97" spans="1:54" x14ac:dyDescent="0.35">
      <c r="A97" t="s">
        <v>7056</v>
      </c>
      <c r="B97" s="205" t="e">
        <f>IF('Crisis Indicator Data'!#REF!="No Data",1,IF(#REF!&lt;&gt;"",1,0))</f>
        <v>#REF!</v>
      </c>
      <c r="C97" s="205" t="e">
        <f>IF('Crisis Indicator Data'!#REF!="No Data",1,IF(#REF!&lt;&gt;"",1,0))</f>
        <v>#REF!</v>
      </c>
      <c r="D97" s="205" t="e">
        <f>IF('Crisis Indicator Data'!#REF!="No Data",1,IF(#REF!&lt;&gt;"",1,0))</f>
        <v>#REF!</v>
      </c>
      <c r="E97" s="205" t="e">
        <f>IF('Crisis Indicator Data'!#REF!="No Data",1,IF(#REF!&lt;&gt;"",1,0))</f>
        <v>#REF!</v>
      </c>
      <c r="F97" s="205" t="e">
        <f>IF('Crisis Indicator Data'!#REF!="No Data",1,IF(#REF!&lt;&gt;"",1,0))</f>
        <v>#REF!</v>
      </c>
      <c r="G97" s="205" t="e">
        <f>IF('Crisis Indicator Data'!#REF!="No Data",1,IF(#REF!&lt;&gt;"",1,0))</f>
        <v>#REF!</v>
      </c>
      <c r="H97" s="205" t="e">
        <f>IF('Crisis Indicator Data'!#REF!="No Data",1,IF(#REF!&lt;&gt;"",1,0))</f>
        <v>#REF!</v>
      </c>
      <c r="I97" s="205" t="e">
        <f>IF('Crisis Indicator Data'!#REF!="No Data",1,IF(#REF!&lt;&gt;"",1,0))</f>
        <v>#REF!</v>
      </c>
      <c r="J97" s="205" t="e">
        <f>IF('Crisis Indicator Data'!#REF!="No Data",1,IF(#REF!&lt;&gt;"",1,0))</f>
        <v>#REF!</v>
      </c>
      <c r="K97" s="205" t="e">
        <f>IF('Crisis Indicator Data'!#REF!="No Data",1,IF(#REF!&lt;&gt;"",1,0))</f>
        <v>#REF!</v>
      </c>
      <c r="L97" s="205" t="e">
        <f>IF('Crisis Indicator Data'!#REF!="No Data",1,IF(#REF!&lt;&gt;"",1,0))</f>
        <v>#REF!</v>
      </c>
      <c r="M97" s="205" t="e">
        <f>IF('Crisis Indicator Data'!#REF!="No Data",1,IF(#REF!&lt;&gt;"",1,0))</f>
        <v>#REF!</v>
      </c>
      <c r="N97" s="205" t="e">
        <f>IF('Crisis Indicator Data'!#REF!="No Data",1,IF(#REF!&lt;&gt;"",1,0))</f>
        <v>#REF!</v>
      </c>
      <c r="O97" s="205" t="e">
        <f>IF('Crisis Indicator Data'!#REF!="No Data",1,IF(#REF!&lt;&gt;"",1,0))</f>
        <v>#REF!</v>
      </c>
      <c r="P97" s="205" t="e">
        <f>IF('Crisis Indicator Data'!#REF!="No Data",1,IF(#REF!&lt;&gt;"",1,0))</f>
        <v>#REF!</v>
      </c>
      <c r="Q97" s="205" t="e">
        <f>IF('Crisis Indicator Data'!#REF!="No Data",1,IF(#REF!&lt;&gt;"",1,0))</f>
        <v>#REF!</v>
      </c>
      <c r="R97" s="205" t="e">
        <f>IF('Crisis Indicator Data'!#REF!="No Data",1,IF(#REF!&lt;&gt;"",1,0))</f>
        <v>#REF!</v>
      </c>
      <c r="S97" s="205" t="e">
        <f>IF('Crisis Indicator Data'!#REF!="No Data",1,IF(#REF!&lt;&gt;"",1,0))</f>
        <v>#REF!</v>
      </c>
      <c r="T97" s="205" t="e">
        <f>IF('Crisis Indicator Data'!#REF!="No Data",1,IF(#REF!&lt;&gt;"",1,0))</f>
        <v>#REF!</v>
      </c>
      <c r="U97" s="205" t="e">
        <f>IF('Crisis Indicator Data'!#REF!="No Data",1,IF(#REF!&lt;&gt;"",1,0))</f>
        <v>#REF!</v>
      </c>
      <c r="V97" s="205" t="e">
        <f>IF('Crisis Indicator Data'!#REF!="No Data",1,IF(#REF!&lt;&gt;"",1,0))</f>
        <v>#REF!</v>
      </c>
      <c r="W97" s="205" t="e">
        <f>IF('Crisis Indicator Data'!#REF!="No Data",1,IF(#REF!&lt;&gt;"",1,0))</f>
        <v>#REF!</v>
      </c>
      <c r="X97" s="205" t="e">
        <f>IF('Crisis Indicator Data'!#REF!="No Data",1,IF(#REF!&lt;&gt;"",1,0))</f>
        <v>#REF!</v>
      </c>
      <c r="Y97" s="205" t="e">
        <f>IF('Crisis Indicator Data'!#REF!="No Data",1,IF(#REF!&lt;&gt;"",1,0))</f>
        <v>#REF!</v>
      </c>
      <c r="Z97" s="205" t="e">
        <f>IF('Crisis Indicator Data'!#REF!="No Data",1,IF(#REF!&lt;&gt;"",1,0))</f>
        <v>#REF!</v>
      </c>
      <c r="AA97" s="205" t="e">
        <f>IF('Crisis Indicator Data'!#REF!="No Data",1,IF(#REF!&lt;&gt;"",1,0))</f>
        <v>#REF!</v>
      </c>
      <c r="AB97" s="205" t="e">
        <f>IF('Crisis Indicator Data'!#REF!="No Data",1,IF(#REF!&lt;&gt;"",1,0))</f>
        <v>#REF!</v>
      </c>
      <c r="AC97" s="205" t="e">
        <f>IF('Crisis Indicator Data'!#REF!="No Data",1,IF(#REF!&lt;&gt;"",1,0))</f>
        <v>#REF!</v>
      </c>
      <c r="AD97" s="205" t="e">
        <f>IF('Crisis Indicator Data'!#REF!="No Data",1,IF(#REF!&lt;&gt;"",1,0))</f>
        <v>#REF!</v>
      </c>
      <c r="AE97" s="205" t="e">
        <f>IF('Crisis Indicator Data'!#REF!="No Data",1,IF(#REF!&lt;&gt;"",1,0))</f>
        <v>#REF!</v>
      </c>
      <c r="AF97" s="205" t="e">
        <f>IF('Crisis Indicator Data'!#REF!="No Data",1,IF(#REF!&lt;&gt;"",1,0))</f>
        <v>#REF!</v>
      </c>
      <c r="AG97" s="205" t="e">
        <f>IF('Crisis Indicator Data'!#REF!="No Data",1,IF(#REF!&lt;&gt;"",1,0))</f>
        <v>#REF!</v>
      </c>
      <c r="AH97" s="205" t="e">
        <f>IF('Crisis Indicator Data'!#REF!="No Data",1,IF(#REF!&lt;&gt;"",1,0))</f>
        <v>#REF!</v>
      </c>
      <c r="AI97" s="205" t="e">
        <f>IF('Crisis Indicator Data'!#REF!="No Data",1,IF(#REF!&lt;&gt;"",1,0))</f>
        <v>#REF!</v>
      </c>
      <c r="AJ97" s="205" t="e">
        <f>IF('Crisis Indicator Data'!#REF!="No Data",1,IF(#REF!&lt;&gt;"",1,0))</f>
        <v>#REF!</v>
      </c>
      <c r="AK97" s="205" t="e">
        <f>IF('Crisis Indicator Data'!#REF!="No Data",1,IF(#REF!&lt;&gt;"",1,0))</f>
        <v>#REF!</v>
      </c>
      <c r="AL97" s="205" t="e">
        <f>IF('Crisis Indicator Data'!#REF!="No Data",1,IF(#REF!&lt;&gt;"",1,0))</f>
        <v>#REF!</v>
      </c>
      <c r="AM97" s="205" t="e">
        <f>IF('Crisis Indicator Data'!#REF!="No Data",1,IF(#REF!&lt;&gt;"",1,0))</f>
        <v>#REF!</v>
      </c>
      <c r="AN97" s="205" t="e">
        <f>IF('Crisis Indicator Data'!#REF!="No Data",1,IF(#REF!&lt;&gt;"",1,0))</f>
        <v>#REF!</v>
      </c>
      <c r="AO97" s="205" t="e">
        <f>IF('Crisis Indicator Data'!#REF!="No Data",1,IF(#REF!&lt;&gt;"",1,0))</f>
        <v>#REF!</v>
      </c>
      <c r="AP97" s="205" t="e">
        <f>IF('Crisis Indicator Data'!#REF!="No Data",1,IF(#REF!&lt;&gt;"",1,0))</f>
        <v>#REF!</v>
      </c>
      <c r="AQ97" s="205" t="e">
        <f>IF('Crisis Indicator Data'!#REF!="No Data",1,IF(#REF!&lt;&gt;"",1,0))</f>
        <v>#REF!</v>
      </c>
      <c r="AR97" s="205" t="e">
        <f>IF('Crisis Indicator Data'!#REF!="No Data",1,IF(#REF!&lt;&gt;"",1,0))</f>
        <v>#REF!</v>
      </c>
      <c r="AS97" s="205" t="e">
        <f>IF('Crisis Indicator Data'!#REF!="No Data",1,IF(#REF!&lt;&gt;"",1,0))</f>
        <v>#REF!</v>
      </c>
      <c r="AT97" s="205" t="e">
        <f>IF('Crisis Indicator Data'!#REF!="No Data",1,IF(#REF!&lt;&gt;"",1,0))</f>
        <v>#REF!</v>
      </c>
      <c r="AU97" s="205" t="e">
        <f>IF('Crisis Indicator Data'!#REF!="No Data",1,IF(#REF!&lt;&gt;"",1,0))</f>
        <v>#REF!</v>
      </c>
      <c r="AV97" s="205" t="e">
        <f>IF('Crisis Indicator Data'!#REF!="No Data",1,IF(#REF!&lt;&gt;"",1,0))</f>
        <v>#REF!</v>
      </c>
      <c r="AW97" s="205" t="e">
        <f>IF('Crisis Indicator Data'!#REF!="No Data",1,IF(#REF!&lt;&gt;"",1,0))</f>
        <v>#REF!</v>
      </c>
      <c r="AX97" s="205" t="e">
        <f>IF('Crisis Indicator Data'!#REF!="No Data",1,IF(#REF!&lt;&gt;"",1,0))</f>
        <v>#REF!</v>
      </c>
      <c r="AY97" s="205" t="e">
        <f>IF('Crisis Indicator Data'!#REF!="No Data",1,IF(#REF!&lt;&gt;"",1,0))</f>
        <v>#REF!</v>
      </c>
      <c r="AZ97" s="205" t="e">
        <f>IF('Crisis Indicator Data'!#REF!="No Data",1,IF(#REF!&lt;&gt;"",1,0))</f>
        <v>#REF!</v>
      </c>
      <c r="BA97" t="e">
        <f t="shared" si="4"/>
        <v>#REF!</v>
      </c>
      <c r="BB97" s="22" t="e">
        <f t="shared" si="5"/>
        <v>#REF!</v>
      </c>
    </row>
    <row r="98" spans="1:54" x14ac:dyDescent="0.35">
      <c r="A98" t="s">
        <v>7057</v>
      </c>
      <c r="B98" s="205" t="e">
        <f>IF('Crisis Indicator Data'!#REF!="No Data",1,IF(#REF!&lt;&gt;"",1,0))</f>
        <v>#REF!</v>
      </c>
      <c r="C98" s="205" t="e">
        <f>IF('Crisis Indicator Data'!#REF!="No Data",1,IF(#REF!&lt;&gt;"",1,0))</f>
        <v>#REF!</v>
      </c>
      <c r="D98" s="205" t="e">
        <f>IF('Crisis Indicator Data'!#REF!="No Data",1,IF(#REF!&lt;&gt;"",1,0))</f>
        <v>#REF!</v>
      </c>
      <c r="E98" s="205" t="e">
        <f>IF('Crisis Indicator Data'!#REF!="No Data",1,IF(#REF!&lt;&gt;"",1,0))</f>
        <v>#REF!</v>
      </c>
      <c r="F98" s="205" t="e">
        <f>IF('Crisis Indicator Data'!#REF!="No Data",1,IF(#REF!&lt;&gt;"",1,0))</f>
        <v>#REF!</v>
      </c>
      <c r="G98" s="205" t="e">
        <f>IF('Crisis Indicator Data'!#REF!="No Data",1,IF(#REF!&lt;&gt;"",1,0))</f>
        <v>#REF!</v>
      </c>
      <c r="H98" s="205" t="e">
        <f>IF('Crisis Indicator Data'!#REF!="No Data",1,IF(#REF!&lt;&gt;"",1,0))</f>
        <v>#REF!</v>
      </c>
      <c r="I98" s="205" t="e">
        <f>IF('Crisis Indicator Data'!#REF!="No Data",1,IF(#REF!&lt;&gt;"",1,0))</f>
        <v>#REF!</v>
      </c>
      <c r="J98" s="205" t="e">
        <f>IF('Crisis Indicator Data'!#REF!="No Data",1,IF(#REF!&lt;&gt;"",1,0))</f>
        <v>#REF!</v>
      </c>
      <c r="K98" s="205" t="e">
        <f>IF('Crisis Indicator Data'!#REF!="No Data",1,IF(#REF!&lt;&gt;"",1,0))</f>
        <v>#REF!</v>
      </c>
      <c r="L98" s="205" t="e">
        <f>IF('Crisis Indicator Data'!#REF!="No Data",1,IF(#REF!&lt;&gt;"",1,0))</f>
        <v>#REF!</v>
      </c>
      <c r="M98" s="205" t="e">
        <f>IF('Crisis Indicator Data'!#REF!="No Data",1,IF(#REF!&lt;&gt;"",1,0))</f>
        <v>#REF!</v>
      </c>
      <c r="N98" s="205" t="e">
        <f>IF('Crisis Indicator Data'!#REF!="No Data",1,IF(#REF!&lt;&gt;"",1,0))</f>
        <v>#REF!</v>
      </c>
      <c r="O98" s="205" t="e">
        <f>IF('Crisis Indicator Data'!#REF!="No Data",1,IF(#REF!&lt;&gt;"",1,0))</f>
        <v>#REF!</v>
      </c>
      <c r="P98" s="205" t="e">
        <f>IF('Crisis Indicator Data'!#REF!="No Data",1,IF(#REF!&lt;&gt;"",1,0))</f>
        <v>#REF!</v>
      </c>
      <c r="Q98" s="205" t="e">
        <f>IF('Crisis Indicator Data'!#REF!="No Data",1,IF(#REF!&lt;&gt;"",1,0))</f>
        <v>#REF!</v>
      </c>
      <c r="R98" s="205" t="e">
        <f>IF('Crisis Indicator Data'!#REF!="No Data",1,IF(#REF!&lt;&gt;"",1,0))</f>
        <v>#REF!</v>
      </c>
      <c r="S98" s="205" t="e">
        <f>IF('Crisis Indicator Data'!#REF!="No Data",1,IF(#REF!&lt;&gt;"",1,0))</f>
        <v>#REF!</v>
      </c>
      <c r="T98" s="205" t="e">
        <f>IF('Crisis Indicator Data'!#REF!="No Data",1,IF(#REF!&lt;&gt;"",1,0))</f>
        <v>#REF!</v>
      </c>
      <c r="U98" s="205" t="e">
        <f>IF('Crisis Indicator Data'!#REF!="No Data",1,IF(#REF!&lt;&gt;"",1,0))</f>
        <v>#REF!</v>
      </c>
      <c r="V98" s="205" t="e">
        <f>IF('Crisis Indicator Data'!#REF!="No Data",1,IF(#REF!&lt;&gt;"",1,0))</f>
        <v>#REF!</v>
      </c>
      <c r="W98" s="205" t="e">
        <f>IF('Crisis Indicator Data'!#REF!="No Data",1,IF(#REF!&lt;&gt;"",1,0))</f>
        <v>#REF!</v>
      </c>
      <c r="X98" s="205" t="e">
        <f>IF('Crisis Indicator Data'!#REF!="No Data",1,IF(#REF!&lt;&gt;"",1,0))</f>
        <v>#REF!</v>
      </c>
      <c r="Y98" s="205" t="e">
        <f>IF('Crisis Indicator Data'!#REF!="No Data",1,IF(#REF!&lt;&gt;"",1,0))</f>
        <v>#REF!</v>
      </c>
      <c r="Z98" s="205" t="e">
        <f>IF('Crisis Indicator Data'!#REF!="No Data",1,IF(#REF!&lt;&gt;"",1,0))</f>
        <v>#REF!</v>
      </c>
      <c r="AA98" s="205" t="e">
        <f>IF('Crisis Indicator Data'!#REF!="No Data",1,IF(#REF!&lt;&gt;"",1,0))</f>
        <v>#REF!</v>
      </c>
      <c r="AB98" s="205" t="e">
        <f>IF('Crisis Indicator Data'!#REF!="No Data",1,IF(#REF!&lt;&gt;"",1,0))</f>
        <v>#REF!</v>
      </c>
      <c r="AC98" s="205" t="e">
        <f>IF('Crisis Indicator Data'!#REF!="No Data",1,IF(#REF!&lt;&gt;"",1,0))</f>
        <v>#REF!</v>
      </c>
      <c r="AD98" s="205" t="e">
        <f>IF('Crisis Indicator Data'!#REF!="No Data",1,IF(#REF!&lt;&gt;"",1,0))</f>
        <v>#REF!</v>
      </c>
      <c r="AE98" s="205" t="e">
        <f>IF('Crisis Indicator Data'!#REF!="No Data",1,IF(#REF!&lt;&gt;"",1,0))</f>
        <v>#REF!</v>
      </c>
      <c r="AF98" s="205" t="e">
        <f>IF('Crisis Indicator Data'!#REF!="No Data",1,IF(#REF!&lt;&gt;"",1,0))</f>
        <v>#REF!</v>
      </c>
      <c r="AG98" s="205" t="e">
        <f>IF('Crisis Indicator Data'!#REF!="No Data",1,IF(#REF!&lt;&gt;"",1,0))</f>
        <v>#REF!</v>
      </c>
      <c r="AH98" s="205" t="e">
        <f>IF('Crisis Indicator Data'!#REF!="No Data",1,IF(#REF!&lt;&gt;"",1,0))</f>
        <v>#REF!</v>
      </c>
      <c r="AI98" s="205" t="e">
        <f>IF('Crisis Indicator Data'!#REF!="No Data",1,IF(#REF!&lt;&gt;"",1,0))</f>
        <v>#REF!</v>
      </c>
      <c r="AJ98" s="205" t="e">
        <f>IF('Crisis Indicator Data'!#REF!="No Data",1,IF(#REF!&lt;&gt;"",1,0))</f>
        <v>#REF!</v>
      </c>
      <c r="AK98" s="205" t="e">
        <f>IF('Crisis Indicator Data'!#REF!="No Data",1,IF(#REF!&lt;&gt;"",1,0))</f>
        <v>#REF!</v>
      </c>
      <c r="AL98" s="205" t="e">
        <f>IF('Crisis Indicator Data'!#REF!="No Data",1,IF(#REF!&lt;&gt;"",1,0))</f>
        <v>#REF!</v>
      </c>
      <c r="AM98" s="205" t="e">
        <f>IF('Crisis Indicator Data'!#REF!="No Data",1,IF(#REF!&lt;&gt;"",1,0))</f>
        <v>#REF!</v>
      </c>
      <c r="AN98" s="205" t="e">
        <f>IF('Crisis Indicator Data'!#REF!="No Data",1,IF(#REF!&lt;&gt;"",1,0))</f>
        <v>#REF!</v>
      </c>
      <c r="AO98" s="205" t="e">
        <f>IF('Crisis Indicator Data'!#REF!="No Data",1,IF(#REF!&lt;&gt;"",1,0))</f>
        <v>#REF!</v>
      </c>
      <c r="AP98" s="205" t="e">
        <f>IF('Crisis Indicator Data'!#REF!="No Data",1,IF(#REF!&lt;&gt;"",1,0))</f>
        <v>#REF!</v>
      </c>
      <c r="AQ98" s="205" t="e">
        <f>IF('Crisis Indicator Data'!#REF!="No Data",1,IF(#REF!&lt;&gt;"",1,0))</f>
        <v>#REF!</v>
      </c>
      <c r="AR98" s="205" t="e">
        <f>IF('Crisis Indicator Data'!#REF!="No Data",1,IF(#REF!&lt;&gt;"",1,0))</f>
        <v>#REF!</v>
      </c>
      <c r="AS98" s="205" t="e">
        <f>IF('Crisis Indicator Data'!#REF!="No Data",1,IF(#REF!&lt;&gt;"",1,0))</f>
        <v>#REF!</v>
      </c>
      <c r="AT98" s="205" t="e">
        <f>IF('Crisis Indicator Data'!#REF!="No Data",1,IF(#REF!&lt;&gt;"",1,0))</f>
        <v>#REF!</v>
      </c>
      <c r="AU98" s="205" t="e">
        <f>IF('Crisis Indicator Data'!#REF!="No Data",1,IF(#REF!&lt;&gt;"",1,0))</f>
        <v>#REF!</v>
      </c>
      <c r="AV98" s="205" t="e">
        <f>IF('Crisis Indicator Data'!#REF!="No Data",1,IF(#REF!&lt;&gt;"",1,0))</f>
        <v>#REF!</v>
      </c>
      <c r="AW98" s="205" t="e">
        <f>IF('Crisis Indicator Data'!#REF!="No Data",1,IF(#REF!&lt;&gt;"",1,0))</f>
        <v>#REF!</v>
      </c>
      <c r="AX98" s="205" t="e">
        <f>IF('Crisis Indicator Data'!#REF!="No Data",1,IF(#REF!&lt;&gt;"",1,0))</f>
        <v>#REF!</v>
      </c>
      <c r="AY98" s="205" t="e">
        <f>IF('Crisis Indicator Data'!#REF!="No Data",1,IF(#REF!&lt;&gt;"",1,0))</f>
        <v>#REF!</v>
      </c>
      <c r="AZ98" s="205" t="e">
        <f>IF('Crisis Indicator Data'!#REF!="No Data",1,IF(#REF!&lt;&gt;"",1,0))</f>
        <v>#REF!</v>
      </c>
      <c r="BA98" t="e">
        <f t="shared" ref="BA98:BA129" si="6">SUM(B98:AZ98)</f>
        <v>#REF!</v>
      </c>
      <c r="BB98" s="22" t="e">
        <f t="shared" ref="BB98:BB129" si="7">BA98/51</f>
        <v>#REF!</v>
      </c>
    </row>
    <row r="99" spans="1:54" x14ac:dyDescent="0.35">
      <c r="A99" t="s">
        <v>7061</v>
      </c>
      <c r="B99" s="205" t="e">
        <f>IF('Crisis Indicator Data'!#REF!="No Data",1,IF(#REF!&lt;&gt;"",1,0))</f>
        <v>#REF!</v>
      </c>
      <c r="C99" s="205" t="e">
        <f>IF('Crisis Indicator Data'!#REF!="No Data",1,IF(#REF!&lt;&gt;"",1,0))</f>
        <v>#REF!</v>
      </c>
      <c r="D99" s="205" t="e">
        <f>IF('Crisis Indicator Data'!#REF!="No Data",1,IF(#REF!&lt;&gt;"",1,0))</f>
        <v>#REF!</v>
      </c>
      <c r="E99" s="205" t="e">
        <f>IF('Crisis Indicator Data'!#REF!="No Data",1,IF(#REF!&lt;&gt;"",1,0))</f>
        <v>#REF!</v>
      </c>
      <c r="F99" s="205" t="e">
        <f>IF('Crisis Indicator Data'!#REF!="No Data",1,IF(#REF!&lt;&gt;"",1,0))</f>
        <v>#REF!</v>
      </c>
      <c r="G99" s="205" t="e">
        <f>IF('Crisis Indicator Data'!#REF!="No Data",1,IF(#REF!&lt;&gt;"",1,0))</f>
        <v>#REF!</v>
      </c>
      <c r="H99" s="205" t="e">
        <f>IF('Crisis Indicator Data'!#REF!="No Data",1,IF(#REF!&lt;&gt;"",1,0))</f>
        <v>#REF!</v>
      </c>
      <c r="I99" s="205" t="e">
        <f>IF('Crisis Indicator Data'!#REF!="No Data",1,IF(#REF!&lt;&gt;"",1,0))</f>
        <v>#REF!</v>
      </c>
      <c r="J99" s="205" t="e">
        <f>IF('Crisis Indicator Data'!#REF!="No Data",1,IF(#REF!&lt;&gt;"",1,0))</f>
        <v>#REF!</v>
      </c>
      <c r="K99" s="205" t="e">
        <f>IF('Crisis Indicator Data'!#REF!="No Data",1,IF(#REF!&lt;&gt;"",1,0))</f>
        <v>#REF!</v>
      </c>
      <c r="L99" s="205" t="e">
        <f>IF('Crisis Indicator Data'!#REF!="No Data",1,IF(#REF!&lt;&gt;"",1,0))</f>
        <v>#REF!</v>
      </c>
      <c r="M99" s="205" t="e">
        <f>IF('Crisis Indicator Data'!#REF!="No Data",1,IF(#REF!&lt;&gt;"",1,0))</f>
        <v>#REF!</v>
      </c>
      <c r="N99" s="205" t="e">
        <f>IF('Crisis Indicator Data'!#REF!="No Data",1,IF(#REF!&lt;&gt;"",1,0))</f>
        <v>#REF!</v>
      </c>
      <c r="O99" s="205" t="e">
        <f>IF('Crisis Indicator Data'!#REF!="No Data",1,IF(#REF!&lt;&gt;"",1,0))</f>
        <v>#REF!</v>
      </c>
      <c r="P99" s="205" t="e">
        <f>IF('Crisis Indicator Data'!#REF!="No Data",1,IF(#REF!&lt;&gt;"",1,0))</f>
        <v>#REF!</v>
      </c>
      <c r="Q99" s="205" t="e">
        <f>IF('Crisis Indicator Data'!#REF!="No Data",1,IF(#REF!&lt;&gt;"",1,0))</f>
        <v>#REF!</v>
      </c>
      <c r="R99" s="205" t="e">
        <f>IF('Crisis Indicator Data'!#REF!="No Data",1,IF(#REF!&lt;&gt;"",1,0))</f>
        <v>#REF!</v>
      </c>
      <c r="S99" s="205" t="e">
        <f>IF('Crisis Indicator Data'!#REF!="No Data",1,IF(#REF!&lt;&gt;"",1,0))</f>
        <v>#REF!</v>
      </c>
      <c r="T99" s="205" t="e">
        <f>IF('Crisis Indicator Data'!#REF!="No Data",1,IF(#REF!&lt;&gt;"",1,0))</f>
        <v>#REF!</v>
      </c>
      <c r="U99" s="205" t="e">
        <f>IF('Crisis Indicator Data'!#REF!="No Data",1,IF(#REF!&lt;&gt;"",1,0))</f>
        <v>#REF!</v>
      </c>
      <c r="V99" s="205" t="e">
        <f>IF('Crisis Indicator Data'!#REF!="No Data",1,IF(#REF!&lt;&gt;"",1,0))</f>
        <v>#REF!</v>
      </c>
      <c r="W99" s="205" t="e">
        <f>IF('Crisis Indicator Data'!#REF!="No Data",1,IF(#REF!&lt;&gt;"",1,0))</f>
        <v>#REF!</v>
      </c>
      <c r="X99" s="205" t="e">
        <f>IF('Crisis Indicator Data'!#REF!="No Data",1,IF(#REF!&lt;&gt;"",1,0))</f>
        <v>#REF!</v>
      </c>
      <c r="Y99" s="205" t="e">
        <f>IF('Crisis Indicator Data'!#REF!="No Data",1,IF(#REF!&lt;&gt;"",1,0))</f>
        <v>#REF!</v>
      </c>
      <c r="Z99" s="205" t="e">
        <f>IF('Crisis Indicator Data'!#REF!="No Data",1,IF(#REF!&lt;&gt;"",1,0))</f>
        <v>#REF!</v>
      </c>
      <c r="AA99" s="205" t="e">
        <f>IF('Crisis Indicator Data'!#REF!="No Data",1,IF(#REF!&lt;&gt;"",1,0))</f>
        <v>#REF!</v>
      </c>
      <c r="AB99" s="205" t="e">
        <f>IF('Crisis Indicator Data'!#REF!="No Data",1,IF(#REF!&lt;&gt;"",1,0))</f>
        <v>#REF!</v>
      </c>
      <c r="AC99" s="205" t="e">
        <f>IF('Crisis Indicator Data'!#REF!="No Data",1,IF(#REF!&lt;&gt;"",1,0))</f>
        <v>#REF!</v>
      </c>
      <c r="AD99" s="205" t="e">
        <f>IF('Crisis Indicator Data'!#REF!="No Data",1,IF(#REF!&lt;&gt;"",1,0))</f>
        <v>#REF!</v>
      </c>
      <c r="AE99" s="205" t="e">
        <f>IF('Crisis Indicator Data'!#REF!="No Data",1,IF(#REF!&lt;&gt;"",1,0))</f>
        <v>#REF!</v>
      </c>
      <c r="AF99" s="205" t="e">
        <f>IF('Crisis Indicator Data'!#REF!="No Data",1,IF(#REF!&lt;&gt;"",1,0))</f>
        <v>#REF!</v>
      </c>
      <c r="AG99" s="205" t="e">
        <f>IF('Crisis Indicator Data'!#REF!="No Data",1,IF(#REF!&lt;&gt;"",1,0))</f>
        <v>#REF!</v>
      </c>
      <c r="AH99" s="205" t="e">
        <f>IF('Crisis Indicator Data'!#REF!="No Data",1,IF(#REF!&lt;&gt;"",1,0))</f>
        <v>#REF!</v>
      </c>
      <c r="AI99" s="205" t="e">
        <f>IF('Crisis Indicator Data'!#REF!="No Data",1,IF(#REF!&lt;&gt;"",1,0))</f>
        <v>#REF!</v>
      </c>
      <c r="AJ99" s="205" t="e">
        <f>IF('Crisis Indicator Data'!#REF!="No Data",1,IF(#REF!&lt;&gt;"",1,0))</f>
        <v>#REF!</v>
      </c>
      <c r="AK99" s="205" t="e">
        <f>IF('Crisis Indicator Data'!#REF!="No Data",1,IF(#REF!&lt;&gt;"",1,0))</f>
        <v>#REF!</v>
      </c>
      <c r="AL99" s="205" t="e">
        <f>IF('Crisis Indicator Data'!#REF!="No Data",1,IF(#REF!&lt;&gt;"",1,0))</f>
        <v>#REF!</v>
      </c>
      <c r="AM99" s="205" t="e">
        <f>IF('Crisis Indicator Data'!#REF!="No Data",1,IF(#REF!&lt;&gt;"",1,0))</f>
        <v>#REF!</v>
      </c>
      <c r="AN99" s="205" t="e">
        <f>IF('Crisis Indicator Data'!#REF!="No Data",1,IF(#REF!&lt;&gt;"",1,0))</f>
        <v>#REF!</v>
      </c>
      <c r="AO99" s="205" t="e">
        <f>IF('Crisis Indicator Data'!#REF!="No Data",1,IF(#REF!&lt;&gt;"",1,0))</f>
        <v>#REF!</v>
      </c>
      <c r="AP99" s="205" t="e">
        <f>IF('Crisis Indicator Data'!#REF!="No Data",1,IF(#REF!&lt;&gt;"",1,0))</f>
        <v>#REF!</v>
      </c>
      <c r="AQ99" s="205" t="e">
        <f>IF('Crisis Indicator Data'!#REF!="No Data",1,IF(#REF!&lt;&gt;"",1,0))</f>
        <v>#REF!</v>
      </c>
      <c r="AR99" s="205" t="e">
        <f>IF('Crisis Indicator Data'!#REF!="No Data",1,IF(#REF!&lt;&gt;"",1,0))</f>
        <v>#REF!</v>
      </c>
      <c r="AS99" s="205" t="e">
        <f>IF('Crisis Indicator Data'!#REF!="No Data",1,IF(#REF!&lt;&gt;"",1,0))</f>
        <v>#REF!</v>
      </c>
      <c r="AT99" s="205" t="e">
        <f>IF('Crisis Indicator Data'!#REF!="No Data",1,IF(#REF!&lt;&gt;"",1,0))</f>
        <v>#REF!</v>
      </c>
      <c r="AU99" s="205" t="e">
        <f>IF('Crisis Indicator Data'!#REF!="No Data",1,IF(#REF!&lt;&gt;"",1,0))</f>
        <v>#REF!</v>
      </c>
      <c r="AV99" s="205" t="e">
        <f>IF('Crisis Indicator Data'!#REF!="No Data",1,IF(#REF!&lt;&gt;"",1,0))</f>
        <v>#REF!</v>
      </c>
      <c r="AW99" s="205" t="e">
        <f>IF('Crisis Indicator Data'!#REF!="No Data",1,IF(#REF!&lt;&gt;"",1,0))</f>
        <v>#REF!</v>
      </c>
      <c r="AX99" s="205" t="e">
        <f>IF('Crisis Indicator Data'!#REF!="No Data",1,IF(#REF!&lt;&gt;"",1,0))</f>
        <v>#REF!</v>
      </c>
      <c r="AY99" s="205" t="e">
        <f>IF('Crisis Indicator Data'!#REF!="No Data",1,IF(#REF!&lt;&gt;"",1,0))</f>
        <v>#REF!</v>
      </c>
      <c r="AZ99" s="205" t="e">
        <f>IF('Crisis Indicator Data'!#REF!="No Data",1,IF(#REF!&lt;&gt;"",1,0))</f>
        <v>#REF!</v>
      </c>
      <c r="BA99" t="e">
        <f t="shared" si="6"/>
        <v>#REF!</v>
      </c>
      <c r="BB99" s="22" t="e">
        <f t="shared" si="7"/>
        <v>#REF!</v>
      </c>
    </row>
    <row r="100" spans="1:54" x14ac:dyDescent="0.35">
      <c r="A100" t="s">
        <v>7066</v>
      </c>
      <c r="B100" s="205" t="e">
        <f>IF('Crisis Indicator Data'!#REF!="No Data",1,IF(#REF!&lt;&gt;"",1,0))</f>
        <v>#REF!</v>
      </c>
      <c r="C100" s="205" t="e">
        <f>IF('Crisis Indicator Data'!#REF!="No Data",1,IF(#REF!&lt;&gt;"",1,0))</f>
        <v>#REF!</v>
      </c>
      <c r="D100" s="205" t="e">
        <f>IF('Crisis Indicator Data'!#REF!="No Data",1,IF(#REF!&lt;&gt;"",1,0))</f>
        <v>#REF!</v>
      </c>
      <c r="E100" s="205" t="e">
        <f>IF('Crisis Indicator Data'!#REF!="No Data",1,IF(#REF!&lt;&gt;"",1,0))</f>
        <v>#REF!</v>
      </c>
      <c r="F100" s="205" t="e">
        <f>IF('Crisis Indicator Data'!#REF!="No Data",1,IF(#REF!&lt;&gt;"",1,0))</f>
        <v>#REF!</v>
      </c>
      <c r="G100" s="205" t="e">
        <f>IF('Crisis Indicator Data'!#REF!="No Data",1,IF(#REF!&lt;&gt;"",1,0))</f>
        <v>#REF!</v>
      </c>
      <c r="H100" s="205" t="e">
        <f>IF('Crisis Indicator Data'!#REF!="No Data",1,IF(#REF!&lt;&gt;"",1,0))</f>
        <v>#REF!</v>
      </c>
      <c r="I100" s="205" t="e">
        <f>IF('Crisis Indicator Data'!#REF!="No Data",1,IF(#REF!&lt;&gt;"",1,0))</f>
        <v>#REF!</v>
      </c>
      <c r="J100" s="205" t="e">
        <f>IF('Crisis Indicator Data'!#REF!="No Data",1,IF(#REF!&lt;&gt;"",1,0))</f>
        <v>#REF!</v>
      </c>
      <c r="K100" s="205" t="e">
        <f>IF('Crisis Indicator Data'!#REF!="No Data",1,IF(#REF!&lt;&gt;"",1,0))</f>
        <v>#REF!</v>
      </c>
      <c r="L100" s="205" t="e">
        <f>IF('Crisis Indicator Data'!#REF!="No Data",1,IF(#REF!&lt;&gt;"",1,0))</f>
        <v>#REF!</v>
      </c>
      <c r="M100" s="205" t="e">
        <f>IF('Crisis Indicator Data'!#REF!="No Data",1,IF(#REF!&lt;&gt;"",1,0))</f>
        <v>#REF!</v>
      </c>
      <c r="N100" s="205" t="e">
        <f>IF('Crisis Indicator Data'!#REF!="No Data",1,IF(#REF!&lt;&gt;"",1,0))</f>
        <v>#REF!</v>
      </c>
      <c r="O100" s="205" t="e">
        <f>IF('Crisis Indicator Data'!#REF!="No Data",1,IF(#REF!&lt;&gt;"",1,0))</f>
        <v>#REF!</v>
      </c>
      <c r="P100" s="205" t="e">
        <f>IF('Crisis Indicator Data'!#REF!="No Data",1,IF(#REF!&lt;&gt;"",1,0))</f>
        <v>#REF!</v>
      </c>
      <c r="Q100" s="205" t="e">
        <f>IF('Crisis Indicator Data'!#REF!="No Data",1,IF(#REF!&lt;&gt;"",1,0))</f>
        <v>#REF!</v>
      </c>
      <c r="R100" s="205" t="e">
        <f>IF('Crisis Indicator Data'!#REF!="No Data",1,IF(#REF!&lt;&gt;"",1,0))</f>
        <v>#REF!</v>
      </c>
      <c r="S100" s="205" t="e">
        <f>IF('Crisis Indicator Data'!#REF!="No Data",1,IF(#REF!&lt;&gt;"",1,0))</f>
        <v>#REF!</v>
      </c>
      <c r="T100" s="205" t="e">
        <f>IF('Crisis Indicator Data'!#REF!="No Data",1,IF(#REF!&lt;&gt;"",1,0))</f>
        <v>#REF!</v>
      </c>
      <c r="U100" s="205" t="e">
        <f>IF('Crisis Indicator Data'!#REF!="No Data",1,IF(#REF!&lt;&gt;"",1,0))</f>
        <v>#REF!</v>
      </c>
      <c r="V100" s="205" t="e">
        <f>IF('Crisis Indicator Data'!#REF!="No Data",1,IF(#REF!&lt;&gt;"",1,0))</f>
        <v>#REF!</v>
      </c>
      <c r="W100" s="205" t="e">
        <f>IF('Crisis Indicator Data'!#REF!="No Data",1,IF(#REF!&lt;&gt;"",1,0))</f>
        <v>#REF!</v>
      </c>
      <c r="X100" s="205" t="e">
        <f>IF('Crisis Indicator Data'!#REF!="No Data",1,IF(#REF!&lt;&gt;"",1,0))</f>
        <v>#REF!</v>
      </c>
      <c r="Y100" s="205" t="e">
        <f>IF('Crisis Indicator Data'!#REF!="No Data",1,IF(#REF!&lt;&gt;"",1,0))</f>
        <v>#REF!</v>
      </c>
      <c r="Z100" s="205" t="e">
        <f>IF('Crisis Indicator Data'!#REF!="No Data",1,IF(#REF!&lt;&gt;"",1,0))</f>
        <v>#REF!</v>
      </c>
      <c r="AA100" s="205" t="e">
        <f>IF('Crisis Indicator Data'!#REF!="No Data",1,IF(#REF!&lt;&gt;"",1,0))</f>
        <v>#REF!</v>
      </c>
      <c r="AB100" s="205" t="e">
        <f>IF('Crisis Indicator Data'!#REF!="No Data",1,IF(#REF!&lt;&gt;"",1,0))</f>
        <v>#REF!</v>
      </c>
      <c r="AC100" s="205" t="e">
        <f>IF('Crisis Indicator Data'!#REF!="No Data",1,IF(#REF!&lt;&gt;"",1,0))</f>
        <v>#REF!</v>
      </c>
      <c r="AD100" s="205" t="e">
        <f>IF('Crisis Indicator Data'!#REF!="No Data",1,IF(#REF!&lt;&gt;"",1,0))</f>
        <v>#REF!</v>
      </c>
      <c r="AE100" s="205" t="e">
        <f>IF('Crisis Indicator Data'!#REF!="No Data",1,IF(#REF!&lt;&gt;"",1,0))</f>
        <v>#REF!</v>
      </c>
      <c r="AF100" s="205" t="e">
        <f>IF('Crisis Indicator Data'!#REF!="No Data",1,IF(#REF!&lt;&gt;"",1,0))</f>
        <v>#REF!</v>
      </c>
      <c r="AG100" s="205" t="e">
        <f>IF('Crisis Indicator Data'!#REF!="No Data",1,IF(#REF!&lt;&gt;"",1,0))</f>
        <v>#REF!</v>
      </c>
      <c r="AH100" s="205" t="e">
        <f>IF('Crisis Indicator Data'!#REF!="No Data",1,IF(#REF!&lt;&gt;"",1,0))</f>
        <v>#REF!</v>
      </c>
      <c r="AI100" s="205" t="e">
        <f>IF('Crisis Indicator Data'!#REF!="No Data",1,IF(#REF!&lt;&gt;"",1,0))</f>
        <v>#REF!</v>
      </c>
      <c r="AJ100" s="205" t="e">
        <f>IF('Crisis Indicator Data'!#REF!="No Data",1,IF(#REF!&lt;&gt;"",1,0))</f>
        <v>#REF!</v>
      </c>
      <c r="AK100" s="205" t="e">
        <f>IF('Crisis Indicator Data'!#REF!="No Data",1,IF(#REF!&lt;&gt;"",1,0))</f>
        <v>#REF!</v>
      </c>
      <c r="AL100" s="205" t="e">
        <f>IF('Crisis Indicator Data'!#REF!="No Data",1,IF(#REF!&lt;&gt;"",1,0))</f>
        <v>#REF!</v>
      </c>
      <c r="AM100" s="205" t="e">
        <f>IF('Crisis Indicator Data'!#REF!="No Data",1,IF(#REF!&lt;&gt;"",1,0))</f>
        <v>#REF!</v>
      </c>
      <c r="AN100" s="205" t="e">
        <f>IF('Crisis Indicator Data'!#REF!="No Data",1,IF(#REF!&lt;&gt;"",1,0))</f>
        <v>#REF!</v>
      </c>
      <c r="AO100" s="205" t="e">
        <f>IF('Crisis Indicator Data'!#REF!="No Data",1,IF(#REF!&lt;&gt;"",1,0))</f>
        <v>#REF!</v>
      </c>
      <c r="AP100" s="205" t="e">
        <f>IF('Crisis Indicator Data'!#REF!="No Data",1,IF(#REF!&lt;&gt;"",1,0))</f>
        <v>#REF!</v>
      </c>
      <c r="AQ100" s="205" t="e">
        <f>IF('Crisis Indicator Data'!#REF!="No Data",1,IF(#REF!&lt;&gt;"",1,0))</f>
        <v>#REF!</v>
      </c>
      <c r="AR100" s="205" t="e">
        <f>IF('Crisis Indicator Data'!#REF!="No Data",1,IF(#REF!&lt;&gt;"",1,0))</f>
        <v>#REF!</v>
      </c>
      <c r="AS100" s="205" t="e">
        <f>IF('Crisis Indicator Data'!#REF!="No Data",1,IF(#REF!&lt;&gt;"",1,0))</f>
        <v>#REF!</v>
      </c>
      <c r="AT100" s="205" t="e">
        <f>IF('Crisis Indicator Data'!#REF!="No Data",1,IF(#REF!&lt;&gt;"",1,0))</f>
        <v>#REF!</v>
      </c>
      <c r="AU100" s="205" t="e">
        <f>IF('Crisis Indicator Data'!#REF!="No Data",1,IF(#REF!&lt;&gt;"",1,0))</f>
        <v>#REF!</v>
      </c>
      <c r="AV100" s="205" t="e">
        <f>IF('Crisis Indicator Data'!#REF!="No Data",1,IF(#REF!&lt;&gt;"",1,0))</f>
        <v>#REF!</v>
      </c>
      <c r="AW100" s="205" t="e">
        <f>IF('Crisis Indicator Data'!#REF!="No Data",1,IF(#REF!&lt;&gt;"",1,0))</f>
        <v>#REF!</v>
      </c>
      <c r="AX100" s="205" t="e">
        <f>IF('Crisis Indicator Data'!#REF!="No Data",1,IF(#REF!&lt;&gt;"",1,0))</f>
        <v>#REF!</v>
      </c>
      <c r="AY100" s="205" t="e">
        <f>IF('Crisis Indicator Data'!#REF!="No Data",1,IF(#REF!&lt;&gt;"",1,0))</f>
        <v>#REF!</v>
      </c>
      <c r="AZ100" s="205" t="e">
        <f>IF('Crisis Indicator Data'!#REF!="No Data",1,IF(#REF!&lt;&gt;"",1,0))</f>
        <v>#REF!</v>
      </c>
      <c r="BA100" t="e">
        <f t="shared" si="6"/>
        <v>#REF!</v>
      </c>
      <c r="BB100" s="22" t="e">
        <f t="shared" si="7"/>
        <v>#REF!</v>
      </c>
    </row>
    <row r="101" spans="1:54" x14ac:dyDescent="0.35">
      <c r="A101" t="s">
        <v>7068</v>
      </c>
      <c r="B101" s="205" t="e">
        <f>IF('Crisis Indicator Data'!#REF!="No Data",1,IF(#REF!&lt;&gt;"",1,0))</f>
        <v>#REF!</v>
      </c>
      <c r="C101" s="205" t="e">
        <f>IF('Crisis Indicator Data'!#REF!="No Data",1,IF(#REF!&lt;&gt;"",1,0))</f>
        <v>#REF!</v>
      </c>
      <c r="D101" s="205" t="e">
        <f>IF('Crisis Indicator Data'!#REF!="No Data",1,IF(#REF!&lt;&gt;"",1,0))</f>
        <v>#REF!</v>
      </c>
      <c r="E101" s="205" t="e">
        <f>IF('Crisis Indicator Data'!#REF!="No Data",1,IF(#REF!&lt;&gt;"",1,0))</f>
        <v>#REF!</v>
      </c>
      <c r="F101" s="205" t="e">
        <f>IF('Crisis Indicator Data'!#REF!="No Data",1,IF(#REF!&lt;&gt;"",1,0))</f>
        <v>#REF!</v>
      </c>
      <c r="G101" s="205" t="e">
        <f>IF('Crisis Indicator Data'!#REF!="No Data",1,IF(#REF!&lt;&gt;"",1,0))</f>
        <v>#REF!</v>
      </c>
      <c r="H101" s="205" t="e">
        <f>IF('Crisis Indicator Data'!#REF!="No Data",1,IF(#REF!&lt;&gt;"",1,0))</f>
        <v>#REF!</v>
      </c>
      <c r="I101" s="205" t="e">
        <f>IF('Crisis Indicator Data'!#REF!="No Data",1,IF(#REF!&lt;&gt;"",1,0))</f>
        <v>#REF!</v>
      </c>
      <c r="J101" s="205" t="e">
        <f>IF('Crisis Indicator Data'!#REF!="No Data",1,IF(#REF!&lt;&gt;"",1,0))</f>
        <v>#REF!</v>
      </c>
      <c r="K101" s="205" t="e">
        <f>IF('Crisis Indicator Data'!#REF!="No Data",1,IF(#REF!&lt;&gt;"",1,0))</f>
        <v>#REF!</v>
      </c>
      <c r="L101" s="205" t="e">
        <f>IF('Crisis Indicator Data'!#REF!="No Data",1,IF(#REF!&lt;&gt;"",1,0))</f>
        <v>#REF!</v>
      </c>
      <c r="M101" s="205" t="e">
        <f>IF('Crisis Indicator Data'!#REF!="No Data",1,IF(#REF!&lt;&gt;"",1,0))</f>
        <v>#REF!</v>
      </c>
      <c r="N101" s="205" t="e">
        <f>IF('Crisis Indicator Data'!#REF!="No Data",1,IF(#REF!&lt;&gt;"",1,0))</f>
        <v>#REF!</v>
      </c>
      <c r="O101" s="205" t="e">
        <f>IF('Crisis Indicator Data'!#REF!="No Data",1,IF(#REF!&lt;&gt;"",1,0))</f>
        <v>#REF!</v>
      </c>
      <c r="P101" s="205" t="e">
        <f>IF('Crisis Indicator Data'!#REF!="No Data",1,IF(#REF!&lt;&gt;"",1,0))</f>
        <v>#REF!</v>
      </c>
      <c r="Q101" s="205" t="e">
        <f>IF('Crisis Indicator Data'!#REF!="No Data",1,IF(#REF!&lt;&gt;"",1,0))</f>
        <v>#REF!</v>
      </c>
      <c r="R101" s="205" t="e">
        <f>IF('Crisis Indicator Data'!#REF!="No Data",1,IF(#REF!&lt;&gt;"",1,0))</f>
        <v>#REF!</v>
      </c>
      <c r="S101" s="205" t="e">
        <f>IF('Crisis Indicator Data'!#REF!="No Data",1,IF(#REF!&lt;&gt;"",1,0))</f>
        <v>#REF!</v>
      </c>
      <c r="T101" s="205" t="e">
        <f>IF('Crisis Indicator Data'!#REF!="No Data",1,IF(#REF!&lt;&gt;"",1,0))</f>
        <v>#REF!</v>
      </c>
      <c r="U101" s="205" t="e">
        <f>IF('Crisis Indicator Data'!#REF!="No Data",1,IF(#REF!&lt;&gt;"",1,0))</f>
        <v>#REF!</v>
      </c>
      <c r="V101" s="205" t="e">
        <f>IF('Crisis Indicator Data'!#REF!="No Data",1,IF(#REF!&lt;&gt;"",1,0))</f>
        <v>#REF!</v>
      </c>
      <c r="W101" s="205" t="e">
        <f>IF('Crisis Indicator Data'!#REF!="No Data",1,IF(#REF!&lt;&gt;"",1,0))</f>
        <v>#REF!</v>
      </c>
      <c r="X101" s="205" t="e">
        <f>IF('Crisis Indicator Data'!#REF!="No Data",1,IF(#REF!&lt;&gt;"",1,0))</f>
        <v>#REF!</v>
      </c>
      <c r="Y101" s="205" t="e">
        <f>IF('Crisis Indicator Data'!#REF!="No Data",1,IF(#REF!&lt;&gt;"",1,0))</f>
        <v>#REF!</v>
      </c>
      <c r="Z101" s="205" t="e">
        <f>IF('Crisis Indicator Data'!#REF!="No Data",1,IF(#REF!&lt;&gt;"",1,0))</f>
        <v>#REF!</v>
      </c>
      <c r="AA101" s="205" t="e">
        <f>IF('Crisis Indicator Data'!#REF!="No Data",1,IF(#REF!&lt;&gt;"",1,0))</f>
        <v>#REF!</v>
      </c>
      <c r="AB101" s="205" t="e">
        <f>IF('Crisis Indicator Data'!#REF!="No Data",1,IF(#REF!&lt;&gt;"",1,0))</f>
        <v>#REF!</v>
      </c>
      <c r="AC101" s="205" t="e">
        <f>IF('Crisis Indicator Data'!#REF!="No Data",1,IF(#REF!&lt;&gt;"",1,0))</f>
        <v>#REF!</v>
      </c>
      <c r="AD101" s="205" t="e">
        <f>IF('Crisis Indicator Data'!#REF!="No Data",1,IF(#REF!&lt;&gt;"",1,0))</f>
        <v>#REF!</v>
      </c>
      <c r="AE101" s="205" t="e">
        <f>IF('Crisis Indicator Data'!#REF!="No Data",1,IF(#REF!&lt;&gt;"",1,0))</f>
        <v>#REF!</v>
      </c>
      <c r="AF101" s="205" t="e">
        <f>IF('Crisis Indicator Data'!#REF!="No Data",1,IF(#REF!&lt;&gt;"",1,0))</f>
        <v>#REF!</v>
      </c>
      <c r="AG101" s="205" t="e">
        <f>IF('Crisis Indicator Data'!#REF!="No Data",1,IF(#REF!&lt;&gt;"",1,0))</f>
        <v>#REF!</v>
      </c>
      <c r="AH101" s="205" t="e">
        <f>IF('Crisis Indicator Data'!#REF!="No Data",1,IF(#REF!&lt;&gt;"",1,0))</f>
        <v>#REF!</v>
      </c>
      <c r="AI101" s="205" t="e">
        <f>IF('Crisis Indicator Data'!#REF!="No Data",1,IF(#REF!&lt;&gt;"",1,0))</f>
        <v>#REF!</v>
      </c>
      <c r="AJ101" s="205" t="e">
        <f>IF('Crisis Indicator Data'!#REF!="No Data",1,IF(#REF!&lt;&gt;"",1,0))</f>
        <v>#REF!</v>
      </c>
      <c r="AK101" s="205" t="e">
        <f>IF('Crisis Indicator Data'!#REF!="No Data",1,IF(#REF!&lt;&gt;"",1,0))</f>
        <v>#REF!</v>
      </c>
      <c r="AL101" s="205" t="e">
        <f>IF('Crisis Indicator Data'!#REF!="No Data",1,IF(#REF!&lt;&gt;"",1,0))</f>
        <v>#REF!</v>
      </c>
      <c r="AM101" s="205" t="e">
        <f>IF('Crisis Indicator Data'!#REF!="No Data",1,IF(#REF!&lt;&gt;"",1,0))</f>
        <v>#REF!</v>
      </c>
      <c r="AN101" s="205" t="e">
        <f>IF('Crisis Indicator Data'!#REF!="No Data",1,IF(#REF!&lt;&gt;"",1,0))</f>
        <v>#REF!</v>
      </c>
      <c r="AO101" s="205" t="e">
        <f>IF('Crisis Indicator Data'!#REF!="No Data",1,IF(#REF!&lt;&gt;"",1,0))</f>
        <v>#REF!</v>
      </c>
      <c r="AP101" s="205" t="e">
        <f>IF('Crisis Indicator Data'!#REF!="No Data",1,IF(#REF!&lt;&gt;"",1,0))</f>
        <v>#REF!</v>
      </c>
      <c r="AQ101" s="205" t="e">
        <f>IF('Crisis Indicator Data'!#REF!="No Data",1,IF(#REF!&lt;&gt;"",1,0))</f>
        <v>#REF!</v>
      </c>
      <c r="AR101" s="205" t="e">
        <f>IF('Crisis Indicator Data'!#REF!="No Data",1,IF(#REF!&lt;&gt;"",1,0))</f>
        <v>#REF!</v>
      </c>
      <c r="AS101" s="205" t="e">
        <f>IF('Crisis Indicator Data'!#REF!="No Data",1,IF(#REF!&lt;&gt;"",1,0))</f>
        <v>#REF!</v>
      </c>
      <c r="AT101" s="205" t="e">
        <f>IF('Crisis Indicator Data'!#REF!="No Data",1,IF(#REF!&lt;&gt;"",1,0))</f>
        <v>#REF!</v>
      </c>
      <c r="AU101" s="205" t="e">
        <f>IF('Crisis Indicator Data'!#REF!="No Data",1,IF(#REF!&lt;&gt;"",1,0))</f>
        <v>#REF!</v>
      </c>
      <c r="AV101" s="205" t="e">
        <f>IF('Crisis Indicator Data'!#REF!="No Data",1,IF(#REF!&lt;&gt;"",1,0))</f>
        <v>#REF!</v>
      </c>
      <c r="AW101" s="205" t="e">
        <f>IF('Crisis Indicator Data'!#REF!="No Data",1,IF(#REF!&lt;&gt;"",1,0))</f>
        <v>#REF!</v>
      </c>
      <c r="AX101" s="205" t="e">
        <f>IF('Crisis Indicator Data'!#REF!="No Data",1,IF(#REF!&lt;&gt;"",1,0))</f>
        <v>#REF!</v>
      </c>
      <c r="AY101" s="205" t="e">
        <f>IF('Crisis Indicator Data'!#REF!="No Data",1,IF(#REF!&lt;&gt;"",1,0))</f>
        <v>#REF!</v>
      </c>
      <c r="AZ101" s="205" t="e">
        <f>IF('Crisis Indicator Data'!#REF!="No Data",1,IF(#REF!&lt;&gt;"",1,0))</f>
        <v>#REF!</v>
      </c>
      <c r="BA101" t="e">
        <f t="shared" si="6"/>
        <v>#REF!</v>
      </c>
      <c r="BB101" s="22" t="e">
        <f t="shared" si="7"/>
        <v>#REF!</v>
      </c>
    </row>
    <row r="102" spans="1:54" x14ac:dyDescent="0.35">
      <c r="A102" t="s">
        <v>7074</v>
      </c>
      <c r="B102" s="205" t="e">
        <f>IF('Crisis Indicator Data'!#REF!="No Data",1,IF(#REF!&lt;&gt;"",1,0))</f>
        <v>#REF!</v>
      </c>
      <c r="C102" s="205" t="e">
        <f>IF('Crisis Indicator Data'!#REF!="No Data",1,IF(#REF!&lt;&gt;"",1,0))</f>
        <v>#REF!</v>
      </c>
      <c r="D102" s="205" t="e">
        <f>IF('Crisis Indicator Data'!#REF!="No Data",1,IF(#REF!&lt;&gt;"",1,0))</f>
        <v>#REF!</v>
      </c>
      <c r="E102" s="205" t="e">
        <f>IF('Crisis Indicator Data'!#REF!="No Data",1,IF(#REF!&lt;&gt;"",1,0))</f>
        <v>#REF!</v>
      </c>
      <c r="F102" s="205" t="e">
        <f>IF('Crisis Indicator Data'!#REF!="No Data",1,IF(#REF!&lt;&gt;"",1,0))</f>
        <v>#REF!</v>
      </c>
      <c r="G102" s="205" t="e">
        <f>IF('Crisis Indicator Data'!#REF!="No Data",1,IF(#REF!&lt;&gt;"",1,0))</f>
        <v>#REF!</v>
      </c>
      <c r="H102" s="205" t="e">
        <f>IF('Crisis Indicator Data'!#REF!="No Data",1,IF(#REF!&lt;&gt;"",1,0))</f>
        <v>#REF!</v>
      </c>
      <c r="I102" s="205" t="e">
        <f>IF('Crisis Indicator Data'!#REF!="No Data",1,IF(#REF!&lt;&gt;"",1,0))</f>
        <v>#REF!</v>
      </c>
      <c r="J102" s="205" t="e">
        <f>IF('Crisis Indicator Data'!#REF!="No Data",1,IF(#REF!&lt;&gt;"",1,0))</f>
        <v>#REF!</v>
      </c>
      <c r="K102" s="205" t="e">
        <f>IF('Crisis Indicator Data'!#REF!="No Data",1,IF(#REF!&lt;&gt;"",1,0))</f>
        <v>#REF!</v>
      </c>
      <c r="L102" s="205" t="e">
        <f>IF('Crisis Indicator Data'!#REF!="No Data",1,IF(#REF!&lt;&gt;"",1,0))</f>
        <v>#REF!</v>
      </c>
      <c r="M102" s="205" t="e">
        <f>IF('Crisis Indicator Data'!#REF!="No Data",1,IF(#REF!&lt;&gt;"",1,0))</f>
        <v>#REF!</v>
      </c>
      <c r="N102" s="205" t="e">
        <f>IF('Crisis Indicator Data'!#REF!="No Data",1,IF(#REF!&lt;&gt;"",1,0))</f>
        <v>#REF!</v>
      </c>
      <c r="O102" s="205" t="e">
        <f>IF('Crisis Indicator Data'!#REF!="No Data",1,IF(#REF!&lt;&gt;"",1,0))</f>
        <v>#REF!</v>
      </c>
      <c r="P102" s="205" t="e">
        <f>IF('Crisis Indicator Data'!#REF!="No Data",1,IF(#REF!&lt;&gt;"",1,0))</f>
        <v>#REF!</v>
      </c>
      <c r="Q102" s="205" t="e">
        <f>IF('Crisis Indicator Data'!#REF!="No Data",1,IF(#REF!&lt;&gt;"",1,0))</f>
        <v>#REF!</v>
      </c>
      <c r="R102" s="205" t="e">
        <f>IF('Crisis Indicator Data'!#REF!="No Data",1,IF(#REF!&lt;&gt;"",1,0))</f>
        <v>#REF!</v>
      </c>
      <c r="S102" s="205" t="e">
        <f>IF('Crisis Indicator Data'!#REF!="No Data",1,IF(#REF!&lt;&gt;"",1,0))</f>
        <v>#REF!</v>
      </c>
      <c r="T102" s="205" t="e">
        <f>IF('Crisis Indicator Data'!#REF!="No Data",1,IF(#REF!&lt;&gt;"",1,0))</f>
        <v>#REF!</v>
      </c>
      <c r="U102" s="205" t="e">
        <f>IF('Crisis Indicator Data'!#REF!="No Data",1,IF(#REF!&lt;&gt;"",1,0))</f>
        <v>#REF!</v>
      </c>
      <c r="V102" s="205" t="e">
        <f>IF('Crisis Indicator Data'!#REF!="No Data",1,IF(#REF!&lt;&gt;"",1,0))</f>
        <v>#REF!</v>
      </c>
      <c r="W102" s="205" t="e">
        <f>IF('Crisis Indicator Data'!#REF!="No Data",1,IF(#REF!&lt;&gt;"",1,0))</f>
        <v>#REF!</v>
      </c>
      <c r="X102" s="205" t="e">
        <f>IF('Crisis Indicator Data'!#REF!="No Data",1,IF(#REF!&lt;&gt;"",1,0))</f>
        <v>#REF!</v>
      </c>
      <c r="Y102" s="205" t="e">
        <f>IF('Crisis Indicator Data'!#REF!="No Data",1,IF(#REF!&lt;&gt;"",1,0))</f>
        <v>#REF!</v>
      </c>
      <c r="Z102" s="205" t="e">
        <f>IF('Crisis Indicator Data'!#REF!="No Data",1,IF(#REF!&lt;&gt;"",1,0))</f>
        <v>#REF!</v>
      </c>
      <c r="AA102" s="205" t="e">
        <f>IF('Crisis Indicator Data'!#REF!="No Data",1,IF(#REF!&lt;&gt;"",1,0))</f>
        <v>#REF!</v>
      </c>
      <c r="AB102" s="205" t="e">
        <f>IF('Crisis Indicator Data'!#REF!="No Data",1,IF(#REF!&lt;&gt;"",1,0))</f>
        <v>#REF!</v>
      </c>
      <c r="AC102" s="205" t="e">
        <f>IF('Crisis Indicator Data'!#REF!="No Data",1,IF(#REF!&lt;&gt;"",1,0))</f>
        <v>#REF!</v>
      </c>
      <c r="AD102" s="205" t="e">
        <f>IF('Crisis Indicator Data'!#REF!="No Data",1,IF(#REF!&lt;&gt;"",1,0))</f>
        <v>#REF!</v>
      </c>
      <c r="AE102" s="205" t="e">
        <f>IF('Crisis Indicator Data'!#REF!="No Data",1,IF(#REF!&lt;&gt;"",1,0))</f>
        <v>#REF!</v>
      </c>
      <c r="AF102" s="205" t="e">
        <f>IF('Crisis Indicator Data'!#REF!="No Data",1,IF(#REF!&lt;&gt;"",1,0))</f>
        <v>#REF!</v>
      </c>
      <c r="AG102" s="205" t="e">
        <f>IF('Crisis Indicator Data'!#REF!="No Data",1,IF(#REF!&lt;&gt;"",1,0))</f>
        <v>#REF!</v>
      </c>
      <c r="AH102" s="205" t="e">
        <f>IF('Crisis Indicator Data'!#REF!="No Data",1,IF(#REF!&lt;&gt;"",1,0))</f>
        <v>#REF!</v>
      </c>
      <c r="AI102" s="205" t="e">
        <f>IF('Crisis Indicator Data'!#REF!="No Data",1,IF(#REF!&lt;&gt;"",1,0))</f>
        <v>#REF!</v>
      </c>
      <c r="AJ102" s="205" t="e">
        <f>IF('Crisis Indicator Data'!#REF!="No Data",1,IF(#REF!&lt;&gt;"",1,0))</f>
        <v>#REF!</v>
      </c>
      <c r="AK102" s="205" t="e">
        <f>IF('Crisis Indicator Data'!#REF!="No Data",1,IF(#REF!&lt;&gt;"",1,0))</f>
        <v>#REF!</v>
      </c>
      <c r="AL102" s="205" t="e">
        <f>IF('Crisis Indicator Data'!#REF!="No Data",1,IF(#REF!&lt;&gt;"",1,0))</f>
        <v>#REF!</v>
      </c>
      <c r="AM102" s="205" t="e">
        <f>IF('Crisis Indicator Data'!#REF!="No Data",1,IF(#REF!&lt;&gt;"",1,0))</f>
        <v>#REF!</v>
      </c>
      <c r="AN102" s="205" t="e">
        <f>IF('Crisis Indicator Data'!#REF!="No Data",1,IF(#REF!&lt;&gt;"",1,0))</f>
        <v>#REF!</v>
      </c>
      <c r="AO102" s="205" t="e">
        <f>IF('Crisis Indicator Data'!#REF!="No Data",1,IF(#REF!&lt;&gt;"",1,0))</f>
        <v>#REF!</v>
      </c>
      <c r="AP102" s="205" t="e">
        <f>IF('Crisis Indicator Data'!#REF!="No Data",1,IF(#REF!&lt;&gt;"",1,0))</f>
        <v>#REF!</v>
      </c>
      <c r="AQ102" s="205" t="e">
        <f>IF('Crisis Indicator Data'!#REF!="No Data",1,IF(#REF!&lt;&gt;"",1,0))</f>
        <v>#REF!</v>
      </c>
      <c r="AR102" s="205" t="e">
        <f>IF('Crisis Indicator Data'!#REF!="No Data",1,IF(#REF!&lt;&gt;"",1,0))</f>
        <v>#REF!</v>
      </c>
      <c r="AS102" s="205" t="e">
        <f>IF('Crisis Indicator Data'!#REF!="No Data",1,IF(#REF!&lt;&gt;"",1,0))</f>
        <v>#REF!</v>
      </c>
      <c r="AT102" s="205" t="e">
        <f>IF('Crisis Indicator Data'!#REF!="No Data",1,IF(#REF!&lt;&gt;"",1,0))</f>
        <v>#REF!</v>
      </c>
      <c r="AU102" s="205" t="e">
        <f>IF('Crisis Indicator Data'!#REF!="No Data",1,IF(#REF!&lt;&gt;"",1,0))</f>
        <v>#REF!</v>
      </c>
      <c r="AV102" s="205" t="e">
        <f>IF('Crisis Indicator Data'!#REF!="No Data",1,IF(#REF!&lt;&gt;"",1,0))</f>
        <v>#REF!</v>
      </c>
      <c r="AW102" s="205" t="e">
        <f>IF('Crisis Indicator Data'!#REF!="No Data",1,IF(#REF!&lt;&gt;"",1,0))</f>
        <v>#REF!</v>
      </c>
      <c r="AX102" s="205" t="e">
        <f>IF('Crisis Indicator Data'!#REF!="No Data",1,IF(#REF!&lt;&gt;"",1,0))</f>
        <v>#REF!</v>
      </c>
      <c r="AY102" s="205" t="e">
        <f>IF('Crisis Indicator Data'!#REF!="No Data",1,IF(#REF!&lt;&gt;"",1,0))</f>
        <v>#REF!</v>
      </c>
      <c r="AZ102" s="205" t="e">
        <f>IF('Crisis Indicator Data'!#REF!="No Data",1,IF(#REF!&lt;&gt;"",1,0))</f>
        <v>#REF!</v>
      </c>
      <c r="BA102" t="e">
        <f t="shared" si="6"/>
        <v>#REF!</v>
      </c>
      <c r="BB102" s="22" t="e">
        <f t="shared" si="7"/>
        <v>#REF!</v>
      </c>
    </row>
    <row r="103" spans="1:54" x14ac:dyDescent="0.35">
      <c r="A103" t="s">
        <v>7094</v>
      </c>
      <c r="B103" s="205" t="e">
        <f>IF('Crisis Indicator Data'!#REF!="No Data",1,IF(#REF!&lt;&gt;"",1,0))</f>
        <v>#REF!</v>
      </c>
      <c r="C103" s="205" t="e">
        <f>IF('Crisis Indicator Data'!#REF!="No Data",1,IF(#REF!&lt;&gt;"",1,0))</f>
        <v>#REF!</v>
      </c>
      <c r="D103" s="205" t="e">
        <f>IF('Crisis Indicator Data'!#REF!="No Data",1,IF(#REF!&lt;&gt;"",1,0))</f>
        <v>#REF!</v>
      </c>
      <c r="E103" s="205" t="e">
        <f>IF('Crisis Indicator Data'!#REF!="No Data",1,IF(#REF!&lt;&gt;"",1,0))</f>
        <v>#REF!</v>
      </c>
      <c r="F103" s="205" t="e">
        <f>IF('Crisis Indicator Data'!#REF!="No Data",1,IF(#REF!&lt;&gt;"",1,0))</f>
        <v>#REF!</v>
      </c>
      <c r="G103" s="205" t="e">
        <f>IF('Crisis Indicator Data'!#REF!="No Data",1,IF(#REF!&lt;&gt;"",1,0))</f>
        <v>#REF!</v>
      </c>
      <c r="H103" s="205" t="e">
        <f>IF('Crisis Indicator Data'!#REF!="No Data",1,IF(#REF!&lt;&gt;"",1,0))</f>
        <v>#REF!</v>
      </c>
      <c r="I103" s="205" t="e">
        <f>IF('Crisis Indicator Data'!#REF!="No Data",1,IF(#REF!&lt;&gt;"",1,0))</f>
        <v>#REF!</v>
      </c>
      <c r="J103" s="205" t="e">
        <f>IF('Crisis Indicator Data'!#REF!="No Data",1,IF(#REF!&lt;&gt;"",1,0))</f>
        <v>#REF!</v>
      </c>
      <c r="K103" s="205" t="e">
        <f>IF('Crisis Indicator Data'!#REF!="No Data",1,IF(#REF!&lt;&gt;"",1,0))</f>
        <v>#REF!</v>
      </c>
      <c r="L103" s="205" t="e">
        <f>IF('Crisis Indicator Data'!#REF!="No Data",1,IF(#REF!&lt;&gt;"",1,0))</f>
        <v>#REF!</v>
      </c>
      <c r="M103" s="205" t="e">
        <f>IF('Crisis Indicator Data'!#REF!="No Data",1,IF(#REF!&lt;&gt;"",1,0))</f>
        <v>#REF!</v>
      </c>
      <c r="N103" s="205" t="e">
        <f>IF('Crisis Indicator Data'!#REF!="No Data",1,IF(#REF!&lt;&gt;"",1,0))</f>
        <v>#REF!</v>
      </c>
      <c r="O103" s="205" t="e">
        <f>IF('Crisis Indicator Data'!#REF!="No Data",1,IF(#REF!&lt;&gt;"",1,0))</f>
        <v>#REF!</v>
      </c>
      <c r="P103" s="205" t="e">
        <f>IF('Crisis Indicator Data'!#REF!="No Data",1,IF(#REF!&lt;&gt;"",1,0))</f>
        <v>#REF!</v>
      </c>
      <c r="Q103" s="205" t="e">
        <f>IF('Crisis Indicator Data'!#REF!="No Data",1,IF(#REF!&lt;&gt;"",1,0))</f>
        <v>#REF!</v>
      </c>
      <c r="R103" s="205" t="e">
        <f>IF('Crisis Indicator Data'!#REF!="No Data",1,IF(#REF!&lt;&gt;"",1,0))</f>
        <v>#REF!</v>
      </c>
      <c r="S103" s="205" t="e">
        <f>IF('Crisis Indicator Data'!#REF!="No Data",1,IF(#REF!&lt;&gt;"",1,0))</f>
        <v>#REF!</v>
      </c>
      <c r="T103" s="205" t="e">
        <f>IF('Crisis Indicator Data'!#REF!="No Data",1,IF(#REF!&lt;&gt;"",1,0))</f>
        <v>#REF!</v>
      </c>
      <c r="U103" s="205" t="e">
        <f>IF('Crisis Indicator Data'!#REF!="No Data",1,IF(#REF!&lt;&gt;"",1,0))</f>
        <v>#REF!</v>
      </c>
      <c r="V103" s="205" t="e">
        <f>IF('Crisis Indicator Data'!#REF!="No Data",1,IF(#REF!&lt;&gt;"",1,0))</f>
        <v>#REF!</v>
      </c>
      <c r="W103" s="205" t="e">
        <f>IF('Crisis Indicator Data'!#REF!="No Data",1,IF(#REF!&lt;&gt;"",1,0))</f>
        <v>#REF!</v>
      </c>
      <c r="X103" s="205" t="e">
        <f>IF('Crisis Indicator Data'!#REF!="No Data",1,IF(#REF!&lt;&gt;"",1,0))</f>
        <v>#REF!</v>
      </c>
      <c r="Y103" s="205" t="e">
        <f>IF('Crisis Indicator Data'!#REF!="No Data",1,IF(#REF!&lt;&gt;"",1,0))</f>
        <v>#REF!</v>
      </c>
      <c r="Z103" s="205" t="e">
        <f>IF('Crisis Indicator Data'!#REF!="No Data",1,IF(#REF!&lt;&gt;"",1,0))</f>
        <v>#REF!</v>
      </c>
      <c r="AA103" s="205" t="e">
        <f>IF('Crisis Indicator Data'!#REF!="No Data",1,IF(#REF!&lt;&gt;"",1,0))</f>
        <v>#REF!</v>
      </c>
      <c r="AB103" s="205" t="e">
        <f>IF('Crisis Indicator Data'!#REF!="No Data",1,IF(#REF!&lt;&gt;"",1,0))</f>
        <v>#REF!</v>
      </c>
      <c r="AC103" s="205" t="e">
        <f>IF('Crisis Indicator Data'!#REF!="No Data",1,IF(#REF!&lt;&gt;"",1,0))</f>
        <v>#REF!</v>
      </c>
      <c r="AD103" s="205" t="e">
        <f>IF('Crisis Indicator Data'!#REF!="No Data",1,IF(#REF!&lt;&gt;"",1,0))</f>
        <v>#REF!</v>
      </c>
      <c r="AE103" s="205" t="e">
        <f>IF('Crisis Indicator Data'!#REF!="No Data",1,IF(#REF!&lt;&gt;"",1,0))</f>
        <v>#REF!</v>
      </c>
      <c r="AF103" s="205" t="e">
        <f>IF('Crisis Indicator Data'!#REF!="No Data",1,IF(#REF!&lt;&gt;"",1,0))</f>
        <v>#REF!</v>
      </c>
      <c r="AG103" s="205" t="e">
        <f>IF('Crisis Indicator Data'!#REF!="No Data",1,IF(#REF!&lt;&gt;"",1,0))</f>
        <v>#REF!</v>
      </c>
      <c r="AH103" s="205" t="e">
        <f>IF('Crisis Indicator Data'!#REF!="No Data",1,IF(#REF!&lt;&gt;"",1,0))</f>
        <v>#REF!</v>
      </c>
      <c r="AI103" s="205" t="e">
        <f>IF('Crisis Indicator Data'!#REF!="No Data",1,IF(#REF!&lt;&gt;"",1,0))</f>
        <v>#REF!</v>
      </c>
      <c r="AJ103" s="205" t="e">
        <f>IF('Crisis Indicator Data'!#REF!="No Data",1,IF(#REF!&lt;&gt;"",1,0))</f>
        <v>#REF!</v>
      </c>
      <c r="AK103" s="205" t="e">
        <f>IF('Crisis Indicator Data'!#REF!="No Data",1,IF(#REF!&lt;&gt;"",1,0))</f>
        <v>#REF!</v>
      </c>
      <c r="AL103" s="205" t="e">
        <f>IF('Crisis Indicator Data'!#REF!="No Data",1,IF(#REF!&lt;&gt;"",1,0))</f>
        <v>#REF!</v>
      </c>
      <c r="AM103" s="205" t="e">
        <f>IF('Crisis Indicator Data'!#REF!="No Data",1,IF(#REF!&lt;&gt;"",1,0))</f>
        <v>#REF!</v>
      </c>
      <c r="AN103" s="205" t="e">
        <f>IF('Crisis Indicator Data'!#REF!="No Data",1,IF(#REF!&lt;&gt;"",1,0))</f>
        <v>#REF!</v>
      </c>
      <c r="AO103" s="205" t="e">
        <f>IF('Crisis Indicator Data'!#REF!="No Data",1,IF(#REF!&lt;&gt;"",1,0))</f>
        <v>#REF!</v>
      </c>
      <c r="AP103" s="205" t="e">
        <f>IF('Crisis Indicator Data'!#REF!="No Data",1,IF(#REF!&lt;&gt;"",1,0))</f>
        <v>#REF!</v>
      </c>
      <c r="AQ103" s="205" t="e">
        <f>IF('Crisis Indicator Data'!#REF!="No Data",1,IF(#REF!&lt;&gt;"",1,0))</f>
        <v>#REF!</v>
      </c>
      <c r="AR103" s="205" t="e">
        <f>IF('Crisis Indicator Data'!#REF!="No Data",1,IF(#REF!&lt;&gt;"",1,0))</f>
        <v>#REF!</v>
      </c>
      <c r="AS103" s="205" t="e">
        <f>IF('Crisis Indicator Data'!#REF!="No Data",1,IF(#REF!&lt;&gt;"",1,0))</f>
        <v>#REF!</v>
      </c>
      <c r="AT103" s="205" t="e">
        <f>IF('Crisis Indicator Data'!#REF!="No Data",1,IF(#REF!&lt;&gt;"",1,0))</f>
        <v>#REF!</v>
      </c>
      <c r="AU103" s="205" t="e">
        <f>IF('Crisis Indicator Data'!#REF!="No Data",1,IF(#REF!&lt;&gt;"",1,0))</f>
        <v>#REF!</v>
      </c>
      <c r="AV103" s="205" t="e">
        <f>IF('Crisis Indicator Data'!#REF!="No Data",1,IF(#REF!&lt;&gt;"",1,0))</f>
        <v>#REF!</v>
      </c>
      <c r="AW103" s="205" t="e">
        <f>IF('Crisis Indicator Data'!#REF!="No Data",1,IF(#REF!&lt;&gt;"",1,0))</f>
        <v>#REF!</v>
      </c>
      <c r="AX103" s="205" t="e">
        <f>IF('Crisis Indicator Data'!#REF!="No Data",1,IF(#REF!&lt;&gt;"",1,0))</f>
        <v>#REF!</v>
      </c>
      <c r="AY103" s="205" t="e">
        <f>IF('Crisis Indicator Data'!#REF!="No Data",1,IF(#REF!&lt;&gt;"",1,0))</f>
        <v>#REF!</v>
      </c>
      <c r="AZ103" s="205" t="e">
        <f>IF('Crisis Indicator Data'!#REF!="No Data",1,IF(#REF!&lt;&gt;"",1,0))</f>
        <v>#REF!</v>
      </c>
      <c r="BA103" t="e">
        <f t="shared" si="6"/>
        <v>#REF!</v>
      </c>
      <c r="BB103" s="22" t="e">
        <f t="shared" si="7"/>
        <v>#REF!</v>
      </c>
    </row>
    <row r="104" spans="1:54" x14ac:dyDescent="0.35">
      <c r="A104" t="s">
        <v>7095</v>
      </c>
      <c r="B104" s="205" t="e">
        <f>IF('Crisis Indicator Data'!#REF!="No Data",1,IF(#REF!&lt;&gt;"",1,0))</f>
        <v>#REF!</v>
      </c>
      <c r="C104" s="205" t="e">
        <f>IF('Crisis Indicator Data'!#REF!="No Data",1,IF(#REF!&lt;&gt;"",1,0))</f>
        <v>#REF!</v>
      </c>
      <c r="D104" s="205" t="e">
        <f>IF('Crisis Indicator Data'!#REF!="No Data",1,IF(#REF!&lt;&gt;"",1,0))</f>
        <v>#REF!</v>
      </c>
      <c r="E104" s="205" t="e">
        <f>IF('Crisis Indicator Data'!#REF!="No Data",1,IF(#REF!&lt;&gt;"",1,0))</f>
        <v>#REF!</v>
      </c>
      <c r="F104" s="205" t="e">
        <f>IF('Crisis Indicator Data'!#REF!="No Data",1,IF(#REF!&lt;&gt;"",1,0))</f>
        <v>#REF!</v>
      </c>
      <c r="G104" s="205" t="e">
        <f>IF('Crisis Indicator Data'!#REF!="No Data",1,IF(#REF!&lt;&gt;"",1,0))</f>
        <v>#REF!</v>
      </c>
      <c r="H104" s="205" t="e">
        <f>IF('Crisis Indicator Data'!#REF!="No Data",1,IF(#REF!&lt;&gt;"",1,0))</f>
        <v>#REF!</v>
      </c>
      <c r="I104" s="205" t="e">
        <f>IF('Crisis Indicator Data'!#REF!="No Data",1,IF(#REF!&lt;&gt;"",1,0))</f>
        <v>#REF!</v>
      </c>
      <c r="J104" s="205" t="e">
        <f>IF('Crisis Indicator Data'!#REF!="No Data",1,IF(#REF!&lt;&gt;"",1,0))</f>
        <v>#REF!</v>
      </c>
      <c r="K104" s="205" t="e">
        <f>IF('Crisis Indicator Data'!#REF!="No Data",1,IF(#REF!&lt;&gt;"",1,0))</f>
        <v>#REF!</v>
      </c>
      <c r="L104" s="205" t="e">
        <f>IF('Crisis Indicator Data'!#REF!="No Data",1,IF(#REF!&lt;&gt;"",1,0))</f>
        <v>#REF!</v>
      </c>
      <c r="M104" s="205" t="e">
        <f>IF('Crisis Indicator Data'!#REF!="No Data",1,IF(#REF!&lt;&gt;"",1,0))</f>
        <v>#REF!</v>
      </c>
      <c r="N104" s="205" t="e">
        <f>IF('Crisis Indicator Data'!#REF!="No Data",1,IF(#REF!&lt;&gt;"",1,0))</f>
        <v>#REF!</v>
      </c>
      <c r="O104" s="205" t="e">
        <f>IF('Crisis Indicator Data'!#REF!="No Data",1,IF(#REF!&lt;&gt;"",1,0))</f>
        <v>#REF!</v>
      </c>
      <c r="P104" s="205" t="e">
        <f>IF('Crisis Indicator Data'!#REF!="No Data",1,IF(#REF!&lt;&gt;"",1,0))</f>
        <v>#REF!</v>
      </c>
      <c r="Q104" s="205" t="e">
        <f>IF('Crisis Indicator Data'!#REF!="No Data",1,IF(#REF!&lt;&gt;"",1,0))</f>
        <v>#REF!</v>
      </c>
      <c r="R104" s="205" t="e">
        <f>IF('Crisis Indicator Data'!#REF!="No Data",1,IF(#REF!&lt;&gt;"",1,0))</f>
        <v>#REF!</v>
      </c>
      <c r="S104" s="205" t="e">
        <f>IF('Crisis Indicator Data'!#REF!="No Data",1,IF(#REF!&lt;&gt;"",1,0))</f>
        <v>#REF!</v>
      </c>
      <c r="T104" s="205" t="e">
        <f>IF('Crisis Indicator Data'!#REF!="No Data",1,IF(#REF!&lt;&gt;"",1,0))</f>
        <v>#REF!</v>
      </c>
      <c r="U104" s="205" t="e">
        <f>IF('Crisis Indicator Data'!#REF!="No Data",1,IF(#REF!&lt;&gt;"",1,0))</f>
        <v>#REF!</v>
      </c>
      <c r="V104" s="205" t="e">
        <f>IF('Crisis Indicator Data'!#REF!="No Data",1,IF(#REF!&lt;&gt;"",1,0))</f>
        <v>#REF!</v>
      </c>
      <c r="W104" s="205" t="e">
        <f>IF('Crisis Indicator Data'!#REF!="No Data",1,IF(#REF!&lt;&gt;"",1,0))</f>
        <v>#REF!</v>
      </c>
      <c r="X104" s="205" t="e">
        <f>IF('Crisis Indicator Data'!#REF!="No Data",1,IF(#REF!&lt;&gt;"",1,0))</f>
        <v>#REF!</v>
      </c>
      <c r="Y104" s="205" t="e">
        <f>IF('Crisis Indicator Data'!#REF!="No Data",1,IF(#REF!&lt;&gt;"",1,0))</f>
        <v>#REF!</v>
      </c>
      <c r="Z104" s="205" t="e">
        <f>IF('Crisis Indicator Data'!#REF!="No Data",1,IF(#REF!&lt;&gt;"",1,0))</f>
        <v>#REF!</v>
      </c>
      <c r="AA104" s="205" t="e">
        <f>IF('Crisis Indicator Data'!#REF!="No Data",1,IF(#REF!&lt;&gt;"",1,0))</f>
        <v>#REF!</v>
      </c>
      <c r="AB104" s="205" t="e">
        <f>IF('Crisis Indicator Data'!#REF!="No Data",1,IF(#REF!&lt;&gt;"",1,0))</f>
        <v>#REF!</v>
      </c>
      <c r="AC104" s="205" t="e">
        <f>IF('Crisis Indicator Data'!#REF!="No Data",1,IF(#REF!&lt;&gt;"",1,0))</f>
        <v>#REF!</v>
      </c>
      <c r="AD104" s="205" t="e">
        <f>IF('Crisis Indicator Data'!#REF!="No Data",1,IF(#REF!&lt;&gt;"",1,0))</f>
        <v>#REF!</v>
      </c>
      <c r="AE104" s="205" t="e">
        <f>IF('Crisis Indicator Data'!#REF!="No Data",1,IF(#REF!&lt;&gt;"",1,0))</f>
        <v>#REF!</v>
      </c>
      <c r="AF104" s="205" t="e">
        <f>IF('Crisis Indicator Data'!#REF!="No Data",1,IF(#REF!&lt;&gt;"",1,0))</f>
        <v>#REF!</v>
      </c>
      <c r="AG104" s="205" t="e">
        <f>IF('Crisis Indicator Data'!#REF!="No Data",1,IF(#REF!&lt;&gt;"",1,0))</f>
        <v>#REF!</v>
      </c>
      <c r="AH104" s="205" t="e">
        <f>IF('Crisis Indicator Data'!#REF!="No Data",1,IF(#REF!&lt;&gt;"",1,0))</f>
        <v>#REF!</v>
      </c>
      <c r="AI104" s="205" t="e">
        <f>IF('Crisis Indicator Data'!#REF!="No Data",1,IF(#REF!&lt;&gt;"",1,0))</f>
        <v>#REF!</v>
      </c>
      <c r="AJ104" s="205" t="e">
        <f>IF('Crisis Indicator Data'!#REF!="No Data",1,IF(#REF!&lt;&gt;"",1,0))</f>
        <v>#REF!</v>
      </c>
      <c r="AK104" s="205" t="e">
        <f>IF('Crisis Indicator Data'!#REF!="No Data",1,IF(#REF!&lt;&gt;"",1,0))</f>
        <v>#REF!</v>
      </c>
      <c r="AL104" s="205" t="e">
        <f>IF('Crisis Indicator Data'!#REF!="No Data",1,IF(#REF!&lt;&gt;"",1,0))</f>
        <v>#REF!</v>
      </c>
      <c r="AM104" s="205" t="e">
        <f>IF('Crisis Indicator Data'!#REF!="No Data",1,IF(#REF!&lt;&gt;"",1,0))</f>
        <v>#REF!</v>
      </c>
      <c r="AN104" s="205" t="e">
        <f>IF('Crisis Indicator Data'!#REF!="No Data",1,IF(#REF!&lt;&gt;"",1,0))</f>
        <v>#REF!</v>
      </c>
      <c r="AO104" s="205" t="e">
        <f>IF('Crisis Indicator Data'!#REF!="No Data",1,IF(#REF!&lt;&gt;"",1,0))</f>
        <v>#REF!</v>
      </c>
      <c r="AP104" s="205" t="e">
        <f>IF('Crisis Indicator Data'!#REF!="No Data",1,IF(#REF!&lt;&gt;"",1,0))</f>
        <v>#REF!</v>
      </c>
      <c r="AQ104" s="205" t="e">
        <f>IF('Crisis Indicator Data'!#REF!="No Data",1,IF(#REF!&lt;&gt;"",1,0))</f>
        <v>#REF!</v>
      </c>
      <c r="AR104" s="205" t="e">
        <f>IF('Crisis Indicator Data'!#REF!="No Data",1,IF(#REF!&lt;&gt;"",1,0))</f>
        <v>#REF!</v>
      </c>
      <c r="AS104" s="205" t="e">
        <f>IF('Crisis Indicator Data'!#REF!="No Data",1,IF(#REF!&lt;&gt;"",1,0))</f>
        <v>#REF!</v>
      </c>
      <c r="AT104" s="205" t="e">
        <f>IF('Crisis Indicator Data'!#REF!="No Data",1,IF(#REF!&lt;&gt;"",1,0))</f>
        <v>#REF!</v>
      </c>
      <c r="AU104" s="205" t="e">
        <f>IF('Crisis Indicator Data'!#REF!="No Data",1,IF(#REF!&lt;&gt;"",1,0))</f>
        <v>#REF!</v>
      </c>
      <c r="AV104" s="205" t="e">
        <f>IF('Crisis Indicator Data'!#REF!="No Data",1,IF(#REF!&lt;&gt;"",1,0))</f>
        <v>#REF!</v>
      </c>
      <c r="AW104" s="205" t="e">
        <f>IF('Crisis Indicator Data'!#REF!="No Data",1,IF(#REF!&lt;&gt;"",1,0))</f>
        <v>#REF!</v>
      </c>
      <c r="AX104" s="205" t="e">
        <f>IF('Crisis Indicator Data'!#REF!="No Data",1,IF(#REF!&lt;&gt;"",1,0))</f>
        <v>#REF!</v>
      </c>
      <c r="AY104" s="205" t="e">
        <f>IF('Crisis Indicator Data'!#REF!="No Data",1,IF(#REF!&lt;&gt;"",1,0))</f>
        <v>#REF!</v>
      </c>
      <c r="AZ104" s="205" t="e">
        <f>IF('Crisis Indicator Data'!#REF!="No Data",1,IF(#REF!&lt;&gt;"",1,0))</f>
        <v>#REF!</v>
      </c>
      <c r="BA104" t="e">
        <f t="shared" si="6"/>
        <v>#REF!</v>
      </c>
      <c r="BB104" s="22" t="e">
        <f t="shared" si="7"/>
        <v>#REF!</v>
      </c>
    </row>
    <row r="105" spans="1:54" x14ac:dyDescent="0.35">
      <c r="A105" t="s">
        <v>7076</v>
      </c>
      <c r="B105" s="205" t="e">
        <f>IF('Crisis Indicator Data'!#REF!="No Data",1,IF(#REF!&lt;&gt;"",1,0))</f>
        <v>#REF!</v>
      </c>
      <c r="C105" s="205" t="e">
        <f>IF('Crisis Indicator Data'!#REF!="No Data",1,IF(#REF!&lt;&gt;"",1,0))</f>
        <v>#REF!</v>
      </c>
      <c r="D105" s="205" t="e">
        <f>IF('Crisis Indicator Data'!#REF!="No Data",1,IF(#REF!&lt;&gt;"",1,0))</f>
        <v>#REF!</v>
      </c>
      <c r="E105" s="205" t="e">
        <f>IF('Crisis Indicator Data'!#REF!="No Data",1,IF(#REF!&lt;&gt;"",1,0))</f>
        <v>#REF!</v>
      </c>
      <c r="F105" s="205" t="e">
        <f>IF('Crisis Indicator Data'!#REF!="No Data",1,IF(#REF!&lt;&gt;"",1,0))</f>
        <v>#REF!</v>
      </c>
      <c r="G105" s="205" t="e">
        <f>IF('Crisis Indicator Data'!#REF!="No Data",1,IF(#REF!&lt;&gt;"",1,0))</f>
        <v>#REF!</v>
      </c>
      <c r="H105" s="205" t="e">
        <f>IF('Crisis Indicator Data'!#REF!="No Data",1,IF(#REF!&lt;&gt;"",1,0))</f>
        <v>#REF!</v>
      </c>
      <c r="I105" s="205" t="e">
        <f>IF('Crisis Indicator Data'!#REF!="No Data",1,IF(#REF!&lt;&gt;"",1,0))</f>
        <v>#REF!</v>
      </c>
      <c r="J105" s="205" t="e">
        <f>IF('Crisis Indicator Data'!#REF!="No Data",1,IF(#REF!&lt;&gt;"",1,0))</f>
        <v>#REF!</v>
      </c>
      <c r="K105" s="205" t="e">
        <f>IF('Crisis Indicator Data'!#REF!="No Data",1,IF(#REF!&lt;&gt;"",1,0))</f>
        <v>#REF!</v>
      </c>
      <c r="L105" s="205" t="e">
        <f>IF('Crisis Indicator Data'!#REF!="No Data",1,IF(#REF!&lt;&gt;"",1,0))</f>
        <v>#REF!</v>
      </c>
      <c r="M105" s="205" t="e">
        <f>IF('Crisis Indicator Data'!#REF!="No Data",1,IF(#REF!&lt;&gt;"",1,0))</f>
        <v>#REF!</v>
      </c>
      <c r="N105" s="205" t="e">
        <f>IF('Crisis Indicator Data'!#REF!="No Data",1,IF(#REF!&lt;&gt;"",1,0))</f>
        <v>#REF!</v>
      </c>
      <c r="O105" s="205" t="e">
        <f>IF('Crisis Indicator Data'!#REF!="No Data",1,IF(#REF!&lt;&gt;"",1,0))</f>
        <v>#REF!</v>
      </c>
      <c r="P105" s="205" t="e">
        <f>IF('Crisis Indicator Data'!#REF!="No Data",1,IF(#REF!&lt;&gt;"",1,0))</f>
        <v>#REF!</v>
      </c>
      <c r="Q105" s="205" t="e">
        <f>IF('Crisis Indicator Data'!#REF!="No Data",1,IF(#REF!&lt;&gt;"",1,0))</f>
        <v>#REF!</v>
      </c>
      <c r="R105" s="205" t="e">
        <f>IF('Crisis Indicator Data'!#REF!="No Data",1,IF(#REF!&lt;&gt;"",1,0))</f>
        <v>#REF!</v>
      </c>
      <c r="S105" s="205" t="e">
        <f>IF('Crisis Indicator Data'!#REF!="No Data",1,IF(#REF!&lt;&gt;"",1,0))</f>
        <v>#REF!</v>
      </c>
      <c r="T105" s="205" t="e">
        <f>IF('Crisis Indicator Data'!#REF!="No Data",1,IF(#REF!&lt;&gt;"",1,0))</f>
        <v>#REF!</v>
      </c>
      <c r="U105" s="205" t="e">
        <f>IF('Crisis Indicator Data'!#REF!="No Data",1,IF(#REF!&lt;&gt;"",1,0))</f>
        <v>#REF!</v>
      </c>
      <c r="V105" s="205" t="e">
        <f>IF('Crisis Indicator Data'!#REF!="No Data",1,IF(#REF!&lt;&gt;"",1,0))</f>
        <v>#REF!</v>
      </c>
      <c r="W105" s="205" t="e">
        <f>IF('Crisis Indicator Data'!#REF!="No Data",1,IF(#REF!&lt;&gt;"",1,0))</f>
        <v>#REF!</v>
      </c>
      <c r="X105" s="205" t="e">
        <f>IF('Crisis Indicator Data'!#REF!="No Data",1,IF(#REF!&lt;&gt;"",1,0))</f>
        <v>#REF!</v>
      </c>
      <c r="Y105" s="205" t="e">
        <f>IF('Crisis Indicator Data'!#REF!="No Data",1,IF(#REF!&lt;&gt;"",1,0))</f>
        <v>#REF!</v>
      </c>
      <c r="Z105" s="205" t="e">
        <f>IF('Crisis Indicator Data'!#REF!="No Data",1,IF(#REF!&lt;&gt;"",1,0))</f>
        <v>#REF!</v>
      </c>
      <c r="AA105" s="205" t="e">
        <f>IF('Crisis Indicator Data'!#REF!="No Data",1,IF(#REF!&lt;&gt;"",1,0))</f>
        <v>#REF!</v>
      </c>
      <c r="AB105" s="205" t="e">
        <f>IF('Crisis Indicator Data'!#REF!="No Data",1,IF(#REF!&lt;&gt;"",1,0))</f>
        <v>#REF!</v>
      </c>
      <c r="AC105" s="205" t="e">
        <f>IF('Crisis Indicator Data'!#REF!="No Data",1,IF(#REF!&lt;&gt;"",1,0))</f>
        <v>#REF!</v>
      </c>
      <c r="AD105" s="205" t="e">
        <f>IF('Crisis Indicator Data'!#REF!="No Data",1,IF(#REF!&lt;&gt;"",1,0))</f>
        <v>#REF!</v>
      </c>
      <c r="AE105" s="205" t="e">
        <f>IF('Crisis Indicator Data'!#REF!="No Data",1,IF(#REF!&lt;&gt;"",1,0))</f>
        <v>#REF!</v>
      </c>
      <c r="AF105" s="205" t="e">
        <f>IF('Crisis Indicator Data'!#REF!="No Data",1,IF(#REF!&lt;&gt;"",1,0))</f>
        <v>#REF!</v>
      </c>
      <c r="AG105" s="205" t="e">
        <f>IF('Crisis Indicator Data'!#REF!="No Data",1,IF(#REF!&lt;&gt;"",1,0))</f>
        <v>#REF!</v>
      </c>
      <c r="AH105" s="205" t="e">
        <f>IF('Crisis Indicator Data'!#REF!="No Data",1,IF(#REF!&lt;&gt;"",1,0))</f>
        <v>#REF!</v>
      </c>
      <c r="AI105" s="205" t="e">
        <f>IF('Crisis Indicator Data'!#REF!="No Data",1,IF(#REF!&lt;&gt;"",1,0))</f>
        <v>#REF!</v>
      </c>
      <c r="AJ105" s="205" t="e">
        <f>IF('Crisis Indicator Data'!#REF!="No Data",1,IF(#REF!&lt;&gt;"",1,0))</f>
        <v>#REF!</v>
      </c>
      <c r="AK105" s="205" t="e">
        <f>IF('Crisis Indicator Data'!#REF!="No Data",1,IF(#REF!&lt;&gt;"",1,0))</f>
        <v>#REF!</v>
      </c>
      <c r="AL105" s="205" t="e">
        <f>IF('Crisis Indicator Data'!#REF!="No Data",1,IF(#REF!&lt;&gt;"",1,0))</f>
        <v>#REF!</v>
      </c>
      <c r="AM105" s="205" t="e">
        <f>IF('Crisis Indicator Data'!#REF!="No Data",1,IF(#REF!&lt;&gt;"",1,0))</f>
        <v>#REF!</v>
      </c>
      <c r="AN105" s="205" t="e">
        <f>IF('Crisis Indicator Data'!#REF!="No Data",1,IF(#REF!&lt;&gt;"",1,0))</f>
        <v>#REF!</v>
      </c>
      <c r="AO105" s="205" t="e">
        <f>IF('Crisis Indicator Data'!#REF!="No Data",1,IF(#REF!&lt;&gt;"",1,0))</f>
        <v>#REF!</v>
      </c>
      <c r="AP105" s="205" t="e">
        <f>IF('Crisis Indicator Data'!#REF!="No Data",1,IF(#REF!&lt;&gt;"",1,0))</f>
        <v>#REF!</v>
      </c>
      <c r="AQ105" s="205" t="e">
        <f>IF('Crisis Indicator Data'!#REF!="No Data",1,IF(#REF!&lt;&gt;"",1,0))</f>
        <v>#REF!</v>
      </c>
      <c r="AR105" s="205" t="e">
        <f>IF('Crisis Indicator Data'!#REF!="No Data",1,IF(#REF!&lt;&gt;"",1,0))</f>
        <v>#REF!</v>
      </c>
      <c r="AS105" s="205" t="e">
        <f>IF('Crisis Indicator Data'!#REF!="No Data",1,IF(#REF!&lt;&gt;"",1,0))</f>
        <v>#REF!</v>
      </c>
      <c r="AT105" s="205" t="e">
        <f>IF('Crisis Indicator Data'!#REF!="No Data",1,IF(#REF!&lt;&gt;"",1,0))</f>
        <v>#REF!</v>
      </c>
      <c r="AU105" s="205" t="e">
        <f>IF('Crisis Indicator Data'!#REF!="No Data",1,IF(#REF!&lt;&gt;"",1,0))</f>
        <v>#REF!</v>
      </c>
      <c r="AV105" s="205" t="e">
        <f>IF('Crisis Indicator Data'!#REF!="No Data",1,IF(#REF!&lt;&gt;"",1,0))</f>
        <v>#REF!</v>
      </c>
      <c r="AW105" s="205" t="e">
        <f>IF('Crisis Indicator Data'!#REF!="No Data",1,IF(#REF!&lt;&gt;"",1,0))</f>
        <v>#REF!</v>
      </c>
      <c r="AX105" s="205" t="e">
        <f>IF('Crisis Indicator Data'!#REF!="No Data",1,IF(#REF!&lt;&gt;"",1,0))</f>
        <v>#REF!</v>
      </c>
      <c r="AY105" s="205" t="e">
        <f>IF('Crisis Indicator Data'!#REF!="No Data",1,IF(#REF!&lt;&gt;"",1,0))</f>
        <v>#REF!</v>
      </c>
      <c r="AZ105" s="205" t="e">
        <f>IF('Crisis Indicator Data'!#REF!="No Data",1,IF(#REF!&lt;&gt;"",1,0))</f>
        <v>#REF!</v>
      </c>
      <c r="BA105" t="e">
        <f t="shared" si="6"/>
        <v>#REF!</v>
      </c>
      <c r="BB105" s="22" t="e">
        <f t="shared" si="7"/>
        <v>#REF!</v>
      </c>
    </row>
    <row r="106" spans="1:54" x14ac:dyDescent="0.35">
      <c r="A106" t="s">
        <v>7082</v>
      </c>
      <c r="B106" s="205" t="e">
        <f>IF('Crisis Indicator Data'!#REF!="No Data",1,IF(#REF!&lt;&gt;"",1,0))</f>
        <v>#REF!</v>
      </c>
      <c r="C106" s="205" t="e">
        <f>IF('Crisis Indicator Data'!#REF!="No Data",1,IF(#REF!&lt;&gt;"",1,0))</f>
        <v>#REF!</v>
      </c>
      <c r="D106" s="205" t="e">
        <f>IF('Crisis Indicator Data'!#REF!="No Data",1,IF(#REF!&lt;&gt;"",1,0))</f>
        <v>#REF!</v>
      </c>
      <c r="E106" s="205" t="e">
        <f>IF('Crisis Indicator Data'!#REF!="No Data",1,IF(#REF!&lt;&gt;"",1,0))</f>
        <v>#REF!</v>
      </c>
      <c r="F106" s="205" t="e">
        <f>IF('Crisis Indicator Data'!#REF!="No Data",1,IF(#REF!&lt;&gt;"",1,0))</f>
        <v>#REF!</v>
      </c>
      <c r="G106" s="205" t="e">
        <f>IF('Crisis Indicator Data'!#REF!="No Data",1,IF(#REF!&lt;&gt;"",1,0))</f>
        <v>#REF!</v>
      </c>
      <c r="H106" s="205" t="e">
        <f>IF('Crisis Indicator Data'!#REF!="No Data",1,IF(#REF!&lt;&gt;"",1,0))</f>
        <v>#REF!</v>
      </c>
      <c r="I106" s="205" t="e">
        <f>IF('Crisis Indicator Data'!#REF!="No Data",1,IF(#REF!&lt;&gt;"",1,0))</f>
        <v>#REF!</v>
      </c>
      <c r="J106" s="205" t="e">
        <f>IF('Crisis Indicator Data'!#REF!="No Data",1,IF(#REF!&lt;&gt;"",1,0))</f>
        <v>#REF!</v>
      </c>
      <c r="K106" s="205" t="e">
        <f>IF('Crisis Indicator Data'!#REF!="No Data",1,IF(#REF!&lt;&gt;"",1,0))</f>
        <v>#REF!</v>
      </c>
      <c r="L106" s="205" t="e">
        <f>IF('Crisis Indicator Data'!#REF!="No Data",1,IF(#REF!&lt;&gt;"",1,0))</f>
        <v>#REF!</v>
      </c>
      <c r="M106" s="205" t="e">
        <f>IF('Crisis Indicator Data'!#REF!="No Data",1,IF(#REF!&lt;&gt;"",1,0))</f>
        <v>#REF!</v>
      </c>
      <c r="N106" s="205" t="e">
        <f>IF('Crisis Indicator Data'!#REF!="No Data",1,IF(#REF!&lt;&gt;"",1,0))</f>
        <v>#REF!</v>
      </c>
      <c r="O106" s="205" t="e">
        <f>IF('Crisis Indicator Data'!#REF!="No Data",1,IF(#REF!&lt;&gt;"",1,0))</f>
        <v>#REF!</v>
      </c>
      <c r="P106" s="205" t="e">
        <f>IF('Crisis Indicator Data'!#REF!="No Data",1,IF(#REF!&lt;&gt;"",1,0))</f>
        <v>#REF!</v>
      </c>
      <c r="Q106" s="205" t="e">
        <f>IF('Crisis Indicator Data'!#REF!="No Data",1,IF(#REF!&lt;&gt;"",1,0))</f>
        <v>#REF!</v>
      </c>
      <c r="R106" s="205" t="e">
        <f>IF('Crisis Indicator Data'!#REF!="No Data",1,IF(#REF!&lt;&gt;"",1,0))</f>
        <v>#REF!</v>
      </c>
      <c r="S106" s="205" t="e">
        <f>IF('Crisis Indicator Data'!#REF!="No Data",1,IF(#REF!&lt;&gt;"",1,0))</f>
        <v>#REF!</v>
      </c>
      <c r="T106" s="205" t="e">
        <f>IF('Crisis Indicator Data'!#REF!="No Data",1,IF(#REF!&lt;&gt;"",1,0))</f>
        <v>#REF!</v>
      </c>
      <c r="U106" s="205" t="e">
        <f>IF('Crisis Indicator Data'!#REF!="No Data",1,IF(#REF!&lt;&gt;"",1,0))</f>
        <v>#REF!</v>
      </c>
      <c r="V106" s="205" t="e">
        <f>IF('Crisis Indicator Data'!#REF!="No Data",1,IF(#REF!&lt;&gt;"",1,0))</f>
        <v>#REF!</v>
      </c>
      <c r="W106" s="205" t="e">
        <f>IF('Crisis Indicator Data'!#REF!="No Data",1,IF(#REF!&lt;&gt;"",1,0))</f>
        <v>#REF!</v>
      </c>
      <c r="X106" s="205" t="e">
        <f>IF('Crisis Indicator Data'!#REF!="No Data",1,IF(#REF!&lt;&gt;"",1,0))</f>
        <v>#REF!</v>
      </c>
      <c r="Y106" s="205" t="e">
        <f>IF('Crisis Indicator Data'!#REF!="No Data",1,IF(#REF!&lt;&gt;"",1,0))</f>
        <v>#REF!</v>
      </c>
      <c r="Z106" s="205" t="e">
        <f>IF('Crisis Indicator Data'!#REF!="No Data",1,IF(#REF!&lt;&gt;"",1,0))</f>
        <v>#REF!</v>
      </c>
      <c r="AA106" s="205" t="e">
        <f>IF('Crisis Indicator Data'!#REF!="No Data",1,IF(#REF!&lt;&gt;"",1,0))</f>
        <v>#REF!</v>
      </c>
      <c r="AB106" s="205" t="e">
        <f>IF('Crisis Indicator Data'!#REF!="No Data",1,IF(#REF!&lt;&gt;"",1,0))</f>
        <v>#REF!</v>
      </c>
      <c r="AC106" s="205" t="e">
        <f>IF('Crisis Indicator Data'!#REF!="No Data",1,IF(#REF!&lt;&gt;"",1,0))</f>
        <v>#REF!</v>
      </c>
      <c r="AD106" s="205" t="e">
        <f>IF('Crisis Indicator Data'!#REF!="No Data",1,IF(#REF!&lt;&gt;"",1,0))</f>
        <v>#REF!</v>
      </c>
      <c r="AE106" s="205" t="e">
        <f>IF('Crisis Indicator Data'!#REF!="No Data",1,IF(#REF!&lt;&gt;"",1,0))</f>
        <v>#REF!</v>
      </c>
      <c r="AF106" s="205" t="e">
        <f>IF('Crisis Indicator Data'!#REF!="No Data",1,IF(#REF!&lt;&gt;"",1,0))</f>
        <v>#REF!</v>
      </c>
      <c r="AG106" s="205" t="e">
        <f>IF('Crisis Indicator Data'!#REF!="No Data",1,IF(#REF!&lt;&gt;"",1,0))</f>
        <v>#REF!</v>
      </c>
      <c r="AH106" s="205" t="e">
        <f>IF('Crisis Indicator Data'!#REF!="No Data",1,IF(#REF!&lt;&gt;"",1,0))</f>
        <v>#REF!</v>
      </c>
      <c r="AI106" s="205" t="e">
        <f>IF('Crisis Indicator Data'!#REF!="No Data",1,IF(#REF!&lt;&gt;"",1,0))</f>
        <v>#REF!</v>
      </c>
      <c r="AJ106" s="205" t="e">
        <f>IF('Crisis Indicator Data'!#REF!="No Data",1,IF(#REF!&lt;&gt;"",1,0))</f>
        <v>#REF!</v>
      </c>
      <c r="AK106" s="205" t="e">
        <f>IF('Crisis Indicator Data'!#REF!="No Data",1,IF(#REF!&lt;&gt;"",1,0))</f>
        <v>#REF!</v>
      </c>
      <c r="AL106" s="205" t="e">
        <f>IF('Crisis Indicator Data'!#REF!="No Data",1,IF(#REF!&lt;&gt;"",1,0))</f>
        <v>#REF!</v>
      </c>
      <c r="AM106" s="205" t="e">
        <f>IF('Crisis Indicator Data'!#REF!="No Data",1,IF(#REF!&lt;&gt;"",1,0))</f>
        <v>#REF!</v>
      </c>
      <c r="AN106" s="205" t="e">
        <f>IF('Crisis Indicator Data'!#REF!="No Data",1,IF(#REF!&lt;&gt;"",1,0))</f>
        <v>#REF!</v>
      </c>
      <c r="AO106" s="205" t="e">
        <f>IF('Crisis Indicator Data'!#REF!="No Data",1,IF(#REF!&lt;&gt;"",1,0))</f>
        <v>#REF!</v>
      </c>
      <c r="AP106" s="205" t="e">
        <f>IF('Crisis Indicator Data'!#REF!="No Data",1,IF(#REF!&lt;&gt;"",1,0))</f>
        <v>#REF!</v>
      </c>
      <c r="AQ106" s="205" t="e">
        <f>IF('Crisis Indicator Data'!#REF!="No Data",1,IF(#REF!&lt;&gt;"",1,0))</f>
        <v>#REF!</v>
      </c>
      <c r="AR106" s="205" t="e">
        <f>IF('Crisis Indicator Data'!#REF!="No Data",1,IF(#REF!&lt;&gt;"",1,0))</f>
        <v>#REF!</v>
      </c>
      <c r="AS106" s="205" t="e">
        <f>IF('Crisis Indicator Data'!#REF!="No Data",1,IF(#REF!&lt;&gt;"",1,0))</f>
        <v>#REF!</v>
      </c>
      <c r="AT106" s="205" t="e">
        <f>IF('Crisis Indicator Data'!#REF!="No Data",1,IF(#REF!&lt;&gt;"",1,0))</f>
        <v>#REF!</v>
      </c>
      <c r="AU106" s="205" t="e">
        <f>IF('Crisis Indicator Data'!#REF!="No Data",1,IF(#REF!&lt;&gt;"",1,0))</f>
        <v>#REF!</v>
      </c>
      <c r="AV106" s="205" t="e">
        <f>IF('Crisis Indicator Data'!#REF!="No Data",1,IF(#REF!&lt;&gt;"",1,0))</f>
        <v>#REF!</v>
      </c>
      <c r="AW106" s="205" t="e">
        <f>IF('Crisis Indicator Data'!#REF!="No Data",1,IF(#REF!&lt;&gt;"",1,0))</f>
        <v>#REF!</v>
      </c>
      <c r="AX106" s="205" t="e">
        <f>IF('Crisis Indicator Data'!#REF!="No Data",1,IF(#REF!&lt;&gt;"",1,0))</f>
        <v>#REF!</v>
      </c>
      <c r="AY106" s="205" t="e">
        <f>IF('Crisis Indicator Data'!#REF!="No Data",1,IF(#REF!&lt;&gt;"",1,0))</f>
        <v>#REF!</v>
      </c>
      <c r="AZ106" s="205" t="e">
        <f>IF('Crisis Indicator Data'!#REF!="No Data",1,IF(#REF!&lt;&gt;"",1,0))</f>
        <v>#REF!</v>
      </c>
      <c r="BA106" t="e">
        <f t="shared" si="6"/>
        <v>#REF!</v>
      </c>
      <c r="BB106" s="22" t="e">
        <f t="shared" si="7"/>
        <v>#REF!</v>
      </c>
    </row>
    <row r="107" spans="1:54" x14ac:dyDescent="0.35">
      <c r="A107" t="s">
        <v>7084</v>
      </c>
      <c r="B107" s="205" t="e">
        <f>IF('Crisis Indicator Data'!#REF!="No Data",1,IF(#REF!&lt;&gt;"",1,0))</f>
        <v>#REF!</v>
      </c>
      <c r="C107" s="205" t="e">
        <f>IF('Crisis Indicator Data'!#REF!="No Data",1,IF(#REF!&lt;&gt;"",1,0))</f>
        <v>#REF!</v>
      </c>
      <c r="D107" s="205" t="e">
        <f>IF('Crisis Indicator Data'!#REF!="No Data",1,IF(#REF!&lt;&gt;"",1,0))</f>
        <v>#REF!</v>
      </c>
      <c r="E107" s="205" t="e">
        <f>IF('Crisis Indicator Data'!#REF!="No Data",1,IF(#REF!&lt;&gt;"",1,0))</f>
        <v>#REF!</v>
      </c>
      <c r="F107" s="205" t="e">
        <f>IF('Crisis Indicator Data'!#REF!="No Data",1,IF(#REF!&lt;&gt;"",1,0))</f>
        <v>#REF!</v>
      </c>
      <c r="G107" s="205" t="e">
        <f>IF('Crisis Indicator Data'!#REF!="No Data",1,IF(#REF!&lt;&gt;"",1,0))</f>
        <v>#REF!</v>
      </c>
      <c r="H107" s="205" t="e">
        <f>IF('Crisis Indicator Data'!#REF!="No Data",1,IF(#REF!&lt;&gt;"",1,0))</f>
        <v>#REF!</v>
      </c>
      <c r="I107" s="205" t="e">
        <f>IF('Crisis Indicator Data'!#REF!="No Data",1,IF(#REF!&lt;&gt;"",1,0))</f>
        <v>#REF!</v>
      </c>
      <c r="J107" s="205" t="e">
        <f>IF('Crisis Indicator Data'!#REF!="No Data",1,IF(#REF!&lt;&gt;"",1,0))</f>
        <v>#REF!</v>
      </c>
      <c r="K107" s="205" t="e">
        <f>IF('Crisis Indicator Data'!#REF!="No Data",1,IF(#REF!&lt;&gt;"",1,0))</f>
        <v>#REF!</v>
      </c>
      <c r="L107" s="205" t="e">
        <f>IF('Crisis Indicator Data'!#REF!="No Data",1,IF(#REF!&lt;&gt;"",1,0))</f>
        <v>#REF!</v>
      </c>
      <c r="M107" s="205" t="e">
        <f>IF('Crisis Indicator Data'!#REF!="No Data",1,IF(#REF!&lt;&gt;"",1,0))</f>
        <v>#REF!</v>
      </c>
      <c r="N107" s="205" t="e">
        <f>IF('Crisis Indicator Data'!#REF!="No Data",1,IF(#REF!&lt;&gt;"",1,0))</f>
        <v>#REF!</v>
      </c>
      <c r="O107" s="205" t="e">
        <f>IF('Crisis Indicator Data'!#REF!="No Data",1,IF(#REF!&lt;&gt;"",1,0))</f>
        <v>#REF!</v>
      </c>
      <c r="P107" s="205" t="e">
        <f>IF('Crisis Indicator Data'!#REF!="No Data",1,IF(#REF!&lt;&gt;"",1,0))</f>
        <v>#REF!</v>
      </c>
      <c r="Q107" s="205" t="e">
        <f>IF('Crisis Indicator Data'!#REF!="No Data",1,IF(#REF!&lt;&gt;"",1,0))</f>
        <v>#REF!</v>
      </c>
      <c r="R107" s="205" t="e">
        <f>IF('Crisis Indicator Data'!#REF!="No Data",1,IF(#REF!&lt;&gt;"",1,0))</f>
        <v>#REF!</v>
      </c>
      <c r="S107" s="205" t="e">
        <f>IF('Crisis Indicator Data'!#REF!="No Data",1,IF(#REF!&lt;&gt;"",1,0))</f>
        <v>#REF!</v>
      </c>
      <c r="T107" s="205" t="e">
        <f>IF('Crisis Indicator Data'!#REF!="No Data",1,IF(#REF!&lt;&gt;"",1,0))</f>
        <v>#REF!</v>
      </c>
      <c r="U107" s="205" t="e">
        <f>IF('Crisis Indicator Data'!#REF!="No Data",1,IF(#REF!&lt;&gt;"",1,0))</f>
        <v>#REF!</v>
      </c>
      <c r="V107" s="205" t="e">
        <f>IF('Crisis Indicator Data'!#REF!="No Data",1,IF(#REF!&lt;&gt;"",1,0))</f>
        <v>#REF!</v>
      </c>
      <c r="W107" s="205" t="e">
        <f>IF('Crisis Indicator Data'!#REF!="No Data",1,IF(#REF!&lt;&gt;"",1,0))</f>
        <v>#REF!</v>
      </c>
      <c r="X107" s="205" t="e">
        <f>IF('Crisis Indicator Data'!#REF!="No Data",1,IF(#REF!&lt;&gt;"",1,0))</f>
        <v>#REF!</v>
      </c>
      <c r="Y107" s="205" t="e">
        <f>IF('Crisis Indicator Data'!#REF!="No Data",1,IF(#REF!&lt;&gt;"",1,0))</f>
        <v>#REF!</v>
      </c>
      <c r="Z107" s="205" t="e">
        <f>IF('Crisis Indicator Data'!#REF!="No Data",1,IF(#REF!&lt;&gt;"",1,0))</f>
        <v>#REF!</v>
      </c>
      <c r="AA107" s="205" t="e">
        <f>IF('Crisis Indicator Data'!#REF!="No Data",1,IF(#REF!&lt;&gt;"",1,0))</f>
        <v>#REF!</v>
      </c>
      <c r="AB107" s="205" t="e">
        <f>IF('Crisis Indicator Data'!#REF!="No Data",1,IF(#REF!&lt;&gt;"",1,0))</f>
        <v>#REF!</v>
      </c>
      <c r="AC107" s="205" t="e">
        <f>IF('Crisis Indicator Data'!#REF!="No Data",1,IF(#REF!&lt;&gt;"",1,0))</f>
        <v>#REF!</v>
      </c>
      <c r="AD107" s="205" t="e">
        <f>IF('Crisis Indicator Data'!#REF!="No Data",1,IF(#REF!&lt;&gt;"",1,0))</f>
        <v>#REF!</v>
      </c>
      <c r="AE107" s="205" t="e">
        <f>IF('Crisis Indicator Data'!#REF!="No Data",1,IF(#REF!&lt;&gt;"",1,0))</f>
        <v>#REF!</v>
      </c>
      <c r="AF107" s="205" t="e">
        <f>IF('Crisis Indicator Data'!#REF!="No Data",1,IF(#REF!&lt;&gt;"",1,0))</f>
        <v>#REF!</v>
      </c>
      <c r="AG107" s="205" t="e">
        <f>IF('Crisis Indicator Data'!#REF!="No Data",1,IF(#REF!&lt;&gt;"",1,0))</f>
        <v>#REF!</v>
      </c>
      <c r="AH107" s="205" t="e">
        <f>IF('Crisis Indicator Data'!#REF!="No Data",1,IF(#REF!&lt;&gt;"",1,0))</f>
        <v>#REF!</v>
      </c>
      <c r="AI107" s="205" t="e">
        <f>IF('Crisis Indicator Data'!#REF!="No Data",1,IF(#REF!&lt;&gt;"",1,0))</f>
        <v>#REF!</v>
      </c>
      <c r="AJ107" s="205" t="e">
        <f>IF('Crisis Indicator Data'!#REF!="No Data",1,IF(#REF!&lt;&gt;"",1,0))</f>
        <v>#REF!</v>
      </c>
      <c r="AK107" s="205" t="e">
        <f>IF('Crisis Indicator Data'!#REF!="No Data",1,IF(#REF!&lt;&gt;"",1,0))</f>
        <v>#REF!</v>
      </c>
      <c r="AL107" s="205" t="e">
        <f>IF('Crisis Indicator Data'!#REF!="No Data",1,IF(#REF!&lt;&gt;"",1,0))</f>
        <v>#REF!</v>
      </c>
      <c r="AM107" s="205" t="e">
        <f>IF('Crisis Indicator Data'!#REF!="No Data",1,IF(#REF!&lt;&gt;"",1,0))</f>
        <v>#REF!</v>
      </c>
      <c r="AN107" s="205" t="e">
        <f>IF('Crisis Indicator Data'!#REF!="No Data",1,IF(#REF!&lt;&gt;"",1,0))</f>
        <v>#REF!</v>
      </c>
      <c r="AO107" s="205" t="e">
        <f>IF('Crisis Indicator Data'!#REF!="No Data",1,IF(#REF!&lt;&gt;"",1,0))</f>
        <v>#REF!</v>
      </c>
      <c r="AP107" s="205" t="e">
        <f>IF('Crisis Indicator Data'!#REF!="No Data",1,IF(#REF!&lt;&gt;"",1,0))</f>
        <v>#REF!</v>
      </c>
      <c r="AQ107" s="205" t="e">
        <f>IF('Crisis Indicator Data'!#REF!="No Data",1,IF(#REF!&lt;&gt;"",1,0))</f>
        <v>#REF!</v>
      </c>
      <c r="AR107" s="205" t="e">
        <f>IF('Crisis Indicator Data'!#REF!="No Data",1,IF(#REF!&lt;&gt;"",1,0))</f>
        <v>#REF!</v>
      </c>
      <c r="AS107" s="205" t="e">
        <f>IF('Crisis Indicator Data'!#REF!="No Data",1,IF(#REF!&lt;&gt;"",1,0))</f>
        <v>#REF!</v>
      </c>
      <c r="AT107" s="205" t="e">
        <f>IF('Crisis Indicator Data'!#REF!="No Data",1,IF(#REF!&lt;&gt;"",1,0))</f>
        <v>#REF!</v>
      </c>
      <c r="AU107" s="205" t="e">
        <f>IF('Crisis Indicator Data'!#REF!="No Data",1,IF(#REF!&lt;&gt;"",1,0))</f>
        <v>#REF!</v>
      </c>
      <c r="AV107" s="205" t="e">
        <f>IF('Crisis Indicator Data'!#REF!="No Data",1,IF(#REF!&lt;&gt;"",1,0))</f>
        <v>#REF!</v>
      </c>
      <c r="AW107" s="205" t="e">
        <f>IF('Crisis Indicator Data'!#REF!="No Data",1,IF(#REF!&lt;&gt;"",1,0))</f>
        <v>#REF!</v>
      </c>
      <c r="AX107" s="205" t="e">
        <f>IF('Crisis Indicator Data'!#REF!="No Data",1,IF(#REF!&lt;&gt;"",1,0))</f>
        <v>#REF!</v>
      </c>
      <c r="AY107" s="205" t="e">
        <f>IF('Crisis Indicator Data'!#REF!="No Data",1,IF(#REF!&lt;&gt;"",1,0))</f>
        <v>#REF!</v>
      </c>
      <c r="AZ107" s="205" t="e">
        <f>IF('Crisis Indicator Data'!#REF!="No Data",1,IF(#REF!&lt;&gt;"",1,0))</f>
        <v>#REF!</v>
      </c>
      <c r="BA107" t="e">
        <f t="shared" si="6"/>
        <v>#REF!</v>
      </c>
      <c r="BB107" s="22" t="e">
        <f t="shared" si="7"/>
        <v>#REF!</v>
      </c>
    </row>
    <row r="108" spans="1:54" x14ac:dyDescent="0.35">
      <c r="A108" t="s">
        <v>7079</v>
      </c>
      <c r="B108" s="205" t="e">
        <f>IF('Crisis Indicator Data'!#REF!="No Data",1,IF(#REF!&lt;&gt;"",1,0))</f>
        <v>#REF!</v>
      </c>
      <c r="C108" s="205" t="e">
        <f>IF('Crisis Indicator Data'!#REF!="No Data",1,IF(#REF!&lt;&gt;"",1,0))</f>
        <v>#REF!</v>
      </c>
      <c r="D108" s="205" t="e">
        <f>IF('Crisis Indicator Data'!#REF!="No Data",1,IF(#REF!&lt;&gt;"",1,0))</f>
        <v>#REF!</v>
      </c>
      <c r="E108" s="205" t="e">
        <f>IF('Crisis Indicator Data'!#REF!="No Data",1,IF(#REF!&lt;&gt;"",1,0))</f>
        <v>#REF!</v>
      </c>
      <c r="F108" s="205" t="e">
        <f>IF('Crisis Indicator Data'!#REF!="No Data",1,IF(#REF!&lt;&gt;"",1,0))</f>
        <v>#REF!</v>
      </c>
      <c r="G108" s="205" t="e">
        <f>IF('Crisis Indicator Data'!#REF!="No Data",1,IF(#REF!&lt;&gt;"",1,0))</f>
        <v>#REF!</v>
      </c>
      <c r="H108" s="205" t="e">
        <f>IF('Crisis Indicator Data'!#REF!="No Data",1,IF(#REF!&lt;&gt;"",1,0))</f>
        <v>#REF!</v>
      </c>
      <c r="I108" s="205" t="e">
        <f>IF('Crisis Indicator Data'!#REF!="No Data",1,IF(#REF!&lt;&gt;"",1,0))</f>
        <v>#REF!</v>
      </c>
      <c r="J108" s="205" t="e">
        <f>IF('Crisis Indicator Data'!#REF!="No Data",1,IF(#REF!&lt;&gt;"",1,0))</f>
        <v>#REF!</v>
      </c>
      <c r="K108" s="205" t="e">
        <f>IF('Crisis Indicator Data'!#REF!="No Data",1,IF(#REF!&lt;&gt;"",1,0))</f>
        <v>#REF!</v>
      </c>
      <c r="L108" s="205" t="e">
        <f>IF('Crisis Indicator Data'!#REF!="No Data",1,IF(#REF!&lt;&gt;"",1,0))</f>
        <v>#REF!</v>
      </c>
      <c r="M108" s="205" t="e">
        <f>IF('Crisis Indicator Data'!#REF!="No Data",1,IF(#REF!&lt;&gt;"",1,0))</f>
        <v>#REF!</v>
      </c>
      <c r="N108" s="205" t="e">
        <f>IF('Crisis Indicator Data'!#REF!="No Data",1,IF(#REF!&lt;&gt;"",1,0))</f>
        <v>#REF!</v>
      </c>
      <c r="O108" s="205" t="e">
        <f>IF('Crisis Indicator Data'!#REF!="No Data",1,IF(#REF!&lt;&gt;"",1,0))</f>
        <v>#REF!</v>
      </c>
      <c r="P108" s="205" t="e">
        <f>IF('Crisis Indicator Data'!#REF!="No Data",1,IF(#REF!&lt;&gt;"",1,0))</f>
        <v>#REF!</v>
      </c>
      <c r="Q108" s="205" t="e">
        <f>IF('Crisis Indicator Data'!#REF!="No Data",1,IF(#REF!&lt;&gt;"",1,0))</f>
        <v>#REF!</v>
      </c>
      <c r="R108" s="205" t="e">
        <f>IF('Crisis Indicator Data'!#REF!="No Data",1,IF(#REF!&lt;&gt;"",1,0))</f>
        <v>#REF!</v>
      </c>
      <c r="S108" s="205" t="e">
        <f>IF('Crisis Indicator Data'!#REF!="No Data",1,IF(#REF!&lt;&gt;"",1,0))</f>
        <v>#REF!</v>
      </c>
      <c r="T108" s="205" t="e">
        <f>IF('Crisis Indicator Data'!#REF!="No Data",1,IF(#REF!&lt;&gt;"",1,0))</f>
        <v>#REF!</v>
      </c>
      <c r="U108" s="205" t="e">
        <f>IF('Crisis Indicator Data'!#REF!="No Data",1,IF(#REF!&lt;&gt;"",1,0))</f>
        <v>#REF!</v>
      </c>
      <c r="V108" s="205" t="e">
        <f>IF('Crisis Indicator Data'!#REF!="No Data",1,IF(#REF!&lt;&gt;"",1,0))</f>
        <v>#REF!</v>
      </c>
      <c r="W108" s="205" t="e">
        <f>IF('Crisis Indicator Data'!#REF!="No Data",1,IF(#REF!&lt;&gt;"",1,0))</f>
        <v>#REF!</v>
      </c>
      <c r="X108" s="205" t="e">
        <f>IF('Crisis Indicator Data'!#REF!="No Data",1,IF(#REF!&lt;&gt;"",1,0))</f>
        <v>#REF!</v>
      </c>
      <c r="Y108" s="205" t="e">
        <f>IF('Crisis Indicator Data'!#REF!="No Data",1,IF(#REF!&lt;&gt;"",1,0))</f>
        <v>#REF!</v>
      </c>
      <c r="Z108" s="205" t="e">
        <f>IF('Crisis Indicator Data'!#REF!="No Data",1,IF(#REF!&lt;&gt;"",1,0))</f>
        <v>#REF!</v>
      </c>
      <c r="AA108" s="205" t="e">
        <f>IF('Crisis Indicator Data'!#REF!="No Data",1,IF(#REF!&lt;&gt;"",1,0))</f>
        <v>#REF!</v>
      </c>
      <c r="AB108" s="205" t="e">
        <f>IF('Crisis Indicator Data'!#REF!="No Data",1,IF(#REF!&lt;&gt;"",1,0))</f>
        <v>#REF!</v>
      </c>
      <c r="AC108" s="205" t="e">
        <f>IF('Crisis Indicator Data'!#REF!="No Data",1,IF(#REF!&lt;&gt;"",1,0))</f>
        <v>#REF!</v>
      </c>
      <c r="AD108" s="205" t="e">
        <f>IF('Crisis Indicator Data'!#REF!="No Data",1,IF(#REF!&lt;&gt;"",1,0))</f>
        <v>#REF!</v>
      </c>
      <c r="AE108" s="205" t="e">
        <f>IF('Crisis Indicator Data'!#REF!="No Data",1,IF(#REF!&lt;&gt;"",1,0))</f>
        <v>#REF!</v>
      </c>
      <c r="AF108" s="205" t="e">
        <f>IF('Crisis Indicator Data'!#REF!="No Data",1,IF(#REF!&lt;&gt;"",1,0))</f>
        <v>#REF!</v>
      </c>
      <c r="AG108" s="205" t="e">
        <f>IF('Crisis Indicator Data'!#REF!="No Data",1,IF(#REF!&lt;&gt;"",1,0))</f>
        <v>#REF!</v>
      </c>
      <c r="AH108" s="205" t="e">
        <f>IF('Crisis Indicator Data'!#REF!="No Data",1,IF(#REF!&lt;&gt;"",1,0))</f>
        <v>#REF!</v>
      </c>
      <c r="AI108" s="205" t="e">
        <f>IF('Crisis Indicator Data'!#REF!="No Data",1,IF(#REF!&lt;&gt;"",1,0))</f>
        <v>#REF!</v>
      </c>
      <c r="AJ108" s="205" t="e">
        <f>IF('Crisis Indicator Data'!#REF!="No Data",1,IF(#REF!&lt;&gt;"",1,0))</f>
        <v>#REF!</v>
      </c>
      <c r="AK108" s="205" t="e">
        <f>IF('Crisis Indicator Data'!#REF!="No Data",1,IF(#REF!&lt;&gt;"",1,0))</f>
        <v>#REF!</v>
      </c>
      <c r="AL108" s="205" t="e">
        <f>IF('Crisis Indicator Data'!#REF!="No Data",1,IF(#REF!&lt;&gt;"",1,0))</f>
        <v>#REF!</v>
      </c>
      <c r="AM108" s="205" t="e">
        <f>IF('Crisis Indicator Data'!#REF!="No Data",1,IF(#REF!&lt;&gt;"",1,0))</f>
        <v>#REF!</v>
      </c>
      <c r="AN108" s="205" t="e">
        <f>IF('Crisis Indicator Data'!#REF!="No Data",1,IF(#REF!&lt;&gt;"",1,0))</f>
        <v>#REF!</v>
      </c>
      <c r="AO108" s="205" t="e">
        <f>IF('Crisis Indicator Data'!#REF!="No Data",1,IF(#REF!&lt;&gt;"",1,0))</f>
        <v>#REF!</v>
      </c>
      <c r="AP108" s="205" t="e">
        <f>IF('Crisis Indicator Data'!#REF!="No Data",1,IF(#REF!&lt;&gt;"",1,0))</f>
        <v>#REF!</v>
      </c>
      <c r="AQ108" s="205" t="e">
        <f>IF('Crisis Indicator Data'!#REF!="No Data",1,IF(#REF!&lt;&gt;"",1,0))</f>
        <v>#REF!</v>
      </c>
      <c r="AR108" s="205" t="e">
        <f>IF('Crisis Indicator Data'!#REF!="No Data",1,IF(#REF!&lt;&gt;"",1,0))</f>
        <v>#REF!</v>
      </c>
      <c r="AS108" s="205" t="e">
        <f>IF('Crisis Indicator Data'!#REF!="No Data",1,IF(#REF!&lt;&gt;"",1,0))</f>
        <v>#REF!</v>
      </c>
      <c r="AT108" s="205" t="e">
        <f>IF('Crisis Indicator Data'!#REF!="No Data",1,IF(#REF!&lt;&gt;"",1,0))</f>
        <v>#REF!</v>
      </c>
      <c r="AU108" s="205" t="e">
        <f>IF('Crisis Indicator Data'!#REF!="No Data",1,IF(#REF!&lt;&gt;"",1,0))</f>
        <v>#REF!</v>
      </c>
      <c r="AV108" s="205" t="e">
        <f>IF('Crisis Indicator Data'!#REF!="No Data",1,IF(#REF!&lt;&gt;"",1,0))</f>
        <v>#REF!</v>
      </c>
      <c r="AW108" s="205" t="e">
        <f>IF('Crisis Indicator Data'!#REF!="No Data",1,IF(#REF!&lt;&gt;"",1,0))</f>
        <v>#REF!</v>
      </c>
      <c r="AX108" s="205" t="e">
        <f>IF('Crisis Indicator Data'!#REF!="No Data",1,IF(#REF!&lt;&gt;"",1,0))</f>
        <v>#REF!</v>
      </c>
      <c r="AY108" s="205" t="e">
        <f>IF('Crisis Indicator Data'!#REF!="No Data",1,IF(#REF!&lt;&gt;"",1,0))</f>
        <v>#REF!</v>
      </c>
      <c r="AZ108" s="205" t="e">
        <f>IF('Crisis Indicator Data'!#REF!="No Data",1,IF(#REF!&lt;&gt;"",1,0))</f>
        <v>#REF!</v>
      </c>
      <c r="BA108" t="e">
        <f t="shared" si="6"/>
        <v>#REF!</v>
      </c>
      <c r="BB108" s="22" t="e">
        <f t="shared" si="7"/>
        <v>#REF!</v>
      </c>
    </row>
    <row r="109" spans="1:54" x14ac:dyDescent="0.35">
      <c r="A109" t="s">
        <v>7091</v>
      </c>
      <c r="B109" s="205" t="e">
        <f>IF('Crisis Indicator Data'!#REF!="No Data",1,IF(#REF!&lt;&gt;"",1,0))</f>
        <v>#REF!</v>
      </c>
      <c r="C109" s="205" t="e">
        <f>IF('Crisis Indicator Data'!#REF!="No Data",1,IF(#REF!&lt;&gt;"",1,0))</f>
        <v>#REF!</v>
      </c>
      <c r="D109" s="205" t="e">
        <f>IF('Crisis Indicator Data'!#REF!="No Data",1,IF(#REF!&lt;&gt;"",1,0))</f>
        <v>#REF!</v>
      </c>
      <c r="E109" s="205" t="e">
        <f>IF('Crisis Indicator Data'!#REF!="No Data",1,IF(#REF!&lt;&gt;"",1,0))</f>
        <v>#REF!</v>
      </c>
      <c r="F109" s="205" t="e">
        <f>IF('Crisis Indicator Data'!#REF!="No Data",1,IF(#REF!&lt;&gt;"",1,0))</f>
        <v>#REF!</v>
      </c>
      <c r="G109" s="205" t="e">
        <f>IF('Crisis Indicator Data'!#REF!="No Data",1,IF(#REF!&lt;&gt;"",1,0))</f>
        <v>#REF!</v>
      </c>
      <c r="H109" s="205" t="e">
        <f>IF('Crisis Indicator Data'!#REF!="No Data",1,IF(#REF!&lt;&gt;"",1,0))</f>
        <v>#REF!</v>
      </c>
      <c r="I109" s="205" t="e">
        <f>IF('Crisis Indicator Data'!#REF!="No Data",1,IF(#REF!&lt;&gt;"",1,0))</f>
        <v>#REF!</v>
      </c>
      <c r="J109" s="205" t="e">
        <f>IF('Crisis Indicator Data'!#REF!="No Data",1,IF(#REF!&lt;&gt;"",1,0))</f>
        <v>#REF!</v>
      </c>
      <c r="K109" s="205" t="e">
        <f>IF('Crisis Indicator Data'!#REF!="No Data",1,IF(#REF!&lt;&gt;"",1,0))</f>
        <v>#REF!</v>
      </c>
      <c r="L109" s="205" t="e">
        <f>IF('Crisis Indicator Data'!#REF!="No Data",1,IF(#REF!&lt;&gt;"",1,0))</f>
        <v>#REF!</v>
      </c>
      <c r="M109" s="205" t="e">
        <f>IF('Crisis Indicator Data'!#REF!="No Data",1,IF(#REF!&lt;&gt;"",1,0))</f>
        <v>#REF!</v>
      </c>
      <c r="N109" s="205" t="e">
        <f>IF('Crisis Indicator Data'!#REF!="No Data",1,IF(#REF!&lt;&gt;"",1,0))</f>
        <v>#REF!</v>
      </c>
      <c r="O109" s="205" t="e">
        <f>IF('Crisis Indicator Data'!#REF!="No Data",1,IF(#REF!&lt;&gt;"",1,0))</f>
        <v>#REF!</v>
      </c>
      <c r="P109" s="205" t="e">
        <f>IF('Crisis Indicator Data'!#REF!="No Data",1,IF(#REF!&lt;&gt;"",1,0))</f>
        <v>#REF!</v>
      </c>
      <c r="Q109" s="205" t="e">
        <f>IF('Crisis Indicator Data'!#REF!="No Data",1,IF(#REF!&lt;&gt;"",1,0))</f>
        <v>#REF!</v>
      </c>
      <c r="R109" s="205" t="e">
        <f>IF('Crisis Indicator Data'!#REF!="No Data",1,IF(#REF!&lt;&gt;"",1,0))</f>
        <v>#REF!</v>
      </c>
      <c r="S109" s="205" t="e">
        <f>IF('Crisis Indicator Data'!#REF!="No Data",1,IF(#REF!&lt;&gt;"",1,0))</f>
        <v>#REF!</v>
      </c>
      <c r="T109" s="205" t="e">
        <f>IF('Crisis Indicator Data'!#REF!="No Data",1,IF(#REF!&lt;&gt;"",1,0))</f>
        <v>#REF!</v>
      </c>
      <c r="U109" s="205" t="e">
        <f>IF('Crisis Indicator Data'!#REF!="No Data",1,IF(#REF!&lt;&gt;"",1,0))</f>
        <v>#REF!</v>
      </c>
      <c r="V109" s="205" t="e">
        <f>IF('Crisis Indicator Data'!#REF!="No Data",1,IF(#REF!&lt;&gt;"",1,0))</f>
        <v>#REF!</v>
      </c>
      <c r="W109" s="205" t="e">
        <f>IF('Crisis Indicator Data'!#REF!="No Data",1,IF(#REF!&lt;&gt;"",1,0))</f>
        <v>#REF!</v>
      </c>
      <c r="X109" s="205" t="e">
        <f>IF('Crisis Indicator Data'!#REF!="No Data",1,IF(#REF!&lt;&gt;"",1,0))</f>
        <v>#REF!</v>
      </c>
      <c r="Y109" s="205" t="e">
        <f>IF('Crisis Indicator Data'!#REF!="No Data",1,IF(#REF!&lt;&gt;"",1,0))</f>
        <v>#REF!</v>
      </c>
      <c r="Z109" s="205" t="e">
        <f>IF('Crisis Indicator Data'!#REF!="No Data",1,IF(#REF!&lt;&gt;"",1,0))</f>
        <v>#REF!</v>
      </c>
      <c r="AA109" s="205" t="e">
        <f>IF('Crisis Indicator Data'!#REF!="No Data",1,IF(#REF!&lt;&gt;"",1,0))</f>
        <v>#REF!</v>
      </c>
      <c r="AB109" s="205" t="e">
        <f>IF('Crisis Indicator Data'!#REF!="No Data",1,IF(#REF!&lt;&gt;"",1,0))</f>
        <v>#REF!</v>
      </c>
      <c r="AC109" s="205" t="e">
        <f>IF('Crisis Indicator Data'!#REF!="No Data",1,IF(#REF!&lt;&gt;"",1,0))</f>
        <v>#REF!</v>
      </c>
      <c r="AD109" s="205" t="e">
        <f>IF('Crisis Indicator Data'!#REF!="No Data",1,IF(#REF!&lt;&gt;"",1,0))</f>
        <v>#REF!</v>
      </c>
      <c r="AE109" s="205" t="e">
        <f>IF('Crisis Indicator Data'!#REF!="No Data",1,IF(#REF!&lt;&gt;"",1,0))</f>
        <v>#REF!</v>
      </c>
      <c r="AF109" s="205" t="e">
        <f>IF('Crisis Indicator Data'!#REF!="No Data",1,IF(#REF!&lt;&gt;"",1,0))</f>
        <v>#REF!</v>
      </c>
      <c r="AG109" s="205" t="e">
        <f>IF('Crisis Indicator Data'!#REF!="No Data",1,IF(#REF!&lt;&gt;"",1,0))</f>
        <v>#REF!</v>
      </c>
      <c r="AH109" s="205" t="e">
        <f>IF('Crisis Indicator Data'!#REF!="No Data",1,IF(#REF!&lt;&gt;"",1,0))</f>
        <v>#REF!</v>
      </c>
      <c r="AI109" s="205" t="e">
        <f>IF('Crisis Indicator Data'!#REF!="No Data",1,IF(#REF!&lt;&gt;"",1,0))</f>
        <v>#REF!</v>
      </c>
      <c r="AJ109" s="205" t="e">
        <f>IF('Crisis Indicator Data'!#REF!="No Data",1,IF(#REF!&lt;&gt;"",1,0))</f>
        <v>#REF!</v>
      </c>
      <c r="AK109" s="205" t="e">
        <f>IF('Crisis Indicator Data'!#REF!="No Data",1,IF(#REF!&lt;&gt;"",1,0))</f>
        <v>#REF!</v>
      </c>
      <c r="AL109" s="205" t="e">
        <f>IF('Crisis Indicator Data'!#REF!="No Data",1,IF(#REF!&lt;&gt;"",1,0))</f>
        <v>#REF!</v>
      </c>
      <c r="AM109" s="205" t="e">
        <f>IF('Crisis Indicator Data'!#REF!="No Data",1,IF(#REF!&lt;&gt;"",1,0))</f>
        <v>#REF!</v>
      </c>
      <c r="AN109" s="205" t="e">
        <f>IF('Crisis Indicator Data'!#REF!="No Data",1,IF(#REF!&lt;&gt;"",1,0))</f>
        <v>#REF!</v>
      </c>
      <c r="AO109" s="205" t="e">
        <f>IF('Crisis Indicator Data'!#REF!="No Data",1,IF(#REF!&lt;&gt;"",1,0))</f>
        <v>#REF!</v>
      </c>
      <c r="AP109" s="205" t="e">
        <f>IF('Crisis Indicator Data'!#REF!="No Data",1,IF(#REF!&lt;&gt;"",1,0))</f>
        <v>#REF!</v>
      </c>
      <c r="AQ109" s="205" t="e">
        <f>IF('Crisis Indicator Data'!#REF!="No Data",1,IF(#REF!&lt;&gt;"",1,0))</f>
        <v>#REF!</v>
      </c>
      <c r="AR109" s="205" t="e">
        <f>IF('Crisis Indicator Data'!#REF!="No Data",1,IF(#REF!&lt;&gt;"",1,0))</f>
        <v>#REF!</v>
      </c>
      <c r="AS109" s="205" t="e">
        <f>IF('Crisis Indicator Data'!#REF!="No Data",1,IF(#REF!&lt;&gt;"",1,0))</f>
        <v>#REF!</v>
      </c>
      <c r="AT109" s="205" t="e">
        <f>IF('Crisis Indicator Data'!#REF!="No Data",1,IF(#REF!&lt;&gt;"",1,0))</f>
        <v>#REF!</v>
      </c>
      <c r="AU109" s="205" t="e">
        <f>IF('Crisis Indicator Data'!#REF!="No Data",1,IF(#REF!&lt;&gt;"",1,0))</f>
        <v>#REF!</v>
      </c>
      <c r="AV109" s="205" t="e">
        <f>IF('Crisis Indicator Data'!#REF!="No Data",1,IF(#REF!&lt;&gt;"",1,0))</f>
        <v>#REF!</v>
      </c>
      <c r="AW109" s="205" t="e">
        <f>IF('Crisis Indicator Data'!#REF!="No Data",1,IF(#REF!&lt;&gt;"",1,0))</f>
        <v>#REF!</v>
      </c>
      <c r="AX109" s="205" t="e">
        <f>IF('Crisis Indicator Data'!#REF!="No Data",1,IF(#REF!&lt;&gt;"",1,0))</f>
        <v>#REF!</v>
      </c>
      <c r="AY109" s="205" t="e">
        <f>IF('Crisis Indicator Data'!#REF!="No Data",1,IF(#REF!&lt;&gt;"",1,0))</f>
        <v>#REF!</v>
      </c>
      <c r="AZ109" s="205" t="e">
        <f>IF('Crisis Indicator Data'!#REF!="No Data",1,IF(#REF!&lt;&gt;"",1,0))</f>
        <v>#REF!</v>
      </c>
      <c r="BA109" t="e">
        <f t="shared" si="6"/>
        <v>#REF!</v>
      </c>
      <c r="BB109" s="22" t="e">
        <f t="shared" si="7"/>
        <v>#REF!</v>
      </c>
    </row>
    <row r="110" spans="1:54" x14ac:dyDescent="0.35">
      <c r="A110" t="s">
        <v>7093</v>
      </c>
      <c r="B110" s="205" t="e">
        <f>IF('Crisis Indicator Data'!#REF!="No Data",1,IF(#REF!&lt;&gt;"",1,0))</f>
        <v>#REF!</v>
      </c>
      <c r="C110" s="205" t="e">
        <f>IF('Crisis Indicator Data'!#REF!="No Data",1,IF(#REF!&lt;&gt;"",1,0))</f>
        <v>#REF!</v>
      </c>
      <c r="D110" s="205" t="e">
        <f>IF('Crisis Indicator Data'!#REF!="No Data",1,IF(#REF!&lt;&gt;"",1,0))</f>
        <v>#REF!</v>
      </c>
      <c r="E110" s="205" t="e">
        <f>IF('Crisis Indicator Data'!#REF!="No Data",1,IF(#REF!&lt;&gt;"",1,0))</f>
        <v>#REF!</v>
      </c>
      <c r="F110" s="205" t="e">
        <f>IF('Crisis Indicator Data'!#REF!="No Data",1,IF(#REF!&lt;&gt;"",1,0))</f>
        <v>#REF!</v>
      </c>
      <c r="G110" s="205" t="e">
        <f>IF('Crisis Indicator Data'!#REF!="No Data",1,IF(#REF!&lt;&gt;"",1,0))</f>
        <v>#REF!</v>
      </c>
      <c r="H110" s="205" t="e">
        <f>IF('Crisis Indicator Data'!#REF!="No Data",1,IF(#REF!&lt;&gt;"",1,0))</f>
        <v>#REF!</v>
      </c>
      <c r="I110" s="205" t="e">
        <f>IF('Crisis Indicator Data'!#REF!="No Data",1,IF(#REF!&lt;&gt;"",1,0))</f>
        <v>#REF!</v>
      </c>
      <c r="J110" s="205" t="e">
        <f>IF('Crisis Indicator Data'!#REF!="No Data",1,IF(#REF!&lt;&gt;"",1,0))</f>
        <v>#REF!</v>
      </c>
      <c r="K110" s="205" t="e">
        <f>IF('Crisis Indicator Data'!#REF!="No Data",1,IF(#REF!&lt;&gt;"",1,0))</f>
        <v>#REF!</v>
      </c>
      <c r="L110" s="205" t="e">
        <f>IF('Crisis Indicator Data'!#REF!="No Data",1,IF(#REF!&lt;&gt;"",1,0))</f>
        <v>#REF!</v>
      </c>
      <c r="M110" s="205" t="e">
        <f>IF('Crisis Indicator Data'!#REF!="No Data",1,IF(#REF!&lt;&gt;"",1,0))</f>
        <v>#REF!</v>
      </c>
      <c r="N110" s="205" t="e">
        <f>IF('Crisis Indicator Data'!#REF!="No Data",1,IF(#REF!&lt;&gt;"",1,0))</f>
        <v>#REF!</v>
      </c>
      <c r="O110" s="205" t="e">
        <f>IF('Crisis Indicator Data'!#REF!="No Data",1,IF(#REF!&lt;&gt;"",1,0))</f>
        <v>#REF!</v>
      </c>
      <c r="P110" s="205" t="e">
        <f>IF('Crisis Indicator Data'!#REF!="No Data",1,IF(#REF!&lt;&gt;"",1,0))</f>
        <v>#REF!</v>
      </c>
      <c r="Q110" s="205" t="e">
        <f>IF('Crisis Indicator Data'!#REF!="No Data",1,IF(#REF!&lt;&gt;"",1,0))</f>
        <v>#REF!</v>
      </c>
      <c r="R110" s="205" t="e">
        <f>IF('Crisis Indicator Data'!#REF!="No Data",1,IF(#REF!&lt;&gt;"",1,0))</f>
        <v>#REF!</v>
      </c>
      <c r="S110" s="205" t="e">
        <f>IF('Crisis Indicator Data'!#REF!="No Data",1,IF(#REF!&lt;&gt;"",1,0))</f>
        <v>#REF!</v>
      </c>
      <c r="T110" s="205" t="e">
        <f>IF('Crisis Indicator Data'!#REF!="No Data",1,IF(#REF!&lt;&gt;"",1,0))</f>
        <v>#REF!</v>
      </c>
      <c r="U110" s="205" t="e">
        <f>IF('Crisis Indicator Data'!#REF!="No Data",1,IF(#REF!&lt;&gt;"",1,0))</f>
        <v>#REF!</v>
      </c>
      <c r="V110" s="205" t="e">
        <f>IF('Crisis Indicator Data'!#REF!="No Data",1,IF(#REF!&lt;&gt;"",1,0))</f>
        <v>#REF!</v>
      </c>
      <c r="W110" s="205" t="e">
        <f>IF('Crisis Indicator Data'!#REF!="No Data",1,IF(#REF!&lt;&gt;"",1,0))</f>
        <v>#REF!</v>
      </c>
      <c r="X110" s="205" t="e">
        <f>IF('Crisis Indicator Data'!#REF!="No Data",1,IF(#REF!&lt;&gt;"",1,0))</f>
        <v>#REF!</v>
      </c>
      <c r="Y110" s="205" t="e">
        <f>IF('Crisis Indicator Data'!#REF!="No Data",1,IF(#REF!&lt;&gt;"",1,0))</f>
        <v>#REF!</v>
      </c>
      <c r="Z110" s="205" t="e">
        <f>IF('Crisis Indicator Data'!#REF!="No Data",1,IF(#REF!&lt;&gt;"",1,0))</f>
        <v>#REF!</v>
      </c>
      <c r="AA110" s="205" t="e">
        <f>IF('Crisis Indicator Data'!#REF!="No Data",1,IF(#REF!&lt;&gt;"",1,0))</f>
        <v>#REF!</v>
      </c>
      <c r="AB110" s="205" t="e">
        <f>IF('Crisis Indicator Data'!#REF!="No Data",1,IF(#REF!&lt;&gt;"",1,0))</f>
        <v>#REF!</v>
      </c>
      <c r="AC110" s="205" t="e">
        <f>IF('Crisis Indicator Data'!#REF!="No Data",1,IF(#REF!&lt;&gt;"",1,0))</f>
        <v>#REF!</v>
      </c>
      <c r="AD110" s="205" t="e">
        <f>IF('Crisis Indicator Data'!#REF!="No Data",1,IF(#REF!&lt;&gt;"",1,0))</f>
        <v>#REF!</v>
      </c>
      <c r="AE110" s="205" t="e">
        <f>IF('Crisis Indicator Data'!#REF!="No Data",1,IF(#REF!&lt;&gt;"",1,0))</f>
        <v>#REF!</v>
      </c>
      <c r="AF110" s="205" t="e">
        <f>IF('Crisis Indicator Data'!#REF!="No Data",1,IF(#REF!&lt;&gt;"",1,0))</f>
        <v>#REF!</v>
      </c>
      <c r="AG110" s="205" t="e">
        <f>IF('Crisis Indicator Data'!#REF!="No Data",1,IF(#REF!&lt;&gt;"",1,0))</f>
        <v>#REF!</v>
      </c>
      <c r="AH110" s="205" t="e">
        <f>IF('Crisis Indicator Data'!#REF!="No Data",1,IF(#REF!&lt;&gt;"",1,0))</f>
        <v>#REF!</v>
      </c>
      <c r="AI110" s="205" t="e">
        <f>IF('Crisis Indicator Data'!#REF!="No Data",1,IF(#REF!&lt;&gt;"",1,0))</f>
        <v>#REF!</v>
      </c>
      <c r="AJ110" s="205" t="e">
        <f>IF('Crisis Indicator Data'!#REF!="No Data",1,IF(#REF!&lt;&gt;"",1,0))</f>
        <v>#REF!</v>
      </c>
      <c r="AK110" s="205" t="e">
        <f>IF('Crisis Indicator Data'!#REF!="No Data",1,IF(#REF!&lt;&gt;"",1,0))</f>
        <v>#REF!</v>
      </c>
      <c r="AL110" s="205" t="e">
        <f>IF('Crisis Indicator Data'!#REF!="No Data",1,IF(#REF!&lt;&gt;"",1,0))</f>
        <v>#REF!</v>
      </c>
      <c r="AM110" s="205" t="e">
        <f>IF('Crisis Indicator Data'!#REF!="No Data",1,IF(#REF!&lt;&gt;"",1,0))</f>
        <v>#REF!</v>
      </c>
      <c r="AN110" s="205" t="e">
        <f>IF('Crisis Indicator Data'!#REF!="No Data",1,IF(#REF!&lt;&gt;"",1,0))</f>
        <v>#REF!</v>
      </c>
      <c r="AO110" s="205" t="e">
        <f>IF('Crisis Indicator Data'!#REF!="No Data",1,IF(#REF!&lt;&gt;"",1,0))</f>
        <v>#REF!</v>
      </c>
      <c r="AP110" s="205" t="e">
        <f>IF('Crisis Indicator Data'!#REF!="No Data",1,IF(#REF!&lt;&gt;"",1,0))</f>
        <v>#REF!</v>
      </c>
      <c r="AQ110" s="205" t="e">
        <f>IF('Crisis Indicator Data'!#REF!="No Data",1,IF(#REF!&lt;&gt;"",1,0))</f>
        <v>#REF!</v>
      </c>
      <c r="AR110" s="205" t="e">
        <f>IF('Crisis Indicator Data'!#REF!="No Data",1,IF(#REF!&lt;&gt;"",1,0))</f>
        <v>#REF!</v>
      </c>
      <c r="AS110" s="205" t="e">
        <f>IF('Crisis Indicator Data'!#REF!="No Data",1,IF(#REF!&lt;&gt;"",1,0))</f>
        <v>#REF!</v>
      </c>
      <c r="AT110" s="205" t="e">
        <f>IF('Crisis Indicator Data'!#REF!="No Data",1,IF(#REF!&lt;&gt;"",1,0))</f>
        <v>#REF!</v>
      </c>
      <c r="AU110" s="205" t="e">
        <f>IF('Crisis Indicator Data'!#REF!="No Data",1,IF(#REF!&lt;&gt;"",1,0))</f>
        <v>#REF!</v>
      </c>
      <c r="AV110" s="205" t="e">
        <f>IF('Crisis Indicator Data'!#REF!="No Data",1,IF(#REF!&lt;&gt;"",1,0))</f>
        <v>#REF!</v>
      </c>
      <c r="AW110" s="205" t="e">
        <f>IF('Crisis Indicator Data'!#REF!="No Data",1,IF(#REF!&lt;&gt;"",1,0))</f>
        <v>#REF!</v>
      </c>
      <c r="AX110" s="205" t="e">
        <f>IF('Crisis Indicator Data'!#REF!="No Data",1,IF(#REF!&lt;&gt;"",1,0))</f>
        <v>#REF!</v>
      </c>
      <c r="AY110" s="205" t="e">
        <f>IF('Crisis Indicator Data'!#REF!="No Data",1,IF(#REF!&lt;&gt;"",1,0))</f>
        <v>#REF!</v>
      </c>
      <c r="AZ110" s="205" t="e">
        <f>IF('Crisis Indicator Data'!#REF!="No Data",1,IF(#REF!&lt;&gt;"",1,0))</f>
        <v>#REF!</v>
      </c>
      <c r="BA110" t="e">
        <f t="shared" si="6"/>
        <v>#REF!</v>
      </c>
      <c r="BB110" s="22" t="e">
        <f t="shared" si="7"/>
        <v>#REF!</v>
      </c>
    </row>
    <row r="111" spans="1:54" x14ac:dyDescent="0.35">
      <c r="A111" t="s">
        <v>7077</v>
      </c>
      <c r="B111" s="205" t="e">
        <f>IF('Crisis Indicator Data'!#REF!="No Data",1,IF(#REF!&lt;&gt;"",1,0))</f>
        <v>#REF!</v>
      </c>
      <c r="C111" s="205" t="e">
        <f>IF('Crisis Indicator Data'!#REF!="No Data",1,IF(#REF!&lt;&gt;"",1,0))</f>
        <v>#REF!</v>
      </c>
      <c r="D111" s="205" t="e">
        <f>IF('Crisis Indicator Data'!#REF!="No Data",1,IF(#REF!&lt;&gt;"",1,0))</f>
        <v>#REF!</v>
      </c>
      <c r="E111" s="205" t="e">
        <f>IF('Crisis Indicator Data'!#REF!="No Data",1,IF(#REF!&lt;&gt;"",1,0))</f>
        <v>#REF!</v>
      </c>
      <c r="F111" s="205" t="e">
        <f>IF('Crisis Indicator Data'!#REF!="No Data",1,IF(#REF!&lt;&gt;"",1,0))</f>
        <v>#REF!</v>
      </c>
      <c r="G111" s="205" t="e">
        <f>IF('Crisis Indicator Data'!#REF!="No Data",1,IF(#REF!&lt;&gt;"",1,0))</f>
        <v>#REF!</v>
      </c>
      <c r="H111" s="205" t="e">
        <f>IF('Crisis Indicator Data'!#REF!="No Data",1,IF(#REF!&lt;&gt;"",1,0))</f>
        <v>#REF!</v>
      </c>
      <c r="I111" s="205" t="e">
        <f>IF('Crisis Indicator Data'!#REF!="No Data",1,IF(#REF!&lt;&gt;"",1,0))</f>
        <v>#REF!</v>
      </c>
      <c r="J111" s="205" t="e">
        <f>IF('Crisis Indicator Data'!#REF!="No Data",1,IF(#REF!&lt;&gt;"",1,0))</f>
        <v>#REF!</v>
      </c>
      <c r="K111" s="205" t="e">
        <f>IF('Crisis Indicator Data'!#REF!="No Data",1,IF(#REF!&lt;&gt;"",1,0))</f>
        <v>#REF!</v>
      </c>
      <c r="L111" s="205" t="e">
        <f>IF('Crisis Indicator Data'!#REF!="No Data",1,IF(#REF!&lt;&gt;"",1,0))</f>
        <v>#REF!</v>
      </c>
      <c r="M111" s="205" t="e">
        <f>IF('Crisis Indicator Data'!#REF!="No Data",1,IF(#REF!&lt;&gt;"",1,0))</f>
        <v>#REF!</v>
      </c>
      <c r="N111" s="205" t="e">
        <f>IF('Crisis Indicator Data'!#REF!="No Data",1,IF(#REF!&lt;&gt;"",1,0))</f>
        <v>#REF!</v>
      </c>
      <c r="O111" s="205" t="e">
        <f>IF('Crisis Indicator Data'!#REF!="No Data",1,IF(#REF!&lt;&gt;"",1,0))</f>
        <v>#REF!</v>
      </c>
      <c r="P111" s="205" t="e">
        <f>IF('Crisis Indicator Data'!#REF!="No Data",1,IF(#REF!&lt;&gt;"",1,0))</f>
        <v>#REF!</v>
      </c>
      <c r="Q111" s="205" t="e">
        <f>IF('Crisis Indicator Data'!#REF!="No Data",1,IF(#REF!&lt;&gt;"",1,0))</f>
        <v>#REF!</v>
      </c>
      <c r="R111" s="205" t="e">
        <f>IF('Crisis Indicator Data'!#REF!="No Data",1,IF(#REF!&lt;&gt;"",1,0))</f>
        <v>#REF!</v>
      </c>
      <c r="S111" s="205" t="e">
        <f>IF('Crisis Indicator Data'!#REF!="No Data",1,IF(#REF!&lt;&gt;"",1,0))</f>
        <v>#REF!</v>
      </c>
      <c r="T111" s="205" t="e">
        <f>IF('Crisis Indicator Data'!#REF!="No Data",1,IF(#REF!&lt;&gt;"",1,0))</f>
        <v>#REF!</v>
      </c>
      <c r="U111" s="205" t="e">
        <f>IF('Crisis Indicator Data'!#REF!="No Data",1,IF(#REF!&lt;&gt;"",1,0))</f>
        <v>#REF!</v>
      </c>
      <c r="V111" s="205" t="e">
        <f>IF('Crisis Indicator Data'!#REF!="No Data",1,IF(#REF!&lt;&gt;"",1,0))</f>
        <v>#REF!</v>
      </c>
      <c r="W111" s="205" t="e">
        <f>IF('Crisis Indicator Data'!#REF!="No Data",1,IF(#REF!&lt;&gt;"",1,0))</f>
        <v>#REF!</v>
      </c>
      <c r="X111" s="205" t="e">
        <f>IF('Crisis Indicator Data'!#REF!="No Data",1,IF(#REF!&lt;&gt;"",1,0))</f>
        <v>#REF!</v>
      </c>
      <c r="Y111" s="205" t="e">
        <f>IF('Crisis Indicator Data'!#REF!="No Data",1,IF(#REF!&lt;&gt;"",1,0))</f>
        <v>#REF!</v>
      </c>
      <c r="Z111" s="205" t="e">
        <f>IF('Crisis Indicator Data'!#REF!="No Data",1,IF(#REF!&lt;&gt;"",1,0))</f>
        <v>#REF!</v>
      </c>
      <c r="AA111" s="205" t="e">
        <f>IF('Crisis Indicator Data'!#REF!="No Data",1,IF(#REF!&lt;&gt;"",1,0))</f>
        <v>#REF!</v>
      </c>
      <c r="AB111" s="205" t="e">
        <f>IF('Crisis Indicator Data'!#REF!="No Data",1,IF(#REF!&lt;&gt;"",1,0))</f>
        <v>#REF!</v>
      </c>
      <c r="AC111" s="205" t="e">
        <f>IF('Crisis Indicator Data'!#REF!="No Data",1,IF(#REF!&lt;&gt;"",1,0))</f>
        <v>#REF!</v>
      </c>
      <c r="AD111" s="205" t="e">
        <f>IF('Crisis Indicator Data'!#REF!="No Data",1,IF(#REF!&lt;&gt;"",1,0))</f>
        <v>#REF!</v>
      </c>
      <c r="AE111" s="205" t="e">
        <f>IF('Crisis Indicator Data'!#REF!="No Data",1,IF(#REF!&lt;&gt;"",1,0))</f>
        <v>#REF!</v>
      </c>
      <c r="AF111" s="205" t="e">
        <f>IF('Crisis Indicator Data'!#REF!="No Data",1,IF(#REF!&lt;&gt;"",1,0))</f>
        <v>#REF!</v>
      </c>
      <c r="AG111" s="205" t="e">
        <f>IF('Crisis Indicator Data'!#REF!="No Data",1,IF(#REF!&lt;&gt;"",1,0))</f>
        <v>#REF!</v>
      </c>
      <c r="AH111" s="205" t="e">
        <f>IF('Crisis Indicator Data'!#REF!="No Data",1,IF(#REF!&lt;&gt;"",1,0))</f>
        <v>#REF!</v>
      </c>
      <c r="AI111" s="205" t="e">
        <f>IF('Crisis Indicator Data'!#REF!="No Data",1,IF(#REF!&lt;&gt;"",1,0))</f>
        <v>#REF!</v>
      </c>
      <c r="AJ111" s="205" t="e">
        <f>IF('Crisis Indicator Data'!#REF!="No Data",1,IF(#REF!&lt;&gt;"",1,0))</f>
        <v>#REF!</v>
      </c>
      <c r="AK111" s="205" t="e">
        <f>IF('Crisis Indicator Data'!#REF!="No Data",1,IF(#REF!&lt;&gt;"",1,0))</f>
        <v>#REF!</v>
      </c>
      <c r="AL111" s="205" t="e">
        <f>IF('Crisis Indicator Data'!#REF!="No Data",1,IF(#REF!&lt;&gt;"",1,0))</f>
        <v>#REF!</v>
      </c>
      <c r="AM111" s="205" t="e">
        <f>IF('Crisis Indicator Data'!#REF!="No Data",1,IF(#REF!&lt;&gt;"",1,0))</f>
        <v>#REF!</v>
      </c>
      <c r="AN111" s="205" t="e">
        <f>IF('Crisis Indicator Data'!#REF!="No Data",1,IF(#REF!&lt;&gt;"",1,0))</f>
        <v>#REF!</v>
      </c>
      <c r="AO111" s="205" t="e">
        <f>IF('Crisis Indicator Data'!#REF!="No Data",1,IF(#REF!&lt;&gt;"",1,0))</f>
        <v>#REF!</v>
      </c>
      <c r="AP111" s="205" t="e">
        <f>IF('Crisis Indicator Data'!#REF!="No Data",1,IF(#REF!&lt;&gt;"",1,0))</f>
        <v>#REF!</v>
      </c>
      <c r="AQ111" s="205" t="e">
        <f>IF('Crisis Indicator Data'!#REF!="No Data",1,IF(#REF!&lt;&gt;"",1,0))</f>
        <v>#REF!</v>
      </c>
      <c r="AR111" s="205" t="e">
        <f>IF('Crisis Indicator Data'!#REF!="No Data",1,IF(#REF!&lt;&gt;"",1,0))</f>
        <v>#REF!</v>
      </c>
      <c r="AS111" s="205" t="e">
        <f>IF('Crisis Indicator Data'!#REF!="No Data",1,IF(#REF!&lt;&gt;"",1,0))</f>
        <v>#REF!</v>
      </c>
      <c r="AT111" s="205" t="e">
        <f>IF('Crisis Indicator Data'!#REF!="No Data",1,IF(#REF!&lt;&gt;"",1,0))</f>
        <v>#REF!</v>
      </c>
      <c r="AU111" s="205" t="e">
        <f>IF('Crisis Indicator Data'!#REF!="No Data",1,IF(#REF!&lt;&gt;"",1,0))</f>
        <v>#REF!</v>
      </c>
      <c r="AV111" s="205" t="e">
        <f>IF('Crisis Indicator Data'!#REF!="No Data",1,IF(#REF!&lt;&gt;"",1,0))</f>
        <v>#REF!</v>
      </c>
      <c r="AW111" s="205" t="e">
        <f>IF('Crisis Indicator Data'!#REF!="No Data",1,IF(#REF!&lt;&gt;"",1,0))</f>
        <v>#REF!</v>
      </c>
      <c r="AX111" s="205" t="e">
        <f>IF('Crisis Indicator Data'!#REF!="No Data",1,IF(#REF!&lt;&gt;"",1,0))</f>
        <v>#REF!</v>
      </c>
      <c r="AY111" s="205" t="e">
        <f>IF('Crisis Indicator Data'!#REF!="No Data",1,IF(#REF!&lt;&gt;"",1,0))</f>
        <v>#REF!</v>
      </c>
      <c r="AZ111" s="205" t="e">
        <f>IF('Crisis Indicator Data'!#REF!="No Data",1,IF(#REF!&lt;&gt;"",1,0))</f>
        <v>#REF!</v>
      </c>
      <c r="BA111" t="e">
        <f t="shared" si="6"/>
        <v>#REF!</v>
      </c>
      <c r="BB111" s="22" t="e">
        <f t="shared" si="7"/>
        <v>#REF!</v>
      </c>
    </row>
    <row r="112" spans="1:54" x14ac:dyDescent="0.35">
      <c r="A112" t="s">
        <v>6992</v>
      </c>
      <c r="B112" s="205" t="e">
        <f>IF('Crisis Indicator Data'!#REF!="No Data",1,IF(#REF!&lt;&gt;"",1,0))</f>
        <v>#REF!</v>
      </c>
      <c r="C112" s="205" t="e">
        <f>IF('Crisis Indicator Data'!#REF!="No Data",1,IF(#REF!&lt;&gt;"",1,0))</f>
        <v>#REF!</v>
      </c>
      <c r="D112" s="205" t="e">
        <f>IF('Crisis Indicator Data'!#REF!="No Data",1,IF(#REF!&lt;&gt;"",1,0))</f>
        <v>#REF!</v>
      </c>
      <c r="E112" s="205" t="e">
        <f>IF('Crisis Indicator Data'!#REF!="No Data",1,IF(#REF!&lt;&gt;"",1,0))</f>
        <v>#REF!</v>
      </c>
      <c r="F112" s="205" t="e">
        <f>IF('Crisis Indicator Data'!#REF!="No Data",1,IF(#REF!&lt;&gt;"",1,0))</f>
        <v>#REF!</v>
      </c>
      <c r="G112" s="205" t="e">
        <f>IF('Crisis Indicator Data'!#REF!="No Data",1,IF(#REF!&lt;&gt;"",1,0))</f>
        <v>#REF!</v>
      </c>
      <c r="H112" s="205" t="e">
        <f>IF('Crisis Indicator Data'!#REF!="No Data",1,IF(#REF!&lt;&gt;"",1,0))</f>
        <v>#REF!</v>
      </c>
      <c r="I112" s="205" t="e">
        <f>IF('Crisis Indicator Data'!#REF!="No Data",1,IF(#REF!&lt;&gt;"",1,0))</f>
        <v>#REF!</v>
      </c>
      <c r="J112" s="205" t="e">
        <f>IF('Crisis Indicator Data'!#REF!="No Data",1,IF(#REF!&lt;&gt;"",1,0))</f>
        <v>#REF!</v>
      </c>
      <c r="K112" s="205" t="e">
        <f>IF('Crisis Indicator Data'!#REF!="No Data",1,IF(#REF!&lt;&gt;"",1,0))</f>
        <v>#REF!</v>
      </c>
      <c r="L112" s="205" t="e">
        <f>IF('Crisis Indicator Data'!#REF!="No Data",1,IF(#REF!&lt;&gt;"",1,0))</f>
        <v>#REF!</v>
      </c>
      <c r="M112" s="205" t="e">
        <f>IF('Crisis Indicator Data'!#REF!="No Data",1,IF(#REF!&lt;&gt;"",1,0))</f>
        <v>#REF!</v>
      </c>
      <c r="N112" s="205" t="e">
        <f>IF('Crisis Indicator Data'!#REF!="No Data",1,IF(#REF!&lt;&gt;"",1,0))</f>
        <v>#REF!</v>
      </c>
      <c r="O112" s="205" t="e">
        <f>IF('Crisis Indicator Data'!#REF!="No Data",1,IF(#REF!&lt;&gt;"",1,0))</f>
        <v>#REF!</v>
      </c>
      <c r="P112" s="205" t="e">
        <f>IF('Crisis Indicator Data'!#REF!="No Data",1,IF(#REF!&lt;&gt;"",1,0))</f>
        <v>#REF!</v>
      </c>
      <c r="Q112" s="205" t="e">
        <f>IF('Crisis Indicator Data'!#REF!="No Data",1,IF(#REF!&lt;&gt;"",1,0))</f>
        <v>#REF!</v>
      </c>
      <c r="R112" s="205" t="e">
        <f>IF('Crisis Indicator Data'!#REF!="No Data",1,IF(#REF!&lt;&gt;"",1,0))</f>
        <v>#REF!</v>
      </c>
      <c r="S112" s="205" t="e">
        <f>IF('Crisis Indicator Data'!#REF!="No Data",1,IF(#REF!&lt;&gt;"",1,0))</f>
        <v>#REF!</v>
      </c>
      <c r="T112" s="205" t="e">
        <f>IF('Crisis Indicator Data'!#REF!="No Data",1,IF(#REF!&lt;&gt;"",1,0))</f>
        <v>#REF!</v>
      </c>
      <c r="U112" s="205" t="e">
        <f>IF('Crisis Indicator Data'!#REF!="No Data",1,IF(#REF!&lt;&gt;"",1,0))</f>
        <v>#REF!</v>
      </c>
      <c r="V112" s="205" t="e">
        <f>IF('Crisis Indicator Data'!#REF!="No Data",1,IF(#REF!&lt;&gt;"",1,0))</f>
        <v>#REF!</v>
      </c>
      <c r="W112" s="205" t="e">
        <f>IF('Crisis Indicator Data'!#REF!="No Data",1,IF(#REF!&lt;&gt;"",1,0))</f>
        <v>#REF!</v>
      </c>
      <c r="X112" s="205" t="e">
        <f>IF('Crisis Indicator Data'!#REF!="No Data",1,IF(#REF!&lt;&gt;"",1,0))</f>
        <v>#REF!</v>
      </c>
      <c r="Y112" s="205" t="e">
        <f>IF('Crisis Indicator Data'!#REF!="No Data",1,IF(#REF!&lt;&gt;"",1,0))</f>
        <v>#REF!</v>
      </c>
      <c r="Z112" s="205" t="e">
        <f>IF('Crisis Indicator Data'!#REF!="No Data",1,IF(#REF!&lt;&gt;"",1,0))</f>
        <v>#REF!</v>
      </c>
      <c r="AA112" s="205" t="e">
        <f>IF('Crisis Indicator Data'!#REF!="No Data",1,IF(#REF!&lt;&gt;"",1,0))</f>
        <v>#REF!</v>
      </c>
      <c r="AB112" s="205" t="e">
        <f>IF('Crisis Indicator Data'!#REF!="No Data",1,IF(#REF!&lt;&gt;"",1,0))</f>
        <v>#REF!</v>
      </c>
      <c r="AC112" s="205" t="e">
        <f>IF('Crisis Indicator Data'!#REF!="No Data",1,IF(#REF!&lt;&gt;"",1,0))</f>
        <v>#REF!</v>
      </c>
      <c r="AD112" s="205" t="e">
        <f>IF('Crisis Indicator Data'!#REF!="No Data",1,IF(#REF!&lt;&gt;"",1,0))</f>
        <v>#REF!</v>
      </c>
      <c r="AE112" s="205" t="e">
        <f>IF('Crisis Indicator Data'!#REF!="No Data",1,IF(#REF!&lt;&gt;"",1,0))</f>
        <v>#REF!</v>
      </c>
      <c r="AF112" s="205" t="e">
        <f>IF('Crisis Indicator Data'!#REF!="No Data",1,IF(#REF!&lt;&gt;"",1,0))</f>
        <v>#REF!</v>
      </c>
      <c r="AG112" s="205" t="e">
        <f>IF('Crisis Indicator Data'!#REF!="No Data",1,IF(#REF!&lt;&gt;"",1,0))</f>
        <v>#REF!</v>
      </c>
      <c r="AH112" s="205" t="e">
        <f>IF('Crisis Indicator Data'!#REF!="No Data",1,IF(#REF!&lt;&gt;"",1,0))</f>
        <v>#REF!</v>
      </c>
      <c r="AI112" s="205" t="e">
        <f>IF('Crisis Indicator Data'!#REF!="No Data",1,IF(#REF!&lt;&gt;"",1,0))</f>
        <v>#REF!</v>
      </c>
      <c r="AJ112" s="205" t="e">
        <f>IF('Crisis Indicator Data'!#REF!="No Data",1,IF(#REF!&lt;&gt;"",1,0))</f>
        <v>#REF!</v>
      </c>
      <c r="AK112" s="205" t="e">
        <f>IF('Crisis Indicator Data'!#REF!="No Data",1,IF(#REF!&lt;&gt;"",1,0))</f>
        <v>#REF!</v>
      </c>
      <c r="AL112" s="205" t="e">
        <f>IF('Crisis Indicator Data'!#REF!="No Data",1,IF(#REF!&lt;&gt;"",1,0))</f>
        <v>#REF!</v>
      </c>
      <c r="AM112" s="205" t="e">
        <f>IF('Crisis Indicator Data'!#REF!="No Data",1,IF(#REF!&lt;&gt;"",1,0))</f>
        <v>#REF!</v>
      </c>
      <c r="AN112" s="205" t="e">
        <f>IF('Crisis Indicator Data'!#REF!="No Data",1,IF(#REF!&lt;&gt;"",1,0))</f>
        <v>#REF!</v>
      </c>
      <c r="AO112" s="205" t="e">
        <f>IF('Crisis Indicator Data'!#REF!="No Data",1,IF(#REF!&lt;&gt;"",1,0))</f>
        <v>#REF!</v>
      </c>
      <c r="AP112" s="205" t="e">
        <f>IF('Crisis Indicator Data'!#REF!="No Data",1,IF(#REF!&lt;&gt;"",1,0))</f>
        <v>#REF!</v>
      </c>
      <c r="AQ112" s="205" t="e">
        <f>IF('Crisis Indicator Data'!#REF!="No Data",1,IF(#REF!&lt;&gt;"",1,0))</f>
        <v>#REF!</v>
      </c>
      <c r="AR112" s="205" t="e">
        <f>IF('Crisis Indicator Data'!#REF!="No Data",1,IF(#REF!&lt;&gt;"",1,0))</f>
        <v>#REF!</v>
      </c>
      <c r="AS112" s="205" t="e">
        <f>IF('Crisis Indicator Data'!#REF!="No Data",1,IF(#REF!&lt;&gt;"",1,0))</f>
        <v>#REF!</v>
      </c>
      <c r="AT112" s="205" t="e">
        <f>IF('Crisis Indicator Data'!#REF!="No Data",1,IF(#REF!&lt;&gt;"",1,0))</f>
        <v>#REF!</v>
      </c>
      <c r="AU112" s="205" t="e">
        <f>IF('Crisis Indicator Data'!#REF!="No Data",1,IF(#REF!&lt;&gt;"",1,0))</f>
        <v>#REF!</v>
      </c>
      <c r="AV112" s="205" t="e">
        <f>IF('Crisis Indicator Data'!#REF!="No Data",1,IF(#REF!&lt;&gt;"",1,0))</f>
        <v>#REF!</v>
      </c>
      <c r="AW112" s="205" t="e">
        <f>IF('Crisis Indicator Data'!#REF!="No Data",1,IF(#REF!&lt;&gt;"",1,0))</f>
        <v>#REF!</v>
      </c>
      <c r="AX112" s="205" t="e">
        <f>IF('Crisis Indicator Data'!#REF!="No Data",1,IF(#REF!&lt;&gt;"",1,0))</f>
        <v>#REF!</v>
      </c>
      <c r="AY112" s="205" t="e">
        <f>IF('Crisis Indicator Data'!#REF!="No Data",1,IF(#REF!&lt;&gt;"",1,0))</f>
        <v>#REF!</v>
      </c>
      <c r="AZ112" s="205" t="e">
        <f>IF('Crisis Indicator Data'!#REF!="No Data",1,IF(#REF!&lt;&gt;"",1,0))</f>
        <v>#REF!</v>
      </c>
      <c r="BA112" t="e">
        <f t="shared" si="6"/>
        <v>#REF!</v>
      </c>
      <c r="BB112" s="22" t="e">
        <f t="shared" si="7"/>
        <v>#REF!</v>
      </c>
    </row>
    <row r="113" spans="1:54" x14ac:dyDescent="0.35">
      <c r="A113" t="s">
        <v>7073</v>
      </c>
      <c r="B113" s="205" t="e">
        <f>IF('Crisis Indicator Data'!#REF!="No Data",1,IF(#REF!&lt;&gt;"",1,0))</f>
        <v>#REF!</v>
      </c>
      <c r="C113" s="205" t="e">
        <f>IF('Crisis Indicator Data'!#REF!="No Data",1,IF(#REF!&lt;&gt;"",1,0))</f>
        <v>#REF!</v>
      </c>
      <c r="D113" s="205" t="e">
        <f>IF('Crisis Indicator Data'!#REF!="No Data",1,IF(#REF!&lt;&gt;"",1,0))</f>
        <v>#REF!</v>
      </c>
      <c r="E113" s="205" t="e">
        <f>IF('Crisis Indicator Data'!#REF!="No Data",1,IF(#REF!&lt;&gt;"",1,0))</f>
        <v>#REF!</v>
      </c>
      <c r="F113" s="205" t="e">
        <f>IF('Crisis Indicator Data'!#REF!="No Data",1,IF(#REF!&lt;&gt;"",1,0))</f>
        <v>#REF!</v>
      </c>
      <c r="G113" s="205" t="e">
        <f>IF('Crisis Indicator Data'!#REF!="No Data",1,IF(#REF!&lt;&gt;"",1,0))</f>
        <v>#REF!</v>
      </c>
      <c r="H113" s="205" t="e">
        <f>IF('Crisis Indicator Data'!#REF!="No Data",1,IF(#REF!&lt;&gt;"",1,0))</f>
        <v>#REF!</v>
      </c>
      <c r="I113" s="205" t="e">
        <f>IF('Crisis Indicator Data'!#REF!="No Data",1,IF(#REF!&lt;&gt;"",1,0))</f>
        <v>#REF!</v>
      </c>
      <c r="J113" s="205" t="e">
        <f>IF('Crisis Indicator Data'!#REF!="No Data",1,IF(#REF!&lt;&gt;"",1,0))</f>
        <v>#REF!</v>
      </c>
      <c r="K113" s="205" t="e">
        <f>IF('Crisis Indicator Data'!#REF!="No Data",1,IF(#REF!&lt;&gt;"",1,0))</f>
        <v>#REF!</v>
      </c>
      <c r="L113" s="205" t="e">
        <f>IF('Crisis Indicator Data'!#REF!="No Data",1,IF(#REF!&lt;&gt;"",1,0))</f>
        <v>#REF!</v>
      </c>
      <c r="M113" s="205" t="e">
        <f>IF('Crisis Indicator Data'!#REF!="No Data",1,IF(#REF!&lt;&gt;"",1,0))</f>
        <v>#REF!</v>
      </c>
      <c r="N113" s="205" t="e">
        <f>IF('Crisis Indicator Data'!#REF!="No Data",1,IF(#REF!&lt;&gt;"",1,0))</f>
        <v>#REF!</v>
      </c>
      <c r="O113" s="205" t="e">
        <f>IF('Crisis Indicator Data'!#REF!="No Data",1,IF(#REF!&lt;&gt;"",1,0))</f>
        <v>#REF!</v>
      </c>
      <c r="P113" s="205" t="e">
        <f>IF('Crisis Indicator Data'!#REF!="No Data",1,IF(#REF!&lt;&gt;"",1,0))</f>
        <v>#REF!</v>
      </c>
      <c r="Q113" s="205" t="e">
        <f>IF('Crisis Indicator Data'!#REF!="No Data",1,IF(#REF!&lt;&gt;"",1,0))</f>
        <v>#REF!</v>
      </c>
      <c r="R113" s="205" t="e">
        <f>IF('Crisis Indicator Data'!#REF!="No Data",1,IF(#REF!&lt;&gt;"",1,0))</f>
        <v>#REF!</v>
      </c>
      <c r="S113" s="205" t="e">
        <f>IF('Crisis Indicator Data'!#REF!="No Data",1,IF(#REF!&lt;&gt;"",1,0))</f>
        <v>#REF!</v>
      </c>
      <c r="T113" s="205" t="e">
        <f>IF('Crisis Indicator Data'!#REF!="No Data",1,IF(#REF!&lt;&gt;"",1,0))</f>
        <v>#REF!</v>
      </c>
      <c r="U113" s="205" t="e">
        <f>IF('Crisis Indicator Data'!#REF!="No Data",1,IF(#REF!&lt;&gt;"",1,0))</f>
        <v>#REF!</v>
      </c>
      <c r="V113" s="205" t="e">
        <f>IF('Crisis Indicator Data'!#REF!="No Data",1,IF(#REF!&lt;&gt;"",1,0))</f>
        <v>#REF!</v>
      </c>
      <c r="W113" s="205" t="e">
        <f>IF('Crisis Indicator Data'!#REF!="No Data",1,IF(#REF!&lt;&gt;"",1,0))</f>
        <v>#REF!</v>
      </c>
      <c r="X113" s="205" t="e">
        <f>IF('Crisis Indicator Data'!#REF!="No Data",1,IF(#REF!&lt;&gt;"",1,0))</f>
        <v>#REF!</v>
      </c>
      <c r="Y113" s="205" t="e">
        <f>IF('Crisis Indicator Data'!#REF!="No Data",1,IF(#REF!&lt;&gt;"",1,0))</f>
        <v>#REF!</v>
      </c>
      <c r="Z113" s="205" t="e">
        <f>IF('Crisis Indicator Data'!#REF!="No Data",1,IF(#REF!&lt;&gt;"",1,0))</f>
        <v>#REF!</v>
      </c>
      <c r="AA113" s="205" t="e">
        <f>IF('Crisis Indicator Data'!#REF!="No Data",1,IF(#REF!&lt;&gt;"",1,0))</f>
        <v>#REF!</v>
      </c>
      <c r="AB113" s="205" t="e">
        <f>IF('Crisis Indicator Data'!#REF!="No Data",1,IF(#REF!&lt;&gt;"",1,0))</f>
        <v>#REF!</v>
      </c>
      <c r="AC113" s="205" t="e">
        <f>IF('Crisis Indicator Data'!#REF!="No Data",1,IF(#REF!&lt;&gt;"",1,0))</f>
        <v>#REF!</v>
      </c>
      <c r="AD113" s="205" t="e">
        <f>IF('Crisis Indicator Data'!#REF!="No Data",1,IF(#REF!&lt;&gt;"",1,0))</f>
        <v>#REF!</v>
      </c>
      <c r="AE113" s="205" t="e">
        <f>IF('Crisis Indicator Data'!#REF!="No Data",1,IF(#REF!&lt;&gt;"",1,0))</f>
        <v>#REF!</v>
      </c>
      <c r="AF113" s="205" t="e">
        <f>IF('Crisis Indicator Data'!#REF!="No Data",1,IF(#REF!&lt;&gt;"",1,0))</f>
        <v>#REF!</v>
      </c>
      <c r="AG113" s="205" t="e">
        <f>IF('Crisis Indicator Data'!#REF!="No Data",1,IF(#REF!&lt;&gt;"",1,0))</f>
        <v>#REF!</v>
      </c>
      <c r="AH113" s="205" t="e">
        <f>IF('Crisis Indicator Data'!#REF!="No Data",1,IF(#REF!&lt;&gt;"",1,0))</f>
        <v>#REF!</v>
      </c>
      <c r="AI113" s="205" t="e">
        <f>IF('Crisis Indicator Data'!#REF!="No Data",1,IF(#REF!&lt;&gt;"",1,0))</f>
        <v>#REF!</v>
      </c>
      <c r="AJ113" s="205" t="e">
        <f>IF('Crisis Indicator Data'!#REF!="No Data",1,IF(#REF!&lt;&gt;"",1,0))</f>
        <v>#REF!</v>
      </c>
      <c r="AK113" s="205" t="e">
        <f>IF('Crisis Indicator Data'!#REF!="No Data",1,IF(#REF!&lt;&gt;"",1,0))</f>
        <v>#REF!</v>
      </c>
      <c r="AL113" s="205" t="e">
        <f>IF('Crisis Indicator Data'!#REF!="No Data",1,IF(#REF!&lt;&gt;"",1,0))</f>
        <v>#REF!</v>
      </c>
      <c r="AM113" s="205" t="e">
        <f>IF('Crisis Indicator Data'!#REF!="No Data",1,IF(#REF!&lt;&gt;"",1,0))</f>
        <v>#REF!</v>
      </c>
      <c r="AN113" s="205" t="e">
        <f>IF('Crisis Indicator Data'!#REF!="No Data",1,IF(#REF!&lt;&gt;"",1,0))</f>
        <v>#REF!</v>
      </c>
      <c r="AO113" s="205" t="e">
        <f>IF('Crisis Indicator Data'!#REF!="No Data",1,IF(#REF!&lt;&gt;"",1,0))</f>
        <v>#REF!</v>
      </c>
      <c r="AP113" s="205" t="e">
        <f>IF('Crisis Indicator Data'!#REF!="No Data",1,IF(#REF!&lt;&gt;"",1,0))</f>
        <v>#REF!</v>
      </c>
      <c r="AQ113" s="205" t="e">
        <f>IF('Crisis Indicator Data'!#REF!="No Data",1,IF(#REF!&lt;&gt;"",1,0))</f>
        <v>#REF!</v>
      </c>
      <c r="AR113" s="205" t="e">
        <f>IF('Crisis Indicator Data'!#REF!="No Data",1,IF(#REF!&lt;&gt;"",1,0))</f>
        <v>#REF!</v>
      </c>
      <c r="AS113" s="205" t="e">
        <f>IF('Crisis Indicator Data'!#REF!="No Data",1,IF(#REF!&lt;&gt;"",1,0))</f>
        <v>#REF!</v>
      </c>
      <c r="AT113" s="205" t="e">
        <f>IF('Crisis Indicator Data'!#REF!="No Data",1,IF(#REF!&lt;&gt;"",1,0))</f>
        <v>#REF!</v>
      </c>
      <c r="AU113" s="205" t="e">
        <f>IF('Crisis Indicator Data'!#REF!="No Data",1,IF(#REF!&lt;&gt;"",1,0))</f>
        <v>#REF!</v>
      </c>
      <c r="AV113" s="205" t="e">
        <f>IF('Crisis Indicator Data'!#REF!="No Data",1,IF(#REF!&lt;&gt;"",1,0))</f>
        <v>#REF!</v>
      </c>
      <c r="AW113" s="205" t="e">
        <f>IF('Crisis Indicator Data'!#REF!="No Data",1,IF(#REF!&lt;&gt;"",1,0))</f>
        <v>#REF!</v>
      </c>
      <c r="AX113" s="205" t="e">
        <f>IF('Crisis Indicator Data'!#REF!="No Data",1,IF(#REF!&lt;&gt;"",1,0))</f>
        <v>#REF!</v>
      </c>
      <c r="AY113" s="205" t="e">
        <f>IF('Crisis Indicator Data'!#REF!="No Data",1,IF(#REF!&lt;&gt;"",1,0))</f>
        <v>#REF!</v>
      </c>
      <c r="AZ113" s="205" t="e">
        <f>IF('Crisis Indicator Data'!#REF!="No Data",1,IF(#REF!&lt;&gt;"",1,0))</f>
        <v>#REF!</v>
      </c>
      <c r="BA113" t="e">
        <f t="shared" si="6"/>
        <v>#REF!</v>
      </c>
      <c r="BB113" s="22" t="e">
        <f t="shared" si="7"/>
        <v>#REF!</v>
      </c>
    </row>
    <row r="114" spans="1:54" x14ac:dyDescent="0.35">
      <c r="A114" t="s">
        <v>7089</v>
      </c>
      <c r="B114" s="205" t="e">
        <f>IF('Crisis Indicator Data'!#REF!="No Data",1,IF(#REF!&lt;&gt;"",1,0))</f>
        <v>#REF!</v>
      </c>
      <c r="C114" s="205" t="e">
        <f>IF('Crisis Indicator Data'!#REF!="No Data",1,IF(#REF!&lt;&gt;"",1,0))</f>
        <v>#REF!</v>
      </c>
      <c r="D114" s="205" t="e">
        <f>IF('Crisis Indicator Data'!#REF!="No Data",1,IF(#REF!&lt;&gt;"",1,0))</f>
        <v>#REF!</v>
      </c>
      <c r="E114" s="205" t="e">
        <f>IF('Crisis Indicator Data'!#REF!="No Data",1,IF(#REF!&lt;&gt;"",1,0))</f>
        <v>#REF!</v>
      </c>
      <c r="F114" s="205" t="e">
        <f>IF('Crisis Indicator Data'!#REF!="No Data",1,IF(#REF!&lt;&gt;"",1,0))</f>
        <v>#REF!</v>
      </c>
      <c r="G114" s="205" t="e">
        <f>IF('Crisis Indicator Data'!#REF!="No Data",1,IF(#REF!&lt;&gt;"",1,0))</f>
        <v>#REF!</v>
      </c>
      <c r="H114" s="205" t="e">
        <f>IF('Crisis Indicator Data'!#REF!="No Data",1,IF(#REF!&lt;&gt;"",1,0))</f>
        <v>#REF!</v>
      </c>
      <c r="I114" s="205" t="e">
        <f>IF('Crisis Indicator Data'!#REF!="No Data",1,IF(#REF!&lt;&gt;"",1,0))</f>
        <v>#REF!</v>
      </c>
      <c r="J114" s="205" t="e">
        <f>IF('Crisis Indicator Data'!#REF!="No Data",1,IF(#REF!&lt;&gt;"",1,0))</f>
        <v>#REF!</v>
      </c>
      <c r="K114" s="205" t="e">
        <f>IF('Crisis Indicator Data'!#REF!="No Data",1,IF(#REF!&lt;&gt;"",1,0))</f>
        <v>#REF!</v>
      </c>
      <c r="L114" s="205" t="e">
        <f>IF('Crisis Indicator Data'!#REF!="No Data",1,IF(#REF!&lt;&gt;"",1,0))</f>
        <v>#REF!</v>
      </c>
      <c r="M114" s="205" t="e">
        <f>IF('Crisis Indicator Data'!#REF!="No Data",1,IF(#REF!&lt;&gt;"",1,0))</f>
        <v>#REF!</v>
      </c>
      <c r="N114" s="205" t="e">
        <f>IF('Crisis Indicator Data'!#REF!="No Data",1,IF(#REF!&lt;&gt;"",1,0))</f>
        <v>#REF!</v>
      </c>
      <c r="O114" s="205" t="e">
        <f>IF('Crisis Indicator Data'!#REF!="No Data",1,IF(#REF!&lt;&gt;"",1,0))</f>
        <v>#REF!</v>
      </c>
      <c r="P114" s="205" t="e">
        <f>IF('Crisis Indicator Data'!#REF!="No Data",1,IF(#REF!&lt;&gt;"",1,0))</f>
        <v>#REF!</v>
      </c>
      <c r="Q114" s="205" t="e">
        <f>IF('Crisis Indicator Data'!#REF!="No Data",1,IF(#REF!&lt;&gt;"",1,0))</f>
        <v>#REF!</v>
      </c>
      <c r="R114" s="205" t="e">
        <f>IF('Crisis Indicator Data'!#REF!="No Data",1,IF(#REF!&lt;&gt;"",1,0))</f>
        <v>#REF!</v>
      </c>
      <c r="S114" s="205" t="e">
        <f>IF('Crisis Indicator Data'!#REF!="No Data",1,IF(#REF!&lt;&gt;"",1,0))</f>
        <v>#REF!</v>
      </c>
      <c r="T114" s="205" t="e">
        <f>IF('Crisis Indicator Data'!#REF!="No Data",1,IF(#REF!&lt;&gt;"",1,0))</f>
        <v>#REF!</v>
      </c>
      <c r="U114" s="205" t="e">
        <f>IF('Crisis Indicator Data'!#REF!="No Data",1,IF(#REF!&lt;&gt;"",1,0))</f>
        <v>#REF!</v>
      </c>
      <c r="V114" s="205" t="e">
        <f>IF('Crisis Indicator Data'!#REF!="No Data",1,IF(#REF!&lt;&gt;"",1,0))</f>
        <v>#REF!</v>
      </c>
      <c r="W114" s="205" t="e">
        <f>IF('Crisis Indicator Data'!#REF!="No Data",1,IF(#REF!&lt;&gt;"",1,0))</f>
        <v>#REF!</v>
      </c>
      <c r="X114" s="205" t="e">
        <f>IF('Crisis Indicator Data'!#REF!="No Data",1,IF(#REF!&lt;&gt;"",1,0))</f>
        <v>#REF!</v>
      </c>
      <c r="Y114" s="205" t="e">
        <f>IF('Crisis Indicator Data'!#REF!="No Data",1,IF(#REF!&lt;&gt;"",1,0))</f>
        <v>#REF!</v>
      </c>
      <c r="Z114" s="205" t="e">
        <f>IF('Crisis Indicator Data'!#REF!="No Data",1,IF(#REF!&lt;&gt;"",1,0))</f>
        <v>#REF!</v>
      </c>
      <c r="AA114" s="205" t="e">
        <f>IF('Crisis Indicator Data'!#REF!="No Data",1,IF(#REF!&lt;&gt;"",1,0))</f>
        <v>#REF!</v>
      </c>
      <c r="AB114" s="205" t="e">
        <f>IF('Crisis Indicator Data'!#REF!="No Data",1,IF(#REF!&lt;&gt;"",1,0))</f>
        <v>#REF!</v>
      </c>
      <c r="AC114" s="205" t="e">
        <f>IF('Crisis Indicator Data'!#REF!="No Data",1,IF(#REF!&lt;&gt;"",1,0))</f>
        <v>#REF!</v>
      </c>
      <c r="AD114" s="205" t="e">
        <f>IF('Crisis Indicator Data'!#REF!="No Data",1,IF(#REF!&lt;&gt;"",1,0))</f>
        <v>#REF!</v>
      </c>
      <c r="AE114" s="205" t="e">
        <f>IF('Crisis Indicator Data'!#REF!="No Data",1,IF(#REF!&lt;&gt;"",1,0))</f>
        <v>#REF!</v>
      </c>
      <c r="AF114" s="205" t="e">
        <f>IF('Crisis Indicator Data'!#REF!="No Data",1,IF(#REF!&lt;&gt;"",1,0))</f>
        <v>#REF!</v>
      </c>
      <c r="AG114" s="205" t="e">
        <f>IF('Crisis Indicator Data'!#REF!="No Data",1,IF(#REF!&lt;&gt;"",1,0))</f>
        <v>#REF!</v>
      </c>
      <c r="AH114" s="205" t="e">
        <f>IF('Crisis Indicator Data'!#REF!="No Data",1,IF(#REF!&lt;&gt;"",1,0))</f>
        <v>#REF!</v>
      </c>
      <c r="AI114" s="205" t="e">
        <f>IF('Crisis Indicator Data'!#REF!="No Data",1,IF(#REF!&lt;&gt;"",1,0))</f>
        <v>#REF!</v>
      </c>
      <c r="AJ114" s="205" t="e">
        <f>IF('Crisis Indicator Data'!#REF!="No Data",1,IF(#REF!&lt;&gt;"",1,0))</f>
        <v>#REF!</v>
      </c>
      <c r="AK114" s="205" t="e">
        <f>IF('Crisis Indicator Data'!#REF!="No Data",1,IF(#REF!&lt;&gt;"",1,0))</f>
        <v>#REF!</v>
      </c>
      <c r="AL114" s="205" t="e">
        <f>IF('Crisis Indicator Data'!#REF!="No Data",1,IF(#REF!&lt;&gt;"",1,0))</f>
        <v>#REF!</v>
      </c>
      <c r="AM114" s="205" t="e">
        <f>IF('Crisis Indicator Data'!#REF!="No Data",1,IF(#REF!&lt;&gt;"",1,0))</f>
        <v>#REF!</v>
      </c>
      <c r="AN114" s="205" t="e">
        <f>IF('Crisis Indicator Data'!#REF!="No Data",1,IF(#REF!&lt;&gt;"",1,0))</f>
        <v>#REF!</v>
      </c>
      <c r="AO114" s="205" t="e">
        <f>IF('Crisis Indicator Data'!#REF!="No Data",1,IF(#REF!&lt;&gt;"",1,0))</f>
        <v>#REF!</v>
      </c>
      <c r="AP114" s="205" t="e">
        <f>IF('Crisis Indicator Data'!#REF!="No Data",1,IF(#REF!&lt;&gt;"",1,0))</f>
        <v>#REF!</v>
      </c>
      <c r="AQ114" s="205" t="e">
        <f>IF('Crisis Indicator Data'!#REF!="No Data",1,IF(#REF!&lt;&gt;"",1,0))</f>
        <v>#REF!</v>
      </c>
      <c r="AR114" s="205" t="e">
        <f>IF('Crisis Indicator Data'!#REF!="No Data",1,IF(#REF!&lt;&gt;"",1,0))</f>
        <v>#REF!</v>
      </c>
      <c r="AS114" s="205" t="e">
        <f>IF('Crisis Indicator Data'!#REF!="No Data",1,IF(#REF!&lt;&gt;"",1,0))</f>
        <v>#REF!</v>
      </c>
      <c r="AT114" s="205" t="e">
        <f>IF('Crisis Indicator Data'!#REF!="No Data",1,IF(#REF!&lt;&gt;"",1,0))</f>
        <v>#REF!</v>
      </c>
      <c r="AU114" s="205" t="e">
        <f>IF('Crisis Indicator Data'!#REF!="No Data",1,IF(#REF!&lt;&gt;"",1,0))</f>
        <v>#REF!</v>
      </c>
      <c r="AV114" s="205" t="e">
        <f>IF('Crisis Indicator Data'!#REF!="No Data",1,IF(#REF!&lt;&gt;"",1,0))</f>
        <v>#REF!</v>
      </c>
      <c r="AW114" s="205" t="e">
        <f>IF('Crisis Indicator Data'!#REF!="No Data",1,IF(#REF!&lt;&gt;"",1,0))</f>
        <v>#REF!</v>
      </c>
      <c r="AX114" s="205" t="e">
        <f>IF('Crisis Indicator Data'!#REF!="No Data",1,IF(#REF!&lt;&gt;"",1,0))</f>
        <v>#REF!</v>
      </c>
      <c r="AY114" s="205" t="e">
        <f>IF('Crisis Indicator Data'!#REF!="No Data",1,IF(#REF!&lt;&gt;"",1,0))</f>
        <v>#REF!</v>
      </c>
      <c r="AZ114" s="205" t="e">
        <f>IF('Crisis Indicator Data'!#REF!="No Data",1,IF(#REF!&lt;&gt;"",1,0))</f>
        <v>#REF!</v>
      </c>
      <c r="BA114" t="e">
        <f t="shared" si="6"/>
        <v>#REF!</v>
      </c>
      <c r="BB114" s="22" t="e">
        <f t="shared" si="7"/>
        <v>#REF!</v>
      </c>
    </row>
    <row r="115" spans="1:54" x14ac:dyDescent="0.35">
      <c r="A115" t="s">
        <v>7087</v>
      </c>
      <c r="B115" s="205" t="e">
        <f>IF('Crisis Indicator Data'!#REF!="No Data",1,IF(#REF!&lt;&gt;"",1,0))</f>
        <v>#REF!</v>
      </c>
      <c r="C115" s="205" t="e">
        <f>IF('Crisis Indicator Data'!#REF!="No Data",1,IF(#REF!&lt;&gt;"",1,0))</f>
        <v>#REF!</v>
      </c>
      <c r="D115" s="205" t="e">
        <f>IF('Crisis Indicator Data'!#REF!="No Data",1,IF(#REF!&lt;&gt;"",1,0))</f>
        <v>#REF!</v>
      </c>
      <c r="E115" s="205" t="e">
        <f>IF('Crisis Indicator Data'!#REF!="No Data",1,IF(#REF!&lt;&gt;"",1,0))</f>
        <v>#REF!</v>
      </c>
      <c r="F115" s="205" t="e">
        <f>IF('Crisis Indicator Data'!#REF!="No Data",1,IF(#REF!&lt;&gt;"",1,0))</f>
        <v>#REF!</v>
      </c>
      <c r="G115" s="205" t="e">
        <f>IF('Crisis Indicator Data'!#REF!="No Data",1,IF(#REF!&lt;&gt;"",1,0))</f>
        <v>#REF!</v>
      </c>
      <c r="H115" s="205" t="e">
        <f>IF('Crisis Indicator Data'!#REF!="No Data",1,IF(#REF!&lt;&gt;"",1,0))</f>
        <v>#REF!</v>
      </c>
      <c r="I115" s="205" t="e">
        <f>IF('Crisis Indicator Data'!#REF!="No Data",1,IF(#REF!&lt;&gt;"",1,0))</f>
        <v>#REF!</v>
      </c>
      <c r="J115" s="205" t="e">
        <f>IF('Crisis Indicator Data'!#REF!="No Data",1,IF(#REF!&lt;&gt;"",1,0))</f>
        <v>#REF!</v>
      </c>
      <c r="K115" s="205" t="e">
        <f>IF('Crisis Indicator Data'!#REF!="No Data",1,IF(#REF!&lt;&gt;"",1,0))</f>
        <v>#REF!</v>
      </c>
      <c r="L115" s="205" t="e">
        <f>IF('Crisis Indicator Data'!#REF!="No Data",1,IF(#REF!&lt;&gt;"",1,0))</f>
        <v>#REF!</v>
      </c>
      <c r="M115" s="205" t="e">
        <f>IF('Crisis Indicator Data'!#REF!="No Data",1,IF(#REF!&lt;&gt;"",1,0))</f>
        <v>#REF!</v>
      </c>
      <c r="N115" s="205" t="e">
        <f>IF('Crisis Indicator Data'!#REF!="No Data",1,IF(#REF!&lt;&gt;"",1,0))</f>
        <v>#REF!</v>
      </c>
      <c r="O115" s="205" t="e">
        <f>IF('Crisis Indicator Data'!#REF!="No Data",1,IF(#REF!&lt;&gt;"",1,0))</f>
        <v>#REF!</v>
      </c>
      <c r="P115" s="205" t="e">
        <f>IF('Crisis Indicator Data'!#REF!="No Data",1,IF(#REF!&lt;&gt;"",1,0))</f>
        <v>#REF!</v>
      </c>
      <c r="Q115" s="205" t="e">
        <f>IF('Crisis Indicator Data'!#REF!="No Data",1,IF(#REF!&lt;&gt;"",1,0))</f>
        <v>#REF!</v>
      </c>
      <c r="R115" s="205" t="e">
        <f>IF('Crisis Indicator Data'!#REF!="No Data",1,IF(#REF!&lt;&gt;"",1,0))</f>
        <v>#REF!</v>
      </c>
      <c r="S115" s="205" t="e">
        <f>IF('Crisis Indicator Data'!#REF!="No Data",1,IF(#REF!&lt;&gt;"",1,0))</f>
        <v>#REF!</v>
      </c>
      <c r="T115" s="205" t="e">
        <f>IF('Crisis Indicator Data'!#REF!="No Data",1,IF(#REF!&lt;&gt;"",1,0))</f>
        <v>#REF!</v>
      </c>
      <c r="U115" s="205" t="e">
        <f>IF('Crisis Indicator Data'!#REF!="No Data",1,IF(#REF!&lt;&gt;"",1,0))</f>
        <v>#REF!</v>
      </c>
      <c r="V115" s="205" t="e">
        <f>IF('Crisis Indicator Data'!#REF!="No Data",1,IF(#REF!&lt;&gt;"",1,0))</f>
        <v>#REF!</v>
      </c>
      <c r="W115" s="205" t="e">
        <f>IF('Crisis Indicator Data'!#REF!="No Data",1,IF(#REF!&lt;&gt;"",1,0))</f>
        <v>#REF!</v>
      </c>
      <c r="X115" s="205" t="e">
        <f>IF('Crisis Indicator Data'!#REF!="No Data",1,IF(#REF!&lt;&gt;"",1,0))</f>
        <v>#REF!</v>
      </c>
      <c r="Y115" s="205" t="e">
        <f>IF('Crisis Indicator Data'!#REF!="No Data",1,IF(#REF!&lt;&gt;"",1,0))</f>
        <v>#REF!</v>
      </c>
      <c r="Z115" s="205" t="e">
        <f>IF('Crisis Indicator Data'!#REF!="No Data",1,IF(#REF!&lt;&gt;"",1,0))</f>
        <v>#REF!</v>
      </c>
      <c r="AA115" s="205" t="e">
        <f>IF('Crisis Indicator Data'!#REF!="No Data",1,IF(#REF!&lt;&gt;"",1,0))</f>
        <v>#REF!</v>
      </c>
      <c r="AB115" s="205" t="e">
        <f>IF('Crisis Indicator Data'!#REF!="No Data",1,IF(#REF!&lt;&gt;"",1,0))</f>
        <v>#REF!</v>
      </c>
      <c r="AC115" s="205" t="e">
        <f>IF('Crisis Indicator Data'!#REF!="No Data",1,IF(#REF!&lt;&gt;"",1,0))</f>
        <v>#REF!</v>
      </c>
      <c r="AD115" s="205" t="e">
        <f>IF('Crisis Indicator Data'!#REF!="No Data",1,IF(#REF!&lt;&gt;"",1,0))</f>
        <v>#REF!</v>
      </c>
      <c r="AE115" s="205" t="e">
        <f>IF('Crisis Indicator Data'!#REF!="No Data",1,IF(#REF!&lt;&gt;"",1,0))</f>
        <v>#REF!</v>
      </c>
      <c r="AF115" s="205" t="e">
        <f>IF('Crisis Indicator Data'!#REF!="No Data",1,IF(#REF!&lt;&gt;"",1,0))</f>
        <v>#REF!</v>
      </c>
      <c r="AG115" s="205" t="e">
        <f>IF('Crisis Indicator Data'!#REF!="No Data",1,IF(#REF!&lt;&gt;"",1,0))</f>
        <v>#REF!</v>
      </c>
      <c r="AH115" s="205" t="e">
        <f>IF('Crisis Indicator Data'!#REF!="No Data",1,IF(#REF!&lt;&gt;"",1,0))</f>
        <v>#REF!</v>
      </c>
      <c r="AI115" s="205" t="e">
        <f>IF('Crisis Indicator Data'!#REF!="No Data",1,IF(#REF!&lt;&gt;"",1,0))</f>
        <v>#REF!</v>
      </c>
      <c r="AJ115" s="205" t="e">
        <f>IF('Crisis Indicator Data'!#REF!="No Data",1,IF(#REF!&lt;&gt;"",1,0))</f>
        <v>#REF!</v>
      </c>
      <c r="AK115" s="205" t="e">
        <f>IF('Crisis Indicator Data'!#REF!="No Data",1,IF(#REF!&lt;&gt;"",1,0))</f>
        <v>#REF!</v>
      </c>
      <c r="AL115" s="205" t="e">
        <f>IF('Crisis Indicator Data'!#REF!="No Data",1,IF(#REF!&lt;&gt;"",1,0))</f>
        <v>#REF!</v>
      </c>
      <c r="AM115" s="205" t="e">
        <f>IF('Crisis Indicator Data'!#REF!="No Data",1,IF(#REF!&lt;&gt;"",1,0))</f>
        <v>#REF!</v>
      </c>
      <c r="AN115" s="205" t="e">
        <f>IF('Crisis Indicator Data'!#REF!="No Data",1,IF(#REF!&lt;&gt;"",1,0))</f>
        <v>#REF!</v>
      </c>
      <c r="AO115" s="205" t="e">
        <f>IF('Crisis Indicator Data'!#REF!="No Data",1,IF(#REF!&lt;&gt;"",1,0))</f>
        <v>#REF!</v>
      </c>
      <c r="AP115" s="205" t="e">
        <f>IF('Crisis Indicator Data'!#REF!="No Data",1,IF(#REF!&lt;&gt;"",1,0))</f>
        <v>#REF!</v>
      </c>
      <c r="AQ115" s="205" t="e">
        <f>IF('Crisis Indicator Data'!#REF!="No Data",1,IF(#REF!&lt;&gt;"",1,0))</f>
        <v>#REF!</v>
      </c>
      <c r="AR115" s="205" t="e">
        <f>IF('Crisis Indicator Data'!#REF!="No Data",1,IF(#REF!&lt;&gt;"",1,0))</f>
        <v>#REF!</v>
      </c>
      <c r="AS115" s="205" t="e">
        <f>IF('Crisis Indicator Data'!#REF!="No Data",1,IF(#REF!&lt;&gt;"",1,0))</f>
        <v>#REF!</v>
      </c>
      <c r="AT115" s="205" t="e">
        <f>IF('Crisis Indicator Data'!#REF!="No Data",1,IF(#REF!&lt;&gt;"",1,0))</f>
        <v>#REF!</v>
      </c>
      <c r="AU115" s="205" t="e">
        <f>IF('Crisis Indicator Data'!#REF!="No Data",1,IF(#REF!&lt;&gt;"",1,0))</f>
        <v>#REF!</v>
      </c>
      <c r="AV115" s="205" t="e">
        <f>IF('Crisis Indicator Data'!#REF!="No Data",1,IF(#REF!&lt;&gt;"",1,0))</f>
        <v>#REF!</v>
      </c>
      <c r="AW115" s="205" t="e">
        <f>IF('Crisis Indicator Data'!#REF!="No Data",1,IF(#REF!&lt;&gt;"",1,0))</f>
        <v>#REF!</v>
      </c>
      <c r="AX115" s="205" t="e">
        <f>IF('Crisis Indicator Data'!#REF!="No Data",1,IF(#REF!&lt;&gt;"",1,0))</f>
        <v>#REF!</v>
      </c>
      <c r="AY115" s="205" t="e">
        <f>IF('Crisis Indicator Data'!#REF!="No Data",1,IF(#REF!&lt;&gt;"",1,0))</f>
        <v>#REF!</v>
      </c>
      <c r="AZ115" s="205" t="e">
        <f>IF('Crisis Indicator Data'!#REF!="No Data",1,IF(#REF!&lt;&gt;"",1,0))</f>
        <v>#REF!</v>
      </c>
      <c r="BA115" t="e">
        <f t="shared" si="6"/>
        <v>#REF!</v>
      </c>
      <c r="BB115" s="22" t="e">
        <f t="shared" si="7"/>
        <v>#REF!</v>
      </c>
    </row>
    <row r="116" spans="1:54" x14ac:dyDescent="0.35">
      <c r="A116" t="s">
        <v>7071</v>
      </c>
      <c r="B116" s="205" t="e">
        <f>IF('Crisis Indicator Data'!#REF!="No Data",1,IF(#REF!&lt;&gt;"",1,0))</f>
        <v>#REF!</v>
      </c>
      <c r="C116" s="205" t="e">
        <f>IF('Crisis Indicator Data'!#REF!="No Data",1,IF(#REF!&lt;&gt;"",1,0))</f>
        <v>#REF!</v>
      </c>
      <c r="D116" s="205" t="e">
        <f>IF('Crisis Indicator Data'!#REF!="No Data",1,IF(#REF!&lt;&gt;"",1,0))</f>
        <v>#REF!</v>
      </c>
      <c r="E116" s="205" t="e">
        <f>IF('Crisis Indicator Data'!#REF!="No Data",1,IF(#REF!&lt;&gt;"",1,0))</f>
        <v>#REF!</v>
      </c>
      <c r="F116" s="205" t="e">
        <f>IF('Crisis Indicator Data'!#REF!="No Data",1,IF(#REF!&lt;&gt;"",1,0))</f>
        <v>#REF!</v>
      </c>
      <c r="G116" s="205" t="e">
        <f>IF('Crisis Indicator Data'!#REF!="No Data",1,IF(#REF!&lt;&gt;"",1,0))</f>
        <v>#REF!</v>
      </c>
      <c r="H116" s="205" t="e">
        <f>IF('Crisis Indicator Data'!#REF!="No Data",1,IF(#REF!&lt;&gt;"",1,0))</f>
        <v>#REF!</v>
      </c>
      <c r="I116" s="205" t="e">
        <f>IF('Crisis Indicator Data'!#REF!="No Data",1,IF(#REF!&lt;&gt;"",1,0))</f>
        <v>#REF!</v>
      </c>
      <c r="J116" s="205" t="e">
        <f>IF('Crisis Indicator Data'!#REF!="No Data",1,IF(#REF!&lt;&gt;"",1,0))</f>
        <v>#REF!</v>
      </c>
      <c r="K116" s="205" t="e">
        <f>IF('Crisis Indicator Data'!#REF!="No Data",1,IF(#REF!&lt;&gt;"",1,0))</f>
        <v>#REF!</v>
      </c>
      <c r="L116" s="205" t="e">
        <f>IF('Crisis Indicator Data'!#REF!="No Data",1,IF(#REF!&lt;&gt;"",1,0))</f>
        <v>#REF!</v>
      </c>
      <c r="M116" s="205" t="e">
        <f>IF('Crisis Indicator Data'!#REF!="No Data",1,IF(#REF!&lt;&gt;"",1,0))</f>
        <v>#REF!</v>
      </c>
      <c r="N116" s="205" t="e">
        <f>IF('Crisis Indicator Data'!#REF!="No Data",1,IF(#REF!&lt;&gt;"",1,0))</f>
        <v>#REF!</v>
      </c>
      <c r="O116" s="205" t="e">
        <f>IF('Crisis Indicator Data'!#REF!="No Data",1,IF(#REF!&lt;&gt;"",1,0))</f>
        <v>#REF!</v>
      </c>
      <c r="P116" s="205" t="e">
        <f>IF('Crisis Indicator Data'!#REF!="No Data",1,IF(#REF!&lt;&gt;"",1,0))</f>
        <v>#REF!</v>
      </c>
      <c r="Q116" s="205" t="e">
        <f>IF('Crisis Indicator Data'!#REF!="No Data",1,IF(#REF!&lt;&gt;"",1,0))</f>
        <v>#REF!</v>
      </c>
      <c r="R116" s="205" t="e">
        <f>IF('Crisis Indicator Data'!#REF!="No Data",1,IF(#REF!&lt;&gt;"",1,0))</f>
        <v>#REF!</v>
      </c>
      <c r="S116" s="205" t="e">
        <f>IF('Crisis Indicator Data'!#REF!="No Data",1,IF(#REF!&lt;&gt;"",1,0))</f>
        <v>#REF!</v>
      </c>
      <c r="T116" s="205" t="e">
        <f>IF('Crisis Indicator Data'!#REF!="No Data",1,IF(#REF!&lt;&gt;"",1,0))</f>
        <v>#REF!</v>
      </c>
      <c r="U116" s="205" t="e">
        <f>IF('Crisis Indicator Data'!#REF!="No Data",1,IF(#REF!&lt;&gt;"",1,0))</f>
        <v>#REF!</v>
      </c>
      <c r="V116" s="205" t="e">
        <f>IF('Crisis Indicator Data'!#REF!="No Data",1,IF(#REF!&lt;&gt;"",1,0))</f>
        <v>#REF!</v>
      </c>
      <c r="W116" s="205" t="e">
        <f>IF('Crisis Indicator Data'!#REF!="No Data",1,IF(#REF!&lt;&gt;"",1,0))</f>
        <v>#REF!</v>
      </c>
      <c r="X116" s="205" t="e">
        <f>IF('Crisis Indicator Data'!#REF!="No Data",1,IF(#REF!&lt;&gt;"",1,0))</f>
        <v>#REF!</v>
      </c>
      <c r="Y116" s="205" t="e">
        <f>IF('Crisis Indicator Data'!#REF!="No Data",1,IF(#REF!&lt;&gt;"",1,0))</f>
        <v>#REF!</v>
      </c>
      <c r="Z116" s="205" t="e">
        <f>IF('Crisis Indicator Data'!#REF!="No Data",1,IF(#REF!&lt;&gt;"",1,0))</f>
        <v>#REF!</v>
      </c>
      <c r="AA116" s="205" t="e">
        <f>IF('Crisis Indicator Data'!#REF!="No Data",1,IF(#REF!&lt;&gt;"",1,0))</f>
        <v>#REF!</v>
      </c>
      <c r="AB116" s="205" t="e">
        <f>IF('Crisis Indicator Data'!#REF!="No Data",1,IF(#REF!&lt;&gt;"",1,0))</f>
        <v>#REF!</v>
      </c>
      <c r="AC116" s="205" t="e">
        <f>IF('Crisis Indicator Data'!#REF!="No Data",1,IF(#REF!&lt;&gt;"",1,0))</f>
        <v>#REF!</v>
      </c>
      <c r="AD116" s="205" t="e">
        <f>IF('Crisis Indicator Data'!#REF!="No Data",1,IF(#REF!&lt;&gt;"",1,0))</f>
        <v>#REF!</v>
      </c>
      <c r="AE116" s="205" t="e">
        <f>IF('Crisis Indicator Data'!#REF!="No Data",1,IF(#REF!&lt;&gt;"",1,0))</f>
        <v>#REF!</v>
      </c>
      <c r="AF116" s="205" t="e">
        <f>IF('Crisis Indicator Data'!#REF!="No Data",1,IF(#REF!&lt;&gt;"",1,0))</f>
        <v>#REF!</v>
      </c>
      <c r="AG116" s="205" t="e">
        <f>IF('Crisis Indicator Data'!#REF!="No Data",1,IF(#REF!&lt;&gt;"",1,0))</f>
        <v>#REF!</v>
      </c>
      <c r="AH116" s="205" t="e">
        <f>IF('Crisis Indicator Data'!#REF!="No Data",1,IF(#REF!&lt;&gt;"",1,0))</f>
        <v>#REF!</v>
      </c>
      <c r="AI116" s="205" t="e">
        <f>IF('Crisis Indicator Data'!#REF!="No Data",1,IF(#REF!&lt;&gt;"",1,0))</f>
        <v>#REF!</v>
      </c>
      <c r="AJ116" s="205" t="e">
        <f>IF('Crisis Indicator Data'!#REF!="No Data",1,IF(#REF!&lt;&gt;"",1,0))</f>
        <v>#REF!</v>
      </c>
      <c r="AK116" s="205" t="e">
        <f>IF('Crisis Indicator Data'!#REF!="No Data",1,IF(#REF!&lt;&gt;"",1,0))</f>
        <v>#REF!</v>
      </c>
      <c r="AL116" s="205" t="e">
        <f>IF('Crisis Indicator Data'!#REF!="No Data",1,IF(#REF!&lt;&gt;"",1,0))</f>
        <v>#REF!</v>
      </c>
      <c r="AM116" s="205" t="e">
        <f>IF('Crisis Indicator Data'!#REF!="No Data",1,IF(#REF!&lt;&gt;"",1,0))</f>
        <v>#REF!</v>
      </c>
      <c r="AN116" s="205" t="e">
        <f>IF('Crisis Indicator Data'!#REF!="No Data",1,IF(#REF!&lt;&gt;"",1,0))</f>
        <v>#REF!</v>
      </c>
      <c r="AO116" s="205" t="e">
        <f>IF('Crisis Indicator Data'!#REF!="No Data",1,IF(#REF!&lt;&gt;"",1,0))</f>
        <v>#REF!</v>
      </c>
      <c r="AP116" s="205" t="e">
        <f>IF('Crisis Indicator Data'!#REF!="No Data",1,IF(#REF!&lt;&gt;"",1,0))</f>
        <v>#REF!</v>
      </c>
      <c r="AQ116" s="205" t="e">
        <f>IF('Crisis Indicator Data'!#REF!="No Data",1,IF(#REF!&lt;&gt;"",1,0))</f>
        <v>#REF!</v>
      </c>
      <c r="AR116" s="205" t="e">
        <f>IF('Crisis Indicator Data'!#REF!="No Data",1,IF(#REF!&lt;&gt;"",1,0))</f>
        <v>#REF!</v>
      </c>
      <c r="AS116" s="205" t="e">
        <f>IF('Crisis Indicator Data'!#REF!="No Data",1,IF(#REF!&lt;&gt;"",1,0))</f>
        <v>#REF!</v>
      </c>
      <c r="AT116" s="205" t="e">
        <f>IF('Crisis Indicator Data'!#REF!="No Data",1,IF(#REF!&lt;&gt;"",1,0))</f>
        <v>#REF!</v>
      </c>
      <c r="AU116" s="205" t="e">
        <f>IF('Crisis Indicator Data'!#REF!="No Data",1,IF(#REF!&lt;&gt;"",1,0))</f>
        <v>#REF!</v>
      </c>
      <c r="AV116" s="205" t="e">
        <f>IF('Crisis Indicator Data'!#REF!="No Data",1,IF(#REF!&lt;&gt;"",1,0))</f>
        <v>#REF!</v>
      </c>
      <c r="AW116" s="205" t="e">
        <f>IF('Crisis Indicator Data'!#REF!="No Data",1,IF(#REF!&lt;&gt;"",1,0))</f>
        <v>#REF!</v>
      </c>
      <c r="AX116" s="205" t="e">
        <f>IF('Crisis Indicator Data'!#REF!="No Data",1,IF(#REF!&lt;&gt;"",1,0))</f>
        <v>#REF!</v>
      </c>
      <c r="AY116" s="205" t="e">
        <f>IF('Crisis Indicator Data'!#REF!="No Data",1,IF(#REF!&lt;&gt;"",1,0))</f>
        <v>#REF!</v>
      </c>
      <c r="AZ116" s="205" t="e">
        <f>IF('Crisis Indicator Data'!#REF!="No Data",1,IF(#REF!&lt;&gt;"",1,0))</f>
        <v>#REF!</v>
      </c>
      <c r="BA116" t="e">
        <f t="shared" si="6"/>
        <v>#REF!</v>
      </c>
      <c r="BB116" s="22" t="e">
        <f t="shared" si="7"/>
        <v>#REF!</v>
      </c>
    </row>
    <row r="117" spans="1:54" x14ac:dyDescent="0.35">
      <c r="A117" t="s">
        <v>7090</v>
      </c>
      <c r="B117" s="205" t="e">
        <f>IF('Crisis Indicator Data'!#REF!="No Data",1,IF(#REF!&lt;&gt;"",1,0))</f>
        <v>#REF!</v>
      </c>
      <c r="C117" s="205" t="e">
        <f>IF('Crisis Indicator Data'!#REF!="No Data",1,IF(#REF!&lt;&gt;"",1,0))</f>
        <v>#REF!</v>
      </c>
      <c r="D117" s="205" t="e">
        <f>IF('Crisis Indicator Data'!#REF!="No Data",1,IF(#REF!&lt;&gt;"",1,0))</f>
        <v>#REF!</v>
      </c>
      <c r="E117" s="205" t="e">
        <f>IF('Crisis Indicator Data'!#REF!="No Data",1,IF(#REF!&lt;&gt;"",1,0))</f>
        <v>#REF!</v>
      </c>
      <c r="F117" s="205" t="e">
        <f>IF('Crisis Indicator Data'!#REF!="No Data",1,IF(#REF!&lt;&gt;"",1,0))</f>
        <v>#REF!</v>
      </c>
      <c r="G117" s="205" t="e">
        <f>IF('Crisis Indicator Data'!#REF!="No Data",1,IF(#REF!&lt;&gt;"",1,0))</f>
        <v>#REF!</v>
      </c>
      <c r="H117" s="205" t="e">
        <f>IF('Crisis Indicator Data'!#REF!="No Data",1,IF(#REF!&lt;&gt;"",1,0))</f>
        <v>#REF!</v>
      </c>
      <c r="I117" s="205" t="e">
        <f>IF('Crisis Indicator Data'!#REF!="No Data",1,IF(#REF!&lt;&gt;"",1,0))</f>
        <v>#REF!</v>
      </c>
      <c r="J117" s="205" t="e">
        <f>IF('Crisis Indicator Data'!#REF!="No Data",1,IF(#REF!&lt;&gt;"",1,0))</f>
        <v>#REF!</v>
      </c>
      <c r="K117" s="205" t="e">
        <f>IF('Crisis Indicator Data'!#REF!="No Data",1,IF(#REF!&lt;&gt;"",1,0))</f>
        <v>#REF!</v>
      </c>
      <c r="L117" s="205" t="e">
        <f>IF('Crisis Indicator Data'!#REF!="No Data",1,IF(#REF!&lt;&gt;"",1,0))</f>
        <v>#REF!</v>
      </c>
      <c r="M117" s="205" t="e">
        <f>IF('Crisis Indicator Data'!#REF!="No Data",1,IF(#REF!&lt;&gt;"",1,0))</f>
        <v>#REF!</v>
      </c>
      <c r="N117" s="205" t="e">
        <f>IF('Crisis Indicator Data'!#REF!="No Data",1,IF(#REF!&lt;&gt;"",1,0))</f>
        <v>#REF!</v>
      </c>
      <c r="O117" s="205" t="e">
        <f>IF('Crisis Indicator Data'!#REF!="No Data",1,IF(#REF!&lt;&gt;"",1,0))</f>
        <v>#REF!</v>
      </c>
      <c r="P117" s="205" t="e">
        <f>IF('Crisis Indicator Data'!#REF!="No Data",1,IF(#REF!&lt;&gt;"",1,0))</f>
        <v>#REF!</v>
      </c>
      <c r="Q117" s="205" t="e">
        <f>IF('Crisis Indicator Data'!#REF!="No Data",1,IF(#REF!&lt;&gt;"",1,0))</f>
        <v>#REF!</v>
      </c>
      <c r="R117" s="205" t="e">
        <f>IF('Crisis Indicator Data'!#REF!="No Data",1,IF(#REF!&lt;&gt;"",1,0))</f>
        <v>#REF!</v>
      </c>
      <c r="S117" s="205" t="e">
        <f>IF('Crisis Indicator Data'!#REF!="No Data",1,IF(#REF!&lt;&gt;"",1,0))</f>
        <v>#REF!</v>
      </c>
      <c r="T117" s="205" t="e">
        <f>IF('Crisis Indicator Data'!#REF!="No Data",1,IF(#REF!&lt;&gt;"",1,0))</f>
        <v>#REF!</v>
      </c>
      <c r="U117" s="205" t="e">
        <f>IF('Crisis Indicator Data'!#REF!="No Data",1,IF(#REF!&lt;&gt;"",1,0))</f>
        <v>#REF!</v>
      </c>
      <c r="V117" s="205" t="e">
        <f>IF('Crisis Indicator Data'!#REF!="No Data",1,IF(#REF!&lt;&gt;"",1,0))</f>
        <v>#REF!</v>
      </c>
      <c r="W117" s="205" t="e">
        <f>IF('Crisis Indicator Data'!#REF!="No Data",1,IF(#REF!&lt;&gt;"",1,0))</f>
        <v>#REF!</v>
      </c>
      <c r="X117" s="205" t="e">
        <f>IF('Crisis Indicator Data'!#REF!="No Data",1,IF(#REF!&lt;&gt;"",1,0))</f>
        <v>#REF!</v>
      </c>
      <c r="Y117" s="205" t="e">
        <f>IF('Crisis Indicator Data'!#REF!="No Data",1,IF(#REF!&lt;&gt;"",1,0))</f>
        <v>#REF!</v>
      </c>
      <c r="Z117" s="205" t="e">
        <f>IF('Crisis Indicator Data'!#REF!="No Data",1,IF(#REF!&lt;&gt;"",1,0))</f>
        <v>#REF!</v>
      </c>
      <c r="AA117" s="205" t="e">
        <f>IF('Crisis Indicator Data'!#REF!="No Data",1,IF(#REF!&lt;&gt;"",1,0))</f>
        <v>#REF!</v>
      </c>
      <c r="AB117" s="205" t="e">
        <f>IF('Crisis Indicator Data'!#REF!="No Data",1,IF(#REF!&lt;&gt;"",1,0))</f>
        <v>#REF!</v>
      </c>
      <c r="AC117" s="205" t="e">
        <f>IF('Crisis Indicator Data'!#REF!="No Data",1,IF(#REF!&lt;&gt;"",1,0))</f>
        <v>#REF!</v>
      </c>
      <c r="AD117" s="205" t="e">
        <f>IF('Crisis Indicator Data'!#REF!="No Data",1,IF(#REF!&lt;&gt;"",1,0))</f>
        <v>#REF!</v>
      </c>
      <c r="AE117" s="205" t="e">
        <f>IF('Crisis Indicator Data'!#REF!="No Data",1,IF(#REF!&lt;&gt;"",1,0))</f>
        <v>#REF!</v>
      </c>
      <c r="AF117" s="205" t="e">
        <f>IF('Crisis Indicator Data'!#REF!="No Data",1,IF(#REF!&lt;&gt;"",1,0))</f>
        <v>#REF!</v>
      </c>
      <c r="AG117" s="205" t="e">
        <f>IF('Crisis Indicator Data'!#REF!="No Data",1,IF(#REF!&lt;&gt;"",1,0))</f>
        <v>#REF!</v>
      </c>
      <c r="AH117" s="205" t="e">
        <f>IF('Crisis Indicator Data'!#REF!="No Data",1,IF(#REF!&lt;&gt;"",1,0))</f>
        <v>#REF!</v>
      </c>
      <c r="AI117" s="205" t="e">
        <f>IF('Crisis Indicator Data'!#REF!="No Data",1,IF(#REF!&lt;&gt;"",1,0))</f>
        <v>#REF!</v>
      </c>
      <c r="AJ117" s="205" t="e">
        <f>IF('Crisis Indicator Data'!#REF!="No Data",1,IF(#REF!&lt;&gt;"",1,0))</f>
        <v>#REF!</v>
      </c>
      <c r="AK117" s="205" t="e">
        <f>IF('Crisis Indicator Data'!#REF!="No Data",1,IF(#REF!&lt;&gt;"",1,0))</f>
        <v>#REF!</v>
      </c>
      <c r="AL117" s="205" t="e">
        <f>IF('Crisis Indicator Data'!#REF!="No Data",1,IF(#REF!&lt;&gt;"",1,0))</f>
        <v>#REF!</v>
      </c>
      <c r="AM117" s="205" t="e">
        <f>IF('Crisis Indicator Data'!#REF!="No Data",1,IF(#REF!&lt;&gt;"",1,0))</f>
        <v>#REF!</v>
      </c>
      <c r="AN117" s="205" t="e">
        <f>IF('Crisis Indicator Data'!#REF!="No Data",1,IF(#REF!&lt;&gt;"",1,0))</f>
        <v>#REF!</v>
      </c>
      <c r="AO117" s="205" t="e">
        <f>IF('Crisis Indicator Data'!#REF!="No Data",1,IF(#REF!&lt;&gt;"",1,0))</f>
        <v>#REF!</v>
      </c>
      <c r="AP117" s="205" t="e">
        <f>IF('Crisis Indicator Data'!#REF!="No Data",1,IF(#REF!&lt;&gt;"",1,0))</f>
        <v>#REF!</v>
      </c>
      <c r="AQ117" s="205" t="e">
        <f>IF('Crisis Indicator Data'!#REF!="No Data",1,IF(#REF!&lt;&gt;"",1,0))</f>
        <v>#REF!</v>
      </c>
      <c r="AR117" s="205" t="e">
        <f>IF('Crisis Indicator Data'!#REF!="No Data",1,IF(#REF!&lt;&gt;"",1,0))</f>
        <v>#REF!</v>
      </c>
      <c r="AS117" s="205" t="e">
        <f>IF('Crisis Indicator Data'!#REF!="No Data",1,IF(#REF!&lt;&gt;"",1,0))</f>
        <v>#REF!</v>
      </c>
      <c r="AT117" s="205" t="e">
        <f>IF('Crisis Indicator Data'!#REF!="No Data",1,IF(#REF!&lt;&gt;"",1,0))</f>
        <v>#REF!</v>
      </c>
      <c r="AU117" s="205" t="e">
        <f>IF('Crisis Indicator Data'!#REF!="No Data",1,IF(#REF!&lt;&gt;"",1,0))</f>
        <v>#REF!</v>
      </c>
      <c r="AV117" s="205" t="e">
        <f>IF('Crisis Indicator Data'!#REF!="No Data",1,IF(#REF!&lt;&gt;"",1,0))</f>
        <v>#REF!</v>
      </c>
      <c r="AW117" s="205" t="e">
        <f>IF('Crisis Indicator Data'!#REF!="No Data",1,IF(#REF!&lt;&gt;"",1,0))</f>
        <v>#REF!</v>
      </c>
      <c r="AX117" s="205" t="e">
        <f>IF('Crisis Indicator Data'!#REF!="No Data",1,IF(#REF!&lt;&gt;"",1,0))</f>
        <v>#REF!</v>
      </c>
      <c r="AY117" s="205" t="e">
        <f>IF('Crisis Indicator Data'!#REF!="No Data",1,IF(#REF!&lt;&gt;"",1,0))</f>
        <v>#REF!</v>
      </c>
      <c r="AZ117" s="205" t="e">
        <f>IF('Crisis Indicator Data'!#REF!="No Data",1,IF(#REF!&lt;&gt;"",1,0))</f>
        <v>#REF!</v>
      </c>
      <c r="BA117" t="e">
        <f t="shared" si="6"/>
        <v>#REF!</v>
      </c>
      <c r="BB117" s="22" t="e">
        <f t="shared" si="7"/>
        <v>#REF!</v>
      </c>
    </row>
    <row r="118" spans="1:54" x14ac:dyDescent="0.35">
      <c r="A118" t="s">
        <v>7085</v>
      </c>
      <c r="B118" s="205" t="e">
        <f>IF('Crisis Indicator Data'!#REF!="No Data",1,IF(#REF!&lt;&gt;"",1,0))</f>
        <v>#REF!</v>
      </c>
      <c r="C118" s="205" t="e">
        <f>IF('Crisis Indicator Data'!#REF!="No Data",1,IF(#REF!&lt;&gt;"",1,0))</f>
        <v>#REF!</v>
      </c>
      <c r="D118" s="205" t="e">
        <f>IF('Crisis Indicator Data'!#REF!="No Data",1,IF(#REF!&lt;&gt;"",1,0))</f>
        <v>#REF!</v>
      </c>
      <c r="E118" s="205" t="e">
        <f>IF('Crisis Indicator Data'!#REF!="No Data",1,IF(#REF!&lt;&gt;"",1,0))</f>
        <v>#REF!</v>
      </c>
      <c r="F118" s="205" t="e">
        <f>IF('Crisis Indicator Data'!#REF!="No Data",1,IF(#REF!&lt;&gt;"",1,0))</f>
        <v>#REF!</v>
      </c>
      <c r="G118" s="205" t="e">
        <f>IF('Crisis Indicator Data'!#REF!="No Data",1,IF(#REF!&lt;&gt;"",1,0))</f>
        <v>#REF!</v>
      </c>
      <c r="H118" s="205" t="e">
        <f>IF('Crisis Indicator Data'!#REF!="No Data",1,IF(#REF!&lt;&gt;"",1,0))</f>
        <v>#REF!</v>
      </c>
      <c r="I118" s="205" t="e">
        <f>IF('Crisis Indicator Data'!#REF!="No Data",1,IF(#REF!&lt;&gt;"",1,0))</f>
        <v>#REF!</v>
      </c>
      <c r="J118" s="205" t="e">
        <f>IF('Crisis Indicator Data'!#REF!="No Data",1,IF(#REF!&lt;&gt;"",1,0))</f>
        <v>#REF!</v>
      </c>
      <c r="K118" s="205" t="e">
        <f>IF('Crisis Indicator Data'!#REF!="No Data",1,IF(#REF!&lt;&gt;"",1,0))</f>
        <v>#REF!</v>
      </c>
      <c r="L118" s="205" t="e">
        <f>IF('Crisis Indicator Data'!#REF!="No Data",1,IF(#REF!&lt;&gt;"",1,0))</f>
        <v>#REF!</v>
      </c>
      <c r="M118" s="205" t="e">
        <f>IF('Crisis Indicator Data'!#REF!="No Data",1,IF(#REF!&lt;&gt;"",1,0))</f>
        <v>#REF!</v>
      </c>
      <c r="N118" s="205" t="e">
        <f>IF('Crisis Indicator Data'!#REF!="No Data",1,IF(#REF!&lt;&gt;"",1,0))</f>
        <v>#REF!</v>
      </c>
      <c r="O118" s="205" t="e">
        <f>IF('Crisis Indicator Data'!#REF!="No Data",1,IF(#REF!&lt;&gt;"",1,0))</f>
        <v>#REF!</v>
      </c>
      <c r="P118" s="205" t="e">
        <f>IF('Crisis Indicator Data'!#REF!="No Data",1,IF(#REF!&lt;&gt;"",1,0))</f>
        <v>#REF!</v>
      </c>
      <c r="Q118" s="205" t="e">
        <f>IF('Crisis Indicator Data'!#REF!="No Data",1,IF(#REF!&lt;&gt;"",1,0))</f>
        <v>#REF!</v>
      </c>
      <c r="R118" s="205" t="e">
        <f>IF('Crisis Indicator Data'!#REF!="No Data",1,IF(#REF!&lt;&gt;"",1,0))</f>
        <v>#REF!</v>
      </c>
      <c r="S118" s="205" t="e">
        <f>IF('Crisis Indicator Data'!#REF!="No Data",1,IF(#REF!&lt;&gt;"",1,0))</f>
        <v>#REF!</v>
      </c>
      <c r="T118" s="205" t="e">
        <f>IF('Crisis Indicator Data'!#REF!="No Data",1,IF(#REF!&lt;&gt;"",1,0))</f>
        <v>#REF!</v>
      </c>
      <c r="U118" s="205" t="e">
        <f>IF('Crisis Indicator Data'!#REF!="No Data",1,IF(#REF!&lt;&gt;"",1,0))</f>
        <v>#REF!</v>
      </c>
      <c r="V118" s="205" t="e">
        <f>IF('Crisis Indicator Data'!#REF!="No Data",1,IF(#REF!&lt;&gt;"",1,0))</f>
        <v>#REF!</v>
      </c>
      <c r="W118" s="205" t="e">
        <f>IF('Crisis Indicator Data'!#REF!="No Data",1,IF(#REF!&lt;&gt;"",1,0))</f>
        <v>#REF!</v>
      </c>
      <c r="X118" s="205" t="e">
        <f>IF('Crisis Indicator Data'!#REF!="No Data",1,IF(#REF!&lt;&gt;"",1,0))</f>
        <v>#REF!</v>
      </c>
      <c r="Y118" s="205" t="e">
        <f>IF('Crisis Indicator Data'!#REF!="No Data",1,IF(#REF!&lt;&gt;"",1,0))</f>
        <v>#REF!</v>
      </c>
      <c r="Z118" s="205" t="e">
        <f>IF('Crisis Indicator Data'!#REF!="No Data",1,IF(#REF!&lt;&gt;"",1,0))</f>
        <v>#REF!</v>
      </c>
      <c r="AA118" s="205" t="e">
        <f>IF('Crisis Indicator Data'!#REF!="No Data",1,IF(#REF!&lt;&gt;"",1,0))</f>
        <v>#REF!</v>
      </c>
      <c r="AB118" s="205" t="e">
        <f>IF('Crisis Indicator Data'!#REF!="No Data",1,IF(#REF!&lt;&gt;"",1,0))</f>
        <v>#REF!</v>
      </c>
      <c r="AC118" s="205" t="e">
        <f>IF('Crisis Indicator Data'!#REF!="No Data",1,IF(#REF!&lt;&gt;"",1,0))</f>
        <v>#REF!</v>
      </c>
      <c r="AD118" s="205" t="e">
        <f>IF('Crisis Indicator Data'!#REF!="No Data",1,IF(#REF!&lt;&gt;"",1,0))</f>
        <v>#REF!</v>
      </c>
      <c r="AE118" s="205" t="e">
        <f>IF('Crisis Indicator Data'!#REF!="No Data",1,IF(#REF!&lt;&gt;"",1,0))</f>
        <v>#REF!</v>
      </c>
      <c r="AF118" s="205" t="e">
        <f>IF('Crisis Indicator Data'!#REF!="No Data",1,IF(#REF!&lt;&gt;"",1,0))</f>
        <v>#REF!</v>
      </c>
      <c r="AG118" s="205" t="e">
        <f>IF('Crisis Indicator Data'!#REF!="No Data",1,IF(#REF!&lt;&gt;"",1,0))</f>
        <v>#REF!</v>
      </c>
      <c r="AH118" s="205" t="e">
        <f>IF('Crisis Indicator Data'!#REF!="No Data",1,IF(#REF!&lt;&gt;"",1,0))</f>
        <v>#REF!</v>
      </c>
      <c r="AI118" s="205" t="e">
        <f>IF('Crisis Indicator Data'!#REF!="No Data",1,IF(#REF!&lt;&gt;"",1,0))</f>
        <v>#REF!</v>
      </c>
      <c r="AJ118" s="205" t="e">
        <f>IF('Crisis Indicator Data'!#REF!="No Data",1,IF(#REF!&lt;&gt;"",1,0))</f>
        <v>#REF!</v>
      </c>
      <c r="AK118" s="205" t="e">
        <f>IF('Crisis Indicator Data'!#REF!="No Data",1,IF(#REF!&lt;&gt;"",1,0))</f>
        <v>#REF!</v>
      </c>
      <c r="AL118" s="205" t="e">
        <f>IF('Crisis Indicator Data'!#REF!="No Data",1,IF(#REF!&lt;&gt;"",1,0))</f>
        <v>#REF!</v>
      </c>
      <c r="AM118" s="205" t="e">
        <f>IF('Crisis Indicator Data'!#REF!="No Data",1,IF(#REF!&lt;&gt;"",1,0))</f>
        <v>#REF!</v>
      </c>
      <c r="AN118" s="205" t="e">
        <f>IF('Crisis Indicator Data'!#REF!="No Data",1,IF(#REF!&lt;&gt;"",1,0))</f>
        <v>#REF!</v>
      </c>
      <c r="AO118" s="205" t="e">
        <f>IF('Crisis Indicator Data'!#REF!="No Data",1,IF(#REF!&lt;&gt;"",1,0))</f>
        <v>#REF!</v>
      </c>
      <c r="AP118" s="205" t="e">
        <f>IF('Crisis Indicator Data'!#REF!="No Data",1,IF(#REF!&lt;&gt;"",1,0))</f>
        <v>#REF!</v>
      </c>
      <c r="AQ118" s="205" t="e">
        <f>IF('Crisis Indicator Data'!#REF!="No Data",1,IF(#REF!&lt;&gt;"",1,0))</f>
        <v>#REF!</v>
      </c>
      <c r="AR118" s="205" t="e">
        <f>IF('Crisis Indicator Data'!#REF!="No Data",1,IF(#REF!&lt;&gt;"",1,0))</f>
        <v>#REF!</v>
      </c>
      <c r="AS118" s="205" t="e">
        <f>IF('Crisis Indicator Data'!#REF!="No Data",1,IF(#REF!&lt;&gt;"",1,0))</f>
        <v>#REF!</v>
      </c>
      <c r="AT118" s="205" t="e">
        <f>IF('Crisis Indicator Data'!#REF!="No Data",1,IF(#REF!&lt;&gt;"",1,0))</f>
        <v>#REF!</v>
      </c>
      <c r="AU118" s="205" t="e">
        <f>IF('Crisis Indicator Data'!#REF!="No Data",1,IF(#REF!&lt;&gt;"",1,0))</f>
        <v>#REF!</v>
      </c>
      <c r="AV118" s="205" t="e">
        <f>IF('Crisis Indicator Data'!#REF!="No Data",1,IF(#REF!&lt;&gt;"",1,0))</f>
        <v>#REF!</v>
      </c>
      <c r="AW118" s="205" t="e">
        <f>IF('Crisis Indicator Data'!#REF!="No Data",1,IF(#REF!&lt;&gt;"",1,0))</f>
        <v>#REF!</v>
      </c>
      <c r="AX118" s="205" t="e">
        <f>IF('Crisis Indicator Data'!#REF!="No Data",1,IF(#REF!&lt;&gt;"",1,0))</f>
        <v>#REF!</v>
      </c>
      <c r="AY118" s="205" t="e">
        <f>IF('Crisis Indicator Data'!#REF!="No Data",1,IF(#REF!&lt;&gt;"",1,0))</f>
        <v>#REF!</v>
      </c>
      <c r="AZ118" s="205" t="e">
        <f>IF('Crisis Indicator Data'!#REF!="No Data",1,IF(#REF!&lt;&gt;"",1,0))</f>
        <v>#REF!</v>
      </c>
      <c r="BA118" t="e">
        <f t="shared" si="6"/>
        <v>#REF!</v>
      </c>
      <c r="BB118" s="22" t="e">
        <f t="shared" si="7"/>
        <v>#REF!</v>
      </c>
    </row>
    <row r="119" spans="1:54" x14ac:dyDescent="0.35">
      <c r="A119" t="s">
        <v>7096</v>
      </c>
      <c r="B119" s="205" t="e">
        <f>IF('Crisis Indicator Data'!#REF!="No Data",1,IF(#REF!&lt;&gt;"",1,0))</f>
        <v>#REF!</v>
      </c>
      <c r="C119" s="205" t="e">
        <f>IF('Crisis Indicator Data'!#REF!="No Data",1,IF(#REF!&lt;&gt;"",1,0))</f>
        <v>#REF!</v>
      </c>
      <c r="D119" s="205" t="e">
        <f>IF('Crisis Indicator Data'!#REF!="No Data",1,IF(#REF!&lt;&gt;"",1,0))</f>
        <v>#REF!</v>
      </c>
      <c r="E119" s="205" t="e">
        <f>IF('Crisis Indicator Data'!#REF!="No Data",1,IF(#REF!&lt;&gt;"",1,0))</f>
        <v>#REF!</v>
      </c>
      <c r="F119" s="205" t="e">
        <f>IF('Crisis Indicator Data'!#REF!="No Data",1,IF(#REF!&lt;&gt;"",1,0))</f>
        <v>#REF!</v>
      </c>
      <c r="G119" s="205" t="e">
        <f>IF('Crisis Indicator Data'!#REF!="No Data",1,IF(#REF!&lt;&gt;"",1,0))</f>
        <v>#REF!</v>
      </c>
      <c r="H119" s="205" t="e">
        <f>IF('Crisis Indicator Data'!#REF!="No Data",1,IF(#REF!&lt;&gt;"",1,0))</f>
        <v>#REF!</v>
      </c>
      <c r="I119" s="205" t="e">
        <f>IF('Crisis Indicator Data'!#REF!="No Data",1,IF(#REF!&lt;&gt;"",1,0))</f>
        <v>#REF!</v>
      </c>
      <c r="J119" s="205" t="e">
        <f>IF('Crisis Indicator Data'!#REF!="No Data",1,IF(#REF!&lt;&gt;"",1,0))</f>
        <v>#REF!</v>
      </c>
      <c r="K119" s="205" t="e">
        <f>IF('Crisis Indicator Data'!#REF!="No Data",1,IF(#REF!&lt;&gt;"",1,0))</f>
        <v>#REF!</v>
      </c>
      <c r="L119" s="205" t="e">
        <f>IF('Crisis Indicator Data'!#REF!="No Data",1,IF(#REF!&lt;&gt;"",1,0))</f>
        <v>#REF!</v>
      </c>
      <c r="M119" s="205" t="e">
        <f>IF('Crisis Indicator Data'!#REF!="No Data",1,IF(#REF!&lt;&gt;"",1,0))</f>
        <v>#REF!</v>
      </c>
      <c r="N119" s="205" t="e">
        <f>IF('Crisis Indicator Data'!#REF!="No Data",1,IF(#REF!&lt;&gt;"",1,0))</f>
        <v>#REF!</v>
      </c>
      <c r="O119" s="205" t="e">
        <f>IF('Crisis Indicator Data'!#REF!="No Data",1,IF(#REF!&lt;&gt;"",1,0))</f>
        <v>#REF!</v>
      </c>
      <c r="P119" s="205" t="e">
        <f>IF('Crisis Indicator Data'!#REF!="No Data",1,IF(#REF!&lt;&gt;"",1,0))</f>
        <v>#REF!</v>
      </c>
      <c r="Q119" s="205" t="e">
        <f>IF('Crisis Indicator Data'!#REF!="No Data",1,IF(#REF!&lt;&gt;"",1,0))</f>
        <v>#REF!</v>
      </c>
      <c r="R119" s="205" t="e">
        <f>IF('Crisis Indicator Data'!#REF!="No Data",1,IF(#REF!&lt;&gt;"",1,0))</f>
        <v>#REF!</v>
      </c>
      <c r="S119" s="205" t="e">
        <f>IF('Crisis Indicator Data'!#REF!="No Data",1,IF(#REF!&lt;&gt;"",1,0))</f>
        <v>#REF!</v>
      </c>
      <c r="T119" s="205" t="e">
        <f>IF('Crisis Indicator Data'!#REF!="No Data",1,IF(#REF!&lt;&gt;"",1,0))</f>
        <v>#REF!</v>
      </c>
      <c r="U119" s="205" t="e">
        <f>IF('Crisis Indicator Data'!#REF!="No Data",1,IF(#REF!&lt;&gt;"",1,0))</f>
        <v>#REF!</v>
      </c>
      <c r="V119" s="205" t="e">
        <f>IF('Crisis Indicator Data'!#REF!="No Data",1,IF(#REF!&lt;&gt;"",1,0))</f>
        <v>#REF!</v>
      </c>
      <c r="W119" s="205" t="e">
        <f>IF('Crisis Indicator Data'!#REF!="No Data",1,IF(#REF!&lt;&gt;"",1,0))</f>
        <v>#REF!</v>
      </c>
      <c r="X119" s="205" t="e">
        <f>IF('Crisis Indicator Data'!#REF!="No Data",1,IF(#REF!&lt;&gt;"",1,0))</f>
        <v>#REF!</v>
      </c>
      <c r="Y119" s="205" t="e">
        <f>IF('Crisis Indicator Data'!#REF!="No Data",1,IF(#REF!&lt;&gt;"",1,0))</f>
        <v>#REF!</v>
      </c>
      <c r="Z119" s="205" t="e">
        <f>IF('Crisis Indicator Data'!#REF!="No Data",1,IF(#REF!&lt;&gt;"",1,0))</f>
        <v>#REF!</v>
      </c>
      <c r="AA119" s="205" t="e">
        <f>IF('Crisis Indicator Data'!#REF!="No Data",1,IF(#REF!&lt;&gt;"",1,0))</f>
        <v>#REF!</v>
      </c>
      <c r="AB119" s="205" t="e">
        <f>IF('Crisis Indicator Data'!#REF!="No Data",1,IF(#REF!&lt;&gt;"",1,0))</f>
        <v>#REF!</v>
      </c>
      <c r="AC119" s="205" t="e">
        <f>IF('Crisis Indicator Data'!#REF!="No Data",1,IF(#REF!&lt;&gt;"",1,0))</f>
        <v>#REF!</v>
      </c>
      <c r="AD119" s="205" t="e">
        <f>IF('Crisis Indicator Data'!#REF!="No Data",1,IF(#REF!&lt;&gt;"",1,0))</f>
        <v>#REF!</v>
      </c>
      <c r="AE119" s="205" t="e">
        <f>IF('Crisis Indicator Data'!#REF!="No Data",1,IF(#REF!&lt;&gt;"",1,0))</f>
        <v>#REF!</v>
      </c>
      <c r="AF119" s="205" t="e">
        <f>IF('Crisis Indicator Data'!#REF!="No Data",1,IF(#REF!&lt;&gt;"",1,0))</f>
        <v>#REF!</v>
      </c>
      <c r="AG119" s="205" t="e">
        <f>IF('Crisis Indicator Data'!#REF!="No Data",1,IF(#REF!&lt;&gt;"",1,0))</f>
        <v>#REF!</v>
      </c>
      <c r="AH119" s="205" t="e">
        <f>IF('Crisis Indicator Data'!#REF!="No Data",1,IF(#REF!&lt;&gt;"",1,0))</f>
        <v>#REF!</v>
      </c>
      <c r="AI119" s="205" t="e">
        <f>IF('Crisis Indicator Data'!#REF!="No Data",1,IF(#REF!&lt;&gt;"",1,0))</f>
        <v>#REF!</v>
      </c>
      <c r="AJ119" s="205" t="e">
        <f>IF('Crisis Indicator Data'!#REF!="No Data",1,IF(#REF!&lt;&gt;"",1,0))</f>
        <v>#REF!</v>
      </c>
      <c r="AK119" s="205" t="e">
        <f>IF('Crisis Indicator Data'!#REF!="No Data",1,IF(#REF!&lt;&gt;"",1,0))</f>
        <v>#REF!</v>
      </c>
      <c r="AL119" s="205" t="e">
        <f>IF('Crisis Indicator Data'!#REF!="No Data",1,IF(#REF!&lt;&gt;"",1,0))</f>
        <v>#REF!</v>
      </c>
      <c r="AM119" s="205" t="e">
        <f>IF('Crisis Indicator Data'!#REF!="No Data",1,IF(#REF!&lt;&gt;"",1,0))</f>
        <v>#REF!</v>
      </c>
      <c r="AN119" s="205" t="e">
        <f>IF('Crisis Indicator Data'!#REF!="No Data",1,IF(#REF!&lt;&gt;"",1,0))</f>
        <v>#REF!</v>
      </c>
      <c r="AO119" s="205" t="e">
        <f>IF('Crisis Indicator Data'!#REF!="No Data",1,IF(#REF!&lt;&gt;"",1,0))</f>
        <v>#REF!</v>
      </c>
      <c r="AP119" s="205" t="e">
        <f>IF('Crisis Indicator Data'!#REF!="No Data",1,IF(#REF!&lt;&gt;"",1,0))</f>
        <v>#REF!</v>
      </c>
      <c r="AQ119" s="205" t="e">
        <f>IF('Crisis Indicator Data'!#REF!="No Data",1,IF(#REF!&lt;&gt;"",1,0))</f>
        <v>#REF!</v>
      </c>
      <c r="AR119" s="205" t="e">
        <f>IF('Crisis Indicator Data'!#REF!="No Data",1,IF(#REF!&lt;&gt;"",1,0))</f>
        <v>#REF!</v>
      </c>
      <c r="AS119" s="205" t="e">
        <f>IF('Crisis Indicator Data'!#REF!="No Data",1,IF(#REF!&lt;&gt;"",1,0))</f>
        <v>#REF!</v>
      </c>
      <c r="AT119" s="205" t="e">
        <f>IF('Crisis Indicator Data'!#REF!="No Data",1,IF(#REF!&lt;&gt;"",1,0))</f>
        <v>#REF!</v>
      </c>
      <c r="AU119" s="205" t="e">
        <f>IF('Crisis Indicator Data'!#REF!="No Data",1,IF(#REF!&lt;&gt;"",1,0))</f>
        <v>#REF!</v>
      </c>
      <c r="AV119" s="205" t="e">
        <f>IF('Crisis Indicator Data'!#REF!="No Data",1,IF(#REF!&lt;&gt;"",1,0))</f>
        <v>#REF!</v>
      </c>
      <c r="AW119" s="205" t="e">
        <f>IF('Crisis Indicator Data'!#REF!="No Data",1,IF(#REF!&lt;&gt;"",1,0))</f>
        <v>#REF!</v>
      </c>
      <c r="AX119" s="205" t="e">
        <f>IF('Crisis Indicator Data'!#REF!="No Data",1,IF(#REF!&lt;&gt;"",1,0))</f>
        <v>#REF!</v>
      </c>
      <c r="AY119" s="205" t="e">
        <f>IF('Crisis Indicator Data'!#REF!="No Data",1,IF(#REF!&lt;&gt;"",1,0))</f>
        <v>#REF!</v>
      </c>
      <c r="AZ119" s="205" t="e">
        <f>IF('Crisis Indicator Data'!#REF!="No Data",1,IF(#REF!&lt;&gt;"",1,0))</f>
        <v>#REF!</v>
      </c>
      <c r="BA119" t="e">
        <f t="shared" si="6"/>
        <v>#REF!</v>
      </c>
      <c r="BB119" s="22" t="e">
        <f t="shared" si="7"/>
        <v>#REF!</v>
      </c>
    </row>
    <row r="120" spans="1:54" x14ac:dyDescent="0.35">
      <c r="A120" t="s">
        <v>7107</v>
      </c>
      <c r="B120" s="205" t="e">
        <f>IF('Crisis Indicator Data'!#REF!="No Data",1,IF(#REF!&lt;&gt;"",1,0))</f>
        <v>#REF!</v>
      </c>
      <c r="C120" s="205" t="e">
        <f>IF('Crisis Indicator Data'!#REF!="No Data",1,IF(#REF!&lt;&gt;"",1,0))</f>
        <v>#REF!</v>
      </c>
      <c r="D120" s="205" t="e">
        <f>IF('Crisis Indicator Data'!#REF!="No Data",1,IF(#REF!&lt;&gt;"",1,0))</f>
        <v>#REF!</v>
      </c>
      <c r="E120" s="205" t="e">
        <f>IF('Crisis Indicator Data'!#REF!="No Data",1,IF(#REF!&lt;&gt;"",1,0))</f>
        <v>#REF!</v>
      </c>
      <c r="F120" s="205" t="e">
        <f>IF('Crisis Indicator Data'!#REF!="No Data",1,IF(#REF!&lt;&gt;"",1,0))</f>
        <v>#REF!</v>
      </c>
      <c r="G120" s="205" t="e">
        <f>IF('Crisis Indicator Data'!#REF!="No Data",1,IF(#REF!&lt;&gt;"",1,0))</f>
        <v>#REF!</v>
      </c>
      <c r="H120" s="205" t="e">
        <f>IF('Crisis Indicator Data'!#REF!="No Data",1,IF(#REF!&lt;&gt;"",1,0))</f>
        <v>#REF!</v>
      </c>
      <c r="I120" s="205" t="e">
        <f>IF('Crisis Indicator Data'!#REF!="No Data",1,IF(#REF!&lt;&gt;"",1,0))</f>
        <v>#REF!</v>
      </c>
      <c r="J120" s="205" t="e">
        <f>IF('Crisis Indicator Data'!#REF!="No Data",1,IF(#REF!&lt;&gt;"",1,0))</f>
        <v>#REF!</v>
      </c>
      <c r="K120" s="205" t="e">
        <f>IF('Crisis Indicator Data'!#REF!="No Data",1,IF(#REF!&lt;&gt;"",1,0))</f>
        <v>#REF!</v>
      </c>
      <c r="L120" s="205" t="e">
        <f>IF('Crisis Indicator Data'!#REF!="No Data",1,IF(#REF!&lt;&gt;"",1,0))</f>
        <v>#REF!</v>
      </c>
      <c r="M120" s="205" t="e">
        <f>IF('Crisis Indicator Data'!#REF!="No Data",1,IF(#REF!&lt;&gt;"",1,0))</f>
        <v>#REF!</v>
      </c>
      <c r="N120" s="205" t="e">
        <f>IF('Crisis Indicator Data'!#REF!="No Data",1,IF(#REF!&lt;&gt;"",1,0))</f>
        <v>#REF!</v>
      </c>
      <c r="O120" s="205" t="e">
        <f>IF('Crisis Indicator Data'!#REF!="No Data",1,IF(#REF!&lt;&gt;"",1,0))</f>
        <v>#REF!</v>
      </c>
      <c r="P120" s="205" t="e">
        <f>IF('Crisis Indicator Data'!#REF!="No Data",1,IF(#REF!&lt;&gt;"",1,0))</f>
        <v>#REF!</v>
      </c>
      <c r="Q120" s="205" t="e">
        <f>IF('Crisis Indicator Data'!#REF!="No Data",1,IF(#REF!&lt;&gt;"",1,0))</f>
        <v>#REF!</v>
      </c>
      <c r="R120" s="205" t="e">
        <f>IF('Crisis Indicator Data'!#REF!="No Data",1,IF(#REF!&lt;&gt;"",1,0))</f>
        <v>#REF!</v>
      </c>
      <c r="S120" s="205" t="e">
        <f>IF('Crisis Indicator Data'!#REF!="No Data",1,IF(#REF!&lt;&gt;"",1,0))</f>
        <v>#REF!</v>
      </c>
      <c r="T120" s="205" t="e">
        <f>IF('Crisis Indicator Data'!#REF!="No Data",1,IF(#REF!&lt;&gt;"",1,0))</f>
        <v>#REF!</v>
      </c>
      <c r="U120" s="205" t="e">
        <f>IF('Crisis Indicator Data'!#REF!="No Data",1,IF(#REF!&lt;&gt;"",1,0))</f>
        <v>#REF!</v>
      </c>
      <c r="V120" s="205" t="e">
        <f>IF('Crisis Indicator Data'!#REF!="No Data",1,IF(#REF!&lt;&gt;"",1,0))</f>
        <v>#REF!</v>
      </c>
      <c r="W120" s="205" t="e">
        <f>IF('Crisis Indicator Data'!#REF!="No Data",1,IF(#REF!&lt;&gt;"",1,0))</f>
        <v>#REF!</v>
      </c>
      <c r="X120" s="205" t="e">
        <f>IF('Crisis Indicator Data'!#REF!="No Data",1,IF(#REF!&lt;&gt;"",1,0))</f>
        <v>#REF!</v>
      </c>
      <c r="Y120" s="205" t="e">
        <f>IF('Crisis Indicator Data'!#REF!="No Data",1,IF(#REF!&lt;&gt;"",1,0))</f>
        <v>#REF!</v>
      </c>
      <c r="Z120" s="205" t="e">
        <f>IF('Crisis Indicator Data'!#REF!="No Data",1,IF(#REF!&lt;&gt;"",1,0))</f>
        <v>#REF!</v>
      </c>
      <c r="AA120" s="205" t="e">
        <f>IF('Crisis Indicator Data'!#REF!="No Data",1,IF(#REF!&lt;&gt;"",1,0))</f>
        <v>#REF!</v>
      </c>
      <c r="AB120" s="205" t="e">
        <f>IF('Crisis Indicator Data'!#REF!="No Data",1,IF(#REF!&lt;&gt;"",1,0))</f>
        <v>#REF!</v>
      </c>
      <c r="AC120" s="205" t="e">
        <f>IF('Crisis Indicator Data'!#REF!="No Data",1,IF(#REF!&lt;&gt;"",1,0))</f>
        <v>#REF!</v>
      </c>
      <c r="AD120" s="205" t="e">
        <f>IF('Crisis Indicator Data'!#REF!="No Data",1,IF(#REF!&lt;&gt;"",1,0))</f>
        <v>#REF!</v>
      </c>
      <c r="AE120" s="205" t="e">
        <f>IF('Crisis Indicator Data'!#REF!="No Data",1,IF(#REF!&lt;&gt;"",1,0))</f>
        <v>#REF!</v>
      </c>
      <c r="AF120" s="205" t="e">
        <f>IF('Crisis Indicator Data'!#REF!="No Data",1,IF(#REF!&lt;&gt;"",1,0))</f>
        <v>#REF!</v>
      </c>
      <c r="AG120" s="205" t="e">
        <f>IF('Crisis Indicator Data'!#REF!="No Data",1,IF(#REF!&lt;&gt;"",1,0))</f>
        <v>#REF!</v>
      </c>
      <c r="AH120" s="205" t="e">
        <f>IF('Crisis Indicator Data'!#REF!="No Data",1,IF(#REF!&lt;&gt;"",1,0))</f>
        <v>#REF!</v>
      </c>
      <c r="AI120" s="205" t="e">
        <f>IF('Crisis Indicator Data'!#REF!="No Data",1,IF(#REF!&lt;&gt;"",1,0))</f>
        <v>#REF!</v>
      </c>
      <c r="AJ120" s="205" t="e">
        <f>IF('Crisis Indicator Data'!#REF!="No Data",1,IF(#REF!&lt;&gt;"",1,0))</f>
        <v>#REF!</v>
      </c>
      <c r="AK120" s="205" t="e">
        <f>IF('Crisis Indicator Data'!#REF!="No Data",1,IF(#REF!&lt;&gt;"",1,0))</f>
        <v>#REF!</v>
      </c>
      <c r="AL120" s="205" t="e">
        <f>IF('Crisis Indicator Data'!#REF!="No Data",1,IF(#REF!&lt;&gt;"",1,0))</f>
        <v>#REF!</v>
      </c>
      <c r="AM120" s="205" t="e">
        <f>IF('Crisis Indicator Data'!#REF!="No Data",1,IF(#REF!&lt;&gt;"",1,0))</f>
        <v>#REF!</v>
      </c>
      <c r="AN120" s="205" t="e">
        <f>IF('Crisis Indicator Data'!#REF!="No Data",1,IF(#REF!&lt;&gt;"",1,0))</f>
        <v>#REF!</v>
      </c>
      <c r="AO120" s="205" t="e">
        <f>IF('Crisis Indicator Data'!#REF!="No Data",1,IF(#REF!&lt;&gt;"",1,0))</f>
        <v>#REF!</v>
      </c>
      <c r="AP120" s="205" t="e">
        <f>IF('Crisis Indicator Data'!#REF!="No Data",1,IF(#REF!&lt;&gt;"",1,0))</f>
        <v>#REF!</v>
      </c>
      <c r="AQ120" s="205" t="e">
        <f>IF('Crisis Indicator Data'!#REF!="No Data",1,IF(#REF!&lt;&gt;"",1,0))</f>
        <v>#REF!</v>
      </c>
      <c r="AR120" s="205" t="e">
        <f>IF('Crisis Indicator Data'!#REF!="No Data",1,IF(#REF!&lt;&gt;"",1,0))</f>
        <v>#REF!</v>
      </c>
      <c r="AS120" s="205" t="e">
        <f>IF('Crisis Indicator Data'!#REF!="No Data",1,IF(#REF!&lt;&gt;"",1,0))</f>
        <v>#REF!</v>
      </c>
      <c r="AT120" s="205" t="e">
        <f>IF('Crisis Indicator Data'!#REF!="No Data",1,IF(#REF!&lt;&gt;"",1,0))</f>
        <v>#REF!</v>
      </c>
      <c r="AU120" s="205" t="e">
        <f>IF('Crisis Indicator Data'!#REF!="No Data",1,IF(#REF!&lt;&gt;"",1,0))</f>
        <v>#REF!</v>
      </c>
      <c r="AV120" s="205" t="e">
        <f>IF('Crisis Indicator Data'!#REF!="No Data",1,IF(#REF!&lt;&gt;"",1,0))</f>
        <v>#REF!</v>
      </c>
      <c r="AW120" s="205" t="e">
        <f>IF('Crisis Indicator Data'!#REF!="No Data",1,IF(#REF!&lt;&gt;"",1,0))</f>
        <v>#REF!</v>
      </c>
      <c r="AX120" s="205" t="e">
        <f>IF('Crisis Indicator Data'!#REF!="No Data",1,IF(#REF!&lt;&gt;"",1,0))</f>
        <v>#REF!</v>
      </c>
      <c r="AY120" s="205" t="e">
        <f>IF('Crisis Indicator Data'!#REF!="No Data",1,IF(#REF!&lt;&gt;"",1,0))</f>
        <v>#REF!</v>
      </c>
      <c r="AZ120" s="205" t="e">
        <f>IF('Crisis Indicator Data'!#REF!="No Data",1,IF(#REF!&lt;&gt;"",1,0))</f>
        <v>#REF!</v>
      </c>
      <c r="BA120" t="e">
        <f t="shared" si="6"/>
        <v>#REF!</v>
      </c>
      <c r="BB120" s="22" t="e">
        <f t="shared" si="7"/>
        <v>#REF!</v>
      </c>
    </row>
    <row r="121" spans="1:54" x14ac:dyDescent="0.35">
      <c r="A121" t="s">
        <v>7105</v>
      </c>
      <c r="B121" s="205" t="e">
        <f>IF('Crisis Indicator Data'!#REF!="No Data",1,IF(#REF!&lt;&gt;"",1,0))</f>
        <v>#REF!</v>
      </c>
      <c r="C121" s="205" t="e">
        <f>IF('Crisis Indicator Data'!#REF!="No Data",1,IF(#REF!&lt;&gt;"",1,0))</f>
        <v>#REF!</v>
      </c>
      <c r="D121" s="205" t="e">
        <f>IF('Crisis Indicator Data'!#REF!="No Data",1,IF(#REF!&lt;&gt;"",1,0))</f>
        <v>#REF!</v>
      </c>
      <c r="E121" s="205" t="e">
        <f>IF('Crisis Indicator Data'!#REF!="No Data",1,IF(#REF!&lt;&gt;"",1,0))</f>
        <v>#REF!</v>
      </c>
      <c r="F121" s="205" t="e">
        <f>IF('Crisis Indicator Data'!#REF!="No Data",1,IF(#REF!&lt;&gt;"",1,0))</f>
        <v>#REF!</v>
      </c>
      <c r="G121" s="205" t="e">
        <f>IF('Crisis Indicator Data'!#REF!="No Data",1,IF(#REF!&lt;&gt;"",1,0))</f>
        <v>#REF!</v>
      </c>
      <c r="H121" s="205" t="e">
        <f>IF('Crisis Indicator Data'!#REF!="No Data",1,IF(#REF!&lt;&gt;"",1,0))</f>
        <v>#REF!</v>
      </c>
      <c r="I121" s="205" t="e">
        <f>IF('Crisis Indicator Data'!#REF!="No Data",1,IF(#REF!&lt;&gt;"",1,0))</f>
        <v>#REF!</v>
      </c>
      <c r="J121" s="205" t="e">
        <f>IF('Crisis Indicator Data'!#REF!="No Data",1,IF(#REF!&lt;&gt;"",1,0))</f>
        <v>#REF!</v>
      </c>
      <c r="K121" s="205" t="e">
        <f>IF('Crisis Indicator Data'!#REF!="No Data",1,IF(#REF!&lt;&gt;"",1,0))</f>
        <v>#REF!</v>
      </c>
      <c r="L121" s="205" t="e">
        <f>IF('Crisis Indicator Data'!#REF!="No Data",1,IF(#REF!&lt;&gt;"",1,0))</f>
        <v>#REF!</v>
      </c>
      <c r="M121" s="205" t="e">
        <f>IF('Crisis Indicator Data'!#REF!="No Data",1,IF(#REF!&lt;&gt;"",1,0))</f>
        <v>#REF!</v>
      </c>
      <c r="N121" s="205" t="e">
        <f>IF('Crisis Indicator Data'!#REF!="No Data",1,IF(#REF!&lt;&gt;"",1,0))</f>
        <v>#REF!</v>
      </c>
      <c r="O121" s="205" t="e">
        <f>IF('Crisis Indicator Data'!#REF!="No Data",1,IF(#REF!&lt;&gt;"",1,0))</f>
        <v>#REF!</v>
      </c>
      <c r="P121" s="205" t="e">
        <f>IF('Crisis Indicator Data'!#REF!="No Data",1,IF(#REF!&lt;&gt;"",1,0))</f>
        <v>#REF!</v>
      </c>
      <c r="Q121" s="205" t="e">
        <f>IF('Crisis Indicator Data'!#REF!="No Data",1,IF(#REF!&lt;&gt;"",1,0))</f>
        <v>#REF!</v>
      </c>
      <c r="R121" s="205" t="e">
        <f>IF('Crisis Indicator Data'!#REF!="No Data",1,IF(#REF!&lt;&gt;"",1,0))</f>
        <v>#REF!</v>
      </c>
      <c r="S121" s="205" t="e">
        <f>IF('Crisis Indicator Data'!#REF!="No Data",1,IF(#REF!&lt;&gt;"",1,0))</f>
        <v>#REF!</v>
      </c>
      <c r="T121" s="205" t="e">
        <f>IF('Crisis Indicator Data'!#REF!="No Data",1,IF(#REF!&lt;&gt;"",1,0))</f>
        <v>#REF!</v>
      </c>
      <c r="U121" s="205" t="e">
        <f>IF('Crisis Indicator Data'!#REF!="No Data",1,IF(#REF!&lt;&gt;"",1,0))</f>
        <v>#REF!</v>
      </c>
      <c r="V121" s="205" t="e">
        <f>IF('Crisis Indicator Data'!#REF!="No Data",1,IF(#REF!&lt;&gt;"",1,0))</f>
        <v>#REF!</v>
      </c>
      <c r="W121" s="205" t="e">
        <f>IF('Crisis Indicator Data'!#REF!="No Data",1,IF(#REF!&lt;&gt;"",1,0))</f>
        <v>#REF!</v>
      </c>
      <c r="X121" s="205" t="e">
        <f>IF('Crisis Indicator Data'!#REF!="No Data",1,IF(#REF!&lt;&gt;"",1,0))</f>
        <v>#REF!</v>
      </c>
      <c r="Y121" s="205" t="e">
        <f>IF('Crisis Indicator Data'!#REF!="No Data",1,IF(#REF!&lt;&gt;"",1,0))</f>
        <v>#REF!</v>
      </c>
      <c r="Z121" s="205" t="e">
        <f>IF('Crisis Indicator Data'!#REF!="No Data",1,IF(#REF!&lt;&gt;"",1,0))</f>
        <v>#REF!</v>
      </c>
      <c r="AA121" s="205" t="e">
        <f>IF('Crisis Indicator Data'!#REF!="No Data",1,IF(#REF!&lt;&gt;"",1,0))</f>
        <v>#REF!</v>
      </c>
      <c r="AB121" s="205" t="e">
        <f>IF('Crisis Indicator Data'!#REF!="No Data",1,IF(#REF!&lt;&gt;"",1,0))</f>
        <v>#REF!</v>
      </c>
      <c r="AC121" s="205" t="e">
        <f>IF('Crisis Indicator Data'!#REF!="No Data",1,IF(#REF!&lt;&gt;"",1,0))</f>
        <v>#REF!</v>
      </c>
      <c r="AD121" s="205" t="e">
        <f>IF('Crisis Indicator Data'!#REF!="No Data",1,IF(#REF!&lt;&gt;"",1,0))</f>
        <v>#REF!</v>
      </c>
      <c r="AE121" s="205" t="e">
        <f>IF('Crisis Indicator Data'!#REF!="No Data",1,IF(#REF!&lt;&gt;"",1,0))</f>
        <v>#REF!</v>
      </c>
      <c r="AF121" s="205" t="e">
        <f>IF('Crisis Indicator Data'!#REF!="No Data",1,IF(#REF!&lt;&gt;"",1,0))</f>
        <v>#REF!</v>
      </c>
      <c r="AG121" s="205" t="e">
        <f>IF('Crisis Indicator Data'!#REF!="No Data",1,IF(#REF!&lt;&gt;"",1,0))</f>
        <v>#REF!</v>
      </c>
      <c r="AH121" s="205" t="e">
        <f>IF('Crisis Indicator Data'!#REF!="No Data",1,IF(#REF!&lt;&gt;"",1,0))</f>
        <v>#REF!</v>
      </c>
      <c r="AI121" s="205" t="e">
        <f>IF('Crisis Indicator Data'!#REF!="No Data",1,IF(#REF!&lt;&gt;"",1,0))</f>
        <v>#REF!</v>
      </c>
      <c r="AJ121" s="205" t="e">
        <f>IF('Crisis Indicator Data'!#REF!="No Data",1,IF(#REF!&lt;&gt;"",1,0))</f>
        <v>#REF!</v>
      </c>
      <c r="AK121" s="205" t="e">
        <f>IF('Crisis Indicator Data'!#REF!="No Data",1,IF(#REF!&lt;&gt;"",1,0))</f>
        <v>#REF!</v>
      </c>
      <c r="AL121" s="205" t="e">
        <f>IF('Crisis Indicator Data'!#REF!="No Data",1,IF(#REF!&lt;&gt;"",1,0))</f>
        <v>#REF!</v>
      </c>
      <c r="AM121" s="205" t="e">
        <f>IF('Crisis Indicator Data'!#REF!="No Data",1,IF(#REF!&lt;&gt;"",1,0))</f>
        <v>#REF!</v>
      </c>
      <c r="AN121" s="205" t="e">
        <f>IF('Crisis Indicator Data'!#REF!="No Data",1,IF(#REF!&lt;&gt;"",1,0))</f>
        <v>#REF!</v>
      </c>
      <c r="AO121" s="205" t="e">
        <f>IF('Crisis Indicator Data'!#REF!="No Data",1,IF(#REF!&lt;&gt;"",1,0))</f>
        <v>#REF!</v>
      </c>
      <c r="AP121" s="205" t="e">
        <f>IF('Crisis Indicator Data'!#REF!="No Data",1,IF(#REF!&lt;&gt;"",1,0))</f>
        <v>#REF!</v>
      </c>
      <c r="AQ121" s="205" t="e">
        <f>IF('Crisis Indicator Data'!#REF!="No Data",1,IF(#REF!&lt;&gt;"",1,0))</f>
        <v>#REF!</v>
      </c>
      <c r="AR121" s="205" t="e">
        <f>IF('Crisis Indicator Data'!#REF!="No Data",1,IF(#REF!&lt;&gt;"",1,0))</f>
        <v>#REF!</v>
      </c>
      <c r="AS121" s="205" t="e">
        <f>IF('Crisis Indicator Data'!#REF!="No Data",1,IF(#REF!&lt;&gt;"",1,0))</f>
        <v>#REF!</v>
      </c>
      <c r="AT121" s="205" t="e">
        <f>IF('Crisis Indicator Data'!#REF!="No Data",1,IF(#REF!&lt;&gt;"",1,0))</f>
        <v>#REF!</v>
      </c>
      <c r="AU121" s="205" t="e">
        <f>IF('Crisis Indicator Data'!#REF!="No Data",1,IF(#REF!&lt;&gt;"",1,0))</f>
        <v>#REF!</v>
      </c>
      <c r="AV121" s="205" t="e">
        <f>IF('Crisis Indicator Data'!#REF!="No Data",1,IF(#REF!&lt;&gt;"",1,0))</f>
        <v>#REF!</v>
      </c>
      <c r="AW121" s="205" t="e">
        <f>IF('Crisis Indicator Data'!#REF!="No Data",1,IF(#REF!&lt;&gt;"",1,0))</f>
        <v>#REF!</v>
      </c>
      <c r="AX121" s="205" t="e">
        <f>IF('Crisis Indicator Data'!#REF!="No Data",1,IF(#REF!&lt;&gt;"",1,0))</f>
        <v>#REF!</v>
      </c>
      <c r="AY121" s="205" t="e">
        <f>IF('Crisis Indicator Data'!#REF!="No Data",1,IF(#REF!&lt;&gt;"",1,0))</f>
        <v>#REF!</v>
      </c>
      <c r="AZ121" s="205" t="e">
        <f>IF('Crisis Indicator Data'!#REF!="No Data",1,IF(#REF!&lt;&gt;"",1,0))</f>
        <v>#REF!</v>
      </c>
      <c r="BA121" t="e">
        <f t="shared" si="6"/>
        <v>#REF!</v>
      </c>
      <c r="BB121" s="22" t="e">
        <f t="shared" si="7"/>
        <v>#REF!</v>
      </c>
    </row>
    <row r="122" spans="1:54" x14ac:dyDescent="0.35">
      <c r="A122" t="s">
        <v>7101</v>
      </c>
      <c r="B122" s="205" t="e">
        <f>IF('Crisis Indicator Data'!#REF!="No Data",1,IF(#REF!&lt;&gt;"",1,0))</f>
        <v>#REF!</v>
      </c>
      <c r="C122" s="205" t="e">
        <f>IF('Crisis Indicator Data'!#REF!="No Data",1,IF(#REF!&lt;&gt;"",1,0))</f>
        <v>#REF!</v>
      </c>
      <c r="D122" s="205" t="e">
        <f>IF('Crisis Indicator Data'!#REF!="No Data",1,IF(#REF!&lt;&gt;"",1,0))</f>
        <v>#REF!</v>
      </c>
      <c r="E122" s="205" t="e">
        <f>IF('Crisis Indicator Data'!#REF!="No Data",1,IF(#REF!&lt;&gt;"",1,0))</f>
        <v>#REF!</v>
      </c>
      <c r="F122" s="205" t="e">
        <f>IF('Crisis Indicator Data'!#REF!="No Data",1,IF(#REF!&lt;&gt;"",1,0))</f>
        <v>#REF!</v>
      </c>
      <c r="G122" s="205" t="e">
        <f>IF('Crisis Indicator Data'!#REF!="No Data",1,IF(#REF!&lt;&gt;"",1,0))</f>
        <v>#REF!</v>
      </c>
      <c r="H122" s="205" t="e">
        <f>IF('Crisis Indicator Data'!#REF!="No Data",1,IF(#REF!&lt;&gt;"",1,0))</f>
        <v>#REF!</v>
      </c>
      <c r="I122" s="205" t="e">
        <f>IF('Crisis Indicator Data'!#REF!="No Data",1,IF(#REF!&lt;&gt;"",1,0))</f>
        <v>#REF!</v>
      </c>
      <c r="J122" s="205" t="e">
        <f>IF('Crisis Indicator Data'!#REF!="No Data",1,IF(#REF!&lt;&gt;"",1,0))</f>
        <v>#REF!</v>
      </c>
      <c r="K122" s="205" t="e">
        <f>IF('Crisis Indicator Data'!#REF!="No Data",1,IF(#REF!&lt;&gt;"",1,0))</f>
        <v>#REF!</v>
      </c>
      <c r="L122" s="205" t="e">
        <f>IF('Crisis Indicator Data'!#REF!="No Data",1,IF(#REF!&lt;&gt;"",1,0))</f>
        <v>#REF!</v>
      </c>
      <c r="M122" s="205" t="e">
        <f>IF('Crisis Indicator Data'!#REF!="No Data",1,IF(#REF!&lt;&gt;"",1,0))</f>
        <v>#REF!</v>
      </c>
      <c r="N122" s="205" t="e">
        <f>IF('Crisis Indicator Data'!#REF!="No Data",1,IF(#REF!&lt;&gt;"",1,0))</f>
        <v>#REF!</v>
      </c>
      <c r="O122" s="205" t="e">
        <f>IF('Crisis Indicator Data'!#REF!="No Data",1,IF(#REF!&lt;&gt;"",1,0))</f>
        <v>#REF!</v>
      </c>
      <c r="P122" s="205" t="e">
        <f>IF('Crisis Indicator Data'!#REF!="No Data",1,IF(#REF!&lt;&gt;"",1,0))</f>
        <v>#REF!</v>
      </c>
      <c r="Q122" s="205" t="e">
        <f>IF('Crisis Indicator Data'!#REF!="No Data",1,IF(#REF!&lt;&gt;"",1,0))</f>
        <v>#REF!</v>
      </c>
      <c r="R122" s="205" t="e">
        <f>IF('Crisis Indicator Data'!#REF!="No Data",1,IF(#REF!&lt;&gt;"",1,0))</f>
        <v>#REF!</v>
      </c>
      <c r="S122" s="205" t="e">
        <f>IF('Crisis Indicator Data'!#REF!="No Data",1,IF(#REF!&lt;&gt;"",1,0))</f>
        <v>#REF!</v>
      </c>
      <c r="T122" s="205" t="e">
        <f>IF('Crisis Indicator Data'!#REF!="No Data",1,IF(#REF!&lt;&gt;"",1,0))</f>
        <v>#REF!</v>
      </c>
      <c r="U122" s="205" t="e">
        <f>IF('Crisis Indicator Data'!#REF!="No Data",1,IF(#REF!&lt;&gt;"",1,0))</f>
        <v>#REF!</v>
      </c>
      <c r="V122" s="205" t="e">
        <f>IF('Crisis Indicator Data'!#REF!="No Data",1,IF(#REF!&lt;&gt;"",1,0))</f>
        <v>#REF!</v>
      </c>
      <c r="W122" s="205" t="e">
        <f>IF('Crisis Indicator Data'!#REF!="No Data",1,IF(#REF!&lt;&gt;"",1,0))</f>
        <v>#REF!</v>
      </c>
      <c r="X122" s="205" t="e">
        <f>IF('Crisis Indicator Data'!#REF!="No Data",1,IF(#REF!&lt;&gt;"",1,0))</f>
        <v>#REF!</v>
      </c>
      <c r="Y122" s="205" t="e">
        <f>IF('Crisis Indicator Data'!#REF!="No Data",1,IF(#REF!&lt;&gt;"",1,0))</f>
        <v>#REF!</v>
      </c>
      <c r="Z122" s="205" t="e">
        <f>IF('Crisis Indicator Data'!#REF!="No Data",1,IF(#REF!&lt;&gt;"",1,0))</f>
        <v>#REF!</v>
      </c>
      <c r="AA122" s="205" t="e">
        <f>IF('Crisis Indicator Data'!#REF!="No Data",1,IF(#REF!&lt;&gt;"",1,0))</f>
        <v>#REF!</v>
      </c>
      <c r="AB122" s="205" t="e">
        <f>IF('Crisis Indicator Data'!#REF!="No Data",1,IF(#REF!&lt;&gt;"",1,0))</f>
        <v>#REF!</v>
      </c>
      <c r="AC122" s="205" t="e">
        <f>IF('Crisis Indicator Data'!#REF!="No Data",1,IF(#REF!&lt;&gt;"",1,0))</f>
        <v>#REF!</v>
      </c>
      <c r="AD122" s="205" t="e">
        <f>IF('Crisis Indicator Data'!#REF!="No Data",1,IF(#REF!&lt;&gt;"",1,0))</f>
        <v>#REF!</v>
      </c>
      <c r="AE122" s="205" t="e">
        <f>IF('Crisis Indicator Data'!#REF!="No Data",1,IF(#REF!&lt;&gt;"",1,0))</f>
        <v>#REF!</v>
      </c>
      <c r="AF122" s="205" t="e">
        <f>IF('Crisis Indicator Data'!#REF!="No Data",1,IF(#REF!&lt;&gt;"",1,0))</f>
        <v>#REF!</v>
      </c>
      <c r="AG122" s="205" t="e">
        <f>IF('Crisis Indicator Data'!#REF!="No Data",1,IF(#REF!&lt;&gt;"",1,0))</f>
        <v>#REF!</v>
      </c>
      <c r="AH122" s="205" t="e">
        <f>IF('Crisis Indicator Data'!#REF!="No Data",1,IF(#REF!&lt;&gt;"",1,0))</f>
        <v>#REF!</v>
      </c>
      <c r="AI122" s="205" t="e">
        <f>IF('Crisis Indicator Data'!#REF!="No Data",1,IF(#REF!&lt;&gt;"",1,0))</f>
        <v>#REF!</v>
      </c>
      <c r="AJ122" s="205" t="e">
        <f>IF('Crisis Indicator Data'!#REF!="No Data",1,IF(#REF!&lt;&gt;"",1,0))</f>
        <v>#REF!</v>
      </c>
      <c r="AK122" s="205" t="e">
        <f>IF('Crisis Indicator Data'!#REF!="No Data",1,IF(#REF!&lt;&gt;"",1,0))</f>
        <v>#REF!</v>
      </c>
      <c r="AL122" s="205" t="e">
        <f>IF('Crisis Indicator Data'!#REF!="No Data",1,IF(#REF!&lt;&gt;"",1,0))</f>
        <v>#REF!</v>
      </c>
      <c r="AM122" s="205" t="e">
        <f>IF('Crisis Indicator Data'!#REF!="No Data",1,IF(#REF!&lt;&gt;"",1,0))</f>
        <v>#REF!</v>
      </c>
      <c r="AN122" s="205" t="e">
        <f>IF('Crisis Indicator Data'!#REF!="No Data",1,IF(#REF!&lt;&gt;"",1,0))</f>
        <v>#REF!</v>
      </c>
      <c r="AO122" s="205" t="e">
        <f>IF('Crisis Indicator Data'!#REF!="No Data",1,IF(#REF!&lt;&gt;"",1,0))</f>
        <v>#REF!</v>
      </c>
      <c r="AP122" s="205" t="e">
        <f>IF('Crisis Indicator Data'!#REF!="No Data",1,IF(#REF!&lt;&gt;"",1,0))</f>
        <v>#REF!</v>
      </c>
      <c r="AQ122" s="205" t="e">
        <f>IF('Crisis Indicator Data'!#REF!="No Data",1,IF(#REF!&lt;&gt;"",1,0))</f>
        <v>#REF!</v>
      </c>
      <c r="AR122" s="205" t="e">
        <f>IF('Crisis Indicator Data'!#REF!="No Data",1,IF(#REF!&lt;&gt;"",1,0))</f>
        <v>#REF!</v>
      </c>
      <c r="AS122" s="205" t="e">
        <f>IF('Crisis Indicator Data'!#REF!="No Data",1,IF(#REF!&lt;&gt;"",1,0))</f>
        <v>#REF!</v>
      </c>
      <c r="AT122" s="205" t="e">
        <f>IF('Crisis Indicator Data'!#REF!="No Data",1,IF(#REF!&lt;&gt;"",1,0))</f>
        <v>#REF!</v>
      </c>
      <c r="AU122" s="205" t="e">
        <f>IF('Crisis Indicator Data'!#REF!="No Data",1,IF(#REF!&lt;&gt;"",1,0))</f>
        <v>#REF!</v>
      </c>
      <c r="AV122" s="205" t="e">
        <f>IF('Crisis Indicator Data'!#REF!="No Data",1,IF(#REF!&lt;&gt;"",1,0))</f>
        <v>#REF!</v>
      </c>
      <c r="AW122" s="205" t="e">
        <f>IF('Crisis Indicator Data'!#REF!="No Data",1,IF(#REF!&lt;&gt;"",1,0))</f>
        <v>#REF!</v>
      </c>
      <c r="AX122" s="205" t="e">
        <f>IF('Crisis Indicator Data'!#REF!="No Data",1,IF(#REF!&lt;&gt;"",1,0))</f>
        <v>#REF!</v>
      </c>
      <c r="AY122" s="205" t="e">
        <f>IF('Crisis Indicator Data'!#REF!="No Data",1,IF(#REF!&lt;&gt;"",1,0))</f>
        <v>#REF!</v>
      </c>
      <c r="AZ122" s="205" t="e">
        <f>IF('Crisis Indicator Data'!#REF!="No Data",1,IF(#REF!&lt;&gt;"",1,0))</f>
        <v>#REF!</v>
      </c>
      <c r="BA122" t="e">
        <f t="shared" si="6"/>
        <v>#REF!</v>
      </c>
      <c r="BB122" s="22" t="e">
        <f t="shared" si="7"/>
        <v>#REF!</v>
      </c>
    </row>
    <row r="123" spans="1:54" x14ac:dyDescent="0.35">
      <c r="A123" t="s">
        <v>7109</v>
      </c>
      <c r="B123" s="205" t="e">
        <f>IF('Crisis Indicator Data'!#REF!="No Data",1,IF(#REF!&lt;&gt;"",1,0))</f>
        <v>#REF!</v>
      </c>
      <c r="C123" s="205" t="e">
        <f>IF('Crisis Indicator Data'!#REF!="No Data",1,IF(#REF!&lt;&gt;"",1,0))</f>
        <v>#REF!</v>
      </c>
      <c r="D123" s="205" t="e">
        <f>IF('Crisis Indicator Data'!#REF!="No Data",1,IF(#REF!&lt;&gt;"",1,0))</f>
        <v>#REF!</v>
      </c>
      <c r="E123" s="205" t="e">
        <f>IF('Crisis Indicator Data'!#REF!="No Data",1,IF(#REF!&lt;&gt;"",1,0))</f>
        <v>#REF!</v>
      </c>
      <c r="F123" s="205" t="e">
        <f>IF('Crisis Indicator Data'!#REF!="No Data",1,IF(#REF!&lt;&gt;"",1,0))</f>
        <v>#REF!</v>
      </c>
      <c r="G123" s="205" t="e">
        <f>IF('Crisis Indicator Data'!#REF!="No Data",1,IF(#REF!&lt;&gt;"",1,0))</f>
        <v>#REF!</v>
      </c>
      <c r="H123" s="205" t="e">
        <f>IF('Crisis Indicator Data'!#REF!="No Data",1,IF(#REF!&lt;&gt;"",1,0))</f>
        <v>#REF!</v>
      </c>
      <c r="I123" s="205" t="e">
        <f>IF('Crisis Indicator Data'!#REF!="No Data",1,IF(#REF!&lt;&gt;"",1,0))</f>
        <v>#REF!</v>
      </c>
      <c r="J123" s="205" t="e">
        <f>IF('Crisis Indicator Data'!#REF!="No Data",1,IF(#REF!&lt;&gt;"",1,0))</f>
        <v>#REF!</v>
      </c>
      <c r="K123" s="205" t="e">
        <f>IF('Crisis Indicator Data'!#REF!="No Data",1,IF(#REF!&lt;&gt;"",1,0))</f>
        <v>#REF!</v>
      </c>
      <c r="L123" s="205" t="e">
        <f>IF('Crisis Indicator Data'!#REF!="No Data",1,IF(#REF!&lt;&gt;"",1,0))</f>
        <v>#REF!</v>
      </c>
      <c r="M123" s="205" t="e">
        <f>IF('Crisis Indicator Data'!#REF!="No Data",1,IF(#REF!&lt;&gt;"",1,0))</f>
        <v>#REF!</v>
      </c>
      <c r="N123" s="205" t="e">
        <f>IF('Crisis Indicator Data'!#REF!="No Data",1,IF(#REF!&lt;&gt;"",1,0))</f>
        <v>#REF!</v>
      </c>
      <c r="O123" s="205" t="e">
        <f>IF('Crisis Indicator Data'!#REF!="No Data",1,IF(#REF!&lt;&gt;"",1,0))</f>
        <v>#REF!</v>
      </c>
      <c r="P123" s="205" t="e">
        <f>IF('Crisis Indicator Data'!#REF!="No Data",1,IF(#REF!&lt;&gt;"",1,0))</f>
        <v>#REF!</v>
      </c>
      <c r="Q123" s="205" t="e">
        <f>IF('Crisis Indicator Data'!#REF!="No Data",1,IF(#REF!&lt;&gt;"",1,0))</f>
        <v>#REF!</v>
      </c>
      <c r="R123" s="205" t="e">
        <f>IF('Crisis Indicator Data'!#REF!="No Data",1,IF(#REF!&lt;&gt;"",1,0))</f>
        <v>#REF!</v>
      </c>
      <c r="S123" s="205" t="e">
        <f>IF('Crisis Indicator Data'!#REF!="No Data",1,IF(#REF!&lt;&gt;"",1,0))</f>
        <v>#REF!</v>
      </c>
      <c r="T123" s="205" t="e">
        <f>IF('Crisis Indicator Data'!#REF!="No Data",1,IF(#REF!&lt;&gt;"",1,0))</f>
        <v>#REF!</v>
      </c>
      <c r="U123" s="205" t="e">
        <f>IF('Crisis Indicator Data'!#REF!="No Data",1,IF(#REF!&lt;&gt;"",1,0))</f>
        <v>#REF!</v>
      </c>
      <c r="V123" s="205" t="e">
        <f>IF('Crisis Indicator Data'!#REF!="No Data",1,IF(#REF!&lt;&gt;"",1,0))</f>
        <v>#REF!</v>
      </c>
      <c r="W123" s="205" t="e">
        <f>IF('Crisis Indicator Data'!#REF!="No Data",1,IF(#REF!&lt;&gt;"",1,0))</f>
        <v>#REF!</v>
      </c>
      <c r="X123" s="205" t="e">
        <f>IF('Crisis Indicator Data'!#REF!="No Data",1,IF(#REF!&lt;&gt;"",1,0))</f>
        <v>#REF!</v>
      </c>
      <c r="Y123" s="205" t="e">
        <f>IF('Crisis Indicator Data'!#REF!="No Data",1,IF(#REF!&lt;&gt;"",1,0))</f>
        <v>#REF!</v>
      </c>
      <c r="Z123" s="205" t="e">
        <f>IF('Crisis Indicator Data'!#REF!="No Data",1,IF(#REF!&lt;&gt;"",1,0))</f>
        <v>#REF!</v>
      </c>
      <c r="AA123" s="205" t="e">
        <f>IF('Crisis Indicator Data'!#REF!="No Data",1,IF(#REF!&lt;&gt;"",1,0))</f>
        <v>#REF!</v>
      </c>
      <c r="AB123" s="205" t="e">
        <f>IF('Crisis Indicator Data'!#REF!="No Data",1,IF(#REF!&lt;&gt;"",1,0))</f>
        <v>#REF!</v>
      </c>
      <c r="AC123" s="205" t="e">
        <f>IF('Crisis Indicator Data'!#REF!="No Data",1,IF(#REF!&lt;&gt;"",1,0))</f>
        <v>#REF!</v>
      </c>
      <c r="AD123" s="205" t="e">
        <f>IF('Crisis Indicator Data'!#REF!="No Data",1,IF(#REF!&lt;&gt;"",1,0))</f>
        <v>#REF!</v>
      </c>
      <c r="AE123" s="205" t="e">
        <f>IF('Crisis Indicator Data'!#REF!="No Data",1,IF(#REF!&lt;&gt;"",1,0))</f>
        <v>#REF!</v>
      </c>
      <c r="AF123" s="205" t="e">
        <f>IF('Crisis Indicator Data'!#REF!="No Data",1,IF(#REF!&lt;&gt;"",1,0))</f>
        <v>#REF!</v>
      </c>
      <c r="AG123" s="205" t="e">
        <f>IF('Crisis Indicator Data'!#REF!="No Data",1,IF(#REF!&lt;&gt;"",1,0))</f>
        <v>#REF!</v>
      </c>
      <c r="AH123" s="205" t="e">
        <f>IF('Crisis Indicator Data'!#REF!="No Data",1,IF(#REF!&lt;&gt;"",1,0))</f>
        <v>#REF!</v>
      </c>
      <c r="AI123" s="205" t="e">
        <f>IF('Crisis Indicator Data'!#REF!="No Data",1,IF(#REF!&lt;&gt;"",1,0))</f>
        <v>#REF!</v>
      </c>
      <c r="AJ123" s="205" t="e">
        <f>IF('Crisis Indicator Data'!#REF!="No Data",1,IF(#REF!&lt;&gt;"",1,0))</f>
        <v>#REF!</v>
      </c>
      <c r="AK123" s="205" t="e">
        <f>IF('Crisis Indicator Data'!#REF!="No Data",1,IF(#REF!&lt;&gt;"",1,0))</f>
        <v>#REF!</v>
      </c>
      <c r="AL123" s="205" t="e">
        <f>IF('Crisis Indicator Data'!#REF!="No Data",1,IF(#REF!&lt;&gt;"",1,0))</f>
        <v>#REF!</v>
      </c>
      <c r="AM123" s="205" t="e">
        <f>IF('Crisis Indicator Data'!#REF!="No Data",1,IF(#REF!&lt;&gt;"",1,0))</f>
        <v>#REF!</v>
      </c>
      <c r="AN123" s="205" t="e">
        <f>IF('Crisis Indicator Data'!#REF!="No Data",1,IF(#REF!&lt;&gt;"",1,0))</f>
        <v>#REF!</v>
      </c>
      <c r="AO123" s="205" t="e">
        <f>IF('Crisis Indicator Data'!#REF!="No Data",1,IF(#REF!&lt;&gt;"",1,0))</f>
        <v>#REF!</v>
      </c>
      <c r="AP123" s="205" t="e">
        <f>IF('Crisis Indicator Data'!#REF!="No Data",1,IF(#REF!&lt;&gt;"",1,0))</f>
        <v>#REF!</v>
      </c>
      <c r="AQ123" s="205" t="e">
        <f>IF('Crisis Indicator Data'!#REF!="No Data",1,IF(#REF!&lt;&gt;"",1,0))</f>
        <v>#REF!</v>
      </c>
      <c r="AR123" s="205" t="e">
        <f>IF('Crisis Indicator Data'!#REF!="No Data",1,IF(#REF!&lt;&gt;"",1,0))</f>
        <v>#REF!</v>
      </c>
      <c r="AS123" s="205" t="e">
        <f>IF('Crisis Indicator Data'!#REF!="No Data",1,IF(#REF!&lt;&gt;"",1,0))</f>
        <v>#REF!</v>
      </c>
      <c r="AT123" s="205" t="e">
        <f>IF('Crisis Indicator Data'!#REF!="No Data",1,IF(#REF!&lt;&gt;"",1,0))</f>
        <v>#REF!</v>
      </c>
      <c r="AU123" s="205" t="e">
        <f>IF('Crisis Indicator Data'!#REF!="No Data",1,IF(#REF!&lt;&gt;"",1,0))</f>
        <v>#REF!</v>
      </c>
      <c r="AV123" s="205" t="e">
        <f>IF('Crisis Indicator Data'!#REF!="No Data",1,IF(#REF!&lt;&gt;"",1,0))</f>
        <v>#REF!</v>
      </c>
      <c r="AW123" s="205" t="e">
        <f>IF('Crisis Indicator Data'!#REF!="No Data",1,IF(#REF!&lt;&gt;"",1,0))</f>
        <v>#REF!</v>
      </c>
      <c r="AX123" s="205" t="e">
        <f>IF('Crisis Indicator Data'!#REF!="No Data",1,IF(#REF!&lt;&gt;"",1,0))</f>
        <v>#REF!</v>
      </c>
      <c r="AY123" s="205" t="e">
        <f>IF('Crisis Indicator Data'!#REF!="No Data",1,IF(#REF!&lt;&gt;"",1,0))</f>
        <v>#REF!</v>
      </c>
      <c r="AZ123" s="205" t="e">
        <f>IF('Crisis Indicator Data'!#REF!="No Data",1,IF(#REF!&lt;&gt;"",1,0))</f>
        <v>#REF!</v>
      </c>
      <c r="BA123" t="e">
        <f t="shared" si="6"/>
        <v>#REF!</v>
      </c>
      <c r="BB123" s="22" t="e">
        <f t="shared" si="7"/>
        <v>#REF!</v>
      </c>
    </row>
    <row r="124" spans="1:54" x14ac:dyDescent="0.35">
      <c r="A124" t="s">
        <v>7099</v>
      </c>
      <c r="B124" s="205" t="e">
        <f>IF('Crisis Indicator Data'!#REF!="No Data",1,IF(#REF!&lt;&gt;"",1,0))</f>
        <v>#REF!</v>
      </c>
      <c r="C124" s="205" t="e">
        <f>IF('Crisis Indicator Data'!#REF!="No Data",1,IF(#REF!&lt;&gt;"",1,0))</f>
        <v>#REF!</v>
      </c>
      <c r="D124" s="205" t="e">
        <f>IF('Crisis Indicator Data'!#REF!="No Data",1,IF(#REF!&lt;&gt;"",1,0))</f>
        <v>#REF!</v>
      </c>
      <c r="E124" s="205" t="e">
        <f>IF('Crisis Indicator Data'!#REF!="No Data",1,IF(#REF!&lt;&gt;"",1,0))</f>
        <v>#REF!</v>
      </c>
      <c r="F124" s="205" t="e">
        <f>IF('Crisis Indicator Data'!#REF!="No Data",1,IF(#REF!&lt;&gt;"",1,0))</f>
        <v>#REF!</v>
      </c>
      <c r="G124" s="205" t="e">
        <f>IF('Crisis Indicator Data'!#REF!="No Data",1,IF(#REF!&lt;&gt;"",1,0))</f>
        <v>#REF!</v>
      </c>
      <c r="H124" s="205" t="e">
        <f>IF('Crisis Indicator Data'!#REF!="No Data",1,IF(#REF!&lt;&gt;"",1,0))</f>
        <v>#REF!</v>
      </c>
      <c r="I124" s="205" t="e">
        <f>IF('Crisis Indicator Data'!#REF!="No Data",1,IF(#REF!&lt;&gt;"",1,0))</f>
        <v>#REF!</v>
      </c>
      <c r="J124" s="205" t="e">
        <f>IF('Crisis Indicator Data'!#REF!="No Data",1,IF(#REF!&lt;&gt;"",1,0))</f>
        <v>#REF!</v>
      </c>
      <c r="K124" s="205" t="e">
        <f>IF('Crisis Indicator Data'!#REF!="No Data",1,IF(#REF!&lt;&gt;"",1,0))</f>
        <v>#REF!</v>
      </c>
      <c r="L124" s="205" t="e">
        <f>IF('Crisis Indicator Data'!#REF!="No Data",1,IF(#REF!&lt;&gt;"",1,0))</f>
        <v>#REF!</v>
      </c>
      <c r="M124" s="205" t="e">
        <f>IF('Crisis Indicator Data'!#REF!="No Data",1,IF(#REF!&lt;&gt;"",1,0))</f>
        <v>#REF!</v>
      </c>
      <c r="N124" s="205" t="e">
        <f>IF('Crisis Indicator Data'!#REF!="No Data",1,IF(#REF!&lt;&gt;"",1,0))</f>
        <v>#REF!</v>
      </c>
      <c r="O124" s="205" t="e">
        <f>IF('Crisis Indicator Data'!#REF!="No Data",1,IF(#REF!&lt;&gt;"",1,0))</f>
        <v>#REF!</v>
      </c>
      <c r="P124" s="205" t="e">
        <f>IF('Crisis Indicator Data'!#REF!="No Data",1,IF(#REF!&lt;&gt;"",1,0))</f>
        <v>#REF!</v>
      </c>
      <c r="Q124" s="205" t="e">
        <f>IF('Crisis Indicator Data'!#REF!="No Data",1,IF(#REF!&lt;&gt;"",1,0))</f>
        <v>#REF!</v>
      </c>
      <c r="R124" s="205" t="e">
        <f>IF('Crisis Indicator Data'!#REF!="No Data",1,IF(#REF!&lt;&gt;"",1,0))</f>
        <v>#REF!</v>
      </c>
      <c r="S124" s="205" t="e">
        <f>IF('Crisis Indicator Data'!#REF!="No Data",1,IF(#REF!&lt;&gt;"",1,0))</f>
        <v>#REF!</v>
      </c>
      <c r="T124" s="205" t="e">
        <f>IF('Crisis Indicator Data'!#REF!="No Data",1,IF(#REF!&lt;&gt;"",1,0))</f>
        <v>#REF!</v>
      </c>
      <c r="U124" s="205" t="e">
        <f>IF('Crisis Indicator Data'!#REF!="No Data",1,IF(#REF!&lt;&gt;"",1,0))</f>
        <v>#REF!</v>
      </c>
      <c r="V124" s="205" t="e">
        <f>IF('Crisis Indicator Data'!#REF!="No Data",1,IF(#REF!&lt;&gt;"",1,0))</f>
        <v>#REF!</v>
      </c>
      <c r="W124" s="205" t="e">
        <f>IF('Crisis Indicator Data'!#REF!="No Data",1,IF(#REF!&lt;&gt;"",1,0))</f>
        <v>#REF!</v>
      </c>
      <c r="X124" s="205" t="e">
        <f>IF('Crisis Indicator Data'!#REF!="No Data",1,IF(#REF!&lt;&gt;"",1,0))</f>
        <v>#REF!</v>
      </c>
      <c r="Y124" s="205" t="e">
        <f>IF('Crisis Indicator Data'!#REF!="No Data",1,IF(#REF!&lt;&gt;"",1,0))</f>
        <v>#REF!</v>
      </c>
      <c r="Z124" s="205" t="e">
        <f>IF('Crisis Indicator Data'!#REF!="No Data",1,IF(#REF!&lt;&gt;"",1,0))</f>
        <v>#REF!</v>
      </c>
      <c r="AA124" s="205" t="e">
        <f>IF('Crisis Indicator Data'!#REF!="No Data",1,IF(#REF!&lt;&gt;"",1,0))</f>
        <v>#REF!</v>
      </c>
      <c r="AB124" s="205" t="e">
        <f>IF('Crisis Indicator Data'!#REF!="No Data",1,IF(#REF!&lt;&gt;"",1,0))</f>
        <v>#REF!</v>
      </c>
      <c r="AC124" s="205" t="e">
        <f>IF('Crisis Indicator Data'!#REF!="No Data",1,IF(#REF!&lt;&gt;"",1,0))</f>
        <v>#REF!</v>
      </c>
      <c r="AD124" s="205" t="e">
        <f>IF('Crisis Indicator Data'!#REF!="No Data",1,IF(#REF!&lt;&gt;"",1,0))</f>
        <v>#REF!</v>
      </c>
      <c r="AE124" s="205" t="e">
        <f>IF('Crisis Indicator Data'!#REF!="No Data",1,IF(#REF!&lt;&gt;"",1,0))</f>
        <v>#REF!</v>
      </c>
      <c r="AF124" s="205" t="e">
        <f>IF('Crisis Indicator Data'!#REF!="No Data",1,IF(#REF!&lt;&gt;"",1,0))</f>
        <v>#REF!</v>
      </c>
      <c r="AG124" s="205" t="e">
        <f>IF('Crisis Indicator Data'!#REF!="No Data",1,IF(#REF!&lt;&gt;"",1,0))</f>
        <v>#REF!</v>
      </c>
      <c r="AH124" s="205" t="e">
        <f>IF('Crisis Indicator Data'!#REF!="No Data",1,IF(#REF!&lt;&gt;"",1,0))</f>
        <v>#REF!</v>
      </c>
      <c r="AI124" s="205" t="e">
        <f>IF('Crisis Indicator Data'!#REF!="No Data",1,IF(#REF!&lt;&gt;"",1,0))</f>
        <v>#REF!</v>
      </c>
      <c r="AJ124" s="205" t="e">
        <f>IF('Crisis Indicator Data'!#REF!="No Data",1,IF(#REF!&lt;&gt;"",1,0))</f>
        <v>#REF!</v>
      </c>
      <c r="AK124" s="205" t="e">
        <f>IF('Crisis Indicator Data'!#REF!="No Data",1,IF(#REF!&lt;&gt;"",1,0))</f>
        <v>#REF!</v>
      </c>
      <c r="AL124" s="205" t="e">
        <f>IF('Crisis Indicator Data'!#REF!="No Data",1,IF(#REF!&lt;&gt;"",1,0))</f>
        <v>#REF!</v>
      </c>
      <c r="AM124" s="205" t="e">
        <f>IF('Crisis Indicator Data'!#REF!="No Data",1,IF(#REF!&lt;&gt;"",1,0))</f>
        <v>#REF!</v>
      </c>
      <c r="AN124" s="205" t="e">
        <f>IF('Crisis Indicator Data'!#REF!="No Data",1,IF(#REF!&lt;&gt;"",1,0))</f>
        <v>#REF!</v>
      </c>
      <c r="AO124" s="205" t="e">
        <f>IF('Crisis Indicator Data'!#REF!="No Data",1,IF(#REF!&lt;&gt;"",1,0))</f>
        <v>#REF!</v>
      </c>
      <c r="AP124" s="205" t="e">
        <f>IF('Crisis Indicator Data'!#REF!="No Data",1,IF(#REF!&lt;&gt;"",1,0))</f>
        <v>#REF!</v>
      </c>
      <c r="AQ124" s="205" t="e">
        <f>IF('Crisis Indicator Data'!#REF!="No Data",1,IF(#REF!&lt;&gt;"",1,0))</f>
        <v>#REF!</v>
      </c>
      <c r="AR124" s="205" t="e">
        <f>IF('Crisis Indicator Data'!#REF!="No Data",1,IF(#REF!&lt;&gt;"",1,0))</f>
        <v>#REF!</v>
      </c>
      <c r="AS124" s="205" t="e">
        <f>IF('Crisis Indicator Data'!#REF!="No Data",1,IF(#REF!&lt;&gt;"",1,0))</f>
        <v>#REF!</v>
      </c>
      <c r="AT124" s="205" t="e">
        <f>IF('Crisis Indicator Data'!#REF!="No Data",1,IF(#REF!&lt;&gt;"",1,0))</f>
        <v>#REF!</v>
      </c>
      <c r="AU124" s="205" t="e">
        <f>IF('Crisis Indicator Data'!#REF!="No Data",1,IF(#REF!&lt;&gt;"",1,0))</f>
        <v>#REF!</v>
      </c>
      <c r="AV124" s="205" t="e">
        <f>IF('Crisis Indicator Data'!#REF!="No Data",1,IF(#REF!&lt;&gt;"",1,0))</f>
        <v>#REF!</v>
      </c>
      <c r="AW124" s="205" t="e">
        <f>IF('Crisis Indicator Data'!#REF!="No Data",1,IF(#REF!&lt;&gt;"",1,0))</f>
        <v>#REF!</v>
      </c>
      <c r="AX124" s="205" t="e">
        <f>IF('Crisis Indicator Data'!#REF!="No Data",1,IF(#REF!&lt;&gt;"",1,0))</f>
        <v>#REF!</v>
      </c>
      <c r="AY124" s="205" t="e">
        <f>IF('Crisis Indicator Data'!#REF!="No Data",1,IF(#REF!&lt;&gt;"",1,0))</f>
        <v>#REF!</v>
      </c>
      <c r="AZ124" s="205" t="e">
        <f>IF('Crisis Indicator Data'!#REF!="No Data",1,IF(#REF!&lt;&gt;"",1,0))</f>
        <v>#REF!</v>
      </c>
      <c r="BA124" t="e">
        <f t="shared" si="6"/>
        <v>#REF!</v>
      </c>
      <c r="BB124" s="22" t="e">
        <f t="shared" si="7"/>
        <v>#REF!</v>
      </c>
    </row>
    <row r="125" spans="1:54" x14ac:dyDescent="0.35">
      <c r="A125" t="s">
        <v>7097</v>
      </c>
      <c r="B125" s="205" t="e">
        <f>IF('Crisis Indicator Data'!#REF!="No Data",1,IF(#REF!&lt;&gt;"",1,0))</f>
        <v>#REF!</v>
      </c>
      <c r="C125" s="205" t="e">
        <f>IF('Crisis Indicator Data'!#REF!="No Data",1,IF(#REF!&lt;&gt;"",1,0))</f>
        <v>#REF!</v>
      </c>
      <c r="D125" s="205" t="e">
        <f>IF('Crisis Indicator Data'!#REF!="No Data",1,IF(#REF!&lt;&gt;"",1,0))</f>
        <v>#REF!</v>
      </c>
      <c r="E125" s="205" t="e">
        <f>IF('Crisis Indicator Data'!#REF!="No Data",1,IF(#REF!&lt;&gt;"",1,0))</f>
        <v>#REF!</v>
      </c>
      <c r="F125" s="205" t="e">
        <f>IF('Crisis Indicator Data'!#REF!="No Data",1,IF(#REF!&lt;&gt;"",1,0))</f>
        <v>#REF!</v>
      </c>
      <c r="G125" s="205" t="e">
        <f>IF('Crisis Indicator Data'!#REF!="No Data",1,IF(#REF!&lt;&gt;"",1,0))</f>
        <v>#REF!</v>
      </c>
      <c r="H125" s="205" t="e">
        <f>IF('Crisis Indicator Data'!#REF!="No Data",1,IF(#REF!&lt;&gt;"",1,0))</f>
        <v>#REF!</v>
      </c>
      <c r="I125" s="205" t="e">
        <f>IF('Crisis Indicator Data'!#REF!="No Data",1,IF(#REF!&lt;&gt;"",1,0))</f>
        <v>#REF!</v>
      </c>
      <c r="J125" s="205" t="e">
        <f>IF('Crisis Indicator Data'!#REF!="No Data",1,IF(#REF!&lt;&gt;"",1,0))</f>
        <v>#REF!</v>
      </c>
      <c r="K125" s="205" t="e">
        <f>IF('Crisis Indicator Data'!#REF!="No Data",1,IF(#REF!&lt;&gt;"",1,0))</f>
        <v>#REF!</v>
      </c>
      <c r="L125" s="205" t="e">
        <f>IF('Crisis Indicator Data'!#REF!="No Data",1,IF(#REF!&lt;&gt;"",1,0))</f>
        <v>#REF!</v>
      </c>
      <c r="M125" s="205" t="e">
        <f>IF('Crisis Indicator Data'!#REF!="No Data",1,IF(#REF!&lt;&gt;"",1,0))</f>
        <v>#REF!</v>
      </c>
      <c r="N125" s="205" t="e">
        <f>IF('Crisis Indicator Data'!#REF!="No Data",1,IF(#REF!&lt;&gt;"",1,0))</f>
        <v>#REF!</v>
      </c>
      <c r="O125" s="205" t="e">
        <f>IF('Crisis Indicator Data'!#REF!="No Data",1,IF(#REF!&lt;&gt;"",1,0))</f>
        <v>#REF!</v>
      </c>
      <c r="P125" s="205" t="e">
        <f>IF('Crisis Indicator Data'!#REF!="No Data",1,IF(#REF!&lt;&gt;"",1,0))</f>
        <v>#REF!</v>
      </c>
      <c r="Q125" s="205" t="e">
        <f>IF('Crisis Indicator Data'!#REF!="No Data",1,IF(#REF!&lt;&gt;"",1,0))</f>
        <v>#REF!</v>
      </c>
      <c r="R125" s="205" t="e">
        <f>IF('Crisis Indicator Data'!#REF!="No Data",1,IF(#REF!&lt;&gt;"",1,0))</f>
        <v>#REF!</v>
      </c>
      <c r="S125" s="205" t="e">
        <f>IF('Crisis Indicator Data'!#REF!="No Data",1,IF(#REF!&lt;&gt;"",1,0))</f>
        <v>#REF!</v>
      </c>
      <c r="T125" s="205" t="e">
        <f>IF('Crisis Indicator Data'!#REF!="No Data",1,IF(#REF!&lt;&gt;"",1,0))</f>
        <v>#REF!</v>
      </c>
      <c r="U125" s="205" t="e">
        <f>IF('Crisis Indicator Data'!#REF!="No Data",1,IF(#REF!&lt;&gt;"",1,0))</f>
        <v>#REF!</v>
      </c>
      <c r="V125" s="205" t="e">
        <f>IF('Crisis Indicator Data'!#REF!="No Data",1,IF(#REF!&lt;&gt;"",1,0))</f>
        <v>#REF!</v>
      </c>
      <c r="W125" s="205" t="e">
        <f>IF('Crisis Indicator Data'!#REF!="No Data",1,IF(#REF!&lt;&gt;"",1,0))</f>
        <v>#REF!</v>
      </c>
      <c r="X125" s="205" t="e">
        <f>IF('Crisis Indicator Data'!#REF!="No Data",1,IF(#REF!&lt;&gt;"",1,0))</f>
        <v>#REF!</v>
      </c>
      <c r="Y125" s="205" t="e">
        <f>IF('Crisis Indicator Data'!#REF!="No Data",1,IF(#REF!&lt;&gt;"",1,0))</f>
        <v>#REF!</v>
      </c>
      <c r="Z125" s="205" t="e">
        <f>IF('Crisis Indicator Data'!#REF!="No Data",1,IF(#REF!&lt;&gt;"",1,0))</f>
        <v>#REF!</v>
      </c>
      <c r="AA125" s="205" t="e">
        <f>IF('Crisis Indicator Data'!#REF!="No Data",1,IF(#REF!&lt;&gt;"",1,0))</f>
        <v>#REF!</v>
      </c>
      <c r="AB125" s="205" t="e">
        <f>IF('Crisis Indicator Data'!#REF!="No Data",1,IF(#REF!&lt;&gt;"",1,0))</f>
        <v>#REF!</v>
      </c>
      <c r="AC125" s="205" t="e">
        <f>IF('Crisis Indicator Data'!#REF!="No Data",1,IF(#REF!&lt;&gt;"",1,0))</f>
        <v>#REF!</v>
      </c>
      <c r="AD125" s="205" t="e">
        <f>IF('Crisis Indicator Data'!#REF!="No Data",1,IF(#REF!&lt;&gt;"",1,0))</f>
        <v>#REF!</v>
      </c>
      <c r="AE125" s="205" t="e">
        <f>IF('Crisis Indicator Data'!#REF!="No Data",1,IF(#REF!&lt;&gt;"",1,0))</f>
        <v>#REF!</v>
      </c>
      <c r="AF125" s="205" t="e">
        <f>IF('Crisis Indicator Data'!#REF!="No Data",1,IF(#REF!&lt;&gt;"",1,0))</f>
        <v>#REF!</v>
      </c>
      <c r="AG125" s="205" t="e">
        <f>IF('Crisis Indicator Data'!#REF!="No Data",1,IF(#REF!&lt;&gt;"",1,0))</f>
        <v>#REF!</v>
      </c>
      <c r="AH125" s="205" t="e">
        <f>IF('Crisis Indicator Data'!#REF!="No Data",1,IF(#REF!&lt;&gt;"",1,0))</f>
        <v>#REF!</v>
      </c>
      <c r="AI125" s="205" t="e">
        <f>IF('Crisis Indicator Data'!#REF!="No Data",1,IF(#REF!&lt;&gt;"",1,0))</f>
        <v>#REF!</v>
      </c>
      <c r="AJ125" s="205" t="e">
        <f>IF('Crisis Indicator Data'!#REF!="No Data",1,IF(#REF!&lt;&gt;"",1,0))</f>
        <v>#REF!</v>
      </c>
      <c r="AK125" s="205" t="e">
        <f>IF('Crisis Indicator Data'!#REF!="No Data",1,IF(#REF!&lt;&gt;"",1,0))</f>
        <v>#REF!</v>
      </c>
      <c r="AL125" s="205" t="e">
        <f>IF('Crisis Indicator Data'!#REF!="No Data",1,IF(#REF!&lt;&gt;"",1,0))</f>
        <v>#REF!</v>
      </c>
      <c r="AM125" s="205" t="e">
        <f>IF('Crisis Indicator Data'!#REF!="No Data",1,IF(#REF!&lt;&gt;"",1,0))</f>
        <v>#REF!</v>
      </c>
      <c r="AN125" s="205" t="e">
        <f>IF('Crisis Indicator Data'!#REF!="No Data",1,IF(#REF!&lt;&gt;"",1,0))</f>
        <v>#REF!</v>
      </c>
      <c r="AO125" s="205" t="e">
        <f>IF('Crisis Indicator Data'!#REF!="No Data",1,IF(#REF!&lt;&gt;"",1,0))</f>
        <v>#REF!</v>
      </c>
      <c r="AP125" s="205" t="e">
        <f>IF('Crisis Indicator Data'!#REF!="No Data",1,IF(#REF!&lt;&gt;"",1,0))</f>
        <v>#REF!</v>
      </c>
      <c r="AQ125" s="205" t="e">
        <f>IF('Crisis Indicator Data'!#REF!="No Data",1,IF(#REF!&lt;&gt;"",1,0))</f>
        <v>#REF!</v>
      </c>
      <c r="AR125" s="205" t="e">
        <f>IF('Crisis Indicator Data'!#REF!="No Data",1,IF(#REF!&lt;&gt;"",1,0))</f>
        <v>#REF!</v>
      </c>
      <c r="AS125" s="205" t="e">
        <f>IF('Crisis Indicator Data'!#REF!="No Data",1,IF(#REF!&lt;&gt;"",1,0))</f>
        <v>#REF!</v>
      </c>
      <c r="AT125" s="205" t="e">
        <f>IF('Crisis Indicator Data'!#REF!="No Data",1,IF(#REF!&lt;&gt;"",1,0))</f>
        <v>#REF!</v>
      </c>
      <c r="AU125" s="205" t="e">
        <f>IF('Crisis Indicator Data'!#REF!="No Data",1,IF(#REF!&lt;&gt;"",1,0))</f>
        <v>#REF!</v>
      </c>
      <c r="AV125" s="205" t="e">
        <f>IF('Crisis Indicator Data'!#REF!="No Data",1,IF(#REF!&lt;&gt;"",1,0))</f>
        <v>#REF!</v>
      </c>
      <c r="AW125" s="205" t="e">
        <f>IF('Crisis Indicator Data'!#REF!="No Data",1,IF(#REF!&lt;&gt;"",1,0))</f>
        <v>#REF!</v>
      </c>
      <c r="AX125" s="205" t="e">
        <f>IF('Crisis Indicator Data'!#REF!="No Data",1,IF(#REF!&lt;&gt;"",1,0))</f>
        <v>#REF!</v>
      </c>
      <c r="AY125" s="205" t="e">
        <f>IF('Crisis Indicator Data'!#REF!="No Data",1,IF(#REF!&lt;&gt;"",1,0))</f>
        <v>#REF!</v>
      </c>
      <c r="AZ125" s="205" t="e">
        <f>IF('Crisis Indicator Data'!#REF!="No Data",1,IF(#REF!&lt;&gt;"",1,0))</f>
        <v>#REF!</v>
      </c>
      <c r="BA125" t="e">
        <f t="shared" si="6"/>
        <v>#REF!</v>
      </c>
      <c r="BB125" s="22" t="e">
        <f t="shared" si="7"/>
        <v>#REF!</v>
      </c>
    </row>
    <row r="126" spans="1:54" x14ac:dyDescent="0.35">
      <c r="A126" t="s">
        <v>7098</v>
      </c>
      <c r="B126" s="205" t="e">
        <f>IF('Crisis Indicator Data'!#REF!="No Data",1,IF(#REF!&lt;&gt;"",1,0))</f>
        <v>#REF!</v>
      </c>
      <c r="C126" s="205" t="e">
        <f>IF('Crisis Indicator Data'!#REF!="No Data",1,IF(#REF!&lt;&gt;"",1,0))</f>
        <v>#REF!</v>
      </c>
      <c r="D126" s="205" t="e">
        <f>IF('Crisis Indicator Data'!#REF!="No Data",1,IF(#REF!&lt;&gt;"",1,0))</f>
        <v>#REF!</v>
      </c>
      <c r="E126" s="205" t="e">
        <f>IF('Crisis Indicator Data'!#REF!="No Data",1,IF(#REF!&lt;&gt;"",1,0))</f>
        <v>#REF!</v>
      </c>
      <c r="F126" s="205" t="e">
        <f>IF('Crisis Indicator Data'!#REF!="No Data",1,IF(#REF!&lt;&gt;"",1,0))</f>
        <v>#REF!</v>
      </c>
      <c r="G126" s="205" t="e">
        <f>IF('Crisis Indicator Data'!#REF!="No Data",1,IF(#REF!&lt;&gt;"",1,0))</f>
        <v>#REF!</v>
      </c>
      <c r="H126" s="205" t="e">
        <f>IF('Crisis Indicator Data'!#REF!="No Data",1,IF(#REF!&lt;&gt;"",1,0))</f>
        <v>#REF!</v>
      </c>
      <c r="I126" s="205" t="e">
        <f>IF('Crisis Indicator Data'!#REF!="No Data",1,IF(#REF!&lt;&gt;"",1,0))</f>
        <v>#REF!</v>
      </c>
      <c r="J126" s="205" t="e">
        <f>IF('Crisis Indicator Data'!#REF!="No Data",1,IF(#REF!&lt;&gt;"",1,0))</f>
        <v>#REF!</v>
      </c>
      <c r="K126" s="205" t="e">
        <f>IF('Crisis Indicator Data'!#REF!="No Data",1,IF(#REF!&lt;&gt;"",1,0))</f>
        <v>#REF!</v>
      </c>
      <c r="L126" s="205" t="e">
        <f>IF('Crisis Indicator Data'!#REF!="No Data",1,IF(#REF!&lt;&gt;"",1,0))</f>
        <v>#REF!</v>
      </c>
      <c r="M126" s="205" t="e">
        <f>IF('Crisis Indicator Data'!#REF!="No Data",1,IF(#REF!&lt;&gt;"",1,0))</f>
        <v>#REF!</v>
      </c>
      <c r="N126" s="205" t="e">
        <f>IF('Crisis Indicator Data'!#REF!="No Data",1,IF(#REF!&lt;&gt;"",1,0))</f>
        <v>#REF!</v>
      </c>
      <c r="O126" s="205" t="e">
        <f>IF('Crisis Indicator Data'!#REF!="No Data",1,IF(#REF!&lt;&gt;"",1,0))</f>
        <v>#REF!</v>
      </c>
      <c r="P126" s="205" t="e">
        <f>IF('Crisis Indicator Data'!#REF!="No Data",1,IF(#REF!&lt;&gt;"",1,0))</f>
        <v>#REF!</v>
      </c>
      <c r="Q126" s="205" t="e">
        <f>IF('Crisis Indicator Data'!#REF!="No Data",1,IF(#REF!&lt;&gt;"",1,0))</f>
        <v>#REF!</v>
      </c>
      <c r="R126" s="205" t="e">
        <f>IF('Crisis Indicator Data'!#REF!="No Data",1,IF(#REF!&lt;&gt;"",1,0))</f>
        <v>#REF!</v>
      </c>
      <c r="S126" s="205" t="e">
        <f>IF('Crisis Indicator Data'!#REF!="No Data",1,IF(#REF!&lt;&gt;"",1,0))</f>
        <v>#REF!</v>
      </c>
      <c r="T126" s="205" t="e">
        <f>IF('Crisis Indicator Data'!#REF!="No Data",1,IF(#REF!&lt;&gt;"",1,0))</f>
        <v>#REF!</v>
      </c>
      <c r="U126" s="205" t="e">
        <f>IF('Crisis Indicator Data'!#REF!="No Data",1,IF(#REF!&lt;&gt;"",1,0))</f>
        <v>#REF!</v>
      </c>
      <c r="V126" s="205" t="e">
        <f>IF('Crisis Indicator Data'!#REF!="No Data",1,IF(#REF!&lt;&gt;"",1,0))</f>
        <v>#REF!</v>
      </c>
      <c r="W126" s="205" t="e">
        <f>IF('Crisis Indicator Data'!#REF!="No Data",1,IF(#REF!&lt;&gt;"",1,0))</f>
        <v>#REF!</v>
      </c>
      <c r="X126" s="205" t="e">
        <f>IF('Crisis Indicator Data'!#REF!="No Data",1,IF(#REF!&lt;&gt;"",1,0))</f>
        <v>#REF!</v>
      </c>
      <c r="Y126" s="205" t="e">
        <f>IF('Crisis Indicator Data'!#REF!="No Data",1,IF(#REF!&lt;&gt;"",1,0))</f>
        <v>#REF!</v>
      </c>
      <c r="Z126" s="205" t="e">
        <f>IF('Crisis Indicator Data'!#REF!="No Data",1,IF(#REF!&lt;&gt;"",1,0))</f>
        <v>#REF!</v>
      </c>
      <c r="AA126" s="205" t="e">
        <f>IF('Crisis Indicator Data'!#REF!="No Data",1,IF(#REF!&lt;&gt;"",1,0))</f>
        <v>#REF!</v>
      </c>
      <c r="AB126" s="205" t="e">
        <f>IF('Crisis Indicator Data'!#REF!="No Data",1,IF(#REF!&lt;&gt;"",1,0))</f>
        <v>#REF!</v>
      </c>
      <c r="AC126" s="205" t="e">
        <f>IF('Crisis Indicator Data'!#REF!="No Data",1,IF(#REF!&lt;&gt;"",1,0))</f>
        <v>#REF!</v>
      </c>
      <c r="AD126" s="205" t="e">
        <f>IF('Crisis Indicator Data'!#REF!="No Data",1,IF(#REF!&lt;&gt;"",1,0))</f>
        <v>#REF!</v>
      </c>
      <c r="AE126" s="205" t="e">
        <f>IF('Crisis Indicator Data'!#REF!="No Data",1,IF(#REF!&lt;&gt;"",1,0))</f>
        <v>#REF!</v>
      </c>
      <c r="AF126" s="205" t="e">
        <f>IF('Crisis Indicator Data'!#REF!="No Data",1,IF(#REF!&lt;&gt;"",1,0))</f>
        <v>#REF!</v>
      </c>
      <c r="AG126" s="205" t="e">
        <f>IF('Crisis Indicator Data'!#REF!="No Data",1,IF(#REF!&lt;&gt;"",1,0))</f>
        <v>#REF!</v>
      </c>
      <c r="AH126" s="205" t="e">
        <f>IF('Crisis Indicator Data'!#REF!="No Data",1,IF(#REF!&lt;&gt;"",1,0))</f>
        <v>#REF!</v>
      </c>
      <c r="AI126" s="205" t="e">
        <f>IF('Crisis Indicator Data'!#REF!="No Data",1,IF(#REF!&lt;&gt;"",1,0))</f>
        <v>#REF!</v>
      </c>
      <c r="AJ126" s="205" t="e">
        <f>IF('Crisis Indicator Data'!#REF!="No Data",1,IF(#REF!&lt;&gt;"",1,0))</f>
        <v>#REF!</v>
      </c>
      <c r="AK126" s="205" t="e">
        <f>IF('Crisis Indicator Data'!#REF!="No Data",1,IF(#REF!&lt;&gt;"",1,0))</f>
        <v>#REF!</v>
      </c>
      <c r="AL126" s="205" t="e">
        <f>IF('Crisis Indicator Data'!#REF!="No Data",1,IF(#REF!&lt;&gt;"",1,0))</f>
        <v>#REF!</v>
      </c>
      <c r="AM126" s="205" t="e">
        <f>IF('Crisis Indicator Data'!#REF!="No Data",1,IF(#REF!&lt;&gt;"",1,0))</f>
        <v>#REF!</v>
      </c>
      <c r="AN126" s="205" t="e">
        <f>IF('Crisis Indicator Data'!#REF!="No Data",1,IF(#REF!&lt;&gt;"",1,0))</f>
        <v>#REF!</v>
      </c>
      <c r="AO126" s="205" t="e">
        <f>IF('Crisis Indicator Data'!#REF!="No Data",1,IF(#REF!&lt;&gt;"",1,0))</f>
        <v>#REF!</v>
      </c>
      <c r="AP126" s="205" t="e">
        <f>IF('Crisis Indicator Data'!#REF!="No Data",1,IF(#REF!&lt;&gt;"",1,0))</f>
        <v>#REF!</v>
      </c>
      <c r="AQ126" s="205" t="e">
        <f>IF('Crisis Indicator Data'!#REF!="No Data",1,IF(#REF!&lt;&gt;"",1,0))</f>
        <v>#REF!</v>
      </c>
      <c r="AR126" s="205" t="e">
        <f>IF('Crisis Indicator Data'!#REF!="No Data",1,IF(#REF!&lt;&gt;"",1,0))</f>
        <v>#REF!</v>
      </c>
      <c r="AS126" s="205" t="e">
        <f>IF('Crisis Indicator Data'!#REF!="No Data",1,IF(#REF!&lt;&gt;"",1,0))</f>
        <v>#REF!</v>
      </c>
      <c r="AT126" s="205" t="e">
        <f>IF('Crisis Indicator Data'!#REF!="No Data",1,IF(#REF!&lt;&gt;"",1,0))</f>
        <v>#REF!</v>
      </c>
      <c r="AU126" s="205" t="e">
        <f>IF('Crisis Indicator Data'!#REF!="No Data",1,IF(#REF!&lt;&gt;"",1,0))</f>
        <v>#REF!</v>
      </c>
      <c r="AV126" s="205" t="e">
        <f>IF('Crisis Indicator Data'!#REF!="No Data",1,IF(#REF!&lt;&gt;"",1,0))</f>
        <v>#REF!</v>
      </c>
      <c r="AW126" s="205" t="e">
        <f>IF('Crisis Indicator Data'!#REF!="No Data",1,IF(#REF!&lt;&gt;"",1,0))</f>
        <v>#REF!</v>
      </c>
      <c r="AX126" s="205" t="e">
        <f>IF('Crisis Indicator Data'!#REF!="No Data",1,IF(#REF!&lt;&gt;"",1,0))</f>
        <v>#REF!</v>
      </c>
      <c r="AY126" s="205" t="e">
        <f>IF('Crisis Indicator Data'!#REF!="No Data",1,IF(#REF!&lt;&gt;"",1,0))</f>
        <v>#REF!</v>
      </c>
      <c r="AZ126" s="205" t="e">
        <f>IF('Crisis Indicator Data'!#REF!="No Data",1,IF(#REF!&lt;&gt;"",1,0))</f>
        <v>#REF!</v>
      </c>
      <c r="BA126" t="e">
        <f t="shared" si="6"/>
        <v>#REF!</v>
      </c>
      <c r="BB126" s="22" t="e">
        <f t="shared" si="7"/>
        <v>#REF!</v>
      </c>
    </row>
    <row r="127" spans="1:54" x14ac:dyDescent="0.35">
      <c r="A127" t="s">
        <v>7103</v>
      </c>
      <c r="B127" s="205" t="e">
        <f>IF('Crisis Indicator Data'!#REF!="No Data",1,IF(#REF!&lt;&gt;"",1,0))</f>
        <v>#REF!</v>
      </c>
      <c r="C127" s="205" t="e">
        <f>IF('Crisis Indicator Data'!#REF!="No Data",1,IF(#REF!&lt;&gt;"",1,0))</f>
        <v>#REF!</v>
      </c>
      <c r="D127" s="205" t="e">
        <f>IF('Crisis Indicator Data'!#REF!="No Data",1,IF(#REF!&lt;&gt;"",1,0))</f>
        <v>#REF!</v>
      </c>
      <c r="E127" s="205" t="e">
        <f>IF('Crisis Indicator Data'!#REF!="No Data",1,IF(#REF!&lt;&gt;"",1,0))</f>
        <v>#REF!</v>
      </c>
      <c r="F127" s="205" t="e">
        <f>IF('Crisis Indicator Data'!#REF!="No Data",1,IF(#REF!&lt;&gt;"",1,0))</f>
        <v>#REF!</v>
      </c>
      <c r="G127" s="205" t="e">
        <f>IF('Crisis Indicator Data'!#REF!="No Data",1,IF(#REF!&lt;&gt;"",1,0))</f>
        <v>#REF!</v>
      </c>
      <c r="H127" s="205" t="e">
        <f>IF('Crisis Indicator Data'!#REF!="No Data",1,IF(#REF!&lt;&gt;"",1,0))</f>
        <v>#REF!</v>
      </c>
      <c r="I127" s="205" t="e">
        <f>IF('Crisis Indicator Data'!#REF!="No Data",1,IF(#REF!&lt;&gt;"",1,0))</f>
        <v>#REF!</v>
      </c>
      <c r="J127" s="205" t="e">
        <f>IF('Crisis Indicator Data'!#REF!="No Data",1,IF(#REF!&lt;&gt;"",1,0))</f>
        <v>#REF!</v>
      </c>
      <c r="K127" s="205" t="e">
        <f>IF('Crisis Indicator Data'!#REF!="No Data",1,IF(#REF!&lt;&gt;"",1,0))</f>
        <v>#REF!</v>
      </c>
      <c r="L127" s="205" t="e">
        <f>IF('Crisis Indicator Data'!#REF!="No Data",1,IF(#REF!&lt;&gt;"",1,0))</f>
        <v>#REF!</v>
      </c>
      <c r="M127" s="205" t="e">
        <f>IF('Crisis Indicator Data'!#REF!="No Data",1,IF(#REF!&lt;&gt;"",1,0))</f>
        <v>#REF!</v>
      </c>
      <c r="N127" s="205" t="e">
        <f>IF('Crisis Indicator Data'!#REF!="No Data",1,IF(#REF!&lt;&gt;"",1,0))</f>
        <v>#REF!</v>
      </c>
      <c r="O127" s="205" t="e">
        <f>IF('Crisis Indicator Data'!#REF!="No Data",1,IF(#REF!&lt;&gt;"",1,0))</f>
        <v>#REF!</v>
      </c>
      <c r="P127" s="205" t="e">
        <f>IF('Crisis Indicator Data'!#REF!="No Data",1,IF(#REF!&lt;&gt;"",1,0))</f>
        <v>#REF!</v>
      </c>
      <c r="Q127" s="205" t="e">
        <f>IF('Crisis Indicator Data'!#REF!="No Data",1,IF(#REF!&lt;&gt;"",1,0))</f>
        <v>#REF!</v>
      </c>
      <c r="R127" s="205" t="e">
        <f>IF('Crisis Indicator Data'!#REF!="No Data",1,IF(#REF!&lt;&gt;"",1,0))</f>
        <v>#REF!</v>
      </c>
      <c r="S127" s="205" t="e">
        <f>IF('Crisis Indicator Data'!#REF!="No Data",1,IF(#REF!&lt;&gt;"",1,0))</f>
        <v>#REF!</v>
      </c>
      <c r="T127" s="205" t="e">
        <f>IF('Crisis Indicator Data'!#REF!="No Data",1,IF(#REF!&lt;&gt;"",1,0))</f>
        <v>#REF!</v>
      </c>
      <c r="U127" s="205" t="e">
        <f>IF('Crisis Indicator Data'!#REF!="No Data",1,IF(#REF!&lt;&gt;"",1,0))</f>
        <v>#REF!</v>
      </c>
      <c r="V127" s="205" t="e">
        <f>IF('Crisis Indicator Data'!#REF!="No Data",1,IF(#REF!&lt;&gt;"",1,0))</f>
        <v>#REF!</v>
      </c>
      <c r="W127" s="205" t="e">
        <f>IF('Crisis Indicator Data'!#REF!="No Data",1,IF(#REF!&lt;&gt;"",1,0))</f>
        <v>#REF!</v>
      </c>
      <c r="X127" s="205" t="e">
        <f>IF('Crisis Indicator Data'!#REF!="No Data",1,IF(#REF!&lt;&gt;"",1,0))</f>
        <v>#REF!</v>
      </c>
      <c r="Y127" s="205" t="e">
        <f>IF('Crisis Indicator Data'!#REF!="No Data",1,IF(#REF!&lt;&gt;"",1,0))</f>
        <v>#REF!</v>
      </c>
      <c r="Z127" s="205" t="e">
        <f>IF('Crisis Indicator Data'!#REF!="No Data",1,IF(#REF!&lt;&gt;"",1,0))</f>
        <v>#REF!</v>
      </c>
      <c r="AA127" s="205" t="e">
        <f>IF('Crisis Indicator Data'!#REF!="No Data",1,IF(#REF!&lt;&gt;"",1,0))</f>
        <v>#REF!</v>
      </c>
      <c r="AB127" s="205" t="e">
        <f>IF('Crisis Indicator Data'!#REF!="No Data",1,IF(#REF!&lt;&gt;"",1,0))</f>
        <v>#REF!</v>
      </c>
      <c r="AC127" s="205" t="e">
        <f>IF('Crisis Indicator Data'!#REF!="No Data",1,IF(#REF!&lt;&gt;"",1,0))</f>
        <v>#REF!</v>
      </c>
      <c r="AD127" s="205" t="e">
        <f>IF('Crisis Indicator Data'!#REF!="No Data",1,IF(#REF!&lt;&gt;"",1,0))</f>
        <v>#REF!</v>
      </c>
      <c r="AE127" s="205" t="e">
        <f>IF('Crisis Indicator Data'!#REF!="No Data",1,IF(#REF!&lt;&gt;"",1,0))</f>
        <v>#REF!</v>
      </c>
      <c r="AF127" s="205" t="e">
        <f>IF('Crisis Indicator Data'!#REF!="No Data",1,IF(#REF!&lt;&gt;"",1,0))</f>
        <v>#REF!</v>
      </c>
      <c r="AG127" s="205" t="e">
        <f>IF('Crisis Indicator Data'!#REF!="No Data",1,IF(#REF!&lt;&gt;"",1,0))</f>
        <v>#REF!</v>
      </c>
      <c r="AH127" s="205" t="e">
        <f>IF('Crisis Indicator Data'!#REF!="No Data",1,IF(#REF!&lt;&gt;"",1,0))</f>
        <v>#REF!</v>
      </c>
      <c r="AI127" s="205" t="e">
        <f>IF('Crisis Indicator Data'!#REF!="No Data",1,IF(#REF!&lt;&gt;"",1,0))</f>
        <v>#REF!</v>
      </c>
      <c r="AJ127" s="205" t="e">
        <f>IF('Crisis Indicator Data'!#REF!="No Data",1,IF(#REF!&lt;&gt;"",1,0))</f>
        <v>#REF!</v>
      </c>
      <c r="AK127" s="205" t="e">
        <f>IF('Crisis Indicator Data'!#REF!="No Data",1,IF(#REF!&lt;&gt;"",1,0))</f>
        <v>#REF!</v>
      </c>
      <c r="AL127" s="205" t="e">
        <f>IF('Crisis Indicator Data'!#REF!="No Data",1,IF(#REF!&lt;&gt;"",1,0))</f>
        <v>#REF!</v>
      </c>
      <c r="AM127" s="205" t="e">
        <f>IF('Crisis Indicator Data'!#REF!="No Data",1,IF(#REF!&lt;&gt;"",1,0))</f>
        <v>#REF!</v>
      </c>
      <c r="AN127" s="205" t="e">
        <f>IF('Crisis Indicator Data'!#REF!="No Data",1,IF(#REF!&lt;&gt;"",1,0))</f>
        <v>#REF!</v>
      </c>
      <c r="AO127" s="205" t="e">
        <f>IF('Crisis Indicator Data'!#REF!="No Data",1,IF(#REF!&lt;&gt;"",1,0))</f>
        <v>#REF!</v>
      </c>
      <c r="AP127" s="205" t="e">
        <f>IF('Crisis Indicator Data'!#REF!="No Data",1,IF(#REF!&lt;&gt;"",1,0))</f>
        <v>#REF!</v>
      </c>
      <c r="AQ127" s="205" t="e">
        <f>IF('Crisis Indicator Data'!#REF!="No Data",1,IF(#REF!&lt;&gt;"",1,0))</f>
        <v>#REF!</v>
      </c>
      <c r="AR127" s="205" t="e">
        <f>IF('Crisis Indicator Data'!#REF!="No Data",1,IF(#REF!&lt;&gt;"",1,0))</f>
        <v>#REF!</v>
      </c>
      <c r="AS127" s="205" t="e">
        <f>IF('Crisis Indicator Data'!#REF!="No Data",1,IF(#REF!&lt;&gt;"",1,0))</f>
        <v>#REF!</v>
      </c>
      <c r="AT127" s="205" t="e">
        <f>IF('Crisis Indicator Data'!#REF!="No Data",1,IF(#REF!&lt;&gt;"",1,0))</f>
        <v>#REF!</v>
      </c>
      <c r="AU127" s="205" t="e">
        <f>IF('Crisis Indicator Data'!#REF!="No Data",1,IF(#REF!&lt;&gt;"",1,0))</f>
        <v>#REF!</v>
      </c>
      <c r="AV127" s="205" t="e">
        <f>IF('Crisis Indicator Data'!#REF!="No Data",1,IF(#REF!&lt;&gt;"",1,0))</f>
        <v>#REF!</v>
      </c>
      <c r="AW127" s="205" t="e">
        <f>IF('Crisis Indicator Data'!#REF!="No Data",1,IF(#REF!&lt;&gt;"",1,0))</f>
        <v>#REF!</v>
      </c>
      <c r="AX127" s="205" t="e">
        <f>IF('Crisis Indicator Data'!#REF!="No Data",1,IF(#REF!&lt;&gt;"",1,0))</f>
        <v>#REF!</v>
      </c>
      <c r="AY127" s="205" t="e">
        <f>IF('Crisis Indicator Data'!#REF!="No Data",1,IF(#REF!&lt;&gt;"",1,0))</f>
        <v>#REF!</v>
      </c>
      <c r="AZ127" s="205" t="e">
        <f>IF('Crisis Indicator Data'!#REF!="No Data",1,IF(#REF!&lt;&gt;"",1,0))</f>
        <v>#REF!</v>
      </c>
      <c r="BA127" t="e">
        <f t="shared" si="6"/>
        <v>#REF!</v>
      </c>
      <c r="BB127" s="22" t="e">
        <f t="shared" si="7"/>
        <v>#REF!</v>
      </c>
    </row>
    <row r="128" spans="1:54" x14ac:dyDescent="0.35">
      <c r="A128" t="s">
        <v>7111</v>
      </c>
      <c r="B128" s="205" t="e">
        <f>IF('Crisis Indicator Data'!#REF!="No Data",1,IF(#REF!&lt;&gt;"",1,0))</f>
        <v>#REF!</v>
      </c>
      <c r="C128" s="205" t="e">
        <f>IF('Crisis Indicator Data'!#REF!="No Data",1,IF(#REF!&lt;&gt;"",1,0))</f>
        <v>#REF!</v>
      </c>
      <c r="D128" s="205" t="e">
        <f>IF('Crisis Indicator Data'!#REF!="No Data",1,IF(#REF!&lt;&gt;"",1,0))</f>
        <v>#REF!</v>
      </c>
      <c r="E128" s="205" t="e">
        <f>IF('Crisis Indicator Data'!#REF!="No Data",1,IF(#REF!&lt;&gt;"",1,0))</f>
        <v>#REF!</v>
      </c>
      <c r="F128" s="205" t="e">
        <f>IF('Crisis Indicator Data'!#REF!="No Data",1,IF(#REF!&lt;&gt;"",1,0))</f>
        <v>#REF!</v>
      </c>
      <c r="G128" s="205" t="e">
        <f>IF('Crisis Indicator Data'!#REF!="No Data",1,IF(#REF!&lt;&gt;"",1,0))</f>
        <v>#REF!</v>
      </c>
      <c r="H128" s="205" t="e">
        <f>IF('Crisis Indicator Data'!#REF!="No Data",1,IF(#REF!&lt;&gt;"",1,0))</f>
        <v>#REF!</v>
      </c>
      <c r="I128" s="205" t="e">
        <f>IF('Crisis Indicator Data'!#REF!="No Data",1,IF(#REF!&lt;&gt;"",1,0))</f>
        <v>#REF!</v>
      </c>
      <c r="J128" s="205" t="e">
        <f>IF('Crisis Indicator Data'!#REF!="No Data",1,IF(#REF!&lt;&gt;"",1,0))</f>
        <v>#REF!</v>
      </c>
      <c r="K128" s="205" t="e">
        <f>IF('Crisis Indicator Data'!#REF!="No Data",1,IF(#REF!&lt;&gt;"",1,0))</f>
        <v>#REF!</v>
      </c>
      <c r="L128" s="205" t="e">
        <f>IF('Crisis Indicator Data'!#REF!="No Data",1,IF(#REF!&lt;&gt;"",1,0))</f>
        <v>#REF!</v>
      </c>
      <c r="M128" s="205" t="e">
        <f>IF('Crisis Indicator Data'!#REF!="No Data",1,IF(#REF!&lt;&gt;"",1,0))</f>
        <v>#REF!</v>
      </c>
      <c r="N128" s="205" t="e">
        <f>IF('Crisis Indicator Data'!#REF!="No Data",1,IF(#REF!&lt;&gt;"",1,0))</f>
        <v>#REF!</v>
      </c>
      <c r="O128" s="205" t="e">
        <f>IF('Crisis Indicator Data'!#REF!="No Data",1,IF(#REF!&lt;&gt;"",1,0))</f>
        <v>#REF!</v>
      </c>
      <c r="P128" s="205" t="e">
        <f>IF('Crisis Indicator Data'!#REF!="No Data",1,IF(#REF!&lt;&gt;"",1,0))</f>
        <v>#REF!</v>
      </c>
      <c r="Q128" s="205" t="e">
        <f>IF('Crisis Indicator Data'!#REF!="No Data",1,IF(#REF!&lt;&gt;"",1,0))</f>
        <v>#REF!</v>
      </c>
      <c r="R128" s="205" t="e">
        <f>IF('Crisis Indicator Data'!#REF!="No Data",1,IF(#REF!&lt;&gt;"",1,0))</f>
        <v>#REF!</v>
      </c>
      <c r="S128" s="205" t="e">
        <f>IF('Crisis Indicator Data'!#REF!="No Data",1,IF(#REF!&lt;&gt;"",1,0))</f>
        <v>#REF!</v>
      </c>
      <c r="T128" s="205" t="e">
        <f>IF('Crisis Indicator Data'!#REF!="No Data",1,IF(#REF!&lt;&gt;"",1,0))</f>
        <v>#REF!</v>
      </c>
      <c r="U128" s="205" t="e">
        <f>IF('Crisis Indicator Data'!#REF!="No Data",1,IF(#REF!&lt;&gt;"",1,0))</f>
        <v>#REF!</v>
      </c>
      <c r="V128" s="205" t="e">
        <f>IF('Crisis Indicator Data'!#REF!="No Data",1,IF(#REF!&lt;&gt;"",1,0))</f>
        <v>#REF!</v>
      </c>
      <c r="W128" s="205" t="e">
        <f>IF('Crisis Indicator Data'!#REF!="No Data",1,IF(#REF!&lt;&gt;"",1,0))</f>
        <v>#REF!</v>
      </c>
      <c r="X128" s="205" t="e">
        <f>IF('Crisis Indicator Data'!#REF!="No Data",1,IF(#REF!&lt;&gt;"",1,0))</f>
        <v>#REF!</v>
      </c>
      <c r="Y128" s="205" t="e">
        <f>IF('Crisis Indicator Data'!#REF!="No Data",1,IF(#REF!&lt;&gt;"",1,0))</f>
        <v>#REF!</v>
      </c>
      <c r="Z128" s="205" t="e">
        <f>IF('Crisis Indicator Data'!#REF!="No Data",1,IF(#REF!&lt;&gt;"",1,0))</f>
        <v>#REF!</v>
      </c>
      <c r="AA128" s="205" t="e">
        <f>IF('Crisis Indicator Data'!#REF!="No Data",1,IF(#REF!&lt;&gt;"",1,0))</f>
        <v>#REF!</v>
      </c>
      <c r="AB128" s="205" t="e">
        <f>IF('Crisis Indicator Data'!#REF!="No Data",1,IF(#REF!&lt;&gt;"",1,0))</f>
        <v>#REF!</v>
      </c>
      <c r="AC128" s="205" t="e">
        <f>IF('Crisis Indicator Data'!#REF!="No Data",1,IF(#REF!&lt;&gt;"",1,0))</f>
        <v>#REF!</v>
      </c>
      <c r="AD128" s="205" t="e">
        <f>IF('Crisis Indicator Data'!#REF!="No Data",1,IF(#REF!&lt;&gt;"",1,0))</f>
        <v>#REF!</v>
      </c>
      <c r="AE128" s="205" t="e">
        <f>IF('Crisis Indicator Data'!#REF!="No Data",1,IF(#REF!&lt;&gt;"",1,0))</f>
        <v>#REF!</v>
      </c>
      <c r="AF128" s="205" t="e">
        <f>IF('Crisis Indicator Data'!#REF!="No Data",1,IF(#REF!&lt;&gt;"",1,0))</f>
        <v>#REF!</v>
      </c>
      <c r="AG128" s="205" t="e">
        <f>IF('Crisis Indicator Data'!#REF!="No Data",1,IF(#REF!&lt;&gt;"",1,0))</f>
        <v>#REF!</v>
      </c>
      <c r="AH128" s="205" t="e">
        <f>IF('Crisis Indicator Data'!#REF!="No Data",1,IF(#REF!&lt;&gt;"",1,0))</f>
        <v>#REF!</v>
      </c>
      <c r="AI128" s="205" t="e">
        <f>IF('Crisis Indicator Data'!#REF!="No Data",1,IF(#REF!&lt;&gt;"",1,0))</f>
        <v>#REF!</v>
      </c>
      <c r="AJ128" s="205" t="e">
        <f>IF('Crisis Indicator Data'!#REF!="No Data",1,IF(#REF!&lt;&gt;"",1,0))</f>
        <v>#REF!</v>
      </c>
      <c r="AK128" s="205" t="e">
        <f>IF('Crisis Indicator Data'!#REF!="No Data",1,IF(#REF!&lt;&gt;"",1,0))</f>
        <v>#REF!</v>
      </c>
      <c r="AL128" s="205" t="e">
        <f>IF('Crisis Indicator Data'!#REF!="No Data",1,IF(#REF!&lt;&gt;"",1,0))</f>
        <v>#REF!</v>
      </c>
      <c r="AM128" s="205" t="e">
        <f>IF('Crisis Indicator Data'!#REF!="No Data",1,IF(#REF!&lt;&gt;"",1,0))</f>
        <v>#REF!</v>
      </c>
      <c r="AN128" s="205" t="e">
        <f>IF('Crisis Indicator Data'!#REF!="No Data",1,IF(#REF!&lt;&gt;"",1,0))</f>
        <v>#REF!</v>
      </c>
      <c r="AO128" s="205" t="e">
        <f>IF('Crisis Indicator Data'!#REF!="No Data",1,IF(#REF!&lt;&gt;"",1,0))</f>
        <v>#REF!</v>
      </c>
      <c r="AP128" s="205" t="e">
        <f>IF('Crisis Indicator Data'!#REF!="No Data",1,IF(#REF!&lt;&gt;"",1,0))</f>
        <v>#REF!</v>
      </c>
      <c r="AQ128" s="205" t="e">
        <f>IF('Crisis Indicator Data'!#REF!="No Data",1,IF(#REF!&lt;&gt;"",1,0))</f>
        <v>#REF!</v>
      </c>
      <c r="AR128" s="205" t="e">
        <f>IF('Crisis Indicator Data'!#REF!="No Data",1,IF(#REF!&lt;&gt;"",1,0))</f>
        <v>#REF!</v>
      </c>
      <c r="AS128" s="205" t="e">
        <f>IF('Crisis Indicator Data'!#REF!="No Data",1,IF(#REF!&lt;&gt;"",1,0))</f>
        <v>#REF!</v>
      </c>
      <c r="AT128" s="205" t="e">
        <f>IF('Crisis Indicator Data'!#REF!="No Data",1,IF(#REF!&lt;&gt;"",1,0))</f>
        <v>#REF!</v>
      </c>
      <c r="AU128" s="205" t="e">
        <f>IF('Crisis Indicator Data'!#REF!="No Data",1,IF(#REF!&lt;&gt;"",1,0))</f>
        <v>#REF!</v>
      </c>
      <c r="AV128" s="205" t="e">
        <f>IF('Crisis Indicator Data'!#REF!="No Data",1,IF(#REF!&lt;&gt;"",1,0))</f>
        <v>#REF!</v>
      </c>
      <c r="AW128" s="205" t="e">
        <f>IF('Crisis Indicator Data'!#REF!="No Data",1,IF(#REF!&lt;&gt;"",1,0))</f>
        <v>#REF!</v>
      </c>
      <c r="AX128" s="205" t="e">
        <f>IF('Crisis Indicator Data'!#REF!="No Data",1,IF(#REF!&lt;&gt;"",1,0))</f>
        <v>#REF!</v>
      </c>
      <c r="AY128" s="205" t="e">
        <f>IF('Crisis Indicator Data'!#REF!="No Data",1,IF(#REF!&lt;&gt;"",1,0))</f>
        <v>#REF!</v>
      </c>
      <c r="AZ128" s="205" t="e">
        <f>IF('Crisis Indicator Data'!#REF!="No Data",1,IF(#REF!&lt;&gt;"",1,0))</f>
        <v>#REF!</v>
      </c>
      <c r="BA128" t="e">
        <f t="shared" si="6"/>
        <v>#REF!</v>
      </c>
      <c r="BB128" s="22" t="e">
        <f t="shared" si="7"/>
        <v>#REF!</v>
      </c>
    </row>
    <row r="129" spans="1:54" x14ac:dyDescent="0.35">
      <c r="A129" t="s">
        <v>7112</v>
      </c>
      <c r="B129" s="205" t="e">
        <f>IF('Crisis Indicator Data'!#REF!="No Data",1,IF(#REF!&lt;&gt;"",1,0))</f>
        <v>#REF!</v>
      </c>
      <c r="C129" s="205" t="e">
        <f>IF('Crisis Indicator Data'!#REF!="No Data",1,IF(#REF!&lt;&gt;"",1,0))</f>
        <v>#REF!</v>
      </c>
      <c r="D129" s="205" t="e">
        <f>IF('Crisis Indicator Data'!#REF!="No Data",1,IF(#REF!&lt;&gt;"",1,0))</f>
        <v>#REF!</v>
      </c>
      <c r="E129" s="205" t="e">
        <f>IF('Crisis Indicator Data'!#REF!="No Data",1,IF(#REF!&lt;&gt;"",1,0))</f>
        <v>#REF!</v>
      </c>
      <c r="F129" s="205" t="e">
        <f>IF('Crisis Indicator Data'!#REF!="No Data",1,IF(#REF!&lt;&gt;"",1,0))</f>
        <v>#REF!</v>
      </c>
      <c r="G129" s="205" t="e">
        <f>IF('Crisis Indicator Data'!#REF!="No Data",1,IF(#REF!&lt;&gt;"",1,0))</f>
        <v>#REF!</v>
      </c>
      <c r="H129" s="205" t="e">
        <f>IF('Crisis Indicator Data'!#REF!="No Data",1,IF(#REF!&lt;&gt;"",1,0))</f>
        <v>#REF!</v>
      </c>
      <c r="I129" s="205" t="e">
        <f>IF('Crisis Indicator Data'!#REF!="No Data",1,IF(#REF!&lt;&gt;"",1,0))</f>
        <v>#REF!</v>
      </c>
      <c r="J129" s="205" t="e">
        <f>IF('Crisis Indicator Data'!#REF!="No Data",1,IF(#REF!&lt;&gt;"",1,0))</f>
        <v>#REF!</v>
      </c>
      <c r="K129" s="205" t="e">
        <f>IF('Crisis Indicator Data'!#REF!="No Data",1,IF(#REF!&lt;&gt;"",1,0))</f>
        <v>#REF!</v>
      </c>
      <c r="L129" s="205" t="e">
        <f>IF('Crisis Indicator Data'!#REF!="No Data",1,IF(#REF!&lt;&gt;"",1,0))</f>
        <v>#REF!</v>
      </c>
      <c r="M129" s="205" t="e">
        <f>IF('Crisis Indicator Data'!#REF!="No Data",1,IF(#REF!&lt;&gt;"",1,0))</f>
        <v>#REF!</v>
      </c>
      <c r="N129" s="205" t="e">
        <f>IF('Crisis Indicator Data'!#REF!="No Data",1,IF(#REF!&lt;&gt;"",1,0))</f>
        <v>#REF!</v>
      </c>
      <c r="O129" s="205" t="e">
        <f>IF('Crisis Indicator Data'!#REF!="No Data",1,IF(#REF!&lt;&gt;"",1,0))</f>
        <v>#REF!</v>
      </c>
      <c r="P129" s="205" t="e">
        <f>IF('Crisis Indicator Data'!#REF!="No Data",1,IF(#REF!&lt;&gt;"",1,0))</f>
        <v>#REF!</v>
      </c>
      <c r="Q129" s="205" t="e">
        <f>IF('Crisis Indicator Data'!#REF!="No Data",1,IF(#REF!&lt;&gt;"",1,0))</f>
        <v>#REF!</v>
      </c>
      <c r="R129" s="205" t="e">
        <f>IF('Crisis Indicator Data'!#REF!="No Data",1,IF(#REF!&lt;&gt;"",1,0))</f>
        <v>#REF!</v>
      </c>
      <c r="S129" s="205" t="e">
        <f>IF('Crisis Indicator Data'!#REF!="No Data",1,IF(#REF!&lt;&gt;"",1,0))</f>
        <v>#REF!</v>
      </c>
      <c r="T129" s="205" t="e">
        <f>IF('Crisis Indicator Data'!#REF!="No Data",1,IF(#REF!&lt;&gt;"",1,0))</f>
        <v>#REF!</v>
      </c>
      <c r="U129" s="205" t="e">
        <f>IF('Crisis Indicator Data'!#REF!="No Data",1,IF(#REF!&lt;&gt;"",1,0))</f>
        <v>#REF!</v>
      </c>
      <c r="V129" s="205" t="e">
        <f>IF('Crisis Indicator Data'!#REF!="No Data",1,IF(#REF!&lt;&gt;"",1,0))</f>
        <v>#REF!</v>
      </c>
      <c r="W129" s="205" t="e">
        <f>IF('Crisis Indicator Data'!#REF!="No Data",1,IF(#REF!&lt;&gt;"",1,0))</f>
        <v>#REF!</v>
      </c>
      <c r="X129" s="205" t="e">
        <f>IF('Crisis Indicator Data'!#REF!="No Data",1,IF(#REF!&lt;&gt;"",1,0))</f>
        <v>#REF!</v>
      </c>
      <c r="Y129" s="205" t="e">
        <f>IF('Crisis Indicator Data'!#REF!="No Data",1,IF(#REF!&lt;&gt;"",1,0))</f>
        <v>#REF!</v>
      </c>
      <c r="Z129" s="205" t="e">
        <f>IF('Crisis Indicator Data'!#REF!="No Data",1,IF(#REF!&lt;&gt;"",1,0))</f>
        <v>#REF!</v>
      </c>
      <c r="AA129" s="205" t="e">
        <f>IF('Crisis Indicator Data'!#REF!="No Data",1,IF(#REF!&lt;&gt;"",1,0))</f>
        <v>#REF!</v>
      </c>
      <c r="AB129" s="205" t="e">
        <f>IF('Crisis Indicator Data'!#REF!="No Data",1,IF(#REF!&lt;&gt;"",1,0))</f>
        <v>#REF!</v>
      </c>
      <c r="AC129" s="205" t="e">
        <f>IF('Crisis Indicator Data'!#REF!="No Data",1,IF(#REF!&lt;&gt;"",1,0))</f>
        <v>#REF!</v>
      </c>
      <c r="AD129" s="205" t="e">
        <f>IF('Crisis Indicator Data'!#REF!="No Data",1,IF(#REF!&lt;&gt;"",1,0))</f>
        <v>#REF!</v>
      </c>
      <c r="AE129" s="205" t="e">
        <f>IF('Crisis Indicator Data'!#REF!="No Data",1,IF(#REF!&lt;&gt;"",1,0))</f>
        <v>#REF!</v>
      </c>
      <c r="AF129" s="205" t="e">
        <f>IF('Crisis Indicator Data'!#REF!="No Data",1,IF(#REF!&lt;&gt;"",1,0))</f>
        <v>#REF!</v>
      </c>
      <c r="AG129" s="205" t="e">
        <f>IF('Crisis Indicator Data'!#REF!="No Data",1,IF(#REF!&lt;&gt;"",1,0))</f>
        <v>#REF!</v>
      </c>
      <c r="AH129" s="205" t="e">
        <f>IF('Crisis Indicator Data'!#REF!="No Data",1,IF(#REF!&lt;&gt;"",1,0))</f>
        <v>#REF!</v>
      </c>
      <c r="AI129" s="205" t="e">
        <f>IF('Crisis Indicator Data'!#REF!="No Data",1,IF(#REF!&lt;&gt;"",1,0))</f>
        <v>#REF!</v>
      </c>
      <c r="AJ129" s="205" t="e">
        <f>IF('Crisis Indicator Data'!#REF!="No Data",1,IF(#REF!&lt;&gt;"",1,0))</f>
        <v>#REF!</v>
      </c>
      <c r="AK129" s="205" t="e">
        <f>IF('Crisis Indicator Data'!#REF!="No Data",1,IF(#REF!&lt;&gt;"",1,0))</f>
        <v>#REF!</v>
      </c>
      <c r="AL129" s="205" t="e">
        <f>IF('Crisis Indicator Data'!#REF!="No Data",1,IF(#REF!&lt;&gt;"",1,0))</f>
        <v>#REF!</v>
      </c>
      <c r="AM129" s="205" t="e">
        <f>IF('Crisis Indicator Data'!#REF!="No Data",1,IF(#REF!&lt;&gt;"",1,0))</f>
        <v>#REF!</v>
      </c>
      <c r="AN129" s="205" t="e">
        <f>IF('Crisis Indicator Data'!#REF!="No Data",1,IF(#REF!&lt;&gt;"",1,0))</f>
        <v>#REF!</v>
      </c>
      <c r="AO129" s="205" t="e">
        <f>IF('Crisis Indicator Data'!#REF!="No Data",1,IF(#REF!&lt;&gt;"",1,0))</f>
        <v>#REF!</v>
      </c>
      <c r="AP129" s="205" t="e">
        <f>IF('Crisis Indicator Data'!#REF!="No Data",1,IF(#REF!&lt;&gt;"",1,0))</f>
        <v>#REF!</v>
      </c>
      <c r="AQ129" s="205" t="e">
        <f>IF('Crisis Indicator Data'!#REF!="No Data",1,IF(#REF!&lt;&gt;"",1,0))</f>
        <v>#REF!</v>
      </c>
      <c r="AR129" s="205" t="e">
        <f>IF('Crisis Indicator Data'!#REF!="No Data",1,IF(#REF!&lt;&gt;"",1,0))</f>
        <v>#REF!</v>
      </c>
      <c r="AS129" s="205" t="e">
        <f>IF('Crisis Indicator Data'!#REF!="No Data",1,IF(#REF!&lt;&gt;"",1,0))</f>
        <v>#REF!</v>
      </c>
      <c r="AT129" s="205" t="e">
        <f>IF('Crisis Indicator Data'!#REF!="No Data",1,IF(#REF!&lt;&gt;"",1,0))</f>
        <v>#REF!</v>
      </c>
      <c r="AU129" s="205" t="e">
        <f>IF('Crisis Indicator Data'!#REF!="No Data",1,IF(#REF!&lt;&gt;"",1,0))</f>
        <v>#REF!</v>
      </c>
      <c r="AV129" s="205" t="e">
        <f>IF('Crisis Indicator Data'!#REF!="No Data",1,IF(#REF!&lt;&gt;"",1,0))</f>
        <v>#REF!</v>
      </c>
      <c r="AW129" s="205" t="e">
        <f>IF('Crisis Indicator Data'!#REF!="No Data",1,IF(#REF!&lt;&gt;"",1,0))</f>
        <v>#REF!</v>
      </c>
      <c r="AX129" s="205" t="e">
        <f>IF('Crisis Indicator Data'!#REF!="No Data",1,IF(#REF!&lt;&gt;"",1,0))</f>
        <v>#REF!</v>
      </c>
      <c r="AY129" s="205" t="e">
        <f>IF('Crisis Indicator Data'!#REF!="No Data",1,IF(#REF!&lt;&gt;"",1,0))</f>
        <v>#REF!</v>
      </c>
      <c r="AZ129" s="205" t="e">
        <f>IF('Crisis Indicator Data'!#REF!="No Data",1,IF(#REF!&lt;&gt;"",1,0))</f>
        <v>#REF!</v>
      </c>
      <c r="BA129" t="e">
        <f t="shared" si="6"/>
        <v>#REF!</v>
      </c>
      <c r="BB129" s="22" t="e">
        <f t="shared" si="7"/>
        <v>#REF!</v>
      </c>
    </row>
    <row r="130" spans="1:54" x14ac:dyDescent="0.35">
      <c r="A130" t="s">
        <v>7118</v>
      </c>
      <c r="B130" s="205" t="e">
        <f>IF('Crisis Indicator Data'!#REF!="No Data",1,IF(#REF!&lt;&gt;"",1,0))</f>
        <v>#REF!</v>
      </c>
      <c r="C130" s="205" t="e">
        <f>IF('Crisis Indicator Data'!#REF!="No Data",1,IF(#REF!&lt;&gt;"",1,0))</f>
        <v>#REF!</v>
      </c>
      <c r="D130" s="205" t="e">
        <f>IF('Crisis Indicator Data'!#REF!="No Data",1,IF(#REF!&lt;&gt;"",1,0))</f>
        <v>#REF!</v>
      </c>
      <c r="E130" s="205" t="e">
        <f>IF('Crisis Indicator Data'!#REF!="No Data",1,IF(#REF!&lt;&gt;"",1,0))</f>
        <v>#REF!</v>
      </c>
      <c r="F130" s="205" t="e">
        <f>IF('Crisis Indicator Data'!#REF!="No Data",1,IF(#REF!&lt;&gt;"",1,0))</f>
        <v>#REF!</v>
      </c>
      <c r="G130" s="205" t="e">
        <f>IF('Crisis Indicator Data'!#REF!="No Data",1,IF(#REF!&lt;&gt;"",1,0))</f>
        <v>#REF!</v>
      </c>
      <c r="H130" s="205" t="e">
        <f>IF('Crisis Indicator Data'!#REF!="No Data",1,IF(#REF!&lt;&gt;"",1,0))</f>
        <v>#REF!</v>
      </c>
      <c r="I130" s="205" t="e">
        <f>IF('Crisis Indicator Data'!#REF!="No Data",1,IF(#REF!&lt;&gt;"",1,0))</f>
        <v>#REF!</v>
      </c>
      <c r="J130" s="205" t="e">
        <f>IF('Crisis Indicator Data'!#REF!="No Data",1,IF(#REF!&lt;&gt;"",1,0))</f>
        <v>#REF!</v>
      </c>
      <c r="K130" s="205" t="e">
        <f>IF('Crisis Indicator Data'!#REF!="No Data",1,IF(#REF!&lt;&gt;"",1,0))</f>
        <v>#REF!</v>
      </c>
      <c r="L130" s="205" t="e">
        <f>IF('Crisis Indicator Data'!#REF!="No Data",1,IF(#REF!&lt;&gt;"",1,0))</f>
        <v>#REF!</v>
      </c>
      <c r="M130" s="205" t="e">
        <f>IF('Crisis Indicator Data'!#REF!="No Data",1,IF(#REF!&lt;&gt;"",1,0))</f>
        <v>#REF!</v>
      </c>
      <c r="N130" s="205" t="e">
        <f>IF('Crisis Indicator Data'!#REF!="No Data",1,IF(#REF!&lt;&gt;"",1,0))</f>
        <v>#REF!</v>
      </c>
      <c r="O130" s="205" t="e">
        <f>IF('Crisis Indicator Data'!#REF!="No Data",1,IF(#REF!&lt;&gt;"",1,0))</f>
        <v>#REF!</v>
      </c>
      <c r="P130" s="205" t="e">
        <f>IF('Crisis Indicator Data'!#REF!="No Data",1,IF(#REF!&lt;&gt;"",1,0))</f>
        <v>#REF!</v>
      </c>
      <c r="Q130" s="205" t="e">
        <f>IF('Crisis Indicator Data'!#REF!="No Data",1,IF(#REF!&lt;&gt;"",1,0))</f>
        <v>#REF!</v>
      </c>
      <c r="R130" s="205" t="e">
        <f>IF('Crisis Indicator Data'!#REF!="No Data",1,IF(#REF!&lt;&gt;"",1,0))</f>
        <v>#REF!</v>
      </c>
      <c r="S130" s="205" t="e">
        <f>IF('Crisis Indicator Data'!#REF!="No Data",1,IF(#REF!&lt;&gt;"",1,0))</f>
        <v>#REF!</v>
      </c>
      <c r="T130" s="205" t="e">
        <f>IF('Crisis Indicator Data'!#REF!="No Data",1,IF(#REF!&lt;&gt;"",1,0))</f>
        <v>#REF!</v>
      </c>
      <c r="U130" s="205" t="e">
        <f>IF('Crisis Indicator Data'!#REF!="No Data",1,IF(#REF!&lt;&gt;"",1,0))</f>
        <v>#REF!</v>
      </c>
      <c r="V130" s="205" t="e">
        <f>IF('Crisis Indicator Data'!#REF!="No Data",1,IF(#REF!&lt;&gt;"",1,0))</f>
        <v>#REF!</v>
      </c>
      <c r="W130" s="205" t="e">
        <f>IF('Crisis Indicator Data'!#REF!="No Data",1,IF(#REF!&lt;&gt;"",1,0))</f>
        <v>#REF!</v>
      </c>
      <c r="X130" s="205" t="e">
        <f>IF('Crisis Indicator Data'!#REF!="No Data",1,IF(#REF!&lt;&gt;"",1,0))</f>
        <v>#REF!</v>
      </c>
      <c r="Y130" s="205" t="e">
        <f>IF('Crisis Indicator Data'!#REF!="No Data",1,IF(#REF!&lt;&gt;"",1,0))</f>
        <v>#REF!</v>
      </c>
      <c r="Z130" s="205" t="e">
        <f>IF('Crisis Indicator Data'!#REF!="No Data",1,IF(#REF!&lt;&gt;"",1,0))</f>
        <v>#REF!</v>
      </c>
      <c r="AA130" s="205" t="e">
        <f>IF('Crisis Indicator Data'!#REF!="No Data",1,IF(#REF!&lt;&gt;"",1,0))</f>
        <v>#REF!</v>
      </c>
      <c r="AB130" s="205" t="e">
        <f>IF('Crisis Indicator Data'!#REF!="No Data",1,IF(#REF!&lt;&gt;"",1,0))</f>
        <v>#REF!</v>
      </c>
      <c r="AC130" s="205" t="e">
        <f>IF('Crisis Indicator Data'!#REF!="No Data",1,IF(#REF!&lt;&gt;"",1,0))</f>
        <v>#REF!</v>
      </c>
      <c r="AD130" s="205" t="e">
        <f>IF('Crisis Indicator Data'!#REF!="No Data",1,IF(#REF!&lt;&gt;"",1,0))</f>
        <v>#REF!</v>
      </c>
      <c r="AE130" s="205" t="e">
        <f>IF('Crisis Indicator Data'!#REF!="No Data",1,IF(#REF!&lt;&gt;"",1,0))</f>
        <v>#REF!</v>
      </c>
      <c r="AF130" s="205" t="e">
        <f>IF('Crisis Indicator Data'!#REF!="No Data",1,IF(#REF!&lt;&gt;"",1,0))</f>
        <v>#REF!</v>
      </c>
      <c r="AG130" s="205" t="e">
        <f>IF('Crisis Indicator Data'!#REF!="No Data",1,IF(#REF!&lt;&gt;"",1,0))</f>
        <v>#REF!</v>
      </c>
      <c r="AH130" s="205" t="e">
        <f>IF('Crisis Indicator Data'!#REF!="No Data",1,IF(#REF!&lt;&gt;"",1,0))</f>
        <v>#REF!</v>
      </c>
      <c r="AI130" s="205" t="e">
        <f>IF('Crisis Indicator Data'!#REF!="No Data",1,IF(#REF!&lt;&gt;"",1,0))</f>
        <v>#REF!</v>
      </c>
      <c r="AJ130" s="205" t="e">
        <f>IF('Crisis Indicator Data'!#REF!="No Data",1,IF(#REF!&lt;&gt;"",1,0))</f>
        <v>#REF!</v>
      </c>
      <c r="AK130" s="205" t="e">
        <f>IF('Crisis Indicator Data'!#REF!="No Data",1,IF(#REF!&lt;&gt;"",1,0))</f>
        <v>#REF!</v>
      </c>
      <c r="AL130" s="205" t="e">
        <f>IF('Crisis Indicator Data'!#REF!="No Data",1,IF(#REF!&lt;&gt;"",1,0))</f>
        <v>#REF!</v>
      </c>
      <c r="AM130" s="205" t="e">
        <f>IF('Crisis Indicator Data'!#REF!="No Data",1,IF(#REF!&lt;&gt;"",1,0))</f>
        <v>#REF!</v>
      </c>
      <c r="AN130" s="205" t="e">
        <f>IF('Crisis Indicator Data'!#REF!="No Data",1,IF(#REF!&lt;&gt;"",1,0))</f>
        <v>#REF!</v>
      </c>
      <c r="AO130" s="205" t="e">
        <f>IF('Crisis Indicator Data'!#REF!="No Data",1,IF(#REF!&lt;&gt;"",1,0))</f>
        <v>#REF!</v>
      </c>
      <c r="AP130" s="205" t="e">
        <f>IF('Crisis Indicator Data'!#REF!="No Data",1,IF(#REF!&lt;&gt;"",1,0))</f>
        <v>#REF!</v>
      </c>
      <c r="AQ130" s="205" t="e">
        <f>IF('Crisis Indicator Data'!#REF!="No Data",1,IF(#REF!&lt;&gt;"",1,0))</f>
        <v>#REF!</v>
      </c>
      <c r="AR130" s="205" t="e">
        <f>IF('Crisis Indicator Data'!#REF!="No Data",1,IF(#REF!&lt;&gt;"",1,0))</f>
        <v>#REF!</v>
      </c>
      <c r="AS130" s="205" t="e">
        <f>IF('Crisis Indicator Data'!#REF!="No Data",1,IF(#REF!&lt;&gt;"",1,0))</f>
        <v>#REF!</v>
      </c>
      <c r="AT130" s="205" t="e">
        <f>IF('Crisis Indicator Data'!#REF!="No Data",1,IF(#REF!&lt;&gt;"",1,0))</f>
        <v>#REF!</v>
      </c>
      <c r="AU130" s="205" t="e">
        <f>IF('Crisis Indicator Data'!#REF!="No Data",1,IF(#REF!&lt;&gt;"",1,0))</f>
        <v>#REF!</v>
      </c>
      <c r="AV130" s="205" t="e">
        <f>IF('Crisis Indicator Data'!#REF!="No Data",1,IF(#REF!&lt;&gt;"",1,0))</f>
        <v>#REF!</v>
      </c>
      <c r="AW130" s="205" t="e">
        <f>IF('Crisis Indicator Data'!#REF!="No Data",1,IF(#REF!&lt;&gt;"",1,0))</f>
        <v>#REF!</v>
      </c>
      <c r="AX130" s="205" t="e">
        <f>IF('Crisis Indicator Data'!#REF!="No Data",1,IF(#REF!&lt;&gt;"",1,0))</f>
        <v>#REF!</v>
      </c>
      <c r="AY130" s="205" t="e">
        <f>IF('Crisis Indicator Data'!#REF!="No Data",1,IF(#REF!&lt;&gt;"",1,0))</f>
        <v>#REF!</v>
      </c>
      <c r="AZ130" s="205" t="e">
        <f>IF('Crisis Indicator Data'!#REF!="No Data",1,IF(#REF!&lt;&gt;"",1,0))</f>
        <v>#REF!</v>
      </c>
      <c r="BA130" t="e">
        <f t="shared" ref="BA130:BA161" si="8">SUM(B130:AZ130)</f>
        <v>#REF!</v>
      </c>
      <c r="BB130" s="22" t="e">
        <f t="shared" ref="BB130:BB161" si="9">BA130/51</f>
        <v>#REF!</v>
      </c>
    </row>
    <row r="131" spans="1:54" x14ac:dyDescent="0.35">
      <c r="A131" t="s">
        <v>7128</v>
      </c>
      <c r="B131" s="205" t="e">
        <f>IF('Crisis Indicator Data'!#REF!="No Data",1,IF(#REF!&lt;&gt;"",1,0))</f>
        <v>#REF!</v>
      </c>
      <c r="C131" s="205" t="e">
        <f>IF('Crisis Indicator Data'!#REF!="No Data",1,IF(#REF!&lt;&gt;"",1,0))</f>
        <v>#REF!</v>
      </c>
      <c r="D131" s="205" t="e">
        <f>IF('Crisis Indicator Data'!#REF!="No Data",1,IF(#REF!&lt;&gt;"",1,0))</f>
        <v>#REF!</v>
      </c>
      <c r="E131" s="205" t="e">
        <f>IF('Crisis Indicator Data'!#REF!="No Data",1,IF(#REF!&lt;&gt;"",1,0))</f>
        <v>#REF!</v>
      </c>
      <c r="F131" s="205" t="e">
        <f>IF('Crisis Indicator Data'!#REF!="No Data",1,IF(#REF!&lt;&gt;"",1,0))</f>
        <v>#REF!</v>
      </c>
      <c r="G131" s="205" t="e">
        <f>IF('Crisis Indicator Data'!#REF!="No Data",1,IF(#REF!&lt;&gt;"",1,0))</f>
        <v>#REF!</v>
      </c>
      <c r="H131" s="205" t="e">
        <f>IF('Crisis Indicator Data'!#REF!="No Data",1,IF(#REF!&lt;&gt;"",1,0))</f>
        <v>#REF!</v>
      </c>
      <c r="I131" s="205" t="e">
        <f>IF('Crisis Indicator Data'!#REF!="No Data",1,IF(#REF!&lt;&gt;"",1,0))</f>
        <v>#REF!</v>
      </c>
      <c r="J131" s="205" t="e">
        <f>IF('Crisis Indicator Data'!#REF!="No Data",1,IF(#REF!&lt;&gt;"",1,0))</f>
        <v>#REF!</v>
      </c>
      <c r="K131" s="205" t="e">
        <f>IF('Crisis Indicator Data'!#REF!="No Data",1,IF(#REF!&lt;&gt;"",1,0))</f>
        <v>#REF!</v>
      </c>
      <c r="L131" s="205" t="e">
        <f>IF('Crisis Indicator Data'!#REF!="No Data",1,IF(#REF!&lt;&gt;"",1,0))</f>
        <v>#REF!</v>
      </c>
      <c r="M131" s="205" t="e">
        <f>IF('Crisis Indicator Data'!#REF!="No Data",1,IF(#REF!&lt;&gt;"",1,0))</f>
        <v>#REF!</v>
      </c>
      <c r="N131" s="205" t="e">
        <f>IF('Crisis Indicator Data'!#REF!="No Data",1,IF(#REF!&lt;&gt;"",1,0))</f>
        <v>#REF!</v>
      </c>
      <c r="O131" s="205" t="e">
        <f>IF('Crisis Indicator Data'!#REF!="No Data",1,IF(#REF!&lt;&gt;"",1,0))</f>
        <v>#REF!</v>
      </c>
      <c r="P131" s="205" t="e">
        <f>IF('Crisis Indicator Data'!#REF!="No Data",1,IF(#REF!&lt;&gt;"",1,0))</f>
        <v>#REF!</v>
      </c>
      <c r="Q131" s="205" t="e">
        <f>IF('Crisis Indicator Data'!#REF!="No Data",1,IF(#REF!&lt;&gt;"",1,0))</f>
        <v>#REF!</v>
      </c>
      <c r="R131" s="205" t="e">
        <f>IF('Crisis Indicator Data'!#REF!="No Data",1,IF(#REF!&lt;&gt;"",1,0))</f>
        <v>#REF!</v>
      </c>
      <c r="S131" s="205" t="e">
        <f>IF('Crisis Indicator Data'!#REF!="No Data",1,IF(#REF!&lt;&gt;"",1,0))</f>
        <v>#REF!</v>
      </c>
      <c r="T131" s="205" t="e">
        <f>IF('Crisis Indicator Data'!#REF!="No Data",1,IF(#REF!&lt;&gt;"",1,0))</f>
        <v>#REF!</v>
      </c>
      <c r="U131" s="205" t="e">
        <f>IF('Crisis Indicator Data'!#REF!="No Data",1,IF(#REF!&lt;&gt;"",1,0))</f>
        <v>#REF!</v>
      </c>
      <c r="V131" s="205" t="e">
        <f>IF('Crisis Indicator Data'!#REF!="No Data",1,IF(#REF!&lt;&gt;"",1,0))</f>
        <v>#REF!</v>
      </c>
      <c r="W131" s="205" t="e">
        <f>IF('Crisis Indicator Data'!#REF!="No Data",1,IF(#REF!&lt;&gt;"",1,0))</f>
        <v>#REF!</v>
      </c>
      <c r="X131" s="205" t="e">
        <f>IF('Crisis Indicator Data'!#REF!="No Data",1,IF(#REF!&lt;&gt;"",1,0))</f>
        <v>#REF!</v>
      </c>
      <c r="Y131" s="205" t="e">
        <f>IF('Crisis Indicator Data'!#REF!="No Data",1,IF(#REF!&lt;&gt;"",1,0))</f>
        <v>#REF!</v>
      </c>
      <c r="Z131" s="205" t="e">
        <f>IF('Crisis Indicator Data'!#REF!="No Data",1,IF(#REF!&lt;&gt;"",1,0))</f>
        <v>#REF!</v>
      </c>
      <c r="AA131" s="205" t="e">
        <f>IF('Crisis Indicator Data'!#REF!="No Data",1,IF(#REF!&lt;&gt;"",1,0))</f>
        <v>#REF!</v>
      </c>
      <c r="AB131" s="205" t="e">
        <f>IF('Crisis Indicator Data'!#REF!="No Data",1,IF(#REF!&lt;&gt;"",1,0))</f>
        <v>#REF!</v>
      </c>
      <c r="AC131" s="205" t="e">
        <f>IF('Crisis Indicator Data'!#REF!="No Data",1,IF(#REF!&lt;&gt;"",1,0))</f>
        <v>#REF!</v>
      </c>
      <c r="AD131" s="205" t="e">
        <f>IF('Crisis Indicator Data'!#REF!="No Data",1,IF(#REF!&lt;&gt;"",1,0))</f>
        <v>#REF!</v>
      </c>
      <c r="AE131" s="205" t="e">
        <f>IF('Crisis Indicator Data'!#REF!="No Data",1,IF(#REF!&lt;&gt;"",1,0))</f>
        <v>#REF!</v>
      </c>
      <c r="AF131" s="205" t="e">
        <f>IF('Crisis Indicator Data'!#REF!="No Data",1,IF(#REF!&lt;&gt;"",1,0))</f>
        <v>#REF!</v>
      </c>
      <c r="AG131" s="205" t="e">
        <f>IF('Crisis Indicator Data'!#REF!="No Data",1,IF(#REF!&lt;&gt;"",1,0))</f>
        <v>#REF!</v>
      </c>
      <c r="AH131" s="205" t="e">
        <f>IF('Crisis Indicator Data'!#REF!="No Data",1,IF(#REF!&lt;&gt;"",1,0))</f>
        <v>#REF!</v>
      </c>
      <c r="AI131" s="205" t="e">
        <f>IF('Crisis Indicator Data'!#REF!="No Data",1,IF(#REF!&lt;&gt;"",1,0))</f>
        <v>#REF!</v>
      </c>
      <c r="AJ131" s="205" t="e">
        <f>IF('Crisis Indicator Data'!#REF!="No Data",1,IF(#REF!&lt;&gt;"",1,0))</f>
        <v>#REF!</v>
      </c>
      <c r="AK131" s="205" t="e">
        <f>IF('Crisis Indicator Data'!#REF!="No Data",1,IF(#REF!&lt;&gt;"",1,0))</f>
        <v>#REF!</v>
      </c>
      <c r="AL131" s="205" t="e">
        <f>IF('Crisis Indicator Data'!#REF!="No Data",1,IF(#REF!&lt;&gt;"",1,0))</f>
        <v>#REF!</v>
      </c>
      <c r="AM131" s="205" t="e">
        <f>IF('Crisis Indicator Data'!#REF!="No Data",1,IF(#REF!&lt;&gt;"",1,0))</f>
        <v>#REF!</v>
      </c>
      <c r="AN131" s="205" t="e">
        <f>IF('Crisis Indicator Data'!#REF!="No Data",1,IF(#REF!&lt;&gt;"",1,0))</f>
        <v>#REF!</v>
      </c>
      <c r="AO131" s="205" t="e">
        <f>IF('Crisis Indicator Data'!#REF!="No Data",1,IF(#REF!&lt;&gt;"",1,0))</f>
        <v>#REF!</v>
      </c>
      <c r="AP131" s="205" t="e">
        <f>IF('Crisis Indicator Data'!#REF!="No Data",1,IF(#REF!&lt;&gt;"",1,0))</f>
        <v>#REF!</v>
      </c>
      <c r="AQ131" s="205" t="e">
        <f>IF('Crisis Indicator Data'!#REF!="No Data",1,IF(#REF!&lt;&gt;"",1,0))</f>
        <v>#REF!</v>
      </c>
      <c r="AR131" s="205" t="e">
        <f>IF('Crisis Indicator Data'!#REF!="No Data",1,IF(#REF!&lt;&gt;"",1,0))</f>
        <v>#REF!</v>
      </c>
      <c r="AS131" s="205" t="e">
        <f>IF('Crisis Indicator Data'!#REF!="No Data",1,IF(#REF!&lt;&gt;"",1,0))</f>
        <v>#REF!</v>
      </c>
      <c r="AT131" s="205" t="e">
        <f>IF('Crisis Indicator Data'!#REF!="No Data",1,IF(#REF!&lt;&gt;"",1,0))</f>
        <v>#REF!</v>
      </c>
      <c r="AU131" s="205" t="e">
        <f>IF('Crisis Indicator Data'!#REF!="No Data",1,IF(#REF!&lt;&gt;"",1,0))</f>
        <v>#REF!</v>
      </c>
      <c r="AV131" s="205" t="e">
        <f>IF('Crisis Indicator Data'!#REF!="No Data",1,IF(#REF!&lt;&gt;"",1,0))</f>
        <v>#REF!</v>
      </c>
      <c r="AW131" s="205" t="e">
        <f>IF('Crisis Indicator Data'!#REF!="No Data",1,IF(#REF!&lt;&gt;"",1,0))</f>
        <v>#REF!</v>
      </c>
      <c r="AX131" s="205" t="e">
        <f>IF('Crisis Indicator Data'!#REF!="No Data",1,IF(#REF!&lt;&gt;"",1,0))</f>
        <v>#REF!</v>
      </c>
      <c r="AY131" s="205" t="e">
        <f>IF('Crisis Indicator Data'!#REF!="No Data",1,IF(#REF!&lt;&gt;"",1,0))</f>
        <v>#REF!</v>
      </c>
      <c r="AZ131" s="205" t="e">
        <f>IF('Crisis Indicator Data'!#REF!="No Data",1,IF(#REF!&lt;&gt;"",1,0))</f>
        <v>#REF!</v>
      </c>
      <c r="BA131" t="e">
        <f t="shared" si="8"/>
        <v>#REF!</v>
      </c>
      <c r="BB131" s="22" t="e">
        <f t="shared" si="9"/>
        <v>#REF!</v>
      </c>
    </row>
    <row r="132" spans="1:54" x14ac:dyDescent="0.35">
      <c r="A132" t="s">
        <v>7114</v>
      </c>
      <c r="B132" s="205" t="e">
        <f>IF('Crisis Indicator Data'!#REF!="No Data",1,IF(#REF!&lt;&gt;"",1,0))</f>
        <v>#REF!</v>
      </c>
      <c r="C132" s="205" t="e">
        <f>IF('Crisis Indicator Data'!#REF!="No Data",1,IF(#REF!&lt;&gt;"",1,0))</f>
        <v>#REF!</v>
      </c>
      <c r="D132" s="205" t="e">
        <f>IF('Crisis Indicator Data'!#REF!="No Data",1,IF(#REF!&lt;&gt;"",1,0))</f>
        <v>#REF!</v>
      </c>
      <c r="E132" s="205" t="e">
        <f>IF('Crisis Indicator Data'!#REF!="No Data",1,IF(#REF!&lt;&gt;"",1,0))</f>
        <v>#REF!</v>
      </c>
      <c r="F132" s="205" t="e">
        <f>IF('Crisis Indicator Data'!#REF!="No Data",1,IF(#REF!&lt;&gt;"",1,0))</f>
        <v>#REF!</v>
      </c>
      <c r="G132" s="205" t="e">
        <f>IF('Crisis Indicator Data'!#REF!="No Data",1,IF(#REF!&lt;&gt;"",1,0))</f>
        <v>#REF!</v>
      </c>
      <c r="H132" s="205" t="e">
        <f>IF('Crisis Indicator Data'!#REF!="No Data",1,IF(#REF!&lt;&gt;"",1,0))</f>
        <v>#REF!</v>
      </c>
      <c r="I132" s="205" t="e">
        <f>IF('Crisis Indicator Data'!#REF!="No Data",1,IF(#REF!&lt;&gt;"",1,0))</f>
        <v>#REF!</v>
      </c>
      <c r="J132" s="205" t="e">
        <f>IF('Crisis Indicator Data'!#REF!="No Data",1,IF(#REF!&lt;&gt;"",1,0))</f>
        <v>#REF!</v>
      </c>
      <c r="K132" s="205" t="e">
        <f>IF('Crisis Indicator Data'!#REF!="No Data",1,IF(#REF!&lt;&gt;"",1,0))</f>
        <v>#REF!</v>
      </c>
      <c r="L132" s="205" t="e">
        <f>IF('Crisis Indicator Data'!#REF!="No Data",1,IF(#REF!&lt;&gt;"",1,0))</f>
        <v>#REF!</v>
      </c>
      <c r="M132" s="205" t="e">
        <f>IF('Crisis Indicator Data'!#REF!="No Data",1,IF(#REF!&lt;&gt;"",1,0))</f>
        <v>#REF!</v>
      </c>
      <c r="N132" s="205" t="e">
        <f>IF('Crisis Indicator Data'!#REF!="No Data",1,IF(#REF!&lt;&gt;"",1,0))</f>
        <v>#REF!</v>
      </c>
      <c r="O132" s="205" t="e">
        <f>IF('Crisis Indicator Data'!#REF!="No Data",1,IF(#REF!&lt;&gt;"",1,0))</f>
        <v>#REF!</v>
      </c>
      <c r="P132" s="205" t="e">
        <f>IF('Crisis Indicator Data'!#REF!="No Data",1,IF(#REF!&lt;&gt;"",1,0))</f>
        <v>#REF!</v>
      </c>
      <c r="Q132" s="205" t="e">
        <f>IF('Crisis Indicator Data'!#REF!="No Data",1,IF(#REF!&lt;&gt;"",1,0))</f>
        <v>#REF!</v>
      </c>
      <c r="R132" s="205" t="e">
        <f>IF('Crisis Indicator Data'!#REF!="No Data",1,IF(#REF!&lt;&gt;"",1,0))</f>
        <v>#REF!</v>
      </c>
      <c r="S132" s="205" t="e">
        <f>IF('Crisis Indicator Data'!#REF!="No Data",1,IF(#REF!&lt;&gt;"",1,0))</f>
        <v>#REF!</v>
      </c>
      <c r="T132" s="205" t="e">
        <f>IF('Crisis Indicator Data'!#REF!="No Data",1,IF(#REF!&lt;&gt;"",1,0))</f>
        <v>#REF!</v>
      </c>
      <c r="U132" s="205" t="e">
        <f>IF('Crisis Indicator Data'!#REF!="No Data",1,IF(#REF!&lt;&gt;"",1,0))</f>
        <v>#REF!</v>
      </c>
      <c r="V132" s="205" t="e">
        <f>IF('Crisis Indicator Data'!#REF!="No Data",1,IF(#REF!&lt;&gt;"",1,0))</f>
        <v>#REF!</v>
      </c>
      <c r="W132" s="205" t="e">
        <f>IF('Crisis Indicator Data'!#REF!="No Data",1,IF(#REF!&lt;&gt;"",1,0))</f>
        <v>#REF!</v>
      </c>
      <c r="X132" s="205" t="e">
        <f>IF('Crisis Indicator Data'!#REF!="No Data",1,IF(#REF!&lt;&gt;"",1,0))</f>
        <v>#REF!</v>
      </c>
      <c r="Y132" s="205" t="e">
        <f>IF('Crisis Indicator Data'!#REF!="No Data",1,IF(#REF!&lt;&gt;"",1,0))</f>
        <v>#REF!</v>
      </c>
      <c r="Z132" s="205" t="e">
        <f>IF('Crisis Indicator Data'!#REF!="No Data",1,IF(#REF!&lt;&gt;"",1,0))</f>
        <v>#REF!</v>
      </c>
      <c r="AA132" s="205" t="e">
        <f>IF('Crisis Indicator Data'!#REF!="No Data",1,IF(#REF!&lt;&gt;"",1,0))</f>
        <v>#REF!</v>
      </c>
      <c r="AB132" s="205" t="e">
        <f>IF('Crisis Indicator Data'!#REF!="No Data",1,IF(#REF!&lt;&gt;"",1,0))</f>
        <v>#REF!</v>
      </c>
      <c r="AC132" s="205" t="e">
        <f>IF('Crisis Indicator Data'!#REF!="No Data",1,IF(#REF!&lt;&gt;"",1,0))</f>
        <v>#REF!</v>
      </c>
      <c r="AD132" s="205" t="e">
        <f>IF('Crisis Indicator Data'!#REF!="No Data",1,IF(#REF!&lt;&gt;"",1,0))</f>
        <v>#REF!</v>
      </c>
      <c r="AE132" s="205" t="e">
        <f>IF('Crisis Indicator Data'!#REF!="No Data",1,IF(#REF!&lt;&gt;"",1,0))</f>
        <v>#REF!</v>
      </c>
      <c r="AF132" s="205" t="e">
        <f>IF('Crisis Indicator Data'!#REF!="No Data",1,IF(#REF!&lt;&gt;"",1,0))</f>
        <v>#REF!</v>
      </c>
      <c r="AG132" s="205" t="e">
        <f>IF('Crisis Indicator Data'!#REF!="No Data",1,IF(#REF!&lt;&gt;"",1,0))</f>
        <v>#REF!</v>
      </c>
      <c r="AH132" s="205" t="e">
        <f>IF('Crisis Indicator Data'!#REF!="No Data",1,IF(#REF!&lt;&gt;"",1,0))</f>
        <v>#REF!</v>
      </c>
      <c r="AI132" s="205" t="e">
        <f>IF('Crisis Indicator Data'!#REF!="No Data",1,IF(#REF!&lt;&gt;"",1,0))</f>
        <v>#REF!</v>
      </c>
      <c r="AJ132" s="205" t="e">
        <f>IF('Crisis Indicator Data'!#REF!="No Data",1,IF(#REF!&lt;&gt;"",1,0))</f>
        <v>#REF!</v>
      </c>
      <c r="AK132" s="205" t="e">
        <f>IF('Crisis Indicator Data'!#REF!="No Data",1,IF(#REF!&lt;&gt;"",1,0))</f>
        <v>#REF!</v>
      </c>
      <c r="AL132" s="205" t="e">
        <f>IF('Crisis Indicator Data'!#REF!="No Data",1,IF(#REF!&lt;&gt;"",1,0))</f>
        <v>#REF!</v>
      </c>
      <c r="AM132" s="205" t="e">
        <f>IF('Crisis Indicator Data'!#REF!="No Data",1,IF(#REF!&lt;&gt;"",1,0))</f>
        <v>#REF!</v>
      </c>
      <c r="AN132" s="205" t="e">
        <f>IF('Crisis Indicator Data'!#REF!="No Data",1,IF(#REF!&lt;&gt;"",1,0))</f>
        <v>#REF!</v>
      </c>
      <c r="AO132" s="205" t="e">
        <f>IF('Crisis Indicator Data'!#REF!="No Data",1,IF(#REF!&lt;&gt;"",1,0))</f>
        <v>#REF!</v>
      </c>
      <c r="AP132" s="205" t="e">
        <f>IF('Crisis Indicator Data'!#REF!="No Data",1,IF(#REF!&lt;&gt;"",1,0))</f>
        <v>#REF!</v>
      </c>
      <c r="AQ132" s="205" t="e">
        <f>IF('Crisis Indicator Data'!#REF!="No Data",1,IF(#REF!&lt;&gt;"",1,0))</f>
        <v>#REF!</v>
      </c>
      <c r="AR132" s="205" t="e">
        <f>IF('Crisis Indicator Data'!#REF!="No Data",1,IF(#REF!&lt;&gt;"",1,0))</f>
        <v>#REF!</v>
      </c>
      <c r="AS132" s="205" t="e">
        <f>IF('Crisis Indicator Data'!#REF!="No Data",1,IF(#REF!&lt;&gt;"",1,0))</f>
        <v>#REF!</v>
      </c>
      <c r="AT132" s="205" t="e">
        <f>IF('Crisis Indicator Data'!#REF!="No Data",1,IF(#REF!&lt;&gt;"",1,0))</f>
        <v>#REF!</v>
      </c>
      <c r="AU132" s="205" t="e">
        <f>IF('Crisis Indicator Data'!#REF!="No Data",1,IF(#REF!&lt;&gt;"",1,0))</f>
        <v>#REF!</v>
      </c>
      <c r="AV132" s="205" t="e">
        <f>IF('Crisis Indicator Data'!#REF!="No Data",1,IF(#REF!&lt;&gt;"",1,0))</f>
        <v>#REF!</v>
      </c>
      <c r="AW132" s="205" t="e">
        <f>IF('Crisis Indicator Data'!#REF!="No Data",1,IF(#REF!&lt;&gt;"",1,0))</f>
        <v>#REF!</v>
      </c>
      <c r="AX132" s="205" t="e">
        <f>IF('Crisis Indicator Data'!#REF!="No Data",1,IF(#REF!&lt;&gt;"",1,0))</f>
        <v>#REF!</v>
      </c>
      <c r="AY132" s="205" t="e">
        <f>IF('Crisis Indicator Data'!#REF!="No Data",1,IF(#REF!&lt;&gt;"",1,0))</f>
        <v>#REF!</v>
      </c>
      <c r="AZ132" s="205" t="e">
        <f>IF('Crisis Indicator Data'!#REF!="No Data",1,IF(#REF!&lt;&gt;"",1,0))</f>
        <v>#REF!</v>
      </c>
      <c r="BA132" t="e">
        <f t="shared" si="8"/>
        <v>#REF!</v>
      </c>
      <c r="BB132" s="22" t="e">
        <f t="shared" si="9"/>
        <v>#REF!</v>
      </c>
    </row>
    <row r="133" spans="1:54" x14ac:dyDescent="0.35">
      <c r="A133" t="s">
        <v>7120</v>
      </c>
      <c r="B133" s="205" t="e">
        <f>IF('Crisis Indicator Data'!#REF!="No Data",1,IF(#REF!&lt;&gt;"",1,0))</f>
        <v>#REF!</v>
      </c>
      <c r="C133" s="205" t="e">
        <f>IF('Crisis Indicator Data'!#REF!="No Data",1,IF(#REF!&lt;&gt;"",1,0))</f>
        <v>#REF!</v>
      </c>
      <c r="D133" s="205" t="e">
        <f>IF('Crisis Indicator Data'!#REF!="No Data",1,IF(#REF!&lt;&gt;"",1,0))</f>
        <v>#REF!</v>
      </c>
      <c r="E133" s="205" t="e">
        <f>IF('Crisis Indicator Data'!#REF!="No Data",1,IF(#REF!&lt;&gt;"",1,0))</f>
        <v>#REF!</v>
      </c>
      <c r="F133" s="205" t="e">
        <f>IF('Crisis Indicator Data'!#REF!="No Data",1,IF(#REF!&lt;&gt;"",1,0))</f>
        <v>#REF!</v>
      </c>
      <c r="G133" s="205" t="e">
        <f>IF('Crisis Indicator Data'!#REF!="No Data",1,IF(#REF!&lt;&gt;"",1,0))</f>
        <v>#REF!</v>
      </c>
      <c r="H133" s="205" t="e">
        <f>IF('Crisis Indicator Data'!#REF!="No Data",1,IF(#REF!&lt;&gt;"",1,0))</f>
        <v>#REF!</v>
      </c>
      <c r="I133" s="205" t="e">
        <f>IF('Crisis Indicator Data'!#REF!="No Data",1,IF(#REF!&lt;&gt;"",1,0))</f>
        <v>#REF!</v>
      </c>
      <c r="J133" s="205" t="e">
        <f>IF('Crisis Indicator Data'!#REF!="No Data",1,IF(#REF!&lt;&gt;"",1,0))</f>
        <v>#REF!</v>
      </c>
      <c r="K133" s="205" t="e">
        <f>IF('Crisis Indicator Data'!#REF!="No Data",1,IF(#REF!&lt;&gt;"",1,0))</f>
        <v>#REF!</v>
      </c>
      <c r="L133" s="205" t="e">
        <f>IF('Crisis Indicator Data'!#REF!="No Data",1,IF(#REF!&lt;&gt;"",1,0))</f>
        <v>#REF!</v>
      </c>
      <c r="M133" s="205" t="e">
        <f>IF('Crisis Indicator Data'!#REF!="No Data",1,IF(#REF!&lt;&gt;"",1,0))</f>
        <v>#REF!</v>
      </c>
      <c r="N133" s="205" t="e">
        <f>IF('Crisis Indicator Data'!#REF!="No Data",1,IF(#REF!&lt;&gt;"",1,0))</f>
        <v>#REF!</v>
      </c>
      <c r="O133" s="205" t="e">
        <f>IF('Crisis Indicator Data'!#REF!="No Data",1,IF(#REF!&lt;&gt;"",1,0))</f>
        <v>#REF!</v>
      </c>
      <c r="P133" s="205" t="e">
        <f>IF('Crisis Indicator Data'!#REF!="No Data",1,IF(#REF!&lt;&gt;"",1,0))</f>
        <v>#REF!</v>
      </c>
      <c r="Q133" s="205" t="e">
        <f>IF('Crisis Indicator Data'!#REF!="No Data",1,IF(#REF!&lt;&gt;"",1,0))</f>
        <v>#REF!</v>
      </c>
      <c r="R133" s="205" t="e">
        <f>IF('Crisis Indicator Data'!#REF!="No Data",1,IF(#REF!&lt;&gt;"",1,0))</f>
        <v>#REF!</v>
      </c>
      <c r="S133" s="205" t="e">
        <f>IF('Crisis Indicator Data'!#REF!="No Data",1,IF(#REF!&lt;&gt;"",1,0))</f>
        <v>#REF!</v>
      </c>
      <c r="T133" s="205" t="e">
        <f>IF('Crisis Indicator Data'!#REF!="No Data",1,IF(#REF!&lt;&gt;"",1,0))</f>
        <v>#REF!</v>
      </c>
      <c r="U133" s="205" t="e">
        <f>IF('Crisis Indicator Data'!#REF!="No Data",1,IF(#REF!&lt;&gt;"",1,0))</f>
        <v>#REF!</v>
      </c>
      <c r="V133" s="205" t="e">
        <f>IF('Crisis Indicator Data'!#REF!="No Data",1,IF(#REF!&lt;&gt;"",1,0))</f>
        <v>#REF!</v>
      </c>
      <c r="W133" s="205" t="e">
        <f>IF('Crisis Indicator Data'!#REF!="No Data",1,IF(#REF!&lt;&gt;"",1,0))</f>
        <v>#REF!</v>
      </c>
      <c r="X133" s="205" t="e">
        <f>IF('Crisis Indicator Data'!#REF!="No Data",1,IF(#REF!&lt;&gt;"",1,0))</f>
        <v>#REF!</v>
      </c>
      <c r="Y133" s="205" t="e">
        <f>IF('Crisis Indicator Data'!#REF!="No Data",1,IF(#REF!&lt;&gt;"",1,0))</f>
        <v>#REF!</v>
      </c>
      <c r="Z133" s="205" t="e">
        <f>IF('Crisis Indicator Data'!#REF!="No Data",1,IF(#REF!&lt;&gt;"",1,0))</f>
        <v>#REF!</v>
      </c>
      <c r="AA133" s="205" t="e">
        <f>IF('Crisis Indicator Data'!#REF!="No Data",1,IF(#REF!&lt;&gt;"",1,0))</f>
        <v>#REF!</v>
      </c>
      <c r="AB133" s="205" t="e">
        <f>IF('Crisis Indicator Data'!#REF!="No Data",1,IF(#REF!&lt;&gt;"",1,0))</f>
        <v>#REF!</v>
      </c>
      <c r="AC133" s="205" t="e">
        <f>IF('Crisis Indicator Data'!#REF!="No Data",1,IF(#REF!&lt;&gt;"",1,0))</f>
        <v>#REF!</v>
      </c>
      <c r="AD133" s="205" t="e">
        <f>IF('Crisis Indicator Data'!#REF!="No Data",1,IF(#REF!&lt;&gt;"",1,0))</f>
        <v>#REF!</v>
      </c>
      <c r="AE133" s="205" t="e">
        <f>IF('Crisis Indicator Data'!#REF!="No Data",1,IF(#REF!&lt;&gt;"",1,0))</f>
        <v>#REF!</v>
      </c>
      <c r="AF133" s="205" t="e">
        <f>IF('Crisis Indicator Data'!#REF!="No Data",1,IF(#REF!&lt;&gt;"",1,0))</f>
        <v>#REF!</v>
      </c>
      <c r="AG133" s="205" t="e">
        <f>IF('Crisis Indicator Data'!#REF!="No Data",1,IF(#REF!&lt;&gt;"",1,0))</f>
        <v>#REF!</v>
      </c>
      <c r="AH133" s="205" t="e">
        <f>IF('Crisis Indicator Data'!#REF!="No Data",1,IF(#REF!&lt;&gt;"",1,0))</f>
        <v>#REF!</v>
      </c>
      <c r="AI133" s="205" t="e">
        <f>IF('Crisis Indicator Data'!#REF!="No Data",1,IF(#REF!&lt;&gt;"",1,0))</f>
        <v>#REF!</v>
      </c>
      <c r="AJ133" s="205" t="e">
        <f>IF('Crisis Indicator Data'!#REF!="No Data",1,IF(#REF!&lt;&gt;"",1,0))</f>
        <v>#REF!</v>
      </c>
      <c r="AK133" s="205" t="e">
        <f>IF('Crisis Indicator Data'!#REF!="No Data",1,IF(#REF!&lt;&gt;"",1,0))</f>
        <v>#REF!</v>
      </c>
      <c r="AL133" s="205" t="e">
        <f>IF('Crisis Indicator Data'!#REF!="No Data",1,IF(#REF!&lt;&gt;"",1,0))</f>
        <v>#REF!</v>
      </c>
      <c r="AM133" s="205" t="e">
        <f>IF('Crisis Indicator Data'!#REF!="No Data",1,IF(#REF!&lt;&gt;"",1,0))</f>
        <v>#REF!</v>
      </c>
      <c r="AN133" s="205" t="e">
        <f>IF('Crisis Indicator Data'!#REF!="No Data",1,IF(#REF!&lt;&gt;"",1,0))</f>
        <v>#REF!</v>
      </c>
      <c r="AO133" s="205" t="e">
        <f>IF('Crisis Indicator Data'!#REF!="No Data",1,IF(#REF!&lt;&gt;"",1,0))</f>
        <v>#REF!</v>
      </c>
      <c r="AP133" s="205" t="e">
        <f>IF('Crisis Indicator Data'!#REF!="No Data",1,IF(#REF!&lt;&gt;"",1,0))</f>
        <v>#REF!</v>
      </c>
      <c r="AQ133" s="205" t="e">
        <f>IF('Crisis Indicator Data'!#REF!="No Data",1,IF(#REF!&lt;&gt;"",1,0))</f>
        <v>#REF!</v>
      </c>
      <c r="AR133" s="205" t="e">
        <f>IF('Crisis Indicator Data'!#REF!="No Data",1,IF(#REF!&lt;&gt;"",1,0))</f>
        <v>#REF!</v>
      </c>
      <c r="AS133" s="205" t="e">
        <f>IF('Crisis Indicator Data'!#REF!="No Data",1,IF(#REF!&lt;&gt;"",1,0))</f>
        <v>#REF!</v>
      </c>
      <c r="AT133" s="205" t="e">
        <f>IF('Crisis Indicator Data'!#REF!="No Data",1,IF(#REF!&lt;&gt;"",1,0))</f>
        <v>#REF!</v>
      </c>
      <c r="AU133" s="205" t="e">
        <f>IF('Crisis Indicator Data'!#REF!="No Data",1,IF(#REF!&lt;&gt;"",1,0))</f>
        <v>#REF!</v>
      </c>
      <c r="AV133" s="205" t="e">
        <f>IF('Crisis Indicator Data'!#REF!="No Data",1,IF(#REF!&lt;&gt;"",1,0))</f>
        <v>#REF!</v>
      </c>
      <c r="AW133" s="205" t="e">
        <f>IF('Crisis Indicator Data'!#REF!="No Data",1,IF(#REF!&lt;&gt;"",1,0))</f>
        <v>#REF!</v>
      </c>
      <c r="AX133" s="205" t="e">
        <f>IF('Crisis Indicator Data'!#REF!="No Data",1,IF(#REF!&lt;&gt;"",1,0))</f>
        <v>#REF!</v>
      </c>
      <c r="AY133" s="205" t="e">
        <f>IF('Crisis Indicator Data'!#REF!="No Data",1,IF(#REF!&lt;&gt;"",1,0))</f>
        <v>#REF!</v>
      </c>
      <c r="AZ133" s="205" t="e">
        <f>IF('Crisis Indicator Data'!#REF!="No Data",1,IF(#REF!&lt;&gt;"",1,0))</f>
        <v>#REF!</v>
      </c>
      <c r="BA133" t="e">
        <f t="shared" si="8"/>
        <v>#REF!</v>
      </c>
      <c r="BB133" s="22" t="e">
        <f t="shared" si="9"/>
        <v>#REF!</v>
      </c>
    </row>
    <row r="134" spans="1:54" x14ac:dyDescent="0.35">
      <c r="A134" t="s">
        <v>7127</v>
      </c>
      <c r="B134" s="205" t="e">
        <f>IF('Crisis Indicator Data'!#REF!="No Data",1,IF(#REF!&lt;&gt;"",1,0))</f>
        <v>#REF!</v>
      </c>
      <c r="C134" s="205" t="e">
        <f>IF('Crisis Indicator Data'!#REF!="No Data",1,IF(#REF!&lt;&gt;"",1,0))</f>
        <v>#REF!</v>
      </c>
      <c r="D134" s="205" t="e">
        <f>IF('Crisis Indicator Data'!#REF!="No Data",1,IF(#REF!&lt;&gt;"",1,0))</f>
        <v>#REF!</v>
      </c>
      <c r="E134" s="205" t="e">
        <f>IF('Crisis Indicator Data'!#REF!="No Data",1,IF(#REF!&lt;&gt;"",1,0))</f>
        <v>#REF!</v>
      </c>
      <c r="F134" s="205" t="e">
        <f>IF('Crisis Indicator Data'!#REF!="No Data",1,IF(#REF!&lt;&gt;"",1,0))</f>
        <v>#REF!</v>
      </c>
      <c r="G134" s="205" t="e">
        <f>IF('Crisis Indicator Data'!#REF!="No Data",1,IF(#REF!&lt;&gt;"",1,0))</f>
        <v>#REF!</v>
      </c>
      <c r="H134" s="205" t="e">
        <f>IF('Crisis Indicator Data'!#REF!="No Data",1,IF(#REF!&lt;&gt;"",1,0))</f>
        <v>#REF!</v>
      </c>
      <c r="I134" s="205" t="e">
        <f>IF('Crisis Indicator Data'!#REF!="No Data",1,IF(#REF!&lt;&gt;"",1,0))</f>
        <v>#REF!</v>
      </c>
      <c r="J134" s="205" t="e">
        <f>IF('Crisis Indicator Data'!#REF!="No Data",1,IF(#REF!&lt;&gt;"",1,0))</f>
        <v>#REF!</v>
      </c>
      <c r="K134" s="205" t="e">
        <f>IF('Crisis Indicator Data'!#REF!="No Data",1,IF(#REF!&lt;&gt;"",1,0))</f>
        <v>#REF!</v>
      </c>
      <c r="L134" s="205" t="e">
        <f>IF('Crisis Indicator Data'!#REF!="No Data",1,IF(#REF!&lt;&gt;"",1,0))</f>
        <v>#REF!</v>
      </c>
      <c r="M134" s="205" t="e">
        <f>IF('Crisis Indicator Data'!#REF!="No Data",1,IF(#REF!&lt;&gt;"",1,0))</f>
        <v>#REF!</v>
      </c>
      <c r="N134" s="205" t="e">
        <f>IF('Crisis Indicator Data'!#REF!="No Data",1,IF(#REF!&lt;&gt;"",1,0))</f>
        <v>#REF!</v>
      </c>
      <c r="O134" s="205" t="e">
        <f>IF('Crisis Indicator Data'!#REF!="No Data",1,IF(#REF!&lt;&gt;"",1,0))</f>
        <v>#REF!</v>
      </c>
      <c r="P134" s="205" t="e">
        <f>IF('Crisis Indicator Data'!#REF!="No Data",1,IF(#REF!&lt;&gt;"",1,0))</f>
        <v>#REF!</v>
      </c>
      <c r="Q134" s="205" t="e">
        <f>IF('Crisis Indicator Data'!#REF!="No Data",1,IF(#REF!&lt;&gt;"",1,0))</f>
        <v>#REF!</v>
      </c>
      <c r="R134" s="205" t="e">
        <f>IF('Crisis Indicator Data'!#REF!="No Data",1,IF(#REF!&lt;&gt;"",1,0))</f>
        <v>#REF!</v>
      </c>
      <c r="S134" s="205" t="e">
        <f>IF('Crisis Indicator Data'!#REF!="No Data",1,IF(#REF!&lt;&gt;"",1,0))</f>
        <v>#REF!</v>
      </c>
      <c r="T134" s="205" t="e">
        <f>IF('Crisis Indicator Data'!#REF!="No Data",1,IF(#REF!&lt;&gt;"",1,0))</f>
        <v>#REF!</v>
      </c>
      <c r="U134" s="205" t="e">
        <f>IF('Crisis Indicator Data'!#REF!="No Data",1,IF(#REF!&lt;&gt;"",1,0))</f>
        <v>#REF!</v>
      </c>
      <c r="V134" s="205" t="e">
        <f>IF('Crisis Indicator Data'!#REF!="No Data",1,IF(#REF!&lt;&gt;"",1,0))</f>
        <v>#REF!</v>
      </c>
      <c r="W134" s="205" t="e">
        <f>IF('Crisis Indicator Data'!#REF!="No Data",1,IF(#REF!&lt;&gt;"",1,0))</f>
        <v>#REF!</v>
      </c>
      <c r="X134" s="205" t="e">
        <f>IF('Crisis Indicator Data'!#REF!="No Data",1,IF(#REF!&lt;&gt;"",1,0))</f>
        <v>#REF!</v>
      </c>
      <c r="Y134" s="205" t="e">
        <f>IF('Crisis Indicator Data'!#REF!="No Data",1,IF(#REF!&lt;&gt;"",1,0))</f>
        <v>#REF!</v>
      </c>
      <c r="Z134" s="205" t="e">
        <f>IF('Crisis Indicator Data'!#REF!="No Data",1,IF(#REF!&lt;&gt;"",1,0))</f>
        <v>#REF!</v>
      </c>
      <c r="AA134" s="205" t="e">
        <f>IF('Crisis Indicator Data'!#REF!="No Data",1,IF(#REF!&lt;&gt;"",1,0))</f>
        <v>#REF!</v>
      </c>
      <c r="AB134" s="205" t="e">
        <f>IF('Crisis Indicator Data'!#REF!="No Data",1,IF(#REF!&lt;&gt;"",1,0))</f>
        <v>#REF!</v>
      </c>
      <c r="AC134" s="205" t="e">
        <f>IF('Crisis Indicator Data'!#REF!="No Data",1,IF(#REF!&lt;&gt;"",1,0))</f>
        <v>#REF!</v>
      </c>
      <c r="AD134" s="205" t="e">
        <f>IF('Crisis Indicator Data'!#REF!="No Data",1,IF(#REF!&lt;&gt;"",1,0))</f>
        <v>#REF!</v>
      </c>
      <c r="AE134" s="205" t="e">
        <f>IF('Crisis Indicator Data'!#REF!="No Data",1,IF(#REF!&lt;&gt;"",1,0))</f>
        <v>#REF!</v>
      </c>
      <c r="AF134" s="205" t="e">
        <f>IF('Crisis Indicator Data'!#REF!="No Data",1,IF(#REF!&lt;&gt;"",1,0))</f>
        <v>#REF!</v>
      </c>
      <c r="AG134" s="205" t="e">
        <f>IF('Crisis Indicator Data'!#REF!="No Data",1,IF(#REF!&lt;&gt;"",1,0))</f>
        <v>#REF!</v>
      </c>
      <c r="AH134" s="205" t="e">
        <f>IF('Crisis Indicator Data'!#REF!="No Data",1,IF(#REF!&lt;&gt;"",1,0))</f>
        <v>#REF!</v>
      </c>
      <c r="AI134" s="205" t="e">
        <f>IF('Crisis Indicator Data'!#REF!="No Data",1,IF(#REF!&lt;&gt;"",1,0))</f>
        <v>#REF!</v>
      </c>
      <c r="AJ134" s="205" t="e">
        <f>IF('Crisis Indicator Data'!#REF!="No Data",1,IF(#REF!&lt;&gt;"",1,0))</f>
        <v>#REF!</v>
      </c>
      <c r="AK134" s="205" t="e">
        <f>IF('Crisis Indicator Data'!#REF!="No Data",1,IF(#REF!&lt;&gt;"",1,0))</f>
        <v>#REF!</v>
      </c>
      <c r="AL134" s="205" t="e">
        <f>IF('Crisis Indicator Data'!#REF!="No Data",1,IF(#REF!&lt;&gt;"",1,0))</f>
        <v>#REF!</v>
      </c>
      <c r="AM134" s="205" t="e">
        <f>IF('Crisis Indicator Data'!#REF!="No Data",1,IF(#REF!&lt;&gt;"",1,0))</f>
        <v>#REF!</v>
      </c>
      <c r="AN134" s="205" t="e">
        <f>IF('Crisis Indicator Data'!#REF!="No Data",1,IF(#REF!&lt;&gt;"",1,0))</f>
        <v>#REF!</v>
      </c>
      <c r="AO134" s="205" t="e">
        <f>IF('Crisis Indicator Data'!#REF!="No Data",1,IF(#REF!&lt;&gt;"",1,0))</f>
        <v>#REF!</v>
      </c>
      <c r="AP134" s="205" t="e">
        <f>IF('Crisis Indicator Data'!#REF!="No Data",1,IF(#REF!&lt;&gt;"",1,0))</f>
        <v>#REF!</v>
      </c>
      <c r="AQ134" s="205" t="e">
        <f>IF('Crisis Indicator Data'!#REF!="No Data",1,IF(#REF!&lt;&gt;"",1,0))</f>
        <v>#REF!</v>
      </c>
      <c r="AR134" s="205" t="e">
        <f>IF('Crisis Indicator Data'!#REF!="No Data",1,IF(#REF!&lt;&gt;"",1,0))</f>
        <v>#REF!</v>
      </c>
      <c r="AS134" s="205" t="e">
        <f>IF('Crisis Indicator Data'!#REF!="No Data",1,IF(#REF!&lt;&gt;"",1,0))</f>
        <v>#REF!</v>
      </c>
      <c r="AT134" s="205" t="e">
        <f>IF('Crisis Indicator Data'!#REF!="No Data",1,IF(#REF!&lt;&gt;"",1,0))</f>
        <v>#REF!</v>
      </c>
      <c r="AU134" s="205" t="e">
        <f>IF('Crisis Indicator Data'!#REF!="No Data",1,IF(#REF!&lt;&gt;"",1,0))</f>
        <v>#REF!</v>
      </c>
      <c r="AV134" s="205" t="e">
        <f>IF('Crisis Indicator Data'!#REF!="No Data",1,IF(#REF!&lt;&gt;"",1,0))</f>
        <v>#REF!</v>
      </c>
      <c r="AW134" s="205" t="e">
        <f>IF('Crisis Indicator Data'!#REF!="No Data",1,IF(#REF!&lt;&gt;"",1,0))</f>
        <v>#REF!</v>
      </c>
      <c r="AX134" s="205" t="e">
        <f>IF('Crisis Indicator Data'!#REF!="No Data",1,IF(#REF!&lt;&gt;"",1,0))</f>
        <v>#REF!</v>
      </c>
      <c r="AY134" s="205" t="e">
        <f>IF('Crisis Indicator Data'!#REF!="No Data",1,IF(#REF!&lt;&gt;"",1,0))</f>
        <v>#REF!</v>
      </c>
      <c r="AZ134" s="205" t="e">
        <f>IF('Crisis Indicator Data'!#REF!="No Data",1,IF(#REF!&lt;&gt;"",1,0))</f>
        <v>#REF!</v>
      </c>
      <c r="BA134" t="e">
        <f t="shared" si="8"/>
        <v>#REF!</v>
      </c>
      <c r="BB134" s="22" t="e">
        <f t="shared" si="9"/>
        <v>#REF!</v>
      </c>
    </row>
    <row r="135" spans="1:54" x14ac:dyDescent="0.35">
      <c r="A135" t="s">
        <v>7115</v>
      </c>
      <c r="B135" s="205" t="e">
        <f>IF('Crisis Indicator Data'!#REF!="No Data",1,IF(#REF!&lt;&gt;"",1,0))</f>
        <v>#REF!</v>
      </c>
      <c r="C135" s="205" t="e">
        <f>IF('Crisis Indicator Data'!#REF!="No Data",1,IF(#REF!&lt;&gt;"",1,0))</f>
        <v>#REF!</v>
      </c>
      <c r="D135" s="205" t="e">
        <f>IF('Crisis Indicator Data'!#REF!="No Data",1,IF(#REF!&lt;&gt;"",1,0))</f>
        <v>#REF!</v>
      </c>
      <c r="E135" s="205" t="e">
        <f>IF('Crisis Indicator Data'!#REF!="No Data",1,IF(#REF!&lt;&gt;"",1,0))</f>
        <v>#REF!</v>
      </c>
      <c r="F135" s="205" t="e">
        <f>IF('Crisis Indicator Data'!#REF!="No Data",1,IF(#REF!&lt;&gt;"",1,0))</f>
        <v>#REF!</v>
      </c>
      <c r="G135" s="205" t="e">
        <f>IF('Crisis Indicator Data'!#REF!="No Data",1,IF(#REF!&lt;&gt;"",1,0))</f>
        <v>#REF!</v>
      </c>
      <c r="H135" s="205" t="e">
        <f>IF('Crisis Indicator Data'!#REF!="No Data",1,IF(#REF!&lt;&gt;"",1,0))</f>
        <v>#REF!</v>
      </c>
      <c r="I135" s="205" t="e">
        <f>IF('Crisis Indicator Data'!#REF!="No Data",1,IF(#REF!&lt;&gt;"",1,0))</f>
        <v>#REF!</v>
      </c>
      <c r="J135" s="205" t="e">
        <f>IF('Crisis Indicator Data'!#REF!="No Data",1,IF(#REF!&lt;&gt;"",1,0))</f>
        <v>#REF!</v>
      </c>
      <c r="K135" s="205" t="e">
        <f>IF('Crisis Indicator Data'!#REF!="No Data",1,IF(#REF!&lt;&gt;"",1,0))</f>
        <v>#REF!</v>
      </c>
      <c r="L135" s="205" t="e">
        <f>IF('Crisis Indicator Data'!#REF!="No Data",1,IF(#REF!&lt;&gt;"",1,0))</f>
        <v>#REF!</v>
      </c>
      <c r="M135" s="205" t="e">
        <f>IF('Crisis Indicator Data'!#REF!="No Data",1,IF(#REF!&lt;&gt;"",1,0))</f>
        <v>#REF!</v>
      </c>
      <c r="N135" s="205" t="e">
        <f>IF('Crisis Indicator Data'!#REF!="No Data",1,IF(#REF!&lt;&gt;"",1,0))</f>
        <v>#REF!</v>
      </c>
      <c r="O135" s="205" t="e">
        <f>IF('Crisis Indicator Data'!#REF!="No Data",1,IF(#REF!&lt;&gt;"",1,0))</f>
        <v>#REF!</v>
      </c>
      <c r="P135" s="205" t="e">
        <f>IF('Crisis Indicator Data'!#REF!="No Data",1,IF(#REF!&lt;&gt;"",1,0))</f>
        <v>#REF!</v>
      </c>
      <c r="Q135" s="205" t="e">
        <f>IF('Crisis Indicator Data'!#REF!="No Data",1,IF(#REF!&lt;&gt;"",1,0))</f>
        <v>#REF!</v>
      </c>
      <c r="R135" s="205" t="e">
        <f>IF('Crisis Indicator Data'!#REF!="No Data",1,IF(#REF!&lt;&gt;"",1,0))</f>
        <v>#REF!</v>
      </c>
      <c r="S135" s="205" t="e">
        <f>IF('Crisis Indicator Data'!#REF!="No Data",1,IF(#REF!&lt;&gt;"",1,0))</f>
        <v>#REF!</v>
      </c>
      <c r="T135" s="205" t="e">
        <f>IF('Crisis Indicator Data'!#REF!="No Data",1,IF(#REF!&lt;&gt;"",1,0))</f>
        <v>#REF!</v>
      </c>
      <c r="U135" s="205" t="e">
        <f>IF('Crisis Indicator Data'!#REF!="No Data",1,IF(#REF!&lt;&gt;"",1,0))</f>
        <v>#REF!</v>
      </c>
      <c r="V135" s="205" t="e">
        <f>IF('Crisis Indicator Data'!#REF!="No Data",1,IF(#REF!&lt;&gt;"",1,0))</f>
        <v>#REF!</v>
      </c>
      <c r="W135" s="205" t="e">
        <f>IF('Crisis Indicator Data'!#REF!="No Data",1,IF(#REF!&lt;&gt;"",1,0))</f>
        <v>#REF!</v>
      </c>
      <c r="X135" s="205" t="e">
        <f>IF('Crisis Indicator Data'!#REF!="No Data",1,IF(#REF!&lt;&gt;"",1,0))</f>
        <v>#REF!</v>
      </c>
      <c r="Y135" s="205" t="e">
        <f>IF('Crisis Indicator Data'!#REF!="No Data",1,IF(#REF!&lt;&gt;"",1,0))</f>
        <v>#REF!</v>
      </c>
      <c r="Z135" s="205" t="e">
        <f>IF('Crisis Indicator Data'!#REF!="No Data",1,IF(#REF!&lt;&gt;"",1,0))</f>
        <v>#REF!</v>
      </c>
      <c r="AA135" s="205" t="e">
        <f>IF('Crisis Indicator Data'!#REF!="No Data",1,IF(#REF!&lt;&gt;"",1,0))</f>
        <v>#REF!</v>
      </c>
      <c r="AB135" s="205" t="e">
        <f>IF('Crisis Indicator Data'!#REF!="No Data",1,IF(#REF!&lt;&gt;"",1,0))</f>
        <v>#REF!</v>
      </c>
      <c r="AC135" s="205" t="e">
        <f>IF('Crisis Indicator Data'!#REF!="No Data",1,IF(#REF!&lt;&gt;"",1,0))</f>
        <v>#REF!</v>
      </c>
      <c r="AD135" s="205" t="e">
        <f>IF('Crisis Indicator Data'!#REF!="No Data",1,IF(#REF!&lt;&gt;"",1,0))</f>
        <v>#REF!</v>
      </c>
      <c r="AE135" s="205" t="e">
        <f>IF('Crisis Indicator Data'!#REF!="No Data",1,IF(#REF!&lt;&gt;"",1,0))</f>
        <v>#REF!</v>
      </c>
      <c r="AF135" s="205" t="e">
        <f>IF('Crisis Indicator Data'!#REF!="No Data",1,IF(#REF!&lt;&gt;"",1,0))</f>
        <v>#REF!</v>
      </c>
      <c r="AG135" s="205" t="e">
        <f>IF('Crisis Indicator Data'!#REF!="No Data",1,IF(#REF!&lt;&gt;"",1,0))</f>
        <v>#REF!</v>
      </c>
      <c r="AH135" s="205" t="e">
        <f>IF('Crisis Indicator Data'!#REF!="No Data",1,IF(#REF!&lt;&gt;"",1,0))</f>
        <v>#REF!</v>
      </c>
      <c r="AI135" s="205" t="e">
        <f>IF('Crisis Indicator Data'!#REF!="No Data",1,IF(#REF!&lt;&gt;"",1,0))</f>
        <v>#REF!</v>
      </c>
      <c r="AJ135" s="205" t="e">
        <f>IF('Crisis Indicator Data'!#REF!="No Data",1,IF(#REF!&lt;&gt;"",1,0))</f>
        <v>#REF!</v>
      </c>
      <c r="AK135" s="205" t="e">
        <f>IF('Crisis Indicator Data'!#REF!="No Data",1,IF(#REF!&lt;&gt;"",1,0))</f>
        <v>#REF!</v>
      </c>
      <c r="AL135" s="205" t="e">
        <f>IF('Crisis Indicator Data'!#REF!="No Data",1,IF(#REF!&lt;&gt;"",1,0))</f>
        <v>#REF!</v>
      </c>
      <c r="AM135" s="205" t="e">
        <f>IF('Crisis Indicator Data'!#REF!="No Data",1,IF(#REF!&lt;&gt;"",1,0))</f>
        <v>#REF!</v>
      </c>
      <c r="AN135" s="205" t="e">
        <f>IF('Crisis Indicator Data'!#REF!="No Data",1,IF(#REF!&lt;&gt;"",1,0))</f>
        <v>#REF!</v>
      </c>
      <c r="AO135" s="205" t="e">
        <f>IF('Crisis Indicator Data'!#REF!="No Data",1,IF(#REF!&lt;&gt;"",1,0))</f>
        <v>#REF!</v>
      </c>
      <c r="AP135" s="205" t="e">
        <f>IF('Crisis Indicator Data'!#REF!="No Data",1,IF(#REF!&lt;&gt;"",1,0))</f>
        <v>#REF!</v>
      </c>
      <c r="AQ135" s="205" t="e">
        <f>IF('Crisis Indicator Data'!#REF!="No Data",1,IF(#REF!&lt;&gt;"",1,0))</f>
        <v>#REF!</v>
      </c>
      <c r="AR135" s="205" t="e">
        <f>IF('Crisis Indicator Data'!#REF!="No Data",1,IF(#REF!&lt;&gt;"",1,0))</f>
        <v>#REF!</v>
      </c>
      <c r="AS135" s="205" t="e">
        <f>IF('Crisis Indicator Data'!#REF!="No Data",1,IF(#REF!&lt;&gt;"",1,0))</f>
        <v>#REF!</v>
      </c>
      <c r="AT135" s="205" t="e">
        <f>IF('Crisis Indicator Data'!#REF!="No Data",1,IF(#REF!&lt;&gt;"",1,0))</f>
        <v>#REF!</v>
      </c>
      <c r="AU135" s="205" t="e">
        <f>IF('Crisis Indicator Data'!#REF!="No Data",1,IF(#REF!&lt;&gt;"",1,0))</f>
        <v>#REF!</v>
      </c>
      <c r="AV135" s="205" t="e">
        <f>IF('Crisis Indicator Data'!#REF!="No Data",1,IF(#REF!&lt;&gt;"",1,0))</f>
        <v>#REF!</v>
      </c>
      <c r="AW135" s="205" t="e">
        <f>IF('Crisis Indicator Data'!#REF!="No Data",1,IF(#REF!&lt;&gt;"",1,0))</f>
        <v>#REF!</v>
      </c>
      <c r="AX135" s="205" t="e">
        <f>IF('Crisis Indicator Data'!#REF!="No Data",1,IF(#REF!&lt;&gt;"",1,0))</f>
        <v>#REF!</v>
      </c>
      <c r="AY135" s="205" t="e">
        <f>IF('Crisis Indicator Data'!#REF!="No Data",1,IF(#REF!&lt;&gt;"",1,0))</f>
        <v>#REF!</v>
      </c>
      <c r="AZ135" s="205" t="e">
        <f>IF('Crisis Indicator Data'!#REF!="No Data",1,IF(#REF!&lt;&gt;"",1,0))</f>
        <v>#REF!</v>
      </c>
      <c r="BA135" t="e">
        <f t="shared" si="8"/>
        <v>#REF!</v>
      </c>
      <c r="BB135" s="22" t="e">
        <f t="shared" si="9"/>
        <v>#REF!</v>
      </c>
    </row>
    <row r="136" spans="1:54" x14ac:dyDescent="0.35">
      <c r="A136" t="s">
        <v>7116</v>
      </c>
      <c r="B136" s="205" t="e">
        <f>IF('Crisis Indicator Data'!#REF!="No Data",1,IF(#REF!&lt;&gt;"",1,0))</f>
        <v>#REF!</v>
      </c>
      <c r="C136" s="205" t="e">
        <f>IF('Crisis Indicator Data'!#REF!="No Data",1,IF(#REF!&lt;&gt;"",1,0))</f>
        <v>#REF!</v>
      </c>
      <c r="D136" s="205" t="e">
        <f>IF('Crisis Indicator Data'!#REF!="No Data",1,IF(#REF!&lt;&gt;"",1,0))</f>
        <v>#REF!</v>
      </c>
      <c r="E136" s="205" t="e">
        <f>IF('Crisis Indicator Data'!#REF!="No Data",1,IF(#REF!&lt;&gt;"",1,0))</f>
        <v>#REF!</v>
      </c>
      <c r="F136" s="205" t="e">
        <f>IF('Crisis Indicator Data'!#REF!="No Data",1,IF(#REF!&lt;&gt;"",1,0))</f>
        <v>#REF!</v>
      </c>
      <c r="G136" s="205" t="e">
        <f>IF('Crisis Indicator Data'!#REF!="No Data",1,IF(#REF!&lt;&gt;"",1,0))</f>
        <v>#REF!</v>
      </c>
      <c r="H136" s="205" t="e">
        <f>IF('Crisis Indicator Data'!#REF!="No Data",1,IF(#REF!&lt;&gt;"",1,0))</f>
        <v>#REF!</v>
      </c>
      <c r="I136" s="205" t="e">
        <f>IF('Crisis Indicator Data'!#REF!="No Data",1,IF(#REF!&lt;&gt;"",1,0))</f>
        <v>#REF!</v>
      </c>
      <c r="J136" s="205" t="e">
        <f>IF('Crisis Indicator Data'!#REF!="No Data",1,IF(#REF!&lt;&gt;"",1,0))</f>
        <v>#REF!</v>
      </c>
      <c r="K136" s="205" t="e">
        <f>IF('Crisis Indicator Data'!#REF!="No Data",1,IF(#REF!&lt;&gt;"",1,0))</f>
        <v>#REF!</v>
      </c>
      <c r="L136" s="205" t="e">
        <f>IF('Crisis Indicator Data'!#REF!="No Data",1,IF(#REF!&lt;&gt;"",1,0))</f>
        <v>#REF!</v>
      </c>
      <c r="M136" s="205" t="e">
        <f>IF('Crisis Indicator Data'!#REF!="No Data",1,IF(#REF!&lt;&gt;"",1,0))</f>
        <v>#REF!</v>
      </c>
      <c r="N136" s="205" t="e">
        <f>IF('Crisis Indicator Data'!#REF!="No Data",1,IF(#REF!&lt;&gt;"",1,0))</f>
        <v>#REF!</v>
      </c>
      <c r="O136" s="205" t="e">
        <f>IF('Crisis Indicator Data'!#REF!="No Data",1,IF(#REF!&lt;&gt;"",1,0))</f>
        <v>#REF!</v>
      </c>
      <c r="P136" s="205" t="e">
        <f>IF('Crisis Indicator Data'!#REF!="No Data",1,IF(#REF!&lt;&gt;"",1,0))</f>
        <v>#REF!</v>
      </c>
      <c r="Q136" s="205" t="e">
        <f>IF('Crisis Indicator Data'!#REF!="No Data",1,IF(#REF!&lt;&gt;"",1,0))</f>
        <v>#REF!</v>
      </c>
      <c r="R136" s="205" t="e">
        <f>IF('Crisis Indicator Data'!#REF!="No Data",1,IF(#REF!&lt;&gt;"",1,0))</f>
        <v>#REF!</v>
      </c>
      <c r="S136" s="205" t="e">
        <f>IF('Crisis Indicator Data'!#REF!="No Data",1,IF(#REF!&lt;&gt;"",1,0))</f>
        <v>#REF!</v>
      </c>
      <c r="T136" s="205" t="e">
        <f>IF('Crisis Indicator Data'!#REF!="No Data",1,IF(#REF!&lt;&gt;"",1,0))</f>
        <v>#REF!</v>
      </c>
      <c r="U136" s="205" t="e">
        <f>IF('Crisis Indicator Data'!#REF!="No Data",1,IF(#REF!&lt;&gt;"",1,0))</f>
        <v>#REF!</v>
      </c>
      <c r="V136" s="205" t="e">
        <f>IF('Crisis Indicator Data'!#REF!="No Data",1,IF(#REF!&lt;&gt;"",1,0))</f>
        <v>#REF!</v>
      </c>
      <c r="W136" s="205" t="e">
        <f>IF('Crisis Indicator Data'!#REF!="No Data",1,IF(#REF!&lt;&gt;"",1,0))</f>
        <v>#REF!</v>
      </c>
      <c r="X136" s="205" t="e">
        <f>IF('Crisis Indicator Data'!#REF!="No Data",1,IF(#REF!&lt;&gt;"",1,0))</f>
        <v>#REF!</v>
      </c>
      <c r="Y136" s="205" t="e">
        <f>IF('Crisis Indicator Data'!#REF!="No Data",1,IF(#REF!&lt;&gt;"",1,0))</f>
        <v>#REF!</v>
      </c>
      <c r="Z136" s="205" t="e">
        <f>IF('Crisis Indicator Data'!#REF!="No Data",1,IF(#REF!&lt;&gt;"",1,0))</f>
        <v>#REF!</v>
      </c>
      <c r="AA136" s="205" t="e">
        <f>IF('Crisis Indicator Data'!#REF!="No Data",1,IF(#REF!&lt;&gt;"",1,0))</f>
        <v>#REF!</v>
      </c>
      <c r="AB136" s="205" t="e">
        <f>IF('Crisis Indicator Data'!#REF!="No Data",1,IF(#REF!&lt;&gt;"",1,0))</f>
        <v>#REF!</v>
      </c>
      <c r="AC136" s="205" t="e">
        <f>IF('Crisis Indicator Data'!#REF!="No Data",1,IF(#REF!&lt;&gt;"",1,0))</f>
        <v>#REF!</v>
      </c>
      <c r="AD136" s="205" t="e">
        <f>IF('Crisis Indicator Data'!#REF!="No Data",1,IF(#REF!&lt;&gt;"",1,0))</f>
        <v>#REF!</v>
      </c>
      <c r="AE136" s="205" t="e">
        <f>IF('Crisis Indicator Data'!#REF!="No Data",1,IF(#REF!&lt;&gt;"",1,0))</f>
        <v>#REF!</v>
      </c>
      <c r="AF136" s="205" t="e">
        <f>IF('Crisis Indicator Data'!#REF!="No Data",1,IF(#REF!&lt;&gt;"",1,0))</f>
        <v>#REF!</v>
      </c>
      <c r="AG136" s="205" t="e">
        <f>IF('Crisis Indicator Data'!#REF!="No Data",1,IF(#REF!&lt;&gt;"",1,0))</f>
        <v>#REF!</v>
      </c>
      <c r="AH136" s="205" t="e">
        <f>IF('Crisis Indicator Data'!#REF!="No Data",1,IF(#REF!&lt;&gt;"",1,0))</f>
        <v>#REF!</v>
      </c>
      <c r="AI136" s="205" t="e">
        <f>IF('Crisis Indicator Data'!#REF!="No Data",1,IF(#REF!&lt;&gt;"",1,0))</f>
        <v>#REF!</v>
      </c>
      <c r="AJ136" s="205" t="e">
        <f>IF('Crisis Indicator Data'!#REF!="No Data",1,IF(#REF!&lt;&gt;"",1,0))</f>
        <v>#REF!</v>
      </c>
      <c r="AK136" s="205" t="e">
        <f>IF('Crisis Indicator Data'!#REF!="No Data",1,IF(#REF!&lt;&gt;"",1,0))</f>
        <v>#REF!</v>
      </c>
      <c r="AL136" s="205" t="e">
        <f>IF('Crisis Indicator Data'!#REF!="No Data",1,IF(#REF!&lt;&gt;"",1,0))</f>
        <v>#REF!</v>
      </c>
      <c r="AM136" s="205" t="e">
        <f>IF('Crisis Indicator Data'!#REF!="No Data",1,IF(#REF!&lt;&gt;"",1,0))</f>
        <v>#REF!</v>
      </c>
      <c r="AN136" s="205" t="e">
        <f>IF('Crisis Indicator Data'!#REF!="No Data",1,IF(#REF!&lt;&gt;"",1,0))</f>
        <v>#REF!</v>
      </c>
      <c r="AO136" s="205" t="e">
        <f>IF('Crisis Indicator Data'!#REF!="No Data",1,IF(#REF!&lt;&gt;"",1,0))</f>
        <v>#REF!</v>
      </c>
      <c r="AP136" s="205" t="e">
        <f>IF('Crisis Indicator Data'!#REF!="No Data",1,IF(#REF!&lt;&gt;"",1,0))</f>
        <v>#REF!</v>
      </c>
      <c r="AQ136" s="205" t="e">
        <f>IF('Crisis Indicator Data'!#REF!="No Data",1,IF(#REF!&lt;&gt;"",1,0))</f>
        <v>#REF!</v>
      </c>
      <c r="AR136" s="205" t="e">
        <f>IF('Crisis Indicator Data'!#REF!="No Data",1,IF(#REF!&lt;&gt;"",1,0))</f>
        <v>#REF!</v>
      </c>
      <c r="AS136" s="205" t="e">
        <f>IF('Crisis Indicator Data'!#REF!="No Data",1,IF(#REF!&lt;&gt;"",1,0))</f>
        <v>#REF!</v>
      </c>
      <c r="AT136" s="205" t="e">
        <f>IF('Crisis Indicator Data'!#REF!="No Data",1,IF(#REF!&lt;&gt;"",1,0))</f>
        <v>#REF!</v>
      </c>
      <c r="AU136" s="205" t="e">
        <f>IF('Crisis Indicator Data'!#REF!="No Data",1,IF(#REF!&lt;&gt;"",1,0))</f>
        <v>#REF!</v>
      </c>
      <c r="AV136" s="205" t="e">
        <f>IF('Crisis Indicator Data'!#REF!="No Data",1,IF(#REF!&lt;&gt;"",1,0))</f>
        <v>#REF!</v>
      </c>
      <c r="AW136" s="205" t="e">
        <f>IF('Crisis Indicator Data'!#REF!="No Data",1,IF(#REF!&lt;&gt;"",1,0))</f>
        <v>#REF!</v>
      </c>
      <c r="AX136" s="205" t="e">
        <f>IF('Crisis Indicator Data'!#REF!="No Data",1,IF(#REF!&lt;&gt;"",1,0))</f>
        <v>#REF!</v>
      </c>
      <c r="AY136" s="205" t="e">
        <f>IF('Crisis Indicator Data'!#REF!="No Data",1,IF(#REF!&lt;&gt;"",1,0))</f>
        <v>#REF!</v>
      </c>
      <c r="AZ136" s="205" t="e">
        <f>IF('Crisis Indicator Data'!#REF!="No Data",1,IF(#REF!&lt;&gt;"",1,0))</f>
        <v>#REF!</v>
      </c>
      <c r="BA136" t="e">
        <f t="shared" si="8"/>
        <v>#REF!</v>
      </c>
      <c r="BB136" s="22" t="e">
        <f t="shared" si="9"/>
        <v>#REF!</v>
      </c>
    </row>
    <row r="137" spans="1:54" x14ac:dyDescent="0.35">
      <c r="A137" t="s">
        <v>7122</v>
      </c>
      <c r="B137" s="205" t="e">
        <f>IF('Crisis Indicator Data'!#REF!="No Data",1,IF(#REF!&lt;&gt;"",1,0))</f>
        <v>#REF!</v>
      </c>
      <c r="C137" s="205" t="e">
        <f>IF('Crisis Indicator Data'!#REF!="No Data",1,IF(#REF!&lt;&gt;"",1,0))</f>
        <v>#REF!</v>
      </c>
      <c r="D137" s="205" t="e">
        <f>IF('Crisis Indicator Data'!#REF!="No Data",1,IF(#REF!&lt;&gt;"",1,0))</f>
        <v>#REF!</v>
      </c>
      <c r="E137" s="205" t="e">
        <f>IF('Crisis Indicator Data'!#REF!="No Data",1,IF(#REF!&lt;&gt;"",1,0))</f>
        <v>#REF!</v>
      </c>
      <c r="F137" s="205" t="e">
        <f>IF('Crisis Indicator Data'!#REF!="No Data",1,IF(#REF!&lt;&gt;"",1,0))</f>
        <v>#REF!</v>
      </c>
      <c r="G137" s="205" t="e">
        <f>IF('Crisis Indicator Data'!#REF!="No Data",1,IF(#REF!&lt;&gt;"",1,0))</f>
        <v>#REF!</v>
      </c>
      <c r="H137" s="205" t="e">
        <f>IF('Crisis Indicator Data'!#REF!="No Data",1,IF(#REF!&lt;&gt;"",1,0))</f>
        <v>#REF!</v>
      </c>
      <c r="I137" s="205" t="e">
        <f>IF('Crisis Indicator Data'!#REF!="No Data",1,IF(#REF!&lt;&gt;"",1,0))</f>
        <v>#REF!</v>
      </c>
      <c r="J137" s="205" t="e">
        <f>IF('Crisis Indicator Data'!#REF!="No Data",1,IF(#REF!&lt;&gt;"",1,0))</f>
        <v>#REF!</v>
      </c>
      <c r="K137" s="205" t="e">
        <f>IF('Crisis Indicator Data'!#REF!="No Data",1,IF(#REF!&lt;&gt;"",1,0))</f>
        <v>#REF!</v>
      </c>
      <c r="L137" s="205" t="e">
        <f>IF('Crisis Indicator Data'!#REF!="No Data",1,IF(#REF!&lt;&gt;"",1,0))</f>
        <v>#REF!</v>
      </c>
      <c r="M137" s="205" t="e">
        <f>IF('Crisis Indicator Data'!#REF!="No Data",1,IF(#REF!&lt;&gt;"",1,0))</f>
        <v>#REF!</v>
      </c>
      <c r="N137" s="205" t="e">
        <f>IF('Crisis Indicator Data'!#REF!="No Data",1,IF(#REF!&lt;&gt;"",1,0))</f>
        <v>#REF!</v>
      </c>
      <c r="O137" s="205" t="e">
        <f>IF('Crisis Indicator Data'!#REF!="No Data",1,IF(#REF!&lt;&gt;"",1,0))</f>
        <v>#REF!</v>
      </c>
      <c r="P137" s="205" t="e">
        <f>IF('Crisis Indicator Data'!#REF!="No Data",1,IF(#REF!&lt;&gt;"",1,0))</f>
        <v>#REF!</v>
      </c>
      <c r="Q137" s="205" t="e">
        <f>IF('Crisis Indicator Data'!#REF!="No Data",1,IF(#REF!&lt;&gt;"",1,0))</f>
        <v>#REF!</v>
      </c>
      <c r="R137" s="205" t="e">
        <f>IF('Crisis Indicator Data'!#REF!="No Data",1,IF(#REF!&lt;&gt;"",1,0))</f>
        <v>#REF!</v>
      </c>
      <c r="S137" s="205" t="e">
        <f>IF('Crisis Indicator Data'!#REF!="No Data",1,IF(#REF!&lt;&gt;"",1,0))</f>
        <v>#REF!</v>
      </c>
      <c r="T137" s="205" t="e">
        <f>IF('Crisis Indicator Data'!#REF!="No Data",1,IF(#REF!&lt;&gt;"",1,0))</f>
        <v>#REF!</v>
      </c>
      <c r="U137" s="205" t="e">
        <f>IF('Crisis Indicator Data'!#REF!="No Data",1,IF(#REF!&lt;&gt;"",1,0))</f>
        <v>#REF!</v>
      </c>
      <c r="V137" s="205" t="e">
        <f>IF('Crisis Indicator Data'!#REF!="No Data",1,IF(#REF!&lt;&gt;"",1,0))</f>
        <v>#REF!</v>
      </c>
      <c r="W137" s="205" t="e">
        <f>IF('Crisis Indicator Data'!#REF!="No Data",1,IF(#REF!&lt;&gt;"",1,0))</f>
        <v>#REF!</v>
      </c>
      <c r="X137" s="205" t="e">
        <f>IF('Crisis Indicator Data'!#REF!="No Data",1,IF(#REF!&lt;&gt;"",1,0))</f>
        <v>#REF!</v>
      </c>
      <c r="Y137" s="205" t="e">
        <f>IF('Crisis Indicator Data'!#REF!="No Data",1,IF(#REF!&lt;&gt;"",1,0))</f>
        <v>#REF!</v>
      </c>
      <c r="Z137" s="205" t="e">
        <f>IF('Crisis Indicator Data'!#REF!="No Data",1,IF(#REF!&lt;&gt;"",1,0))</f>
        <v>#REF!</v>
      </c>
      <c r="AA137" s="205" t="e">
        <f>IF('Crisis Indicator Data'!#REF!="No Data",1,IF(#REF!&lt;&gt;"",1,0))</f>
        <v>#REF!</v>
      </c>
      <c r="AB137" s="205" t="e">
        <f>IF('Crisis Indicator Data'!#REF!="No Data",1,IF(#REF!&lt;&gt;"",1,0))</f>
        <v>#REF!</v>
      </c>
      <c r="AC137" s="205" t="e">
        <f>IF('Crisis Indicator Data'!#REF!="No Data",1,IF(#REF!&lt;&gt;"",1,0))</f>
        <v>#REF!</v>
      </c>
      <c r="AD137" s="205" t="e">
        <f>IF('Crisis Indicator Data'!#REF!="No Data",1,IF(#REF!&lt;&gt;"",1,0))</f>
        <v>#REF!</v>
      </c>
      <c r="AE137" s="205" t="e">
        <f>IF('Crisis Indicator Data'!#REF!="No Data",1,IF(#REF!&lt;&gt;"",1,0))</f>
        <v>#REF!</v>
      </c>
      <c r="AF137" s="205" t="e">
        <f>IF('Crisis Indicator Data'!#REF!="No Data",1,IF(#REF!&lt;&gt;"",1,0))</f>
        <v>#REF!</v>
      </c>
      <c r="AG137" s="205" t="e">
        <f>IF('Crisis Indicator Data'!#REF!="No Data",1,IF(#REF!&lt;&gt;"",1,0))</f>
        <v>#REF!</v>
      </c>
      <c r="AH137" s="205" t="e">
        <f>IF('Crisis Indicator Data'!#REF!="No Data",1,IF(#REF!&lt;&gt;"",1,0))</f>
        <v>#REF!</v>
      </c>
      <c r="AI137" s="205" t="e">
        <f>IF('Crisis Indicator Data'!#REF!="No Data",1,IF(#REF!&lt;&gt;"",1,0))</f>
        <v>#REF!</v>
      </c>
      <c r="AJ137" s="205" t="e">
        <f>IF('Crisis Indicator Data'!#REF!="No Data",1,IF(#REF!&lt;&gt;"",1,0))</f>
        <v>#REF!</v>
      </c>
      <c r="AK137" s="205" t="e">
        <f>IF('Crisis Indicator Data'!#REF!="No Data",1,IF(#REF!&lt;&gt;"",1,0))</f>
        <v>#REF!</v>
      </c>
      <c r="AL137" s="205" t="e">
        <f>IF('Crisis Indicator Data'!#REF!="No Data",1,IF(#REF!&lt;&gt;"",1,0))</f>
        <v>#REF!</v>
      </c>
      <c r="AM137" s="205" t="e">
        <f>IF('Crisis Indicator Data'!#REF!="No Data",1,IF(#REF!&lt;&gt;"",1,0))</f>
        <v>#REF!</v>
      </c>
      <c r="AN137" s="205" t="e">
        <f>IF('Crisis Indicator Data'!#REF!="No Data",1,IF(#REF!&lt;&gt;"",1,0))</f>
        <v>#REF!</v>
      </c>
      <c r="AO137" s="205" t="e">
        <f>IF('Crisis Indicator Data'!#REF!="No Data",1,IF(#REF!&lt;&gt;"",1,0))</f>
        <v>#REF!</v>
      </c>
      <c r="AP137" s="205" t="e">
        <f>IF('Crisis Indicator Data'!#REF!="No Data",1,IF(#REF!&lt;&gt;"",1,0))</f>
        <v>#REF!</v>
      </c>
      <c r="AQ137" s="205" t="e">
        <f>IF('Crisis Indicator Data'!#REF!="No Data",1,IF(#REF!&lt;&gt;"",1,0))</f>
        <v>#REF!</v>
      </c>
      <c r="AR137" s="205" t="e">
        <f>IF('Crisis Indicator Data'!#REF!="No Data",1,IF(#REF!&lt;&gt;"",1,0))</f>
        <v>#REF!</v>
      </c>
      <c r="AS137" s="205" t="e">
        <f>IF('Crisis Indicator Data'!#REF!="No Data",1,IF(#REF!&lt;&gt;"",1,0))</f>
        <v>#REF!</v>
      </c>
      <c r="AT137" s="205" t="e">
        <f>IF('Crisis Indicator Data'!#REF!="No Data",1,IF(#REF!&lt;&gt;"",1,0))</f>
        <v>#REF!</v>
      </c>
      <c r="AU137" s="205" t="e">
        <f>IF('Crisis Indicator Data'!#REF!="No Data",1,IF(#REF!&lt;&gt;"",1,0))</f>
        <v>#REF!</v>
      </c>
      <c r="AV137" s="205" t="e">
        <f>IF('Crisis Indicator Data'!#REF!="No Data",1,IF(#REF!&lt;&gt;"",1,0))</f>
        <v>#REF!</v>
      </c>
      <c r="AW137" s="205" t="e">
        <f>IF('Crisis Indicator Data'!#REF!="No Data",1,IF(#REF!&lt;&gt;"",1,0))</f>
        <v>#REF!</v>
      </c>
      <c r="AX137" s="205" t="e">
        <f>IF('Crisis Indicator Data'!#REF!="No Data",1,IF(#REF!&lt;&gt;"",1,0))</f>
        <v>#REF!</v>
      </c>
      <c r="AY137" s="205" t="e">
        <f>IF('Crisis Indicator Data'!#REF!="No Data",1,IF(#REF!&lt;&gt;"",1,0))</f>
        <v>#REF!</v>
      </c>
      <c r="AZ137" s="205" t="e">
        <f>IF('Crisis Indicator Data'!#REF!="No Data",1,IF(#REF!&lt;&gt;"",1,0))</f>
        <v>#REF!</v>
      </c>
      <c r="BA137" t="e">
        <f t="shared" si="8"/>
        <v>#REF!</v>
      </c>
      <c r="BB137" s="22" t="e">
        <f t="shared" si="9"/>
        <v>#REF!</v>
      </c>
    </row>
    <row r="138" spans="1:54" x14ac:dyDescent="0.35">
      <c r="A138" t="s">
        <v>7125</v>
      </c>
      <c r="B138" s="205" t="e">
        <f>IF('Crisis Indicator Data'!#REF!="No Data",1,IF(#REF!&lt;&gt;"",1,0))</f>
        <v>#REF!</v>
      </c>
      <c r="C138" s="205" t="e">
        <f>IF('Crisis Indicator Data'!#REF!="No Data",1,IF(#REF!&lt;&gt;"",1,0))</f>
        <v>#REF!</v>
      </c>
      <c r="D138" s="205" t="e">
        <f>IF('Crisis Indicator Data'!#REF!="No Data",1,IF(#REF!&lt;&gt;"",1,0))</f>
        <v>#REF!</v>
      </c>
      <c r="E138" s="205" t="e">
        <f>IF('Crisis Indicator Data'!#REF!="No Data",1,IF(#REF!&lt;&gt;"",1,0))</f>
        <v>#REF!</v>
      </c>
      <c r="F138" s="205" t="e">
        <f>IF('Crisis Indicator Data'!#REF!="No Data",1,IF(#REF!&lt;&gt;"",1,0))</f>
        <v>#REF!</v>
      </c>
      <c r="G138" s="205" t="e">
        <f>IF('Crisis Indicator Data'!#REF!="No Data",1,IF(#REF!&lt;&gt;"",1,0))</f>
        <v>#REF!</v>
      </c>
      <c r="H138" s="205" t="e">
        <f>IF('Crisis Indicator Data'!#REF!="No Data",1,IF(#REF!&lt;&gt;"",1,0))</f>
        <v>#REF!</v>
      </c>
      <c r="I138" s="205" t="e">
        <f>IF('Crisis Indicator Data'!#REF!="No Data",1,IF(#REF!&lt;&gt;"",1,0))</f>
        <v>#REF!</v>
      </c>
      <c r="J138" s="205" t="e">
        <f>IF('Crisis Indicator Data'!#REF!="No Data",1,IF(#REF!&lt;&gt;"",1,0))</f>
        <v>#REF!</v>
      </c>
      <c r="K138" s="205" t="e">
        <f>IF('Crisis Indicator Data'!#REF!="No Data",1,IF(#REF!&lt;&gt;"",1,0))</f>
        <v>#REF!</v>
      </c>
      <c r="L138" s="205" t="e">
        <f>IF('Crisis Indicator Data'!#REF!="No Data",1,IF(#REF!&lt;&gt;"",1,0))</f>
        <v>#REF!</v>
      </c>
      <c r="M138" s="205" t="e">
        <f>IF('Crisis Indicator Data'!#REF!="No Data",1,IF(#REF!&lt;&gt;"",1,0))</f>
        <v>#REF!</v>
      </c>
      <c r="N138" s="205" t="e">
        <f>IF('Crisis Indicator Data'!#REF!="No Data",1,IF(#REF!&lt;&gt;"",1,0))</f>
        <v>#REF!</v>
      </c>
      <c r="O138" s="205" t="e">
        <f>IF('Crisis Indicator Data'!#REF!="No Data",1,IF(#REF!&lt;&gt;"",1,0))</f>
        <v>#REF!</v>
      </c>
      <c r="P138" s="205" t="e">
        <f>IF('Crisis Indicator Data'!#REF!="No Data",1,IF(#REF!&lt;&gt;"",1,0))</f>
        <v>#REF!</v>
      </c>
      <c r="Q138" s="205" t="e">
        <f>IF('Crisis Indicator Data'!#REF!="No Data",1,IF(#REF!&lt;&gt;"",1,0))</f>
        <v>#REF!</v>
      </c>
      <c r="R138" s="205" t="e">
        <f>IF('Crisis Indicator Data'!#REF!="No Data",1,IF(#REF!&lt;&gt;"",1,0))</f>
        <v>#REF!</v>
      </c>
      <c r="S138" s="205" t="e">
        <f>IF('Crisis Indicator Data'!#REF!="No Data",1,IF(#REF!&lt;&gt;"",1,0))</f>
        <v>#REF!</v>
      </c>
      <c r="T138" s="205" t="e">
        <f>IF('Crisis Indicator Data'!#REF!="No Data",1,IF(#REF!&lt;&gt;"",1,0))</f>
        <v>#REF!</v>
      </c>
      <c r="U138" s="205" t="e">
        <f>IF('Crisis Indicator Data'!#REF!="No Data",1,IF(#REF!&lt;&gt;"",1,0))</f>
        <v>#REF!</v>
      </c>
      <c r="V138" s="205" t="e">
        <f>IF('Crisis Indicator Data'!#REF!="No Data",1,IF(#REF!&lt;&gt;"",1,0))</f>
        <v>#REF!</v>
      </c>
      <c r="W138" s="205" t="e">
        <f>IF('Crisis Indicator Data'!#REF!="No Data",1,IF(#REF!&lt;&gt;"",1,0))</f>
        <v>#REF!</v>
      </c>
      <c r="X138" s="205" t="e">
        <f>IF('Crisis Indicator Data'!#REF!="No Data",1,IF(#REF!&lt;&gt;"",1,0))</f>
        <v>#REF!</v>
      </c>
      <c r="Y138" s="205" t="e">
        <f>IF('Crisis Indicator Data'!#REF!="No Data",1,IF(#REF!&lt;&gt;"",1,0))</f>
        <v>#REF!</v>
      </c>
      <c r="Z138" s="205" t="e">
        <f>IF('Crisis Indicator Data'!#REF!="No Data",1,IF(#REF!&lt;&gt;"",1,0))</f>
        <v>#REF!</v>
      </c>
      <c r="AA138" s="205" t="e">
        <f>IF('Crisis Indicator Data'!#REF!="No Data",1,IF(#REF!&lt;&gt;"",1,0))</f>
        <v>#REF!</v>
      </c>
      <c r="AB138" s="205" t="e">
        <f>IF('Crisis Indicator Data'!#REF!="No Data",1,IF(#REF!&lt;&gt;"",1,0))</f>
        <v>#REF!</v>
      </c>
      <c r="AC138" s="205" t="e">
        <f>IF('Crisis Indicator Data'!#REF!="No Data",1,IF(#REF!&lt;&gt;"",1,0))</f>
        <v>#REF!</v>
      </c>
      <c r="AD138" s="205" t="e">
        <f>IF('Crisis Indicator Data'!#REF!="No Data",1,IF(#REF!&lt;&gt;"",1,0))</f>
        <v>#REF!</v>
      </c>
      <c r="AE138" s="205" t="e">
        <f>IF('Crisis Indicator Data'!#REF!="No Data",1,IF(#REF!&lt;&gt;"",1,0))</f>
        <v>#REF!</v>
      </c>
      <c r="AF138" s="205" t="e">
        <f>IF('Crisis Indicator Data'!#REF!="No Data",1,IF(#REF!&lt;&gt;"",1,0))</f>
        <v>#REF!</v>
      </c>
      <c r="AG138" s="205" t="e">
        <f>IF('Crisis Indicator Data'!#REF!="No Data",1,IF(#REF!&lt;&gt;"",1,0))</f>
        <v>#REF!</v>
      </c>
      <c r="AH138" s="205" t="e">
        <f>IF('Crisis Indicator Data'!#REF!="No Data",1,IF(#REF!&lt;&gt;"",1,0))</f>
        <v>#REF!</v>
      </c>
      <c r="AI138" s="205" t="e">
        <f>IF('Crisis Indicator Data'!#REF!="No Data",1,IF(#REF!&lt;&gt;"",1,0))</f>
        <v>#REF!</v>
      </c>
      <c r="AJ138" s="205" t="e">
        <f>IF('Crisis Indicator Data'!#REF!="No Data",1,IF(#REF!&lt;&gt;"",1,0))</f>
        <v>#REF!</v>
      </c>
      <c r="AK138" s="205" t="e">
        <f>IF('Crisis Indicator Data'!#REF!="No Data",1,IF(#REF!&lt;&gt;"",1,0))</f>
        <v>#REF!</v>
      </c>
      <c r="AL138" s="205" t="e">
        <f>IF('Crisis Indicator Data'!#REF!="No Data",1,IF(#REF!&lt;&gt;"",1,0))</f>
        <v>#REF!</v>
      </c>
      <c r="AM138" s="205" t="e">
        <f>IF('Crisis Indicator Data'!#REF!="No Data",1,IF(#REF!&lt;&gt;"",1,0))</f>
        <v>#REF!</v>
      </c>
      <c r="AN138" s="205" t="e">
        <f>IF('Crisis Indicator Data'!#REF!="No Data",1,IF(#REF!&lt;&gt;"",1,0))</f>
        <v>#REF!</v>
      </c>
      <c r="AO138" s="205" t="e">
        <f>IF('Crisis Indicator Data'!#REF!="No Data",1,IF(#REF!&lt;&gt;"",1,0))</f>
        <v>#REF!</v>
      </c>
      <c r="AP138" s="205" t="e">
        <f>IF('Crisis Indicator Data'!#REF!="No Data",1,IF(#REF!&lt;&gt;"",1,0))</f>
        <v>#REF!</v>
      </c>
      <c r="AQ138" s="205" t="e">
        <f>IF('Crisis Indicator Data'!#REF!="No Data",1,IF(#REF!&lt;&gt;"",1,0))</f>
        <v>#REF!</v>
      </c>
      <c r="AR138" s="205" t="e">
        <f>IF('Crisis Indicator Data'!#REF!="No Data",1,IF(#REF!&lt;&gt;"",1,0))</f>
        <v>#REF!</v>
      </c>
      <c r="AS138" s="205" t="e">
        <f>IF('Crisis Indicator Data'!#REF!="No Data",1,IF(#REF!&lt;&gt;"",1,0))</f>
        <v>#REF!</v>
      </c>
      <c r="AT138" s="205" t="e">
        <f>IF('Crisis Indicator Data'!#REF!="No Data",1,IF(#REF!&lt;&gt;"",1,0))</f>
        <v>#REF!</v>
      </c>
      <c r="AU138" s="205" t="e">
        <f>IF('Crisis Indicator Data'!#REF!="No Data",1,IF(#REF!&lt;&gt;"",1,0))</f>
        <v>#REF!</v>
      </c>
      <c r="AV138" s="205" t="e">
        <f>IF('Crisis Indicator Data'!#REF!="No Data",1,IF(#REF!&lt;&gt;"",1,0))</f>
        <v>#REF!</v>
      </c>
      <c r="AW138" s="205" t="e">
        <f>IF('Crisis Indicator Data'!#REF!="No Data",1,IF(#REF!&lt;&gt;"",1,0))</f>
        <v>#REF!</v>
      </c>
      <c r="AX138" s="205" t="e">
        <f>IF('Crisis Indicator Data'!#REF!="No Data",1,IF(#REF!&lt;&gt;"",1,0))</f>
        <v>#REF!</v>
      </c>
      <c r="AY138" s="205" t="e">
        <f>IF('Crisis Indicator Data'!#REF!="No Data",1,IF(#REF!&lt;&gt;"",1,0))</f>
        <v>#REF!</v>
      </c>
      <c r="AZ138" s="205" t="e">
        <f>IF('Crisis Indicator Data'!#REF!="No Data",1,IF(#REF!&lt;&gt;"",1,0))</f>
        <v>#REF!</v>
      </c>
      <c r="BA138" t="e">
        <f t="shared" si="8"/>
        <v>#REF!</v>
      </c>
      <c r="BB138" s="22" t="e">
        <f t="shared" si="9"/>
        <v>#REF!</v>
      </c>
    </row>
    <row r="139" spans="1:54" x14ac:dyDescent="0.35">
      <c r="A139" t="s">
        <v>7130</v>
      </c>
      <c r="B139" s="205" t="e">
        <f>IF('Crisis Indicator Data'!#REF!="No Data",1,IF(#REF!&lt;&gt;"",1,0))</f>
        <v>#REF!</v>
      </c>
      <c r="C139" s="205" t="e">
        <f>IF('Crisis Indicator Data'!#REF!="No Data",1,IF(#REF!&lt;&gt;"",1,0))</f>
        <v>#REF!</v>
      </c>
      <c r="D139" s="205" t="e">
        <f>IF('Crisis Indicator Data'!#REF!="No Data",1,IF(#REF!&lt;&gt;"",1,0))</f>
        <v>#REF!</v>
      </c>
      <c r="E139" s="205" t="e">
        <f>IF('Crisis Indicator Data'!#REF!="No Data",1,IF(#REF!&lt;&gt;"",1,0))</f>
        <v>#REF!</v>
      </c>
      <c r="F139" s="205" t="e">
        <f>IF('Crisis Indicator Data'!#REF!="No Data",1,IF(#REF!&lt;&gt;"",1,0))</f>
        <v>#REF!</v>
      </c>
      <c r="G139" s="205" t="e">
        <f>IF('Crisis Indicator Data'!#REF!="No Data",1,IF(#REF!&lt;&gt;"",1,0))</f>
        <v>#REF!</v>
      </c>
      <c r="H139" s="205" t="e">
        <f>IF('Crisis Indicator Data'!#REF!="No Data",1,IF(#REF!&lt;&gt;"",1,0))</f>
        <v>#REF!</v>
      </c>
      <c r="I139" s="205" t="e">
        <f>IF('Crisis Indicator Data'!#REF!="No Data",1,IF(#REF!&lt;&gt;"",1,0))</f>
        <v>#REF!</v>
      </c>
      <c r="J139" s="205" t="e">
        <f>IF('Crisis Indicator Data'!#REF!="No Data",1,IF(#REF!&lt;&gt;"",1,0))</f>
        <v>#REF!</v>
      </c>
      <c r="K139" s="205" t="e">
        <f>IF('Crisis Indicator Data'!#REF!="No Data",1,IF(#REF!&lt;&gt;"",1,0))</f>
        <v>#REF!</v>
      </c>
      <c r="L139" s="205" t="e">
        <f>IF('Crisis Indicator Data'!#REF!="No Data",1,IF(#REF!&lt;&gt;"",1,0))</f>
        <v>#REF!</v>
      </c>
      <c r="M139" s="205" t="e">
        <f>IF('Crisis Indicator Data'!#REF!="No Data",1,IF(#REF!&lt;&gt;"",1,0))</f>
        <v>#REF!</v>
      </c>
      <c r="N139" s="205" t="e">
        <f>IF('Crisis Indicator Data'!#REF!="No Data",1,IF(#REF!&lt;&gt;"",1,0))</f>
        <v>#REF!</v>
      </c>
      <c r="O139" s="205" t="e">
        <f>IF('Crisis Indicator Data'!#REF!="No Data",1,IF(#REF!&lt;&gt;"",1,0))</f>
        <v>#REF!</v>
      </c>
      <c r="P139" s="205" t="e">
        <f>IF('Crisis Indicator Data'!#REF!="No Data",1,IF(#REF!&lt;&gt;"",1,0))</f>
        <v>#REF!</v>
      </c>
      <c r="Q139" s="205" t="e">
        <f>IF('Crisis Indicator Data'!#REF!="No Data",1,IF(#REF!&lt;&gt;"",1,0))</f>
        <v>#REF!</v>
      </c>
      <c r="R139" s="205" t="e">
        <f>IF('Crisis Indicator Data'!#REF!="No Data",1,IF(#REF!&lt;&gt;"",1,0))</f>
        <v>#REF!</v>
      </c>
      <c r="S139" s="205" t="e">
        <f>IF('Crisis Indicator Data'!#REF!="No Data",1,IF(#REF!&lt;&gt;"",1,0))</f>
        <v>#REF!</v>
      </c>
      <c r="T139" s="205" t="e">
        <f>IF('Crisis Indicator Data'!#REF!="No Data",1,IF(#REF!&lt;&gt;"",1,0))</f>
        <v>#REF!</v>
      </c>
      <c r="U139" s="205" t="e">
        <f>IF('Crisis Indicator Data'!#REF!="No Data",1,IF(#REF!&lt;&gt;"",1,0))</f>
        <v>#REF!</v>
      </c>
      <c r="V139" s="205" t="e">
        <f>IF('Crisis Indicator Data'!#REF!="No Data",1,IF(#REF!&lt;&gt;"",1,0))</f>
        <v>#REF!</v>
      </c>
      <c r="W139" s="205" t="e">
        <f>IF('Crisis Indicator Data'!#REF!="No Data",1,IF(#REF!&lt;&gt;"",1,0))</f>
        <v>#REF!</v>
      </c>
      <c r="X139" s="205" t="e">
        <f>IF('Crisis Indicator Data'!#REF!="No Data",1,IF(#REF!&lt;&gt;"",1,0))</f>
        <v>#REF!</v>
      </c>
      <c r="Y139" s="205" t="e">
        <f>IF('Crisis Indicator Data'!#REF!="No Data",1,IF(#REF!&lt;&gt;"",1,0))</f>
        <v>#REF!</v>
      </c>
      <c r="Z139" s="205" t="e">
        <f>IF('Crisis Indicator Data'!#REF!="No Data",1,IF(#REF!&lt;&gt;"",1,0))</f>
        <v>#REF!</v>
      </c>
      <c r="AA139" s="205" t="e">
        <f>IF('Crisis Indicator Data'!#REF!="No Data",1,IF(#REF!&lt;&gt;"",1,0))</f>
        <v>#REF!</v>
      </c>
      <c r="AB139" s="205" t="e">
        <f>IF('Crisis Indicator Data'!#REF!="No Data",1,IF(#REF!&lt;&gt;"",1,0))</f>
        <v>#REF!</v>
      </c>
      <c r="AC139" s="205" t="e">
        <f>IF('Crisis Indicator Data'!#REF!="No Data",1,IF(#REF!&lt;&gt;"",1,0))</f>
        <v>#REF!</v>
      </c>
      <c r="AD139" s="205" t="e">
        <f>IF('Crisis Indicator Data'!#REF!="No Data",1,IF(#REF!&lt;&gt;"",1,0))</f>
        <v>#REF!</v>
      </c>
      <c r="AE139" s="205" t="e">
        <f>IF('Crisis Indicator Data'!#REF!="No Data",1,IF(#REF!&lt;&gt;"",1,0))</f>
        <v>#REF!</v>
      </c>
      <c r="AF139" s="205" t="e">
        <f>IF('Crisis Indicator Data'!#REF!="No Data",1,IF(#REF!&lt;&gt;"",1,0))</f>
        <v>#REF!</v>
      </c>
      <c r="AG139" s="205" t="e">
        <f>IF('Crisis Indicator Data'!#REF!="No Data",1,IF(#REF!&lt;&gt;"",1,0))</f>
        <v>#REF!</v>
      </c>
      <c r="AH139" s="205" t="e">
        <f>IF('Crisis Indicator Data'!#REF!="No Data",1,IF(#REF!&lt;&gt;"",1,0))</f>
        <v>#REF!</v>
      </c>
      <c r="AI139" s="205" t="e">
        <f>IF('Crisis Indicator Data'!#REF!="No Data",1,IF(#REF!&lt;&gt;"",1,0))</f>
        <v>#REF!</v>
      </c>
      <c r="AJ139" s="205" t="e">
        <f>IF('Crisis Indicator Data'!#REF!="No Data",1,IF(#REF!&lt;&gt;"",1,0))</f>
        <v>#REF!</v>
      </c>
      <c r="AK139" s="205" t="e">
        <f>IF('Crisis Indicator Data'!#REF!="No Data",1,IF(#REF!&lt;&gt;"",1,0))</f>
        <v>#REF!</v>
      </c>
      <c r="AL139" s="205" t="e">
        <f>IF('Crisis Indicator Data'!#REF!="No Data",1,IF(#REF!&lt;&gt;"",1,0))</f>
        <v>#REF!</v>
      </c>
      <c r="AM139" s="205" t="e">
        <f>IF('Crisis Indicator Data'!#REF!="No Data",1,IF(#REF!&lt;&gt;"",1,0))</f>
        <v>#REF!</v>
      </c>
      <c r="AN139" s="205" t="e">
        <f>IF('Crisis Indicator Data'!#REF!="No Data",1,IF(#REF!&lt;&gt;"",1,0))</f>
        <v>#REF!</v>
      </c>
      <c r="AO139" s="205" t="e">
        <f>IF('Crisis Indicator Data'!#REF!="No Data",1,IF(#REF!&lt;&gt;"",1,0))</f>
        <v>#REF!</v>
      </c>
      <c r="AP139" s="205" t="e">
        <f>IF('Crisis Indicator Data'!#REF!="No Data",1,IF(#REF!&lt;&gt;"",1,0))</f>
        <v>#REF!</v>
      </c>
      <c r="AQ139" s="205" t="e">
        <f>IF('Crisis Indicator Data'!#REF!="No Data",1,IF(#REF!&lt;&gt;"",1,0))</f>
        <v>#REF!</v>
      </c>
      <c r="AR139" s="205" t="e">
        <f>IF('Crisis Indicator Data'!#REF!="No Data",1,IF(#REF!&lt;&gt;"",1,0))</f>
        <v>#REF!</v>
      </c>
      <c r="AS139" s="205" t="e">
        <f>IF('Crisis Indicator Data'!#REF!="No Data",1,IF(#REF!&lt;&gt;"",1,0))</f>
        <v>#REF!</v>
      </c>
      <c r="AT139" s="205" t="e">
        <f>IF('Crisis Indicator Data'!#REF!="No Data",1,IF(#REF!&lt;&gt;"",1,0))</f>
        <v>#REF!</v>
      </c>
      <c r="AU139" s="205" t="e">
        <f>IF('Crisis Indicator Data'!#REF!="No Data",1,IF(#REF!&lt;&gt;"",1,0))</f>
        <v>#REF!</v>
      </c>
      <c r="AV139" s="205" t="e">
        <f>IF('Crisis Indicator Data'!#REF!="No Data",1,IF(#REF!&lt;&gt;"",1,0))</f>
        <v>#REF!</v>
      </c>
      <c r="AW139" s="205" t="e">
        <f>IF('Crisis Indicator Data'!#REF!="No Data",1,IF(#REF!&lt;&gt;"",1,0))</f>
        <v>#REF!</v>
      </c>
      <c r="AX139" s="205" t="e">
        <f>IF('Crisis Indicator Data'!#REF!="No Data",1,IF(#REF!&lt;&gt;"",1,0))</f>
        <v>#REF!</v>
      </c>
      <c r="AY139" s="205" t="e">
        <f>IF('Crisis Indicator Data'!#REF!="No Data",1,IF(#REF!&lt;&gt;"",1,0))</f>
        <v>#REF!</v>
      </c>
      <c r="AZ139" s="205" t="e">
        <f>IF('Crisis Indicator Data'!#REF!="No Data",1,IF(#REF!&lt;&gt;"",1,0))</f>
        <v>#REF!</v>
      </c>
      <c r="BA139" t="e">
        <f t="shared" si="8"/>
        <v>#REF!</v>
      </c>
      <c r="BB139" s="22" t="e">
        <f t="shared" si="9"/>
        <v>#REF!</v>
      </c>
    </row>
    <row r="140" spans="1:54" x14ac:dyDescent="0.35">
      <c r="A140" t="s">
        <v>7134</v>
      </c>
      <c r="B140" s="205" t="e">
        <f>IF('Crisis Indicator Data'!#REF!="No Data",1,IF(#REF!&lt;&gt;"",1,0))</f>
        <v>#REF!</v>
      </c>
      <c r="C140" s="205" t="e">
        <f>IF('Crisis Indicator Data'!#REF!="No Data",1,IF(#REF!&lt;&gt;"",1,0))</f>
        <v>#REF!</v>
      </c>
      <c r="D140" s="205" t="e">
        <f>IF('Crisis Indicator Data'!#REF!="No Data",1,IF(#REF!&lt;&gt;"",1,0))</f>
        <v>#REF!</v>
      </c>
      <c r="E140" s="205" t="e">
        <f>IF('Crisis Indicator Data'!#REF!="No Data",1,IF(#REF!&lt;&gt;"",1,0))</f>
        <v>#REF!</v>
      </c>
      <c r="F140" s="205" t="e">
        <f>IF('Crisis Indicator Data'!#REF!="No Data",1,IF(#REF!&lt;&gt;"",1,0))</f>
        <v>#REF!</v>
      </c>
      <c r="G140" s="205" t="e">
        <f>IF('Crisis Indicator Data'!#REF!="No Data",1,IF(#REF!&lt;&gt;"",1,0))</f>
        <v>#REF!</v>
      </c>
      <c r="H140" s="205" t="e">
        <f>IF('Crisis Indicator Data'!#REF!="No Data",1,IF(#REF!&lt;&gt;"",1,0))</f>
        <v>#REF!</v>
      </c>
      <c r="I140" s="205" t="e">
        <f>IF('Crisis Indicator Data'!#REF!="No Data",1,IF(#REF!&lt;&gt;"",1,0))</f>
        <v>#REF!</v>
      </c>
      <c r="J140" s="205" t="e">
        <f>IF('Crisis Indicator Data'!#REF!="No Data",1,IF(#REF!&lt;&gt;"",1,0))</f>
        <v>#REF!</v>
      </c>
      <c r="K140" s="205" t="e">
        <f>IF('Crisis Indicator Data'!#REF!="No Data",1,IF(#REF!&lt;&gt;"",1,0))</f>
        <v>#REF!</v>
      </c>
      <c r="L140" s="205" t="e">
        <f>IF('Crisis Indicator Data'!#REF!="No Data",1,IF(#REF!&lt;&gt;"",1,0))</f>
        <v>#REF!</v>
      </c>
      <c r="M140" s="205" t="e">
        <f>IF('Crisis Indicator Data'!#REF!="No Data",1,IF(#REF!&lt;&gt;"",1,0))</f>
        <v>#REF!</v>
      </c>
      <c r="N140" s="205" t="e">
        <f>IF('Crisis Indicator Data'!#REF!="No Data",1,IF(#REF!&lt;&gt;"",1,0))</f>
        <v>#REF!</v>
      </c>
      <c r="O140" s="205" t="e">
        <f>IF('Crisis Indicator Data'!#REF!="No Data",1,IF(#REF!&lt;&gt;"",1,0))</f>
        <v>#REF!</v>
      </c>
      <c r="P140" s="205" t="e">
        <f>IF('Crisis Indicator Data'!#REF!="No Data",1,IF(#REF!&lt;&gt;"",1,0))</f>
        <v>#REF!</v>
      </c>
      <c r="Q140" s="205" t="e">
        <f>IF('Crisis Indicator Data'!#REF!="No Data",1,IF(#REF!&lt;&gt;"",1,0))</f>
        <v>#REF!</v>
      </c>
      <c r="R140" s="205" t="e">
        <f>IF('Crisis Indicator Data'!#REF!="No Data",1,IF(#REF!&lt;&gt;"",1,0))</f>
        <v>#REF!</v>
      </c>
      <c r="S140" s="205" t="e">
        <f>IF('Crisis Indicator Data'!#REF!="No Data",1,IF(#REF!&lt;&gt;"",1,0))</f>
        <v>#REF!</v>
      </c>
      <c r="T140" s="205" t="e">
        <f>IF('Crisis Indicator Data'!#REF!="No Data",1,IF(#REF!&lt;&gt;"",1,0))</f>
        <v>#REF!</v>
      </c>
      <c r="U140" s="205" t="e">
        <f>IF('Crisis Indicator Data'!#REF!="No Data",1,IF(#REF!&lt;&gt;"",1,0))</f>
        <v>#REF!</v>
      </c>
      <c r="V140" s="205" t="e">
        <f>IF('Crisis Indicator Data'!#REF!="No Data",1,IF(#REF!&lt;&gt;"",1,0))</f>
        <v>#REF!</v>
      </c>
      <c r="W140" s="205" t="e">
        <f>IF('Crisis Indicator Data'!#REF!="No Data",1,IF(#REF!&lt;&gt;"",1,0))</f>
        <v>#REF!</v>
      </c>
      <c r="X140" s="205" t="e">
        <f>IF('Crisis Indicator Data'!#REF!="No Data",1,IF(#REF!&lt;&gt;"",1,0))</f>
        <v>#REF!</v>
      </c>
      <c r="Y140" s="205" t="e">
        <f>IF('Crisis Indicator Data'!#REF!="No Data",1,IF(#REF!&lt;&gt;"",1,0))</f>
        <v>#REF!</v>
      </c>
      <c r="Z140" s="205" t="e">
        <f>IF('Crisis Indicator Data'!#REF!="No Data",1,IF(#REF!&lt;&gt;"",1,0))</f>
        <v>#REF!</v>
      </c>
      <c r="AA140" s="205" t="e">
        <f>IF('Crisis Indicator Data'!#REF!="No Data",1,IF(#REF!&lt;&gt;"",1,0))</f>
        <v>#REF!</v>
      </c>
      <c r="AB140" s="205" t="e">
        <f>IF('Crisis Indicator Data'!#REF!="No Data",1,IF(#REF!&lt;&gt;"",1,0))</f>
        <v>#REF!</v>
      </c>
      <c r="AC140" s="205" t="e">
        <f>IF('Crisis Indicator Data'!#REF!="No Data",1,IF(#REF!&lt;&gt;"",1,0))</f>
        <v>#REF!</v>
      </c>
      <c r="AD140" s="205" t="e">
        <f>IF('Crisis Indicator Data'!#REF!="No Data",1,IF(#REF!&lt;&gt;"",1,0))</f>
        <v>#REF!</v>
      </c>
      <c r="AE140" s="205" t="e">
        <f>IF('Crisis Indicator Data'!#REF!="No Data",1,IF(#REF!&lt;&gt;"",1,0))</f>
        <v>#REF!</v>
      </c>
      <c r="AF140" s="205" t="e">
        <f>IF('Crisis Indicator Data'!#REF!="No Data",1,IF(#REF!&lt;&gt;"",1,0))</f>
        <v>#REF!</v>
      </c>
      <c r="AG140" s="205" t="e">
        <f>IF('Crisis Indicator Data'!#REF!="No Data",1,IF(#REF!&lt;&gt;"",1,0))</f>
        <v>#REF!</v>
      </c>
      <c r="AH140" s="205" t="e">
        <f>IF('Crisis Indicator Data'!#REF!="No Data",1,IF(#REF!&lt;&gt;"",1,0))</f>
        <v>#REF!</v>
      </c>
      <c r="AI140" s="205" t="e">
        <f>IF('Crisis Indicator Data'!#REF!="No Data",1,IF(#REF!&lt;&gt;"",1,0))</f>
        <v>#REF!</v>
      </c>
      <c r="AJ140" s="205" t="e">
        <f>IF('Crisis Indicator Data'!#REF!="No Data",1,IF(#REF!&lt;&gt;"",1,0))</f>
        <v>#REF!</v>
      </c>
      <c r="AK140" s="205" t="e">
        <f>IF('Crisis Indicator Data'!#REF!="No Data",1,IF(#REF!&lt;&gt;"",1,0))</f>
        <v>#REF!</v>
      </c>
      <c r="AL140" s="205" t="e">
        <f>IF('Crisis Indicator Data'!#REF!="No Data",1,IF(#REF!&lt;&gt;"",1,0))</f>
        <v>#REF!</v>
      </c>
      <c r="AM140" s="205" t="e">
        <f>IF('Crisis Indicator Data'!#REF!="No Data",1,IF(#REF!&lt;&gt;"",1,0))</f>
        <v>#REF!</v>
      </c>
      <c r="AN140" s="205" t="e">
        <f>IF('Crisis Indicator Data'!#REF!="No Data",1,IF(#REF!&lt;&gt;"",1,0))</f>
        <v>#REF!</v>
      </c>
      <c r="AO140" s="205" t="e">
        <f>IF('Crisis Indicator Data'!#REF!="No Data",1,IF(#REF!&lt;&gt;"",1,0))</f>
        <v>#REF!</v>
      </c>
      <c r="AP140" s="205" t="e">
        <f>IF('Crisis Indicator Data'!#REF!="No Data",1,IF(#REF!&lt;&gt;"",1,0))</f>
        <v>#REF!</v>
      </c>
      <c r="AQ140" s="205" t="e">
        <f>IF('Crisis Indicator Data'!#REF!="No Data",1,IF(#REF!&lt;&gt;"",1,0))</f>
        <v>#REF!</v>
      </c>
      <c r="AR140" s="205" t="e">
        <f>IF('Crisis Indicator Data'!#REF!="No Data",1,IF(#REF!&lt;&gt;"",1,0))</f>
        <v>#REF!</v>
      </c>
      <c r="AS140" s="205" t="e">
        <f>IF('Crisis Indicator Data'!#REF!="No Data",1,IF(#REF!&lt;&gt;"",1,0))</f>
        <v>#REF!</v>
      </c>
      <c r="AT140" s="205" t="e">
        <f>IF('Crisis Indicator Data'!#REF!="No Data",1,IF(#REF!&lt;&gt;"",1,0))</f>
        <v>#REF!</v>
      </c>
      <c r="AU140" s="205" t="e">
        <f>IF('Crisis Indicator Data'!#REF!="No Data",1,IF(#REF!&lt;&gt;"",1,0))</f>
        <v>#REF!</v>
      </c>
      <c r="AV140" s="205" t="e">
        <f>IF('Crisis Indicator Data'!#REF!="No Data",1,IF(#REF!&lt;&gt;"",1,0))</f>
        <v>#REF!</v>
      </c>
      <c r="AW140" s="205" t="e">
        <f>IF('Crisis Indicator Data'!#REF!="No Data",1,IF(#REF!&lt;&gt;"",1,0))</f>
        <v>#REF!</v>
      </c>
      <c r="AX140" s="205" t="e">
        <f>IF('Crisis Indicator Data'!#REF!="No Data",1,IF(#REF!&lt;&gt;"",1,0))</f>
        <v>#REF!</v>
      </c>
      <c r="AY140" s="205" t="e">
        <f>IF('Crisis Indicator Data'!#REF!="No Data",1,IF(#REF!&lt;&gt;"",1,0))</f>
        <v>#REF!</v>
      </c>
      <c r="AZ140" s="205" t="e">
        <f>IF('Crisis Indicator Data'!#REF!="No Data",1,IF(#REF!&lt;&gt;"",1,0))</f>
        <v>#REF!</v>
      </c>
      <c r="BA140" t="e">
        <f t="shared" si="8"/>
        <v>#REF!</v>
      </c>
      <c r="BB140" s="22" t="e">
        <f t="shared" si="9"/>
        <v>#REF!</v>
      </c>
    </row>
    <row r="141" spans="1:54" x14ac:dyDescent="0.35">
      <c r="A141" t="s">
        <v>7136</v>
      </c>
      <c r="B141" s="205" t="e">
        <f>IF('Crisis Indicator Data'!#REF!="No Data",1,IF(#REF!&lt;&gt;"",1,0))</f>
        <v>#REF!</v>
      </c>
      <c r="C141" s="205" t="e">
        <f>IF('Crisis Indicator Data'!#REF!="No Data",1,IF(#REF!&lt;&gt;"",1,0))</f>
        <v>#REF!</v>
      </c>
      <c r="D141" s="205" t="e">
        <f>IF('Crisis Indicator Data'!#REF!="No Data",1,IF(#REF!&lt;&gt;"",1,0))</f>
        <v>#REF!</v>
      </c>
      <c r="E141" s="205" t="e">
        <f>IF('Crisis Indicator Data'!#REF!="No Data",1,IF(#REF!&lt;&gt;"",1,0))</f>
        <v>#REF!</v>
      </c>
      <c r="F141" s="205" t="e">
        <f>IF('Crisis Indicator Data'!#REF!="No Data",1,IF(#REF!&lt;&gt;"",1,0))</f>
        <v>#REF!</v>
      </c>
      <c r="G141" s="205" t="e">
        <f>IF('Crisis Indicator Data'!#REF!="No Data",1,IF(#REF!&lt;&gt;"",1,0))</f>
        <v>#REF!</v>
      </c>
      <c r="H141" s="205" t="e">
        <f>IF('Crisis Indicator Data'!#REF!="No Data",1,IF(#REF!&lt;&gt;"",1,0))</f>
        <v>#REF!</v>
      </c>
      <c r="I141" s="205" t="e">
        <f>IF('Crisis Indicator Data'!#REF!="No Data",1,IF(#REF!&lt;&gt;"",1,0))</f>
        <v>#REF!</v>
      </c>
      <c r="J141" s="205" t="e">
        <f>IF('Crisis Indicator Data'!#REF!="No Data",1,IF(#REF!&lt;&gt;"",1,0))</f>
        <v>#REF!</v>
      </c>
      <c r="K141" s="205" t="e">
        <f>IF('Crisis Indicator Data'!#REF!="No Data",1,IF(#REF!&lt;&gt;"",1,0))</f>
        <v>#REF!</v>
      </c>
      <c r="L141" s="205" t="e">
        <f>IF('Crisis Indicator Data'!#REF!="No Data",1,IF(#REF!&lt;&gt;"",1,0))</f>
        <v>#REF!</v>
      </c>
      <c r="M141" s="205" t="e">
        <f>IF('Crisis Indicator Data'!#REF!="No Data",1,IF(#REF!&lt;&gt;"",1,0))</f>
        <v>#REF!</v>
      </c>
      <c r="N141" s="205" t="e">
        <f>IF('Crisis Indicator Data'!#REF!="No Data",1,IF(#REF!&lt;&gt;"",1,0))</f>
        <v>#REF!</v>
      </c>
      <c r="O141" s="205" t="e">
        <f>IF('Crisis Indicator Data'!#REF!="No Data",1,IF(#REF!&lt;&gt;"",1,0))</f>
        <v>#REF!</v>
      </c>
      <c r="P141" s="205" t="e">
        <f>IF('Crisis Indicator Data'!#REF!="No Data",1,IF(#REF!&lt;&gt;"",1,0))</f>
        <v>#REF!</v>
      </c>
      <c r="Q141" s="205" t="e">
        <f>IF('Crisis Indicator Data'!#REF!="No Data",1,IF(#REF!&lt;&gt;"",1,0))</f>
        <v>#REF!</v>
      </c>
      <c r="R141" s="205" t="e">
        <f>IF('Crisis Indicator Data'!#REF!="No Data",1,IF(#REF!&lt;&gt;"",1,0))</f>
        <v>#REF!</v>
      </c>
      <c r="S141" s="205" t="e">
        <f>IF('Crisis Indicator Data'!#REF!="No Data",1,IF(#REF!&lt;&gt;"",1,0))</f>
        <v>#REF!</v>
      </c>
      <c r="T141" s="205" t="e">
        <f>IF('Crisis Indicator Data'!#REF!="No Data",1,IF(#REF!&lt;&gt;"",1,0))</f>
        <v>#REF!</v>
      </c>
      <c r="U141" s="205" t="e">
        <f>IF('Crisis Indicator Data'!#REF!="No Data",1,IF(#REF!&lt;&gt;"",1,0))</f>
        <v>#REF!</v>
      </c>
      <c r="V141" s="205" t="e">
        <f>IF('Crisis Indicator Data'!#REF!="No Data",1,IF(#REF!&lt;&gt;"",1,0))</f>
        <v>#REF!</v>
      </c>
      <c r="W141" s="205" t="e">
        <f>IF('Crisis Indicator Data'!#REF!="No Data",1,IF(#REF!&lt;&gt;"",1,0))</f>
        <v>#REF!</v>
      </c>
      <c r="X141" s="205" t="e">
        <f>IF('Crisis Indicator Data'!#REF!="No Data",1,IF(#REF!&lt;&gt;"",1,0))</f>
        <v>#REF!</v>
      </c>
      <c r="Y141" s="205" t="e">
        <f>IF('Crisis Indicator Data'!#REF!="No Data",1,IF(#REF!&lt;&gt;"",1,0))</f>
        <v>#REF!</v>
      </c>
      <c r="Z141" s="205" t="e">
        <f>IF('Crisis Indicator Data'!#REF!="No Data",1,IF(#REF!&lt;&gt;"",1,0))</f>
        <v>#REF!</v>
      </c>
      <c r="AA141" s="205" t="e">
        <f>IF('Crisis Indicator Data'!#REF!="No Data",1,IF(#REF!&lt;&gt;"",1,0))</f>
        <v>#REF!</v>
      </c>
      <c r="AB141" s="205" t="e">
        <f>IF('Crisis Indicator Data'!#REF!="No Data",1,IF(#REF!&lt;&gt;"",1,0))</f>
        <v>#REF!</v>
      </c>
      <c r="AC141" s="205" t="e">
        <f>IF('Crisis Indicator Data'!#REF!="No Data",1,IF(#REF!&lt;&gt;"",1,0))</f>
        <v>#REF!</v>
      </c>
      <c r="AD141" s="205" t="e">
        <f>IF('Crisis Indicator Data'!#REF!="No Data",1,IF(#REF!&lt;&gt;"",1,0))</f>
        <v>#REF!</v>
      </c>
      <c r="AE141" s="205" t="e">
        <f>IF('Crisis Indicator Data'!#REF!="No Data",1,IF(#REF!&lt;&gt;"",1,0))</f>
        <v>#REF!</v>
      </c>
      <c r="AF141" s="205" t="e">
        <f>IF('Crisis Indicator Data'!#REF!="No Data",1,IF(#REF!&lt;&gt;"",1,0))</f>
        <v>#REF!</v>
      </c>
      <c r="AG141" s="205" t="e">
        <f>IF('Crisis Indicator Data'!#REF!="No Data",1,IF(#REF!&lt;&gt;"",1,0))</f>
        <v>#REF!</v>
      </c>
      <c r="AH141" s="205" t="e">
        <f>IF('Crisis Indicator Data'!#REF!="No Data",1,IF(#REF!&lt;&gt;"",1,0))</f>
        <v>#REF!</v>
      </c>
      <c r="AI141" s="205" t="e">
        <f>IF('Crisis Indicator Data'!#REF!="No Data",1,IF(#REF!&lt;&gt;"",1,0))</f>
        <v>#REF!</v>
      </c>
      <c r="AJ141" s="205" t="e">
        <f>IF('Crisis Indicator Data'!#REF!="No Data",1,IF(#REF!&lt;&gt;"",1,0))</f>
        <v>#REF!</v>
      </c>
      <c r="AK141" s="205" t="e">
        <f>IF('Crisis Indicator Data'!#REF!="No Data",1,IF(#REF!&lt;&gt;"",1,0))</f>
        <v>#REF!</v>
      </c>
      <c r="AL141" s="205" t="e">
        <f>IF('Crisis Indicator Data'!#REF!="No Data",1,IF(#REF!&lt;&gt;"",1,0))</f>
        <v>#REF!</v>
      </c>
      <c r="AM141" s="205" t="e">
        <f>IF('Crisis Indicator Data'!#REF!="No Data",1,IF(#REF!&lt;&gt;"",1,0))</f>
        <v>#REF!</v>
      </c>
      <c r="AN141" s="205" t="e">
        <f>IF('Crisis Indicator Data'!#REF!="No Data",1,IF(#REF!&lt;&gt;"",1,0))</f>
        <v>#REF!</v>
      </c>
      <c r="AO141" s="205" t="e">
        <f>IF('Crisis Indicator Data'!#REF!="No Data",1,IF(#REF!&lt;&gt;"",1,0))</f>
        <v>#REF!</v>
      </c>
      <c r="AP141" s="205" t="e">
        <f>IF('Crisis Indicator Data'!#REF!="No Data",1,IF(#REF!&lt;&gt;"",1,0))</f>
        <v>#REF!</v>
      </c>
      <c r="AQ141" s="205" t="e">
        <f>IF('Crisis Indicator Data'!#REF!="No Data",1,IF(#REF!&lt;&gt;"",1,0))</f>
        <v>#REF!</v>
      </c>
      <c r="AR141" s="205" t="e">
        <f>IF('Crisis Indicator Data'!#REF!="No Data",1,IF(#REF!&lt;&gt;"",1,0))</f>
        <v>#REF!</v>
      </c>
      <c r="AS141" s="205" t="e">
        <f>IF('Crisis Indicator Data'!#REF!="No Data",1,IF(#REF!&lt;&gt;"",1,0))</f>
        <v>#REF!</v>
      </c>
      <c r="AT141" s="205" t="e">
        <f>IF('Crisis Indicator Data'!#REF!="No Data",1,IF(#REF!&lt;&gt;"",1,0))</f>
        <v>#REF!</v>
      </c>
      <c r="AU141" s="205" t="e">
        <f>IF('Crisis Indicator Data'!#REF!="No Data",1,IF(#REF!&lt;&gt;"",1,0))</f>
        <v>#REF!</v>
      </c>
      <c r="AV141" s="205" t="e">
        <f>IF('Crisis Indicator Data'!#REF!="No Data",1,IF(#REF!&lt;&gt;"",1,0))</f>
        <v>#REF!</v>
      </c>
      <c r="AW141" s="205" t="e">
        <f>IF('Crisis Indicator Data'!#REF!="No Data",1,IF(#REF!&lt;&gt;"",1,0))</f>
        <v>#REF!</v>
      </c>
      <c r="AX141" s="205" t="e">
        <f>IF('Crisis Indicator Data'!#REF!="No Data",1,IF(#REF!&lt;&gt;"",1,0))</f>
        <v>#REF!</v>
      </c>
      <c r="AY141" s="205" t="e">
        <f>IF('Crisis Indicator Data'!#REF!="No Data",1,IF(#REF!&lt;&gt;"",1,0))</f>
        <v>#REF!</v>
      </c>
      <c r="AZ141" s="205" t="e">
        <f>IF('Crisis Indicator Data'!#REF!="No Data",1,IF(#REF!&lt;&gt;"",1,0))</f>
        <v>#REF!</v>
      </c>
      <c r="BA141" t="e">
        <f t="shared" si="8"/>
        <v>#REF!</v>
      </c>
      <c r="BB141" s="22" t="e">
        <f t="shared" si="9"/>
        <v>#REF!</v>
      </c>
    </row>
    <row r="142" spans="1:54" x14ac:dyDescent="0.35">
      <c r="A142" t="s">
        <v>7137</v>
      </c>
      <c r="B142" s="205" t="e">
        <f>IF('Crisis Indicator Data'!#REF!="No Data",1,IF(#REF!&lt;&gt;"",1,0))</f>
        <v>#REF!</v>
      </c>
      <c r="C142" s="205" t="e">
        <f>IF('Crisis Indicator Data'!#REF!="No Data",1,IF(#REF!&lt;&gt;"",1,0))</f>
        <v>#REF!</v>
      </c>
      <c r="D142" s="205" t="e">
        <f>IF('Crisis Indicator Data'!#REF!="No Data",1,IF(#REF!&lt;&gt;"",1,0))</f>
        <v>#REF!</v>
      </c>
      <c r="E142" s="205" t="e">
        <f>IF('Crisis Indicator Data'!#REF!="No Data",1,IF(#REF!&lt;&gt;"",1,0))</f>
        <v>#REF!</v>
      </c>
      <c r="F142" s="205" t="e">
        <f>IF('Crisis Indicator Data'!#REF!="No Data",1,IF(#REF!&lt;&gt;"",1,0))</f>
        <v>#REF!</v>
      </c>
      <c r="G142" s="205" t="e">
        <f>IF('Crisis Indicator Data'!#REF!="No Data",1,IF(#REF!&lt;&gt;"",1,0))</f>
        <v>#REF!</v>
      </c>
      <c r="H142" s="205" t="e">
        <f>IF('Crisis Indicator Data'!#REF!="No Data",1,IF(#REF!&lt;&gt;"",1,0))</f>
        <v>#REF!</v>
      </c>
      <c r="I142" s="205" t="e">
        <f>IF('Crisis Indicator Data'!#REF!="No Data",1,IF(#REF!&lt;&gt;"",1,0))</f>
        <v>#REF!</v>
      </c>
      <c r="J142" s="205" t="e">
        <f>IF('Crisis Indicator Data'!#REF!="No Data",1,IF(#REF!&lt;&gt;"",1,0))</f>
        <v>#REF!</v>
      </c>
      <c r="K142" s="205" t="e">
        <f>IF('Crisis Indicator Data'!#REF!="No Data",1,IF(#REF!&lt;&gt;"",1,0))</f>
        <v>#REF!</v>
      </c>
      <c r="L142" s="205" t="e">
        <f>IF('Crisis Indicator Data'!#REF!="No Data",1,IF(#REF!&lt;&gt;"",1,0))</f>
        <v>#REF!</v>
      </c>
      <c r="M142" s="205" t="e">
        <f>IF('Crisis Indicator Data'!#REF!="No Data",1,IF(#REF!&lt;&gt;"",1,0))</f>
        <v>#REF!</v>
      </c>
      <c r="N142" s="205" t="e">
        <f>IF('Crisis Indicator Data'!#REF!="No Data",1,IF(#REF!&lt;&gt;"",1,0))</f>
        <v>#REF!</v>
      </c>
      <c r="O142" s="205" t="e">
        <f>IF('Crisis Indicator Data'!#REF!="No Data",1,IF(#REF!&lt;&gt;"",1,0))</f>
        <v>#REF!</v>
      </c>
      <c r="P142" s="205" t="e">
        <f>IF('Crisis Indicator Data'!#REF!="No Data",1,IF(#REF!&lt;&gt;"",1,0))</f>
        <v>#REF!</v>
      </c>
      <c r="Q142" s="205" t="e">
        <f>IF('Crisis Indicator Data'!#REF!="No Data",1,IF(#REF!&lt;&gt;"",1,0))</f>
        <v>#REF!</v>
      </c>
      <c r="R142" s="205" t="e">
        <f>IF('Crisis Indicator Data'!#REF!="No Data",1,IF(#REF!&lt;&gt;"",1,0))</f>
        <v>#REF!</v>
      </c>
      <c r="S142" s="205" t="e">
        <f>IF('Crisis Indicator Data'!#REF!="No Data",1,IF(#REF!&lt;&gt;"",1,0))</f>
        <v>#REF!</v>
      </c>
      <c r="T142" s="205" t="e">
        <f>IF('Crisis Indicator Data'!#REF!="No Data",1,IF(#REF!&lt;&gt;"",1,0))</f>
        <v>#REF!</v>
      </c>
      <c r="U142" s="205" t="e">
        <f>IF('Crisis Indicator Data'!#REF!="No Data",1,IF(#REF!&lt;&gt;"",1,0))</f>
        <v>#REF!</v>
      </c>
      <c r="V142" s="205" t="e">
        <f>IF('Crisis Indicator Data'!#REF!="No Data",1,IF(#REF!&lt;&gt;"",1,0))</f>
        <v>#REF!</v>
      </c>
      <c r="W142" s="205" t="e">
        <f>IF('Crisis Indicator Data'!#REF!="No Data",1,IF(#REF!&lt;&gt;"",1,0))</f>
        <v>#REF!</v>
      </c>
      <c r="X142" s="205" t="e">
        <f>IF('Crisis Indicator Data'!#REF!="No Data",1,IF(#REF!&lt;&gt;"",1,0))</f>
        <v>#REF!</v>
      </c>
      <c r="Y142" s="205" t="e">
        <f>IF('Crisis Indicator Data'!#REF!="No Data",1,IF(#REF!&lt;&gt;"",1,0))</f>
        <v>#REF!</v>
      </c>
      <c r="Z142" s="205" t="e">
        <f>IF('Crisis Indicator Data'!#REF!="No Data",1,IF(#REF!&lt;&gt;"",1,0))</f>
        <v>#REF!</v>
      </c>
      <c r="AA142" s="205" t="e">
        <f>IF('Crisis Indicator Data'!#REF!="No Data",1,IF(#REF!&lt;&gt;"",1,0))</f>
        <v>#REF!</v>
      </c>
      <c r="AB142" s="205" t="e">
        <f>IF('Crisis Indicator Data'!#REF!="No Data",1,IF(#REF!&lt;&gt;"",1,0))</f>
        <v>#REF!</v>
      </c>
      <c r="AC142" s="205" t="e">
        <f>IF('Crisis Indicator Data'!#REF!="No Data",1,IF(#REF!&lt;&gt;"",1,0))</f>
        <v>#REF!</v>
      </c>
      <c r="AD142" s="205" t="e">
        <f>IF('Crisis Indicator Data'!#REF!="No Data",1,IF(#REF!&lt;&gt;"",1,0))</f>
        <v>#REF!</v>
      </c>
      <c r="AE142" s="205" t="e">
        <f>IF('Crisis Indicator Data'!#REF!="No Data",1,IF(#REF!&lt;&gt;"",1,0))</f>
        <v>#REF!</v>
      </c>
      <c r="AF142" s="205" t="e">
        <f>IF('Crisis Indicator Data'!#REF!="No Data",1,IF(#REF!&lt;&gt;"",1,0))</f>
        <v>#REF!</v>
      </c>
      <c r="AG142" s="205" t="e">
        <f>IF('Crisis Indicator Data'!#REF!="No Data",1,IF(#REF!&lt;&gt;"",1,0))</f>
        <v>#REF!</v>
      </c>
      <c r="AH142" s="205" t="e">
        <f>IF('Crisis Indicator Data'!#REF!="No Data",1,IF(#REF!&lt;&gt;"",1,0))</f>
        <v>#REF!</v>
      </c>
      <c r="AI142" s="205" t="e">
        <f>IF('Crisis Indicator Data'!#REF!="No Data",1,IF(#REF!&lt;&gt;"",1,0))</f>
        <v>#REF!</v>
      </c>
      <c r="AJ142" s="205" t="e">
        <f>IF('Crisis Indicator Data'!#REF!="No Data",1,IF(#REF!&lt;&gt;"",1,0))</f>
        <v>#REF!</v>
      </c>
      <c r="AK142" s="205" t="e">
        <f>IF('Crisis Indicator Data'!#REF!="No Data",1,IF(#REF!&lt;&gt;"",1,0))</f>
        <v>#REF!</v>
      </c>
      <c r="AL142" s="205" t="e">
        <f>IF('Crisis Indicator Data'!#REF!="No Data",1,IF(#REF!&lt;&gt;"",1,0))</f>
        <v>#REF!</v>
      </c>
      <c r="AM142" s="205" t="e">
        <f>IF('Crisis Indicator Data'!#REF!="No Data",1,IF(#REF!&lt;&gt;"",1,0))</f>
        <v>#REF!</v>
      </c>
      <c r="AN142" s="205" t="e">
        <f>IF('Crisis Indicator Data'!#REF!="No Data",1,IF(#REF!&lt;&gt;"",1,0))</f>
        <v>#REF!</v>
      </c>
      <c r="AO142" s="205" t="e">
        <f>IF('Crisis Indicator Data'!#REF!="No Data",1,IF(#REF!&lt;&gt;"",1,0))</f>
        <v>#REF!</v>
      </c>
      <c r="AP142" s="205" t="e">
        <f>IF('Crisis Indicator Data'!#REF!="No Data",1,IF(#REF!&lt;&gt;"",1,0))</f>
        <v>#REF!</v>
      </c>
      <c r="AQ142" s="205" t="e">
        <f>IF('Crisis Indicator Data'!#REF!="No Data",1,IF(#REF!&lt;&gt;"",1,0))</f>
        <v>#REF!</v>
      </c>
      <c r="AR142" s="205" t="e">
        <f>IF('Crisis Indicator Data'!#REF!="No Data",1,IF(#REF!&lt;&gt;"",1,0))</f>
        <v>#REF!</v>
      </c>
      <c r="AS142" s="205" t="e">
        <f>IF('Crisis Indicator Data'!#REF!="No Data",1,IF(#REF!&lt;&gt;"",1,0))</f>
        <v>#REF!</v>
      </c>
      <c r="AT142" s="205" t="e">
        <f>IF('Crisis Indicator Data'!#REF!="No Data",1,IF(#REF!&lt;&gt;"",1,0))</f>
        <v>#REF!</v>
      </c>
      <c r="AU142" s="205" t="e">
        <f>IF('Crisis Indicator Data'!#REF!="No Data",1,IF(#REF!&lt;&gt;"",1,0))</f>
        <v>#REF!</v>
      </c>
      <c r="AV142" s="205" t="e">
        <f>IF('Crisis Indicator Data'!#REF!="No Data",1,IF(#REF!&lt;&gt;"",1,0))</f>
        <v>#REF!</v>
      </c>
      <c r="AW142" s="205" t="e">
        <f>IF('Crisis Indicator Data'!#REF!="No Data",1,IF(#REF!&lt;&gt;"",1,0))</f>
        <v>#REF!</v>
      </c>
      <c r="AX142" s="205" t="e">
        <f>IF('Crisis Indicator Data'!#REF!="No Data",1,IF(#REF!&lt;&gt;"",1,0))</f>
        <v>#REF!</v>
      </c>
      <c r="AY142" s="205" t="e">
        <f>IF('Crisis Indicator Data'!#REF!="No Data",1,IF(#REF!&lt;&gt;"",1,0))</f>
        <v>#REF!</v>
      </c>
      <c r="AZ142" s="205" t="e">
        <f>IF('Crisis Indicator Data'!#REF!="No Data",1,IF(#REF!&lt;&gt;"",1,0))</f>
        <v>#REF!</v>
      </c>
      <c r="BA142" t="e">
        <f t="shared" si="8"/>
        <v>#REF!</v>
      </c>
      <c r="BB142" s="22" t="e">
        <f t="shared" si="9"/>
        <v>#REF!</v>
      </c>
    </row>
    <row r="143" spans="1:54" x14ac:dyDescent="0.35">
      <c r="A143" t="s">
        <v>7047</v>
      </c>
      <c r="B143" s="205" t="e">
        <f>IF('Crisis Indicator Data'!#REF!="No Data",1,IF(#REF!&lt;&gt;"",1,0))</f>
        <v>#REF!</v>
      </c>
      <c r="C143" s="205" t="e">
        <f>IF('Crisis Indicator Data'!#REF!="No Data",1,IF(#REF!&lt;&gt;"",1,0))</f>
        <v>#REF!</v>
      </c>
      <c r="D143" s="205" t="e">
        <f>IF('Crisis Indicator Data'!#REF!="No Data",1,IF(#REF!&lt;&gt;"",1,0))</f>
        <v>#REF!</v>
      </c>
      <c r="E143" s="205" t="e">
        <f>IF('Crisis Indicator Data'!#REF!="No Data",1,IF(#REF!&lt;&gt;"",1,0))</f>
        <v>#REF!</v>
      </c>
      <c r="F143" s="205" t="e">
        <f>IF('Crisis Indicator Data'!#REF!="No Data",1,IF(#REF!&lt;&gt;"",1,0))</f>
        <v>#REF!</v>
      </c>
      <c r="G143" s="205" t="e">
        <f>IF('Crisis Indicator Data'!#REF!="No Data",1,IF(#REF!&lt;&gt;"",1,0))</f>
        <v>#REF!</v>
      </c>
      <c r="H143" s="205" t="e">
        <f>IF('Crisis Indicator Data'!#REF!="No Data",1,IF(#REF!&lt;&gt;"",1,0))</f>
        <v>#REF!</v>
      </c>
      <c r="I143" s="205" t="e">
        <f>IF('Crisis Indicator Data'!#REF!="No Data",1,IF(#REF!&lt;&gt;"",1,0))</f>
        <v>#REF!</v>
      </c>
      <c r="J143" s="205" t="e">
        <f>IF('Crisis Indicator Data'!#REF!="No Data",1,IF(#REF!&lt;&gt;"",1,0))</f>
        <v>#REF!</v>
      </c>
      <c r="K143" s="205" t="e">
        <f>IF('Crisis Indicator Data'!#REF!="No Data",1,IF(#REF!&lt;&gt;"",1,0))</f>
        <v>#REF!</v>
      </c>
      <c r="L143" s="205" t="e">
        <f>IF('Crisis Indicator Data'!#REF!="No Data",1,IF(#REF!&lt;&gt;"",1,0))</f>
        <v>#REF!</v>
      </c>
      <c r="M143" s="205" t="e">
        <f>IF('Crisis Indicator Data'!#REF!="No Data",1,IF(#REF!&lt;&gt;"",1,0))</f>
        <v>#REF!</v>
      </c>
      <c r="N143" s="205" t="e">
        <f>IF('Crisis Indicator Data'!#REF!="No Data",1,IF(#REF!&lt;&gt;"",1,0))</f>
        <v>#REF!</v>
      </c>
      <c r="O143" s="205" t="e">
        <f>IF('Crisis Indicator Data'!#REF!="No Data",1,IF(#REF!&lt;&gt;"",1,0))</f>
        <v>#REF!</v>
      </c>
      <c r="P143" s="205" t="e">
        <f>IF('Crisis Indicator Data'!#REF!="No Data",1,IF(#REF!&lt;&gt;"",1,0))</f>
        <v>#REF!</v>
      </c>
      <c r="Q143" s="205" t="e">
        <f>IF('Crisis Indicator Data'!#REF!="No Data",1,IF(#REF!&lt;&gt;"",1,0))</f>
        <v>#REF!</v>
      </c>
      <c r="R143" s="205" t="e">
        <f>IF('Crisis Indicator Data'!#REF!="No Data",1,IF(#REF!&lt;&gt;"",1,0))</f>
        <v>#REF!</v>
      </c>
      <c r="S143" s="205" t="e">
        <f>IF('Crisis Indicator Data'!#REF!="No Data",1,IF(#REF!&lt;&gt;"",1,0))</f>
        <v>#REF!</v>
      </c>
      <c r="T143" s="205" t="e">
        <f>IF('Crisis Indicator Data'!#REF!="No Data",1,IF(#REF!&lt;&gt;"",1,0))</f>
        <v>#REF!</v>
      </c>
      <c r="U143" s="205" t="e">
        <f>IF('Crisis Indicator Data'!#REF!="No Data",1,IF(#REF!&lt;&gt;"",1,0))</f>
        <v>#REF!</v>
      </c>
      <c r="V143" s="205" t="e">
        <f>IF('Crisis Indicator Data'!#REF!="No Data",1,IF(#REF!&lt;&gt;"",1,0))</f>
        <v>#REF!</v>
      </c>
      <c r="W143" s="205" t="e">
        <f>IF('Crisis Indicator Data'!#REF!="No Data",1,IF(#REF!&lt;&gt;"",1,0))</f>
        <v>#REF!</v>
      </c>
      <c r="X143" s="205" t="e">
        <f>IF('Crisis Indicator Data'!#REF!="No Data",1,IF(#REF!&lt;&gt;"",1,0))</f>
        <v>#REF!</v>
      </c>
      <c r="Y143" s="205" t="e">
        <f>IF('Crisis Indicator Data'!#REF!="No Data",1,IF(#REF!&lt;&gt;"",1,0))</f>
        <v>#REF!</v>
      </c>
      <c r="Z143" s="205" t="e">
        <f>IF('Crisis Indicator Data'!#REF!="No Data",1,IF(#REF!&lt;&gt;"",1,0))</f>
        <v>#REF!</v>
      </c>
      <c r="AA143" s="205" t="e">
        <f>IF('Crisis Indicator Data'!#REF!="No Data",1,IF(#REF!&lt;&gt;"",1,0))</f>
        <v>#REF!</v>
      </c>
      <c r="AB143" s="205" t="e">
        <f>IF('Crisis Indicator Data'!#REF!="No Data",1,IF(#REF!&lt;&gt;"",1,0))</f>
        <v>#REF!</v>
      </c>
      <c r="AC143" s="205" t="e">
        <f>IF('Crisis Indicator Data'!#REF!="No Data",1,IF(#REF!&lt;&gt;"",1,0))</f>
        <v>#REF!</v>
      </c>
      <c r="AD143" s="205" t="e">
        <f>IF('Crisis Indicator Data'!#REF!="No Data",1,IF(#REF!&lt;&gt;"",1,0))</f>
        <v>#REF!</v>
      </c>
      <c r="AE143" s="205" t="e">
        <f>IF('Crisis Indicator Data'!#REF!="No Data",1,IF(#REF!&lt;&gt;"",1,0))</f>
        <v>#REF!</v>
      </c>
      <c r="AF143" s="205" t="e">
        <f>IF('Crisis Indicator Data'!#REF!="No Data",1,IF(#REF!&lt;&gt;"",1,0))</f>
        <v>#REF!</v>
      </c>
      <c r="AG143" s="205" t="e">
        <f>IF('Crisis Indicator Data'!#REF!="No Data",1,IF(#REF!&lt;&gt;"",1,0))</f>
        <v>#REF!</v>
      </c>
      <c r="AH143" s="205" t="e">
        <f>IF('Crisis Indicator Data'!#REF!="No Data",1,IF(#REF!&lt;&gt;"",1,0))</f>
        <v>#REF!</v>
      </c>
      <c r="AI143" s="205" t="e">
        <f>IF('Crisis Indicator Data'!#REF!="No Data",1,IF(#REF!&lt;&gt;"",1,0))</f>
        <v>#REF!</v>
      </c>
      <c r="AJ143" s="205" t="e">
        <f>IF('Crisis Indicator Data'!#REF!="No Data",1,IF(#REF!&lt;&gt;"",1,0))</f>
        <v>#REF!</v>
      </c>
      <c r="AK143" s="205" t="e">
        <f>IF('Crisis Indicator Data'!#REF!="No Data",1,IF(#REF!&lt;&gt;"",1,0))</f>
        <v>#REF!</v>
      </c>
      <c r="AL143" s="205" t="e">
        <f>IF('Crisis Indicator Data'!#REF!="No Data",1,IF(#REF!&lt;&gt;"",1,0))</f>
        <v>#REF!</v>
      </c>
      <c r="AM143" s="205" t="e">
        <f>IF('Crisis Indicator Data'!#REF!="No Data",1,IF(#REF!&lt;&gt;"",1,0))</f>
        <v>#REF!</v>
      </c>
      <c r="AN143" s="205" t="e">
        <f>IF('Crisis Indicator Data'!#REF!="No Data",1,IF(#REF!&lt;&gt;"",1,0))</f>
        <v>#REF!</v>
      </c>
      <c r="AO143" s="205" t="e">
        <f>IF('Crisis Indicator Data'!#REF!="No Data",1,IF(#REF!&lt;&gt;"",1,0))</f>
        <v>#REF!</v>
      </c>
      <c r="AP143" s="205" t="e">
        <f>IF('Crisis Indicator Data'!#REF!="No Data",1,IF(#REF!&lt;&gt;"",1,0))</f>
        <v>#REF!</v>
      </c>
      <c r="AQ143" s="205" t="e">
        <f>IF('Crisis Indicator Data'!#REF!="No Data",1,IF(#REF!&lt;&gt;"",1,0))</f>
        <v>#REF!</v>
      </c>
      <c r="AR143" s="205" t="e">
        <f>IF('Crisis Indicator Data'!#REF!="No Data",1,IF(#REF!&lt;&gt;"",1,0))</f>
        <v>#REF!</v>
      </c>
      <c r="AS143" s="205" t="e">
        <f>IF('Crisis Indicator Data'!#REF!="No Data",1,IF(#REF!&lt;&gt;"",1,0))</f>
        <v>#REF!</v>
      </c>
      <c r="AT143" s="205" t="e">
        <f>IF('Crisis Indicator Data'!#REF!="No Data",1,IF(#REF!&lt;&gt;"",1,0))</f>
        <v>#REF!</v>
      </c>
      <c r="AU143" s="205" t="e">
        <f>IF('Crisis Indicator Data'!#REF!="No Data",1,IF(#REF!&lt;&gt;"",1,0))</f>
        <v>#REF!</v>
      </c>
      <c r="AV143" s="205" t="e">
        <f>IF('Crisis Indicator Data'!#REF!="No Data",1,IF(#REF!&lt;&gt;"",1,0))</f>
        <v>#REF!</v>
      </c>
      <c r="AW143" s="205" t="e">
        <f>IF('Crisis Indicator Data'!#REF!="No Data",1,IF(#REF!&lt;&gt;"",1,0))</f>
        <v>#REF!</v>
      </c>
      <c r="AX143" s="205" t="e">
        <f>IF('Crisis Indicator Data'!#REF!="No Data",1,IF(#REF!&lt;&gt;"",1,0))</f>
        <v>#REF!</v>
      </c>
      <c r="AY143" s="205" t="e">
        <f>IF('Crisis Indicator Data'!#REF!="No Data",1,IF(#REF!&lt;&gt;"",1,0))</f>
        <v>#REF!</v>
      </c>
      <c r="AZ143" s="205" t="e">
        <f>IF('Crisis Indicator Data'!#REF!="No Data",1,IF(#REF!&lt;&gt;"",1,0))</f>
        <v>#REF!</v>
      </c>
      <c r="BA143" t="e">
        <f t="shared" si="8"/>
        <v>#REF!</v>
      </c>
      <c r="BB143" s="22" t="e">
        <f t="shared" si="9"/>
        <v>#REF!</v>
      </c>
    </row>
    <row r="144" spans="1:54" x14ac:dyDescent="0.35">
      <c r="A144" t="s">
        <v>7059</v>
      </c>
      <c r="B144" s="205" t="e">
        <f>IF('Crisis Indicator Data'!#REF!="No Data",1,IF(#REF!&lt;&gt;"",1,0))</f>
        <v>#REF!</v>
      </c>
      <c r="C144" s="205" t="e">
        <f>IF('Crisis Indicator Data'!#REF!="No Data",1,IF(#REF!&lt;&gt;"",1,0))</f>
        <v>#REF!</v>
      </c>
      <c r="D144" s="205" t="e">
        <f>IF('Crisis Indicator Data'!#REF!="No Data",1,IF(#REF!&lt;&gt;"",1,0))</f>
        <v>#REF!</v>
      </c>
      <c r="E144" s="205" t="e">
        <f>IF('Crisis Indicator Data'!#REF!="No Data",1,IF(#REF!&lt;&gt;"",1,0))</f>
        <v>#REF!</v>
      </c>
      <c r="F144" s="205" t="e">
        <f>IF('Crisis Indicator Data'!#REF!="No Data",1,IF(#REF!&lt;&gt;"",1,0))</f>
        <v>#REF!</v>
      </c>
      <c r="G144" s="205" t="e">
        <f>IF('Crisis Indicator Data'!#REF!="No Data",1,IF(#REF!&lt;&gt;"",1,0))</f>
        <v>#REF!</v>
      </c>
      <c r="H144" s="205" t="e">
        <f>IF('Crisis Indicator Data'!#REF!="No Data",1,IF(#REF!&lt;&gt;"",1,0))</f>
        <v>#REF!</v>
      </c>
      <c r="I144" s="205" t="e">
        <f>IF('Crisis Indicator Data'!#REF!="No Data",1,IF(#REF!&lt;&gt;"",1,0))</f>
        <v>#REF!</v>
      </c>
      <c r="J144" s="205" t="e">
        <f>IF('Crisis Indicator Data'!#REF!="No Data",1,IF(#REF!&lt;&gt;"",1,0))</f>
        <v>#REF!</v>
      </c>
      <c r="K144" s="205" t="e">
        <f>IF('Crisis Indicator Data'!#REF!="No Data",1,IF(#REF!&lt;&gt;"",1,0))</f>
        <v>#REF!</v>
      </c>
      <c r="L144" s="205" t="e">
        <f>IF('Crisis Indicator Data'!#REF!="No Data",1,IF(#REF!&lt;&gt;"",1,0))</f>
        <v>#REF!</v>
      </c>
      <c r="M144" s="205" t="e">
        <f>IF('Crisis Indicator Data'!#REF!="No Data",1,IF(#REF!&lt;&gt;"",1,0))</f>
        <v>#REF!</v>
      </c>
      <c r="N144" s="205" t="e">
        <f>IF('Crisis Indicator Data'!#REF!="No Data",1,IF(#REF!&lt;&gt;"",1,0))</f>
        <v>#REF!</v>
      </c>
      <c r="O144" s="205" t="e">
        <f>IF('Crisis Indicator Data'!#REF!="No Data",1,IF(#REF!&lt;&gt;"",1,0))</f>
        <v>#REF!</v>
      </c>
      <c r="P144" s="205" t="e">
        <f>IF('Crisis Indicator Data'!#REF!="No Data",1,IF(#REF!&lt;&gt;"",1,0))</f>
        <v>#REF!</v>
      </c>
      <c r="Q144" s="205" t="e">
        <f>IF('Crisis Indicator Data'!#REF!="No Data",1,IF(#REF!&lt;&gt;"",1,0))</f>
        <v>#REF!</v>
      </c>
      <c r="R144" s="205" t="e">
        <f>IF('Crisis Indicator Data'!#REF!="No Data",1,IF(#REF!&lt;&gt;"",1,0))</f>
        <v>#REF!</v>
      </c>
      <c r="S144" s="205" t="e">
        <f>IF('Crisis Indicator Data'!#REF!="No Data",1,IF(#REF!&lt;&gt;"",1,0))</f>
        <v>#REF!</v>
      </c>
      <c r="T144" s="205" t="e">
        <f>IF('Crisis Indicator Data'!#REF!="No Data",1,IF(#REF!&lt;&gt;"",1,0))</f>
        <v>#REF!</v>
      </c>
      <c r="U144" s="205" t="e">
        <f>IF('Crisis Indicator Data'!#REF!="No Data",1,IF(#REF!&lt;&gt;"",1,0))</f>
        <v>#REF!</v>
      </c>
      <c r="V144" s="205" t="e">
        <f>IF('Crisis Indicator Data'!#REF!="No Data",1,IF(#REF!&lt;&gt;"",1,0))</f>
        <v>#REF!</v>
      </c>
      <c r="W144" s="205" t="e">
        <f>IF('Crisis Indicator Data'!#REF!="No Data",1,IF(#REF!&lt;&gt;"",1,0))</f>
        <v>#REF!</v>
      </c>
      <c r="X144" s="205" t="e">
        <f>IF('Crisis Indicator Data'!#REF!="No Data",1,IF(#REF!&lt;&gt;"",1,0))</f>
        <v>#REF!</v>
      </c>
      <c r="Y144" s="205" t="e">
        <f>IF('Crisis Indicator Data'!#REF!="No Data",1,IF(#REF!&lt;&gt;"",1,0))</f>
        <v>#REF!</v>
      </c>
      <c r="Z144" s="205" t="e">
        <f>IF('Crisis Indicator Data'!#REF!="No Data",1,IF(#REF!&lt;&gt;"",1,0))</f>
        <v>#REF!</v>
      </c>
      <c r="AA144" s="205" t="e">
        <f>IF('Crisis Indicator Data'!#REF!="No Data",1,IF(#REF!&lt;&gt;"",1,0))</f>
        <v>#REF!</v>
      </c>
      <c r="AB144" s="205" t="e">
        <f>IF('Crisis Indicator Data'!#REF!="No Data",1,IF(#REF!&lt;&gt;"",1,0))</f>
        <v>#REF!</v>
      </c>
      <c r="AC144" s="205" t="e">
        <f>IF('Crisis Indicator Data'!#REF!="No Data",1,IF(#REF!&lt;&gt;"",1,0))</f>
        <v>#REF!</v>
      </c>
      <c r="AD144" s="205" t="e">
        <f>IF('Crisis Indicator Data'!#REF!="No Data",1,IF(#REF!&lt;&gt;"",1,0))</f>
        <v>#REF!</v>
      </c>
      <c r="AE144" s="205" t="e">
        <f>IF('Crisis Indicator Data'!#REF!="No Data",1,IF(#REF!&lt;&gt;"",1,0))</f>
        <v>#REF!</v>
      </c>
      <c r="AF144" s="205" t="e">
        <f>IF('Crisis Indicator Data'!#REF!="No Data",1,IF(#REF!&lt;&gt;"",1,0))</f>
        <v>#REF!</v>
      </c>
      <c r="AG144" s="205" t="e">
        <f>IF('Crisis Indicator Data'!#REF!="No Data",1,IF(#REF!&lt;&gt;"",1,0))</f>
        <v>#REF!</v>
      </c>
      <c r="AH144" s="205" t="e">
        <f>IF('Crisis Indicator Data'!#REF!="No Data",1,IF(#REF!&lt;&gt;"",1,0))</f>
        <v>#REF!</v>
      </c>
      <c r="AI144" s="205" t="e">
        <f>IF('Crisis Indicator Data'!#REF!="No Data",1,IF(#REF!&lt;&gt;"",1,0))</f>
        <v>#REF!</v>
      </c>
      <c r="AJ144" s="205" t="e">
        <f>IF('Crisis Indicator Data'!#REF!="No Data",1,IF(#REF!&lt;&gt;"",1,0))</f>
        <v>#REF!</v>
      </c>
      <c r="AK144" s="205" t="e">
        <f>IF('Crisis Indicator Data'!#REF!="No Data",1,IF(#REF!&lt;&gt;"",1,0))</f>
        <v>#REF!</v>
      </c>
      <c r="AL144" s="205" t="e">
        <f>IF('Crisis Indicator Data'!#REF!="No Data",1,IF(#REF!&lt;&gt;"",1,0))</f>
        <v>#REF!</v>
      </c>
      <c r="AM144" s="205" t="e">
        <f>IF('Crisis Indicator Data'!#REF!="No Data",1,IF(#REF!&lt;&gt;"",1,0))</f>
        <v>#REF!</v>
      </c>
      <c r="AN144" s="205" t="e">
        <f>IF('Crisis Indicator Data'!#REF!="No Data",1,IF(#REF!&lt;&gt;"",1,0))</f>
        <v>#REF!</v>
      </c>
      <c r="AO144" s="205" t="e">
        <f>IF('Crisis Indicator Data'!#REF!="No Data",1,IF(#REF!&lt;&gt;"",1,0))</f>
        <v>#REF!</v>
      </c>
      <c r="AP144" s="205" t="e">
        <f>IF('Crisis Indicator Data'!#REF!="No Data",1,IF(#REF!&lt;&gt;"",1,0))</f>
        <v>#REF!</v>
      </c>
      <c r="AQ144" s="205" t="e">
        <f>IF('Crisis Indicator Data'!#REF!="No Data",1,IF(#REF!&lt;&gt;"",1,0))</f>
        <v>#REF!</v>
      </c>
      <c r="AR144" s="205" t="e">
        <f>IF('Crisis Indicator Data'!#REF!="No Data",1,IF(#REF!&lt;&gt;"",1,0))</f>
        <v>#REF!</v>
      </c>
      <c r="AS144" s="205" t="e">
        <f>IF('Crisis Indicator Data'!#REF!="No Data",1,IF(#REF!&lt;&gt;"",1,0))</f>
        <v>#REF!</v>
      </c>
      <c r="AT144" s="205" t="e">
        <f>IF('Crisis Indicator Data'!#REF!="No Data",1,IF(#REF!&lt;&gt;"",1,0))</f>
        <v>#REF!</v>
      </c>
      <c r="AU144" s="205" t="e">
        <f>IF('Crisis Indicator Data'!#REF!="No Data",1,IF(#REF!&lt;&gt;"",1,0))</f>
        <v>#REF!</v>
      </c>
      <c r="AV144" s="205" t="e">
        <f>IF('Crisis Indicator Data'!#REF!="No Data",1,IF(#REF!&lt;&gt;"",1,0))</f>
        <v>#REF!</v>
      </c>
      <c r="AW144" s="205" t="e">
        <f>IF('Crisis Indicator Data'!#REF!="No Data",1,IF(#REF!&lt;&gt;"",1,0))</f>
        <v>#REF!</v>
      </c>
      <c r="AX144" s="205" t="e">
        <f>IF('Crisis Indicator Data'!#REF!="No Data",1,IF(#REF!&lt;&gt;"",1,0))</f>
        <v>#REF!</v>
      </c>
      <c r="AY144" s="205" t="e">
        <f>IF('Crisis Indicator Data'!#REF!="No Data",1,IF(#REF!&lt;&gt;"",1,0))</f>
        <v>#REF!</v>
      </c>
      <c r="AZ144" s="205" t="e">
        <f>IF('Crisis Indicator Data'!#REF!="No Data",1,IF(#REF!&lt;&gt;"",1,0))</f>
        <v>#REF!</v>
      </c>
      <c r="BA144" t="e">
        <f t="shared" si="8"/>
        <v>#REF!</v>
      </c>
      <c r="BB144" s="22" t="e">
        <f t="shared" si="9"/>
        <v>#REF!</v>
      </c>
    </row>
    <row r="145" spans="1:54" x14ac:dyDescent="0.35">
      <c r="A145" t="s">
        <v>7194</v>
      </c>
      <c r="B145" s="205" t="e">
        <f>IF('Crisis Indicator Data'!#REF!="No Data",1,IF(#REF!&lt;&gt;"",1,0))</f>
        <v>#REF!</v>
      </c>
      <c r="C145" s="205" t="e">
        <f>IF('Crisis Indicator Data'!#REF!="No Data",1,IF(#REF!&lt;&gt;"",1,0))</f>
        <v>#REF!</v>
      </c>
      <c r="D145" s="205" t="e">
        <f>IF('Crisis Indicator Data'!#REF!="No Data",1,IF(#REF!&lt;&gt;"",1,0))</f>
        <v>#REF!</v>
      </c>
      <c r="E145" s="205" t="e">
        <f>IF('Crisis Indicator Data'!#REF!="No Data",1,IF(#REF!&lt;&gt;"",1,0))</f>
        <v>#REF!</v>
      </c>
      <c r="F145" s="205" t="e">
        <f>IF('Crisis Indicator Data'!#REF!="No Data",1,IF(#REF!&lt;&gt;"",1,0))</f>
        <v>#REF!</v>
      </c>
      <c r="G145" s="205" t="e">
        <f>IF('Crisis Indicator Data'!#REF!="No Data",1,IF(#REF!&lt;&gt;"",1,0))</f>
        <v>#REF!</v>
      </c>
      <c r="H145" s="205" t="e">
        <f>IF('Crisis Indicator Data'!#REF!="No Data",1,IF(#REF!&lt;&gt;"",1,0))</f>
        <v>#REF!</v>
      </c>
      <c r="I145" s="205" t="e">
        <f>IF('Crisis Indicator Data'!#REF!="No Data",1,IF(#REF!&lt;&gt;"",1,0))</f>
        <v>#REF!</v>
      </c>
      <c r="J145" s="205" t="e">
        <f>IF('Crisis Indicator Data'!#REF!="No Data",1,IF(#REF!&lt;&gt;"",1,0))</f>
        <v>#REF!</v>
      </c>
      <c r="K145" s="205" t="e">
        <f>IF('Crisis Indicator Data'!#REF!="No Data",1,IF(#REF!&lt;&gt;"",1,0))</f>
        <v>#REF!</v>
      </c>
      <c r="L145" s="205" t="e">
        <f>IF('Crisis Indicator Data'!#REF!="No Data",1,IF(#REF!&lt;&gt;"",1,0))</f>
        <v>#REF!</v>
      </c>
      <c r="M145" s="205" t="e">
        <f>IF('Crisis Indicator Data'!#REF!="No Data",1,IF(#REF!&lt;&gt;"",1,0))</f>
        <v>#REF!</v>
      </c>
      <c r="N145" s="205" t="e">
        <f>IF('Crisis Indicator Data'!#REF!="No Data",1,IF(#REF!&lt;&gt;"",1,0))</f>
        <v>#REF!</v>
      </c>
      <c r="O145" s="205" t="e">
        <f>IF('Crisis Indicator Data'!#REF!="No Data",1,IF(#REF!&lt;&gt;"",1,0))</f>
        <v>#REF!</v>
      </c>
      <c r="P145" s="205" t="e">
        <f>IF('Crisis Indicator Data'!#REF!="No Data",1,IF(#REF!&lt;&gt;"",1,0))</f>
        <v>#REF!</v>
      </c>
      <c r="Q145" s="205" t="e">
        <f>IF('Crisis Indicator Data'!#REF!="No Data",1,IF(#REF!&lt;&gt;"",1,0))</f>
        <v>#REF!</v>
      </c>
      <c r="R145" s="205" t="e">
        <f>IF('Crisis Indicator Data'!#REF!="No Data",1,IF(#REF!&lt;&gt;"",1,0))</f>
        <v>#REF!</v>
      </c>
      <c r="S145" s="205" t="e">
        <f>IF('Crisis Indicator Data'!#REF!="No Data",1,IF(#REF!&lt;&gt;"",1,0))</f>
        <v>#REF!</v>
      </c>
      <c r="T145" s="205" t="e">
        <f>IF('Crisis Indicator Data'!#REF!="No Data",1,IF(#REF!&lt;&gt;"",1,0))</f>
        <v>#REF!</v>
      </c>
      <c r="U145" s="205" t="e">
        <f>IF('Crisis Indicator Data'!#REF!="No Data",1,IF(#REF!&lt;&gt;"",1,0))</f>
        <v>#REF!</v>
      </c>
      <c r="V145" s="205" t="e">
        <f>IF('Crisis Indicator Data'!#REF!="No Data",1,IF(#REF!&lt;&gt;"",1,0))</f>
        <v>#REF!</v>
      </c>
      <c r="W145" s="205" t="e">
        <f>IF('Crisis Indicator Data'!#REF!="No Data",1,IF(#REF!&lt;&gt;"",1,0))</f>
        <v>#REF!</v>
      </c>
      <c r="X145" s="205" t="e">
        <f>IF('Crisis Indicator Data'!#REF!="No Data",1,IF(#REF!&lt;&gt;"",1,0))</f>
        <v>#REF!</v>
      </c>
      <c r="Y145" s="205" t="e">
        <f>IF('Crisis Indicator Data'!#REF!="No Data",1,IF(#REF!&lt;&gt;"",1,0))</f>
        <v>#REF!</v>
      </c>
      <c r="Z145" s="205" t="e">
        <f>IF('Crisis Indicator Data'!#REF!="No Data",1,IF(#REF!&lt;&gt;"",1,0))</f>
        <v>#REF!</v>
      </c>
      <c r="AA145" s="205" t="e">
        <f>IF('Crisis Indicator Data'!#REF!="No Data",1,IF(#REF!&lt;&gt;"",1,0))</f>
        <v>#REF!</v>
      </c>
      <c r="AB145" s="205" t="e">
        <f>IF('Crisis Indicator Data'!#REF!="No Data",1,IF(#REF!&lt;&gt;"",1,0))</f>
        <v>#REF!</v>
      </c>
      <c r="AC145" s="205" t="e">
        <f>IF('Crisis Indicator Data'!#REF!="No Data",1,IF(#REF!&lt;&gt;"",1,0))</f>
        <v>#REF!</v>
      </c>
      <c r="AD145" s="205" t="e">
        <f>IF('Crisis Indicator Data'!#REF!="No Data",1,IF(#REF!&lt;&gt;"",1,0))</f>
        <v>#REF!</v>
      </c>
      <c r="AE145" s="205" t="e">
        <f>IF('Crisis Indicator Data'!#REF!="No Data",1,IF(#REF!&lt;&gt;"",1,0))</f>
        <v>#REF!</v>
      </c>
      <c r="AF145" s="205" t="e">
        <f>IF('Crisis Indicator Data'!#REF!="No Data",1,IF(#REF!&lt;&gt;"",1,0))</f>
        <v>#REF!</v>
      </c>
      <c r="AG145" s="205" t="e">
        <f>IF('Crisis Indicator Data'!#REF!="No Data",1,IF(#REF!&lt;&gt;"",1,0))</f>
        <v>#REF!</v>
      </c>
      <c r="AH145" s="205" t="e">
        <f>IF('Crisis Indicator Data'!#REF!="No Data",1,IF(#REF!&lt;&gt;"",1,0))</f>
        <v>#REF!</v>
      </c>
      <c r="AI145" s="205" t="e">
        <f>IF('Crisis Indicator Data'!#REF!="No Data",1,IF(#REF!&lt;&gt;"",1,0))</f>
        <v>#REF!</v>
      </c>
      <c r="AJ145" s="205" t="e">
        <f>IF('Crisis Indicator Data'!#REF!="No Data",1,IF(#REF!&lt;&gt;"",1,0))</f>
        <v>#REF!</v>
      </c>
      <c r="AK145" s="205" t="e">
        <f>IF('Crisis Indicator Data'!#REF!="No Data",1,IF(#REF!&lt;&gt;"",1,0))</f>
        <v>#REF!</v>
      </c>
      <c r="AL145" s="205" t="e">
        <f>IF('Crisis Indicator Data'!#REF!="No Data",1,IF(#REF!&lt;&gt;"",1,0))</f>
        <v>#REF!</v>
      </c>
      <c r="AM145" s="205" t="e">
        <f>IF('Crisis Indicator Data'!#REF!="No Data",1,IF(#REF!&lt;&gt;"",1,0))</f>
        <v>#REF!</v>
      </c>
      <c r="AN145" s="205" t="e">
        <f>IF('Crisis Indicator Data'!#REF!="No Data",1,IF(#REF!&lt;&gt;"",1,0))</f>
        <v>#REF!</v>
      </c>
      <c r="AO145" s="205" t="e">
        <f>IF('Crisis Indicator Data'!#REF!="No Data",1,IF(#REF!&lt;&gt;"",1,0))</f>
        <v>#REF!</v>
      </c>
      <c r="AP145" s="205" t="e">
        <f>IF('Crisis Indicator Data'!#REF!="No Data",1,IF(#REF!&lt;&gt;"",1,0))</f>
        <v>#REF!</v>
      </c>
      <c r="AQ145" s="205" t="e">
        <f>IF('Crisis Indicator Data'!#REF!="No Data",1,IF(#REF!&lt;&gt;"",1,0))</f>
        <v>#REF!</v>
      </c>
      <c r="AR145" s="205" t="e">
        <f>IF('Crisis Indicator Data'!#REF!="No Data",1,IF(#REF!&lt;&gt;"",1,0))</f>
        <v>#REF!</v>
      </c>
      <c r="AS145" s="205" t="e">
        <f>IF('Crisis Indicator Data'!#REF!="No Data",1,IF(#REF!&lt;&gt;"",1,0))</f>
        <v>#REF!</v>
      </c>
      <c r="AT145" s="205" t="e">
        <f>IF('Crisis Indicator Data'!#REF!="No Data",1,IF(#REF!&lt;&gt;"",1,0))</f>
        <v>#REF!</v>
      </c>
      <c r="AU145" s="205" t="e">
        <f>IF('Crisis Indicator Data'!#REF!="No Data",1,IF(#REF!&lt;&gt;"",1,0))</f>
        <v>#REF!</v>
      </c>
      <c r="AV145" s="205" t="e">
        <f>IF('Crisis Indicator Data'!#REF!="No Data",1,IF(#REF!&lt;&gt;"",1,0))</f>
        <v>#REF!</v>
      </c>
      <c r="AW145" s="205" t="e">
        <f>IF('Crisis Indicator Data'!#REF!="No Data",1,IF(#REF!&lt;&gt;"",1,0))</f>
        <v>#REF!</v>
      </c>
      <c r="AX145" s="205" t="e">
        <f>IF('Crisis Indicator Data'!#REF!="No Data",1,IF(#REF!&lt;&gt;"",1,0))</f>
        <v>#REF!</v>
      </c>
      <c r="AY145" s="205" t="e">
        <f>IF('Crisis Indicator Data'!#REF!="No Data",1,IF(#REF!&lt;&gt;"",1,0))</f>
        <v>#REF!</v>
      </c>
      <c r="AZ145" s="205" t="e">
        <f>IF('Crisis Indicator Data'!#REF!="No Data",1,IF(#REF!&lt;&gt;"",1,0))</f>
        <v>#REF!</v>
      </c>
      <c r="BA145" t="e">
        <f t="shared" si="8"/>
        <v>#REF!</v>
      </c>
      <c r="BB145" s="22" t="e">
        <f t="shared" si="9"/>
        <v>#REF!</v>
      </c>
    </row>
    <row r="146" spans="1:54" x14ac:dyDescent="0.35">
      <c r="A146" t="s">
        <v>7201</v>
      </c>
      <c r="B146" s="205" t="e">
        <f>IF('Crisis Indicator Data'!#REF!="No Data",1,IF(#REF!&lt;&gt;"",1,0))</f>
        <v>#REF!</v>
      </c>
      <c r="C146" s="205" t="e">
        <f>IF('Crisis Indicator Data'!#REF!="No Data",1,IF(#REF!&lt;&gt;"",1,0))</f>
        <v>#REF!</v>
      </c>
      <c r="D146" s="205" t="e">
        <f>IF('Crisis Indicator Data'!#REF!="No Data",1,IF(#REF!&lt;&gt;"",1,0))</f>
        <v>#REF!</v>
      </c>
      <c r="E146" s="205" t="e">
        <f>IF('Crisis Indicator Data'!#REF!="No Data",1,IF(#REF!&lt;&gt;"",1,0))</f>
        <v>#REF!</v>
      </c>
      <c r="F146" s="205" t="e">
        <f>IF('Crisis Indicator Data'!#REF!="No Data",1,IF(#REF!&lt;&gt;"",1,0))</f>
        <v>#REF!</v>
      </c>
      <c r="G146" s="205" t="e">
        <f>IF('Crisis Indicator Data'!#REF!="No Data",1,IF(#REF!&lt;&gt;"",1,0))</f>
        <v>#REF!</v>
      </c>
      <c r="H146" s="205" t="e">
        <f>IF('Crisis Indicator Data'!#REF!="No Data",1,IF(#REF!&lt;&gt;"",1,0))</f>
        <v>#REF!</v>
      </c>
      <c r="I146" s="205" t="e">
        <f>IF('Crisis Indicator Data'!#REF!="No Data",1,IF(#REF!&lt;&gt;"",1,0))</f>
        <v>#REF!</v>
      </c>
      <c r="J146" s="205" t="e">
        <f>IF('Crisis Indicator Data'!#REF!="No Data",1,IF(#REF!&lt;&gt;"",1,0))</f>
        <v>#REF!</v>
      </c>
      <c r="K146" s="205" t="e">
        <f>IF('Crisis Indicator Data'!#REF!="No Data",1,IF(#REF!&lt;&gt;"",1,0))</f>
        <v>#REF!</v>
      </c>
      <c r="L146" s="205" t="e">
        <f>IF('Crisis Indicator Data'!#REF!="No Data",1,IF(#REF!&lt;&gt;"",1,0))</f>
        <v>#REF!</v>
      </c>
      <c r="M146" s="205" t="e">
        <f>IF('Crisis Indicator Data'!#REF!="No Data",1,IF(#REF!&lt;&gt;"",1,0))</f>
        <v>#REF!</v>
      </c>
      <c r="N146" s="205" t="e">
        <f>IF('Crisis Indicator Data'!#REF!="No Data",1,IF(#REF!&lt;&gt;"",1,0))</f>
        <v>#REF!</v>
      </c>
      <c r="O146" s="205" t="e">
        <f>IF('Crisis Indicator Data'!#REF!="No Data",1,IF(#REF!&lt;&gt;"",1,0))</f>
        <v>#REF!</v>
      </c>
      <c r="P146" s="205" t="e">
        <f>IF('Crisis Indicator Data'!#REF!="No Data",1,IF(#REF!&lt;&gt;"",1,0))</f>
        <v>#REF!</v>
      </c>
      <c r="Q146" s="205" t="e">
        <f>IF('Crisis Indicator Data'!#REF!="No Data",1,IF(#REF!&lt;&gt;"",1,0))</f>
        <v>#REF!</v>
      </c>
      <c r="R146" s="205" t="e">
        <f>IF('Crisis Indicator Data'!#REF!="No Data",1,IF(#REF!&lt;&gt;"",1,0))</f>
        <v>#REF!</v>
      </c>
      <c r="S146" s="205" t="e">
        <f>IF('Crisis Indicator Data'!#REF!="No Data",1,IF(#REF!&lt;&gt;"",1,0))</f>
        <v>#REF!</v>
      </c>
      <c r="T146" s="205" t="e">
        <f>IF('Crisis Indicator Data'!#REF!="No Data",1,IF(#REF!&lt;&gt;"",1,0))</f>
        <v>#REF!</v>
      </c>
      <c r="U146" s="205" t="e">
        <f>IF('Crisis Indicator Data'!#REF!="No Data",1,IF(#REF!&lt;&gt;"",1,0))</f>
        <v>#REF!</v>
      </c>
      <c r="V146" s="205" t="e">
        <f>IF('Crisis Indicator Data'!#REF!="No Data",1,IF(#REF!&lt;&gt;"",1,0))</f>
        <v>#REF!</v>
      </c>
      <c r="W146" s="205" t="e">
        <f>IF('Crisis Indicator Data'!#REF!="No Data",1,IF(#REF!&lt;&gt;"",1,0))</f>
        <v>#REF!</v>
      </c>
      <c r="X146" s="205" t="e">
        <f>IF('Crisis Indicator Data'!#REF!="No Data",1,IF(#REF!&lt;&gt;"",1,0))</f>
        <v>#REF!</v>
      </c>
      <c r="Y146" s="205" t="e">
        <f>IF('Crisis Indicator Data'!#REF!="No Data",1,IF(#REF!&lt;&gt;"",1,0))</f>
        <v>#REF!</v>
      </c>
      <c r="Z146" s="205" t="e">
        <f>IF('Crisis Indicator Data'!#REF!="No Data",1,IF(#REF!&lt;&gt;"",1,0))</f>
        <v>#REF!</v>
      </c>
      <c r="AA146" s="205" t="e">
        <f>IF('Crisis Indicator Data'!#REF!="No Data",1,IF(#REF!&lt;&gt;"",1,0))</f>
        <v>#REF!</v>
      </c>
      <c r="AB146" s="205" t="e">
        <f>IF('Crisis Indicator Data'!#REF!="No Data",1,IF(#REF!&lt;&gt;"",1,0))</f>
        <v>#REF!</v>
      </c>
      <c r="AC146" s="205" t="e">
        <f>IF('Crisis Indicator Data'!#REF!="No Data",1,IF(#REF!&lt;&gt;"",1,0))</f>
        <v>#REF!</v>
      </c>
      <c r="AD146" s="205" t="e">
        <f>IF('Crisis Indicator Data'!#REF!="No Data",1,IF(#REF!&lt;&gt;"",1,0))</f>
        <v>#REF!</v>
      </c>
      <c r="AE146" s="205" t="e">
        <f>IF('Crisis Indicator Data'!#REF!="No Data",1,IF(#REF!&lt;&gt;"",1,0))</f>
        <v>#REF!</v>
      </c>
      <c r="AF146" s="205" t="e">
        <f>IF('Crisis Indicator Data'!#REF!="No Data",1,IF(#REF!&lt;&gt;"",1,0))</f>
        <v>#REF!</v>
      </c>
      <c r="AG146" s="205" t="e">
        <f>IF('Crisis Indicator Data'!#REF!="No Data",1,IF(#REF!&lt;&gt;"",1,0))</f>
        <v>#REF!</v>
      </c>
      <c r="AH146" s="205" t="e">
        <f>IF('Crisis Indicator Data'!#REF!="No Data",1,IF(#REF!&lt;&gt;"",1,0))</f>
        <v>#REF!</v>
      </c>
      <c r="AI146" s="205" t="e">
        <f>IF('Crisis Indicator Data'!#REF!="No Data",1,IF(#REF!&lt;&gt;"",1,0))</f>
        <v>#REF!</v>
      </c>
      <c r="AJ146" s="205" t="e">
        <f>IF('Crisis Indicator Data'!#REF!="No Data",1,IF(#REF!&lt;&gt;"",1,0))</f>
        <v>#REF!</v>
      </c>
      <c r="AK146" s="205" t="e">
        <f>IF('Crisis Indicator Data'!#REF!="No Data",1,IF(#REF!&lt;&gt;"",1,0))</f>
        <v>#REF!</v>
      </c>
      <c r="AL146" s="205" t="e">
        <f>IF('Crisis Indicator Data'!#REF!="No Data",1,IF(#REF!&lt;&gt;"",1,0))</f>
        <v>#REF!</v>
      </c>
      <c r="AM146" s="205" t="e">
        <f>IF('Crisis Indicator Data'!#REF!="No Data",1,IF(#REF!&lt;&gt;"",1,0))</f>
        <v>#REF!</v>
      </c>
      <c r="AN146" s="205" t="e">
        <f>IF('Crisis Indicator Data'!#REF!="No Data",1,IF(#REF!&lt;&gt;"",1,0))</f>
        <v>#REF!</v>
      </c>
      <c r="AO146" s="205" t="e">
        <f>IF('Crisis Indicator Data'!#REF!="No Data",1,IF(#REF!&lt;&gt;"",1,0))</f>
        <v>#REF!</v>
      </c>
      <c r="AP146" s="205" t="e">
        <f>IF('Crisis Indicator Data'!#REF!="No Data",1,IF(#REF!&lt;&gt;"",1,0))</f>
        <v>#REF!</v>
      </c>
      <c r="AQ146" s="205" t="e">
        <f>IF('Crisis Indicator Data'!#REF!="No Data",1,IF(#REF!&lt;&gt;"",1,0))</f>
        <v>#REF!</v>
      </c>
      <c r="AR146" s="205" t="e">
        <f>IF('Crisis Indicator Data'!#REF!="No Data",1,IF(#REF!&lt;&gt;"",1,0))</f>
        <v>#REF!</v>
      </c>
      <c r="AS146" s="205" t="e">
        <f>IF('Crisis Indicator Data'!#REF!="No Data",1,IF(#REF!&lt;&gt;"",1,0))</f>
        <v>#REF!</v>
      </c>
      <c r="AT146" s="205" t="e">
        <f>IF('Crisis Indicator Data'!#REF!="No Data",1,IF(#REF!&lt;&gt;"",1,0))</f>
        <v>#REF!</v>
      </c>
      <c r="AU146" s="205" t="e">
        <f>IF('Crisis Indicator Data'!#REF!="No Data",1,IF(#REF!&lt;&gt;"",1,0))</f>
        <v>#REF!</v>
      </c>
      <c r="AV146" s="205" t="e">
        <f>IF('Crisis Indicator Data'!#REF!="No Data",1,IF(#REF!&lt;&gt;"",1,0))</f>
        <v>#REF!</v>
      </c>
      <c r="AW146" s="205" t="e">
        <f>IF('Crisis Indicator Data'!#REF!="No Data",1,IF(#REF!&lt;&gt;"",1,0))</f>
        <v>#REF!</v>
      </c>
      <c r="AX146" s="205" t="e">
        <f>IF('Crisis Indicator Data'!#REF!="No Data",1,IF(#REF!&lt;&gt;"",1,0))</f>
        <v>#REF!</v>
      </c>
      <c r="AY146" s="205" t="e">
        <f>IF('Crisis Indicator Data'!#REF!="No Data",1,IF(#REF!&lt;&gt;"",1,0))</f>
        <v>#REF!</v>
      </c>
      <c r="AZ146" s="205" t="e">
        <f>IF('Crisis Indicator Data'!#REF!="No Data",1,IF(#REF!&lt;&gt;"",1,0))</f>
        <v>#REF!</v>
      </c>
      <c r="BA146" t="e">
        <f t="shared" si="8"/>
        <v>#REF!</v>
      </c>
      <c r="BB146" s="22" t="e">
        <f t="shared" si="9"/>
        <v>#REF!</v>
      </c>
    </row>
    <row r="147" spans="1:54" x14ac:dyDescent="0.35">
      <c r="A147" t="s">
        <v>7154</v>
      </c>
      <c r="B147" s="205" t="e">
        <f>IF('Crisis Indicator Data'!#REF!="No Data",1,IF(#REF!&lt;&gt;"",1,0))</f>
        <v>#REF!</v>
      </c>
      <c r="C147" s="205" t="e">
        <f>IF('Crisis Indicator Data'!#REF!="No Data",1,IF(#REF!&lt;&gt;"",1,0))</f>
        <v>#REF!</v>
      </c>
      <c r="D147" s="205" t="e">
        <f>IF('Crisis Indicator Data'!#REF!="No Data",1,IF(#REF!&lt;&gt;"",1,0))</f>
        <v>#REF!</v>
      </c>
      <c r="E147" s="205" t="e">
        <f>IF('Crisis Indicator Data'!#REF!="No Data",1,IF(#REF!&lt;&gt;"",1,0))</f>
        <v>#REF!</v>
      </c>
      <c r="F147" s="205" t="e">
        <f>IF('Crisis Indicator Data'!#REF!="No Data",1,IF(#REF!&lt;&gt;"",1,0))</f>
        <v>#REF!</v>
      </c>
      <c r="G147" s="205" t="e">
        <f>IF('Crisis Indicator Data'!#REF!="No Data",1,IF(#REF!&lt;&gt;"",1,0))</f>
        <v>#REF!</v>
      </c>
      <c r="H147" s="205" t="e">
        <f>IF('Crisis Indicator Data'!#REF!="No Data",1,IF(#REF!&lt;&gt;"",1,0))</f>
        <v>#REF!</v>
      </c>
      <c r="I147" s="205" t="e">
        <f>IF('Crisis Indicator Data'!#REF!="No Data",1,IF(#REF!&lt;&gt;"",1,0))</f>
        <v>#REF!</v>
      </c>
      <c r="J147" s="205" t="e">
        <f>IF('Crisis Indicator Data'!#REF!="No Data",1,IF(#REF!&lt;&gt;"",1,0))</f>
        <v>#REF!</v>
      </c>
      <c r="K147" s="205" t="e">
        <f>IF('Crisis Indicator Data'!#REF!="No Data",1,IF(#REF!&lt;&gt;"",1,0))</f>
        <v>#REF!</v>
      </c>
      <c r="L147" s="205" t="e">
        <f>IF('Crisis Indicator Data'!#REF!="No Data",1,IF(#REF!&lt;&gt;"",1,0))</f>
        <v>#REF!</v>
      </c>
      <c r="M147" s="205" t="e">
        <f>IF('Crisis Indicator Data'!#REF!="No Data",1,IF(#REF!&lt;&gt;"",1,0))</f>
        <v>#REF!</v>
      </c>
      <c r="N147" s="205" t="e">
        <f>IF('Crisis Indicator Data'!#REF!="No Data",1,IF(#REF!&lt;&gt;"",1,0))</f>
        <v>#REF!</v>
      </c>
      <c r="O147" s="205" t="e">
        <f>IF('Crisis Indicator Data'!#REF!="No Data",1,IF(#REF!&lt;&gt;"",1,0))</f>
        <v>#REF!</v>
      </c>
      <c r="P147" s="205" t="e">
        <f>IF('Crisis Indicator Data'!#REF!="No Data",1,IF(#REF!&lt;&gt;"",1,0))</f>
        <v>#REF!</v>
      </c>
      <c r="Q147" s="205" t="e">
        <f>IF('Crisis Indicator Data'!#REF!="No Data",1,IF(#REF!&lt;&gt;"",1,0))</f>
        <v>#REF!</v>
      </c>
      <c r="R147" s="205" t="e">
        <f>IF('Crisis Indicator Data'!#REF!="No Data",1,IF(#REF!&lt;&gt;"",1,0))</f>
        <v>#REF!</v>
      </c>
      <c r="S147" s="205" t="e">
        <f>IF('Crisis Indicator Data'!#REF!="No Data",1,IF(#REF!&lt;&gt;"",1,0))</f>
        <v>#REF!</v>
      </c>
      <c r="T147" s="205" t="e">
        <f>IF('Crisis Indicator Data'!#REF!="No Data",1,IF(#REF!&lt;&gt;"",1,0))</f>
        <v>#REF!</v>
      </c>
      <c r="U147" s="205" t="e">
        <f>IF('Crisis Indicator Data'!#REF!="No Data",1,IF(#REF!&lt;&gt;"",1,0))</f>
        <v>#REF!</v>
      </c>
      <c r="V147" s="205" t="e">
        <f>IF('Crisis Indicator Data'!#REF!="No Data",1,IF(#REF!&lt;&gt;"",1,0))</f>
        <v>#REF!</v>
      </c>
      <c r="W147" s="205" t="e">
        <f>IF('Crisis Indicator Data'!#REF!="No Data",1,IF(#REF!&lt;&gt;"",1,0))</f>
        <v>#REF!</v>
      </c>
      <c r="X147" s="205" t="e">
        <f>IF('Crisis Indicator Data'!#REF!="No Data",1,IF(#REF!&lt;&gt;"",1,0))</f>
        <v>#REF!</v>
      </c>
      <c r="Y147" s="205" t="e">
        <f>IF('Crisis Indicator Data'!#REF!="No Data",1,IF(#REF!&lt;&gt;"",1,0))</f>
        <v>#REF!</v>
      </c>
      <c r="Z147" s="205" t="e">
        <f>IF('Crisis Indicator Data'!#REF!="No Data",1,IF(#REF!&lt;&gt;"",1,0))</f>
        <v>#REF!</v>
      </c>
      <c r="AA147" s="205" t="e">
        <f>IF('Crisis Indicator Data'!#REF!="No Data",1,IF(#REF!&lt;&gt;"",1,0))</f>
        <v>#REF!</v>
      </c>
      <c r="AB147" s="205" t="e">
        <f>IF('Crisis Indicator Data'!#REF!="No Data",1,IF(#REF!&lt;&gt;"",1,0))</f>
        <v>#REF!</v>
      </c>
      <c r="AC147" s="205" t="e">
        <f>IF('Crisis Indicator Data'!#REF!="No Data",1,IF(#REF!&lt;&gt;"",1,0))</f>
        <v>#REF!</v>
      </c>
      <c r="AD147" s="205" t="e">
        <f>IF('Crisis Indicator Data'!#REF!="No Data",1,IF(#REF!&lt;&gt;"",1,0))</f>
        <v>#REF!</v>
      </c>
      <c r="AE147" s="205" t="e">
        <f>IF('Crisis Indicator Data'!#REF!="No Data",1,IF(#REF!&lt;&gt;"",1,0))</f>
        <v>#REF!</v>
      </c>
      <c r="AF147" s="205" t="e">
        <f>IF('Crisis Indicator Data'!#REF!="No Data",1,IF(#REF!&lt;&gt;"",1,0))</f>
        <v>#REF!</v>
      </c>
      <c r="AG147" s="205" t="e">
        <f>IF('Crisis Indicator Data'!#REF!="No Data",1,IF(#REF!&lt;&gt;"",1,0))</f>
        <v>#REF!</v>
      </c>
      <c r="AH147" s="205" t="e">
        <f>IF('Crisis Indicator Data'!#REF!="No Data",1,IF(#REF!&lt;&gt;"",1,0))</f>
        <v>#REF!</v>
      </c>
      <c r="AI147" s="205" t="e">
        <f>IF('Crisis Indicator Data'!#REF!="No Data",1,IF(#REF!&lt;&gt;"",1,0))</f>
        <v>#REF!</v>
      </c>
      <c r="AJ147" s="205" t="e">
        <f>IF('Crisis Indicator Data'!#REF!="No Data",1,IF(#REF!&lt;&gt;"",1,0))</f>
        <v>#REF!</v>
      </c>
      <c r="AK147" s="205" t="e">
        <f>IF('Crisis Indicator Data'!#REF!="No Data",1,IF(#REF!&lt;&gt;"",1,0))</f>
        <v>#REF!</v>
      </c>
      <c r="AL147" s="205" t="e">
        <f>IF('Crisis Indicator Data'!#REF!="No Data",1,IF(#REF!&lt;&gt;"",1,0))</f>
        <v>#REF!</v>
      </c>
      <c r="AM147" s="205" t="e">
        <f>IF('Crisis Indicator Data'!#REF!="No Data",1,IF(#REF!&lt;&gt;"",1,0))</f>
        <v>#REF!</v>
      </c>
      <c r="AN147" s="205" t="e">
        <f>IF('Crisis Indicator Data'!#REF!="No Data",1,IF(#REF!&lt;&gt;"",1,0))</f>
        <v>#REF!</v>
      </c>
      <c r="AO147" s="205" t="e">
        <f>IF('Crisis Indicator Data'!#REF!="No Data",1,IF(#REF!&lt;&gt;"",1,0))</f>
        <v>#REF!</v>
      </c>
      <c r="AP147" s="205" t="e">
        <f>IF('Crisis Indicator Data'!#REF!="No Data",1,IF(#REF!&lt;&gt;"",1,0))</f>
        <v>#REF!</v>
      </c>
      <c r="AQ147" s="205" t="e">
        <f>IF('Crisis Indicator Data'!#REF!="No Data",1,IF(#REF!&lt;&gt;"",1,0))</f>
        <v>#REF!</v>
      </c>
      <c r="AR147" s="205" t="e">
        <f>IF('Crisis Indicator Data'!#REF!="No Data",1,IF(#REF!&lt;&gt;"",1,0))</f>
        <v>#REF!</v>
      </c>
      <c r="AS147" s="205" t="e">
        <f>IF('Crisis Indicator Data'!#REF!="No Data",1,IF(#REF!&lt;&gt;"",1,0))</f>
        <v>#REF!</v>
      </c>
      <c r="AT147" s="205" t="e">
        <f>IF('Crisis Indicator Data'!#REF!="No Data",1,IF(#REF!&lt;&gt;"",1,0))</f>
        <v>#REF!</v>
      </c>
      <c r="AU147" s="205" t="e">
        <f>IF('Crisis Indicator Data'!#REF!="No Data",1,IF(#REF!&lt;&gt;"",1,0))</f>
        <v>#REF!</v>
      </c>
      <c r="AV147" s="205" t="e">
        <f>IF('Crisis Indicator Data'!#REF!="No Data",1,IF(#REF!&lt;&gt;"",1,0))</f>
        <v>#REF!</v>
      </c>
      <c r="AW147" s="205" t="e">
        <f>IF('Crisis Indicator Data'!#REF!="No Data",1,IF(#REF!&lt;&gt;"",1,0))</f>
        <v>#REF!</v>
      </c>
      <c r="AX147" s="205" t="e">
        <f>IF('Crisis Indicator Data'!#REF!="No Data",1,IF(#REF!&lt;&gt;"",1,0))</f>
        <v>#REF!</v>
      </c>
      <c r="AY147" s="205" t="e">
        <f>IF('Crisis Indicator Data'!#REF!="No Data",1,IF(#REF!&lt;&gt;"",1,0))</f>
        <v>#REF!</v>
      </c>
      <c r="AZ147" s="205" t="e">
        <f>IF('Crisis Indicator Data'!#REF!="No Data",1,IF(#REF!&lt;&gt;"",1,0))</f>
        <v>#REF!</v>
      </c>
      <c r="BA147" t="e">
        <f t="shared" si="8"/>
        <v>#REF!</v>
      </c>
      <c r="BB147" s="22" t="e">
        <f t="shared" si="9"/>
        <v>#REF!</v>
      </c>
    </row>
    <row r="148" spans="1:54" x14ac:dyDescent="0.35">
      <c r="A148" t="s">
        <v>7139</v>
      </c>
      <c r="B148" s="205" t="e">
        <f>IF('Crisis Indicator Data'!#REF!="No Data",1,IF(#REF!&lt;&gt;"",1,0))</f>
        <v>#REF!</v>
      </c>
      <c r="C148" s="205" t="e">
        <f>IF('Crisis Indicator Data'!#REF!="No Data",1,IF(#REF!&lt;&gt;"",1,0))</f>
        <v>#REF!</v>
      </c>
      <c r="D148" s="205" t="e">
        <f>IF('Crisis Indicator Data'!#REF!="No Data",1,IF(#REF!&lt;&gt;"",1,0))</f>
        <v>#REF!</v>
      </c>
      <c r="E148" s="205" t="e">
        <f>IF('Crisis Indicator Data'!#REF!="No Data",1,IF(#REF!&lt;&gt;"",1,0))</f>
        <v>#REF!</v>
      </c>
      <c r="F148" s="205" t="e">
        <f>IF('Crisis Indicator Data'!#REF!="No Data",1,IF(#REF!&lt;&gt;"",1,0))</f>
        <v>#REF!</v>
      </c>
      <c r="G148" s="205" t="e">
        <f>IF('Crisis Indicator Data'!#REF!="No Data",1,IF(#REF!&lt;&gt;"",1,0))</f>
        <v>#REF!</v>
      </c>
      <c r="H148" s="205" t="e">
        <f>IF('Crisis Indicator Data'!#REF!="No Data",1,IF(#REF!&lt;&gt;"",1,0))</f>
        <v>#REF!</v>
      </c>
      <c r="I148" s="205" t="e">
        <f>IF('Crisis Indicator Data'!#REF!="No Data",1,IF(#REF!&lt;&gt;"",1,0))</f>
        <v>#REF!</v>
      </c>
      <c r="J148" s="205" t="e">
        <f>IF('Crisis Indicator Data'!#REF!="No Data",1,IF(#REF!&lt;&gt;"",1,0))</f>
        <v>#REF!</v>
      </c>
      <c r="K148" s="205" t="e">
        <f>IF('Crisis Indicator Data'!#REF!="No Data",1,IF(#REF!&lt;&gt;"",1,0))</f>
        <v>#REF!</v>
      </c>
      <c r="L148" s="205" t="e">
        <f>IF('Crisis Indicator Data'!#REF!="No Data",1,IF(#REF!&lt;&gt;"",1,0))</f>
        <v>#REF!</v>
      </c>
      <c r="M148" s="205" t="e">
        <f>IF('Crisis Indicator Data'!#REF!="No Data",1,IF(#REF!&lt;&gt;"",1,0))</f>
        <v>#REF!</v>
      </c>
      <c r="N148" s="205" t="e">
        <f>IF('Crisis Indicator Data'!#REF!="No Data",1,IF(#REF!&lt;&gt;"",1,0))</f>
        <v>#REF!</v>
      </c>
      <c r="O148" s="205" t="e">
        <f>IF('Crisis Indicator Data'!#REF!="No Data",1,IF(#REF!&lt;&gt;"",1,0))</f>
        <v>#REF!</v>
      </c>
      <c r="P148" s="205" t="e">
        <f>IF('Crisis Indicator Data'!#REF!="No Data",1,IF(#REF!&lt;&gt;"",1,0))</f>
        <v>#REF!</v>
      </c>
      <c r="Q148" s="205" t="e">
        <f>IF('Crisis Indicator Data'!#REF!="No Data",1,IF(#REF!&lt;&gt;"",1,0))</f>
        <v>#REF!</v>
      </c>
      <c r="R148" s="205" t="e">
        <f>IF('Crisis Indicator Data'!#REF!="No Data",1,IF(#REF!&lt;&gt;"",1,0))</f>
        <v>#REF!</v>
      </c>
      <c r="S148" s="205" t="e">
        <f>IF('Crisis Indicator Data'!#REF!="No Data",1,IF(#REF!&lt;&gt;"",1,0))</f>
        <v>#REF!</v>
      </c>
      <c r="T148" s="205" t="e">
        <f>IF('Crisis Indicator Data'!#REF!="No Data",1,IF(#REF!&lt;&gt;"",1,0))</f>
        <v>#REF!</v>
      </c>
      <c r="U148" s="205" t="e">
        <f>IF('Crisis Indicator Data'!#REF!="No Data",1,IF(#REF!&lt;&gt;"",1,0))</f>
        <v>#REF!</v>
      </c>
      <c r="V148" s="205" t="e">
        <f>IF('Crisis Indicator Data'!#REF!="No Data",1,IF(#REF!&lt;&gt;"",1,0))</f>
        <v>#REF!</v>
      </c>
      <c r="W148" s="205" t="e">
        <f>IF('Crisis Indicator Data'!#REF!="No Data",1,IF(#REF!&lt;&gt;"",1,0))</f>
        <v>#REF!</v>
      </c>
      <c r="X148" s="205" t="e">
        <f>IF('Crisis Indicator Data'!#REF!="No Data",1,IF(#REF!&lt;&gt;"",1,0))</f>
        <v>#REF!</v>
      </c>
      <c r="Y148" s="205" t="e">
        <f>IF('Crisis Indicator Data'!#REF!="No Data",1,IF(#REF!&lt;&gt;"",1,0))</f>
        <v>#REF!</v>
      </c>
      <c r="Z148" s="205" t="e">
        <f>IF('Crisis Indicator Data'!#REF!="No Data",1,IF(#REF!&lt;&gt;"",1,0))</f>
        <v>#REF!</v>
      </c>
      <c r="AA148" s="205" t="e">
        <f>IF('Crisis Indicator Data'!#REF!="No Data",1,IF(#REF!&lt;&gt;"",1,0))</f>
        <v>#REF!</v>
      </c>
      <c r="AB148" s="205" t="e">
        <f>IF('Crisis Indicator Data'!#REF!="No Data",1,IF(#REF!&lt;&gt;"",1,0))</f>
        <v>#REF!</v>
      </c>
      <c r="AC148" s="205" t="e">
        <f>IF('Crisis Indicator Data'!#REF!="No Data",1,IF(#REF!&lt;&gt;"",1,0))</f>
        <v>#REF!</v>
      </c>
      <c r="AD148" s="205" t="e">
        <f>IF('Crisis Indicator Data'!#REF!="No Data",1,IF(#REF!&lt;&gt;"",1,0))</f>
        <v>#REF!</v>
      </c>
      <c r="AE148" s="205" t="e">
        <f>IF('Crisis Indicator Data'!#REF!="No Data",1,IF(#REF!&lt;&gt;"",1,0))</f>
        <v>#REF!</v>
      </c>
      <c r="AF148" s="205" t="e">
        <f>IF('Crisis Indicator Data'!#REF!="No Data",1,IF(#REF!&lt;&gt;"",1,0))</f>
        <v>#REF!</v>
      </c>
      <c r="AG148" s="205" t="e">
        <f>IF('Crisis Indicator Data'!#REF!="No Data",1,IF(#REF!&lt;&gt;"",1,0))</f>
        <v>#REF!</v>
      </c>
      <c r="AH148" s="205" t="e">
        <f>IF('Crisis Indicator Data'!#REF!="No Data",1,IF(#REF!&lt;&gt;"",1,0))</f>
        <v>#REF!</v>
      </c>
      <c r="AI148" s="205" t="e">
        <f>IF('Crisis Indicator Data'!#REF!="No Data",1,IF(#REF!&lt;&gt;"",1,0))</f>
        <v>#REF!</v>
      </c>
      <c r="AJ148" s="205" t="e">
        <f>IF('Crisis Indicator Data'!#REF!="No Data",1,IF(#REF!&lt;&gt;"",1,0))</f>
        <v>#REF!</v>
      </c>
      <c r="AK148" s="205" t="e">
        <f>IF('Crisis Indicator Data'!#REF!="No Data",1,IF(#REF!&lt;&gt;"",1,0))</f>
        <v>#REF!</v>
      </c>
      <c r="AL148" s="205" t="e">
        <f>IF('Crisis Indicator Data'!#REF!="No Data",1,IF(#REF!&lt;&gt;"",1,0))</f>
        <v>#REF!</v>
      </c>
      <c r="AM148" s="205" t="e">
        <f>IF('Crisis Indicator Data'!#REF!="No Data",1,IF(#REF!&lt;&gt;"",1,0))</f>
        <v>#REF!</v>
      </c>
      <c r="AN148" s="205" t="e">
        <f>IF('Crisis Indicator Data'!#REF!="No Data",1,IF(#REF!&lt;&gt;"",1,0))</f>
        <v>#REF!</v>
      </c>
      <c r="AO148" s="205" t="e">
        <f>IF('Crisis Indicator Data'!#REF!="No Data",1,IF(#REF!&lt;&gt;"",1,0))</f>
        <v>#REF!</v>
      </c>
      <c r="AP148" s="205" t="e">
        <f>IF('Crisis Indicator Data'!#REF!="No Data",1,IF(#REF!&lt;&gt;"",1,0))</f>
        <v>#REF!</v>
      </c>
      <c r="AQ148" s="205" t="e">
        <f>IF('Crisis Indicator Data'!#REF!="No Data",1,IF(#REF!&lt;&gt;"",1,0))</f>
        <v>#REF!</v>
      </c>
      <c r="AR148" s="205" t="e">
        <f>IF('Crisis Indicator Data'!#REF!="No Data",1,IF(#REF!&lt;&gt;"",1,0))</f>
        <v>#REF!</v>
      </c>
      <c r="AS148" s="205" t="e">
        <f>IF('Crisis Indicator Data'!#REF!="No Data",1,IF(#REF!&lt;&gt;"",1,0))</f>
        <v>#REF!</v>
      </c>
      <c r="AT148" s="205" t="e">
        <f>IF('Crisis Indicator Data'!#REF!="No Data",1,IF(#REF!&lt;&gt;"",1,0))</f>
        <v>#REF!</v>
      </c>
      <c r="AU148" s="205" t="e">
        <f>IF('Crisis Indicator Data'!#REF!="No Data",1,IF(#REF!&lt;&gt;"",1,0))</f>
        <v>#REF!</v>
      </c>
      <c r="AV148" s="205" t="e">
        <f>IF('Crisis Indicator Data'!#REF!="No Data",1,IF(#REF!&lt;&gt;"",1,0))</f>
        <v>#REF!</v>
      </c>
      <c r="AW148" s="205" t="e">
        <f>IF('Crisis Indicator Data'!#REF!="No Data",1,IF(#REF!&lt;&gt;"",1,0))</f>
        <v>#REF!</v>
      </c>
      <c r="AX148" s="205" t="e">
        <f>IF('Crisis Indicator Data'!#REF!="No Data",1,IF(#REF!&lt;&gt;"",1,0))</f>
        <v>#REF!</v>
      </c>
      <c r="AY148" s="205" t="e">
        <f>IF('Crisis Indicator Data'!#REF!="No Data",1,IF(#REF!&lt;&gt;"",1,0))</f>
        <v>#REF!</v>
      </c>
      <c r="AZ148" s="205" t="e">
        <f>IF('Crisis Indicator Data'!#REF!="No Data",1,IF(#REF!&lt;&gt;"",1,0))</f>
        <v>#REF!</v>
      </c>
      <c r="BA148" t="e">
        <f t="shared" si="8"/>
        <v>#REF!</v>
      </c>
      <c r="BB148" s="22" t="e">
        <f t="shared" si="9"/>
        <v>#REF!</v>
      </c>
    </row>
    <row r="149" spans="1:54" x14ac:dyDescent="0.35">
      <c r="A149" t="s">
        <v>7141</v>
      </c>
      <c r="B149" s="205" t="e">
        <f>IF('Crisis Indicator Data'!#REF!="No Data",1,IF(#REF!&lt;&gt;"",1,0))</f>
        <v>#REF!</v>
      </c>
      <c r="C149" s="205" t="e">
        <f>IF('Crisis Indicator Data'!#REF!="No Data",1,IF(#REF!&lt;&gt;"",1,0))</f>
        <v>#REF!</v>
      </c>
      <c r="D149" s="205" t="e">
        <f>IF('Crisis Indicator Data'!#REF!="No Data",1,IF(#REF!&lt;&gt;"",1,0))</f>
        <v>#REF!</v>
      </c>
      <c r="E149" s="205" t="e">
        <f>IF('Crisis Indicator Data'!#REF!="No Data",1,IF(#REF!&lt;&gt;"",1,0))</f>
        <v>#REF!</v>
      </c>
      <c r="F149" s="205" t="e">
        <f>IF('Crisis Indicator Data'!#REF!="No Data",1,IF(#REF!&lt;&gt;"",1,0))</f>
        <v>#REF!</v>
      </c>
      <c r="G149" s="205" t="e">
        <f>IF('Crisis Indicator Data'!#REF!="No Data",1,IF(#REF!&lt;&gt;"",1,0))</f>
        <v>#REF!</v>
      </c>
      <c r="H149" s="205" t="e">
        <f>IF('Crisis Indicator Data'!#REF!="No Data",1,IF(#REF!&lt;&gt;"",1,0))</f>
        <v>#REF!</v>
      </c>
      <c r="I149" s="205" t="e">
        <f>IF('Crisis Indicator Data'!#REF!="No Data",1,IF(#REF!&lt;&gt;"",1,0))</f>
        <v>#REF!</v>
      </c>
      <c r="J149" s="205" t="e">
        <f>IF('Crisis Indicator Data'!#REF!="No Data",1,IF(#REF!&lt;&gt;"",1,0))</f>
        <v>#REF!</v>
      </c>
      <c r="K149" s="205" t="e">
        <f>IF('Crisis Indicator Data'!#REF!="No Data",1,IF(#REF!&lt;&gt;"",1,0))</f>
        <v>#REF!</v>
      </c>
      <c r="L149" s="205" t="e">
        <f>IF('Crisis Indicator Data'!#REF!="No Data",1,IF(#REF!&lt;&gt;"",1,0))</f>
        <v>#REF!</v>
      </c>
      <c r="M149" s="205" t="e">
        <f>IF('Crisis Indicator Data'!#REF!="No Data",1,IF(#REF!&lt;&gt;"",1,0))</f>
        <v>#REF!</v>
      </c>
      <c r="N149" s="205" t="e">
        <f>IF('Crisis Indicator Data'!#REF!="No Data",1,IF(#REF!&lt;&gt;"",1,0))</f>
        <v>#REF!</v>
      </c>
      <c r="O149" s="205" t="e">
        <f>IF('Crisis Indicator Data'!#REF!="No Data",1,IF(#REF!&lt;&gt;"",1,0))</f>
        <v>#REF!</v>
      </c>
      <c r="P149" s="205" t="e">
        <f>IF('Crisis Indicator Data'!#REF!="No Data",1,IF(#REF!&lt;&gt;"",1,0))</f>
        <v>#REF!</v>
      </c>
      <c r="Q149" s="205" t="e">
        <f>IF('Crisis Indicator Data'!#REF!="No Data",1,IF(#REF!&lt;&gt;"",1,0))</f>
        <v>#REF!</v>
      </c>
      <c r="R149" s="205" t="e">
        <f>IF('Crisis Indicator Data'!#REF!="No Data",1,IF(#REF!&lt;&gt;"",1,0))</f>
        <v>#REF!</v>
      </c>
      <c r="S149" s="205" t="e">
        <f>IF('Crisis Indicator Data'!#REF!="No Data",1,IF(#REF!&lt;&gt;"",1,0))</f>
        <v>#REF!</v>
      </c>
      <c r="T149" s="205" t="e">
        <f>IF('Crisis Indicator Data'!#REF!="No Data",1,IF(#REF!&lt;&gt;"",1,0))</f>
        <v>#REF!</v>
      </c>
      <c r="U149" s="205" t="e">
        <f>IF('Crisis Indicator Data'!#REF!="No Data",1,IF(#REF!&lt;&gt;"",1,0))</f>
        <v>#REF!</v>
      </c>
      <c r="V149" s="205" t="e">
        <f>IF('Crisis Indicator Data'!#REF!="No Data",1,IF(#REF!&lt;&gt;"",1,0))</f>
        <v>#REF!</v>
      </c>
      <c r="W149" s="205" t="e">
        <f>IF('Crisis Indicator Data'!#REF!="No Data",1,IF(#REF!&lt;&gt;"",1,0))</f>
        <v>#REF!</v>
      </c>
      <c r="X149" s="205" t="e">
        <f>IF('Crisis Indicator Data'!#REF!="No Data",1,IF(#REF!&lt;&gt;"",1,0))</f>
        <v>#REF!</v>
      </c>
      <c r="Y149" s="205" t="e">
        <f>IF('Crisis Indicator Data'!#REF!="No Data",1,IF(#REF!&lt;&gt;"",1,0))</f>
        <v>#REF!</v>
      </c>
      <c r="Z149" s="205" t="e">
        <f>IF('Crisis Indicator Data'!#REF!="No Data",1,IF(#REF!&lt;&gt;"",1,0))</f>
        <v>#REF!</v>
      </c>
      <c r="AA149" s="205" t="e">
        <f>IF('Crisis Indicator Data'!#REF!="No Data",1,IF(#REF!&lt;&gt;"",1,0))</f>
        <v>#REF!</v>
      </c>
      <c r="AB149" s="205" t="e">
        <f>IF('Crisis Indicator Data'!#REF!="No Data",1,IF(#REF!&lt;&gt;"",1,0))</f>
        <v>#REF!</v>
      </c>
      <c r="AC149" s="205" t="e">
        <f>IF('Crisis Indicator Data'!#REF!="No Data",1,IF(#REF!&lt;&gt;"",1,0))</f>
        <v>#REF!</v>
      </c>
      <c r="AD149" s="205" t="e">
        <f>IF('Crisis Indicator Data'!#REF!="No Data",1,IF(#REF!&lt;&gt;"",1,0))</f>
        <v>#REF!</v>
      </c>
      <c r="AE149" s="205" t="e">
        <f>IF('Crisis Indicator Data'!#REF!="No Data",1,IF(#REF!&lt;&gt;"",1,0))</f>
        <v>#REF!</v>
      </c>
      <c r="AF149" s="205" t="e">
        <f>IF('Crisis Indicator Data'!#REF!="No Data",1,IF(#REF!&lt;&gt;"",1,0))</f>
        <v>#REF!</v>
      </c>
      <c r="AG149" s="205" t="e">
        <f>IF('Crisis Indicator Data'!#REF!="No Data",1,IF(#REF!&lt;&gt;"",1,0))</f>
        <v>#REF!</v>
      </c>
      <c r="AH149" s="205" t="e">
        <f>IF('Crisis Indicator Data'!#REF!="No Data",1,IF(#REF!&lt;&gt;"",1,0))</f>
        <v>#REF!</v>
      </c>
      <c r="AI149" s="205" t="e">
        <f>IF('Crisis Indicator Data'!#REF!="No Data",1,IF(#REF!&lt;&gt;"",1,0))</f>
        <v>#REF!</v>
      </c>
      <c r="AJ149" s="205" t="e">
        <f>IF('Crisis Indicator Data'!#REF!="No Data",1,IF(#REF!&lt;&gt;"",1,0))</f>
        <v>#REF!</v>
      </c>
      <c r="AK149" s="205" t="e">
        <f>IF('Crisis Indicator Data'!#REF!="No Data",1,IF(#REF!&lt;&gt;"",1,0))</f>
        <v>#REF!</v>
      </c>
      <c r="AL149" s="205" t="e">
        <f>IF('Crisis Indicator Data'!#REF!="No Data",1,IF(#REF!&lt;&gt;"",1,0))</f>
        <v>#REF!</v>
      </c>
      <c r="AM149" s="205" t="e">
        <f>IF('Crisis Indicator Data'!#REF!="No Data",1,IF(#REF!&lt;&gt;"",1,0))</f>
        <v>#REF!</v>
      </c>
      <c r="AN149" s="205" t="e">
        <f>IF('Crisis Indicator Data'!#REF!="No Data",1,IF(#REF!&lt;&gt;"",1,0))</f>
        <v>#REF!</v>
      </c>
      <c r="AO149" s="205" t="e">
        <f>IF('Crisis Indicator Data'!#REF!="No Data",1,IF(#REF!&lt;&gt;"",1,0))</f>
        <v>#REF!</v>
      </c>
      <c r="AP149" s="205" t="e">
        <f>IF('Crisis Indicator Data'!#REF!="No Data",1,IF(#REF!&lt;&gt;"",1,0))</f>
        <v>#REF!</v>
      </c>
      <c r="AQ149" s="205" t="e">
        <f>IF('Crisis Indicator Data'!#REF!="No Data",1,IF(#REF!&lt;&gt;"",1,0))</f>
        <v>#REF!</v>
      </c>
      <c r="AR149" s="205" t="e">
        <f>IF('Crisis Indicator Data'!#REF!="No Data",1,IF(#REF!&lt;&gt;"",1,0))</f>
        <v>#REF!</v>
      </c>
      <c r="AS149" s="205" t="e">
        <f>IF('Crisis Indicator Data'!#REF!="No Data",1,IF(#REF!&lt;&gt;"",1,0))</f>
        <v>#REF!</v>
      </c>
      <c r="AT149" s="205" t="e">
        <f>IF('Crisis Indicator Data'!#REF!="No Data",1,IF(#REF!&lt;&gt;"",1,0))</f>
        <v>#REF!</v>
      </c>
      <c r="AU149" s="205" t="e">
        <f>IF('Crisis Indicator Data'!#REF!="No Data",1,IF(#REF!&lt;&gt;"",1,0))</f>
        <v>#REF!</v>
      </c>
      <c r="AV149" s="205" t="e">
        <f>IF('Crisis Indicator Data'!#REF!="No Data",1,IF(#REF!&lt;&gt;"",1,0))</f>
        <v>#REF!</v>
      </c>
      <c r="AW149" s="205" t="e">
        <f>IF('Crisis Indicator Data'!#REF!="No Data",1,IF(#REF!&lt;&gt;"",1,0))</f>
        <v>#REF!</v>
      </c>
      <c r="AX149" s="205" t="e">
        <f>IF('Crisis Indicator Data'!#REF!="No Data",1,IF(#REF!&lt;&gt;"",1,0))</f>
        <v>#REF!</v>
      </c>
      <c r="AY149" s="205" t="e">
        <f>IF('Crisis Indicator Data'!#REF!="No Data",1,IF(#REF!&lt;&gt;"",1,0))</f>
        <v>#REF!</v>
      </c>
      <c r="AZ149" s="205" t="e">
        <f>IF('Crisis Indicator Data'!#REF!="No Data",1,IF(#REF!&lt;&gt;"",1,0))</f>
        <v>#REF!</v>
      </c>
      <c r="BA149" t="e">
        <f t="shared" si="8"/>
        <v>#REF!</v>
      </c>
      <c r="BB149" s="22" t="e">
        <f t="shared" si="9"/>
        <v>#REF!</v>
      </c>
    </row>
    <row r="150" spans="1:54" x14ac:dyDescent="0.35">
      <c r="A150" t="s">
        <v>7151</v>
      </c>
      <c r="B150" s="205" t="e">
        <f>IF('Crisis Indicator Data'!#REF!="No Data",1,IF(#REF!&lt;&gt;"",1,0))</f>
        <v>#REF!</v>
      </c>
      <c r="C150" s="205" t="e">
        <f>IF('Crisis Indicator Data'!#REF!="No Data",1,IF(#REF!&lt;&gt;"",1,0))</f>
        <v>#REF!</v>
      </c>
      <c r="D150" s="205" t="e">
        <f>IF('Crisis Indicator Data'!#REF!="No Data",1,IF(#REF!&lt;&gt;"",1,0))</f>
        <v>#REF!</v>
      </c>
      <c r="E150" s="205" t="e">
        <f>IF('Crisis Indicator Data'!#REF!="No Data",1,IF(#REF!&lt;&gt;"",1,0))</f>
        <v>#REF!</v>
      </c>
      <c r="F150" s="205" t="e">
        <f>IF('Crisis Indicator Data'!#REF!="No Data",1,IF(#REF!&lt;&gt;"",1,0))</f>
        <v>#REF!</v>
      </c>
      <c r="G150" s="205" t="e">
        <f>IF('Crisis Indicator Data'!#REF!="No Data",1,IF(#REF!&lt;&gt;"",1,0))</f>
        <v>#REF!</v>
      </c>
      <c r="H150" s="205" t="e">
        <f>IF('Crisis Indicator Data'!#REF!="No Data",1,IF(#REF!&lt;&gt;"",1,0))</f>
        <v>#REF!</v>
      </c>
      <c r="I150" s="205" t="e">
        <f>IF('Crisis Indicator Data'!#REF!="No Data",1,IF(#REF!&lt;&gt;"",1,0))</f>
        <v>#REF!</v>
      </c>
      <c r="J150" s="205" t="e">
        <f>IF('Crisis Indicator Data'!#REF!="No Data",1,IF(#REF!&lt;&gt;"",1,0))</f>
        <v>#REF!</v>
      </c>
      <c r="K150" s="205" t="e">
        <f>IF('Crisis Indicator Data'!#REF!="No Data",1,IF(#REF!&lt;&gt;"",1,0))</f>
        <v>#REF!</v>
      </c>
      <c r="L150" s="205" t="e">
        <f>IF('Crisis Indicator Data'!#REF!="No Data",1,IF(#REF!&lt;&gt;"",1,0))</f>
        <v>#REF!</v>
      </c>
      <c r="M150" s="205" t="e">
        <f>IF('Crisis Indicator Data'!#REF!="No Data",1,IF(#REF!&lt;&gt;"",1,0))</f>
        <v>#REF!</v>
      </c>
      <c r="N150" s="205" t="e">
        <f>IF('Crisis Indicator Data'!#REF!="No Data",1,IF(#REF!&lt;&gt;"",1,0))</f>
        <v>#REF!</v>
      </c>
      <c r="O150" s="205" t="e">
        <f>IF('Crisis Indicator Data'!#REF!="No Data",1,IF(#REF!&lt;&gt;"",1,0))</f>
        <v>#REF!</v>
      </c>
      <c r="P150" s="205" t="e">
        <f>IF('Crisis Indicator Data'!#REF!="No Data",1,IF(#REF!&lt;&gt;"",1,0))</f>
        <v>#REF!</v>
      </c>
      <c r="Q150" s="205" t="e">
        <f>IF('Crisis Indicator Data'!#REF!="No Data",1,IF(#REF!&lt;&gt;"",1,0))</f>
        <v>#REF!</v>
      </c>
      <c r="R150" s="205" t="e">
        <f>IF('Crisis Indicator Data'!#REF!="No Data",1,IF(#REF!&lt;&gt;"",1,0))</f>
        <v>#REF!</v>
      </c>
      <c r="S150" s="205" t="e">
        <f>IF('Crisis Indicator Data'!#REF!="No Data",1,IF(#REF!&lt;&gt;"",1,0))</f>
        <v>#REF!</v>
      </c>
      <c r="T150" s="205" t="e">
        <f>IF('Crisis Indicator Data'!#REF!="No Data",1,IF(#REF!&lt;&gt;"",1,0))</f>
        <v>#REF!</v>
      </c>
      <c r="U150" s="205" t="e">
        <f>IF('Crisis Indicator Data'!#REF!="No Data",1,IF(#REF!&lt;&gt;"",1,0))</f>
        <v>#REF!</v>
      </c>
      <c r="V150" s="205" t="e">
        <f>IF('Crisis Indicator Data'!#REF!="No Data",1,IF(#REF!&lt;&gt;"",1,0))</f>
        <v>#REF!</v>
      </c>
      <c r="W150" s="205" t="e">
        <f>IF('Crisis Indicator Data'!#REF!="No Data",1,IF(#REF!&lt;&gt;"",1,0))</f>
        <v>#REF!</v>
      </c>
      <c r="X150" s="205" t="e">
        <f>IF('Crisis Indicator Data'!#REF!="No Data",1,IF(#REF!&lt;&gt;"",1,0))</f>
        <v>#REF!</v>
      </c>
      <c r="Y150" s="205" t="e">
        <f>IF('Crisis Indicator Data'!#REF!="No Data",1,IF(#REF!&lt;&gt;"",1,0))</f>
        <v>#REF!</v>
      </c>
      <c r="Z150" s="205" t="e">
        <f>IF('Crisis Indicator Data'!#REF!="No Data",1,IF(#REF!&lt;&gt;"",1,0))</f>
        <v>#REF!</v>
      </c>
      <c r="AA150" s="205" t="e">
        <f>IF('Crisis Indicator Data'!#REF!="No Data",1,IF(#REF!&lt;&gt;"",1,0))</f>
        <v>#REF!</v>
      </c>
      <c r="AB150" s="205" t="e">
        <f>IF('Crisis Indicator Data'!#REF!="No Data",1,IF(#REF!&lt;&gt;"",1,0))</f>
        <v>#REF!</v>
      </c>
      <c r="AC150" s="205" t="e">
        <f>IF('Crisis Indicator Data'!#REF!="No Data",1,IF(#REF!&lt;&gt;"",1,0))</f>
        <v>#REF!</v>
      </c>
      <c r="AD150" s="205" t="e">
        <f>IF('Crisis Indicator Data'!#REF!="No Data",1,IF(#REF!&lt;&gt;"",1,0))</f>
        <v>#REF!</v>
      </c>
      <c r="AE150" s="205" t="e">
        <f>IF('Crisis Indicator Data'!#REF!="No Data",1,IF(#REF!&lt;&gt;"",1,0))</f>
        <v>#REF!</v>
      </c>
      <c r="AF150" s="205" t="e">
        <f>IF('Crisis Indicator Data'!#REF!="No Data",1,IF(#REF!&lt;&gt;"",1,0))</f>
        <v>#REF!</v>
      </c>
      <c r="AG150" s="205" t="e">
        <f>IF('Crisis Indicator Data'!#REF!="No Data",1,IF(#REF!&lt;&gt;"",1,0))</f>
        <v>#REF!</v>
      </c>
      <c r="AH150" s="205" t="e">
        <f>IF('Crisis Indicator Data'!#REF!="No Data",1,IF(#REF!&lt;&gt;"",1,0))</f>
        <v>#REF!</v>
      </c>
      <c r="AI150" s="205" t="e">
        <f>IF('Crisis Indicator Data'!#REF!="No Data",1,IF(#REF!&lt;&gt;"",1,0))</f>
        <v>#REF!</v>
      </c>
      <c r="AJ150" s="205" t="e">
        <f>IF('Crisis Indicator Data'!#REF!="No Data",1,IF(#REF!&lt;&gt;"",1,0))</f>
        <v>#REF!</v>
      </c>
      <c r="AK150" s="205" t="e">
        <f>IF('Crisis Indicator Data'!#REF!="No Data",1,IF(#REF!&lt;&gt;"",1,0))</f>
        <v>#REF!</v>
      </c>
      <c r="AL150" s="205" t="e">
        <f>IF('Crisis Indicator Data'!#REF!="No Data",1,IF(#REF!&lt;&gt;"",1,0))</f>
        <v>#REF!</v>
      </c>
      <c r="AM150" s="205" t="e">
        <f>IF('Crisis Indicator Data'!#REF!="No Data",1,IF(#REF!&lt;&gt;"",1,0))</f>
        <v>#REF!</v>
      </c>
      <c r="AN150" s="205" t="e">
        <f>IF('Crisis Indicator Data'!#REF!="No Data",1,IF(#REF!&lt;&gt;"",1,0))</f>
        <v>#REF!</v>
      </c>
      <c r="AO150" s="205" t="e">
        <f>IF('Crisis Indicator Data'!#REF!="No Data",1,IF(#REF!&lt;&gt;"",1,0))</f>
        <v>#REF!</v>
      </c>
      <c r="AP150" s="205" t="e">
        <f>IF('Crisis Indicator Data'!#REF!="No Data",1,IF(#REF!&lt;&gt;"",1,0))</f>
        <v>#REF!</v>
      </c>
      <c r="AQ150" s="205" t="e">
        <f>IF('Crisis Indicator Data'!#REF!="No Data",1,IF(#REF!&lt;&gt;"",1,0))</f>
        <v>#REF!</v>
      </c>
      <c r="AR150" s="205" t="e">
        <f>IF('Crisis Indicator Data'!#REF!="No Data",1,IF(#REF!&lt;&gt;"",1,0))</f>
        <v>#REF!</v>
      </c>
      <c r="AS150" s="205" t="e">
        <f>IF('Crisis Indicator Data'!#REF!="No Data",1,IF(#REF!&lt;&gt;"",1,0))</f>
        <v>#REF!</v>
      </c>
      <c r="AT150" s="205" t="e">
        <f>IF('Crisis Indicator Data'!#REF!="No Data",1,IF(#REF!&lt;&gt;"",1,0))</f>
        <v>#REF!</v>
      </c>
      <c r="AU150" s="205" t="e">
        <f>IF('Crisis Indicator Data'!#REF!="No Data",1,IF(#REF!&lt;&gt;"",1,0))</f>
        <v>#REF!</v>
      </c>
      <c r="AV150" s="205" t="e">
        <f>IF('Crisis Indicator Data'!#REF!="No Data",1,IF(#REF!&lt;&gt;"",1,0))</f>
        <v>#REF!</v>
      </c>
      <c r="AW150" s="205" t="e">
        <f>IF('Crisis Indicator Data'!#REF!="No Data",1,IF(#REF!&lt;&gt;"",1,0))</f>
        <v>#REF!</v>
      </c>
      <c r="AX150" s="205" t="e">
        <f>IF('Crisis Indicator Data'!#REF!="No Data",1,IF(#REF!&lt;&gt;"",1,0))</f>
        <v>#REF!</v>
      </c>
      <c r="AY150" s="205" t="e">
        <f>IF('Crisis Indicator Data'!#REF!="No Data",1,IF(#REF!&lt;&gt;"",1,0))</f>
        <v>#REF!</v>
      </c>
      <c r="AZ150" s="205" t="e">
        <f>IF('Crisis Indicator Data'!#REF!="No Data",1,IF(#REF!&lt;&gt;"",1,0))</f>
        <v>#REF!</v>
      </c>
      <c r="BA150" t="e">
        <f t="shared" si="8"/>
        <v>#REF!</v>
      </c>
      <c r="BB150" s="22" t="e">
        <f t="shared" si="9"/>
        <v>#REF!</v>
      </c>
    </row>
    <row r="151" spans="1:54" x14ac:dyDescent="0.35">
      <c r="A151" t="s">
        <v>7165</v>
      </c>
      <c r="B151" s="205" t="e">
        <f>IF('Crisis Indicator Data'!#REF!="No Data",1,IF(#REF!&lt;&gt;"",1,0))</f>
        <v>#REF!</v>
      </c>
      <c r="C151" s="205" t="e">
        <f>IF('Crisis Indicator Data'!#REF!="No Data",1,IF(#REF!&lt;&gt;"",1,0))</f>
        <v>#REF!</v>
      </c>
      <c r="D151" s="205" t="e">
        <f>IF('Crisis Indicator Data'!#REF!="No Data",1,IF(#REF!&lt;&gt;"",1,0))</f>
        <v>#REF!</v>
      </c>
      <c r="E151" s="205" t="e">
        <f>IF('Crisis Indicator Data'!#REF!="No Data",1,IF(#REF!&lt;&gt;"",1,0))</f>
        <v>#REF!</v>
      </c>
      <c r="F151" s="205" t="e">
        <f>IF('Crisis Indicator Data'!#REF!="No Data",1,IF(#REF!&lt;&gt;"",1,0))</f>
        <v>#REF!</v>
      </c>
      <c r="G151" s="205" t="e">
        <f>IF('Crisis Indicator Data'!#REF!="No Data",1,IF(#REF!&lt;&gt;"",1,0))</f>
        <v>#REF!</v>
      </c>
      <c r="H151" s="205" t="e">
        <f>IF('Crisis Indicator Data'!#REF!="No Data",1,IF(#REF!&lt;&gt;"",1,0))</f>
        <v>#REF!</v>
      </c>
      <c r="I151" s="205" t="e">
        <f>IF('Crisis Indicator Data'!#REF!="No Data",1,IF(#REF!&lt;&gt;"",1,0))</f>
        <v>#REF!</v>
      </c>
      <c r="J151" s="205" t="e">
        <f>IF('Crisis Indicator Data'!#REF!="No Data",1,IF(#REF!&lt;&gt;"",1,0))</f>
        <v>#REF!</v>
      </c>
      <c r="K151" s="205" t="e">
        <f>IF('Crisis Indicator Data'!#REF!="No Data",1,IF(#REF!&lt;&gt;"",1,0))</f>
        <v>#REF!</v>
      </c>
      <c r="L151" s="205" t="e">
        <f>IF('Crisis Indicator Data'!#REF!="No Data",1,IF(#REF!&lt;&gt;"",1,0))</f>
        <v>#REF!</v>
      </c>
      <c r="M151" s="205" t="e">
        <f>IF('Crisis Indicator Data'!#REF!="No Data",1,IF(#REF!&lt;&gt;"",1,0))</f>
        <v>#REF!</v>
      </c>
      <c r="N151" s="205" t="e">
        <f>IF('Crisis Indicator Data'!#REF!="No Data",1,IF(#REF!&lt;&gt;"",1,0))</f>
        <v>#REF!</v>
      </c>
      <c r="O151" s="205" t="e">
        <f>IF('Crisis Indicator Data'!#REF!="No Data",1,IF(#REF!&lt;&gt;"",1,0))</f>
        <v>#REF!</v>
      </c>
      <c r="P151" s="205" t="e">
        <f>IF('Crisis Indicator Data'!#REF!="No Data",1,IF(#REF!&lt;&gt;"",1,0))</f>
        <v>#REF!</v>
      </c>
      <c r="Q151" s="205" t="e">
        <f>IF('Crisis Indicator Data'!#REF!="No Data",1,IF(#REF!&lt;&gt;"",1,0))</f>
        <v>#REF!</v>
      </c>
      <c r="R151" s="205" t="e">
        <f>IF('Crisis Indicator Data'!#REF!="No Data",1,IF(#REF!&lt;&gt;"",1,0))</f>
        <v>#REF!</v>
      </c>
      <c r="S151" s="205" t="e">
        <f>IF('Crisis Indicator Data'!#REF!="No Data",1,IF(#REF!&lt;&gt;"",1,0))</f>
        <v>#REF!</v>
      </c>
      <c r="T151" s="205" t="e">
        <f>IF('Crisis Indicator Data'!#REF!="No Data",1,IF(#REF!&lt;&gt;"",1,0))</f>
        <v>#REF!</v>
      </c>
      <c r="U151" s="205" t="e">
        <f>IF('Crisis Indicator Data'!#REF!="No Data",1,IF(#REF!&lt;&gt;"",1,0))</f>
        <v>#REF!</v>
      </c>
      <c r="V151" s="205" t="e">
        <f>IF('Crisis Indicator Data'!#REF!="No Data",1,IF(#REF!&lt;&gt;"",1,0))</f>
        <v>#REF!</v>
      </c>
      <c r="W151" s="205" t="e">
        <f>IF('Crisis Indicator Data'!#REF!="No Data",1,IF(#REF!&lt;&gt;"",1,0))</f>
        <v>#REF!</v>
      </c>
      <c r="X151" s="205" t="e">
        <f>IF('Crisis Indicator Data'!#REF!="No Data",1,IF(#REF!&lt;&gt;"",1,0))</f>
        <v>#REF!</v>
      </c>
      <c r="Y151" s="205" t="e">
        <f>IF('Crisis Indicator Data'!#REF!="No Data",1,IF(#REF!&lt;&gt;"",1,0))</f>
        <v>#REF!</v>
      </c>
      <c r="Z151" s="205" t="e">
        <f>IF('Crisis Indicator Data'!#REF!="No Data",1,IF(#REF!&lt;&gt;"",1,0))</f>
        <v>#REF!</v>
      </c>
      <c r="AA151" s="205" t="e">
        <f>IF('Crisis Indicator Data'!#REF!="No Data",1,IF(#REF!&lt;&gt;"",1,0))</f>
        <v>#REF!</v>
      </c>
      <c r="AB151" s="205" t="e">
        <f>IF('Crisis Indicator Data'!#REF!="No Data",1,IF(#REF!&lt;&gt;"",1,0))</f>
        <v>#REF!</v>
      </c>
      <c r="AC151" s="205" t="e">
        <f>IF('Crisis Indicator Data'!#REF!="No Data",1,IF(#REF!&lt;&gt;"",1,0))</f>
        <v>#REF!</v>
      </c>
      <c r="AD151" s="205" t="e">
        <f>IF('Crisis Indicator Data'!#REF!="No Data",1,IF(#REF!&lt;&gt;"",1,0))</f>
        <v>#REF!</v>
      </c>
      <c r="AE151" s="205" t="e">
        <f>IF('Crisis Indicator Data'!#REF!="No Data",1,IF(#REF!&lt;&gt;"",1,0))</f>
        <v>#REF!</v>
      </c>
      <c r="AF151" s="205" t="e">
        <f>IF('Crisis Indicator Data'!#REF!="No Data",1,IF(#REF!&lt;&gt;"",1,0))</f>
        <v>#REF!</v>
      </c>
      <c r="AG151" s="205" t="e">
        <f>IF('Crisis Indicator Data'!#REF!="No Data",1,IF(#REF!&lt;&gt;"",1,0))</f>
        <v>#REF!</v>
      </c>
      <c r="AH151" s="205" t="e">
        <f>IF('Crisis Indicator Data'!#REF!="No Data",1,IF(#REF!&lt;&gt;"",1,0))</f>
        <v>#REF!</v>
      </c>
      <c r="AI151" s="205" t="e">
        <f>IF('Crisis Indicator Data'!#REF!="No Data",1,IF(#REF!&lt;&gt;"",1,0))</f>
        <v>#REF!</v>
      </c>
      <c r="AJ151" s="205" t="e">
        <f>IF('Crisis Indicator Data'!#REF!="No Data",1,IF(#REF!&lt;&gt;"",1,0))</f>
        <v>#REF!</v>
      </c>
      <c r="AK151" s="205" t="e">
        <f>IF('Crisis Indicator Data'!#REF!="No Data",1,IF(#REF!&lt;&gt;"",1,0))</f>
        <v>#REF!</v>
      </c>
      <c r="AL151" s="205" t="e">
        <f>IF('Crisis Indicator Data'!#REF!="No Data",1,IF(#REF!&lt;&gt;"",1,0))</f>
        <v>#REF!</v>
      </c>
      <c r="AM151" s="205" t="e">
        <f>IF('Crisis Indicator Data'!#REF!="No Data",1,IF(#REF!&lt;&gt;"",1,0))</f>
        <v>#REF!</v>
      </c>
      <c r="AN151" s="205" t="e">
        <f>IF('Crisis Indicator Data'!#REF!="No Data",1,IF(#REF!&lt;&gt;"",1,0))</f>
        <v>#REF!</v>
      </c>
      <c r="AO151" s="205" t="e">
        <f>IF('Crisis Indicator Data'!#REF!="No Data",1,IF(#REF!&lt;&gt;"",1,0))</f>
        <v>#REF!</v>
      </c>
      <c r="AP151" s="205" t="e">
        <f>IF('Crisis Indicator Data'!#REF!="No Data",1,IF(#REF!&lt;&gt;"",1,0))</f>
        <v>#REF!</v>
      </c>
      <c r="AQ151" s="205" t="e">
        <f>IF('Crisis Indicator Data'!#REF!="No Data",1,IF(#REF!&lt;&gt;"",1,0))</f>
        <v>#REF!</v>
      </c>
      <c r="AR151" s="205" t="e">
        <f>IF('Crisis Indicator Data'!#REF!="No Data",1,IF(#REF!&lt;&gt;"",1,0))</f>
        <v>#REF!</v>
      </c>
      <c r="AS151" s="205" t="e">
        <f>IF('Crisis Indicator Data'!#REF!="No Data",1,IF(#REF!&lt;&gt;"",1,0))</f>
        <v>#REF!</v>
      </c>
      <c r="AT151" s="205" t="e">
        <f>IF('Crisis Indicator Data'!#REF!="No Data",1,IF(#REF!&lt;&gt;"",1,0))</f>
        <v>#REF!</v>
      </c>
      <c r="AU151" s="205" t="e">
        <f>IF('Crisis Indicator Data'!#REF!="No Data",1,IF(#REF!&lt;&gt;"",1,0))</f>
        <v>#REF!</v>
      </c>
      <c r="AV151" s="205" t="e">
        <f>IF('Crisis Indicator Data'!#REF!="No Data",1,IF(#REF!&lt;&gt;"",1,0))</f>
        <v>#REF!</v>
      </c>
      <c r="AW151" s="205" t="e">
        <f>IF('Crisis Indicator Data'!#REF!="No Data",1,IF(#REF!&lt;&gt;"",1,0))</f>
        <v>#REF!</v>
      </c>
      <c r="AX151" s="205" t="e">
        <f>IF('Crisis Indicator Data'!#REF!="No Data",1,IF(#REF!&lt;&gt;"",1,0))</f>
        <v>#REF!</v>
      </c>
      <c r="AY151" s="205" t="e">
        <f>IF('Crisis Indicator Data'!#REF!="No Data",1,IF(#REF!&lt;&gt;"",1,0))</f>
        <v>#REF!</v>
      </c>
      <c r="AZ151" s="205" t="e">
        <f>IF('Crisis Indicator Data'!#REF!="No Data",1,IF(#REF!&lt;&gt;"",1,0))</f>
        <v>#REF!</v>
      </c>
      <c r="BA151" t="e">
        <f t="shared" si="8"/>
        <v>#REF!</v>
      </c>
      <c r="BB151" s="22" t="e">
        <f t="shared" si="9"/>
        <v>#REF!</v>
      </c>
    </row>
    <row r="152" spans="1:54" x14ac:dyDescent="0.35">
      <c r="A152" t="s">
        <v>7147</v>
      </c>
      <c r="B152" s="205" t="e">
        <f>IF('Crisis Indicator Data'!#REF!="No Data",1,IF(#REF!&lt;&gt;"",1,0))</f>
        <v>#REF!</v>
      </c>
      <c r="C152" s="205" t="e">
        <f>IF('Crisis Indicator Data'!#REF!="No Data",1,IF(#REF!&lt;&gt;"",1,0))</f>
        <v>#REF!</v>
      </c>
      <c r="D152" s="205" t="e">
        <f>IF('Crisis Indicator Data'!#REF!="No Data",1,IF(#REF!&lt;&gt;"",1,0))</f>
        <v>#REF!</v>
      </c>
      <c r="E152" s="205" t="e">
        <f>IF('Crisis Indicator Data'!#REF!="No Data",1,IF(#REF!&lt;&gt;"",1,0))</f>
        <v>#REF!</v>
      </c>
      <c r="F152" s="205" t="e">
        <f>IF('Crisis Indicator Data'!#REF!="No Data",1,IF(#REF!&lt;&gt;"",1,0))</f>
        <v>#REF!</v>
      </c>
      <c r="G152" s="205" t="e">
        <f>IF('Crisis Indicator Data'!#REF!="No Data",1,IF(#REF!&lt;&gt;"",1,0))</f>
        <v>#REF!</v>
      </c>
      <c r="H152" s="205" t="e">
        <f>IF('Crisis Indicator Data'!#REF!="No Data",1,IF(#REF!&lt;&gt;"",1,0))</f>
        <v>#REF!</v>
      </c>
      <c r="I152" s="205" t="e">
        <f>IF('Crisis Indicator Data'!#REF!="No Data",1,IF(#REF!&lt;&gt;"",1,0))</f>
        <v>#REF!</v>
      </c>
      <c r="J152" s="205" t="e">
        <f>IF('Crisis Indicator Data'!#REF!="No Data",1,IF(#REF!&lt;&gt;"",1,0))</f>
        <v>#REF!</v>
      </c>
      <c r="K152" s="205" t="e">
        <f>IF('Crisis Indicator Data'!#REF!="No Data",1,IF(#REF!&lt;&gt;"",1,0))</f>
        <v>#REF!</v>
      </c>
      <c r="L152" s="205" t="e">
        <f>IF('Crisis Indicator Data'!#REF!="No Data",1,IF(#REF!&lt;&gt;"",1,0))</f>
        <v>#REF!</v>
      </c>
      <c r="M152" s="205" t="e">
        <f>IF('Crisis Indicator Data'!#REF!="No Data",1,IF(#REF!&lt;&gt;"",1,0))</f>
        <v>#REF!</v>
      </c>
      <c r="N152" s="205" t="e">
        <f>IF('Crisis Indicator Data'!#REF!="No Data",1,IF(#REF!&lt;&gt;"",1,0))</f>
        <v>#REF!</v>
      </c>
      <c r="O152" s="205" t="e">
        <f>IF('Crisis Indicator Data'!#REF!="No Data",1,IF(#REF!&lt;&gt;"",1,0))</f>
        <v>#REF!</v>
      </c>
      <c r="P152" s="205" t="e">
        <f>IF('Crisis Indicator Data'!#REF!="No Data",1,IF(#REF!&lt;&gt;"",1,0))</f>
        <v>#REF!</v>
      </c>
      <c r="Q152" s="205" t="e">
        <f>IF('Crisis Indicator Data'!#REF!="No Data",1,IF(#REF!&lt;&gt;"",1,0))</f>
        <v>#REF!</v>
      </c>
      <c r="R152" s="205" t="e">
        <f>IF('Crisis Indicator Data'!#REF!="No Data",1,IF(#REF!&lt;&gt;"",1,0))</f>
        <v>#REF!</v>
      </c>
      <c r="S152" s="205" t="e">
        <f>IF('Crisis Indicator Data'!#REF!="No Data",1,IF(#REF!&lt;&gt;"",1,0))</f>
        <v>#REF!</v>
      </c>
      <c r="T152" s="205" t="e">
        <f>IF('Crisis Indicator Data'!#REF!="No Data",1,IF(#REF!&lt;&gt;"",1,0))</f>
        <v>#REF!</v>
      </c>
      <c r="U152" s="205" t="e">
        <f>IF('Crisis Indicator Data'!#REF!="No Data",1,IF(#REF!&lt;&gt;"",1,0))</f>
        <v>#REF!</v>
      </c>
      <c r="V152" s="205" t="e">
        <f>IF('Crisis Indicator Data'!#REF!="No Data",1,IF(#REF!&lt;&gt;"",1,0))</f>
        <v>#REF!</v>
      </c>
      <c r="W152" s="205" t="e">
        <f>IF('Crisis Indicator Data'!#REF!="No Data",1,IF(#REF!&lt;&gt;"",1,0))</f>
        <v>#REF!</v>
      </c>
      <c r="X152" s="205" t="e">
        <f>IF('Crisis Indicator Data'!#REF!="No Data",1,IF(#REF!&lt;&gt;"",1,0))</f>
        <v>#REF!</v>
      </c>
      <c r="Y152" s="205" t="e">
        <f>IF('Crisis Indicator Data'!#REF!="No Data",1,IF(#REF!&lt;&gt;"",1,0))</f>
        <v>#REF!</v>
      </c>
      <c r="Z152" s="205" t="e">
        <f>IF('Crisis Indicator Data'!#REF!="No Data",1,IF(#REF!&lt;&gt;"",1,0))</f>
        <v>#REF!</v>
      </c>
      <c r="AA152" s="205" t="e">
        <f>IF('Crisis Indicator Data'!#REF!="No Data",1,IF(#REF!&lt;&gt;"",1,0))</f>
        <v>#REF!</v>
      </c>
      <c r="AB152" s="205" t="e">
        <f>IF('Crisis Indicator Data'!#REF!="No Data",1,IF(#REF!&lt;&gt;"",1,0))</f>
        <v>#REF!</v>
      </c>
      <c r="AC152" s="205" t="e">
        <f>IF('Crisis Indicator Data'!#REF!="No Data",1,IF(#REF!&lt;&gt;"",1,0))</f>
        <v>#REF!</v>
      </c>
      <c r="AD152" s="205" t="e">
        <f>IF('Crisis Indicator Data'!#REF!="No Data",1,IF(#REF!&lt;&gt;"",1,0))</f>
        <v>#REF!</v>
      </c>
      <c r="AE152" s="205" t="e">
        <f>IF('Crisis Indicator Data'!#REF!="No Data",1,IF(#REF!&lt;&gt;"",1,0))</f>
        <v>#REF!</v>
      </c>
      <c r="AF152" s="205" t="e">
        <f>IF('Crisis Indicator Data'!#REF!="No Data",1,IF(#REF!&lt;&gt;"",1,0))</f>
        <v>#REF!</v>
      </c>
      <c r="AG152" s="205" t="e">
        <f>IF('Crisis Indicator Data'!#REF!="No Data",1,IF(#REF!&lt;&gt;"",1,0))</f>
        <v>#REF!</v>
      </c>
      <c r="AH152" s="205" t="e">
        <f>IF('Crisis Indicator Data'!#REF!="No Data",1,IF(#REF!&lt;&gt;"",1,0))</f>
        <v>#REF!</v>
      </c>
      <c r="AI152" s="205" t="e">
        <f>IF('Crisis Indicator Data'!#REF!="No Data",1,IF(#REF!&lt;&gt;"",1,0))</f>
        <v>#REF!</v>
      </c>
      <c r="AJ152" s="205" t="e">
        <f>IF('Crisis Indicator Data'!#REF!="No Data",1,IF(#REF!&lt;&gt;"",1,0))</f>
        <v>#REF!</v>
      </c>
      <c r="AK152" s="205" t="e">
        <f>IF('Crisis Indicator Data'!#REF!="No Data",1,IF(#REF!&lt;&gt;"",1,0))</f>
        <v>#REF!</v>
      </c>
      <c r="AL152" s="205" t="e">
        <f>IF('Crisis Indicator Data'!#REF!="No Data",1,IF(#REF!&lt;&gt;"",1,0))</f>
        <v>#REF!</v>
      </c>
      <c r="AM152" s="205" t="e">
        <f>IF('Crisis Indicator Data'!#REF!="No Data",1,IF(#REF!&lt;&gt;"",1,0))</f>
        <v>#REF!</v>
      </c>
      <c r="AN152" s="205" t="e">
        <f>IF('Crisis Indicator Data'!#REF!="No Data",1,IF(#REF!&lt;&gt;"",1,0))</f>
        <v>#REF!</v>
      </c>
      <c r="AO152" s="205" t="e">
        <f>IF('Crisis Indicator Data'!#REF!="No Data",1,IF(#REF!&lt;&gt;"",1,0))</f>
        <v>#REF!</v>
      </c>
      <c r="AP152" s="205" t="e">
        <f>IF('Crisis Indicator Data'!#REF!="No Data",1,IF(#REF!&lt;&gt;"",1,0))</f>
        <v>#REF!</v>
      </c>
      <c r="AQ152" s="205" t="e">
        <f>IF('Crisis Indicator Data'!#REF!="No Data",1,IF(#REF!&lt;&gt;"",1,0))</f>
        <v>#REF!</v>
      </c>
      <c r="AR152" s="205" t="e">
        <f>IF('Crisis Indicator Data'!#REF!="No Data",1,IF(#REF!&lt;&gt;"",1,0))</f>
        <v>#REF!</v>
      </c>
      <c r="AS152" s="205" t="e">
        <f>IF('Crisis Indicator Data'!#REF!="No Data",1,IF(#REF!&lt;&gt;"",1,0))</f>
        <v>#REF!</v>
      </c>
      <c r="AT152" s="205" t="e">
        <f>IF('Crisis Indicator Data'!#REF!="No Data",1,IF(#REF!&lt;&gt;"",1,0))</f>
        <v>#REF!</v>
      </c>
      <c r="AU152" s="205" t="e">
        <f>IF('Crisis Indicator Data'!#REF!="No Data",1,IF(#REF!&lt;&gt;"",1,0))</f>
        <v>#REF!</v>
      </c>
      <c r="AV152" s="205" t="e">
        <f>IF('Crisis Indicator Data'!#REF!="No Data",1,IF(#REF!&lt;&gt;"",1,0))</f>
        <v>#REF!</v>
      </c>
      <c r="AW152" s="205" t="e">
        <f>IF('Crisis Indicator Data'!#REF!="No Data",1,IF(#REF!&lt;&gt;"",1,0))</f>
        <v>#REF!</v>
      </c>
      <c r="AX152" s="205" t="e">
        <f>IF('Crisis Indicator Data'!#REF!="No Data",1,IF(#REF!&lt;&gt;"",1,0))</f>
        <v>#REF!</v>
      </c>
      <c r="AY152" s="205" t="e">
        <f>IF('Crisis Indicator Data'!#REF!="No Data",1,IF(#REF!&lt;&gt;"",1,0))</f>
        <v>#REF!</v>
      </c>
      <c r="AZ152" s="205" t="e">
        <f>IF('Crisis Indicator Data'!#REF!="No Data",1,IF(#REF!&lt;&gt;"",1,0))</f>
        <v>#REF!</v>
      </c>
      <c r="BA152" t="e">
        <f t="shared" si="8"/>
        <v>#REF!</v>
      </c>
      <c r="BB152" s="22" t="e">
        <f t="shared" si="9"/>
        <v>#REF!</v>
      </c>
    </row>
    <row r="153" spans="1:54" x14ac:dyDescent="0.35">
      <c r="A153" t="s">
        <v>7143</v>
      </c>
      <c r="B153" s="205" t="e">
        <f>IF('Crisis Indicator Data'!#REF!="No Data",1,IF(#REF!&lt;&gt;"",1,0))</f>
        <v>#REF!</v>
      </c>
      <c r="C153" s="205" t="e">
        <f>IF('Crisis Indicator Data'!#REF!="No Data",1,IF(#REF!&lt;&gt;"",1,0))</f>
        <v>#REF!</v>
      </c>
      <c r="D153" s="205" t="e">
        <f>IF('Crisis Indicator Data'!#REF!="No Data",1,IF(#REF!&lt;&gt;"",1,0))</f>
        <v>#REF!</v>
      </c>
      <c r="E153" s="205" t="e">
        <f>IF('Crisis Indicator Data'!#REF!="No Data",1,IF(#REF!&lt;&gt;"",1,0))</f>
        <v>#REF!</v>
      </c>
      <c r="F153" s="205" t="e">
        <f>IF('Crisis Indicator Data'!#REF!="No Data",1,IF(#REF!&lt;&gt;"",1,0))</f>
        <v>#REF!</v>
      </c>
      <c r="G153" s="205" t="e">
        <f>IF('Crisis Indicator Data'!#REF!="No Data",1,IF(#REF!&lt;&gt;"",1,0))</f>
        <v>#REF!</v>
      </c>
      <c r="H153" s="205" t="e">
        <f>IF('Crisis Indicator Data'!#REF!="No Data",1,IF(#REF!&lt;&gt;"",1,0))</f>
        <v>#REF!</v>
      </c>
      <c r="I153" s="205" t="e">
        <f>IF('Crisis Indicator Data'!#REF!="No Data",1,IF(#REF!&lt;&gt;"",1,0))</f>
        <v>#REF!</v>
      </c>
      <c r="J153" s="205" t="e">
        <f>IF('Crisis Indicator Data'!#REF!="No Data",1,IF(#REF!&lt;&gt;"",1,0))</f>
        <v>#REF!</v>
      </c>
      <c r="K153" s="205" t="e">
        <f>IF('Crisis Indicator Data'!#REF!="No Data",1,IF(#REF!&lt;&gt;"",1,0))</f>
        <v>#REF!</v>
      </c>
      <c r="L153" s="205" t="e">
        <f>IF('Crisis Indicator Data'!#REF!="No Data",1,IF(#REF!&lt;&gt;"",1,0))</f>
        <v>#REF!</v>
      </c>
      <c r="M153" s="205" t="e">
        <f>IF('Crisis Indicator Data'!#REF!="No Data",1,IF(#REF!&lt;&gt;"",1,0))</f>
        <v>#REF!</v>
      </c>
      <c r="N153" s="205" t="e">
        <f>IF('Crisis Indicator Data'!#REF!="No Data",1,IF(#REF!&lt;&gt;"",1,0))</f>
        <v>#REF!</v>
      </c>
      <c r="O153" s="205" t="e">
        <f>IF('Crisis Indicator Data'!#REF!="No Data",1,IF(#REF!&lt;&gt;"",1,0))</f>
        <v>#REF!</v>
      </c>
      <c r="P153" s="205" t="e">
        <f>IF('Crisis Indicator Data'!#REF!="No Data",1,IF(#REF!&lt;&gt;"",1,0))</f>
        <v>#REF!</v>
      </c>
      <c r="Q153" s="205" t="e">
        <f>IF('Crisis Indicator Data'!#REF!="No Data",1,IF(#REF!&lt;&gt;"",1,0))</f>
        <v>#REF!</v>
      </c>
      <c r="R153" s="205" t="e">
        <f>IF('Crisis Indicator Data'!#REF!="No Data",1,IF(#REF!&lt;&gt;"",1,0))</f>
        <v>#REF!</v>
      </c>
      <c r="S153" s="205" t="e">
        <f>IF('Crisis Indicator Data'!#REF!="No Data",1,IF(#REF!&lt;&gt;"",1,0))</f>
        <v>#REF!</v>
      </c>
      <c r="T153" s="205" t="e">
        <f>IF('Crisis Indicator Data'!#REF!="No Data",1,IF(#REF!&lt;&gt;"",1,0))</f>
        <v>#REF!</v>
      </c>
      <c r="U153" s="205" t="e">
        <f>IF('Crisis Indicator Data'!#REF!="No Data",1,IF(#REF!&lt;&gt;"",1,0))</f>
        <v>#REF!</v>
      </c>
      <c r="V153" s="205" t="e">
        <f>IF('Crisis Indicator Data'!#REF!="No Data",1,IF(#REF!&lt;&gt;"",1,0))</f>
        <v>#REF!</v>
      </c>
      <c r="W153" s="205" t="e">
        <f>IF('Crisis Indicator Data'!#REF!="No Data",1,IF(#REF!&lt;&gt;"",1,0))</f>
        <v>#REF!</v>
      </c>
      <c r="X153" s="205" t="e">
        <f>IF('Crisis Indicator Data'!#REF!="No Data",1,IF(#REF!&lt;&gt;"",1,0))</f>
        <v>#REF!</v>
      </c>
      <c r="Y153" s="205" t="e">
        <f>IF('Crisis Indicator Data'!#REF!="No Data",1,IF(#REF!&lt;&gt;"",1,0))</f>
        <v>#REF!</v>
      </c>
      <c r="Z153" s="205" t="e">
        <f>IF('Crisis Indicator Data'!#REF!="No Data",1,IF(#REF!&lt;&gt;"",1,0))</f>
        <v>#REF!</v>
      </c>
      <c r="AA153" s="205" t="e">
        <f>IF('Crisis Indicator Data'!#REF!="No Data",1,IF(#REF!&lt;&gt;"",1,0))</f>
        <v>#REF!</v>
      </c>
      <c r="AB153" s="205" t="e">
        <f>IF('Crisis Indicator Data'!#REF!="No Data",1,IF(#REF!&lt;&gt;"",1,0))</f>
        <v>#REF!</v>
      </c>
      <c r="AC153" s="205" t="e">
        <f>IF('Crisis Indicator Data'!#REF!="No Data",1,IF(#REF!&lt;&gt;"",1,0))</f>
        <v>#REF!</v>
      </c>
      <c r="AD153" s="205" t="e">
        <f>IF('Crisis Indicator Data'!#REF!="No Data",1,IF(#REF!&lt;&gt;"",1,0))</f>
        <v>#REF!</v>
      </c>
      <c r="AE153" s="205" t="e">
        <f>IF('Crisis Indicator Data'!#REF!="No Data",1,IF(#REF!&lt;&gt;"",1,0))</f>
        <v>#REF!</v>
      </c>
      <c r="AF153" s="205" t="e">
        <f>IF('Crisis Indicator Data'!#REF!="No Data",1,IF(#REF!&lt;&gt;"",1,0))</f>
        <v>#REF!</v>
      </c>
      <c r="AG153" s="205" t="e">
        <f>IF('Crisis Indicator Data'!#REF!="No Data",1,IF(#REF!&lt;&gt;"",1,0))</f>
        <v>#REF!</v>
      </c>
      <c r="AH153" s="205" t="e">
        <f>IF('Crisis Indicator Data'!#REF!="No Data",1,IF(#REF!&lt;&gt;"",1,0))</f>
        <v>#REF!</v>
      </c>
      <c r="AI153" s="205" t="e">
        <f>IF('Crisis Indicator Data'!#REF!="No Data",1,IF(#REF!&lt;&gt;"",1,0))</f>
        <v>#REF!</v>
      </c>
      <c r="AJ153" s="205" t="e">
        <f>IF('Crisis Indicator Data'!#REF!="No Data",1,IF(#REF!&lt;&gt;"",1,0))</f>
        <v>#REF!</v>
      </c>
      <c r="AK153" s="205" t="e">
        <f>IF('Crisis Indicator Data'!#REF!="No Data",1,IF(#REF!&lt;&gt;"",1,0))</f>
        <v>#REF!</v>
      </c>
      <c r="AL153" s="205" t="e">
        <f>IF('Crisis Indicator Data'!#REF!="No Data",1,IF(#REF!&lt;&gt;"",1,0))</f>
        <v>#REF!</v>
      </c>
      <c r="AM153" s="205" t="e">
        <f>IF('Crisis Indicator Data'!#REF!="No Data",1,IF(#REF!&lt;&gt;"",1,0))</f>
        <v>#REF!</v>
      </c>
      <c r="AN153" s="205" t="e">
        <f>IF('Crisis Indicator Data'!#REF!="No Data",1,IF(#REF!&lt;&gt;"",1,0))</f>
        <v>#REF!</v>
      </c>
      <c r="AO153" s="205" t="e">
        <f>IF('Crisis Indicator Data'!#REF!="No Data",1,IF(#REF!&lt;&gt;"",1,0))</f>
        <v>#REF!</v>
      </c>
      <c r="AP153" s="205" t="e">
        <f>IF('Crisis Indicator Data'!#REF!="No Data",1,IF(#REF!&lt;&gt;"",1,0))</f>
        <v>#REF!</v>
      </c>
      <c r="AQ153" s="205" t="e">
        <f>IF('Crisis Indicator Data'!#REF!="No Data",1,IF(#REF!&lt;&gt;"",1,0))</f>
        <v>#REF!</v>
      </c>
      <c r="AR153" s="205" t="e">
        <f>IF('Crisis Indicator Data'!#REF!="No Data",1,IF(#REF!&lt;&gt;"",1,0))</f>
        <v>#REF!</v>
      </c>
      <c r="AS153" s="205" t="e">
        <f>IF('Crisis Indicator Data'!#REF!="No Data",1,IF(#REF!&lt;&gt;"",1,0))</f>
        <v>#REF!</v>
      </c>
      <c r="AT153" s="205" t="e">
        <f>IF('Crisis Indicator Data'!#REF!="No Data",1,IF(#REF!&lt;&gt;"",1,0))</f>
        <v>#REF!</v>
      </c>
      <c r="AU153" s="205" t="e">
        <f>IF('Crisis Indicator Data'!#REF!="No Data",1,IF(#REF!&lt;&gt;"",1,0))</f>
        <v>#REF!</v>
      </c>
      <c r="AV153" s="205" t="e">
        <f>IF('Crisis Indicator Data'!#REF!="No Data",1,IF(#REF!&lt;&gt;"",1,0))</f>
        <v>#REF!</v>
      </c>
      <c r="AW153" s="205" t="e">
        <f>IF('Crisis Indicator Data'!#REF!="No Data",1,IF(#REF!&lt;&gt;"",1,0))</f>
        <v>#REF!</v>
      </c>
      <c r="AX153" s="205" t="e">
        <f>IF('Crisis Indicator Data'!#REF!="No Data",1,IF(#REF!&lt;&gt;"",1,0))</f>
        <v>#REF!</v>
      </c>
      <c r="AY153" s="205" t="e">
        <f>IF('Crisis Indicator Data'!#REF!="No Data",1,IF(#REF!&lt;&gt;"",1,0))</f>
        <v>#REF!</v>
      </c>
      <c r="AZ153" s="205" t="e">
        <f>IF('Crisis Indicator Data'!#REF!="No Data",1,IF(#REF!&lt;&gt;"",1,0))</f>
        <v>#REF!</v>
      </c>
      <c r="BA153" t="e">
        <f t="shared" si="8"/>
        <v>#REF!</v>
      </c>
      <c r="BB153" s="22" t="e">
        <f t="shared" si="9"/>
        <v>#REF!</v>
      </c>
    </row>
    <row r="154" spans="1:54" x14ac:dyDescent="0.35">
      <c r="A154" t="s">
        <v>7158</v>
      </c>
      <c r="B154" s="205" t="e">
        <f>IF('Crisis Indicator Data'!#REF!="No Data",1,IF(#REF!&lt;&gt;"",1,0))</f>
        <v>#REF!</v>
      </c>
      <c r="C154" s="205" t="e">
        <f>IF('Crisis Indicator Data'!#REF!="No Data",1,IF(#REF!&lt;&gt;"",1,0))</f>
        <v>#REF!</v>
      </c>
      <c r="D154" s="205" t="e">
        <f>IF('Crisis Indicator Data'!#REF!="No Data",1,IF(#REF!&lt;&gt;"",1,0))</f>
        <v>#REF!</v>
      </c>
      <c r="E154" s="205" t="e">
        <f>IF('Crisis Indicator Data'!#REF!="No Data",1,IF(#REF!&lt;&gt;"",1,0))</f>
        <v>#REF!</v>
      </c>
      <c r="F154" s="205" t="e">
        <f>IF('Crisis Indicator Data'!#REF!="No Data",1,IF(#REF!&lt;&gt;"",1,0))</f>
        <v>#REF!</v>
      </c>
      <c r="G154" s="205" t="e">
        <f>IF('Crisis Indicator Data'!#REF!="No Data",1,IF(#REF!&lt;&gt;"",1,0))</f>
        <v>#REF!</v>
      </c>
      <c r="H154" s="205" t="e">
        <f>IF('Crisis Indicator Data'!#REF!="No Data",1,IF(#REF!&lt;&gt;"",1,0))</f>
        <v>#REF!</v>
      </c>
      <c r="I154" s="205" t="e">
        <f>IF('Crisis Indicator Data'!#REF!="No Data",1,IF(#REF!&lt;&gt;"",1,0))</f>
        <v>#REF!</v>
      </c>
      <c r="J154" s="205" t="e">
        <f>IF('Crisis Indicator Data'!#REF!="No Data",1,IF(#REF!&lt;&gt;"",1,0))</f>
        <v>#REF!</v>
      </c>
      <c r="K154" s="205" t="e">
        <f>IF('Crisis Indicator Data'!#REF!="No Data",1,IF(#REF!&lt;&gt;"",1,0))</f>
        <v>#REF!</v>
      </c>
      <c r="L154" s="205" t="e">
        <f>IF('Crisis Indicator Data'!#REF!="No Data",1,IF(#REF!&lt;&gt;"",1,0))</f>
        <v>#REF!</v>
      </c>
      <c r="M154" s="205" t="e">
        <f>IF('Crisis Indicator Data'!#REF!="No Data",1,IF(#REF!&lt;&gt;"",1,0))</f>
        <v>#REF!</v>
      </c>
      <c r="N154" s="205" t="e">
        <f>IF('Crisis Indicator Data'!#REF!="No Data",1,IF(#REF!&lt;&gt;"",1,0))</f>
        <v>#REF!</v>
      </c>
      <c r="O154" s="205" t="e">
        <f>IF('Crisis Indicator Data'!#REF!="No Data",1,IF(#REF!&lt;&gt;"",1,0))</f>
        <v>#REF!</v>
      </c>
      <c r="P154" s="205" t="e">
        <f>IF('Crisis Indicator Data'!#REF!="No Data",1,IF(#REF!&lt;&gt;"",1,0))</f>
        <v>#REF!</v>
      </c>
      <c r="Q154" s="205" t="e">
        <f>IF('Crisis Indicator Data'!#REF!="No Data",1,IF(#REF!&lt;&gt;"",1,0))</f>
        <v>#REF!</v>
      </c>
      <c r="R154" s="205" t="e">
        <f>IF('Crisis Indicator Data'!#REF!="No Data",1,IF(#REF!&lt;&gt;"",1,0))</f>
        <v>#REF!</v>
      </c>
      <c r="S154" s="205" t="e">
        <f>IF('Crisis Indicator Data'!#REF!="No Data",1,IF(#REF!&lt;&gt;"",1,0))</f>
        <v>#REF!</v>
      </c>
      <c r="T154" s="205" t="e">
        <f>IF('Crisis Indicator Data'!#REF!="No Data",1,IF(#REF!&lt;&gt;"",1,0))</f>
        <v>#REF!</v>
      </c>
      <c r="U154" s="205" t="e">
        <f>IF('Crisis Indicator Data'!#REF!="No Data",1,IF(#REF!&lt;&gt;"",1,0))</f>
        <v>#REF!</v>
      </c>
      <c r="V154" s="205" t="e">
        <f>IF('Crisis Indicator Data'!#REF!="No Data",1,IF(#REF!&lt;&gt;"",1,0))</f>
        <v>#REF!</v>
      </c>
      <c r="W154" s="205" t="e">
        <f>IF('Crisis Indicator Data'!#REF!="No Data",1,IF(#REF!&lt;&gt;"",1,0))</f>
        <v>#REF!</v>
      </c>
      <c r="X154" s="205" t="e">
        <f>IF('Crisis Indicator Data'!#REF!="No Data",1,IF(#REF!&lt;&gt;"",1,0))</f>
        <v>#REF!</v>
      </c>
      <c r="Y154" s="205" t="e">
        <f>IF('Crisis Indicator Data'!#REF!="No Data",1,IF(#REF!&lt;&gt;"",1,0))</f>
        <v>#REF!</v>
      </c>
      <c r="Z154" s="205" t="e">
        <f>IF('Crisis Indicator Data'!#REF!="No Data",1,IF(#REF!&lt;&gt;"",1,0))</f>
        <v>#REF!</v>
      </c>
      <c r="AA154" s="205" t="e">
        <f>IF('Crisis Indicator Data'!#REF!="No Data",1,IF(#REF!&lt;&gt;"",1,0))</f>
        <v>#REF!</v>
      </c>
      <c r="AB154" s="205" t="e">
        <f>IF('Crisis Indicator Data'!#REF!="No Data",1,IF(#REF!&lt;&gt;"",1,0))</f>
        <v>#REF!</v>
      </c>
      <c r="AC154" s="205" t="e">
        <f>IF('Crisis Indicator Data'!#REF!="No Data",1,IF(#REF!&lt;&gt;"",1,0))</f>
        <v>#REF!</v>
      </c>
      <c r="AD154" s="205" t="e">
        <f>IF('Crisis Indicator Data'!#REF!="No Data",1,IF(#REF!&lt;&gt;"",1,0))</f>
        <v>#REF!</v>
      </c>
      <c r="AE154" s="205" t="e">
        <f>IF('Crisis Indicator Data'!#REF!="No Data",1,IF(#REF!&lt;&gt;"",1,0))</f>
        <v>#REF!</v>
      </c>
      <c r="AF154" s="205" t="e">
        <f>IF('Crisis Indicator Data'!#REF!="No Data",1,IF(#REF!&lt;&gt;"",1,0))</f>
        <v>#REF!</v>
      </c>
      <c r="AG154" s="205" t="e">
        <f>IF('Crisis Indicator Data'!#REF!="No Data",1,IF(#REF!&lt;&gt;"",1,0))</f>
        <v>#REF!</v>
      </c>
      <c r="AH154" s="205" t="e">
        <f>IF('Crisis Indicator Data'!#REF!="No Data",1,IF(#REF!&lt;&gt;"",1,0))</f>
        <v>#REF!</v>
      </c>
      <c r="AI154" s="205" t="e">
        <f>IF('Crisis Indicator Data'!#REF!="No Data",1,IF(#REF!&lt;&gt;"",1,0))</f>
        <v>#REF!</v>
      </c>
      <c r="AJ154" s="205" t="e">
        <f>IF('Crisis Indicator Data'!#REF!="No Data",1,IF(#REF!&lt;&gt;"",1,0))</f>
        <v>#REF!</v>
      </c>
      <c r="AK154" s="205" t="e">
        <f>IF('Crisis Indicator Data'!#REF!="No Data",1,IF(#REF!&lt;&gt;"",1,0))</f>
        <v>#REF!</v>
      </c>
      <c r="AL154" s="205" t="e">
        <f>IF('Crisis Indicator Data'!#REF!="No Data",1,IF(#REF!&lt;&gt;"",1,0))</f>
        <v>#REF!</v>
      </c>
      <c r="AM154" s="205" t="e">
        <f>IF('Crisis Indicator Data'!#REF!="No Data",1,IF(#REF!&lt;&gt;"",1,0))</f>
        <v>#REF!</v>
      </c>
      <c r="AN154" s="205" t="e">
        <f>IF('Crisis Indicator Data'!#REF!="No Data",1,IF(#REF!&lt;&gt;"",1,0))</f>
        <v>#REF!</v>
      </c>
      <c r="AO154" s="205" t="e">
        <f>IF('Crisis Indicator Data'!#REF!="No Data",1,IF(#REF!&lt;&gt;"",1,0))</f>
        <v>#REF!</v>
      </c>
      <c r="AP154" s="205" t="e">
        <f>IF('Crisis Indicator Data'!#REF!="No Data",1,IF(#REF!&lt;&gt;"",1,0))</f>
        <v>#REF!</v>
      </c>
      <c r="AQ154" s="205" t="e">
        <f>IF('Crisis Indicator Data'!#REF!="No Data",1,IF(#REF!&lt;&gt;"",1,0))</f>
        <v>#REF!</v>
      </c>
      <c r="AR154" s="205" t="e">
        <f>IF('Crisis Indicator Data'!#REF!="No Data",1,IF(#REF!&lt;&gt;"",1,0))</f>
        <v>#REF!</v>
      </c>
      <c r="AS154" s="205" t="e">
        <f>IF('Crisis Indicator Data'!#REF!="No Data",1,IF(#REF!&lt;&gt;"",1,0))</f>
        <v>#REF!</v>
      </c>
      <c r="AT154" s="205" t="e">
        <f>IF('Crisis Indicator Data'!#REF!="No Data",1,IF(#REF!&lt;&gt;"",1,0))</f>
        <v>#REF!</v>
      </c>
      <c r="AU154" s="205" t="e">
        <f>IF('Crisis Indicator Data'!#REF!="No Data",1,IF(#REF!&lt;&gt;"",1,0))</f>
        <v>#REF!</v>
      </c>
      <c r="AV154" s="205" t="e">
        <f>IF('Crisis Indicator Data'!#REF!="No Data",1,IF(#REF!&lt;&gt;"",1,0))</f>
        <v>#REF!</v>
      </c>
      <c r="AW154" s="205" t="e">
        <f>IF('Crisis Indicator Data'!#REF!="No Data",1,IF(#REF!&lt;&gt;"",1,0))</f>
        <v>#REF!</v>
      </c>
      <c r="AX154" s="205" t="e">
        <f>IF('Crisis Indicator Data'!#REF!="No Data",1,IF(#REF!&lt;&gt;"",1,0))</f>
        <v>#REF!</v>
      </c>
      <c r="AY154" s="205" t="e">
        <f>IF('Crisis Indicator Data'!#REF!="No Data",1,IF(#REF!&lt;&gt;"",1,0))</f>
        <v>#REF!</v>
      </c>
      <c r="AZ154" s="205" t="e">
        <f>IF('Crisis Indicator Data'!#REF!="No Data",1,IF(#REF!&lt;&gt;"",1,0))</f>
        <v>#REF!</v>
      </c>
      <c r="BA154" t="e">
        <f t="shared" si="8"/>
        <v>#REF!</v>
      </c>
      <c r="BB154" s="22" t="e">
        <f t="shared" si="9"/>
        <v>#REF!</v>
      </c>
    </row>
    <row r="155" spans="1:54" x14ac:dyDescent="0.35">
      <c r="A155" t="s">
        <v>7160</v>
      </c>
      <c r="B155" s="205" t="e">
        <f>IF('Crisis Indicator Data'!#REF!="No Data",1,IF(#REF!&lt;&gt;"",1,0))</f>
        <v>#REF!</v>
      </c>
      <c r="C155" s="205" t="e">
        <f>IF('Crisis Indicator Data'!#REF!="No Data",1,IF(#REF!&lt;&gt;"",1,0))</f>
        <v>#REF!</v>
      </c>
      <c r="D155" s="205" t="e">
        <f>IF('Crisis Indicator Data'!#REF!="No Data",1,IF(#REF!&lt;&gt;"",1,0))</f>
        <v>#REF!</v>
      </c>
      <c r="E155" s="205" t="e">
        <f>IF('Crisis Indicator Data'!#REF!="No Data",1,IF(#REF!&lt;&gt;"",1,0))</f>
        <v>#REF!</v>
      </c>
      <c r="F155" s="205" t="e">
        <f>IF('Crisis Indicator Data'!#REF!="No Data",1,IF(#REF!&lt;&gt;"",1,0))</f>
        <v>#REF!</v>
      </c>
      <c r="G155" s="205" t="e">
        <f>IF('Crisis Indicator Data'!#REF!="No Data",1,IF(#REF!&lt;&gt;"",1,0))</f>
        <v>#REF!</v>
      </c>
      <c r="H155" s="205" t="e">
        <f>IF('Crisis Indicator Data'!#REF!="No Data",1,IF(#REF!&lt;&gt;"",1,0))</f>
        <v>#REF!</v>
      </c>
      <c r="I155" s="205" t="e">
        <f>IF('Crisis Indicator Data'!#REF!="No Data",1,IF(#REF!&lt;&gt;"",1,0))</f>
        <v>#REF!</v>
      </c>
      <c r="J155" s="205" t="e">
        <f>IF('Crisis Indicator Data'!#REF!="No Data",1,IF(#REF!&lt;&gt;"",1,0))</f>
        <v>#REF!</v>
      </c>
      <c r="K155" s="205" t="e">
        <f>IF('Crisis Indicator Data'!#REF!="No Data",1,IF(#REF!&lt;&gt;"",1,0))</f>
        <v>#REF!</v>
      </c>
      <c r="L155" s="205" t="e">
        <f>IF('Crisis Indicator Data'!#REF!="No Data",1,IF(#REF!&lt;&gt;"",1,0))</f>
        <v>#REF!</v>
      </c>
      <c r="M155" s="205" t="e">
        <f>IF('Crisis Indicator Data'!#REF!="No Data",1,IF(#REF!&lt;&gt;"",1,0))</f>
        <v>#REF!</v>
      </c>
      <c r="N155" s="205" t="e">
        <f>IF('Crisis Indicator Data'!#REF!="No Data",1,IF(#REF!&lt;&gt;"",1,0))</f>
        <v>#REF!</v>
      </c>
      <c r="O155" s="205" t="e">
        <f>IF('Crisis Indicator Data'!#REF!="No Data",1,IF(#REF!&lt;&gt;"",1,0))</f>
        <v>#REF!</v>
      </c>
      <c r="P155" s="205" t="e">
        <f>IF('Crisis Indicator Data'!#REF!="No Data",1,IF(#REF!&lt;&gt;"",1,0))</f>
        <v>#REF!</v>
      </c>
      <c r="Q155" s="205" t="e">
        <f>IF('Crisis Indicator Data'!#REF!="No Data",1,IF(#REF!&lt;&gt;"",1,0))</f>
        <v>#REF!</v>
      </c>
      <c r="R155" s="205" t="e">
        <f>IF('Crisis Indicator Data'!#REF!="No Data",1,IF(#REF!&lt;&gt;"",1,0))</f>
        <v>#REF!</v>
      </c>
      <c r="S155" s="205" t="e">
        <f>IF('Crisis Indicator Data'!#REF!="No Data",1,IF(#REF!&lt;&gt;"",1,0))</f>
        <v>#REF!</v>
      </c>
      <c r="T155" s="205" t="e">
        <f>IF('Crisis Indicator Data'!#REF!="No Data",1,IF(#REF!&lt;&gt;"",1,0))</f>
        <v>#REF!</v>
      </c>
      <c r="U155" s="205" t="e">
        <f>IF('Crisis Indicator Data'!#REF!="No Data",1,IF(#REF!&lt;&gt;"",1,0))</f>
        <v>#REF!</v>
      </c>
      <c r="V155" s="205" t="e">
        <f>IF('Crisis Indicator Data'!#REF!="No Data",1,IF(#REF!&lt;&gt;"",1,0))</f>
        <v>#REF!</v>
      </c>
      <c r="W155" s="205" t="e">
        <f>IF('Crisis Indicator Data'!#REF!="No Data",1,IF(#REF!&lt;&gt;"",1,0))</f>
        <v>#REF!</v>
      </c>
      <c r="X155" s="205" t="e">
        <f>IF('Crisis Indicator Data'!#REF!="No Data",1,IF(#REF!&lt;&gt;"",1,0))</f>
        <v>#REF!</v>
      </c>
      <c r="Y155" s="205" t="e">
        <f>IF('Crisis Indicator Data'!#REF!="No Data",1,IF(#REF!&lt;&gt;"",1,0))</f>
        <v>#REF!</v>
      </c>
      <c r="Z155" s="205" t="e">
        <f>IF('Crisis Indicator Data'!#REF!="No Data",1,IF(#REF!&lt;&gt;"",1,0))</f>
        <v>#REF!</v>
      </c>
      <c r="AA155" s="205" t="e">
        <f>IF('Crisis Indicator Data'!#REF!="No Data",1,IF(#REF!&lt;&gt;"",1,0))</f>
        <v>#REF!</v>
      </c>
      <c r="AB155" s="205" t="e">
        <f>IF('Crisis Indicator Data'!#REF!="No Data",1,IF(#REF!&lt;&gt;"",1,0))</f>
        <v>#REF!</v>
      </c>
      <c r="AC155" s="205" t="e">
        <f>IF('Crisis Indicator Data'!#REF!="No Data",1,IF(#REF!&lt;&gt;"",1,0))</f>
        <v>#REF!</v>
      </c>
      <c r="AD155" s="205" t="e">
        <f>IF('Crisis Indicator Data'!#REF!="No Data",1,IF(#REF!&lt;&gt;"",1,0))</f>
        <v>#REF!</v>
      </c>
      <c r="AE155" s="205" t="e">
        <f>IF('Crisis Indicator Data'!#REF!="No Data",1,IF(#REF!&lt;&gt;"",1,0))</f>
        <v>#REF!</v>
      </c>
      <c r="AF155" s="205" t="e">
        <f>IF('Crisis Indicator Data'!#REF!="No Data",1,IF(#REF!&lt;&gt;"",1,0))</f>
        <v>#REF!</v>
      </c>
      <c r="AG155" s="205" t="e">
        <f>IF('Crisis Indicator Data'!#REF!="No Data",1,IF(#REF!&lt;&gt;"",1,0))</f>
        <v>#REF!</v>
      </c>
      <c r="AH155" s="205" t="e">
        <f>IF('Crisis Indicator Data'!#REF!="No Data",1,IF(#REF!&lt;&gt;"",1,0))</f>
        <v>#REF!</v>
      </c>
      <c r="AI155" s="205" t="e">
        <f>IF('Crisis Indicator Data'!#REF!="No Data",1,IF(#REF!&lt;&gt;"",1,0))</f>
        <v>#REF!</v>
      </c>
      <c r="AJ155" s="205" t="e">
        <f>IF('Crisis Indicator Data'!#REF!="No Data",1,IF(#REF!&lt;&gt;"",1,0))</f>
        <v>#REF!</v>
      </c>
      <c r="AK155" s="205" t="e">
        <f>IF('Crisis Indicator Data'!#REF!="No Data",1,IF(#REF!&lt;&gt;"",1,0))</f>
        <v>#REF!</v>
      </c>
      <c r="AL155" s="205" t="e">
        <f>IF('Crisis Indicator Data'!#REF!="No Data",1,IF(#REF!&lt;&gt;"",1,0))</f>
        <v>#REF!</v>
      </c>
      <c r="AM155" s="205" t="e">
        <f>IF('Crisis Indicator Data'!#REF!="No Data",1,IF(#REF!&lt;&gt;"",1,0))</f>
        <v>#REF!</v>
      </c>
      <c r="AN155" s="205" t="e">
        <f>IF('Crisis Indicator Data'!#REF!="No Data",1,IF(#REF!&lt;&gt;"",1,0))</f>
        <v>#REF!</v>
      </c>
      <c r="AO155" s="205" t="e">
        <f>IF('Crisis Indicator Data'!#REF!="No Data",1,IF(#REF!&lt;&gt;"",1,0))</f>
        <v>#REF!</v>
      </c>
      <c r="AP155" s="205" t="e">
        <f>IF('Crisis Indicator Data'!#REF!="No Data",1,IF(#REF!&lt;&gt;"",1,0))</f>
        <v>#REF!</v>
      </c>
      <c r="AQ155" s="205" t="e">
        <f>IF('Crisis Indicator Data'!#REF!="No Data",1,IF(#REF!&lt;&gt;"",1,0))</f>
        <v>#REF!</v>
      </c>
      <c r="AR155" s="205" t="e">
        <f>IF('Crisis Indicator Data'!#REF!="No Data",1,IF(#REF!&lt;&gt;"",1,0))</f>
        <v>#REF!</v>
      </c>
      <c r="AS155" s="205" t="e">
        <f>IF('Crisis Indicator Data'!#REF!="No Data",1,IF(#REF!&lt;&gt;"",1,0))</f>
        <v>#REF!</v>
      </c>
      <c r="AT155" s="205" t="e">
        <f>IF('Crisis Indicator Data'!#REF!="No Data",1,IF(#REF!&lt;&gt;"",1,0))</f>
        <v>#REF!</v>
      </c>
      <c r="AU155" s="205" t="e">
        <f>IF('Crisis Indicator Data'!#REF!="No Data",1,IF(#REF!&lt;&gt;"",1,0))</f>
        <v>#REF!</v>
      </c>
      <c r="AV155" s="205" t="e">
        <f>IF('Crisis Indicator Data'!#REF!="No Data",1,IF(#REF!&lt;&gt;"",1,0))</f>
        <v>#REF!</v>
      </c>
      <c r="AW155" s="205" t="e">
        <f>IF('Crisis Indicator Data'!#REF!="No Data",1,IF(#REF!&lt;&gt;"",1,0))</f>
        <v>#REF!</v>
      </c>
      <c r="AX155" s="205" t="e">
        <f>IF('Crisis Indicator Data'!#REF!="No Data",1,IF(#REF!&lt;&gt;"",1,0))</f>
        <v>#REF!</v>
      </c>
      <c r="AY155" s="205" t="e">
        <f>IF('Crisis Indicator Data'!#REF!="No Data",1,IF(#REF!&lt;&gt;"",1,0))</f>
        <v>#REF!</v>
      </c>
      <c r="AZ155" s="205" t="e">
        <f>IF('Crisis Indicator Data'!#REF!="No Data",1,IF(#REF!&lt;&gt;"",1,0))</f>
        <v>#REF!</v>
      </c>
      <c r="BA155" t="e">
        <f t="shared" si="8"/>
        <v>#REF!</v>
      </c>
      <c r="BB155" s="22" t="e">
        <f t="shared" si="9"/>
        <v>#REF!</v>
      </c>
    </row>
    <row r="156" spans="1:54" x14ac:dyDescent="0.35">
      <c r="A156" t="s">
        <v>7145</v>
      </c>
      <c r="B156" s="205" t="e">
        <f>IF('Crisis Indicator Data'!#REF!="No Data",1,IF(#REF!&lt;&gt;"",1,0))</f>
        <v>#REF!</v>
      </c>
      <c r="C156" s="205" t="e">
        <f>IF('Crisis Indicator Data'!#REF!="No Data",1,IF(#REF!&lt;&gt;"",1,0))</f>
        <v>#REF!</v>
      </c>
      <c r="D156" s="205" t="e">
        <f>IF('Crisis Indicator Data'!#REF!="No Data",1,IF(#REF!&lt;&gt;"",1,0))</f>
        <v>#REF!</v>
      </c>
      <c r="E156" s="205" t="e">
        <f>IF('Crisis Indicator Data'!#REF!="No Data",1,IF(#REF!&lt;&gt;"",1,0))</f>
        <v>#REF!</v>
      </c>
      <c r="F156" s="205" t="e">
        <f>IF('Crisis Indicator Data'!#REF!="No Data",1,IF(#REF!&lt;&gt;"",1,0))</f>
        <v>#REF!</v>
      </c>
      <c r="G156" s="205" t="e">
        <f>IF('Crisis Indicator Data'!#REF!="No Data",1,IF(#REF!&lt;&gt;"",1,0))</f>
        <v>#REF!</v>
      </c>
      <c r="H156" s="205" t="e">
        <f>IF('Crisis Indicator Data'!#REF!="No Data",1,IF(#REF!&lt;&gt;"",1,0))</f>
        <v>#REF!</v>
      </c>
      <c r="I156" s="205" t="e">
        <f>IF('Crisis Indicator Data'!#REF!="No Data",1,IF(#REF!&lt;&gt;"",1,0))</f>
        <v>#REF!</v>
      </c>
      <c r="J156" s="205" t="e">
        <f>IF('Crisis Indicator Data'!#REF!="No Data",1,IF(#REF!&lt;&gt;"",1,0))</f>
        <v>#REF!</v>
      </c>
      <c r="K156" s="205" t="e">
        <f>IF('Crisis Indicator Data'!#REF!="No Data",1,IF(#REF!&lt;&gt;"",1,0))</f>
        <v>#REF!</v>
      </c>
      <c r="L156" s="205" t="e">
        <f>IF('Crisis Indicator Data'!#REF!="No Data",1,IF(#REF!&lt;&gt;"",1,0))</f>
        <v>#REF!</v>
      </c>
      <c r="M156" s="205" t="e">
        <f>IF('Crisis Indicator Data'!#REF!="No Data",1,IF(#REF!&lt;&gt;"",1,0))</f>
        <v>#REF!</v>
      </c>
      <c r="N156" s="205" t="e">
        <f>IF('Crisis Indicator Data'!#REF!="No Data",1,IF(#REF!&lt;&gt;"",1,0))</f>
        <v>#REF!</v>
      </c>
      <c r="O156" s="205" t="e">
        <f>IF('Crisis Indicator Data'!#REF!="No Data",1,IF(#REF!&lt;&gt;"",1,0))</f>
        <v>#REF!</v>
      </c>
      <c r="P156" s="205" t="e">
        <f>IF('Crisis Indicator Data'!#REF!="No Data",1,IF(#REF!&lt;&gt;"",1,0))</f>
        <v>#REF!</v>
      </c>
      <c r="Q156" s="205" t="e">
        <f>IF('Crisis Indicator Data'!#REF!="No Data",1,IF(#REF!&lt;&gt;"",1,0))</f>
        <v>#REF!</v>
      </c>
      <c r="R156" s="205" t="e">
        <f>IF('Crisis Indicator Data'!#REF!="No Data",1,IF(#REF!&lt;&gt;"",1,0))</f>
        <v>#REF!</v>
      </c>
      <c r="S156" s="205" t="e">
        <f>IF('Crisis Indicator Data'!#REF!="No Data",1,IF(#REF!&lt;&gt;"",1,0))</f>
        <v>#REF!</v>
      </c>
      <c r="T156" s="205" t="e">
        <f>IF('Crisis Indicator Data'!#REF!="No Data",1,IF(#REF!&lt;&gt;"",1,0))</f>
        <v>#REF!</v>
      </c>
      <c r="U156" s="205" t="e">
        <f>IF('Crisis Indicator Data'!#REF!="No Data",1,IF(#REF!&lt;&gt;"",1,0))</f>
        <v>#REF!</v>
      </c>
      <c r="V156" s="205" t="e">
        <f>IF('Crisis Indicator Data'!#REF!="No Data",1,IF(#REF!&lt;&gt;"",1,0))</f>
        <v>#REF!</v>
      </c>
      <c r="W156" s="205" t="e">
        <f>IF('Crisis Indicator Data'!#REF!="No Data",1,IF(#REF!&lt;&gt;"",1,0))</f>
        <v>#REF!</v>
      </c>
      <c r="X156" s="205" t="e">
        <f>IF('Crisis Indicator Data'!#REF!="No Data",1,IF(#REF!&lt;&gt;"",1,0))</f>
        <v>#REF!</v>
      </c>
      <c r="Y156" s="205" t="e">
        <f>IF('Crisis Indicator Data'!#REF!="No Data",1,IF(#REF!&lt;&gt;"",1,0))</f>
        <v>#REF!</v>
      </c>
      <c r="Z156" s="205" t="e">
        <f>IF('Crisis Indicator Data'!#REF!="No Data",1,IF(#REF!&lt;&gt;"",1,0))</f>
        <v>#REF!</v>
      </c>
      <c r="AA156" s="205" t="e">
        <f>IF('Crisis Indicator Data'!#REF!="No Data",1,IF(#REF!&lt;&gt;"",1,0))</f>
        <v>#REF!</v>
      </c>
      <c r="AB156" s="205" t="e">
        <f>IF('Crisis Indicator Data'!#REF!="No Data",1,IF(#REF!&lt;&gt;"",1,0))</f>
        <v>#REF!</v>
      </c>
      <c r="AC156" s="205" t="e">
        <f>IF('Crisis Indicator Data'!#REF!="No Data",1,IF(#REF!&lt;&gt;"",1,0))</f>
        <v>#REF!</v>
      </c>
      <c r="AD156" s="205" t="e">
        <f>IF('Crisis Indicator Data'!#REF!="No Data",1,IF(#REF!&lt;&gt;"",1,0))</f>
        <v>#REF!</v>
      </c>
      <c r="AE156" s="205" t="e">
        <f>IF('Crisis Indicator Data'!#REF!="No Data",1,IF(#REF!&lt;&gt;"",1,0))</f>
        <v>#REF!</v>
      </c>
      <c r="AF156" s="205" t="e">
        <f>IF('Crisis Indicator Data'!#REF!="No Data",1,IF(#REF!&lt;&gt;"",1,0))</f>
        <v>#REF!</v>
      </c>
      <c r="AG156" s="205" t="e">
        <f>IF('Crisis Indicator Data'!#REF!="No Data",1,IF(#REF!&lt;&gt;"",1,0))</f>
        <v>#REF!</v>
      </c>
      <c r="AH156" s="205" t="e">
        <f>IF('Crisis Indicator Data'!#REF!="No Data",1,IF(#REF!&lt;&gt;"",1,0))</f>
        <v>#REF!</v>
      </c>
      <c r="AI156" s="205" t="e">
        <f>IF('Crisis Indicator Data'!#REF!="No Data",1,IF(#REF!&lt;&gt;"",1,0))</f>
        <v>#REF!</v>
      </c>
      <c r="AJ156" s="205" t="e">
        <f>IF('Crisis Indicator Data'!#REF!="No Data",1,IF(#REF!&lt;&gt;"",1,0))</f>
        <v>#REF!</v>
      </c>
      <c r="AK156" s="205" t="e">
        <f>IF('Crisis Indicator Data'!#REF!="No Data",1,IF(#REF!&lt;&gt;"",1,0))</f>
        <v>#REF!</v>
      </c>
      <c r="AL156" s="205" t="e">
        <f>IF('Crisis Indicator Data'!#REF!="No Data",1,IF(#REF!&lt;&gt;"",1,0))</f>
        <v>#REF!</v>
      </c>
      <c r="AM156" s="205" t="e">
        <f>IF('Crisis Indicator Data'!#REF!="No Data",1,IF(#REF!&lt;&gt;"",1,0))</f>
        <v>#REF!</v>
      </c>
      <c r="AN156" s="205" t="e">
        <f>IF('Crisis Indicator Data'!#REF!="No Data",1,IF(#REF!&lt;&gt;"",1,0))</f>
        <v>#REF!</v>
      </c>
      <c r="AO156" s="205" t="e">
        <f>IF('Crisis Indicator Data'!#REF!="No Data",1,IF(#REF!&lt;&gt;"",1,0))</f>
        <v>#REF!</v>
      </c>
      <c r="AP156" s="205" t="e">
        <f>IF('Crisis Indicator Data'!#REF!="No Data",1,IF(#REF!&lt;&gt;"",1,0))</f>
        <v>#REF!</v>
      </c>
      <c r="AQ156" s="205" t="e">
        <f>IF('Crisis Indicator Data'!#REF!="No Data",1,IF(#REF!&lt;&gt;"",1,0))</f>
        <v>#REF!</v>
      </c>
      <c r="AR156" s="205" t="e">
        <f>IF('Crisis Indicator Data'!#REF!="No Data",1,IF(#REF!&lt;&gt;"",1,0))</f>
        <v>#REF!</v>
      </c>
      <c r="AS156" s="205" t="e">
        <f>IF('Crisis Indicator Data'!#REF!="No Data",1,IF(#REF!&lt;&gt;"",1,0))</f>
        <v>#REF!</v>
      </c>
      <c r="AT156" s="205" t="e">
        <f>IF('Crisis Indicator Data'!#REF!="No Data",1,IF(#REF!&lt;&gt;"",1,0))</f>
        <v>#REF!</v>
      </c>
      <c r="AU156" s="205" t="e">
        <f>IF('Crisis Indicator Data'!#REF!="No Data",1,IF(#REF!&lt;&gt;"",1,0))</f>
        <v>#REF!</v>
      </c>
      <c r="AV156" s="205" t="e">
        <f>IF('Crisis Indicator Data'!#REF!="No Data",1,IF(#REF!&lt;&gt;"",1,0))</f>
        <v>#REF!</v>
      </c>
      <c r="AW156" s="205" t="e">
        <f>IF('Crisis Indicator Data'!#REF!="No Data",1,IF(#REF!&lt;&gt;"",1,0))</f>
        <v>#REF!</v>
      </c>
      <c r="AX156" s="205" t="e">
        <f>IF('Crisis Indicator Data'!#REF!="No Data",1,IF(#REF!&lt;&gt;"",1,0))</f>
        <v>#REF!</v>
      </c>
      <c r="AY156" s="205" t="e">
        <f>IF('Crisis Indicator Data'!#REF!="No Data",1,IF(#REF!&lt;&gt;"",1,0))</f>
        <v>#REF!</v>
      </c>
      <c r="AZ156" s="205" t="e">
        <f>IF('Crisis Indicator Data'!#REF!="No Data",1,IF(#REF!&lt;&gt;"",1,0))</f>
        <v>#REF!</v>
      </c>
      <c r="BA156" t="e">
        <f t="shared" si="8"/>
        <v>#REF!</v>
      </c>
      <c r="BB156" s="22" t="e">
        <f t="shared" si="9"/>
        <v>#REF!</v>
      </c>
    </row>
    <row r="157" spans="1:54" x14ac:dyDescent="0.35">
      <c r="A157" t="s">
        <v>7149</v>
      </c>
      <c r="B157" s="205" t="e">
        <f>IF('Crisis Indicator Data'!#REF!="No Data",1,IF(#REF!&lt;&gt;"",1,0))</f>
        <v>#REF!</v>
      </c>
      <c r="C157" s="205" t="e">
        <f>IF('Crisis Indicator Data'!#REF!="No Data",1,IF(#REF!&lt;&gt;"",1,0))</f>
        <v>#REF!</v>
      </c>
      <c r="D157" s="205" t="e">
        <f>IF('Crisis Indicator Data'!#REF!="No Data",1,IF(#REF!&lt;&gt;"",1,0))</f>
        <v>#REF!</v>
      </c>
      <c r="E157" s="205" t="e">
        <f>IF('Crisis Indicator Data'!#REF!="No Data",1,IF(#REF!&lt;&gt;"",1,0))</f>
        <v>#REF!</v>
      </c>
      <c r="F157" s="205" t="e">
        <f>IF('Crisis Indicator Data'!#REF!="No Data",1,IF(#REF!&lt;&gt;"",1,0))</f>
        <v>#REF!</v>
      </c>
      <c r="G157" s="205" t="e">
        <f>IF('Crisis Indicator Data'!#REF!="No Data",1,IF(#REF!&lt;&gt;"",1,0))</f>
        <v>#REF!</v>
      </c>
      <c r="H157" s="205" t="e">
        <f>IF('Crisis Indicator Data'!#REF!="No Data",1,IF(#REF!&lt;&gt;"",1,0))</f>
        <v>#REF!</v>
      </c>
      <c r="I157" s="205" t="e">
        <f>IF('Crisis Indicator Data'!#REF!="No Data",1,IF(#REF!&lt;&gt;"",1,0))</f>
        <v>#REF!</v>
      </c>
      <c r="J157" s="205" t="e">
        <f>IF('Crisis Indicator Data'!#REF!="No Data",1,IF(#REF!&lt;&gt;"",1,0))</f>
        <v>#REF!</v>
      </c>
      <c r="K157" s="205" t="e">
        <f>IF('Crisis Indicator Data'!#REF!="No Data",1,IF(#REF!&lt;&gt;"",1,0))</f>
        <v>#REF!</v>
      </c>
      <c r="L157" s="205" t="e">
        <f>IF('Crisis Indicator Data'!#REF!="No Data",1,IF(#REF!&lt;&gt;"",1,0))</f>
        <v>#REF!</v>
      </c>
      <c r="M157" s="205" t="e">
        <f>IF('Crisis Indicator Data'!#REF!="No Data",1,IF(#REF!&lt;&gt;"",1,0))</f>
        <v>#REF!</v>
      </c>
      <c r="N157" s="205" t="e">
        <f>IF('Crisis Indicator Data'!#REF!="No Data",1,IF(#REF!&lt;&gt;"",1,0))</f>
        <v>#REF!</v>
      </c>
      <c r="O157" s="205" t="e">
        <f>IF('Crisis Indicator Data'!#REF!="No Data",1,IF(#REF!&lt;&gt;"",1,0))</f>
        <v>#REF!</v>
      </c>
      <c r="P157" s="205" t="e">
        <f>IF('Crisis Indicator Data'!#REF!="No Data",1,IF(#REF!&lt;&gt;"",1,0))</f>
        <v>#REF!</v>
      </c>
      <c r="Q157" s="205" t="e">
        <f>IF('Crisis Indicator Data'!#REF!="No Data",1,IF(#REF!&lt;&gt;"",1,0))</f>
        <v>#REF!</v>
      </c>
      <c r="R157" s="205" t="e">
        <f>IF('Crisis Indicator Data'!#REF!="No Data",1,IF(#REF!&lt;&gt;"",1,0))</f>
        <v>#REF!</v>
      </c>
      <c r="S157" s="205" t="e">
        <f>IF('Crisis Indicator Data'!#REF!="No Data",1,IF(#REF!&lt;&gt;"",1,0))</f>
        <v>#REF!</v>
      </c>
      <c r="T157" s="205" t="e">
        <f>IF('Crisis Indicator Data'!#REF!="No Data",1,IF(#REF!&lt;&gt;"",1,0))</f>
        <v>#REF!</v>
      </c>
      <c r="U157" s="205" t="e">
        <f>IF('Crisis Indicator Data'!#REF!="No Data",1,IF(#REF!&lt;&gt;"",1,0))</f>
        <v>#REF!</v>
      </c>
      <c r="V157" s="205" t="e">
        <f>IF('Crisis Indicator Data'!#REF!="No Data",1,IF(#REF!&lt;&gt;"",1,0))</f>
        <v>#REF!</v>
      </c>
      <c r="W157" s="205" t="e">
        <f>IF('Crisis Indicator Data'!#REF!="No Data",1,IF(#REF!&lt;&gt;"",1,0))</f>
        <v>#REF!</v>
      </c>
      <c r="X157" s="205" t="e">
        <f>IF('Crisis Indicator Data'!#REF!="No Data",1,IF(#REF!&lt;&gt;"",1,0))</f>
        <v>#REF!</v>
      </c>
      <c r="Y157" s="205" t="e">
        <f>IF('Crisis Indicator Data'!#REF!="No Data",1,IF(#REF!&lt;&gt;"",1,0))</f>
        <v>#REF!</v>
      </c>
      <c r="Z157" s="205" t="e">
        <f>IF('Crisis Indicator Data'!#REF!="No Data",1,IF(#REF!&lt;&gt;"",1,0))</f>
        <v>#REF!</v>
      </c>
      <c r="AA157" s="205" t="e">
        <f>IF('Crisis Indicator Data'!#REF!="No Data",1,IF(#REF!&lt;&gt;"",1,0))</f>
        <v>#REF!</v>
      </c>
      <c r="AB157" s="205" t="e">
        <f>IF('Crisis Indicator Data'!#REF!="No Data",1,IF(#REF!&lt;&gt;"",1,0))</f>
        <v>#REF!</v>
      </c>
      <c r="AC157" s="205" t="e">
        <f>IF('Crisis Indicator Data'!#REF!="No Data",1,IF(#REF!&lt;&gt;"",1,0))</f>
        <v>#REF!</v>
      </c>
      <c r="AD157" s="205" t="e">
        <f>IF('Crisis Indicator Data'!#REF!="No Data",1,IF(#REF!&lt;&gt;"",1,0))</f>
        <v>#REF!</v>
      </c>
      <c r="AE157" s="205" t="e">
        <f>IF('Crisis Indicator Data'!#REF!="No Data",1,IF(#REF!&lt;&gt;"",1,0))</f>
        <v>#REF!</v>
      </c>
      <c r="AF157" s="205" t="e">
        <f>IF('Crisis Indicator Data'!#REF!="No Data",1,IF(#REF!&lt;&gt;"",1,0))</f>
        <v>#REF!</v>
      </c>
      <c r="AG157" s="205" t="e">
        <f>IF('Crisis Indicator Data'!#REF!="No Data",1,IF(#REF!&lt;&gt;"",1,0))</f>
        <v>#REF!</v>
      </c>
      <c r="AH157" s="205" t="e">
        <f>IF('Crisis Indicator Data'!#REF!="No Data",1,IF(#REF!&lt;&gt;"",1,0))</f>
        <v>#REF!</v>
      </c>
      <c r="AI157" s="205" t="e">
        <f>IF('Crisis Indicator Data'!#REF!="No Data",1,IF(#REF!&lt;&gt;"",1,0))</f>
        <v>#REF!</v>
      </c>
      <c r="AJ157" s="205" t="e">
        <f>IF('Crisis Indicator Data'!#REF!="No Data",1,IF(#REF!&lt;&gt;"",1,0))</f>
        <v>#REF!</v>
      </c>
      <c r="AK157" s="205" t="e">
        <f>IF('Crisis Indicator Data'!#REF!="No Data",1,IF(#REF!&lt;&gt;"",1,0))</f>
        <v>#REF!</v>
      </c>
      <c r="AL157" s="205" t="e">
        <f>IF('Crisis Indicator Data'!#REF!="No Data",1,IF(#REF!&lt;&gt;"",1,0))</f>
        <v>#REF!</v>
      </c>
      <c r="AM157" s="205" t="e">
        <f>IF('Crisis Indicator Data'!#REF!="No Data",1,IF(#REF!&lt;&gt;"",1,0))</f>
        <v>#REF!</v>
      </c>
      <c r="AN157" s="205" t="e">
        <f>IF('Crisis Indicator Data'!#REF!="No Data",1,IF(#REF!&lt;&gt;"",1,0))</f>
        <v>#REF!</v>
      </c>
      <c r="AO157" s="205" t="e">
        <f>IF('Crisis Indicator Data'!#REF!="No Data",1,IF(#REF!&lt;&gt;"",1,0))</f>
        <v>#REF!</v>
      </c>
      <c r="AP157" s="205" t="e">
        <f>IF('Crisis Indicator Data'!#REF!="No Data",1,IF(#REF!&lt;&gt;"",1,0))</f>
        <v>#REF!</v>
      </c>
      <c r="AQ157" s="205" t="e">
        <f>IF('Crisis Indicator Data'!#REF!="No Data",1,IF(#REF!&lt;&gt;"",1,0))</f>
        <v>#REF!</v>
      </c>
      <c r="AR157" s="205" t="e">
        <f>IF('Crisis Indicator Data'!#REF!="No Data",1,IF(#REF!&lt;&gt;"",1,0))</f>
        <v>#REF!</v>
      </c>
      <c r="AS157" s="205" t="e">
        <f>IF('Crisis Indicator Data'!#REF!="No Data",1,IF(#REF!&lt;&gt;"",1,0))</f>
        <v>#REF!</v>
      </c>
      <c r="AT157" s="205" t="e">
        <f>IF('Crisis Indicator Data'!#REF!="No Data",1,IF(#REF!&lt;&gt;"",1,0))</f>
        <v>#REF!</v>
      </c>
      <c r="AU157" s="205" t="e">
        <f>IF('Crisis Indicator Data'!#REF!="No Data",1,IF(#REF!&lt;&gt;"",1,0))</f>
        <v>#REF!</v>
      </c>
      <c r="AV157" s="205" t="e">
        <f>IF('Crisis Indicator Data'!#REF!="No Data",1,IF(#REF!&lt;&gt;"",1,0))</f>
        <v>#REF!</v>
      </c>
      <c r="AW157" s="205" t="e">
        <f>IF('Crisis Indicator Data'!#REF!="No Data",1,IF(#REF!&lt;&gt;"",1,0))</f>
        <v>#REF!</v>
      </c>
      <c r="AX157" s="205" t="e">
        <f>IF('Crisis Indicator Data'!#REF!="No Data",1,IF(#REF!&lt;&gt;"",1,0))</f>
        <v>#REF!</v>
      </c>
      <c r="AY157" s="205" t="e">
        <f>IF('Crisis Indicator Data'!#REF!="No Data",1,IF(#REF!&lt;&gt;"",1,0))</f>
        <v>#REF!</v>
      </c>
      <c r="AZ157" s="205" t="e">
        <f>IF('Crisis Indicator Data'!#REF!="No Data",1,IF(#REF!&lt;&gt;"",1,0))</f>
        <v>#REF!</v>
      </c>
      <c r="BA157" t="e">
        <f t="shared" si="8"/>
        <v>#REF!</v>
      </c>
      <c r="BB157" s="22" t="e">
        <f t="shared" si="9"/>
        <v>#REF!</v>
      </c>
    </row>
    <row r="158" spans="1:54" x14ac:dyDescent="0.35">
      <c r="A158" t="s">
        <v>7204</v>
      </c>
      <c r="B158" s="205" t="e">
        <f>IF('Crisis Indicator Data'!#REF!="No Data",1,IF(#REF!&lt;&gt;"",1,0))</f>
        <v>#REF!</v>
      </c>
      <c r="C158" s="205" t="e">
        <f>IF('Crisis Indicator Data'!#REF!="No Data",1,IF(#REF!&lt;&gt;"",1,0))</f>
        <v>#REF!</v>
      </c>
      <c r="D158" s="205" t="e">
        <f>IF('Crisis Indicator Data'!#REF!="No Data",1,IF(#REF!&lt;&gt;"",1,0))</f>
        <v>#REF!</v>
      </c>
      <c r="E158" s="205" t="e">
        <f>IF('Crisis Indicator Data'!#REF!="No Data",1,IF(#REF!&lt;&gt;"",1,0))</f>
        <v>#REF!</v>
      </c>
      <c r="F158" s="205" t="e">
        <f>IF('Crisis Indicator Data'!#REF!="No Data",1,IF(#REF!&lt;&gt;"",1,0))</f>
        <v>#REF!</v>
      </c>
      <c r="G158" s="205" t="e">
        <f>IF('Crisis Indicator Data'!#REF!="No Data",1,IF(#REF!&lt;&gt;"",1,0))</f>
        <v>#REF!</v>
      </c>
      <c r="H158" s="205" t="e">
        <f>IF('Crisis Indicator Data'!#REF!="No Data",1,IF(#REF!&lt;&gt;"",1,0))</f>
        <v>#REF!</v>
      </c>
      <c r="I158" s="205" t="e">
        <f>IF('Crisis Indicator Data'!#REF!="No Data",1,IF(#REF!&lt;&gt;"",1,0))</f>
        <v>#REF!</v>
      </c>
      <c r="J158" s="205" t="e">
        <f>IF('Crisis Indicator Data'!#REF!="No Data",1,IF(#REF!&lt;&gt;"",1,0))</f>
        <v>#REF!</v>
      </c>
      <c r="K158" s="205" t="e">
        <f>IF('Crisis Indicator Data'!#REF!="No Data",1,IF(#REF!&lt;&gt;"",1,0))</f>
        <v>#REF!</v>
      </c>
      <c r="L158" s="205" t="e">
        <f>IF('Crisis Indicator Data'!#REF!="No Data",1,IF(#REF!&lt;&gt;"",1,0))</f>
        <v>#REF!</v>
      </c>
      <c r="M158" s="205" t="e">
        <f>IF('Crisis Indicator Data'!#REF!="No Data",1,IF(#REF!&lt;&gt;"",1,0))</f>
        <v>#REF!</v>
      </c>
      <c r="N158" s="205" t="e">
        <f>IF('Crisis Indicator Data'!#REF!="No Data",1,IF(#REF!&lt;&gt;"",1,0))</f>
        <v>#REF!</v>
      </c>
      <c r="O158" s="205" t="e">
        <f>IF('Crisis Indicator Data'!#REF!="No Data",1,IF(#REF!&lt;&gt;"",1,0))</f>
        <v>#REF!</v>
      </c>
      <c r="P158" s="205" t="e">
        <f>IF('Crisis Indicator Data'!#REF!="No Data",1,IF(#REF!&lt;&gt;"",1,0))</f>
        <v>#REF!</v>
      </c>
      <c r="Q158" s="205" t="e">
        <f>IF('Crisis Indicator Data'!#REF!="No Data",1,IF(#REF!&lt;&gt;"",1,0))</f>
        <v>#REF!</v>
      </c>
      <c r="R158" s="205" t="e">
        <f>IF('Crisis Indicator Data'!#REF!="No Data",1,IF(#REF!&lt;&gt;"",1,0))</f>
        <v>#REF!</v>
      </c>
      <c r="S158" s="205" t="e">
        <f>IF('Crisis Indicator Data'!#REF!="No Data",1,IF(#REF!&lt;&gt;"",1,0))</f>
        <v>#REF!</v>
      </c>
      <c r="T158" s="205" t="e">
        <f>IF('Crisis Indicator Data'!#REF!="No Data",1,IF(#REF!&lt;&gt;"",1,0))</f>
        <v>#REF!</v>
      </c>
      <c r="U158" s="205" t="e">
        <f>IF('Crisis Indicator Data'!#REF!="No Data",1,IF(#REF!&lt;&gt;"",1,0))</f>
        <v>#REF!</v>
      </c>
      <c r="V158" s="205" t="e">
        <f>IF('Crisis Indicator Data'!#REF!="No Data",1,IF(#REF!&lt;&gt;"",1,0))</f>
        <v>#REF!</v>
      </c>
      <c r="W158" s="205" t="e">
        <f>IF('Crisis Indicator Data'!#REF!="No Data",1,IF(#REF!&lt;&gt;"",1,0))</f>
        <v>#REF!</v>
      </c>
      <c r="X158" s="205" t="e">
        <f>IF('Crisis Indicator Data'!#REF!="No Data",1,IF(#REF!&lt;&gt;"",1,0))</f>
        <v>#REF!</v>
      </c>
      <c r="Y158" s="205" t="e">
        <f>IF('Crisis Indicator Data'!#REF!="No Data",1,IF(#REF!&lt;&gt;"",1,0))</f>
        <v>#REF!</v>
      </c>
      <c r="Z158" s="205" t="e">
        <f>IF('Crisis Indicator Data'!#REF!="No Data",1,IF(#REF!&lt;&gt;"",1,0))</f>
        <v>#REF!</v>
      </c>
      <c r="AA158" s="205" t="e">
        <f>IF('Crisis Indicator Data'!#REF!="No Data",1,IF(#REF!&lt;&gt;"",1,0))</f>
        <v>#REF!</v>
      </c>
      <c r="AB158" s="205" t="e">
        <f>IF('Crisis Indicator Data'!#REF!="No Data",1,IF(#REF!&lt;&gt;"",1,0))</f>
        <v>#REF!</v>
      </c>
      <c r="AC158" s="205" t="e">
        <f>IF('Crisis Indicator Data'!#REF!="No Data",1,IF(#REF!&lt;&gt;"",1,0))</f>
        <v>#REF!</v>
      </c>
      <c r="AD158" s="205" t="e">
        <f>IF('Crisis Indicator Data'!#REF!="No Data",1,IF(#REF!&lt;&gt;"",1,0))</f>
        <v>#REF!</v>
      </c>
      <c r="AE158" s="205" t="e">
        <f>IF('Crisis Indicator Data'!#REF!="No Data",1,IF(#REF!&lt;&gt;"",1,0))</f>
        <v>#REF!</v>
      </c>
      <c r="AF158" s="205" t="e">
        <f>IF('Crisis Indicator Data'!#REF!="No Data",1,IF(#REF!&lt;&gt;"",1,0))</f>
        <v>#REF!</v>
      </c>
      <c r="AG158" s="205" t="e">
        <f>IF('Crisis Indicator Data'!#REF!="No Data",1,IF(#REF!&lt;&gt;"",1,0))</f>
        <v>#REF!</v>
      </c>
      <c r="AH158" s="205" t="e">
        <f>IF('Crisis Indicator Data'!#REF!="No Data",1,IF(#REF!&lt;&gt;"",1,0))</f>
        <v>#REF!</v>
      </c>
      <c r="AI158" s="205" t="e">
        <f>IF('Crisis Indicator Data'!#REF!="No Data",1,IF(#REF!&lt;&gt;"",1,0))</f>
        <v>#REF!</v>
      </c>
      <c r="AJ158" s="205" t="e">
        <f>IF('Crisis Indicator Data'!#REF!="No Data",1,IF(#REF!&lt;&gt;"",1,0))</f>
        <v>#REF!</v>
      </c>
      <c r="AK158" s="205" t="e">
        <f>IF('Crisis Indicator Data'!#REF!="No Data",1,IF(#REF!&lt;&gt;"",1,0))</f>
        <v>#REF!</v>
      </c>
      <c r="AL158" s="205" t="e">
        <f>IF('Crisis Indicator Data'!#REF!="No Data",1,IF(#REF!&lt;&gt;"",1,0))</f>
        <v>#REF!</v>
      </c>
      <c r="AM158" s="205" t="e">
        <f>IF('Crisis Indicator Data'!#REF!="No Data",1,IF(#REF!&lt;&gt;"",1,0))</f>
        <v>#REF!</v>
      </c>
      <c r="AN158" s="205" t="e">
        <f>IF('Crisis Indicator Data'!#REF!="No Data",1,IF(#REF!&lt;&gt;"",1,0))</f>
        <v>#REF!</v>
      </c>
      <c r="AO158" s="205" t="e">
        <f>IF('Crisis Indicator Data'!#REF!="No Data",1,IF(#REF!&lt;&gt;"",1,0))</f>
        <v>#REF!</v>
      </c>
      <c r="AP158" s="205" t="e">
        <f>IF('Crisis Indicator Data'!#REF!="No Data",1,IF(#REF!&lt;&gt;"",1,0))</f>
        <v>#REF!</v>
      </c>
      <c r="AQ158" s="205" t="e">
        <f>IF('Crisis Indicator Data'!#REF!="No Data",1,IF(#REF!&lt;&gt;"",1,0))</f>
        <v>#REF!</v>
      </c>
      <c r="AR158" s="205" t="e">
        <f>IF('Crisis Indicator Data'!#REF!="No Data",1,IF(#REF!&lt;&gt;"",1,0))</f>
        <v>#REF!</v>
      </c>
      <c r="AS158" s="205" t="e">
        <f>IF('Crisis Indicator Data'!#REF!="No Data",1,IF(#REF!&lt;&gt;"",1,0))</f>
        <v>#REF!</v>
      </c>
      <c r="AT158" s="205" t="e">
        <f>IF('Crisis Indicator Data'!#REF!="No Data",1,IF(#REF!&lt;&gt;"",1,0))</f>
        <v>#REF!</v>
      </c>
      <c r="AU158" s="205" t="e">
        <f>IF('Crisis Indicator Data'!#REF!="No Data",1,IF(#REF!&lt;&gt;"",1,0))</f>
        <v>#REF!</v>
      </c>
      <c r="AV158" s="205" t="e">
        <f>IF('Crisis Indicator Data'!#REF!="No Data",1,IF(#REF!&lt;&gt;"",1,0))</f>
        <v>#REF!</v>
      </c>
      <c r="AW158" s="205" t="e">
        <f>IF('Crisis Indicator Data'!#REF!="No Data",1,IF(#REF!&lt;&gt;"",1,0))</f>
        <v>#REF!</v>
      </c>
      <c r="AX158" s="205" t="e">
        <f>IF('Crisis Indicator Data'!#REF!="No Data",1,IF(#REF!&lt;&gt;"",1,0))</f>
        <v>#REF!</v>
      </c>
      <c r="AY158" s="205" t="e">
        <f>IF('Crisis Indicator Data'!#REF!="No Data",1,IF(#REF!&lt;&gt;"",1,0))</f>
        <v>#REF!</v>
      </c>
      <c r="AZ158" s="205" t="e">
        <f>IF('Crisis Indicator Data'!#REF!="No Data",1,IF(#REF!&lt;&gt;"",1,0))</f>
        <v>#REF!</v>
      </c>
      <c r="BA158" t="e">
        <f t="shared" si="8"/>
        <v>#REF!</v>
      </c>
      <c r="BB158" s="22" t="e">
        <f t="shared" si="9"/>
        <v>#REF!</v>
      </c>
    </row>
    <row r="159" spans="1:54" x14ac:dyDescent="0.35">
      <c r="A159" t="s">
        <v>7152</v>
      </c>
      <c r="B159" s="205" t="e">
        <f>IF('Crisis Indicator Data'!#REF!="No Data",1,IF(#REF!&lt;&gt;"",1,0))</f>
        <v>#REF!</v>
      </c>
      <c r="C159" s="205" t="e">
        <f>IF('Crisis Indicator Data'!#REF!="No Data",1,IF(#REF!&lt;&gt;"",1,0))</f>
        <v>#REF!</v>
      </c>
      <c r="D159" s="205" t="e">
        <f>IF('Crisis Indicator Data'!#REF!="No Data",1,IF(#REF!&lt;&gt;"",1,0))</f>
        <v>#REF!</v>
      </c>
      <c r="E159" s="205" t="e">
        <f>IF('Crisis Indicator Data'!#REF!="No Data",1,IF(#REF!&lt;&gt;"",1,0))</f>
        <v>#REF!</v>
      </c>
      <c r="F159" s="205" t="e">
        <f>IF('Crisis Indicator Data'!#REF!="No Data",1,IF(#REF!&lt;&gt;"",1,0))</f>
        <v>#REF!</v>
      </c>
      <c r="G159" s="205" t="e">
        <f>IF('Crisis Indicator Data'!#REF!="No Data",1,IF(#REF!&lt;&gt;"",1,0))</f>
        <v>#REF!</v>
      </c>
      <c r="H159" s="205" t="e">
        <f>IF('Crisis Indicator Data'!#REF!="No Data",1,IF(#REF!&lt;&gt;"",1,0))</f>
        <v>#REF!</v>
      </c>
      <c r="I159" s="205" t="e">
        <f>IF('Crisis Indicator Data'!#REF!="No Data",1,IF(#REF!&lt;&gt;"",1,0))</f>
        <v>#REF!</v>
      </c>
      <c r="J159" s="205" t="e">
        <f>IF('Crisis Indicator Data'!#REF!="No Data",1,IF(#REF!&lt;&gt;"",1,0))</f>
        <v>#REF!</v>
      </c>
      <c r="K159" s="205" t="e">
        <f>IF('Crisis Indicator Data'!#REF!="No Data",1,IF(#REF!&lt;&gt;"",1,0))</f>
        <v>#REF!</v>
      </c>
      <c r="L159" s="205" t="e">
        <f>IF('Crisis Indicator Data'!#REF!="No Data",1,IF(#REF!&lt;&gt;"",1,0))</f>
        <v>#REF!</v>
      </c>
      <c r="M159" s="205" t="e">
        <f>IF('Crisis Indicator Data'!#REF!="No Data",1,IF(#REF!&lt;&gt;"",1,0))</f>
        <v>#REF!</v>
      </c>
      <c r="N159" s="205" t="e">
        <f>IF('Crisis Indicator Data'!#REF!="No Data",1,IF(#REF!&lt;&gt;"",1,0))</f>
        <v>#REF!</v>
      </c>
      <c r="O159" s="205" t="e">
        <f>IF('Crisis Indicator Data'!#REF!="No Data",1,IF(#REF!&lt;&gt;"",1,0))</f>
        <v>#REF!</v>
      </c>
      <c r="P159" s="205" t="e">
        <f>IF('Crisis Indicator Data'!#REF!="No Data",1,IF(#REF!&lt;&gt;"",1,0))</f>
        <v>#REF!</v>
      </c>
      <c r="Q159" s="205" t="e">
        <f>IF('Crisis Indicator Data'!#REF!="No Data",1,IF(#REF!&lt;&gt;"",1,0))</f>
        <v>#REF!</v>
      </c>
      <c r="R159" s="205" t="e">
        <f>IF('Crisis Indicator Data'!#REF!="No Data",1,IF(#REF!&lt;&gt;"",1,0))</f>
        <v>#REF!</v>
      </c>
      <c r="S159" s="205" t="e">
        <f>IF('Crisis Indicator Data'!#REF!="No Data",1,IF(#REF!&lt;&gt;"",1,0))</f>
        <v>#REF!</v>
      </c>
      <c r="T159" s="205" t="e">
        <f>IF('Crisis Indicator Data'!#REF!="No Data",1,IF(#REF!&lt;&gt;"",1,0))</f>
        <v>#REF!</v>
      </c>
      <c r="U159" s="205" t="e">
        <f>IF('Crisis Indicator Data'!#REF!="No Data",1,IF(#REF!&lt;&gt;"",1,0))</f>
        <v>#REF!</v>
      </c>
      <c r="V159" s="205" t="e">
        <f>IF('Crisis Indicator Data'!#REF!="No Data",1,IF(#REF!&lt;&gt;"",1,0))</f>
        <v>#REF!</v>
      </c>
      <c r="W159" s="205" t="e">
        <f>IF('Crisis Indicator Data'!#REF!="No Data",1,IF(#REF!&lt;&gt;"",1,0))</f>
        <v>#REF!</v>
      </c>
      <c r="X159" s="205" t="e">
        <f>IF('Crisis Indicator Data'!#REF!="No Data",1,IF(#REF!&lt;&gt;"",1,0))</f>
        <v>#REF!</v>
      </c>
      <c r="Y159" s="205" t="e">
        <f>IF('Crisis Indicator Data'!#REF!="No Data",1,IF(#REF!&lt;&gt;"",1,0))</f>
        <v>#REF!</v>
      </c>
      <c r="Z159" s="205" t="e">
        <f>IF('Crisis Indicator Data'!#REF!="No Data",1,IF(#REF!&lt;&gt;"",1,0))</f>
        <v>#REF!</v>
      </c>
      <c r="AA159" s="205" t="e">
        <f>IF('Crisis Indicator Data'!#REF!="No Data",1,IF(#REF!&lt;&gt;"",1,0))</f>
        <v>#REF!</v>
      </c>
      <c r="AB159" s="205" t="e">
        <f>IF('Crisis Indicator Data'!#REF!="No Data",1,IF(#REF!&lt;&gt;"",1,0))</f>
        <v>#REF!</v>
      </c>
      <c r="AC159" s="205" t="e">
        <f>IF('Crisis Indicator Data'!#REF!="No Data",1,IF(#REF!&lt;&gt;"",1,0))</f>
        <v>#REF!</v>
      </c>
      <c r="AD159" s="205" t="e">
        <f>IF('Crisis Indicator Data'!#REF!="No Data",1,IF(#REF!&lt;&gt;"",1,0))</f>
        <v>#REF!</v>
      </c>
      <c r="AE159" s="205" t="e">
        <f>IF('Crisis Indicator Data'!#REF!="No Data",1,IF(#REF!&lt;&gt;"",1,0))</f>
        <v>#REF!</v>
      </c>
      <c r="AF159" s="205" t="e">
        <f>IF('Crisis Indicator Data'!#REF!="No Data",1,IF(#REF!&lt;&gt;"",1,0))</f>
        <v>#REF!</v>
      </c>
      <c r="AG159" s="205" t="e">
        <f>IF('Crisis Indicator Data'!#REF!="No Data",1,IF(#REF!&lt;&gt;"",1,0))</f>
        <v>#REF!</v>
      </c>
      <c r="AH159" s="205" t="e">
        <f>IF('Crisis Indicator Data'!#REF!="No Data",1,IF(#REF!&lt;&gt;"",1,0))</f>
        <v>#REF!</v>
      </c>
      <c r="AI159" s="205" t="e">
        <f>IF('Crisis Indicator Data'!#REF!="No Data",1,IF(#REF!&lt;&gt;"",1,0))</f>
        <v>#REF!</v>
      </c>
      <c r="AJ159" s="205" t="e">
        <f>IF('Crisis Indicator Data'!#REF!="No Data",1,IF(#REF!&lt;&gt;"",1,0))</f>
        <v>#REF!</v>
      </c>
      <c r="AK159" s="205" t="e">
        <f>IF('Crisis Indicator Data'!#REF!="No Data",1,IF(#REF!&lt;&gt;"",1,0))</f>
        <v>#REF!</v>
      </c>
      <c r="AL159" s="205" t="e">
        <f>IF('Crisis Indicator Data'!#REF!="No Data",1,IF(#REF!&lt;&gt;"",1,0))</f>
        <v>#REF!</v>
      </c>
      <c r="AM159" s="205" t="e">
        <f>IF('Crisis Indicator Data'!#REF!="No Data",1,IF(#REF!&lt;&gt;"",1,0))</f>
        <v>#REF!</v>
      </c>
      <c r="AN159" s="205" t="e">
        <f>IF('Crisis Indicator Data'!#REF!="No Data",1,IF(#REF!&lt;&gt;"",1,0))</f>
        <v>#REF!</v>
      </c>
      <c r="AO159" s="205" t="e">
        <f>IF('Crisis Indicator Data'!#REF!="No Data",1,IF(#REF!&lt;&gt;"",1,0))</f>
        <v>#REF!</v>
      </c>
      <c r="AP159" s="205" t="e">
        <f>IF('Crisis Indicator Data'!#REF!="No Data",1,IF(#REF!&lt;&gt;"",1,0))</f>
        <v>#REF!</v>
      </c>
      <c r="AQ159" s="205" t="e">
        <f>IF('Crisis Indicator Data'!#REF!="No Data",1,IF(#REF!&lt;&gt;"",1,0))</f>
        <v>#REF!</v>
      </c>
      <c r="AR159" s="205" t="e">
        <f>IF('Crisis Indicator Data'!#REF!="No Data",1,IF(#REF!&lt;&gt;"",1,0))</f>
        <v>#REF!</v>
      </c>
      <c r="AS159" s="205" t="e">
        <f>IF('Crisis Indicator Data'!#REF!="No Data",1,IF(#REF!&lt;&gt;"",1,0))</f>
        <v>#REF!</v>
      </c>
      <c r="AT159" s="205" t="e">
        <f>IF('Crisis Indicator Data'!#REF!="No Data",1,IF(#REF!&lt;&gt;"",1,0))</f>
        <v>#REF!</v>
      </c>
      <c r="AU159" s="205" t="e">
        <f>IF('Crisis Indicator Data'!#REF!="No Data",1,IF(#REF!&lt;&gt;"",1,0))</f>
        <v>#REF!</v>
      </c>
      <c r="AV159" s="205" t="e">
        <f>IF('Crisis Indicator Data'!#REF!="No Data",1,IF(#REF!&lt;&gt;"",1,0))</f>
        <v>#REF!</v>
      </c>
      <c r="AW159" s="205" t="e">
        <f>IF('Crisis Indicator Data'!#REF!="No Data",1,IF(#REF!&lt;&gt;"",1,0))</f>
        <v>#REF!</v>
      </c>
      <c r="AX159" s="205" t="e">
        <f>IF('Crisis Indicator Data'!#REF!="No Data",1,IF(#REF!&lt;&gt;"",1,0))</f>
        <v>#REF!</v>
      </c>
      <c r="AY159" s="205" t="e">
        <f>IF('Crisis Indicator Data'!#REF!="No Data",1,IF(#REF!&lt;&gt;"",1,0))</f>
        <v>#REF!</v>
      </c>
      <c r="AZ159" s="205" t="e">
        <f>IF('Crisis Indicator Data'!#REF!="No Data",1,IF(#REF!&lt;&gt;"",1,0))</f>
        <v>#REF!</v>
      </c>
      <c r="BA159" t="e">
        <f t="shared" si="8"/>
        <v>#REF!</v>
      </c>
      <c r="BB159" s="22" t="e">
        <f t="shared" si="9"/>
        <v>#REF!</v>
      </c>
    </row>
    <row r="160" spans="1:54" x14ac:dyDescent="0.35">
      <c r="A160" t="s">
        <v>6981</v>
      </c>
      <c r="B160" s="205" t="e">
        <f>IF('Crisis Indicator Data'!#REF!="No Data",1,IF(#REF!&lt;&gt;"",1,0))</f>
        <v>#REF!</v>
      </c>
      <c r="C160" s="205" t="e">
        <f>IF('Crisis Indicator Data'!#REF!="No Data",1,IF(#REF!&lt;&gt;"",1,0))</f>
        <v>#REF!</v>
      </c>
      <c r="D160" s="205" t="e">
        <f>IF('Crisis Indicator Data'!#REF!="No Data",1,IF(#REF!&lt;&gt;"",1,0))</f>
        <v>#REF!</v>
      </c>
      <c r="E160" s="205" t="e">
        <f>IF('Crisis Indicator Data'!#REF!="No Data",1,IF(#REF!&lt;&gt;"",1,0))</f>
        <v>#REF!</v>
      </c>
      <c r="F160" s="205" t="e">
        <f>IF('Crisis Indicator Data'!#REF!="No Data",1,IF(#REF!&lt;&gt;"",1,0))</f>
        <v>#REF!</v>
      </c>
      <c r="G160" s="205" t="e">
        <f>IF('Crisis Indicator Data'!#REF!="No Data",1,IF(#REF!&lt;&gt;"",1,0))</f>
        <v>#REF!</v>
      </c>
      <c r="H160" s="205" t="e">
        <f>IF('Crisis Indicator Data'!#REF!="No Data",1,IF(#REF!&lt;&gt;"",1,0))</f>
        <v>#REF!</v>
      </c>
      <c r="I160" s="205" t="e">
        <f>IF('Crisis Indicator Data'!#REF!="No Data",1,IF(#REF!&lt;&gt;"",1,0))</f>
        <v>#REF!</v>
      </c>
      <c r="J160" s="205" t="e">
        <f>IF('Crisis Indicator Data'!#REF!="No Data",1,IF(#REF!&lt;&gt;"",1,0))</f>
        <v>#REF!</v>
      </c>
      <c r="K160" s="205" t="e">
        <f>IF('Crisis Indicator Data'!#REF!="No Data",1,IF(#REF!&lt;&gt;"",1,0))</f>
        <v>#REF!</v>
      </c>
      <c r="L160" s="205" t="e">
        <f>IF('Crisis Indicator Data'!#REF!="No Data",1,IF(#REF!&lt;&gt;"",1,0))</f>
        <v>#REF!</v>
      </c>
      <c r="M160" s="205" t="e">
        <f>IF('Crisis Indicator Data'!#REF!="No Data",1,IF(#REF!&lt;&gt;"",1,0))</f>
        <v>#REF!</v>
      </c>
      <c r="N160" s="205" t="e">
        <f>IF('Crisis Indicator Data'!#REF!="No Data",1,IF(#REF!&lt;&gt;"",1,0))</f>
        <v>#REF!</v>
      </c>
      <c r="O160" s="205" t="e">
        <f>IF('Crisis Indicator Data'!#REF!="No Data",1,IF(#REF!&lt;&gt;"",1,0))</f>
        <v>#REF!</v>
      </c>
      <c r="P160" s="205" t="e">
        <f>IF('Crisis Indicator Data'!#REF!="No Data",1,IF(#REF!&lt;&gt;"",1,0))</f>
        <v>#REF!</v>
      </c>
      <c r="Q160" s="205" t="e">
        <f>IF('Crisis Indicator Data'!#REF!="No Data",1,IF(#REF!&lt;&gt;"",1,0))</f>
        <v>#REF!</v>
      </c>
      <c r="R160" s="205" t="e">
        <f>IF('Crisis Indicator Data'!#REF!="No Data",1,IF(#REF!&lt;&gt;"",1,0))</f>
        <v>#REF!</v>
      </c>
      <c r="S160" s="205" t="e">
        <f>IF('Crisis Indicator Data'!#REF!="No Data",1,IF(#REF!&lt;&gt;"",1,0))</f>
        <v>#REF!</v>
      </c>
      <c r="T160" s="205" t="e">
        <f>IF('Crisis Indicator Data'!#REF!="No Data",1,IF(#REF!&lt;&gt;"",1,0))</f>
        <v>#REF!</v>
      </c>
      <c r="U160" s="205" t="e">
        <f>IF('Crisis Indicator Data'!#REF!="No Data",1,IF(#REF!&lt;&gt;"",1,0))</f>
        <v>#REF!</v>
      </c>
      <c r="V160" s="205" t="e">
        <f>IF('Crisis Indicator Data'!#REF!="No Data",1,IF(#REF!&lt;&gt;"",1,0))</f>
        <v>#REF!</v>
      </c>
      <c r="W160" s="205" t="e">
        <f>IF('Crisis Indicator Data'!#REF!="No Data",1,IF(#REF!&lt;&gt;"",1,0))</f>
        <v>#REF!</v>
      </c>
      <c r="X160" s="205" t="e">
        <f>IF('Crisis Indicator Data'!#REF!="No Data",1,IF(#REF!&lt;&gt;"",1,0))</f>
        <v>#REF!</v>
      </c>
      <c r="Y160" s="205" t="e">
        <f>IF('Crisis Indicator Data'!#REF!="No Data",1,IF(#REF!&lt;&gt;"",1,0))</f>
        <v>#REF!</v>
      </c>
      <c r="Z160" s="205" t="e">
        <f>IF('Crisis Indicator Data'!#REF!="No Data",1,IF(#REF!&lt;&gt;"",1,0))</f>
        <v>#REF!</v>
      </c>
      <c r="AA160" s="205" t="e">
        <f>IF('Crisis Indicator Data'!#REF!="No Data",1,IF(#REF!&lt;&gt;"",1,0))</f>
        <v>#REF!</v>
      </c>
      <c r="AB160" s="205" t="e">
        <f>IF('Crisis Indicator Data'!#REF!="No Data",1,IF(#REF!&lt;&gt;"",1,0))</f>
        <v>#REF!</v>
      </c>
      <c r="AC160" s="205" t="e">
        <f>IF('Crisis Indicator Data'!#REF!="No Data",1,IF(#REF!&lt;&gt;"",1,0))</f>
        <v>#REF!</v>
      </c>
      <c r="AD160" s="205" t="e">
        <f>IF('Crisis Indicator Data'!#REF!="No Data",1,IF(#REF!&lt;&gt;"",1,0))</f>
        <v>#REF!</v>
      </c>
      <c r="AE160" s="205" t="e">
        <f>IF('Crisis Indicator Data'!#REF!="No Data",1,IF(#REF!&lt;&gt;"",1,0))</f>
        <v>#REF!</v>
      </c>
      <c r="AF160" s="205" t="e">
        <f>IF('Crisis Indicator Data'!#REF!="No Data",1,IF(#REF!&lt;&gt;"",1,0))</f>
        <v>#REF!</v>
      </c>
      <c r="AG160" s="205" t="e">
        <f>IF('Crisis Indicator Data'!#REF!="No Data",1,IF(#REF!&lt;&gt;"",1,0))</f>
        <v>#REF!</v>
      </c>
      <c r="AH160" s="205" t="e">
        <f>IF('Crisis Indicator Data'!#REF!="No Data",1,IF(#REF!&lt;&gt;"",1,0))</f>
        <v>#REF!</v>
      </c>
      <c r="AI160" s="205" t="e">
        <f>IF('Crisis Indicator Data'!#REF!="No Data",1,IF(#REF!&lt;&gt;"",1,0))</f>
        <v>#REF!</v>
      </c>
      <c r="AJ160" s="205" t="e">
        <f>IF('Crisis Indicator Data'!#REF!="No Data",1,IF(#REF!&lt;&gt;"",1,0))</f>
        <v>#REF!</v>
      </c>
      <c r="AK160" s="205" t="e">
        <f>IF('Crisis Indicator Data'!#REF!="No Data",1,IF(#REF!&lt;&gt;"",1,0))</f>
        <v>#REF!</v>
      </c>
      <c r="AL160" s="205" t="e">
        <f>IF('Crisis Indicator Data'!#REF!="No Data",1,IF(#REF!&lt;&gt;"",1,0))</f>
        <v>#REF!</v>
      </c>
      <c r="AM160" s="205" t="e">
        <f>IF('Crisis Indicator Data'!#REF!="No Data",1,IF(#REF!&lt;&gt;"",1,0))</f>
        <v>#REF!</v>
      </c>
      <c r="AN160" s="205" t="e">
        <f>IF('Crisis Indicator Data'!#REF!="No Data",1,IF(#REF!&lt;&gt;"",1,0))</f>
        <v>#REF!</v>
      </c>
      <c r="AO160" s="205" t="e">
        <f>IF('Crisis Indicator Data'!#REF!="No Data",1,IF(#REF!&lt;&gt;"",1,0))</f>
        <v>#REF!</v>
      </c>
      <c r="AP160" s="205" t="e">
        <f>IF('Crisis Indicator Data'!#REF!="No Data",1,IF(#REF!&lt;&gt;"",1,0))</f>
        <v>#REF!</v>
      </c>
      <c r="AQ160" s="205" t="e">
        <f>IF('Crisis Indicator Data'!#REF!="No Data",1,IF(#REF!&lt;&gt;"",1,0))</f>
        <v>#REF!</v>
      </c>
      <c r="AR160" s="205" t="e">
        <f>IF('Crisis Indicator Data'!#REF!="No Data",1,IF(#REF!&lt;&gt;"",1,0))</f>
        <v>#REF!</v>
      </c>
      <c r="AS160" s="205" t="e">
        <f>IF('Crisis Indicator Data'!#REF!="No Data",1,IF(#REF!&lt;&gt;"",1,0))</f>
        <v>#REF!</v>
      </c>
      <c r="AT160" s="205" t="e">
        <f>IF('Crisis Indicator Data'!#REF!="No Data",1,IF(#REF!&lt;&gt;"",1,0))</f>
        <v>#REF!</v>
      </c>
      <c r="AU160" s="205" t="e">
        <f>IF('Crisis Indicator Data'!#REF!="No Data",1,IF(#REF!&lt;&gt;"",1,0))</f>
        <v>#REF!</v>
      </c>
      <c r="AV160" s="205" t="e">
        <f>IF('Crisis Indicator Data'!#REF!="No Data",1,IF(#REF!&lt;&gt;"",1,0))</f>
        <v>#REF!</v>
      </c>
      <c r="AW160" s="205" t="e">
        <f>IF('Crisis Indicator Data'!#REF!="No Data",1,IF(#REF!&lt;&gt;"",1,0))</f>
        <v>#REF!</v>
      </c>
      <c r="AX160" s="205" t="e">
        <f>IF('Crisis Indicator Data'!#REF!="No Data",1,IF(#REF!&lt;&gt;"",1,0))</f>
        <v>#REF!</v>
      </c>
      <c r="AY160" s="205" t="e">
        <f>IF('Crisis Indicator Data'!#REF!="No Data",1,IF(#REF!&lt;&gt;"",1,0))</f>
        <v>#REF!</v>
      </c>
      <c r="AZ160" s="205" t="e">
        <f>IF('Crisis Indicator Data'!#REF!="No Data",1,IF(#REF!&lt;&gt;"",1,0))</f>
        <v>#REF!</v>
      </c>
      <c r="BA160" t="e">
        <f t="shared" si="8"/>
        <v>#REF!</v>
      </c>
      <c r="BB160" s="22" t="e">
        <f t="shared" si="9"/>
        <v>#REF!</v>
      </c>
    </row>
    <row r="161" spans="1:54" x14ac:dyDescent="0.35">
      <c r="A161" t="s">
        <v>7063</v>
      </c>
      <c r="B161" s="205" t="e">
        <f>IF('Crisis Indicator Data'!#REF!="No Data",1,IF(#REF!&lt;&gt;"",1,0))</f>
        <v>#REF!</v>
      </c>
      <c r="C161" s="205" t="e">
        <f>IF('Crisis Indicator Data'!#REF!="No Data",1,IF(#REF!&lt;&gt;"",1,0))</f>
        <v>#REF!</v>
      </c>
      <c r="D161" s="205" t="e">
        <f>IF('Crisis Indicator Data'!#REF!="No Data",1,IF(#REF!&lt;&gt;"",1,0))</f>
        <v>#REF!</v>
      </c>
      <c r="E161" s="205" t="e">
        <f>IF('Crisis Indicator Data'!#REF!="No Data",1,IF(#REF!&lt;&gt;"",1,0))</f>
        <v>#REF!</v>
      </c>
      <c r="F161" s="205" t="e">
        <f>IF('Crisis Indicator Data'!#REF!="No Data",1,IF(#REF!&lt;&gt;"",1,0))</f>
        <v>#REF!</v>
      </c>
      <c r="G161" s="205" t="e">
        <f>IF('Crisis Indicator Data'!#REF!="No Data",1,IF(#REF!&lt;&gt;"",1,0))</f>
        <v>#REF!</v>
      </c>
      <c r="H161" s="205" t="e">
        <f>IF('Crisis Indicator Data'!#REF!="No Data",1,IF(#REF!&lt;&gt;"",1,0))</f>
        <v>#REF!</v>
      </c>
      <c r="I161" s="205" t="e">
        <f>IF('Crisis Indicator Data'!#REF!="No Data",1,IF(#REF!&lt;&gt;"",1,0))</f>
        <v>#REF!</v>
      </c>
      <c r="J161" s="205" t="e">
        <f>IF('Crisis Indicator Data'!#REF!="No Data",1,IF(#REF!&lt;&gt;"",1,0))</f>
        <v>#REF!</v>
      </c>
      <c r="K161" s="205" t="e">
        <f>IF('Crisis Indicator Data'!#REF!="No Data",1,IF(#REF!&lt;&gt;"",1,0))</f>
        <v>#REF!</v>
      </c>
      <c r="L161" s="205" t="e">
        <f>IF('Crisis Indicator Data'!#REF!="No Data",1,IF(#REF!&lt;&gt;"",1,0))</f>
        <v>#REF!</v>
      </c>
      <c r="M161" s="205" t="e">
        <f>IF('Crisis Indicator Data'!#REF!="No Data",1,IF(#REF!&lt;&gt;"",1,0))</f>
        <v>#REF!</v>
      </c>
      <c r="N161" s="205" t="e">
        <f>IF('Crisis Indicator Data'!#REF!="No Data",1,IF(#REF!&lt;&gt;"",1,0))</f>
        <v>#REF!</v>
      </c>
      <c r="O161" s="205" t="e">
        <f>IF('Crisis Indicator Data'!#REF!="No Data",1,IF(#REF!&lt;&gt;"",1,0))</f>
        <v>#REF!</v>
      </c>
      <c r="P161" s="205" t="e">
        <f>IF('Crisis Indicator Data'!#REF!="No Data",1,IF(#REF!&lt;&gt;"",1,0))</f>
        <v>#REF!</v>
      </c>
      <c r="Q161" s="205" t="e">
        <f>IF('Crisis Indicator Data'!#REF!="No Data",1,IF(#REF!&lt;&gt;"",1,0))</f>
        <v>#REF!</v>
      </c>
      <c r="R161" s="205" t="e">
        <f>IF('Crisis Indicator Data'!#REF!="No Data",1,IF(#REF!&lt;&gt;"",1,0))</f>
        <v>#REF!</v>
      </c>
      <c r="S161" s="205" t="e">
        <f>IF('Crisis Indicator Data'!#REF!="No Data",1,IF(#REF!&lt;&gt;"",1,0))</f>
        <v>#REF!</v>
      </c>
      <c r="T161" s="205" t="e">
        <f>IF('Crisis Indicator Data'!#REF!="No Data",1,IF(#REF!&lt;&gt;"",1,0))</f>
        <v>#REF!</v>
      </c>
      <c r="U161" s="205" t="e">
        <f>IF('Crisis Indicator Data'!#REF!="No Data",1,IF(#REF!&lt;&gt;"",1,0))</f>
        <v>#REF!</v>
      </c>
      <c r="V161" s="205" t="e">
        <f>IF('Crisis Indicator Data'!#REF!="No Data",1,IF(#REF!&lt;&gt;"",1,0))</f>
        <v>#REF!</v>
      </c>
      <c r="W161" s="205" t="e">
        <f>IF('Crisis Indicator Data'!#REF!="No Data",1,IF(#REF!&lt;&gt;"",1,0))</f>
        <v>#REF!</v>
      </c>
      <c r="X161" s="205" t="e">
        <f>IF('Crisis Indicator Data'!#REF!="No Data",1,IF(#REF!&lt;&gt;"",1,0))</f>
        <v>#REF!</v>
      </c>
      <c r="Y161" s="205" t="e">
        <f>IF('Crisis Indicator Data'!#REF!="No Data",1,IF(#REF!&lt;&gt;"",1,0))</f>
        <v>#REF!</v>
      </c>
      <c r="Z161" s="205" t="e">
        <f>IF('Crisis Indicator Data'!#REF!="No Data",1,IF(#REF!&lt;&gt;"",1,0))</f>
        <v>#REF!</v>
      </c>
      <c r="AA161" s="205" t="e">
        <f>IF('Crisis Indicator Data'!#REF!="No Data",1,IF(#REF!&lt;&gt;"",1,0))</f>
        <v>#REF!</v>
      </c>
      <c r="AB161" s="205" t="e">
        <f>IF('Crisis Indicator Data'!#REF!="No Data",1,IF(#REF!&lt;&gt;"",1,0))</f>
        <v>#REF!</v>
      </c>
      <c r="AC161" s="205" t="e">
        <f>IF('Crisis Indicator Data'!#REF!="No Data",1,IF(#REF!&lt;&gt;"",1,0))</f>
        <v>#REF!</v>
      </c>
      <c r="AD161" s="205" t="e">
        <f>IF('Crisis Indicator Data'!#REF!="No Data",1,IF(#REF!&lt;&gt;"",1,0))</f>
        <v>#REF!</v>
      </c>
      <c r="AE161" s="205" t="e">
        <f>IF('Crisis Indicator Data'!#REF!="No Data",1,IF(#REF!&lt;&gt;"",1,0))</f>
        <v>#REF!</v>
      </c>
      <c r="AF161" s="205" t="e">
        <f>IF('Crisis Indicator Data'!#REF!="No Data",1,IF(#REF!&lt;&gt;"",1,0))</f>
        <v>#REF!</v>
      </c>
      <c r="AG161" s="205" t="e">
        <f>IF('Crisis Indicator Data'!#REF!="No Data",1,IF(#REF!&lt;&gt;"",1,0))</f>
        <v>#REF!</v>
      </c>
      <c r="AH161" s="205" t="e">
        <f>IF('Crisis Indicator Data'!#REF!="No Data",1,IF(#REF!&lt;&gt;"",1,0))</f>
        <v>#REF!</v>
      </c>
      <c r="AI161" s="205" t="e">
        <f>IF('Crisis Indicator Data'!#REF!="No Data",1,IF(#REF!&lt;&gt;"",1,0))</f>
        <v>#REF!</v>
      </c>
      <c r="AJ161" s="205" t="e">
        <f>IF('Crisis Indicator Data'!#REF!="No Data",1,IF(#REF!&lt;&gt;"",1,0))</f>
        <v>#REF!</v>
      </c>
      <c r="AK161" s="205" t="e">
        <f>IF('Crisis Indicator Data'!#REF!="No Data",1,IF(#REF!&lt;&gt;"",1,0))</f>
        <v>#REF!</v>
      </c>
      <c r="AL161" s="205" t="e">
        <f>IF('Crisis Indicator Data'!#REF!="No Data",1,IF(#REF!&lt;&gt;"",1,0))</f>
        <v>#REF!</v>
      </c>
      <c r="AM161" s="205" t="e">
        <f>IF('Crisis Indicator Data'!#REF!="No Data",1,IF(#REF!&lt;&gt;"",1,0))</f>
        <v>#REF!</v>
      </c>
      <c r="AN161" s="205" t="e">
        <f>IF('Crisis Indicator Data'!#REF!="No Data",1,IF(#REF!&lt;&gt;"",1,0))</f>
        <v>#REF!</v>
      </c>
      <c r="AO161" s="205" t="e">
        <f>IF('Crisis Indicator Data'!#REF!="No Data",1,IF(#REF!&lt;&gt;"",1,0))</f>
        <v>#REF!</v>
      </c>
      <c r="AP161" s="205" t="e">
        <f>IF('Crisis Indicator Data'!#REF!="No Data",1,IF(#REF!&lt;&gt;"",1,0))</f>
        <v>#REF!</v>
      </c>
      <c r="AQ161" s="205" t="e">
        <f>IF('Crisis Indicator Data'!#REF!="No Data",1,IF(#REF!&lt;&gt;"",1,0))</f>
        <v>#REF!</v>
      </c>
      <c r="AR161" s="205" t="e">
        <f>IF('Crisis Indicator Data'!#REF!="No Data",1,IF(#REF!&lt;&gt;"",1,0))</f>
        <v>#REF!</v>
      </c>
      <c r="AS161" s="205" t="e">
        <f>IF('Crisis Indicator Data'!#REF!="No Data",1,IF(#REF!&lt;&gt;"",1,0))</f>
        <v>#REF!</v>
      </c>
      <c r="AT161" s="205" t="e">
        <f>IF('Crisis Indicator Data'!#REF!="No Data",1,IF(#REF!&lt;&gt;"",1,0))</f>
        <v>#REF!</v>
      </c>
      <c r="AU161" s="205" t="e">
        <f>IF('Crisis Indicator Data'!#REF!="No Data",1,IF(#REF!&lt;&gt;"",1,0))</f>
        <v>#REF!</v>
      </c>
      <c r="AV161" s="205" t="e">
        <f>IF('Crisis Indicator Data'!#REF!="No Data",1,IF(#REF!&lt;&gt;"",1,0))</f>
        <v>#REF!</v>
      </c>
      <c r="AW161" s="205" t="e">
        <f>IF('Crisis Indicator Data'!#REF!="No Data",1,IF(#REF!&lt;&gt;"",1,0))</f>
        <v>#REF!</v>
      </c>
      <c r="AX161" s="205" t="e">
        <f>IF('Crisis Indicator Data'!#REF!="No Data",1,IF(#REF!&lt;&gt;"",1,0))</f>
        <v>#REF!</v>
      </c>
      <c r="AY161" s="205" t="e">
        <f>IF('Crisis Indicator Data'!#REF!="No Data",1,IF(#REF!&lt;&gt;"",1,0))</f>
        <v>#REF!</v>
      </c>
      <c r="AZ161" s="205" t="e">
        <f>IF('Crisis Indicator Data'!#REF!="No Data",1,IF(#REF!&lt;&gt;"",1,0))</f>
        <v>#REF!</v>
      </c>
      <c r="BA161" t="e">
        <f t="shared" si="8"/>
        <v>#REF!</v>
      </c>
      <c r="BB161" s="22" t="e">
        <f t="shared" si="9"/>
        <v>#REF!</v>
      </c>
    </row>
    <row r="162" spans="1:54" x14ac:dyDescent="0.35">
      <c r="A162" t="s">
        <v>7140</v>
      </c>
      <c r="B162" s="205" t="e">
        <f>IF('Crisis Indicator Data'!#REF!="No Data",1,IF(#REF!&lt;&gt;"",1,0))</f>
        <v>#REF!</v>
      </c>
      <c r="C162" s="205" t="e">
        <f>IF('Crisis Indicator Data'!#REF!="No Data",1,IF(#REF!&lt;&gt;"",1,0))</f>
        <v>#REF!</v>
      </c>
      <c r="D162" s="205" t="e">
        <f>IF('Crisis Indicator Data'!#REF!="No Data",1,IF(#REF!&lt;&gt;"",1,0))</f>
        <v>#REF!</v>
      </c>
      <c r="E162" s="205" t="e">
        <f>IF('Crisis Indicator Data'!#REF!="No Data",1,IF(#REF!&lt;&gt;"",1,0))</f>
        <v>#REF!</v>
      </c>
      <c r="F162" s="205" t="e">
        <f>IF('Crisis Indicator Data'!#REF!="No Data",1,IF(#REF!&lt;&gt;"",1,0))</f>
        <v>#REF!</v>
      </c>
      <c r="G162" s="205" t="e">
        <f>IF('Crisis Indicator Data'!#REF!="No Data",1,IF(#REF!&lt;&gt;"",1,0))</f>
        <v>#REF!</v>
      </c>
      <c r="H162" s="205" t="e">
        <f>IF('Crisis Indicator Data'!#REF!="No Data",1,IF(#REF!&lt;&gt;"",1,0))</f>
        <v>#REF!</v>
      </c>
      <c r="I162" s="205" t="e">
        <f>IF('Crisis Indicator Data'!#REF!="No Data",1,IF(#REF!&lt;&gt;"",1,0))</f>
        <v>#REF!</v>
      </c>
      <c r="J162" s="205" t="e">
        <f>IF('Crisis Indicator Data'!#REF!="No Data",1,IF(#REF!&lt;&gt;"",1,0))</f>
        <v>#REF!</v>
      </c>
      <c r="K162" s="205" t="e">
        <f>IF('Crisis Indicator Data'!#REF!="No Data",1,IF(#REF!&lt;&gt;"",1,0))</f>
        <v>#REF!</v>
      </c>
      <c r="L162" s="205" t="e">
        <f>IF('Crisis Indicator Data'!#REF!="No Data",1,IF(#REF!&lt;&gt;"",1,0))</f>
        <v>#REF!</v>
      </c>
      <c r="M162" s="205" t="e">
        <f>IF('Crisis Indicator Data'!#REF!="No Data",1,IF(#REF!&lt;&gt;"",1,0))</f>
        <v>#REF!</v>
      </c>
      <c r="N162" s="205" t="e">
        <f>IF('Crisis Indicator Data'!#REF!="No Data",1,IF(#REF!&lt;&gt;"",1,0))</f>
        <v>#REF!</v>
      </c>
      <c r="O162" s="205" t="e">
        <f>IF('Crisis Indicator Data'!#REF!="No Data",1,IF(#REF!&lt;&gt;"",1,0))</f>
        <v>#REF!</v>
      </c>
      <c r="P162" s="205" t="e">
        <f>IF('Crisis Indicator Data'!#REF!="No Data",1,IF(#REF!&lt;&gt;"",1,0))</f>
        <v>#REF!</v>
      </c>
      <c r="Q162" s="205" t="e">
        <f>IF('Crisis Indicator Data'!#REF!="No Data",1,IF(#REF!&lt;&gt;"",1,0))</f>
        <v>#REF!</v>
      </c>
      <c r="R162" s="205" t="e">
        <f>IF('Crisis Indicator Data'!#REF!="No Data",1,IF(#REF!&lt;&gt;"",1,0))</f>
        <v>#REF!</v>
      </c>
      <c r="S162" s="205" t="e">
        <f>IF('Crisis Indicator Data'!#REF!="No Data",1,IF(#REF!&lt;&gt;"",1,0))</f>
        <v>#REF!</v>
      </c>
      <c r="T162" s="205" t="e">
        <f>IF('Crisis Indicator Data'!#REF!="No Data",1,IF(#REF!&lt;&gt;"",1,0))</f>
        <v>#REF!</v>
      </c>
      <c r="U162" s="205" t="e">
        <f>IF('Crisis Indicator Data'!#REF!="No Data",1,IF(#REF!&lt;&gt;"",1,0))</f>
        <v>#REF!</v>
      </c>
      <c r="V162" s="205" t="e">
        <f>IF('Crisis Indicator Data'!#REF!="No Data",1,IF(#REF!&lt;&gt;"",1,0))</f>
        <v>#REF!</v>
      </c>
      <c r="W162" s="205" t="e">
        <f>IF('Crisis Indicator Data'!#REF!="No Data",1,IF(#REF!&lt;&gt;"",1,0))</f>
        <v>#REF!</v>
      </c>
      <c r="X162" s="205" t="e">
        <f>IF('Crisis Indicator Data'!#REF!="No Data",1,IF(#REF!&lt;&gt;"",1,0))</f>
        <v>#REF!</v>
      </c>
      <c r="Y162" s="205" t="e">
        <f>IF('Crisis Indicator Data'!#REF!="No Data",1,IF(#REF!&lt;&gt;"",1,0))</f>
        <v>#REF!</v>
      </c>
      <c r="Z162" s="205" t="e">
        <f>IF('Crisis Indicator Data'!#REF!="No Data",1,IF(#REF!&lt;&gt;"",1,0))</f>
        <v>#REF!</v>
      </c>
      <c r="AA162" s="205" t="e">
        <f>IF('Crisis Indicator Data'!#REF!="No Data",1,IF(#REF!&lt;&gt;"",1,0))</f>
        <v>#REF!</v>
      </c>
      <c r="AB162" s="205" t="e">
        <f>IF('Crisis Indicator Data'!#REF!="No Data",1,IF(#REF!&lt;&gt;"",1,0))</f>
        <v>#REF!</v>
      </c>
      <c r="AC162" s="205" t="e">
        <f>IF('Crisis Indicator Data'!#REF!="No Data",1,IF(#REF!&lt;&gt;"",1,0))</f>
        <v>#REF!</v>
      </c>
      <c r="AD162" s="205" t="e">
        <f>IF('Crisis Indicator Data'!#REF!="No Data",1,IF(#REF!&lt;&gt;"",1,0))</f>
        <v>#REF!</v>
      </c>
      <c r="AE162" s="205" t="e">
        <f>IF('Crisis Indicator Data'!#REF!="No Data",1,IF(#REF!&lt;&gt;"",1,0))</f>
        <v>#REF!</v>
      </c>
      <c r="AF162" s="205" t="e">
        <f>IF('Crisis Indicator Data'!#REF!="No Data",1,IF(#REF!&lt;&gt;"",1,0))</f>
        <v>#REF!</v>
      </c>
      <c r="AG162" s="205" t="e">
        <f>IF('Crisis Indicator Data'!#REF!="No Data",1,IF(#REF!&lt;&gt;"",1,0))</f>
        <v>#REF!</v>
      </c>
      <c r="AH162" s="205" t="e">
        <f>IF('Crisis Indicator Data'!#REF!="No Data",1,IF(#REF!&lt;&gt;"",1,0))</f>
        <v>#REF!</v>
      </c>
      <c r="AI162" s="205" t="e">
        <f>IF('Crisis Indicator Data'!#REF!="No Data",1,IF(#REF!&lt;&gt;"",1,0))</f>
        <v>#REF!</v>
      </c>
      <c r="AJ162" s="205" t="e">
        <f>IF('Crisis Indicator Data'!#REF!="No Data",1,IF(#REF!&lt;&gt;"",1,0))</f>
        <v>#REF!</v>
      </c>
      <c r="AK162" s="205" t="e">
        <f>IF('Crisis Indicator Data'!#REF!="No Data",1,IF(#REF!&lt;&gt;"",1,0))</f>
        <v>#REF!</v>
      </c>
      <c r="AL162" s="205" t="e">
        <f>IF('Crisis Indicator Data'!#REF!="No Data",1,IF(#REF!&lt;&gt;"",1,0))</f>
        <v>#REF!</v>
      </c>
      <c r="AM162" s="205" t="e">
        <f>IF('Crisis Indicator Data'!#REF!="No Data",1,IF(#REF!&lt;&gt;"",1,0))</f>
        <v>#REF!</v>
      </c>
      <c r="AN162" s="205" t="e">
        <f>IF('Crisis Indicator Data'!#REF!="No Data",1,IF(#REF!&lt;&gt;"",1,0))</f>
        <v>#REF!</v>
      </c>
      <c r="AO162" s="205" t="e">
        <f>IF('Crisis Indicator Data'!#REF!="No Data",1,IF(#REF!&lt;&gt;"",1,0))</f>
        <v>#REF!</v>
      </c>
      <c r="AP162" s="205" t="e">
        <f>IF('Crisis Indicator Data'!#REF!="No Data",1,IF(#REF!&lt;&gt;"",1,0))</f>
        <v>#REF!</v>
      </c>
      <c r="AQ162" s="205" t="e">
        <f>IF('Crisis Indicator Data'!#REF!="No Data",1,IF(#REF!&lt;&gt;"",1,0))</f>
        <v>#REF!</v>
      </c>
      <c r="AR162" s="205" t="e">
        <f>IF('Crisis Indicator Data'!#REF!="No Data",1,IF(#REF!&lt;&gt;"",1,0))</f>
        <v>#REF!</v>
      </c>
      <c r="AS162" s="205" t="e">
        <f>IF('Crisis Indicator Data'!#REF!="No Data",1,IF(#REF!&lt;&gt;"",1,0))</f>
        <v>#REF!</v>
      </c>
      <c r="AT162" s="205" t="e">
        <f>IF('Crisis Indicator Data'!#REF!="No Data",1,IF(#REF!&lt;&gt;"",1,0))</f>
        <v>#REF!</v>
      </c>
      <c r="AU162" s="205" t="e">
        <f>IF('Crisis Indicator Data'!#REF!="No Data",1,IF(#REF!&lt;&gt;"",1,0))</f>
        <v>#REF!</v>
      </c>
      <c r="AV162" s="205" t="e">
        <f>IF('Crisis Indicator Data'!#REF!="No Data",1,IF(#REF!&lt;&gt;"",1,0))</f>
        <v>#REF!</v>
      </c>
      <c r="AW162" s="205" t="e">
        <f>IF('Crisis Indicator Data'!#REF!="No Data",1,IF(#REF!&lt;&gt;"",1,0))</f>
        <v>#REF!</v>
      </c>
      <c r="AX162" s="205" t="e">
        <f>IF('Crisis Indicator Data'!#REF!="No Data",1,IF(#REF!&lt;&gt;"",1,0))</f>
        <v>#REF!</v>
      </c>
      <c r="AY162" s="205" t="e">
        <f>IF('Crisis Indicator Data'!#REF!="No Data",1,IF(#REF!&lt;&gt;"",1,0))</f>
        <v>#REF!</v>
      </c>
      <c r="AZ162" s="205" t="e">
        <f>IF('Crisis Indicator Data'!#REF!="No Data",1,IF(#REF!&lt;&gt;"",1,0))</f>
        <v>#REF!</v>
      </c>
      <c r="BA162" t="e">
        <f t="shared" ref="BA162:BA192" si="10">SUM(B162:AZ162)</f>
        <v>#REF!</v>
      </c>
      <c r="BB162" s="22" t="e">
        <f t="shared" ref="BB162:BB192" si="11">BA162/51</f>
        <v>#REF!</v>
      </c>
    </row>
    <row r="163" spans="1:54" x14ac:dyDescent="0.35">
      <c r="A163" t="s">
        <v>7156</v>
      </c>
      <c r="B163" s="205" t="e">
        <f>IF('Crisis Indicator Data'!#REF!="No Data",1,IF(#REF!&lt;&gt;"",1,0))</f>
        <v>#REF!</v>
      </c>
      <c r="C163" s="205" t="e">
        <f>IF('Crisis Indicator Data'!#REF!="No Data",1,IF(#REF!&lt;&gt;"",1,0))</f>
        <v>#REF!</v>
      </c>
      <c r="D163" s="205" t="e">
        <f>IF('Crisis Indicator Data'!#REF!="No Data",1,IF(#REF!&lt;&gt;"",1,0))</f>
        <v>#REF!</v>
      </c>
      <c r="E163" s="205" t="e">
        <f>IF('Crisis Indicator Data'!#REF!="No Data",1,IF(#REF!&lt;&gt;"",1,0))</f>
        <v>#REF!</v>
      </c>
      <c r="F163" s="205" t="e">
        <f>IF('Crisis Indicator Data'!#REF!="No Data",1,IF(#REF!&lt;&gt;"",1,0))</f>
        <v>#REF!</v>
      </c>
      <c r="G163" s="205" t="e">
        <f>IF('Crisis Indicator Data'!#REF!="No Data",1,IF(#REF!&lt;&gt;"",1,0))</f>
        <v>#REF!</v>
      </c>
      <c r="H163" s="205" t="e">
        <f>IF('Crisis Indicator Data'!#REF!="No Data",1,IF(#REF!&lt;&gt;"",1,0))</f>
        <v>#REF!</v>
      </c>
      <c r="I163" s="205" t="e">
        <f>IF('Crisis Indicator Data'!#REF!="No Data",1,IF(#REF!&lt;&gt;"",1,0))</f>
        <v>#REF!</v>
      </c>
      <c r="J163" s="205" t="e">
        <f>IF('Crisis Indicator Data'!#REF!="No Data",1,IF(#REF!&lt;&gt;"",1,0))</f>
        <v>#REF!</v>
      </c>
      <c r="K163" s="205" t="e">
        <f>IF('Crisis Indicator Data'!#REF!="No Data",1,IF(#REF!&lt;&gt;"",1,0))</f>
        <v>#REF!</v>
      </c>
      <c r="L163" s="205" t="e">
        <f>IF('Crisis Indicator Data'!#REF!="No Data",1,IF(#REF!&lt;&gt;"",1,0))</f>
        <v>#REF!</v>
      </c>
      <c r="M163" s="205" t="e">
        <f>IF('Crisis Indicator Data'!#REF!="No Data",1,IF(#REF!&lt;&gt;"",1,0))</f>
        <v>#REF!</v>
      </c>
      <c r="N163" s="205" t="e">
        <f>IF('Crisis Indicator Data'!#REF!="No Data",1,IF(#REF!&lt;&gt;"",1,0))</f>
        <v>#REF!</v>
      </c>
      <c r="O163" s="205" t="e">
        <f>IF('Crisis Indicator Data'!#REF!="No Data",1,IF(#REF!&lt;&gt;"",1,0))</f>
        <v>#REF!</v>
      </c>
      <c r="P163" s="205" t="e">
        <f>IF('Crisis Indicator Data'!#REF!="No Data",1,IF(#REF!&lt;&gt;"",1,0))</f>
        <v>#REF!</v>
      </c>
      <c r="Q163" s="205" t="e">
        <f>IF('Crisis Indicator Data'!#REF!="No Data",1,IF(#REF!&lt;&gt;"",1,0))</f>
        <v>#REF!</v>
      </c>
      <c r="R163" s="205" t="e">
        <f>IF('Crisis Indicator Data'!#REF!="No Data",1,IF(#REF!&lt;&gt;"",1,0))</f>
        <v>#REF!</v>
      </c>
      <c r="S163" s="205" t="e">
        <f>IF('Crisis Indicator Data'!#REF!="No Data",1,IF(#REF!&lt;&gt;"",1,0))</f>
        <v>#REF!</v>
      </c>
      <c r="T163" s="205" t="e">
        <f>IF('Crisis Indicator Data'!#REF!="No Data",1,IF(#REF!&lt;&gt;"",1,0))</f>
        <v>#REF!</v>
      </c>
      <c r="U163" s="205" t="e">
        <f>IF('Crisis Indicator Data'!#REF!="No Data",1,IF(#REF!&lt;&gt;"",1,0))</f>
        <v>#REF!</v>
      </c>
      <c r="V163" s="205" t="e">
        <f>IF('Crisis Indicator Data'!#REF!="No Data",1,IF(#REF!&lt;&gt;"",1,0))</f>
        <v>#REF!</v>
      </c>
      <c r="W163" s="205" t="e">
        <f>IF('Crisis Indicator Data'!#REF!="No Data",1,IF(#REF!&lt;&gt;"",1,0))</f>
        <v>#REF!</v>
      </c>
      <c r="X163" s="205" t="e">
        <f>IF('Crisis Indicator Data'!#REF!="No Data",1,IF(#REF!&lt;&gt;"",1,0))</f>
        <v>#REF!</v>
      </c>
      <c r="Y163" s="205" t="e">
        <f>IF('Crisis Indicator Data'!#REF!="No Data",1,IF(#REF!&lt;&gt;"",1,0))</f>
        <v>#REF!</v>
      </c>
      <c r="Z163" s="205" t="e">
        <f>IF('Crisis Indicator Data'!#REF!="No Data",1,IF(#REF!&lt;&gt;"",1,0))</f>
        <v>#REF!</v>
      </c>
      <c r="AA163" s="205" t="e">
        <f>IF('Crisis Indicator Data'!#REF!="No Data",1,IF(#REF!&lt;&gt;"",1,0))</f>
        <v>#REF!</v>
      </c>
      <c r="AB163" s="205" t="e">
        <f>IF('Crisis Indicator Data'!#REF!="No Data",1,IF(#REF!&lt;&gt;"",1,0))</f>
        <v>#REF!</v>
      </c>
      <c r="AC163" s="205" t="e">
        <f>IF('Crisis Indicator Data'!#REF!="No Data",1,IF(#REF!&lt;&gt;"",1,0))</f>
        <v>#REF!</v>
      </c>
      <c r="AD163" s="205" t="e">
        <f>IF('Crisis Indicator Data'!#REF!="No Data",1,IF(#REF!&lt;&gt;"",1,0))</f>
        <v>#REF!</v>
      </c>
      <c r="AE163" s="205" t="e">
        <f>IF('Crisis Indicator Data'!#REF!="No Data",1,IF(#REF!&lt;&gt;"",1,0))</f>
        <v>#REF!</v>
      </c>
      <c r="AF163" s="205" t="e">
        <f>IF('Crisis Indicator Data'!#REF!="No Data",1,IF(#REF!&lt;&gt;"",1,0))</f>
        <v>#REF!</v>
      </c>
      <c r="AG163" s="205" t="e">
        <f>IF('Crisis Indicator Data'!#REF!="No Data",1,IF(#REF!&lt;&gt;"",1,0))</f>
        <v>#REF!</v>
      </c>
      <c r="AH163" s="205" t="e">
        <f>IF('Crisis Indicator Data'!#REF!="No Data",1,IF(#REF!&lt;&gt;"",1,0))</f>
        <v>#REF!</v>
      </c>
      <c r="AI163" s="205" t="e">
        <f>IF('Crisis Indicator Data'!#REF!="No Data",1,IF(#REF!&lt;&gt;"",1,0))</f>
        <v>#REF!</v>
      </c>
      <c r="AJ163" s="205" t="e">
        <f>IF('Crisis Indicator Data'!#REF!="No Data",1,IF(#REF!&lt;&gt;"",1,0))</f>
        <v>#REF!</v>
      </c>
      <c r="AK163" s="205" t="e">
        <f>IF('Crisis Indicator Data'!#REF!="No Data",1,IF(#REF!&lt;&gt;"",1,0))</f>
        <v>#REF!</v>
      </c>
      <c r="AL163" s="205" t="e">
        <f>IF('Crisis Indicator Data'!#REF!="No Data",1,IF(#REF!&lt;&gt;"",1,0))</f>
        <v>#REF!</v>
      </c>
      <c r="AM163" s="205" t="e">
        <f>IF('Crisis Indicator Data'!#REF!="No Data",1,IF(#REF!&lt;&gt;"",1,0))</f>
        <v>#REF!</v>
      </c>
      <c r="AN163" s="205" t="e">
        <f>IF('Crisis Indicator Data'!#REF!="No Data",1,IF(#REF!&lt;&gt;"",1,0))</f>
        <v>#REF!</v>
      </c>
      <c r="AO163" s="205" t="e">
        <f>IF('Crisis Indicator Data'!#REF!="No Data",1,IF(#REF!&lt;&gt;"",1,0))</f>
        <v>#REF!</v>
      </c>
      <c r="AP163" s="205" t="e">
        <f>IF('Crisis Indicator Data'!#REF!="No Data",1,IF(#REF!&lt;&gt;"",1,0))</f>
        <v>#REF!</v>
      </c>
      <c r="AQ163" s="205" t="e">
        <f>IF('Crisis Indicator Data'!#REF!="No Data",1,IF(#REF!&lt;&gt;"",1,0))</f>
        <v>#REF!</v>
      </c>
      <c r="AR163" s="205" t="e">
        <f>IF('Crisis Indicator Data'!#REF!="No Data",1,IF(#REF!&lt;&gt;"",1,0))</f>
        <v>#REF!</v>
      </c>
      <c r="AS163" s="205" t="e">
        <f>IF('Crisis Indicator Data'!#REF!="No Data",1,IF(#REF!&lt;&gt;"",1,0))</f>
        <v>#REF!</v>
      </c>
      <c r="AT163" s="205" t="e">
        <f>IF('Crisis Indicator Data'!#REF!="No Data",1,IF(#REF!&lt;&gt;"",1,0))</f>
        <v>#REF!</v>
      </c>
      <c r="AU163" s="205" t="e">
        <f>IF('Crisis Indicator Data'!#REF!="No Data",1,IF(#REF!&lt;&gt;"",1,0))</f>
        <v>#REF!</v>
      </c>
      <c r="AV163" s="205" t="e">
        <f>IF('Crisis Indicator Data'!#REF!="No Data",1,IF(#REF!&lt;&gt;"",1,0))</f>
        <v>#REF!</v>
      </c>
      <c r="AW163" s="205" t="e">
        <f>IF('Crisis Indicator Data'!#REF!="No Data",1,IF(#REF!&lt;&gt;"",1,0))</f>
        <v>#REF!</v>
      </c>
      <c r="AX163" s="205" t="e">
        <f>IF('Crisis Indicator Data'!#REF!="No Data",1,IF(#REF!&lt;&gt;"",1,0))</f>
        <v>#REF!</v>
      </c>
      <c r="AY163" s="205" t="e">
        <f>IF('Crisis Indicator Data'!#REF!="No Data",1,IF(#REF!&lt;&gt;"",1,0))</f>
        <v>#REF!</v>
      </c>
      <c r="AZ163" s="205" t="e">
        <f>IF('Crisis Indicator Data'!#REF!="No Data",1,IF(#REF!&lt;&gt;"",1,0))</f>
        <v>#REF!</v>
      </c>
      <c r="BA163" t="e">
        <f t="shared" si="10"/>
        <v>#REF!</v>
      </c>
      <c r="BB163" s="22" t="e">
        <f t="shared" si="11"/>
        <v>#REF!</v>
      </c>
    </row>
    <row r="164" spans="1:54" x14ac:dyDescent="0.35">
      <c r="A164" t="s">
        <v>7163</v>
      </c>
      <c r="B164" s="205" t="e">
        <f>IF('Crisis Indicator Data'!#REF!="No Data",1,IF(#REF!&lt;&gt;"",1,0))</f>
        <v>#REF!</v>
      </c>
      <c r="C164" s="205" t="e">
        <f>IF('Crisis Indicator Data'!#REF!="No Data",1,IF(#REF!&lt;&gt;"",1,0))</f>
        <v>#REF!</v>
      </c>
      <c r="D164" s="205" t="e">
        <f>IF('Crisis Indicator Data'!#REF!="No Data",1,IF(#REF!&lt;&gt;"",1,0))</f>
        <v>#REF!</v>
      </c>
      <c r="E164" s="205" t="e">
        <f>IF('Crisis Indicator Data'!#REF!="No Data",1,IF(#REF!&lt;&gt;"",1,0))</f>
        <v>#REF!</v>
      </c>
      <c r="F164" s="205" t="e">
        <f>IF('Crisis Indicator Data'!#REF!="No Data",1,IF(#REF!&lt;&gt;"",1,0))</f>
        <v>#REF!</v>
      </c>
      <c r="G164" s="205" t="e">
        <f>IF('Crisis Indicator Data'!#REF!="No Data",1,IF(#REF!&lt;&gt;"",1,0))</f>
        <v>#REF!</v>
      </c>
      <c r="H164" s="205" t="e">
        <f>IF('Crisis Indicator Data'!#REF!="No Data",1,IF(#REF!&lt;&gt;"",1,0))</f>
        <v>#REF!</v>
      </c>
      <c r="I164" s="205" t="e">
        <f>IF('Crisis Indicator Data'!#REF!="No Data",1,IF(#REF!&lt;&gt;"",1,0))</f>
        <v>#REF!</v>
      </c>
      <c r="J164" s="205" t="e">
        <f>IF('Crisis Indicator Data'!#REF!="No Data",1,IF(#REF!&lt;&gt;"",1,0))</f>
        <v>#REF!</v>
      </c>
      <c r="K164" s="205" t="e">
        <f>IF('Crisis Indicator Data'!#REF!="No Data",1,IF(#REF!&lt;&gt;"",1,0))</f>
        <v>#REF!</v>
      </c>
      <c r="L164" s="205" t="e">
        <f>IF('Crisis Indicator Data'!#REF!="No Data",1,IF(#REF!&lt;&gt;"",1,0))</f>
        <v>#REF!</v>
      </c>
      <c r="M164" s="205" t="e">
        <f>IF('Crisis Indicator Data'!#REF!="No Data",1,IF(#REF!&lt;&gt;"",1,0))</f>
        <v>#REF!</v>
      </c>
      <c r="N164" s="205" t="e">
        <f>IF('Crisis Indicator Data'!#REF!="No Data",1,IF(#REF!&lt;&gt;"",1,0))</f>
        <v>#REF!</v>
      </c>
      <c r="O164" s="205" t="e">
        <f>IF('Crisis Indicator Data'!#REF!="No Data",1,IF(#REF!&lt;&gt;"",1,0))</f>
        <v>#REF!</v>
      </c>
      <c r="P164" s="205" t="e">
        <f>IF('Crisis Indicator Data'!#REF!="No Data",1,IF(#REF!&lt;&gt;"",1,0))</f>
        <v>#REF!</v>
      </c>
      <c r="Q164" s="205" t="e">
        <f>IF('Crisis Indicator Data'!#REF!="No Data",1,IF(#REF!&lt;&gt;"",1,0))</f>
        <v>#REF!</v>
      </c>
      <c r="R164" s="205" t="e">
        <f>IF('Crisis Indicator Data'!#REF!="No Data",1,IF(#REF!&lt;&gt;"",1,0))</f>
        <v>#REF!</v>
      </c>
      <c r="S164" s="205" t="e">
        <f>IF('Crisis Indicator Data'!#REF!="No Data",1,IF(#REF!&lt;&gt;"",1,0))</f>
        <v>#REF!</v>
      </c>
      <c r="T164" s="205" t="e">
        <f>IF('Crisis Indicator Data'!#REF!="No Data",1,IF(#REF!&lt;&gt;"",1,0))</f>
        <v>#REF!</v>
      </c>
      <c r="U164" s="205" t="e">
        <f>IF('Crisis Indicator Data'!#REF!="No Data",1,IF(#REF!&lt;&gt;"",1,0))</f>
        <v>#REF!</v>
      </c>
      <c r="V164" s="205" t="e">
        <f>IF('Crisis Indicator Data'!#REF!="No Data",1,IF(#REF!&lt;&gt;"",1,0))</f>
        <v>#REF!</v>
      </c>
      <c r="W164" s="205" t="e">
        <f>IF('Crisis Indicator Data'!#REF!="No Data",1,IF(#REF!&lt;&gt;"",1,0))</f>
        <v>#REF!</v>
      </c>
      <c r="X164" s="205" t="e">
        <f>IF('Crisis Indicator Data'!#REF!="No Data",1,IF(#REF!&lt;&gt;"",1,0))</f>
        <v>#REF!</v>
      </c>
      <c r="Y164" s="205" t="e">
        <f>IF('Crisis Indicator Data'!#REF!="No Data",1,IF(#REF!&lt;&gt;"",1,0))</f>
        <v>#REF!</v>
      </c>
      <c r="Z164" s="205" t="e">
        <f>IF('Crisis Indicator Data'!#REF!="No Data",1,IF(#REF!&lt;&gt;"",1,0))</f>
        <v>#REF!</v>
      </c>
      <c r="AA164" s="205" t="e">
        <f>IF('Crisis Indicator Data'!#REF!="No Data",1,IF(#REF!&lt;&gt;"",1,0))</f>
        <v>#REF!</v>
      </c>
      <c r="AB164" s="205" t="e">
        <f>IF('Crisis Indicator Data'!#REF!="No Data",1,IF(#REF!&lt;&gt;"",1,0))</f>
        <v>#REF!</v>
      </c>
      <c r="AC164" s="205" t="e">
        <f>IF('Crisis Indicator Data'!#REF!="No Data",1,IF(#REF!&lt;&gt;"",1,0))</f>
        <v>#REF!</v>
      </c>
      <c r="AD164" s="205" t="e">
        <f>IF('Crisis Indicator Data'!#REF!="No Data",1,IF(#REF!&lt;&gt;"",1,0))</f>
        <v>#REF!</v>
      </c>
      <c r="AE164" s="205" t="e">
        <f>IF('Crisis Indicator Data'!#REF!="No Data",1,IF(#REF!&lt;&gt;"",1,0))</f>
        <v>#REF!</v>
      </c>
      <c r="AF164" s="205" t="e">
        <f>IF('Crisis Indicator Data'!#REF!="No Data",1,IF(#REF!&lt;&gt;"",1,0))</f>
        <v>#REF!</v>
      </c>
      <c r="AG164" s="205" t="e">
        <f>IF('Crisis Indicator Data'!#REF!="No Data",1,IF(#REF!&lt;&gt;"",1,0))</f>
        <v>#REF!</v>
      </c>
      <c r="AH164" s="205" t="e">
        <f>IF('Crisis Indicator Data'!#REF!="No Data",1,IF(#REF!&lt;&gt;"",1,0))</f>
        <v>#REF!</v>
      </c>
      <c r="AI164" s="205" t="e">
        <f>IF('Crisis Indicator Data'!#REF!="No Data",1,IF(#REF!&lt;&gt;"",1,0))</f>
        <v>#REF!</v>
      </c>
      <c r="AJ164" s="205" t="e">
        <f>IF('Crisis Indicator Data'!#REF!="No Data",1,IF(#REF!&lt;&gt;"",1,0))</f>
        <v>#REF!</v>
      </c>
      <c r="AK164" s="205" t="e">
        <f>IF('Crisis Indicator Data'!#REF!="No Data",1,IF(#REF!&lt;&gt;"",1,0))</f>
        <v>#REF!</v>
      </c>
      <c r="AL164" s="205" t="e">
        <f>IF('Crisis Indicator Data'!#REF!="No Data",1,IF(#REF!&lt;&gt;"",1,0))</f>
        <v>#REF!</v>
      </c>
      <c r="AM164" s="205" t="e">
        <f>IF('Crisis Indicator Data'!#REF!="No Data",1,IF(#REF!&lt;&gt;"",1,0))</f>
        <v>#REF!</v>
      </c>
      <c r="AN164" s="205" t="e">
        <f>IF('Crisis Indicator Data'!#REF!="No Data",1,IF(#REF!&lt;&gt;"",1,0))</f>
        <v>#REF!</v>
      </c>
      <c r="AO164" s="205" t="e">
        <f>IF('Crisis Indicator Data'!#REF!="No Data",1,IF(#REF!&lt;&gt;"",1,0))</f>
        <v>#REF!</v>
      </c>
      <c r="AP164" s="205" t="e">
        <f>IF('Crisis Indicator Data'!#REF!="No Data",1,IF(#REF!&lt;&gt;"",1,0))</f>
        <v>#REF!</v>
      </c>
      <c r="AQ164" s="205" t="e">
        <f>IF('Crisis Indicator Data'!#REF!="No Data",1,IF(#REF!&lt;&gt;"",1,0))</f>
        <v>#REF!</v>
      </c>
      <c r="AR164" s="205" t="e">
        <f>IF('Crisis Indicator Data'!#REF!="No Data",1,IF(#REF!&lt;&gt;"",1,0))</f>
        <v>#REF!</v>
      </c>
      <c r="AS164" s="205" t="e">
        <f>IF('Crisis Indicator Data'!#REF!="No Data",1,IF(#REF!&lt;&gt;"",1,0))</f>
        <v>#REF!</v>
      </c>
      <c r="AT164" s="205" t="e">
        <f>IF('Crisis Indicator Data'!#REF!="No Data",1,IF(#REF!&lt;&gt;"",1,0))</f>
        <v>#REF!</v>
      </c>
      <c r="AU164" s="205" t="e">
        <f>IF('Crisis Indicator Data'!#REF!="No Data",1,IF(#REF!&lt;&gt;"",1,0))</f>
        <v>#REF!</v>
      </c>
      <c r="AV164" s="205" t="e">
        <f>IF('Crisis Indicator Data'!#REF!="No Data",1,IF(#REF!&lt;&gt;"",1,0))</f>
        <v>#REF!</v>
      </c>
      <c r="AW164" s="205" t="e">
        <f>IF('Crisis Indicator Data'!#REF!="No Data",1,IF(#REF!&lt;&gt;"",1,0))</f>
        <v>#REF!</v>
      </c>
      <c r="AX164" s="205" t="e">
        <f>IF('Crisis Indicator Data'!#REF!="No Data",1,IF(#REF!&lt;&gt;"",1,0))</f>
        <v>#REF!</v>
      </c>
      <c r="AY164" s="205" t="e">
        <f>IF('Crisis Indicator Data'!#REF!="No Data",1,IF(#REF!&lt;&gt;"",1,0))</f>
        <v>#REF!</v>
      </c>
      <c r="AZ164" s="205" t="e">
        <f>IF('Crisis Indicator Data'!#REF!="No Data",1,IF(#REF!&lt;&gt;"",1,0))</f>
        <v>#REF!</v>
      </c>
      <c r="BA164" t="e">
        <f t="shared" si="10"/>
        <v>#REF!</v>
      </c>
      <c r="BB164" s="22" t="e">
        <f t="shared" si="11"/>
        <v>#REF!</v>
      </c>
    </row>
    <row r="165" spans="1:54" x14ac:dyDescent="0.35">
      <c r="A165" t="s">
        <v>7162</v>
      </c>
      <c r="B165" s="205" t="e">
        <f>IF('Crisis Indicator Data'!#REF!="No Data",1,IF(#REF!&lt;&gt;"",1,0))</f>
        <v>#REF!</v>
      </c>
      <c r="C165" s="205" t="e">
        <f>IF('Crisis Indicator Data'!#REF!="No Data",1,IF(#REF!&lt;&gt;"",1,0))</f>
        <v>#REF!</v>
      </c>
      <c r="D165" s="205" t="e">
        <f>IF('Crisis Indicator Data'!#REF!="No Data",1,IF(#REF!&lt;&gt;"",1,0))</f>
        <v>#REF!</v>
      </c>
      <c r="E165" s="205" t="e">
        <f>IF('Crisis Indicator Data'!#REF!="No Data",1,IF(#REF!&lt;&gt;"",1,0))</f>
        <v>#REF!</v>
      </c>
      <c r="F165" s="205" t="e">
        <f>IF('Crisis Indicator Data'!#REF!="No Data",1,IF(#REF!&lt;&gt;"",1,0))</f>
        <v>#REF!</v>
      </c>
      <c r="G165" s="205" t="e">
        <f>IF('Crisis Indicator Data'!#REF!="No Data",1,IF(#REF!&lt;&gt;"",1,0))</f>
        <v>#REF!</v>
      </c>
      <c r="H165" s="205" t="e">
        <f>IF('Crisis Indicator Data'!#REF!="No Data",1,IF(#REF!&lt;&gt;"",1,0))</f>
        <v>#REF!</v>
      </c>
      <c r="I165" s="205" t="e">
        <f>IF('Crisis Indicator Data'!#REF!="No Data",1,IF(#REF!&lt;&gt;"",1,0))</f>
        <v>#REF!</v>
      </c>
      <c r="J165" s="205" t="e">
        <f>IF('Crisis Indicator Data'!#REF!="No Data",1,IF(#REF!&lt;&gt;"",1,0))</f>
        <v>#REF!</v>
      </c>
      <c r="K165" s="205" t="e">
        <f>IF('Crisis Indicator Data'!#REF!="No Data",1,IF(#REF!&lt;&gt;"",1,0))</f>
        <v>#REF!</v>
      </c>
      <c r="L165" s="205" t="e">
        <f>IF('Crisis Indicator Data'!#REF!="No Data",1,IF(#REF!&lt;&gt;"",1,0))</f>
        <v>#REF!</v>
      </c>
      <c r="M165" s="205" t="e">
        <f>IF('Crisis Indicator Data'!#REF!="No Data",1,IF(#REF!&lt;&gt;"",1,0))</f>
        <v>#REF!</v>
      </c>
      <c r="N165" s="205" t="e">
        <f>IF('Crisis Indicator Data'!#REF!="No Data",1,IF(#REF!&lt;&gt;"",1,0))</f>
        <v>#REF!</v>
      </c>
      <c r="O165" s="205" t="e">
        <f>IF('Crisis Indicator Data'!#REF!="No Data",1,IF(#REF!&lt;&gt;"",1,0))</f>
        <v>#REF!</v>
      </c>
      <c r="P165" s="205" t="e">
        <f>IF('Crisis Indicator Data'!#REF!="No Data",1,IF(#REF!&lt;&gt;"",1,0))</f>
        <v>#REF!</v>
      </c>
      <c r="Q165" s="205" t="e">
        <f>IF('Crisis Indicator Data'!#REF!="No Data",1,IF(#REF!&lt;&gt;"",1,0))</f>
        <v>#REF!</v>
      </c>
      <c r="R165" s="205" t="e">
        <f>IF('Crisis Indicator Data'!#REF!="No Data",1,IF(#REF!&lt;&gt;"",1,0))</f>
        <v>#REF!</v>
      </c>
      <c r="S165" s="205" t="e">
        <f>IF('Crisis Indicator Data'!#REF!="No Data",1,IF(#REF!&lt;&gt;"",1,0))</f>
        <v>#REF!</v>
      </c>
      <c r="T165" s="205" t="e">
        <f>IF('Crisis Indicator Data'!#REF!="No Data",1,IF(#REF!&lt;&gt;"",1,0))</f>
        <v>#REF!</v>
      </c>
      <c r="U165" s="205" t="e">
        <f>IF('Crisis Indicator Data'!#REF!="No Data",1,IF(#REF!&lt;&gt;"",1,0))</f>
        <v>#REF!</v>
      </c>
      <c r="V165" s="205" t="e">
        <f>IF('Crisis Indicator Data'!#REF!="No Data",1,IF(#REF!&lt;&gt;"",1,0))</f>
        <v>#REF!</v>
      </c>
      <c r="W165" s="205" t="e">
        <f>IF('Crisis Indicator Data'!#REF!="No Data",1,IF(#REF!&lt;&gt;"",1,0))</f>
        <v>#REF!</v>
      </c>
      <c r="X165" s="205" t="e">
        <f>IF('Crisis Indicator Data'!#REF!="No Data",1,IF(#REF!&lt;&gt;"",1,0))</f>
        <v>#REF!</v>
      </c>
      <c r="Y165" s="205" t="e">
        <f>IF('Crisis Indicator Data'!#REF!="No Data",1,IF(#REF!&lt;&gt;"",1,0))</f>
        <v>#REF!</v>
      </c>
      <c r="Z165" s="205" t="e">
        <f>IF('Crisis Indicator Data'!#REF!="No Data",1,IF(#REF!&lt;&gt;"",1,0))</f>
        <v>#REF!</v>
      </c>
      <c r="AA165" s="205" t="e">
        <f>IF('Crisis Indicator Data'!#REF!="No Data",1,IF(#REF!&lt;&gt;"",1,0))</f>
        <v>#REF!</v>
      </c>
      <c r="AB165" s="205" t="e">
        <f>IF('Crisis Indicator Data'!#REF!="No Data",1,IF(#REF!&lt;&gt;"",1,0))</f>
        <v>#REF!</v>
      </c>
      <c r="AC165" s="205" t="e">
        <f>IF('Crisis Indicator Data'!#REF!="No Data",1,IF(#REF!&lt;&gt;"",1,0))</f>
        <v>#REF!</v>
      </c>
      <c r="AD165" s="205" t="e">
        <f>IF('Crisis Indicator Data'!#REF!="No Data",1,IF(#REF!&lt;&gt;"",1,0))</f>
        <v>#REF!</v>
      </c>
      <c r="AE165" s="205" t="e">
        <f>IF('Crisis Indicator Data'!#REF!="No Data",1,IF(#REF!&lt;&gt;"",1,0))</f>
        <v>#REF!</v>
      </c>
      <c r="AF165" s="205" t="e">
        <f>IF('Crisis Indicator Data'!#REF!="No Data",1,IF(#REF!&lt;&gt;"",1,0))</f>
        <v>#REF!</v>
      </c>
      <c r="AG165" s="205" t="e">
        <f>IF('Crisis Indicator Data'!#REF!="No Data",1,IF(#REF!&lt;&gt;"",1,0))</f>
        <v>#REF!</v>
      </c>
      <c r="AH165" s="205" t="e">
        <f>IF('Crisis Indicator Data'!#REF!="No Data",1,IF(#REF!&lt;&gt;"",1,0))</f>
        <v>#REF!</v>
      </c>
      <c r="AI165" s="205" t="e">
        <f>IF('Crisis Indicator Data'!#REF!="No Data",1,IF(#REF!&lt;&gt;"",1,0))</f>
        <v>#REF!</v>
      </c>
      <c r="AJ165" s="205" t="e">
        <f>IF('Crisis Indicator Data'!#REF!="No Data",1,IF(#REF!&lt;&gt;"",1,0))</f>
        <v>#REF!</v>
      </c>
      <c r="AK165" s="205" t="e">
        <f>IF('Crisis Indicator Data'!#REF!="No Data",1,IF(#REF!&lt;&gt;"",1,0))</f>
        <v>#REF!</v>
      </c>
      <c r="AL165" s="205" t="e">
        <f>IF('Crisis Indicator Data'!#REF!="No Data",1,IF(#REF!&lt;&gt;"",1,0))</f>
        <v>#REF!</v>
      </c>
      <c r="AM165" s="205" t="e">
        <f>IF('Crisis Indicator Data'!#REF!="No Data",1,IF(#REF!&lt;&gt;"",1,0))</f>
        <v>#REF!</v>
      </c>
      <c r="AN165" s="205" t="e">
        <f>IF('Crisis Indicator Data'!#REF!="No Data",1,IF(#REF!&lt;&gt;"",1,0))</f>
        <v>#REF!</v>
      </c>
      <c r="AO165" s="205" t="e">
        <f>IF('Crisis Indicator Data'!#REF!="No Data",1,IF(#REF!&lt;&gt;"",1,0))</f>
        <v>#REF!</v>
      </c>
      <c r="AP165" s="205" t="e">
        <f>IF('Crisis Indicator Data'!#REF!="No Data",1,IF(#REF!&lt;&gt;"",1,0))</f>
        <v>#REF!</v>
      </c>
      <c r="AQ165" s="205" t="e">
        <f>IF('Crisis Indicator Data'!#REF!="No Data",1,IF(#REF!&lt;&gt;"",1,0))</f>
        <v>#REF!</v>
      </c>
      <c r="AR165" s="205" t="e">
        <f>IF('Crisis Indicator Data'!#REF!="No Data",1,IF(#REF!&lt;&gt;"",1,0))</f>
        <v>#REF!</v>
      </c>
      <c r="AS165" s="205" t="e">
        <f>IF('Crisis Indicator Data'!#REF!="No Data",1,IF(#REF!&lt;&gt;"",1,0))</f>
        <v>#REF!</v>
      </c>
      <c r="AT165" s="205" t="e">
        <f>IF('Crisis Indicator Data'!#REF!="No Data",1,IF(#REF!&lt;&gt;"",1,0))</f>
        <v>#REF!</v>
      </c>
      <c r="AU165" s="205" t="e">
        <f>IF('Crisis Indicator Data'!#REF!="No Data",1,IF(#REF!&lt;&gt;"",1,0))</f>
        <v>#REF!</v>
      </c>
      <c r="AV165" s="205" t="e">
        <f>IF('Crisis Indicator Data'!#REF!="No Data",1,IF(#REF!&lt;&gt;"",1,0))</f>
        <v>#REF!</v>
      </c>
      <c r="AW165" s="205" t="e">
        <f>IF('Crisis Indicator Data'!#REF!="No Data",1,IF(#REF!&lt;&gt;"",1,0))</f>
        <v>#REF!</v>
      </c>
      <c r="AX165" s="205" t="e">
        <f>IF('Crisis Indicator Data'!#REF!="No Data",1,IF(#REF!&lt;&gt;"",1,0))</f>
        <v>#REF!</v>
      </c>
      <c r="AY165" s="205" t="e">
        <f>IF('Crisis Indicator Data'!#REF!="No Data",1,IF(#REF!&lt;&gt;"",1,0))</f>
        <v>#REF!</v>
      </c>
      <c r="AZ165" s="205" t="e">
        <f>IF('Crisis Indicator Data'!#REF!="No Data",1,IF(#REF!&lt;&gt;"",1,0))</f>
        <v>#REF!</v>
      </c>
      <c r="BA165" t="e">
        <f t="shared" si="10"/>
        <v>#REF!</v>
      </c>
      <c r="BB165" s="22" t="e">
        <f t="shared" si="11"/>
        <v>#REF!</v>
      </c>
    </row>
    <row r="166" spans="1:54" x14ac:dyDescent="0.35">
      <c r="A166" t="s">
        <v>6946</v>
      </c>
      <c r="B166" s="205" t="e">
        <f>IF('Crisis Indicator Data'!#REF!="No Data",1,IF(#REF!&lt;&gt;"",1,0))</f>
        <v>#REF!</v>
      </c>
      <c r="C166" s="205" t="e">
        <f>IF('Crisis Indicator Data'!#REF!="No Data",1,IF(#REF!&lt;&gt;"",1,0))</f>
        <v>#REF!</v>
      </c>
      <c r="D166" s="205" t="e">
        <f>IF('Crisis Indicator Data'!#REF!="No Data",1,IF(#REF!&lt;&gt;"",1,0))</f>
        <v>#REF!</v>
      </c>
      <c r="E166" s="205" t="e">
        <f>IF('Crisis Indicator Data'!#REF!="No Data",1,IF(#REF!&lt;&gt;"",1,0))</f>
        <v>#REF!</v>
      </c>
      <c r="F166" s="205" t="e">
        <f>IF('Crisis Indicator Data'!#REF!="No Data",1,IF(#REF!&lt;&gt;"",1,0))</f>
        <v>#REF!</v>
      </c>
      <c r="G166" s="205" t="e">
        <f>IF('Crisis Indicator Data'!#REF!="No Data",1,IF(#REF!&lt;&gt;"",1,0))</f>
        <v>#REF!</v>
      </c>
      <c r="H166" s="205" t="e">
        <f>IF('Crisis Indicator Data'!#REF!="No Data",1,IF(#REF!&lt;&gt;"",1,0))</f>
        <v>#REF!</v>
      </c>
      <c r="I166" s="205" t="e">
        <f>IF('Crisis Indicator Data'!#REF!="No Data",1,IF(#REF!&lt;&gt;"",1,0))</f>
        <v>#REF!</v>
      </c>
      <c r="J166" s="205" t="e">
        <f>IF('Crisis Indicator Data'!#REF!="No Data",1,IF(#REF!&lt;&gt;"",1,0))</f>
        <v>#REF!</v>
      </c>
      <c r="K166" s="205" t="e">
        <f>IF('Crisis Indicator Data'!#REF!="No Data",1,IF(#REF!&lt;&gt;"",1,0))</f>
        <v>#REF!</v>
      </c>
      <c r="L166" s="205" t="e">
        <f>IF('Crisis Indicator Data'!#REF!="No Data",1,IF(#REF!&lt;&gt;"",1,0))</f>
        <v>#REF!</v>
      </c>
      <c r="M166" s="205" t="e">
        <f>IF('Crisis Indicator Data'!#REF!="No Data",1,IF(#REF!&lt;&gt;"",1,0))</f>
        <v>#REF!</v>
      </c>
      <c r="N166" s="205" t="e">
        <f>IF('Crisis Indicator Data'!#REF!="No Data",1,IF(#REF!&lt;&gt;"",1,0))</f>
        <v>#REF!</v>
      </c>
      <c r="O166" s="205" t="e">
        <f>IF('Crisis Indicator Data'!#REF!="No Data",1,IF(#REF!&lt;&gt;"",1,0))</f>
        <v>#REF!</v>
      </c>
      <c r="P166" s="205" t="e">
        <f>IF('Crisis Indicator Data'!#REF!="No Data",1,IF(#REF!&lt;&gt;"",1,0))</f>
        <v>#REF!</v>
      </c>
      <c r="Q166" s="205" t="e">
        <f>IF('Crisis Indicator Data'!#REF!="No Data",1,IF(#REF!&lt;&gt;"",1,0))</f>
        <v>#REF!</v>
      </c>
      <c r="R166" s="205" t="e">
        <f>IF('Crisis Indicator Data'!#REF!="No Data",1,IF(#REF!&lt;&gt;"",1,0))</f>
        <v>#REF!</v>
      </c>
      <c r="S166" s="205" t="e">
        <f>IF('Crisis Indicator Data'!#REF!="No Data",1,IF(#REF!&lt;&gt;"",1,0))</f>
        <v>#REF!</v>
      </c>
      <c r="T166" s="205" t="e">
        <f>IF('Crisis Indicator Data'!#REF!="No Data",1,IF(#REF!&lt;&gt;"",1,0))</f>
        <v>#REF!</v>
      </c>
      <c r="U166" s="205" t="e">
        <f>IF('Crisis Indicator Data'!#REF!="No Data",1,IF(#REF!&lt;&gt;"",1,0))</f>
        <v>#REF!</v>
      </c>
      <c r="V166" s="205" t="e">
        <f>IF('Crisis Indicator Data'!#REF!="No Data",1,IF(#REF!&lt;&gt;"",1,0))</f>
        <v>#REF!</v>
      </c>
      <c r="W166" s="205" t="e">
        <f>IF('Crisis Indicator Data'!#REF!="No Data",1,IF(#REF!&lt;&gt;"",1,0))</f>
        <v>#REF!</v>
      </c>
      <c r="X166" s="205" t="e">
        <f>IF('Crisis Indicator Data'!#REF!="No Data",1,IF(#REF!&lt;&gt;"",1,0))</f>
        <v>#REF!</v>
      </c>
      <c r="Y166" s="205" t="e">
        <f>IF('Crisis Indicator Data'!#REF!="No Data",1,IF(#REF!&lt;&gt;"",1,0))</f>
        <v>#REF!</v>
      </c>
      <c r="Z166" s="205" t="e">
        <f>IF('Crisis Indicator Data'!#REF!="No Data",1,IF(#REF!&lt;&gt;"",1,0))</f>
        <v>#REF!</v>
      </c>
      <c r="AA166" s="205" t="e">
        <f>IF('Crisis Indicator Data'!#REF!="No Data",1,IF(#REF!&lt;&gt;"",1,0))</f>
        <v>#REF!</v>
      </c>
      <c r="AB166" s="205" t="e">
        <f>IF('Crisis Indicator Data'!#REF!="No Data",1,IF(#REF!&lt;&gt;"",1,0))</f>
        <v>#REF!</v>
      </c>
      <c r="AC166" s="205" t="e">
        <f>IF('Crisis Indicator Data'!#REF!="No Data",1,IF(#REF!&lt;&gt;"",1,0))</f>
        <v>#REF!</v>
      </c>
      <c r="AD166" s="205" t="e">
        <f>IF('Crisis Indicator Data'!#REF!="No Data",1,IF(#REF!&lt;&gt;"",1,0))</f>
        <v>#REF!</v>
      </c>
      <c r="AE166" s="205" t="e">
        <f>IF('Crisis Indicator Data'!#REF!="No Data",1,IF(#REF!&lt;&gt;"",1,0))</f>
        <v>#REF!</v>
      </c>
      <c r="AF166" s="205" t="e">
        <f>IF('Crisis Indicator Data'!#REF!="No Data",1,IF(#REF!&lt;&gt;"",1,0))</f>
        <v>#REF!</v>
      </c>
      <c r="AG166" s="205" t="e">
        <f>IF('Crisis Indicator Data'!#REF!="No Data",1,IF(#REF!&lt;&gt;"",1,0))</f>
        <v>#REF!</v>
      </c>
      <c r="AH166" s="205" t="e">
        <f>IF('Crisis Indicator Data'!#REF!="No Data",1,IF(#REF!&lt;&gt;"",1,0))</f>
        <v>#REF!</v>
      </c>
      <c r="AI166" s="205" t="e">
        <f>IF('Crisis Indicator Data'!#REF!="No Data",1,IF(#REF!&lt;&gt;"",1,0))</f>
        <v>#REF!</v>
      </c>
      <c r="AJ166" s="205" t="e">
        <f>IF('Crisis Indicator Data'!#REF!="No Data",1,IF(#REF!&lt;&gt;"",1,0))</f>
        <v>#REF!</v>
      </c>
      <c r="AK166" s="205" t="e">
        <f>IF('Crisis Indicator Data'!#REF!="No Data",1,IF(#REF!&lt;&gt;"",1,0))</f>
        <v>#REF!</v>
      </c>
      <c r="AL166" s="205" t="e">
        <f>IF('Crisis Indicator Data'!#REF!="No Data",1,IF(#REF!&lt;&gt;"",1,0))</f>
        <v>#REF!</v>
      </c>
      <c r="AM166" s="205" t="e">
        <f>IF('Crisis Indicator Data'!#REF!="No Data",1,IF(#REF!&lt;&gt;"",1,0))</f>
        <v>#REF!</v>
      </c>
      <c r="AN166" s="205" t="e">
        <f>IF('Crisis Indicator Data'!#REF!="No Data",1,IF(#REF!&lt;&gt;"",1,0))</f>
        <v>#REF!</v>
      </c>
      <c r="AO166" s="205" t="e">
        <f>IF('Crisis Indicator Data'!#REF!="No Data",1,IF(#REF!&lt;&gt;"",1,0))</f>
        <v>#REF!</v>
      </c>
      <c r="AP166" s="205" t="e">
        <f>IF('Crisis Indicator Data'!#REF!="No Data",1,IF(#REF!&lt;&gt;"",1,0))</f>
        <v>#REF!</v>
      </c>
      <c r="AQ166" s="205" t="e">
        <f>IF('Crisis Indicator Data'!#REF!="No Data",1,IF(#REF!&lt;&gt;"",1,0))</f>
        <v>#REF!</v>
      </c>
      <c r="AR166" s="205" t="e">
        <f>IF('Crisis Indicator Data'!#REF!="No Data",1,IF(#REF!&lt;&gt;"",1,0))</f>
        <v>#REF!</v>
      </c>
      <c r="AS166" s="205" t="e">
        <f>IF('Crisis Indicator Data'!#REF!="No Data",1,IF(#REF!&lt;&gt;"",1,0))</f>
        <v>#REF!</v>
      </c>
      <c r="AT166" s="205" t="e">
        <f>IF('Crisis Indicator Data'!#REF!="No Data",1,IF(#REF!&lt;&gt;"",1,0))</f>
        <v>#REF!</v>
      </c>
      <c r="AU166" s="205" t="e">
        <f>IF('Crisis Indicator Data'!#REF!="No Data",1,IF(#REF!&lt;&gt;"",1,0))</f>
        <v>#REF!</v>
      </c>
      <c r="AV166" s="205" t="e">
        <f>IF('Crisis Indicator Data'!#REF!="No Data",1,IF(#REF!&lt;&gt;"",1,0))</f>
        <v>#REF!</v>
      </c>
      <c r="AW166" s="205" t="e">
        <f>IF('Crisis Indicator Data'!#REF!="No Data",1,IF(#REF!&lt;&gt;"",1,0))</f>
        <v>#REF!</v>
      </c>
      <c r="AX166" s="205" t="e">
        <f>IF('Crisis Indicator Data'!#REF!="No Data",1,IF(#REF!&lt;&gt;"",1,0))</f>
        <v>#REF!</v>
      </c>
      <c r="AY166" s="205" t="e">
        <f>IF('Crisis Indicator Data'!#REF!="No Data",1,IF(#REF!&lt;&gt;"",1,0))</f>
        <v>#REF!</v>
      </c>
      <c r="AZ166" s="205" t="e">
        <f>IF('Crisis Indicator Data'!#REF!="No Data",1,IF(#REF!&lt;&gt;"",1,0))</f>
        <v>#REF!</v>
      </c>
      <c r="BA166" t="e">
        <f t="shared" si="10"/>
        <v>#REF!</v>
      </c>
      <c r="BB166" s="22" t="e">
        <f t="shared" si="11"/>
        <v>#REF!</v>
      </c>
    </row>
    <row r="167" spans="1:54" x14ac:dyDescent="0.35">
      <c r="A167" t="s">
        <v>7166</v>
      </c>
      <c r="B167" s="205" t="e">
        <f>IF('Crisis Indicator Data'!#REF!="No Data",1,IF(#REF!&lt;&gt;"",1,0))</f>
        <v>#REF!</v>
      </c>
      <c r="C167" s="205" t="e">
        <f>IF('Crisis Indicator Data'!#REF!="No Data",1,IF(#REF!&lt;&gt;"",1,0))</f>
        <v>#REF!</v>
      </c>
      <c r="D167" s="205" t="e">
        <f>IF('Crisis Indicator Data'!#REF!="No Data",1,IF(#REF!&lt;&gt;"",1,0))</f>
        <v>#REF!</v>
      </c>
      <c r="E167" s="205" t="e">
        <f>IF('Crisis Indicator Data'!#REF!="No Data",1,IF(#REF!&lt;&gt;"",1,0))</f>
        <v>#REF!</v>
      </c>
      <c r="F167" s="205" t="e">
        <f>IF('Crisis Indicator Data'!#REF!="No Data",1,IF(#REF!&lt;&gt;"",1,0))</f>
        <v>#REF!</v>
      </c>
      <c r="G167" s="205" t="e">
        <f>IF('Crisis Indicator Data'!#REF!="No Data",1,IF(#REF!&lt;&gt;"",1,0))</f>
        <v>#REF!</v>
      </c>
      <c r="H167" s="205" t="e">
        <f>IF('Crisis Indicator Data'!#REF!="No Data",1,IF(#REF!&lt;&gt;"",1,0))</f>
        <v>#REF!</v>
      </c>
      <c r="I167" s="205" t="e">
        <f>IF('Crisis Indicator Data'!#REF!="No Data",1,IF(#REF!&lt;&gt;"",1,0))</f>
        <v>#REF!</v>
      </c>
      <c r="J167" s="205" t="e">
        <f>IF('Crisis Indicator Data'!#REF!="No Data",1,IF(#REF!&lt;&gt;"",1,0))</f>
        <v>#REF!</v>
      </c>
      <c r="K167" s="205" t="e">
        <f>IF('Crisis Indicator Data'!#REF!="No Data",1,IF(#REF!&lt;&gt;"",1,0))</f>
        <v>#REF!</v>
      </c>
      <c r="L167" s="205" t="e">
        <f>IF('Crisis Indicator Data'!#REF!="No Data",1,IF(#REF!&lt;&gt;"",1,0))</f>
        <v>#REF!</v>
      </c>
      <c r="M167" s="205" t="e">
        <f>IF('Crisis Indicator Data'!#REF!="No Data",1,IF(#REF!&lt;&gt;"",1,0))</f>
        <v>#REF!</v>
      </c>
      <c r="N167" s="205" t="e">
        <f>IF('Crisis Indicator Data'!#REF!="No Data",1,IF(#REF!&lt;&gt;"",1,0))</f>
        <v>#REF!</v>
      </c>
      <c r="O167" s="205" t="e">
        <f>IF('Crisis Indicator Data'!#REF!="No Data",1,IF(#REF!&lt;&gt;"",1,0))</f>
        <v>#REF!</v>
      </c>
      <c r="P167" s="205" t="e">
        <f>IF('Crisis Indicator Data'!#REF!="No Data",1,IF(#REF!&lt;&gt;"",1,0))</f>
        <v>#REF!</v>
      </c>
      <c r="Q167" s="205" t="e">
        <f>IF('Crisis Indicator Data'!#REF!="No Data",1,IF(#REF!&lt;&gt;"",1,0))</f>
        <v>#REF!</v>
      </c>
      <c r="R167" s="205" t="e">
        <f>IF('Crisis Indicator Data'!#REF!="No Data",1,IF(#REF!&lt;&gt;"",1,0))</f>
        <v>#REF!</v>
      </c>
      <c r="S167" s="205" t="e">
        <f>IF('Crisis Indicator Data'!#REF!="No Data",1,IF(#REF!&lt;&gt;"",1,0))</f>
        <v>#REF!</v>
      </c>
      <c r="T167" s="205" t="e">
        <f>IF('Crisis Indicator Data'!#REF!="No Data",1,IF(#REF!&lt;&gt;"",1,0))</f>
        <v>#REF!</v>
      </c>
      <c r="U167" s="205" t="e">
        <f>IF('Crisis Indicator Data'!#REF!="No Data",1,IF(#REF!&lt;&gt;"",1,0))</f>
        <v>#REF!</v>
      </c>
      <c r="V167" s="205" t="e">
        <f>IF('Crisis Indicator Data'!#REF!="No Data",1,IF(#REF!&lt;&gt;"",1,0))</f>
        <v>#REF!</v>
      </c>
      <c r="W167" s="205" t="e">
        <f>IF('Crisis Indicator Data'!#REF!="No Data",1,IF(#REF!&lt;&gt;"",1,0))</f>
        <v>#REF!</v>
      </c>
      <c r="X167" s="205" t="e">
        <f>IF('Crisis Indicator Data'!#REF!="No Data",1,IF(#REF!&lt;&gt;"",1,0))</f>
        <v>#REF!</v>
      </c>
      <c r="Y167" s="205" t="e">
        <f>IF('Crisis Indicator Data'!#REF!="No Data",1,IF(#REF!&lt;&gt;"",1,0))</f>
        <v>#REF!</v>
      </c>
      <c r="Z167" s="205" t="e">
        <f>IF('Crisis Indicator Data'!#REF!="No Data",1,IF(#REF!&lt;&gt;"",1,0))</f>
        <v>#REF!</v>
      </c>
      <c r="AA167" s="205" t="e">
        <f>IF('Crisis Indicator Data'!#REF!="No Data",1,IF(#REF!&lt;&gt;"",1,0))</f>
        <v>#REF!</v>
      </c>
      <c r="AB167" s="205" t="e">
        <f>IF('Crisis Indicator Data'!#REF!="No Data",1,IF(#REF!&lt;&gt;"",1,0))</f>
        <v>#REF!</v>
      </c>
      <c r="AC167" s="205" t="e">
        <f>IF('Crisis Indicator Data'!#REF!="No Data",1,IF(#REF!&lt;&gt;"",1,0))</f>
        <v>#REF!</v>
      </c>
      <c r="AD167" s="205" t="e">
        <f>IF('Crisis Indicator Data'!#REF!="No Data",1,IF(#REF!&lt;&gt;"",1,0))</f>
        <v>#REF!</v>
      </c>
      <c r="AE167" s="205" t="e">
        <f>IF('Crisis Indicator Data'!#REF!="No Data",1,IF(#REF!&lt;&gt;"",1,0))</f>
        <v>#REF!</v>
      </c>
      <c r="AF167" s="205" t="e">
        <f>IF('Crisis Indicator Data'!#REF!="No Data",1,IF(#REF!&lt;&gt;"",1,0))</f>
        <v>#REF!</v>
      </c>
      <c r="AG167" s="205" t="e">
        <f>IF('Crisis Indicator Data'!#REF!="No Data",1,IF(#REF!&lt;&gt;"",1,0))</f>
        <v>#REF!</v>
      </c>
      <c r="AH167" s="205" t="e">
        <f>IF('Crisis Indicator Data'!#REF!="No Data",1,IF(#REF!&lt;&gt;"",1,0))</f>
        <v>#REF!</v>
      </c>
      <c r="AI167" s="205" t="e">
        <f>IF('Crisis Indicator Data'!#REF!="No Data",1,IF(#REF!&lt;&gt;"",1,0))</f>
        <v>#REF!</v>
      </c>
      <c r="AJ167" s="205" t="e">
        <f>IF('Crisis Indicator Data'!#REF!="No Data",1,IF(#REF!&lt;&gt;"",1,0))</f>
        <v>#REF!</v>
      </c>
      <c r="AK167" s="205" t="e">
        <f>IF('Crisis Indicator Data'!#REF!="No Data",1,IF(#REF!&lt;&gt;"",1,0))</f>
        <v>#REF!</v>
      </c>
      <c r="AL167" s="205" t="e">
        <f>IF('Crisis Indicator Data'!#REF!="No Data",1,IF(#REF!&lt;&gt;"",1,0))</f>
        <v>#REF!</v>
      </c>
      <c r="AM167" s="205" t="e">
        <f>IF('Crisis Indicator Data'!#REF!="No Data",1,IF(#REF!&lt;&gt;"",1,0))</f>
        <v>#REF!</v>
      </c>
      <c r="AN167" s="205" t="e">
        <f>IF('Crisis Indicator Data'!#REF!="No Data",1,IF(#REF!&lt;&gt;"",1,0))</f>
        <v>#REF!</v>
      </c>
      <c r="AO167" s="205" t="e">
        <f>IF('Crisis Indicator Data'!#REF!="No Data",1,IF(#REF!&lt;&gt;"",1,0))</f>
        <v>#REF!</v>
      </c>
      <c r="AP167" s="205" t="e">
        <f>IF('Crisis Indicator Data'!#REF!="No Data",1,IF(#REF!&lt;&gt;"",1,0))</f>
        <v>#REF!</v>
      </c>
      <c r="AQ167" s="205" t="e">
        <f>IF('Crisis Indicator Data'!#REF!="No Data",1,IF(#REF!&lt;&gt;"",1,0))</f>
        <v>#REF!</v>
      </c>
      <c r="AR167" s="205" t="e">
        <f>IF('Crisis Indicator Data'!#REF!="No Data",1,IF(#REF!&lt;&gt;"",1,0))</f>
        <v>#REF!</v>
      </c>
      <c r="AS167" s="205" t="e">
        <f>IF('Crisis Indicator Data'!#REF!="No Data",1,IF(#REF!&lt;&gt;"",1,0))</f>
        <v>#REF!</v>
      </c>
      <c r="AT167" s="205" t="e">
        <f>IF('Crisis Indicator Data'!#REF!="No Data",1,IF(#REF!&lt;&gt;"",1,0))</f>
        <v>#REF!</v>
      </c>
      <c r="AU167" s="205" t="e">
        <f>IF('Crisis Indicator Data'!#REF!="No Data",1,IF(#REF!&lt;&gt;"",1,0))</f>
        <v>#REF!</v>
      </c>
      <c r="AV167" s="205" t="e">
        <f>IF('Crisis Indicator Data'!#REF!="No Data",1,IF(#REF!&lt;&gt;"",1,0))</f>
        <v>#REF!</v>
      </c>
      <c r="AW167" s="205" t="e">
        <f>IF('Crisis Indicator Data'!#REF!="No Data",1,IF(#REF!&lt;&gt;"",1,0))</f>
        <v>#REF!</v>
      </c>
      <c r="AX167" s="205" t="e">
        <f>IF('Crisis Indicator Data'!#REF!="No Data",1,IF(#REF!&lt;&gt;"",1,0))</f>
        <v>#REF!</v>
      </c>
      <c r="AY167" s="205" t="e">
        <f>IF('Crisis Indicator Data'!#REF!="No Data",1,IF(#REF!&lt;&gt;"",1,0))</f>
        <v>#REF!</v>
      </c>
      <c r="AZ167" s="205" t="e">
        <f>IF('Crisis Indicator Data'!#REF!="No Data",1,IF(#REF!&lt;&gt;"",1,0))</f>
        <v>#REF!</v>
      </c>
      <c r="BA167" t="e">
        <f t="shared" si="10"/>
        <v>#REF!</v>
      </c>
      <c r="BB167" s="22" t="e">
        <f t="shared" si="11"/>
        <v>#REF!</v>
      </c>
    </row>
    <row r="168" spans="1:54" x14ac:dyDescent="0.35">
      <c r="A168" t="s">
        <v>7172</v>
      </c>
      <c r="B168" s="205" t="e">
        <f>IF('Crisis Indicator Data'!#REF!="No Data",1,IF(#REF!&lt;&gt;"",1,0))</f>
        <v>#REF!</v>
      </c>
      <c r="C168" s="205" t="e">
        <f>IF('Crisis Indicator Data'!#REF!="No Data",1,IF(#REF!&lt;&gt;"",1,0))</f>
        <v>#REF!</v>
      </c>
      <c r="D168" s="205" t="e">
        <f>IF('Crisis Indicator Data'!#REF!="No Data",1,IF(#REF!&lt;&gt;"",1,0))</f>
        <v>#REF!</v>
      </c>
      <c r="E168" s="205" t="e">
        <f>IF('Crisis Indicator Data'!#REF!="No Data",1,IF(#REF!&lt;&gt;"",1,0))</f>
        <v>#REF!</v>
      </c>
      <c r="F168" s="205" t="e">
        <f>IF('Crisis Indicator Data'!#REF!="No Data",1,IF(#REF!&lt;&gt;"",1,0))</f>
        <v>#REF!</v>
      </c>
      <c r="G168" s="205" t="e">
        <f>IF('Crisis Indicator Data'!#REF!="No Data",1,IF(#REF!&lt;&gt;"",1,0))</f>
        <v>#REF!</v>
      </c>
      <c r="H168" s="205" t="e">
        <f>IF('Crisis Indicator Data'!#REF!="No Data",1,IF(#REF!&lt;&gt;"",1,0))</f>
        <v>#REF!</v>
      </c>
      <c r="I168" s="205" t="e">
        <f>IF('Crisis Indicator Data'!#REF!="No Data",1,IF(#REF!&lt;&gt;"",1,0))</f>
        <v>#REF!</v>
      </c>
      <c r="J168" s="205" t="e">
        <f>IF('Crisis Indicator Data'!#REF!="No Data",1,IF(#REF!&lt;&gt;"",1,0))</f>
        <v>#REF!</v>
      </c>
      <c r="K168" s="205" t="e">
        <f>IF('Crisis Indicator Data'!#REF!="No Data",1,IF(#REF!&lt;&gt;"",1,0))</f>
        <v>#REF!</v>
      </c>
      <c r="L168" s="205" t="e">
        <f>IF('Crisis Indicator Data'!#REF!="No Data",1,IF(#REF!&lt;&gt;"",1,0))</f>
        <v>#REF!</v>
      </c>
      <c r="M168" s="205" t="e">
        <f>IF('Crisis Indicator Data'!#REF!="No Data",1,IF(#REF!&lt;&gt;"",1,0))</f>
        <v>#REF!</v>
      </c>
      <c r="N168" s="205" t="e">
        <f>IF('Crisis Indicator Data'!#REF!="No Data",1,IF(#REF!&lt;&gt;"",1,0))</f>
        <v>#REF!</v>
      </c>
      <c r="O168" s="205" t="e">
        <f>IF('Crisis Indicator Data'!#REF!="No Data",1,IF(#REF!&lt;&gt;"",1,0))</f>
        <v>#REF!</v>
      </c>
      <c r="P168" s="205" t="e">
        <f>IF('Crisis Indicator Data'!#REF!="No Data",1,IF(#REF!&lt;&gt;"",1,0))</f>
        <v>#REF!</v>
      </c>
      <c r="Q168" s="205" t="e">
        <f>IF('Crisis Indicator Data'!#REF!="No Data",1,IF(#REF!&lt;&gt;"",1,0))</f>
        <v>#REF!</v>
      </c>
      <c r="R168" s="205" t="e">
        <f>IF('Crisis Indicator Data'!#REF!="No Data",1,IF(#REF!&lt;&gt;"",1,0))</f>
        <v>#REF!</v>
      </c>
      <c r="S168" s="205" t="e">
        <f>IF('Crisis Indicator Data'!#REF!="No Data",1,IF(#REF!&lt;&gt;"",1,0))</f>
        <v>#REF!</v>
      </c>
      <c r="T168" s="205" t="e">
        <f>IF('Crisis Indicator Data'!#REF!="No Data",1,IF(#REF!&lt;&gt;"",1,0))</f>
        <v>#REF!</v>
      </c>
      <c r="U168" s="205" t="e">
        <f>IF('Crisis Indicator Data'!#REF!="No Data",1,IF(#REF!&lt;&gt;"",1,0))</f>
        <v>#REF!</v>
      </c>
      <c r="V168" s="205" t="e">
        <f>IF('Crisis Indicator Data'!#REF!="No Data",1,IF(#REF!&lt;&gt;"",1,0))</f>
        <v>#REF!</v>
      </c>
      <c r="W168" s="205" t="e">
        <f>IF('Crisis Indicator Data'!#REF!="No Data",1,IF(#REF!&lt;&gt;"",1,0))</f>
        <v>#REF!</v>
      </c>
      <c r="X168" s="205" t="e">
        <f>IF('Crisis Indicator Data'!#REF!="No Data",1,IF(#REF!&lt;&gt;"",1,0))</f>
        <v>#REF!</v>
      </c>
      <c r="Y168" s="205" t="e">
        <f>IF('Crisis Indicator Data'!#REF!="No Data",1,IF(#REF!&lt;&gt;"",1,0))</f>
        <v>#REF!</v>
      </c>
      <c r="Z168" s="205" t="e">
        <f>IF('Crisis Indicator Data'!#REF!="No Data",1,IF(#REF!&lt;&gt;"",1,0))</f>
        <v>#REF!</v>
      </c>
      <c r="AA168" s="205" t="e">
        <f>IF('Crisis Indicator Data'!#REF!="No Data",1,IF(#REF!&lt;&gt;"",1,0))</f>
        <v>#REF!</v>
      </c>
      <c r="AB168" s="205" t="e">
        <f>IF('Crisis Indicator Data'!#REF!="No Data",1,IF(#REF!&lt;&gt;"",1,0))</f>
        <v>#REF!</v>
      </c>
      <c r="AC168" s="205" t="e">
        <f>IF('Crisis Indicator Data'!#REF!="No Data",1,IF(#REF!&lt;&gt;"",1,0))</f>
        <v>#REF!</v>
      </c>
      <c r="AD168" s="205" t="e">
        <f>IF('Crisis Indicator Data'!#REF!="No Data",1,IF(#REF!&lt;&gt;"",1,0))</f>
        <v>#REF!</v>
      </c>
      <c r="AE168" s="205" t="e">
        <f>IF('Crisis Indicator Data'!#REF!="No Data",1,IF(#REF!&lt;&gt;"",1,0))</f>
        <v>#REF!</v>
      </c>
      <c r="AF168" s="205" t="e">
        <f>IF('Crisis Indicator Data'!#REF!="No Data",1,IF(#REF!&lt;&gt;"",1,0))</f>
        <v>#REF!</v>
      </c>
      <c r="AG168" s="205" t="e">
        <f>IF('Crisis Indicator Data'!#REF!="No Data",1,IF(#REF!&lt;&gt;"",1,0))</f>
        <v>#REF!</v>
      </c>
      <c r="AH168" s="205" t="e">
        <f>IF('Crisis Indicator Data'!#REF!="No Data",1,IF(#REF!&lt;&gt;"",1,0))</f>
        <v>#REF!</v>
      </c>
      <c r="AI168" s="205" t="e">
        <f>IF('Crisis Indicator Data'!#REF!="No Data",1,IF(#REF!&lt;&gt;"",1,0))</f>
        <v>#REF!</v>
      </c>
      <c r="AJ168" s="205" t="e">
        <f>IF('Crisis Indicator Data'!#REF!="No Data",1,IF(#REF!&lt;&gt;"",1,0))</f>
        <v>#REF!</v>
      </c>
      <c r="AK168" s="205" t="e">
        <f>IF('Crisis Indicator Data'!#REF!="No Data",1,IF(#REF!&lt;&gt;"",1,0))</f>
        <v>#REF!</v>
      </c>
      <c r="AL168" s="205" t="e">
        <f>IF('Crisis Indicator Data'!#REF!="No Data",1,IF(#REF!&lt;&gt;"",1,0))</f>
        <v>#REF!</v>
      </c>
      <c r="AM168" s="205" t="e">
        <f>IF('Crisis Indicator Data'!#REF!="No Data",1,IF(#REF!&lt;&gt;"",1,0))</f>
        <v>#REF!</v>
      </c>
      <c r="AN168" s="205" t="e">
        <f>IF('Crisis Indicator Data'!#REF!="No Data",1,IF(#REF!&lt;&gt;"",1,0))</f>
        <v>#REF!</v>
      </c>
      <c r="AO168" s="205" t="e">
        <f>IF('Crisis Indicator Data'!#REF!="No Data",1,IF(#REF!&lt;&gt;"",1,0))</f>
        <v>#REF!</v>
      </c>
      <c r="AP168" s="205" t="e">
        <f>IF('Crisis Indicator Data'!#REF!="No Data",1,IF(#REF!&lt;&gt;"",1,0))</f>
        <v>#REF!</v>
      </c>
      <c r="AQ168" s="205" t="e">
        <f>IF('Crisis Indicator Data'!#REF!="No Data",1,IF(#REF!&lt;&gt;"",1,0))</f>
        <v>#REF!</v>
      </c>
      <c r="AR168" s="205" t="e">
        <f>IF('Crisis Indicator Data'!#REF!="No Data",1,IF(#REF!&lt;&gt;"",1,0))</f>
        <v>#REF!</v>
      </c>
      <c r="AS168" s="205" t="e">
        <f>IF('Crisis Indicator Data'!#REF!="No Data",1,IF(#REF!&lt;&gt;"",1,0))</f>
        <v>#REF!</v>
      </c>
      <c r="AT168" s="205" t="e">
        <f>IF('Crisis Indicator Data'!#REF!="No Data",1,IF(#REF!&lt;&gt;"",1,0))</f>
        <v>#REF!</v>
      </c>
      <c r="AU168" s="205" t="e">
        <f>IF('Crisis Indicator Data'!#REF!="No Data",1,IF(#REF!&lt;&gt;"",1,0))</f>
        <v>#REF!</v>
      </c>
      <c r="AV168" s="205" t="e">
        <f>IF('Crisis Indicator Data'!#REF!="No Data",1,IF(#REF!&lt;&gt;"",1,0))</f>
        <v>#REF!</v>
      </c>
      <c r="AW168" s="205" t="e">
        <f>IF('Crisis Indicator Data'!#REF!="No Data",1,IF(#REF!&lt;&gt;"",1,0))</f>
        <v>#REF!</v>
      </c>
      <c r="AX168" s="205" t="e">
        <f>IF('Crisis Indicator Data'!#REF!="No Data",1,IF(#REF!&lt;&gt;"",1,0))</f>
        <v>#REF!</v>
      </c>
      <c r="AY168" s="205" t="e">
        <f>IF('Crisis Indicator Data'!#REF!="No Data",1,IF(#REF!&lt;&gt;"",1,0))</f>
        <v>#REF!</v>
      </c>
      <c r="AZ168" s="205" t="e">
        <f>IF('Crisis Indicator Data'!#REF!="No Data",1,IF(#REF!&lt;&gt;"",1,0))</f>
        <v>#REF!</v>
      </c>
      <c r="BA168" t="e">
        <f t="shared" si="10"/>
        <v>#REF!</v>
      </c>
      <c r="BB168" s="22" t="e">
        <f t="shared" si="11"/>
        <v>#REF!</v>
      </c>
    </row>
    <row r="169" spans="1:54" x14ac:dyDescent="0.35">
      <c r="A169" t="s">
        <v>7184</v>
      </c>
      <c r="B169" s="205" t="e">
        <f>IF('Crisis Indicator Data'!#REF!="No Data",1,IF(#REF!&lt;&gt;"",1,0))</f>
        <v>#REF!</v>
      </c>
      <c r="C169" s="205" t="e">
        <f>IF('Crisis Indicator Data'!#REF!="No Data",1,IF(#REF!&lt;&gt;"",1,0))</f>
        <v>#REF!</v>
      </c>
      <c r="D169" s="205" t="e">
        <f>IF('Crisis Indicator Data'!#REF!="No Data",1,IF(#REF!&lt;&gt;"",1,0))</f>
        <v>#REF!</v>
      </c>
      <c r="E169" s="205" t="e">
        <f>IF('Crisis Indicator Data'!#REF!="No Data",1,IF(#REF!&lt;&gt;"",1,0))</f>
        <v>#REF!</v>
      </c>
      <c r="F169" s="205" t="e">
        <f>IF('Crisis Indicator Data'!#REF!="No Data",1,IF(#REF!&lt;&gt;"",1,0))</f>
        <v>#REF!</v>
      </c>
      <c r="G169" s="205" t="e">
        <f>IF('Crisis Indicator Data'!#REF!="No Data",1,IF(#REF!&lt;&gt;"",1,0))</f>
        <v>#REF!</v>
      </c>
      <c r="H169" s="205" t="e">
        <f>IF('Crisis Indicator Data'!#REF!="No Data",1,IF(#REF!&lt;&gt;"",1,0))</f>
        <v>#REF!</v>
      </c>
      <c r="I169" s="205" t="e">
        <f>IF('Crisis Indicator Data'!#REF!="No Data",1,IF(#REF!&lt;&gt;"",1,0))</f>
        <v>#REF!</v>
      </c>
      <c r="J169" s="205" t="e">
        <f>IF('Crisis Indicator Data'!#REF!="No Data",1,IF(#REF!&lt;&gt;"",1,0))</f>
        <v>#REF!</v>
      </c>
      <c r="K169" s="205" t="e">
        <f>IF('Crisis Indicator Data'!#REF!="No Data",1,IF(#REF!&lt;&gt;"",1,0))</f>
        <v>#REF!</v>
      </c>
      <c r="L169" s="205" t="e">
        <f>IF('Crisis Indicator Data'!#REF!="No Data",1,IF(#REF!&lt;&gt;"",1,0))</f>
        <v>#REF!</v>
      </c>
      <c r="M169" s="205" t="e">
        <f>IF('Crisis Indicator Data'!#REF!="No Data",1,IF(#REF!&lt;&gt;"",1,0))</f>
        <v>#REF!</v>
      </c>
      <c r="N169" s="205" t="e">
        <f>IF('Crisis Indicator Data'!#REF!="No Data",1,IF(#REF!&lt;&gt;"",1,0))</f>
        <v>#REF!</v>
      </c>
      <c r="O169" s="205" t="e">
        <f>IF('Crisis Indicator Data'!#REF!="No Data",1,IF(#REF!&lt;&gt;"",1,0))</f>
        <v>#REF!</v>
      </c>
      <c r="P169" s="205" t="e">
        <f>IF('Crisis Indicator Data'!#REF!="No Data",1,IF(#REF!&lt;&gt;"",1,0))</f>
        <v>#REF!</v>
      </c>
      <c r="Q169" s="205" t="e">
        <f>IF('Crisis Indicator Data'!#REF!="No Data",1,IF(#REF!&lt;&gt;"",1,0))</f>
        <v>#REF!</v>
      </c>
      <c r="R169" s="205" t="e">
        <f>IF('Crisis Indicator Data'!#REF!="No Data",1,IF(#REF!&lt;&gt;"",1,0))</f>
        <v>#REF!</v>
      </c>
      <c r="S169" s="205" t="e">
        <f>IF('Crisis Indicator Data'!#REF!="No Data",1,IF(#REF!&lt;&gt;"",1,0))</f>
        <v>#REF!</v>
      </c>
      <c r="T169" s="205" t="e">
        <f>IF('Crisis Indicator Data'!#REF!="No Data",1,IF(#REF!&lt;&gt;"",1,0))</f>
        <v>#REF!</v>
      </c>
      <c r="U169" s="205" t="e">
        <f>IF('Crisis Indicator Data'!#REF!="No Data",1,IF(#REF!&lt;&gt;"",1,0))</f>
        <v>#REF!</v>
      </c>
      <c r="V169" s="205" t="e">
        <f>IF('Crisis Indicator Data'!#REF!="No Data",1,IF(#REF!&lt;&gt;"",1,0))</f>
        <v>#REF!</v>
      </c>
      <c r="W169" s="205" t="e">
        <f>IF('Crisis Indicator Data'!#REF!="No Data",1,IF(#REF!&lt;&gt;"",1,0))</f>
        <v>#REF!</v>
      </c>
      <c r="X169" s="205" t="e">
        <f>IF('Crisis Indicator Data'!#REF!="No Data",1,IF(#REF!&lt;&gt;"",1,0))</f>
        <v>#REF!</v>
      </c>
      <c r="Y169" s="205" t="e">
        <f>IF('Crisis Indicator Data'!#REF!="No Data",1,IF(#REF!&lt;&gt;"",1,0))</f>
        <v>#REF!</v>
      </c>
      <c r="Z169" s="205" t="e">
        <f>IF('Crisis Indicator Data'!#REF!="No Data",1,IF(#REF!&lt;&gt;"",1,0))</f>
        <v>#REF!</v>
      </c>
      <c r="AA169" s="205" t="e">
        <f>IF('Crisis Indicator Data'!#REF!="No Data",1,IF(#REF!&lt;&gt;"",1,0))</f>
        <v>#REF!</v>
      </c>
      <c r="AB169" s="205" t="e">
        <f>IF('Crisis Indicator Data'!#REF!="No Data",1,IF(#REF!&lt;&gt;"",1,0))</f>
        <v>#REF!</v>
      </c>
      <c r="AC169" s="205" t="e">
        <f>IF('Crisis Indicator Data'!#REF!="No Data",1,IF(#REF!&lt;&gt;"",1,0))</f>
        <v>#REF!</v>
      </c>
      <c r="AD169" s="205" t="e">
        <f>IF('Crisis Indicator Data'!#REF!="No Data",1,IF(#REF!&lt;&gt;"",1,0))</f>
        <v>#REF!</v>
      </c>
      <c r="AE169" s="205" t="e">
        <f>IF('Crisis Indicator Data'!#REF!="No Data",1,IF(#REF!&lt;&gt;"",1,0))</f>
        <v>#REF!</v>
      </c>
      <c r="AF169" s="205" t="e">
        <f>IF('Crisis Indicator Data'!#REF!="No Data",1,IF(#REF!&lt;&gt;"",1,0))</f>
        <v>#REF!</v>
      </c>
      <c r="AG169" s="205" t="e">
        <f>IF('Crisis Indicator Data'!#REF!="No Data",1,IF(#REF!&lt;&gt;"",1,0))</f>
        <v>#REF!</v>
      </c>
      <c r="AH169" s="205" t="e">
        <f>IF('Crisis Indicator Data'!#REF!="No Data",1,IF(#REF!&lt;&gt;"",1,0))</f>
        <v>#REF!</v>
      </c>
      <c r="AI169" s="205" t="e">
        <f>IF('Crisis Indicator Data'!#REF!="No Data",1,IF(#REF!&lt;&gt;"",1,0))</f>
        <v>#REF!</v>
      </c>
      <c r="AJ169" s="205" t="e">
        <f>IF('Crisis Indicator Data'!#REF!="No Data",1,IF(#REF!&lt;&gt;"",1,0))</f>
        <v>#REF!</v>
      </c>
      <c r="AK169" s="205" t="e">
        <f>IF('Crisis Indicator Data'!#REF!="No Data",1,IF(#REF!&lt;&gt;"",1,0))</f>
        <v>#REF!</v>
      </c>
      <c r="AL169" s="205" t="e">
        <f>IF('Crisis Indicator Data'!#REF!="No Data",1,IF(#REF!&lt;&gt;"",1,0))</f>
        <v>#REF!</v>
      </c>
      <c r="AM169" s="205" t="e">
        <f>IF('Crisis Indicator Data'!#REF!="No Data",1,IF(#REF!&lt;&gt;"",1,0))</f>
        <v>#REF!</v>
      </c>
      <c r="AN169" s="205" t="e">
        <f>IF('Crisis Indicator Data'!#REF!="No Data",1,IF(#REF!&lt;&gt;"",1,0))</f>
        <v>#REF!</v>
      </c>
      <c r="AO169" s="205" t="e">
        <f>IF('Crisis Indicator Data'!#REF!="No Data",1,IF(#REF!&lt;&gt;"",1,0))</f>
        <v>#REF!</v>
      </c>
      <c r="AP169" s="205" t="e">
        <f>IF('Crisis Indicator Data'!#REF!="No Data",1,IF(#REF!&lt;&gt;"",1,0))</f>
        <v>#REF!</v>
      </c>
      <c r="AQ169" s="205" t="e">
        <f>IF('Crisis Indicator Data'!#REF!="No Data",1,IF(#REF!&lt;&gt;"",1,0))</f>
        <v>#REF!</v>
      </c>
      <c r="AR169" s="205" t="e">
        <f>IF('Crisis Indicator Data'!#REF!="No Data",1,IF(#REF!&lt;&gt;"",1,0))</f>
        <v>#REF!</v>
      </c>
      <c r="AS169" s="205" t="e">
        <f>IF('Crisis Indicator Data'!#REF!="No Data",1,IF(#REF!&lt;&gt;"",1,0))</f>
        <v>#REF!</v>
      </c>
      <c r="AT169" s="205" t="e">
        <f>IF('Crisis Indicator Data'!#REF!="No Data",1,IF(#REF!&lt;&gt;"",1,0))</f>
        <v>#REF!</v>
      </c>
      <c r="AU169" s="205" t="e">
        <f>IF('Crisis Indicator Data'!#REF!="No Data",1,IF(#REF!&lt;&gt;"",1,0))</f>
        <v>#REF!</v>
      </c>
      <c r="AV169" s="205" t="e">
        <f>IF('Crisis Indicator Data'!#REF!="No Data",1,IF(#REF!&lt;&gt;"",1,0))</f>
        <v>#REF!</v>
      </c>
      <c r="AW169" s="205" t="e">
        <f>IF('Crisis Indicator Data'!#REF!="No Data",1,IF(#REF!&lt;&gt;"",1,0))</f>
        <v>#REF!</v>
      </c>
      <c r="AX169" s="205" t="e">
        <f>IF('Crisis Indicator Data'!#REF!="No Data",1,IF(#REF!&lt;&gt;"",1,0))</f>
        <v>#REF!</v>
      </c>
      <c r="AY169" s="205" t="e">
        <f>IF('Crisis Indicator Data'!#REF!="No Data",1,IF(#REF!&lt;&gt;"",1,0))</f>
        <v>#REF!</v>
      </c>
      <c r="AZ169" s="205" t="e">
        <f>IF('Crisis Indicator Data'!#REF!="No Data",1,IF(#REF!&lt;&gt;"",1,0))</f>
        <v>#REF!</v>
      </c>
      <c r="BA169" t="e">
        <f t="shared" si="10"/>
        <v>#REF!</v>
      </c>
      <c r="BB169" s="22" t="e">
        <f t="shared" si="11"/>
        <v>#REF!</v>
      </c>
    </row>
    <row r="170" spans="1:54" x14ac:dyDescent="0.35">
      <c r="A170" t="s">
        <v>7170</v>
      </c>
      <c r="B170" s="205" t="e">
        <f>IF('Crisis Indicator Data'!#REF!="No Data",1,IF(#REF!&lt;&gt;"",1,0))</f>
        <v>#REF!</v>
      </c>
      <c r="C170" s="205" t="e">
        <f>IF('Crisis Indicator Data'!#REF!="No Data",1,IF(#REF!&lt;&gt;"",1,0))</f>
        <v>#REF!</v>
      </c>
      <c r="D170" s="205" t="e">
        <f>IF('Crisis Indicator Data'!#REF!="No Data",1,IF(#REF!&lt;&gt;"",1,0))</f>
        <v>#REF!</v>
      </c>
      <c r="E170" s="205" t="e">
        <f>IF('Crisis Indicator Data'!#REF!="No Data",1,IF(#REF!&lt;&gt;"",1,0))</f>
        <v>#REF!</v>
      </c>
      <c r="F170" s="205" t="e">
        <f>IF('Crisis Indicator Data'!#REF!="No Data",1,IF(#REF!&lt;&gt;"",1,0))</f>
        <v>#REF!</v>
      </c>
      <c r="G170" s="205" t="e">
        <f>IF('Crisis Indicator Data'!#REF!="No Data",1,IF(#REF!&lt;&gt;"",1,0))</f>
        <v>#REF!</v>
      </c>
      <c r="H170" s="205" t="e">
        <f>IF('Crisis Indicator Data'!#REF!="No Data",1,IF(#REF!&lt;&gt;"",1,0))</f>
        <v>#REF!</v>
      </c>
      <c r="I170" s="205" t="e">
        <f>IF('Crisis Indicator Data'!#REF!="No Data",1,IF(#REF!&lt;&gt;"",1,0))</f>
        <v>#REF!</v>
      </c>
      <c r="J170" s="205" t="e">
        <f>IF('Crisis Indicator Data'!#REF!="No Data",1,IF(#REF!&lt;&gt;"",1,0))</f>
        <v>#REF!</v>
      </c>
      <c r="K170" s="205" t="e">
        <f>IF('Crisis Indicator Data'!#REF!="No Data",1,IF(#REF!&lt;&gt;"",1,0))</f>
        <v>#REF!</v>
      </c>
      <c r="L170" s="205" t="e">
        <f>IF('Crisis Indicator Data'!#REF!="No Data",1,IF(#REF!&lt;&gt;"",1,0))</f>
        <v>#REF!</v>
      </c>
      <c r="M170" s="205" t="e">
        <f>IF('Crisis Indicator Data'!#REF!="No Data",1,IF(#REF!&lt;&gt;"",1,0))</f>
        <v>#REF!</v>
      </c>
      <c r="N170" s="205" t="e">
        <f>IF('Crisis Indicator Data'!#REF!="No Data",1,IF(#REF!&lt;&gt;"",1,0))</f>
        <v>#REF!</v>
      </c>
      <c r="O170" s="205" t="e">
        <f>IF('Crisis Indicator Data'!#REF!="No Data",1,IF(#REF!&lt;&gt;"",1,0))</f>
        <v>#REF!</v>
      </c>
      <c r="P170" s="205" t="e">
        <f>IF('Crisis Indicator Data'!#REF!="No Data",1,IF(#REF!&lt;&gt;"",1,0))</f>
        <v>#REF!</v>
      </c>
      <c r="Q170" s="205" t="e">
        <f>IF('Crisis Indicator Data'!#REF!="No Data",1,IF(#REF!&lt;&gt;"",1,0))</f>
        <v>#REF!</v>
      </c>
      <c r="R170" s="205" t="e">
        <f>IF('Crisis Indicator Data'!#REF!="No Data",1,IF(#REF!&lt;&gt;"",1,0))</f>
        <v>#REF!</v>
      </c>
      <c r="S170" s="205" t="e">
        <f>IF('Crisis Indicator Data'!#REF!="No Data",1,IF(#REF!&lt;&gt;"",1,0))</f>
        <v>#REF!</v>
      </c>
      <c r="T170" s="205" t="e">
        <f>IF('Crisis Indicator Data'!#REF!="No Data",1,IF(#REF!&lt;&gt;"",1,0))</f>
        <v>#REF!</v>
      </c>
      <c r="U170" s="205" t="e">
        <f>IF('Crisis Indicator Data'!#REF!="No Data",1,IF(#REF!&lt;&gt;"",1,0))</f>
        <v>#REF!</v>
      </c>
      <c r="V170" s="205" t="e">
        <f>IF('Crisis Indicator Data'!#REF!="No Data",1,IF(#REF!&lt;&gt;"",1,0))</f>
        <v>#REF!</v>
      </c>
      <c r="W170" s="205" t="e">
        <f>IF('Crisis Indicator Data'!#REF!="No Data",1,IF(#REF!&lt;&gt;"",1,0))</f>
        <v>#REF!</v>
      </c>
      <c r="X170" s="205" t="e">
        <f>IF('Crisis Indicator Data'!#REF!="No Data",1,IF(#REF!&lt;&gt;"",1,0))</f>
        <v>#REF!</v>
      </c>
      <c r="Y170" s="205" t="e">
        <f>IF('Crisis Indicator Data'!#REF!="No Data",1,IF(#REF!&lt;&gt;"",1,0))</f>
        <v>#REF!</v>
      </c>
      <c r="Z170" s="205" t="e">
        <f>IF('Crisis Indicator Data'!#REF!="No Data",1,IF(#REF!&lt;&gt;"",1,0))</f>
        <v>#REF!</v>
      </c>
      <c r="AA170" s="205" t="e">
        <f>IF('Crisis Indicator Data'!#REF!="No Data",1,IF(#REF!&lt;&gt;"",1,0))</f>
        <v>#REF!</v>
      </c>
      <c r="AB170" s="205" t="e">
        <f>IF('Crisis Indicator Data'!#REF!="No Data",1,IF(#REF!&lt;&gt;"",1,0))</f>
        <v>#REF!</v>
      </c>
      <c r="AC170" s="205" t="e">
        <f>IF('Crisis Indicator Data'!#REF!="No Data",1,IF(#REF!&lt;&gt;"",1,0))</f>
        <v>#REF!</v>
      </c>
      <c r="AD170" s="205" t="e">
        <f>IF('Crisis Indicator Data'!#REF!="No Data",1,IF(#REF!&lt;&gt;"",1,0))</f>
        <v>#REF!</v>
      </c>
      <c r="AE170" s="205" t="e">
        <f>IF('Crisis Indicator Data'!#REF!="No Data",1,IF(#REF!&lt;&gt;"",1,0))</f>
        <v>#REF!</v>
      </c>
      <c r="AF170" s="205" t="e">
        <f>IF('Crisis Indicator Data'!#REF!="No Data",1,IF(#REF!&lt;&gt;"",1,0))</f>
        <v>#REF!</v>
      </c>
      <c r="AG170" s="205" t="e">
        <f>IF('Crisis Indicator Data'!#REF!="No Data",1,IF(#REF!&lt;&gt;"",1,0))</f>
        <v>#REF!</v>
      </c>
      <c r="AH170" s="205" t="e">
        <f>IF('Crisis Indicator Data'!#REF!="No Data",1,IF(#REF!&lt;&gt;"",1,0))</f>
        <v>#REF!</v>
      </c>
      <c r="AI170" s="205" t="e">
        <f>IF('Crisis Indicator Data'!#REF!="No Data",1,IF(#REF!&lt;&gt;"",1,0))</f>
        <v>#REF!</v>
      </c>
      <c r="AJ170" s="205" t="e">
        <f>IF('Crisis Indicator Data'!#REF!="No Data",1,IF(#REF!&lt;&gt;"",1,0))</f>
        <v>#REF!</v>
      </c>
      <c r="AK170" s="205" t="e">
        <f>IF('Crisis Indicator Data'!#REF!="No Data",1,IF(#REF!&lt;&gt;"",1,0))</f>
        <v>#REF!</v>
      </c>
      <c r="AL170" s="205" t="e">
        <f>IF('Crisis Indicator Data'!#REF!="No Data",1,IF(#REF!&lt;&gt;"",1,0))</f>
        <v>#REF!</v>
      </c>
      <c r="AM170" s="205" t="e">
        <f>IF('Crisis Indicator Data'!#REF!="No Data",1,IF(#REF!&lt;&gt;"",1,0))</f>
        <v>#REF!</v>
      </c>
      <c r="AN170" s="205" t="e">
        <f>IF('Crisis Indicator Data'!#REF!="No Data",1,IF(#REF!&lt;&gt;"",1,0))</f>
        <v>#REF!</v>
      </c>
      <c r="AO170" s="205" t="e">
        <f>IF('Crisis Indicator Data'!#REF!="No Data",1,IF(#REF!&lt;&gt;"",1,0))</f>
        <v>#REF!</v>
      </c>
      <c r="AP170" s="205" t="e">
        <f>IF('Crisis Indicator Data'!#REF!="No Data",1,IF(#REF!&lt;&gt;"",1,0))</f>
        <v>#REF!</v>
      </c>
      <c r="AQ170" s="205" t="e">
        <f>IF('Crisis Indicator Data'!#REF!="No Data",1,IF(#REF!&lt;&gt;"",1,0))</f>
        <v>#REF!</v>
      </c>
      <c r="AR170" s="205" t="e">
        <f>IF('Crisis Indicator Data'!#REF!="No Data",1,IF(#REF!&lt;&gt;"",1,0))</f>
        <v>#REF!</v>
      </c>
      <c r="AS170" s="205" t="e">
        <f>IF('Crisis Indicator Data'!#REF!="No Data",1,IF(#REF!&lt;&gt;"",1,0))</f>
        <v>#REF!</v>
      </c>
      <c r="AT170" s="205" t="e">
        <f>IF('Crisis Indicator Data'!#REF!="No Data",1,IF(#REF!&lt;&gt;"",1,0))</f>
        <v>#REF!</v>
      </c>
      <c r="AU170" s="205" t="e">
        <f>IF('Crisis Indicator Data'!#REF!="No Data",1,IF(#REF!&lt;&gt;"",1,0))</f>
        <v>#REF!</v>
      </c>
      <c r="AV170" s="205" t="e">
        <f>IF('Crisis Indicator Data'!#REF!="No Data",1,IF(#REF!&lt;&gt;"",1,0))</f>
        <v>#REF!</v>
      </c>
      <c r="AW170" s="205" t="e">
        <f>IF('Crisis Indicator Data'!#REF!="No Data",1,IF(#REF!&lt;&gt;"",1,0))</f>
        <v>#REF!</v>
      </c>
      <c r="AX170" s="205" t="e">
        <f>IF('Crisis Indicator Data'!#REF!="No Data",1,IF(#REF!&lt;&gt;"",1,0))</f>
        <v>#REF!</v>
      </c>
      <c r="AY170" s="205" t="e">
        <f>IF('Crisis Indicator Data'!#REF!="No Data",1,IF(#REF!&lt;&gt;"",1,0))</f>
        <v>#REF!</v>
      </c>
      <c r="AZ170" s="205" t="e">
        <f>IF('Crisis Indicator Data'!#REF!="No Data",1,IF(#REF!&lt;&gt;"",1,0))</f>
        <v>#REF!</v>
      </c>
      <c r="BA170" t="e">
        <f t="shared" si="10"/>
        <v>#REF!</v>
      </c>
      <c r="BB170" s="22" t="e">
        <f t="shared" si="11"/>
        <v>#REF!</v>
      </c>
    </row>
    <row r="171" spans="1:54" x14ac:dyDescent="0.35">
      <c r="A171" t="s">
        <v>7081</v>
      </c>
      <c r="B171" s="205" t="e">
        <f>IF('Crisis Indicator Data'!#REF!="No Data",1,IF(#REF!&lt;&gt;"",1,0))</f>
        <v>#REF!</v>
      </c>
      <c r="C171" s="205" t="e">
        <f>IF('Crisis Indicator Data'!#REF!="No Data",1,IF(#REF!&lt;&gt;"",1,0))</f>
        <v>#REF!</v>
      </c>
      <c r="D171" s="205" t="e">
        <f>IF('Crisis Indicator Data'!#REF!="No Data",1,IF(#REF!&lt;&gt;"",1,0))</f>
        <v>#REF!</v>
      </c>
      <c r="E171" s="205" t="e">
        <f>IF('Crisis Indicator Data'!#REF!="No Data",1,IF(#REF!&lt;&gt;"",1,0))</f>
        <v>#REF!</v>
      </c>
      <c r="F171" s="205" t="e">
        <f>IF('Crisis Indicator Data'!#REF!="No Data",1,IF(#REF!&lt;&gt;"",1,0))</f>
        <v>#REF!</v>
      </c>
      <c r="G171" s="205" t="e">
        <f>IF('Crisis Indicator Data'!#REF!="No Data",1,IF(#REF!&lt;&gt;"",1,0))</f>
        <v>#REF!</v>
      </c>
      <c r="H171" s="205" t="e">
        <f>IF('Crisis Indicator Data'!#REF!="No Data",1,IF(#REF!&lt;&gt;"",1,0))</f>
        <v>#REF!</v>
      </c>
      <c r="I171" s="205" t="e">
        <f>IF('Crisis Indicator Data'!#REF!="No Data",1,IF(#REF!&lt;&gt;"",1,0))</f>
        <v>#REF!</v>
      </c>
      <c r="J171" s="205" t="e">
        <f>IF('Crisis Indicator Data'!#REF!="No Data",1,IF(#REF!&lt;&gt;"",1,0))</f>
        <v>#REF!</v>
      </c>
      <c r="K171" s="205" t="e">
        <f>IF('Crisis Indicator Data'!#REF!="No Data",1,IF(#REF!&lt;&gt;"",1,0))</f>
        <v>#REF!</v>
      </c>
      <c r="L171" s="205" t="e">
        <f>IF('Crisis Indicator Data'!#REF!="No Data",1,IF(#REF!&lt;&gt;"",1,0))</f>
        <v>#REF!</v>
      </c>
      <c r="M171" s="205" t="e">
        <f>IF('Crisis Indicator Data'!#REF!="No Data",1,IF(#REF!&lt;&gt;"",1,0))</f>
        <v>#REF!</v>
      </c>
      <c r="N171" s="205" t="e">
        <f>IF('Crisis Indicator Data'!#REF!="No Data",1,IF(#REF!&lt;&gt;"",1,0))</f>
        <v>#REF!</v>
      </c>
      <c r="O171" s="205" t="e">
        <f>IF('Crisis Indicator Data'!#REF!="No Data",1,IF(#REF!&lt;&gt;"",1,0))</f>
        <v>#REF!</v>
      </c>
      <c r="P171" s="205" t="e">
        <f>IF('Crisis Indicator Data'!#REF!="No Data",1,IF(#REF!&lt;&gt;"",1,0))</f>
        <v>#REF!</v>
      </c>
      <c r="Q171" s="205" t="e">
        <f>IF('Crisis Indicator Data'!#REF!="No Data",1,IF(#REF!&lt;&gt;"",1,0))</f>
        <v>#REF!</v>
      </c>
      <c r="R171" s="205" t="e">
        <f>IF('Crisis Indicator Data'!#REF!="No Data",1,IF(#REF!&lt;&gt;"",1,0))</f>
        <v>#REF!</v>
      </c>
      <c r="S171" s="205" t="e">
        <f>IF('Crisis Indicator Data'!#REF!="No Data",1,IF(#REF!&lt;&gt;"",1,0))</f>
        <v>#REF!</v>
      </c>
      <c r="T171" s="205" t="e">
        <f>IF('Crisis Indicator Data'!#REF!="No Data",1,IF(#REF!&lt;&gt;"",1,0))</f>
        <v>#REF!</v>
      </c>
      <c r="U171" s="205" t="e">
        <f>IF('Crisis Indicator Data'!#REF!="No Data",1,IF(#REF!&lt;&gt;"",1,0))</f>
        <v>#REF!</v>
      </c>
      <c r="V171" s="205" t="e">
        <f>IF('Crisis Indicator Data'!#REF!="No Data",1,IF(#REF!&lt;&gt;"",1,0))</f>
        <v>#REF!</v>
      </c>
      <c r="W171" s="205" t="e">
        <f>IF('Crisis Indicator Data'!#REF!="No Data",1,IF(#REF!&lt;&gt;"",1,0))</f>
        <v>#REF!</v>
      </c>
      <c r="X171" s="205" t="e">
        <f>IF('Crisis Indicator Data'!#REF!="No Data",1,IF(#REF!&lt;&gt;"",1,0))</f>
        <v>#REF!</v>
      </c>
      <c r="Y171" s="205" t="e">
        <f>IF('Crisis Indicator Data'!#REF!="No Data",1,IF(#REF!&lt;&gt;"",1,0))</f>
        <v>#REF!</v>
      </c>
      <c r="Z171" s="205" t="e">
        <f>IF('Crisis Indicator Data'!#REF!="No Data",1,IF(#REF!&lt;&gt;"",1,0))</f>
        <v>#REF!</v>
      </c>
      <c r="AA171" s="205" t="e">
        <f>IF('Crisis Indicator Data'!#REF!="No Data",1,IF(#REF!&lt;&gt;"",1,0))</f>
        <v>#REF!</v>
      </c>
      <c r="AB171" s="205" t="e">
        <f>IF('Crisis Indicator Data'!#REF!="No Data",1,IF(#REF!&lt;&gt;"",1,0))</f>
        <v>#REF!</v>
      </c>
      <c r="AC171" s="205" t="e">
        <f>IF('Crisis Indicator Data'!#REF!="No Data",1,IF(#REF!&lt;&gt;"",1,0))</f>
        <v>#REF!</v>
      </c>
      <c r="AD171" s="205" t="e">
        <f>IF('Crisis Indicator Data'!#REF!="No Data",1,IF(#REF!&lt;&gt;"",1,0))</f>
        <v>#REF!</v>
      </c>
      <c r="AE171" s="205" t="e">
        <f>IF('Crisis Indicator Data'!#REF!="No Data",1,IF(#REF!&lt;&gt;"",1,0))</f>
        <v>#REF!</v>
      </c>
      <c r="AF171" s="205" t="e">
        <f>IF('Crisis Indicator Data'!#REF!="No Data",1,IF(#REF!&lt;&gt;"",1,0))</f>
        <v>#REF!</v>
      </c>
      <c r="AG171" s="205" t="e">
        <f>IF('Crisis Indicator Data'!#REF!="No Data",1,IF(#REF!&lt;&gt;"",1,0))</f>
        <v>#REF!</v>
      </c>
      <c r="AH171" s="205" t="e">
        <f>IF('Crisis Indicator Data'!#REF!="No Data",1,IF(#REF!&lt;&gt;"",1,0))</f>
        <v>#REF!</v>
      </c>
      <c r="AI171" s="205" t="e">
        <f>IF('Crisis Indicator Data'!#REF!="No Data",1,IF(#REF!&lt;&gt;"",1,0))</f>
        <v>#REF!</v>
      </c>
      <c r="AJ171" s="205" t="e">
        <f>IF('Crisis Indicator Data'!#REF!="No Data",1,IF(#REF!&lt;&gt;"",1,0))</f>
        <v>#REF!</v>
      </c>
      <c r="AK171" s="205" t="e">
        <f>IF('Crisis Indicator Data'!#REF!="No Data",1,IF(#REF!&lt;&gt;"",1,0))</f>
        <v>#REF!</v>
      </c>
      <c r="AL171" s="205" t="e">
        <f>IF('Crisis Indicator Data'!#REF!="No Data",1,IF(#REF!&lt;&gt;"",1,0))</f>
        <v>#REF!</v>
      </c>
      <c r="AM171" s="205" t="e">
        <f>IF('Crisis Indicator Data'!#REF!="No Data",1,IF(#REF!&lt;&gt;"",1,0))</f>
        <v>#REF!</v>
      </c>
      <c r="AN171" s="205" t="e">
        <f>IF('Crisis Indicator Data'!#REF!="No Data",1,IF(#REF!&lt;&gt;"",1,0))</f>
        <v>#REF!</v>
      </c>
      <c r="AO171" s="205" t="e">
        <f>IF('Crisis Indicator Data'!#REF!="No Data",1,IF(#REF!&lt;&gt;"",1,0))</f>
        <v>#REF!</v>
      </c>
      <c r="AP171" s="205" t="e">
        <f>IF('Crisis Indicator Data'!#REF!="No Data",1,IF(#REF!&lt;&gt;"",1,0))</f>
        <v>#REF!</v>
      </c>
      <c r="AQ171" s="205" t="e">
        <f>IF('Crisis Indicator Data'!#REF!="No Data",1,IF(#REF!&lt;&gt;"",1,0))</f>
        <v>#REF!</v>
      </c>
      <c r="AR171" s="205" t="e">
        <f>IF('Crisis Indicator Data'!#REF!="No Data",1,IF(#REF!&lt;&gt;"",1,0))</f>
        <v>#REF!</v>
      </c>
      <c r="AS171" s="205" t="e">
        <f>IF('Crisis Indicator Data'!#REF!="No Data",1,IF(#REF!&lt;&gt;"",1,0))</f>
        <v>#REF!</v>
      </c>
      <c r="AT171" s="205" t="e">
        <f>IF('Crisis Indicator Data'!#REF!="No Data",1,IF(#REF!&lt;&gt;"",1,0))</f>
        <v>#REF!</v>
      </c>
      <c r="AU171" s="205" t="e">
        <f>IF('Crisis Indicator Data'!#REF!="No Data",1,IF(#REF!&lt;&gt;"",1,0))</f>
        <v>#REF!</v>
      </c>
      <c r="AV171" s="205" t="e">
        <f>IF('Crisis Indicator Data'!#REF!="No Data",1,IF(#REF!&lt;&gt;"",1,0))</f>
        <v>#REF!</v>
      </c>
      <c r="AW171" s="205" t="e">
        <f>IF('Crisis Indicator Data'!#REF!="No Data",1,IF(#REF!&lt;&gt;"",1,0))</f>
        <v>#REF!</v>
      </c>
      <c r="AX171" s="205" t="e">
        <f>IF('Crisis Indicator Data'!#REF!="No Data",1,IF(#REF!&lt;&gt;"",1,0))</f>
        <v>#REF!</v>
      </c>
      <c r="AY171" s="205" t="e">
        <f>IF('Crisis Indicator Data'!#REF!="No Data",1,IF(#REF!&lt;&gt;"",1,0))</f>
        <v>#REF!</v>
      </c>
      <c r="AZ171" s="205" t="e">
        <f>IF('Crisis Indicator Data'!#REF!="No Data",1,IF(#REF!&lt;&gt;"",1,0))</f>
        <v>#REF!</v>
      </c>
      <c r="BA171" t="e">
        <f t="shared" si="10"/>
        <v>#REF!</v>
      </c>
      <c r="BB171" s="22" t="e">
        <f t="shared" si="11"/>
        <v>#REF!</v>
      </c>
    </row>
    <row r="172" spans="1:54" x14ac:dyDescent="0.35">
      <c r="A172" t="s">
        <v>7176</v>
      </c>
      <c r="B172" s="205" t="e">
        <f>IF('Crisis Indicator Data'!#REF!="No Data",1,IF(#REF!&lt;&gt;"",1,0))</f>
        <v>#REF!</v>
      </c>
      <c r="C172" s="205" t="e">
        <f>IF('Crisis Indicator Data'!#REF!="No Data",1,IF(#REF!&lt;&gt;"",1,0))</f>
        <v>#REF!</v>
      </c>
      <c r="D172" s="205" t="e">
        <f>IF('Crisis Indicator Data'!#REF!="No Data",1,IF(#REF!&lt;&gt;"",1,0))</f>
        <v>#REF!</v>
      </c>
      <c r="E172" s="205" t="e">
        <f>IF('Crisis Indicator Data'!#REF!="No Data",1,IF(#REF!&lt;&gt;"",1,0))</f>
        <v>#REF!</v>
      </c>
      <c r="F172" s="205" t="e">
        <f>IF('Crisis Indicator Data'!#REF!="No Data",1,IF(#REF!&lt;&gt;"",1,0))</f>
        <v>#REF!</v>
      </c>
      <c r="G172" s="205" t="e">
        <f>IF('Crisis Indicator Data'!#REF!="No Data",1,IF(#REF!&lt;&gt;"",1,0))</f>
        <v>#REF!</v>
      </c>
      <c r="H172" s="205" t="e">
        <f>IF('Crisis Indicator Data'!#REF!="No Data",1,IF(#REF!&lt;&gt;"",1,0))</f>
        <v>#REF!</v>
      </c>
      <c r="I172" s="205" t="e">
        <f>IF('Crisis Indicator Data'!#REF!="No Data",1,IF(#REF!&lt;&gt;"",1,0))</f>
        <v>#REF!</v>
      </c>
      <c r="J172" s="205" t="e">
        <f>IF('Crisis Indicator Data'!#REF!="No Data",1,IF(#REF!&lt;&gt;"",1,0))</f>
        <v>#REF!</v>
      </c>
      <c r="K172" s="205" t="e">
        <f>IF('Crisis Indicator Data'!#REF!="No Data",1,IF(#REF!&lt;&gt;"",1,0))</f>
        <v>#REF!</v>
      </c>
      <c r="L172" s="205" t="e">
        <f>IF('Crisis Indicator Data'!#REF!="No Data",1,IF(#REF!&lt;&gt;"",1,0))</f>
        <v>#REF!</v>
      </c>
      <c r="M172" s="205" t="e">
        <f>IF('Crisis Indicator Data'!#REF!="No Data",1,IF(#REF!&lt;&gt;"",1,0))</f>
        <v>#REF!</v>
      </c>
      <c r="N172" s="205" t="e">
        <f>IF('Crisis Indicator Data'!#REF!="No Data",1,IF(#REF!&lt;&gt;"",1,0))</f>
        <v>#REF!</v>
      </c>
      <c r="O172" s="205" t="e">
        <f>IF('Crisis Indicator Data'!#REF!="No Data",1,IF(#REF!&lt;&gt;"",1,0))</f>
        <v>#REF!</v>
      </c>
      <c r="P172" s="205" t="e">
        <f>IF('Crisis Indicator Data'!#REF!="No Data",1,IF(#REF!&lt;&gt;"",1,0))</f>
        <v>#REF!</v>
      </c>
      <c r="Q172" s="205" t="e">
        <f>IF('Crisis Indicator Data'!#REF!="No Data",1,IF(#REF!&lt;&gt;"",1,0))</f>
        <v>#REF!</v>
      </c>
      <c r="R172" s="205" t="e">
        <f>IF('Crisis Indicator Data'!#REF!="No Data",1,IF(#REF!&lt;&gt;"",1,0))</f>
        <v>#REF!</v>
      </c>
      <c r="S172" s="205" t="e">
        <f>IF('Crisis Indicator Data'!#REF!="No Data",1,IF(#REF!&lt;&gt;"",1,0))</f>
        <v>#REF!</v>
      </c>
      <c r="T172" s="205" t="e">
        <f>IF('Crisis Indicator Data'!#REF!="No Data",1,IF(#REF!&lt;&gt;"",1,0))</f>
        <v>#REF!</v>
      </c>
      <c r="U172" s="205" t="e">
        <f>IF('Crisis Indicator Data'!#REF!="No Data",1,IF(#REF!&lt;&gt;"",1,0))</f>
        <v>#REF!</v>
      </c>
      <c r="V172" s="205" t="e">
        <f>IF('Crisis Indicator Data'!#REF!="No Data",1,IF(#REF!&lt;&gt;"",1,0))</f>
        <v>#REF!</v>
      </c>
      <c r="W172" s="205" t="e">
        <f>IF('Crisis Indicator Data'!#REF!="No Data",1,IF(#REF!&lt;&gt;"",1,0))</f>
        <v>#REF!</v>
      </c>
      <c r="X172" s="205" t="e">
        <f>IF('Crisis Indicator Data'!#REF!="No Data",1,IF(#REF!&lt;&gt;"",1,0))</f>
        <v>#REF!</v>
      </c>
      <c r="Y172" s="205" t="e">
        <f>IF('Crisis Indicator Data'!#REF!="No Data",1,IF(#REF!&lt;&gt;"",1,0))</f>
        <v>#REF!</v>
      </c>
      <c r="Z172" s="205" t="e">
        <f>IF('Crisis Indicator Data'!#REF!="No Data",1,IF(#REF!&lt;&gt;"",1,0))</f>
        <v>#REF!</v>
      </c>
      <c r="AA172" s="205" t="e">
        <f>IF('Crisis Indicator Data'!#REF!="No Data",1,IF(#REF!&lt;&gt;"",1,0))</f>
        <v>#REF!</v>
      </c>
      <c r="AB172" s="205" t="e">
        <f>IF('Crisis Indicator Data'!#REF!="No Data",1,IF(#REF!&lt;&gt;"",1,0))</f>
        <v>#REF!</v>
      </c>
      <c r="AC172" s="205" t="e">
        <f>IF('Crisis Indicator Data'!#REF!="No Data",1,IF(#REF!&lt;&gt;"",1,0))</f>
        <v>#REF!</v>
      </c>
      <c r="AD172" s="205" t="e">
        <f>IF('Crisis Indicator Data'!#REF!="No Data",1,IF(#REF!&lt;&gt;"",1,0))</f>
        <v>#REF!</v>
      </c>
      <c r="AE172" s="205" t="e">
        <f>IF('Crisis Indicator Data'!#REF!="No Data",1,IF(#REF!&lt;&gt;"",1,0))</f>
        <v>#REF!</v>
      </c>
      <c r="AF172" s="205" t="e">
        <f>IF('Crisis Indicator Data'!#REF!="No Data",1,IF(#REF!&lt;&gt;"",1,0))</f>
        <v>#REF!</v>
      </c>
      <c r="AG172" s="205" t="e">
        <f>IF('Crisis Indicator Data'!#REF!="No Data",1,IF(#REF!&lt;&gt;"",1,0))</f>
        <v>#REF!</v>
      </c>
      <c r="AH172" s="205" t="e">
        <f>IF('Crisis Indicator Data'!#REF!="No Data",1,IF(#REF!&lt;&gt;"",1,0))</f>
        <v>#REF!</v>
      </c>
      <c r="AI172" s="205" t="e">
        <f>IF('Crisis Indicator Data'!#REF!="No Data",1,IF(#REF!&lt;&gt;"",1,0))</f>
        <v>#REF!</v>
      </c>
      <c r="AJ172" s="205" t="e">
        <f>IF('Crisis Indicator Data'!#REF!="No Data",1,IF(#REF!&lt;&gt;"",1,0))</f>
        <v>#REF!</v>
      </c>
      <c r="AK172" s="205" t="e">
        <f>IF('Crisis Indicator Data'!#REF!="No Data",1,IF(#REF!&lt;&gt;"",1,0))</f>
        <v>#REF!</v>
      </c>
      <c r="AL172" s="205" t="e">
        <f>IF('Crisis Indicator Data'!#REF!="No Data",1,IF(#REF!&lt;&gt;"",1,0))</f>
        <v>#REF!</v>
      </c>
      <c r="AM172" s="205" t="e">
        <f>IF('Crisis Indicator Data'!#REF!="No Data",1,IF(#REF!&lt;&gt;"",1,0))</f>
        <v>#REF!</v>
      </c>
      <c r="AN172" s="205" t="e">
        <f>IF('Crisis Indicator Data'!#REF!="No Data",1,IF(#REF!&lt;&gt;"",1,0))</f>
        <v>#REF!</v>
      </c>
      <c r="AO172" s="205" t="e">
        <f>IF('Crisis Indicator Data'!#REF!="No Data",1,IF(#REF!&lt;&gt;"",1,0))</f>
        <v>#REF!</v>
      </c>
      <c r="AP172" s="205" t="e">
        <f>IF('Crisis Indicator Data'!#REF!="No Data",1,IF(#REF!&lt;&gt;"",1,0))</f>
        <v>#REF!</v>
      </c>
      <c r="AQ172" s="205" t="e">
        <f>IF('Crisis Indicator Data'!#REF!="No Data",1,IF(#REF!&lt;&gt;"",1,0))</f>
        <v>#REF!</v>
      </c>
      <c r="AR172" s="205" t="e">
        <f>IF('Crisis Indicator Data'!#REF!="No Data",1,IF(#REF!&lt;&gt;"",1,0))</f>
        <v>#REF!</v>
      </c>
      <c r="AS172" s="205" t="e">
        <f>IF('Crisis Indicator Data'!#REF!="No Data",1,IF(#REF!&lt;&gt;"",1,0))</f>
        <v>#REF!</v>
      </c>
      <c r="AT172" s="205" t="e">
        <f>IF('Crisis Indicator Data'!#REF!="No Data",1,IF(#REF!&lt;&gt;"",1,0))</f>
        <v>#REF!</v>
      </c>
      <c r="AU172" s="205" t="e">
        <f>IF('Crisis Indicator Data'!#REF!="No Data",1,IF(#REF!&lt;&gt;"",1,0))</f>
        <v>#REF!</v>
      </c>
      <c r="AV172" s="205" t="e">
        <f>IF('Crisis Indicator Data'!#REF!="No Data",1,IF(#REF!&lt;&gt;"",1,0))</f>
        <v>#REF!</v>
      </c>
      <c r="AW172" s="205" t="e">
        <f>IF('Crisis Indicator Data'!#REF!="No Data",1,IF(#REF!&lt;&gt;"",1,0))</f>
        <v>#REF!</v>
      </c>
      <c r="AX172" s="205" t="e">
        <f>IF('Crisis Indicator Data'!#REF!="No Data",1,IF(#REF!&lt;&gt;"",1,0))</f>
        <v>#REF!</v>
      </c>
      <c r="AY172" s="205" t="e">
        <f>IF('Crisis Indicator Data'!#REF!="No Data",1,IF(#REF!&lt;&gt;"",1,0))</f>
        <v>#REF!</v>
      </c>
      <c r="AZ172" s="205" t="e">
        <f>IF('Crisis Indicator Data'!#REF!="No Data",1,IF(#REF!&lt;&gt;"",1,0))</f>
        <v>#REF!</v>
      </c>
      <c r="BA172" t="e">
        <f t="shared" si="10"/>
        <v>#REF!</v>
      </c>
      <c r="BB172" s="22" t="e">
        <f t="shared" si="11"/>
        <v>#REF!</v>
      </c>
    </row>
    <row r="173" spans="1:54" x14ac:dyDescent="0.35">
      <c r="A173" t="s">
        <v>7169</v>
      </c>
      <c r="B173" s="205" t="e">
        <f>IF('Crisis Indicator Data'!#REF!="No Data",1,IF(#REF!&lt;&gt;"",1,0))</f>
        <v>#REF!</v>
      </c>
      <c r="C173" s="205" t="e">
        <f>IF('Crisis Indicator Data'!#REF!="No Data",1,IF(#REF!&lt;&gt;"",1,0))</f>
        <v>#REF!</v>
      </c>
      <c r="D173" s="205" t="e">
        <f>IF('Crisis Indicator Data'!#REF!="No Data",1,IF(#REF!&lt;&gt;"",1,0))</f>
        <v>#REF!</v>
      </c>
      <c r="E173" s="205" t="e">
        <f>IF('Crisis Indicator Data'!#REF!="No Data",1,IF(#REF!&lt;&gt;"",1,0))</f>
        <v>#REF!</v>
      </c>
      <c r="F173" s="205" t="e">
        <f>IF('Crisis Indicator Data'!#REF!="No Data",1,IF(#REF!&lt;&gt;"",1,0))</f>
        <v>#REF!</v>
      </c>
      <c r="G173" s="205" t="e">
        <f>IF('Crisis Indicator Data'!#REF!="No Data",1,IF(#REF!&lt;&gt;"",1,0))</f>
        <v>#REF!</v>
      </c>
      <c r="H173" s="205" t="e">
        <f>IF('Crisis Indicator Data'!#REF!="No Data",1,IF(#REF!&lt;&gt;"",1,0))</f>
        <v>#REF!</v>
      </c>
      <c r="I173" s="205" t="e">
        <f>IF('Crisis Indicator Data'!#REF!="No Data",1,IF(#REF!&lt;&gt;"",1,0))</f>
        <v>#REF!</v>
      </c>
      <c r="J173" s="205" t="e">
        <f>IF('Crisis Indicator Data'!#REF!="No Data",1,IF(#REF!&lt;&gt;"",1,0))</f>
        <v>#REF!</v>
      </c>
      <c r="K173" s="205" t="e">
        <f>IF('Crisis Indicator Data'!#REF!="No Data",1,IF(#REF!&lt;&gt;"",1,0))</f>
        <v>#REF!</v>
      </c>
      <c r="L173" s="205" t="e">
        <f>IF('Crisis Indicator Data'!#REF!="No Data",1,IF(#REF!&lt;&gt;"",1,0))</f>
        <v>#REF!</v>
      </c>
      <c r="M173" s="205" t="e">
        <f>IF('Crisis Indicator Data'!#REF!="No Data",1,IF(#REF!&lt;&gt;"",1,0))</f>
        <v>#REF!</v>
      </c>
      <c r="N173" s="205" t="e">
        <f>IF('Crisis Indicator Data'!#REF!="No Data",1,IF(#REF!&lt;&gt;"",1,0))</f>
        <v>#REF!</v>
      </c>
      <c r="O173" s="205" t="e">
        <f>IF('Crisis Indicator Data'!#REF!="No Data",1,IF(#REF!&lt;&gt;"",1,0))</f>
        <v>#REF!</v>
      </c>
      <c r="P173" s="205" t="e">
        <f>IF('Crisis Indicator Data'!#REF!="No Data",1,IF(#REF!&lt;&gt;"",1,0))</f>
        <v>#REF!</v>
      </c>
      <c r="Q173" s="205" t="e">
        <f>IF('Crisis Indicator Data'!#REF!="No Data",1,IF(#REF!&lt;&gt;"",1,0))</f>
        <v>#REF!</v>
      </c>
      <c r="R173" s="205" t="e">
        <f>IF('Crisis Indicator Data'!#REF!="No Data",1,IF(#REF!&lt;&gt;"",1,0))</f>
        <v>#REF!</v>
      </c>
      <c r="S173" s="205" t="e">
        <f>IF('Crisis Indicator Data'!#REF!="No Data",1,IF(#REF!&lt;&gt;"",1,0))</f>
        <v>#REF!</v>
      </c>
      <c r="T173" s="205" t="e">
        <f>IF('Crisis Indicator Data'!#REF!="No Data",1,IF(#REF!&lt;&gt;"",1,0))</f>
        <v>#REF!</v>
      </c>
      <c r="U173" s="205" t="e">
        <f>IF('Crisis Indicator Data'!#REF!="No Data",1,IF(#REF!&lt;&gt;"",1,0))</f>
        <v>#REF!</v>
      </c>
      <c r="V173" s="205" t="e">
        <f>IF('Crisis Indicator Data'!#REF!="No Data",1,IF(#REF!&lt;&gt;"",1,0))</f>
        <v>#REF!</v>
      </c>
      <c r="W173" s="205" t="e">
        <f>IF('Crisis Indicator Data'!#REF!="No Data",1,IF(#REF!&lt;&gt;"",1,0))</f>
        <v>#REF!</v>
      </c>
      <c r="X173" s="205" t="e">
        <f>IF('Crisis Indicator Data'!#REF!="No Data",1,IF(#REF!&lt;&gt;"",1,0))</f>
        <v>#REF!</v>
      </c>
      <c r="Y173" s="205" t="e">
        <f>IF('Crisis Indicator Data'!#REF!="No Data",1,IF(#REF!&lt;&gt;"",1,0))</f>
        <v>#REF!</v>
      </c>
      <c r="Z173" s="205" t="e">
        <f>IF('Crisis Indicator Data'!#REF!="No Data",1,IF(#REF!&lt;&gt;"",1,0))</f>
        <v>#REF!</v>
      </c>
      <c r="AA173" s="205" t="e">
        <f>IF('Crisis Indicator Data'!#REF!="No Data",1,IF(#REF!&lt;&gt;"",1,0))</f>
        <v>#REF!</v>
      </c>
      <c r="AB173" s="205" t="e">
        <f>IF('Crisis Indicator Data'!#REF!="No Data",1,IF(#REF!&lt;&gt;"",1,0))</f>
        <v>#REF!</v>
      </c>
      <c r="AC173" s="205" t="e">
        <f>IF('Crisis Indicator Data'!#REF!="No Data",1,IF(#REF!&lt;&gt;"",1,0))</f>
        <v>#REF!</v>
      </c>
      <c r="AD173" s="205" t="e">
        <f>IF('Crisis Indicator Data'!#REF!="No Data",1,IF(#REF!&lt;&gt;"",1,0))</f>
        <v>#REF!</v>
      </c>
      <c r="AE173" s="205" t="e">
        <f>IF('Crisis Indicator Data'!#REF!="No Data",1,IF(#REF!&lt;&gt;"",1,0))</f>
        <v>#REF!</v>
      </c>
      <c r="AF173" s="205" t="e">
        <f>IF('Crisis Indicator Data'!#REF!="No Data",1,IF(#REF!&lt;&gt;"",1,0))</f>
        <v>#REF!</v>
      </c>
      <c r="AG173" s="205" t="e">
        <f>IF('Crisis Indicator Data'!#REF!="No Data",1,IF(#REF!&lt;&gt;"",1,0))</f>
        <v>#REF!</v>
      </c>
      <c r="AH173" s="205" t="e">
        <f>IF('Crisis Indicator Data'!#REF!="No Data",1,IF(#REF!&lt;&gt;"",1,0))</f>
        <v>#REF!</v>
      </c>
      <c r="AI173" s="205" t="e">
        <f>IF('Crisis Indicator Data'!#REF!="No Data",1,IF(#REF!&lt;&gt;"",1,0))</f>
        <v>#REF!</v>
      </c>
      <c r="AJ173" s="205" t="e">
        <f>IF('Crisis Indicator Data'!#REF!="No Data",1,IF(#REF!&lt;&gt;"",1,0))</f>
        <v>#REF!</v>
      </c>
      <c r="AK173" s="205" t="e">
        <f>IF('Crisis Indicator Data'!#REF!="No Data",1,IF(#REF!&lt;&gt;"",1,0))</f>
        <v>#REF!</v>
      </c>
      <c r="AL173" s="205" t="e">
        <f>IF('Crisis Indicator Data'!#REF!="No Data",1,IF(#REF!&lt;&gt;"",1,0))</f>
        <v>#REF!</v>
      </c>
      <c r="AM173" s="205" t="e">
        <f>IF('Crisis Indicator Data'!#REF!="No Data",1,IF(#REF!&lt;&gt;"",1,0))</f>
        <v>#REF!</v>
      </c>
      <c r="AN173" s="205" t="e">
        <f>IF('Crisis Indicator Data'!#REF!="No Data",1,IF(#REF!&lt;&gt;"",1,0))</f>
        <v>#REF!</v>
      </c>
      <c r="AO173" s="205" t="e">
        <f>IF('Crisis Indicator Data'!#REF!="No Data",1,IF(#REF!&lt;&gt;"",1,0))</f>
        <v>#REF!</v>
      </c>
      <c r="AP173" s="205" t="e">
        <f>IF('Crisis Indicator Data'!#REF!="No Data",1,IF(#REF!&lt;&gt;"",1,0))</f>
        <v>#REF!</v>
      </c>
      <c r="AQ173" s="205" t="e">
        <f>IF('Crisis Indicator Data'!#REF!="No Data",1,IF(#REF!&lt;&gt;"",1,0))</f>
        <v>#REF!</v>
      </c>
      <c r="AR173" s="205" t="e">
        <f>IF('Crisis Indicator Data'!#REF!="No Data",1,IF(#REF!&lt;&gt;"",1,0))</f>
        <v>#REF!</v>
      </c>
      <c r="AS173" s="205" t="e">
        <f>IF('Crisis Indicator Data'!#REF!="No Data",1,IF(#REF!&lt;&gt;"",1,0))</f>
        <v>#REF!</v>
      </c>
      <c r="AT173" s="205" t="e">
        <f>IF('Crisis Indicator Data'!#REF!="No Data",1,IF(#REF!&lt;&gt;"",1,0))</f>
        <v>#REF!</v>
      </c>
      <c r="AU173" s="205" t="e">
        <f>IF('Crisis Indicator Data'!#REF!="No Data",1,IF(#REF!&lt;&gt;"",1,0))</f>
        <v>#REF!</v>
      </c>
      <c r="AV173" s="205" t="e">
        <f>IF('Crisis Indicator Data'!#REF!="No Data",1,IF(#REF!&lt;&gt;"",1,0))</f>
        <v>#REF!</v>
      </c>
      <c r="AW173" s="205" t="e">
        <f>IF('Crisis Indicator Data'!#REF!="No Data",1,IF(#REF!&lt;&gt;"",1,0))</f>
        <v>#REF!</v>
      </c>
      <c r="AX173" s="205" t="e">
        <f>IF('Crisis Indicator Data'!#REF!="No Data",1,IF(#REF!&lt;&gt;"",1,0))</f>
        <v>#REF!</v>
      </c>
      <c r="AY173" s="205" t="e">
        <f>IF('Crisis Indicator Data'!#REF!="No Data",1,IF(#REF!&lt;&gt;"",1,0))</f>
        <v>#REF!</v>
      </c>
      <c r="AZ173" s="205" t="e">
        <f>IF('Crisis Indicator Data'!#REF!="No Data",1,IF(#REF!&lt;&gt;"",1,0))</f>
        <v>#REF!</v>
      </c>
      <c r="BA173" t="e">
        <f t="shared" si="10"/>
        <v>#REF!</v>
      </c>
      <c r="BB173" s="22" t="e">
        <f t="shared" si="11"/>
        <v>#REF!</v>
      </c>
    </row>
    <row r="174" spans="1:54" x14ac:dyDescent="0.35">
      <c r="A174" t="s">
        <v>7178</v>
      </c>
      <c r="B174" s="205" t="e">
        <f>IF('Crisis Indicator Data'!#REF!="No Data",1,IF(#REF!&lt;&gt;"",1,0))</f>
        <v>#REF!</v>
      </c>
      <c r="C174" s="205" t="e">
        <f>IF('Crisis Indicator Data'!#REF!="No Data",1,IF(#REF!&lt;&gt;"",1,0))</f>
        <v>#REF!</v>
      </c>
      <c r="D174" s="205" t="e">
        <f>IF('Crisis Indicator Data'!#REF!="No Data",1,IF(#REF!&lt;&gt;"",1,0))</f>
        <v>#REF!</v>
      </c>
      <c r="E174" s="205" t="e">
        <f>IF('Crisis Indicator Data'!#REF!="No Data",1,IF(#REF!&lt;&gt;"",1,0))</f>
        <v>#REF!</v>
      </c>
      <c r="F174" s="205" t="e">
        <f>IF('Crisis Indicator Data'!#REF!="No Data",1,IF(#REF!&lt;&gt;"",1,0))</f>
        <v>#REF!</v>
      </c>
      <c r="G174" s="205" t="e">
        <f>IF('Crisis Indicator Data'!#REF!="No Data",1,IF(#REF!&lt;&gt;"",1,0))</f>
        <v>#REF!</v>
      </c>
      <c r="H174" s="205" t="e">
        <f>IF('Crisis Indicator Data'!#REF!="No Data",1,IF(#REF!&lt;&gt;"",1,0))</f>
        <v>#REF!</v>
      </c>
      <c r="I174" s="205" t="e">
        <f>IF('Crisis Indicator Data'!#REF!="No Data",1,IF(#REF!&lt;&gt;"",1,0))</f>
        <v>#REF!</v>
      </c>
      <c r="J174" s="205" t="e">
        <f>IF('Crisis Indicator Data'!#REF!="No Data",1,IF(#REF!&lt;&gt;"",1,0))</f>
        <v>#REF!</v>
      </c>
      <c r="K174" s="205" t="e">
        <f>IF('Crisis Indicator Data'!#REF!="No Data",1,IF(#REF!&lt;&gt;"",1,0))</f>
        <v>#REF!</v>
      </c>
      <c r="L174" s="205" t="e">
        <f>IF('Crisis Indicator Data'!#REF!="No Data",1,IF(#REF!&lt;&gt;"",1,0))</f>
        <v>#REF!</v>
      </c>
      <c r="M174" s="205" t="e">
        <f>IF('Crisis Indicator Data'!#REF!="No Data",1,IF(#REF!&lt;&gt;"",1,0))</f>
        <v>#REF!</v>
      </c>
      <c r="N174" s="205" t="e">
        <f>IF('Crisis Indicator Data'!#REF!="No Data",1,IF(#REF!&lt;&gt;"",1,0))</f>
        <v>#REF!</v>
      </c>
      <c r="O174" s="205" t="e">
        <f>IF('Crisis Indicator Data'!#REF!="No Data",1,IF(#REF!&lt;&gt;"",1,0))</f>
        <v>#REF!</v>
      </c>
      <c r="P174" s="205" t="e">
        <f>IF('Crisis Indicator Data'!#REF!="No Data",1,IF(#REF!&lt;&gt;"",1,0))</f>
        <v>#REF!</v>
      </c>
      <c r="Q174" s="205" t="e">
        <f>IF('Crisis Indicator Data'!#REF!="No Data",1,IF(#REF!&lt;&gt;"",1,0))</f>
        <v>#REF!</v>
      </c>
      <c r="R174" s="205" t="e">
        <f>IF('Crisis Indicator Data'!#REF!="No Data",1,IF(#REF!&lt;&gt;"",1,0))</f>
        <v>#REF!</v>
      </c>
      <c r="S174" s="205" t="e">
        <f>IF('Crisis Indicator Data'!#REF!="No Data",1,IF(#REF!&lt;&gt;"",1,0))</f>
        <v>#REF!</v>
      </c>
      <c r="T174" s="205" t="e">
        <f>IF('Crisis Indicator Data'!#REF!="No Data",1,IF(#REF!&lt;&gt;"",1,0))</f>
        <v>#REF!</v>
      </c>
      <c r="U174" s="205" t="e">
        <f>IF('Crisis Indicator Data'!#REF!="No Data",1,IF(#REF!&lt;&gt;"",1,0))</f>
        <v>#REF!</v>
      </c>
      <c r="V174" s="205" t="e">
        <f>IF('Crisis Indicator Data'!#REF!="No Data",1,IF(#REF!&lt;&gt;"",1,0))</f>
        <v>#REF!</v>
      </c>
      <c r="W174" s="205" t="e">
        <f>IF('Crisis Indicator Data'!#REF!="No Data",1,IF(#REF!&lt;&gt;"",1,0))</f>
        <v>#REF!</v>
      </c>
      <c r="X174" s="205" t="e">
        <f>IF('Crisis Indicator Data'!#REF!="No Data",1,IF(#REF!&lt;&gt;"",1,0))</f>
        <v>#REF!</v>
      </c>
      <c r="Y174" s="205" t="e">
        <f>IF('Crisis Indicator Data'!#REF!="No Data",1,IF(#REF!&lt;&gt;"",1,0))</f>
        <v>#REF!</v>
      </c>
      <c r="Z174" s="205" t="e">
        <f>IF('Crisis Indicator Data'!#REF!="No Data",1,IF(#REF!&lt;&gt;"",1,0))</f>
        <v>#REF!</v>
      </c>
      <c r="AA174" s="205" t="e">
        <f>IF('Crisis Indicator Data'!#REF!="No Data",1,IF(#REF!&lt;&gt;"",1,0))</f>
        <v>#REF!</v>
      </c>
      <c r="AB174" s="205" t="e">
        <f>IF('Crisis Indicator Data'!#REF!="No Data",1,IF(#REF!&lt;&gt;"",1,0))</f>
        <v>#REF!</v>
      </c>
      <c r="AC174" s="205" t="e">
        <f>IF('Crisis Indicator Data'!#REF!="No Data",1,IF(#REF!&lt;&gt;"",1,0))</f>
        <v>#REF!</v>
      </c>
      <c r="AD174" s="205" t="e">
        <f>IF('Crisis Indicator Data'!#REF!="No Data",1,IF(#REF!&lt;&gt;"",1,0))</f>
        <v>#REF!</v>
      </c>
      <c r="AE174" s="205" t="e">
        <f>IF('Crisis Indicator Data'!#REF!="No Data",1,IF(#REF!&lt;&gt;"",1,0))</f>
        <v>#REF!</v>
      </c>
      <c r="AF174" s="205" t="e">
        <f>IF('Crisis Indicator Data'!#REF!="No Data",1,IF(#REF!&lt;&gt;"",1,0))</f>
        <v>#REF!</v>
      </c>
      <c r="AG174" s="205" t="e">
        <f>IF('Crisis Indicator Data'!#REF!="No Data",1,IF(#REF!&lt;&gt;"",1,0))</f>
        <v>#REF!</v>
      </c>
      <c r="AH174" s="205" t="e">
        <f>IF('Crisis Indicator Data'!#REF!="No Data",1,IF(#REF!&lt;&gt;"",1,0))</f>
        <v>#REF!</v>
      </c>
      <c r="AI174" s="205" t="e">
        <f>IF('Crisis Indicator Data'!#REF!="No Data",1,IF(#REF!&lt;&gt;"",1,0))</f>
        <v>#REF!</v>
      </c>
      <c r="AJ174" s="205" t="e">
        <f>IF('Crisis Indicator Data'!#REF!="No Data",1,IF(#REF!&lt;&gt;"",1,0))</f>
        <v>#REF!</v>
      </c>
      <c r="AK174" s="205" t="e">
        <f>IF('Crisis Indicator Data'!#REF!="No Data",1,IF(#REF!&lt;&gt;"",1,0))</f>
        <v>#REF!</v>
      </c>
      <c r="AL174" s="205" t="e">
        <f>IF('Crisis Indicator Data'!#REF!="No Data",1,IF(#REF!&lt;&gt;"",1,0))</f>
        <v>#REF!</v>
      </c>
      <c r="AM174" s="205" t="e">
        <f>IF('Crisis Indicator Data'!#REF!="No Data",1,IF(#REF!&lt;&gt;"",1,0))</f>
        <v>#REF!</v>
      </c>
      <c r="AN174" s="205" t="e">
        <f>IF('Crisis Indicator Data'!#REF!="No Data",1,IF(#REF!&lt;&gt;"",1,0))</f>
        <v>#REF!</v>
      </c>
      <c r="AO174" s="205" t="e">
        <f>IF('Crisis Indicator Data'!#REF!="No Data",1,IF(#REF!&lt;&gt;"",1,0))</f>
        <v>#REF!</v>
      </c>
      <c r="AP174" s="205" t="e">
        <f>IF('Crisis Indicator Data'!#REF!="No Data",1,IF(#REF!&lt;&gt;"",1,0))</f>
        <v>#REF!</v>
      </c>
      <c r="AQ174" s="205" t="e">
        <f>IF('Crisis Indicator Data'!#REF!="No Data",1,IF(#REF!&lt;&gt;"",1,0))</f>
        <v>#REF!</v>
      </c>
      <c r="AR174" s="205" t="e">
        <f>IF('Crisis Indicator Data'!#REF!="No Data",1,IF(#REF!&lt;&gt;"",1,0))</f>
        <v>#REF!</v>
      </c>
      <c r="AS174" s="205" t="e">
        <f>IF('Crisis Indicator Data'!#REF!="No Data",1,IF(#REF!&lt;&gt;"",1,0))</f>
        <v>#REF!</v>
      </c>
      <c r="AT174" s="205" t="e">
        <f>IF('Crisis Indicator Data'!#REF!="No Data",1,IF(#REF!&lt;&gt;"",1,0))</f>
        <v>#REF!</v>
      </c>
      <c r="AU174" s="205" t="e">
        <f>IF('Crisis Indicator Data'!#REF!="No Data",1,IF(#REF!&lt;&gt;"",1,0))</f>
        <v>#REF!</v>
      </c>
      <c r="AV174" s="205" t="e">
        <f>IF('Crisis Indicator Data'!#REF!="No Data",1,IF(#REF!&lt;&gt;"",1,0))</f>
        <v>#REF!</v>
      </c>
      <c r="AW174" s="205" t="e">
        <f>IF('Crisis Indicator Data'!#REF!="No Data",1,IF(#REF!&lt;&gt;"",1,0))</f>
        <v>#REF!</v>
      </c>
      <c r="AX174" s="205" t="e">
        <f>IF('Crisis Indicator Data'!#REF!="No Data",1,IF(#REF!&lt;&gt;"",1,0))</f>
        <v>#REF!</v>
      </c>
      <c r="AY174" s="205" t="e">
        <f>IF('Crisis Indicator Data'!#REF!="No Data",1,IF(#REF!&lt;&gt;"",1,0))</f>
        <v>#REF!</v>
      </c>
      <c r="AZ174" s="205" t="e">
        <f>IF('Crisis Indicator Data'!#REF!="No Data",1,IF(#REF!&lt;&gt;"",1,0))</f>
        <v>#REF!</v>
      </c>
      <c r="BA174" t="e">
        <f t="shared" si="10"/>
        <v>#REF!</v>
      </c>
      <c r="BB174" s="22" t="e">
        <f t="shared" si="11"/>
        <v>#REF!</v>
      </c>
    </row>
    <row r="175" spans="1:54" x14ac:dyDescent="0.35">
      <c r="A175" t="s">
        <v>7179</v>
      </c>
      <c r="B175" s="205" t="e">
        <f>IF('Crisis Indicator Data'!#REF!="No Data",1,IF(#REF!&lt;&gt;"",1,0))</f>
        <v>#REF!</v>
      </c>
      <c r="C175" s="205" t="e">
        <f>IF('Crisis Indicator Data'!#REF!="No Data",1,IF(#REF!&lt;&gt;"",1,0))</f>
        <v>#REF!</v>
      </c>
      <c r="D175" s="205" t="e">
        <f>IF('Crisis Indicator Data'!#REF!="No Data",1,IF(#REF!&lt;&gt;"",1,0))</f>
        <v>#REF!</v>
      </c>
      <c r="E175" s="205" t="e">
        <f>IF('Crisis Indicator Data'!#REF!="No Data",1,IF(#REF!&lt;&gt;"",1,0))</f>
        <v>#REF!</v>
      </c>
      <c r="F175" s="205" t="e">
        <f>IF('Crisis Indicator Data'!#REF!="No Data",1,IF(#REF!&lt;&gt;"",1,0))</f>
        <v>#REF!</v>
      </c>
      <c r="G175" s="205" t="e">
        <f>IF('Crisis Indicator Data'!#REF!="No Data",1,IF(#REF!&lt;&gt;"",1,0))</f>
        <v>#REF!</v>
      </c>
      <c r="H175" s="205" t="e">
        <f>IF('Crisis Indicator Data'!#REF!="No Data",1,IF(#REF!&lt;&gt;"",1,0))</f>
        <v>#REF!</v>
      </c>
      <c r="I175" s="205" t="e">
        <f>IF('Crisis Indicator Data'!#REF!="No Data",1,IF(#REF!&lt;&gt;"",1,0))</f>
        <v>#REF!</v>
      </c>
      <c r="J175" s="205" t="e">
        <f>IF('Crisis Indicator Data'!#REF!="No Data",1,IF(#REF!&lt;&gt;"",1,0))</f>
        <v>#REF!</v>
      </c>
      <c r="K175" s="205" t="e">
        <f>IF('Crisis Indicator Data'!#REF!="No Data",1,IF(#REF!&lt;&gt;"",1,0))</f>
        <v>#REF!</v>
      </c>
      <c r="L175" s="205" t="e">
        <f>IF('Crisis Indicator Data'!#REF!="No Data",1,IF(#REF!&lt;&gt;"",1,0))</f>
        <v>#REF!</v>
      </c>
      <c r="M175" s="205" t="e">
        <f>IF('Crisis Indicator Data'!#REF!="No Data",1,IF(#REF!&lt;&gt;"",1,0))</f>
        <v>#REF!</v>
      </c>
      <c r="N175" s="205" t="e">
        <f>IF('Crisis Indicator Data'!#REF!="No Data",1,IF(#REF!&lt;&gt;"",1,0))</f>
        <v>#REF!</v>
      </c>
      <c r="O175" s="205" t="e">
        <f>IF('Crisis Indicator Data'!#REF!="No Data",1,IF(#REF!&lt;&gt;"",1,0))</f>
        <v>#REF!</v>
      </c>
      <c r="P175" s="205" t="e">
        <f>IF('Crisis Indicator Data'!#REF!="No Data",1,IF(#REF!&lt;&gt;"",1,0))</f>
        <v>#REF!</v>
      </c>
      <c r="Q175" s="205" t="e">
        <f>IF('Crisis Indicator Data'!#REF!="No Data",1,IF(#REF!&lt;&gt;"",1,0))</f>
        <v>#REF!</v>
      </c>
      <c r="R175" s="205" t="e">
        <f>IF('Crisis Indicator Data'!#REF!="No Data",1,IF(#REF!&lt;&gt;"",1,0))</f>
        <v>#REF!</v>
      </c>
      <c r="S175" s="205" t="e">
        <f>IF('Crisis Indicator Data'!#REF!="No Data",1,IF(#REF!&lt;&gt;"",1,0))</f>
        <v>#REF!</v>
      </c>
      <c r="T175" s="205" t="e">
        <f>IF('Crisis Indicator Data'!#REF!="No Data",1,IF(#REF!&lt;&gt;"",1,0))</f>
        <v>#REF!</v>
      </c>
      <c r="U175" s="205" t="e">
        <f>IF('Crisis Indicator Data'!#REF!="No Data",1,IF(#REF!&lt;&gt;"",1,0))</f>
        <v>#REF!</v>
      </c>
      <c r="V175" s="205" t="e">
        <f>IF('Crisis Indicator Data'!#REF!="No Data",1,IF(#REF!&lt;&gt;"",1,0))</f>
        <v>#REF!</v>
      </c>
      <c r="W175" s="205" t="e">
        <f>IF('Crisis Indicator Data'!#REF!="No Data",1,IF(#REF!&lt;&gt;"",1,0))</f>
        <v>#REF!</v>
      </c>
      <c r="X175" s="205" t="e">
        <f>IF('Crisis Indicator Data'!#REF!="No Data",1,IF(#REF!&lt;&gt;"",1,0))</f>
        <v>#REF!</v>
      </c>
      <c r="Y175" s="205" t="e">
        <f>IF('Crisis Indicator Data'!#REF!="No Data",1,IF(#REF!&lt;&gt;"",1,0))</f>
        <v>#REF!</v>
      </c>
      <c r="Z175" s="205" t="e">
        <f>IF('Crisis Indicator Data'!#REF!="No Data",1,IF(#REF!&lt;&gt;"",1,0))</f>
        <v>#REF!</v>
      </c>
      <c r="AA175" s="205" t="e">
        <f>IF('Crisis Indicator Data'!#REF!="No Data",1,IF(#REF!&lt;&gt;"",1,0))</f>
        <v>#REF!</v>
      </c>
      <c r="AB175" s="205" t="e">
        <f>IF('Crisis Indicator Data'!#REF!="No Data",1,IF(#REF!&lt;&gt;"",1,0))</f>
        <v>#REF!</v>
      </c>
      <c r="AC175" s="205" t="e">
        <f>IF('Crisis Indicator Data'!#REF!="No Data",1,IF(#REF!&lt;&gt;"",1,0))</f>
        <v>#REF!</v>
      </c>
      <c r="AD175" s="205" t="e">
        <f>IF('Crisis Indicator Data'!#REF!="No Data",1,IF(#REF!&lt;&gt;"",1,0))</f>
        <v>#REF!</v>
      </c>
      <c r="AE175" s="205" t="e">
        <f>IF('Crisis Indicator Data'!#REF!="No Data",1,IF(#REF!&lt;&gt;"",1,0))</f>
        <v>#REF!</v>
      </c>
      <c r="AF175" s="205" t="e">
        <f>IF('Crisis Indicator Data'!#REF!="No Data",1,IF(#REF!&lt;&gt;"",1,0))</f>
        <v>#REF!</v>
      </c>
      <c r="AG175" s="205" t="e">
        <f>IF('Crisis Indicator Data'!#REF!="No Data",1,IF(#REF!&lt;&gt;"",1,0))</f>
        <v>#REF!</v>
      </c>
      <c r="AH175" s="205" t="e">
        <f>IF('Crisis Indicator Data'!#REF!="No Data",1,IF(#REF!&lt;&gt;"",1,0))</f>
        <v>#REF!</v>
      </c>
      <c r="AI175" s="205" t="e">
        <f>IF('Crisis Indicator Data'!#REF!="No Data",1,IF(#REF!&lt;&gt;"",1,0))</f>
        <v>#REF!</v>
      </c>
      <c r="AJ175" s="205" t="e">
        <f>IF('Crisis Indicator Data'!#REF!="No Data",1,IF(#REF!&lt;&gt;"",1,0))</f>
        <v>#REF!</v>
      </c>
      <c r="AK175" s="205" t="e">
        <f>IF('Crisis Indicator Data'!#REF!="No Data",1,IF(#REF!&lt;&gt;"",1,0))</f>
        <v>#REF!</v>
      </c>
      <c r="AL175" s="205" t="e">
        <f>IF('Crisis Indicator Data'!#REF!="No Data",1,IF(#REF!&lt;&gt;"",1,0))</f>
        <v>#REF!</v>
      </c>
      <c r="AM175" s="205" t="e">
        <f>IF('Crisis Indicator Data'!#REF!="No Data",1,IF(#REF!&lt;&gt;"",1,0))</f>
        <v>#REF!</v>
      </c>
      <c r="AN175" s="205" t="e">
        <f>IF('Crisis Indicator Data'!#REF!="No Data",1,IF(#REF!&lt;&gt;"",1,0))</f>
        <v>#REF!</v>
      </c>
      <c r="AO175" s="205" t="e">
        <f>IF('Crisis Indicator Data'!#REF!="No Data",1,IF(#REF!&lt;&gt;"",1,0))</f>
        <v>#REF!</v>
      </c>
      <c r="AP175" s="205" t="e">
        <f>IF('Crisis Indicator Data'!#REF!="No Data",1,IF(#REF!&lt;&gt;"",1,0))</f>
        <v>#REF!</v>
      </c>
      <c r="AQ175" s="205" t="e">
        <f>IF('Crisis Indicator Data'!#REF!="No Data",1,IF(#REF!&lt;&gt;"",1,0))</f>
        <v>#REF!</v>
      </c>
      <c r="AR175" s="205" t="e">
        <f>IF('Crisis Indicator Data'!#REF!="No Data",1,IF(#REF!&lt;&gt;"",1,0))</f>
        <v>#REF!</v>
      </c>
      <c r="AS175" s="205" t="e">
        <f>IF('Crisis Indicator Data'!#REF!="No Data",1,IF(#REF!&lt;&gt;"",1,0))</f>
        <v>#REF!</v>
      </c>
      <c r="AT175" s="205" t="e">
        <f>IF('Crisis Indicator Data'!#REF!="No Data",1,IF(#REF!&lt;&gt;"",1,0))</f>
        <v>#REF!</v>
      </c>
      <c r="AU175" s="205" t="e">
        <f>IF('Crisis Indicator Data'!#REF!="No Data",1,IF(#REF!&lt;&gt;"",1,0))</f>
        <v>#REF!</v>
      </c>
      <c r="AV175" s="205" t="e">
        <f>IF('Crisis Indicator Data'!#REF!="No Data",1,IF(#REF!&lt;&gt;"",1,0))</f>
        <v>#REF!</v>
      </c>
      <c r="AW175" s="205" t="e">
        <f>IF('Crisis Indicator Data'!#REF!="No Data",1,IF(#REF!&lt;&gt;"",1,0))</f>
        <v>#REF!</v>
      </c>
      <c r="AX175" s="205" t="e">
        <f>IF('Crisis Indicator Data'!#REF!="No Data",1,IF(#REF!&lt;&gt;"",1,0))</f>
        <v>#REF!</v>
      </c>
      <c r="AY175" s="205" t="e">
        <f>IF('Crisis Indicator Data'!#REF!="No Data",1,IF(#REF!&lt;&gt;"",1,0))</f>
        <v>#REF!</v>
      </c>
      <c r="AZ175" s="205" t="e">
        <f>IF('Crisis Indicator Data'!#REF!="No Data",1,IF(#REF!&lt;&gt;"",1,0))</f>
        <v>#REF!</v>
      </c>
      <c r="BA175" t="e">
        <f t="shared" si="10"/>
        <v>#REF!</v>
      </c>
      <c r="BB175" s="22" t="e">
        <f t="shared" si="11"/>
        <v>#REF!</v>
      </c>
    </row>
    <row r="176" spans="1:54" x14ac:dyDescent="0.35">
      <c r="A176" t="s">
        <v>7180</v>
      </c>
      <c r="B176" s="205" t="e">
        <f>IF('Crisis Indicator Data'!#REF!="No Data",1,IF(#REF!&lt;&gt;"",1,0))</f>
        <v>#REF!</v>
      </c>
      <c r="C176" s="205" t="e">
        <f>IF('Crisis Indicator Data'!#REF!="No Data",1,IF(#REF!&lt;&gt;"",1,0))</f>
        <v>#REF!</v>
      </c>
      <c r="D176" s="205" t="e">
        <f>IF('Crisis Indicator Data'!#REF!="No Data",1,IF(#REF!&lt;&gt;"",1,0))</f>
        <v>#REF!</v>
      </c>
      <c r="E176" s="205" t="e">
        <f>IF('Crisis Indicator Data'!#REF!="No Data",1,IF(#REF!&lt;&gt;"",1,0))</f>
        <v>#REF!</v>
      </c>
      <c r="F176" s="205" t="e">
        <f>IF('Crisis Indicator Data'!#REF!="No Data",1,IF(#REF!&lt;&gt;"",1,0))</f>
        <v>#REF!</v>
      </c>
      <c r="G176" s="205" t="e">
        <f>IF('Crisis Indicator Data'!#REF!="No Data",1,IF(#REF!&lt;&gt;"",1,0))</f>
        <v>#REF!</v>
      </c>
      <c r="H176" s="205" t="e">
        <f>IF('Crisis Indicator Data'!#REF!="No Data",1,IF(#REF!&lt;&gt;"",1,0))</f>
        <v>#REF!</v>
      </c>
      <c r="I176" s="205" t="e">
        <f>IF('Crisis Indicator Data'!#REF!="No Data",1,IF(#REF!&lt;&gt;"",1,0))</f>
        <v>#REF!</v>
      </c>
      <c r="J176" s="205" t="e">
        <f>IF('Crisis Indicator Data'!#REF!="No Data",1,IF(#REF!&lt;&gt;"",1,0))</f>
        <v>#REF!</v>
      </c>
      <c r="K176" s="205" t="e">
        <f>IF('Crisis Indicator Data'!#REF!="No Data",1,IF(#REF!&lt;&gt;"",1,0))</f>
        <v>#REF!</v>
      </c>
      <c r="L176" s="205" t="e">
        <f>IF('Crisis Indicator Data'!#REF!="No Data",1,IF(#REF!&lt;&gt;"",1,0))</f>
        <v>#REF!</v>
      </c>
      <c r="M176" s="205" t="e">
        <f>IF('Crisis Indicator Data'!#REF!="No Data",1,IF(#REF!&lt;&gt;"",1,0))</f>
        <v>#REF!</v>
      </c>
      <c r="N176" s="205" t="e">
        <f>IF('Crisis Indicator Data'!#REF!="No Data",1,IF(#REF!&lt;&gt;"",1,0))</f>
        <v>#REF!</v>
      </c>
      <c r="O176" s="205" t="e">
        <f>IF('Crisis Indicator Data'!#REF!="No Data",1,IF(#REF!&lt;&gt;"",1,0))</f>
        <v>#REF!</v>
      </c>
      <c r="P176" s="205" t="e">
        <f>IF('Crisis Indicator Data'!#REF!="No Data",1,IF(#REF!&lt;&gt;"",1,0))</f>
        <v>#REF!</v>
      </c>
      <c r="Q176" s="205" t="e">
        <f>IF('Crisis Indicator Data'!#REF!="No Data",1,IF(#REF!&lt;&gt;"",1,0))</f>
        <v>#REF!</v>
      </c>
      <c r="R176" s="205" t="e">
        <f>IF('Crisis Indicator Data'!#REF!="No Data",1,IF(#REF!&lt;&gt;"",1,0))</f>
        <v>#REF!</v>
      </c>
      <c r="S176" s="205" t="e">
        <f>IF('Crisis Indicator Data'!#REF!="No Data",1,IF(#REF!&lt;&gt;"",1,0))</f>
        <v>#REF!</v>
      </c>
      <c r="T176" s="205" t="e">
        <f>IF('Crisis Indicator Data'!#REF!="No Data",1,IF(#REF!&lt;&gt;"",1,0))</f>
        <v>#REF!</v>
      </c>
      <c r="U176" s="205" t="e">
        <f>IF('Crisis Indicator Data'!#REF!="No Data",1,IF(#REF!&lt;&gt;"",1,0))</f>
        <v>#REF!</v>
      </c>
      <c r="V176" s="205" t="e">
        <f>IF('Crisis Indicator Data'!#REF!="No Data",1,IF(#REF!&lt;&gt;"",1,0))</f>
        <v>#REF!</v>
      </c>
      <c r="W176" s="205" t="e">
        <f>IF('Crisis Indicator Data'!#REF!="No Data",1,IF(#REF!&lt;&gt;"",1,0))</f>
        <v>#REF!</v>
      </c>
      <c r="X176" s="205" t="e">
        <f>IF('Crisis Indicator Data'!#REF!="No Data",1,IF(#REF!&lt;&gt;"",1,0))</f>
        <v>#REF!</v>
      </c>
      <c r="Y176" s="205" t="e">
        <f>IF('Crisis Indicator Data'!#REF!="No Data",1,IF(#REF!&lt;&gt;"",1,0))</f>
        <v>#REF!</v>
      </c>
      <c r="Z176" s="205" t="e">
        <f>IF('Crisis Indicator Data'!#REF!="No Data",1,IF(#REF!&lt;&gt;"",1,0))</f>
        <v>#REF!</v>
      </c>
      <c r="AA176" s="205" t="e">
        <f>IF('Crisis Indicator Data'!#REF!="No Data",1,IF(#REF!&lt;&gt;"",1,0))</f>
        <v>#REF!</v>
      </c>
      <c r="AB176" s="205" t="e">
        <f>IF('Crisis Indicator Data'!#REF!="No Data",1,IF(#REF!&lt;&gt;"",1,0))</f>
        <v>#REF!</v>
      </c>
      <c r="AC176" s="205" t="e">
        <f>IF('Crisis Indicator Data'!#REF!="No Data",1,IF(#REF!&lt;&gt;"",1,0))</f>
        <v>#REF!</v>
      </c>
      <c r="AD176" s="205" t="e">
        <f>IF('Crisis Indicator Data'!#REF!="No Data",1,IF(#REF!&lt;&gt;"",1,0))</f>
        <v>#REF!</v>
      </c>
      <c r="AE176" s="205" t="e">
        <f>IF('Crisis Indicator Data'!#REF!="No Data",1,IF(#REF!&lt;&gt;"",1,0))</f>
        <v>#REF!</v>
      </c>
      <c r="AF176" s="205" t="e">
        <f>IF('Crisis Indicator Data'!#REF!="No Data",1,IF(#REF!&lt;&gt;"",1,0))</f>
        <v>#REF!</v>
      </c>
      <c r="AG176" s="205" t="e">
        <f>IF('Crisis Indicator Data'!#REF!="No Data",1,IF(#REF!&lt;&gt;"",1,0))</f>
        <v>#REF!</v>
      </c>
      <c r="AH176" s="205" t="e">
        <f>IF('Crisis Indicator Data'!#REF!="No Data",1,IF(#REF!&lt;&gt;"",1,0))</f>
        <v>#REF!</v>
      </c>
      <c r="AI176" s="205" t="e">
        <f>IF('Crisis Indicator Data'!#REF!="No Data",1,IF(#REF!&lt;&gt;"",1,0))</f>
        <v>#REF!</v>
      </c>
      <c r="AJ176" s="205" t="e">
        <f>IF('Crisis Indicator Data'!#REF!="No Data",1,IF(#REF!&lt;&gt;"",1,0))</f>
        <v>#REF!</v>
      </c>
      <c r="AK176" s="205" t="e">
        <f>IF('Crisis Indicator Data'!#REF!="No Data",1,IF(#REF!&lt;&gt;"",1,0))</f>
        <v>#REF!</v>
      </c>
      <c r="AL176" s="205" t="e">
        <f>IF('Crisis Indicator Data'!#REF!="No Data",1,IF(#REF!&lt;&gt;"",1,0))</f>
        <v>#REF!</v>
      </c>
      <c r="AM176" s="205" t="e">
        <f>IF('Crisis Indicator Data'!#REF!="No Data",1,IF(#REF!&lt;&gt;"",1,0))</f>
        <v>#REF!</v>
      </c>
      <c r="AN176" s="205" t="e">
        <f>IF('Crisis Indicator Data'!#REF!="No Data",1,IF(#REF!&lt;&gt;"",1,0))</f>
        <v>#REF!</v>
      </c>
      <c r="AO176" s="205" t="e">
        <f>IF('Crisis Indicator Data'!#REF!="No Data",1,IF(#REF!&lt;&gt;"",1,0))</f>
        <v>#REF!</v>
      </c>
      <c r="AP176" s="205" t="e">
        <f>IF('Crisis Indicator Data'!#REF!="No Data",1,IF(#REF!&lt;&gt;"",1,0))</f>
        <v>#REF!</v>
      </c>
      <c r="AQ176" s="205" t="e">
        <f>IF('Crisis Indicator Data'!#REF!="No Data",1,IF(#REF!&lt;&gt;"",1,0))</f>
        <v>#REF!</v>
      </c>
      <c r="AR176" s="205" t="e">
        <f>IF('Crisis Indicator Data'!#REF!="No Data",1,IF(#REF!&lt;&gt;"",1,0))</f>
        <v>#REF!</v>
      </c>
      <c r="AS176" s="205" t="e">
        <f>IF('Crisis Indicator Data'!#REF!="No Data",1,IF(#REF!&lt;&gt;"",1,0))</f>
        <v>#REF!</v>
      </c>
      <c r="AT176" s="205" t="e">
        <f>IF('Crisis Indicator Data'!#REF!="No Data",1,IF(#REF!&lt;&gt;"",1,0))</f>
        <v>#REF!</v>
      </c>
      <c r="AU176" s="205" t="e">
        <f>IF('Crisis Indicator Data'!#REF!="No Data",1,IF(#REF!&lt;&gt;"",1,0))</f>
        <v>#REF!</v>
      </c>
      <c r="AV176" s="205" t="e">
        <f>IF('Crisis Indicator Data'!#REF!="No Data",1,IF(#REF!&lt;&gt;"",1,0))</f>
        <v>#REF!</v>
      </c>
      <c r="AW176" s="205" t="e">
        <f>IF('Crisis Indicator Data'!#REF!="No Data",1,IF(#REF!&lt;&gt;"",1,0))</f>
        <v>#REF!</v>
      </c>
      <c r="AX176" s="205" t="e">
        <f>IF('Crisis Indicator Data'!#REF!="No Data",1,IF(#REF!&lt;&gt;"",1,0))</f>
        <v>#REF!</v>
      </c>
      <c r="AY176" s="205" t="e">
        <f>IF('Crisis Indicator Data'!#REF!="No Data",1,IF(#REF!&lt;&gt;"",1,0))</f>
        <v>#REF!</v>
      </c>
      <c r="AZ176" s="205" t="e">
        <f>IF('Crisis Indicator Data'!#REF!="No Data",1,IF(#REF!&lt;&gt;"",1,0))</f>
        <v>#REF!</v>
      </c>
      <c r="BA176" t="e">
        <f t="shared" si="10"/>
        <v>#REF!</v>
      </c>
      <c r="BB176" s="22" t="e">
        <f t="shared" si="11"/>
        <v>#REF!</v>
      </c>
    </row>
    <row r="177" spans="1:54" x14ac:dyDescent="0.35">
      <c r="A177" t="s">
        <v>7181</v>
      </c>
      <c r="B177" s="205" t="e">
        <f>IF('Crisis Indicator Data'!#REF!="No Data",1,IF(#REF!&lt;&gt;"",1,0))</f>
        <v>#REF!</v>
      </c>
      <c r="C177" s="205" t="e">
        <f>IF('Crisis Indicator Data'!#REF!="No Data",1,IF(#REF!&lt;&gt;"",1,0))</f>
        <v>#REF!</v>
      </c>
      <c r="D177" s="205" t="e">
        <f>IF('Crisis Indicator Data'!#REF!="No Data",1,IF(#REF!&lt;&gt;"",1,0))</f>
        <v>#REF!</v>
      </c>
      <c r="E177" s="205" t="e">
        <f>IF('Crisis Indicator Data'!#REF!="No Data",1,IF(#REF!&lt;&gt;"",1,0))</f>
        <v>#REF!</v>
      </c>
      <c r="F177" s="205" t="e">
        <f>IF('Crisis Indicator Data'!#REF!="No Data",1,IF(#REF!&lt;&gt;"",1,0))</f>
        <v>#REF!</v>
      </c>
      <c r="G177" s="205" t="e">
        <f>IF('Crisis Indicator Data'!#REF!="No Data",1,IF(#REF!&lt;&gt;"",1,0))</f>
        <v>#REF!</v>
      </c>
      <c r="H177" s="205" t="e">
        <f>IF('Crisis Indicator Data'!#REF!="No Data",1,IF(#REF!&lt;&gt;"",1,0))</f>
        <v>#REF!</v>
      </c>
      <c r="I177" s="205" t="e">
        <f>IF('Crisis Indicator Data'!#REF!="No Data",1,IF(#REF!&lt;&gt;"",1,0))</f>
        <v>#REF!</v>
      </c>
      <c r="J177" s="205" t="e">
        <f>IF('Crisis Indicator Data'!#REF!="No Data",1,IF(#REF!&lt;&gt;"",1,0))</f>
        <v>#REF!</v>
      </c>
      <c r="K177" s="205" t="e">
        <f>IF('Crisis Indicator Data'!#REF!="No Data",1,IF(#REF!&lt;&gt;"",1,0))</f>
        <v>#REF!</v>
      </c>
      <c r="L177" s="205" t="e">
        <f>IF('Crisis Indicator Data'!#REF!="No Data",1,IF(#REF!&lt;&gt;"",1,0))</f>
        <v>#REF!</v>
      </c>
      <c r="M177" s="205" t="e">
        <f>IF('Crisis Indicator Data'!#REF!="No Data",1,IF(#REF!&lt;&gt;"",1,0))</f>
        <v>#REF!</v>
      </c>
      <c r="N177" s="205" t="e">
        <f>IF('Crisis Indicator Data'!#REF!="No Data",1,IF(#REF!&lt;&gt;"",1,0))</f>
        <v>#REF!</v>
      </c>
      <c r="O177" s="205" t="e">
        <f>IF('Crisis Indicator Data'!#REF!="No Data",1,IF(#REF!&lt;&gt;"",1,0))</f>
        <v>#REF!</v>
      </c>
      <c r="P177" s="205" t="e">
        <f>IF('Crisis Indicator Data'!#REF!="No Data",1,IF(#REF!&lt;&gt;"",1,0))</f>
        <v>#REF!</v>
      </c>
      <c r="Q177" s="205" t="e">
        <f>IF('Crisis Indicator Data'!#REF!="No Data",1,IF(#REF!&lt;&gt;"",1,0))</f>
        <v>#REF!</v>
      </c>
      <c r="R177" s="205" t="e">
        <f>IF('Crisis Indicator Data'!#REF!="No Data",1,IF(#REF!&lt;&gt;"",1,0))</f>
        <v>#REF!</v>
      </c>
      <c r="S177" s="205" t="e">
        <f>IF('Crisis Indicator Data'!#REF!="No Data",1,IF(#REF!&lt;&gt;"",1,0))</f>
        <v>#REF!</v>
      </c>
      <c r="T177" s="205" t="e">
        <f>IF('Crisis Indicator Data'!#REF!="No Data",1,IF(#REF!&lt;&gt;"",1,0))</f>
        <v>#REF!</v>
      </c>
      <c r="U177" s="205" t="e">
        <f>IF('Crisis Indicator Data'!#REF!="No Data",1,IF(#REF!&lt;&gt;"",1,0))</f>
        <v>#REF!</v>
      </c>
      <c r="V177" s="205" t="e">
        <f>IF('Crisis Indicator Data'!#REF!="No Data",1,IF(#REF!&lt;&gt;"",1,0))</f>
        <v>#REF!</v>
      </c>
      <c r="W177" s="205" t="e">
        <f>IF('Crisis Indicator Data'!#REF!="No Data",1,IF(#REF!&lt;&gt;"",1,0))</f>
        <v>#REF!</v>
      </c>
      <c r="X177" s="205" t="e">
        <f>IF('Crisis Indicator Data'!#REF!="No Data",1,IF(#REF!&lt;&gt;"",1,0))</f>
        <v>#REF!</v>
      </c>
      <c r="Y177" s="205" t="e">
        <f>IF('Crisis Indicator Data'!#REF!="No Data",1,IF(#REF!&lt;&gt;"",1,0))</f>
        <v>#REF!</v>
      </c>
      <c r="Z177" s="205" t="e">
        <f>IF('Crisis Indicator Data'!#REF!="No Data",1,IF(#REF!&lt;&gt;"",1,0))</f>
        <v>#REF!</v>
      </c>
      <c r="AA177" s="205" t="e">
        <f>IF('Crisis Indicator Data'!#REF!="No Data",1,IF(#REF!&lt;&gt;"",1,0))</f>
        <v>#REF!</v>
      </c>
      <c r="AB177" s="205" t="e">
        <f>IF('Crisis Indicator Data'!#REF!="No Data",1,IF(#REF!&lt;&gt;"",1,0))</f>
        <v>#REF!</v>
      </c>
      <c r="AC177" s="205" t="e">
        <f>IF('Crisis Indicator Data'!#REF!="No Data",1,IF(#REF!&lt;&gt;"",1,0))</f>
        <v>#REF!</v>
      </c>
      <c r="AD177" s="205" t="e">
        <f>IF('Crisis Indicator Data'!#REF!="No Data",1,IF(#REF!&lt;&gt;"",1,0))</f>
        <v>#REF!</v>
      </c>
      <c r="AE177" s="205" t="e">
        <f>IF('Crisis Indicator Data'!#REF!="No Data",1,IF(#REF!&lt;&gt;"",1,0))</f>
        <v>#REF!</v>
      </c>
      <c r="AF177" s="205" t="e">
        <f>IF('Crisis Indicator Data'!#REF!="No Data",1,IF(#REF!&lt;&gt;"",1,0))</f>
        <v>#REF!</v>
      </c>
      <c r="AG177" s="205" t="e">
        <f>IF('Crisis Indicator Data'!#REF!="No Data",1,IF(#REF!&lt;&gt;"",1,0))</f>
        <v>#REF!</v>
      </c>
      <c r="AH177" s="205" t="e">
        <f>IF('Crisis Indicator Data'!#REF!="No Data",1,IF(#REF!&lt;&gt;"",1,0))</f>
        <v>#REF!</v>
      </c>
      <c r="AI177" s="205" t="e">
        <f>IF('Crisis Indicator Data'!#REF!="No Data",1,IF(#REF!&lt;&gt;"",1,0))</f>
        <v>#REF!</v>
      </c>
      <c r="AJ177" s="205" t="e">
        <f>IF('Crisis Indicator Data'!#REF!="No Data",1,IF(#REF!&lt;&gt;"",1,0))</f>
        <v>#REF!</v>
      </c>
      <c r="AK177" s="205" t="e">
        <f>IF('Crisis Indicator Data'!#REF!="No Data",1,IF(#REF!&lt;&gt;"",1,0))</f>
        <v>#REF!</v>
      </c>
      <c r="AL177" s="205" t="e">
        <f>IF('Crisis Indicator Data'!#REF!="No Data",1,IF(#REF!&lt;&gt;"",1,0))</f>
        <v>#REF!</v>
      </c>
      <c r="AM177" s="205" t="e">
        <f>IF('Crisis Indicator Data'!#REF!="No Data",1,IF(#REF!&lt;&gt;"",1,0))</f>
        <v>#REF!</v>
      </c>
      <c r="AN177" s="205" t="e">
        <f>IF('Crisis Indicator Data'!#REF!="No Data",1,IF(#REF!&lt;&gt;"",1,0))</f>
        <v>#REF!</v>
      </c>
      <c r="AO177" s="205" t="e">
        <f>IF('Crisis Indicator Data'!#REF!="No Data",1,IF(#REF!&lt;&gt;"",1,0))</f>
        <v>#REF!</v>
      </c>
      <c r="AP177" s="205" t="e">
        <f>IF('Crisis Indicator Data'!#REF!="No Data",1,IF(#REF!&lt;&gt;"",1,0))</f>
        <v>#REF!</v>
      </c>
      <c r="AQ177" s="205" t="e">
        <f>IF('Crisis Indicator Data'!#REF!="No Data",1,IF(#REF!&lt;&gt;"",1,0))</f>
        <v>#REF!</v>
      </c>
      <c r="AR177" s="205" t="e">
        <f>IF('Crisis Indicator Data'!#REF!="No Data",1,IF(#REF!&lt;&gt;"",1,0))</f>
        <v>#REF!</v>
      </c>
      <c r="AS177" s="205" t="e">
        <f>IF('Crisis Indicator Data'!#REF!="No Data",1,IF(#REF!&lt;&gt;"",1,0))</f>
        <v>#REF!</v>
      </c>
      <c r="AT177" s="205" t="e">
        <f>IF('Crisis Indicator Data'!#REF!="No Data",1,IF(#REF!&lt;&gt;"",1,0))</f>
        <v>#REF!</v>
      </c>
      <c r="AU177" s="205" t="e">
        <f>IF('Crisis Indicator Data'!#REF!="No Data",1,IF(#REF!&lt;&gt;"",1,0))</f>
        <v>#REF!</v>
      </c>
      <c r="AV177" s="205" t="e">
        <f>IF('Crisis Indicator Data'!#REF!="No Data",1,IF(#REF!&lt;&gt;"",1,0))</f>
        <v>#REF!</v>
      </c>
      <c r="AW177" s="205" t="e">
        <f>IF('Crisis Indicator Data'!#REF!="No Data",1,IF(#REF!&lt;&gt;"",1,0))</f>
        <v>#REF!</v>
      </c>
      <c r="AX177" s="205" t="e">
        <f>IF('Crisis Indicator Data'!#REF!="No Data",1,IF(#REF!&lt;&gt;"",1,0))</f>
        <v>#REF!</v>
      </c>
      <c r="AY177" s="205" t="e">
        <f>IF('Crisis Indicator Data'!#REF!="No Data",1,IF(#REF!&lt;&gt;"",1,0))</f>
        <v>#REF!</v>
      </c>
      <c r="AZ177" s="205" t="e">
        <f>IF('Crisis Indicator Data'!#REF!="No Data",1,IF(#REF!&lt;&gt;"",1,0))</f>
        <v>#REF!</v>
      </c>
      <c r="BA177" t="e">
        <f t="shared" si="10"/>
        <v>#REF!</v>
      </c>
      <c r="BB177" s="22" t="e">
        <f t="shared" si="11"/>
        <v>#REF!</v>
      </c>
    </row>
    <row r="178" spans="1:54" x14ac:dyDescent="0.35">
      <c r="A178" t="s">
        <v>7174</v>
      </c>
      <c r="B178" s="205" t="e">
        <f>IF('Crisis Indicator Data'!#REF!="No Data",1,IF(#REF!&lt;&gt;"",1,0))</f>
        <v>#REF!</v>
      </c>
      <c r="C178" s="205" t="e">
        <f>IF('Crisis Indicator Data'!#REF!="No Data",1,IF(#REF!&lt;&gt;"",1,0))</f>
        <v>#REF!</v>
      </c>
      <c r="D178" s="205" t="e">
        <f>IF('Crisis Indicator Data'!#REF!="No Data",1,IF(#REF!&lt;&gt;"",1,0))</f>
        <v>#REF!</v>
      </c>
      <c r="E178" s="205" t="e">
        <f>IF('Crisis Indicator Data'!#REF!="No Data",1,IF(#REF!&lt;&gt;"",1,0))</f>
        <v>#REF!</v>
      </c>
      <c r="F178" s="205" t="e">
        <f>IF('Crisis Indicator Data'!#REF!="No Data",1,IF(#REF!&lt;&gt;"",1,0))</f>
        <v>#REF!</v>
      </c>
      <c r="G178" s="205" t="e">
        <f>IF('Crisis Indicator Data'!#REF!="No Data",1,IF(#REF!&lt;&gt;"",1,0))</f>
        <v>#REF!</v>
      </c>
      <c r="H178" s="205" t="e">
        <f>IF('Crisis Indicator Data'!#REF!="No Data",1,IF(#REF!&lt;&gt;"",1,0))</f>
        <v>#REF!</v>
      </c>
      <c r="I178" s="205" t="e">
        <f>IF('Crisis Indicator Data'!#REF!="No Data",1,IF(#REF!&lt;&gt;"",1,0))</f>
        <v>#REF!</v>
      </c>
      <c r="J178" s="205" t="e">
        <f>IF('Crisis Indicator Data'!#REF!="No Data",1,IF(#REF!&lt;&gt;"",1,0))</f>
        <v>#REF!</v>
      </c>
      <c r="K178" s="205" t="e">
        <f>IF('Crisis Indicator Data'!#REF!="No Data",1,IF(#REF!&lt;&gt;"",1,0))</f>
        <v>#REF!</v>
      </c>
      <c r="L178" s="205" t="e">
        <f>IF('Crisis Indicator Data'!#REF!="No Data",1,IF(#REF!&lt;&gt;"",1,0))</f>
        <v>#REF!</v>
      </c>
      <c r="M178" s="205" t="e">
        <f>IF('Crisis Indicator Data'!#REF!="No Data",1,IF(#REF!&lt;&gt;"",1,0))</f>
        <v>#REF!</v>
      </c>
      <c r="N178" s="205" t="e">
        <f>IF('Crisis Indicator Data'!#REF!="No Data",1,IF(#REF!&lt;&gt;"",1,0))</f>
        <v>#REF!</v>
      </c>
      <c r="O178" s="205" t="e">
        <f>IF('Crisis Indicator Data'!#REF!="No Data",1,IF(#REF!&lt;&gt;"",1,0))</f>
        <v>#REF!</v>
      </c>
      <c r="P178" s="205" t="e">
        <f>IF('Crisis Indicator Data'!#REF!="No Data",1,IF(#REF!&lt;&gt;"",1,0))</f>
        <v>#REF!</v>
      </c>
      <c r="Q178" s="205" t="e">
        <f>IF('Crisis Indicator Data'!#REF!="No Data",1,IF(#REF!&lt;&gt;"",1,0))</f>
        <v>#REF!</v>
      </c>
      <c r="R178" s="205" t="e">
        <f>IF('Crisis Indicator Data'!#REF!="No Data",1,IF(#REF!&lt;&gt;"",1,0))</f>
        <v>#REF!</v>
      </c>
      <c r="S178" s="205" t="e">
        <f>IF('Crisis Indicator Data'!#REF!="No Data",1,IF(#REF!&lt;&gt;"",1,0))</f>
        <v>#REF!</v>
      </c>
      <c r="T178" s="205" t="e">
        <f>IF('Crisis Indicator Data'!#REF!="No Data",1,IF(#REF!&lt;&gt;"",1,0))</f>
        <v>#REF!</v>
      </c>
      <c r="U178" s="205" t="e">
        <f>IF('Crisis Indicator Data'!#REF!="No Data",1,IF(#REF!&lt;&gt;"",1,0))</f>
        <v>#REF!</v>
      </c>
      <c r="V178" s="205" t="e">
        <f>IF('Crisis Indicator Data'!#REF!="No Data",1,IF(#REF!&lt;&gt;"",1,0))</f>
        <v>#REF!</v>
      </c>
      <c r="W178" s="205" t="e">
        <f>IF('Crisis Indicator Data'!#REF!="No Data",1,IF(#REF!&lt;&gt;"",1,0))</f>
        <v>#REF!</v>
      </c>
      <c r="X178" s="205" t="e">
        <f>IF('Crisis Indicator Data'!#REF!="No Data",1,IF(#REF!&lt;&gt;"",1,0))</f>
        <v>#REF!</v>
      </c>
      <c r="Y178" s="205" t="e">
        <f>IF('Crisis Indicator Data'!#REF!="No Data",1,IF(#REF!&lt;&gt;"",1,0))</f>
        <v>#REF!</v>
      </c>
      <c r="Z178" s="205" t="e">
        <f>IF('Crisis Indicator Data'!#REF!="No Data",1,IF(#REF!&lt;&gt;"",1,0))</f>
        <v>#REF!</v>
      </c>
      <c r="AA178" s="205" t="e">
        <f>IF('Crisis Indicator Data'!#REF!="No Data",1,IF(#REF!&lt;&gt;"",1,0))</f>
        <v>#REF!</v>
      </c>
      <c r="AB178" s="205" t="e">
        <f>IF('Crisis Indicator Data'!#REF!="No Data",1,IF(#REF!&lt;&gt;"",1,0))</f>
        <v>#REF!</v>
      </c>
      <c r="AC178" s="205" t="e">
        <f>IF('Crisis Indicator Data'!#REF!="No Data",1,IF(#REF!&lt;&gt;"",1,0))</f>
        <v>#REF!</v>
      </c>
      <c r="AD178" s="205" t="e">
        <f>IF('Crisis Indicator Data'!#REF!="No Data",1,IF(#REF!&lt;&gt;"",1,0))</f>
        <v>#REF!</v>
      </c>
      <c r="AE178" s="205" t="e">
        <f>IF('Crisis Indicator Data'!#REF!="No Data",1,IF(#REF!&lt;&gt;"",1,0))</f>
        <v>#REF!</v>
      </c>
      <c r="AF178" s="205" t="e">
        <f>IF('Crisis Indicator Data'!#REF!="No Data",1,IF(#REF!&lt;&gt;"",1,0))</f>
        <v>#REF!</v>
      </c>
      <c r="AG178" s="205" t="e">
        <f>IF('Crisis Indicator Data'!#REF!="No Data",1,IF(#REF!&lt;&gt;"",1,0))</f>
        <v>#REF!</v>
      </c>
      <c r="AH178" s="205" t="e">
        <f>IF('Crisis Indicator Data'!#REF!="No Data",1,IF(#REF!&lt;&gt;"",1,0))</f>
        <v>#REF!</v>
      </c>
      <c r="AI178" s="205" t="e">
        <f>IF('Crisis Indicator Data'!#REF!="No Data",1,IF(#REF!&lt;&gt;"",1,0))</f>
        <v>#REF!</v>
      </c>
      <c r="AJ178" s="205" t="e">
        <f>IF('Crisis Indicator Data'!#REF!="No Data",1,IF(#REF!&lt;&gt;"",1,0))</f>
        <v>#REF!</v>
      </c>
      <c r="AK178" s="205" t="e">
        <f>IF('Crisis Indicator Data'!#REF!="No Data",1,IF(#REF!&lt;&gt;"",1,0))</f>
        <v>#REF!</v>
      </c>
      <c r="AL178" s="205" t="e">
        <f>IF('Crisis Indicator Data'!#REF!="No Data",1,IF(#REF!&lt;&gt;"",1,0))</f>
        <v>#REF!</v>
      </c>
      <c r="AM178" s="205" t="e">
        <f>IF('Crisis Indicator Data'!#REF!="No Data",1,IF(#REF!&lt;&gt;"",1,0))</f>
        <v>#REF!</v>
      </c>
      <c r="AN178" s="205" t="e">
        <f>IF('Crisis Indicator Data'!#REF!="No Data",1,IF(#REF!&lt;&gt;"",1,0))</f>
        <v>#REF!</v>
      </c>
      <c r="AO178" s="205" t="e">
        <f>IF('Crisis Indicator Data'!#REF!="No Data",1,IF(#REF!&lt;&gt;"",1,0))</f>
        <v>#REF!</v>
      </c>
      <c r="AP178" s="205" t="e">
        <f>IF('Crisis Indicator Data'!#REF!="No Data",1,IF(#REF!&lt;&gt;"",1,0))</f>
        <v>#REF!</v>
      </c>
      <c r="AQ178" s="205" t="e">
        <f>IF('Crisis Indicator Data'!#REF!="No Data",1,IF(#REF!&lt;&gt;"",1,0))</f>
        <v>#REF!</v>
      </c>
      <c r="AR178" s="205" t="e">
        <f>IF('Crisis Indicator Data'!#REF!="No Data",1,IF(#REF!&lt;&gt;"",1,0))</f>
        <v>#REF!</v>
      </c>
      <c r="AS178" s="205" t="e">
        <f>IF('Crisis Indicator Data'!#REF!="No Data",1,IF(#REF!&lt;&gt;"",1,0))</f>
        <v>#REF!</v>
      </c>
      <c r="AT178" s="205" t="e">
        <f>IF('Crisis Indicator Data'!#REF!="No Data",1,IF(#REF!&lt;&gt;"",1,0))</f>
        <v>#REF!</v>
      </c>
      <c r="AU178" s="205" t="e">
        <f>IF('Crisis Indicator Data'!#REF!="No Data",1,IF(#REF!&lt;&gt;"",1,0))</f>
        <v>#REF!</v>
      </c>
      <c r="AV178" s="205" t="e">
        <f>IF('Crisis Indicator Data'!#REF!="No Data",1,IF(#REF!&lt;&gt;"",1,0))</f>
        <v>#REF!</v>
      </c>
      <c r="AW178" s="205" t="e">
        <f>IF('Crisis Indicator Data'!#REF!="No Data",1,IF(#REF!&lt;&gt;"",1,0))</f>
        <v>#REF!</v>
      </c>
      <c r="AX178" s="205" t="e">
        <f>IF('Crisis Indicator Data'!#REF!="No Data",1,IF(#REF!&lt;&gt;"",1,0))</f>
        <v>#REF!</v>
      </c>
      <c r="AY178" s="205" t="e">
        <f>IF('Crisis Indicator Data'!#REF!="No Data",1,IF(#REF!&lt;&gt;"",1,0))</f>
        <v>#REF!</v>
      </c>
      <c r="AZ178" s="205" t="e">
        <f>IF('Crisis Indicator Data'!#REF!="No Data",1,IF(#REF!&lt;&gt;"",1,0))</f>
        <v>#REF!</v>
      </c>
      <c r="BA178" t="e">
        <f t="shared" si="10"/>
        <v>#REF!</v>
      </c>
      <c r="BB178" s="22" t="e">
        <f t="shared" si="11"/>
        <v>#REF!</v>
      </c>
    </row>
    <row r="179" spans="1:54" x14ac:dyDescent="0.35">
      <c r="A179" t="s">
        <v>7183</v>
      </c>
      <c r="B179" s="205" t="e">
        <f>IF('Crisis Indicator Data'!#REF!="No Data",1,IF(#REF!&lt;&gt;"",1,0))</f>
        <v>#REF!</v>
      </c>
      <c r="C179" s="205" t="e">
        <f>IF('Crisis Indicator Data'!#REF!="No Data",1,IF(#REF!&lt;&gt;"",1,0))</f>
        <v>#REF!</v>
      </c>
      <c r="D179" s="205" t="e">
        <f>IF('Crisis Indicator Data'!#REF!="No Data",1,IF(#REF!&lt;&gt;"",1,0))</f>
        <v>#REF!</v>
      </c>
      <c r="E179" s="205" t="e">
        <f>IF('Crisis Indicator Data'!#REF!="No Data",1,IF(#REF!&lt;&gt;"",1,0))</f>
        <v>#REF!</v>
      </c>
      <c r="F179" s="205" t="e">
        <f>IF('Crisis Indicator Data'!#REF!="No Data",1,IF(#REF!&lt;&gt;"",1,0))</f>
        <v>#REF!</v>
      </c>
      <c r="G179" s="205" t="e">
        <f>IF('Crisis Indicator Data'!#REF!="No Data",1,IF(#REF!&lt;&gt;"",1,0))</f>
        <v>#REF!</v>
      </c>
      <c r="H179" s="205" t="e">
        <f>IF('Crisis Indicator Data'!#REF!="No Data",1,IF(#REF!&lt;&gt;"",1,0))</f>
        <v>#REF!</v>
      </c>
      <c r="I179" s="205" t="e">
        <f>IF('Crisis Indicator Data'!#REF!="No Data",1,IF(#REF!&lt;&gt;"",1,0))</f>
        <v>#REF!</v>
      </c>
      <c r="J179" s="205" t="e">
        <f>IF('Crisis Indicator Data'!#REF!="No Data",1,IF(#REF!&lt;&gt;"",1,0))</f>
        <v>#REF!</v>
      </c>
      <c r="K179" s="205" t="e">
        <f>IF('Crisis Indicator Data'!#REF!="No Data",1,IF(#REF!&lt;&gt;"",1,0))</f>
        <v>#REF!</v>
      </c>
      <c r="L179" s="205" t="e">
        <f>IF('Crisis Indicator Data'!#REF!="No Data",1,IF(#REF!&lt;&gt;"",1,0))</f>
        <v>#REF!</v>
      </c>
      <c r="M179" s="205" t="e">
        <f>IF('Crisis Indicator Data'!#REF!="No Data",1,IF(#REF!&lt;&gt;"",1,0))</f>
        <v>#REF!</v>
      </c>
      <c r="N179" s="205" t="e">
        <f>IF('Crisis Indicator Data'!#REF!="No Data",1,IF(#REF!&lt;&gt;"",1,0))</f>
        <v>#REF!</v>
      </c>
      <c r="O179" s="205" t="e">
        <f>IF('Crisis Indicator Data'!#REF!="No Data",1,IF(#REF!&lt;&gt;"",1,0))</f>
        <v>#REF!</v>
      </c>
      <c r="P179" s="205" t="e">
        <f>IF('Crisis Indicator Data'!#REF!="No Data",1,IF(#REF!&lt;&gt;"",1,0))</f>
        <v>#REF!</v>
      </c>
      <c r="Q179" s="205" t="e">
        <f>IF('Crisis Indicator Data'!#REF!="No Data",1,IF(#REF!&lt;&gt;"",1,0))</f>
        <v>#REF!</v>
      </c>
      <c r="R179" s="205" t="e">
        <f>IF('Crisis Indicator Data'!#REF!="No Data",1,IF(#REF!&lt;&gt;"",1,0))</f>
        <v>#REF!</v>
      </c>
      <c r="S179" s="205" t="e">
        <f>IF('Crisis Indicator Data'!#REF!="No Data",1,IF(#REF!&lt;&gt;"",1,0))</f>
        <v>#REF!</v>
      </c>
      <c r="T179" s="205" t="e">
        <f>IF('Crisis Indicator Data'!#REF!="No Data",1,IF(#REF!&lt;&gt;"",1,0))</f>
        <v>#REF!</v>
      </c>
      <c r="U179" s="205" t="e">
        <f>IF('Crisis Indicator Data'!#REF!="No Data",1,IF(#REF!&lt;&gt;"",1,0))</f>
        <v>#REF!</v>
      </c>
      <c r="V179" s="205" t="e">
        <f>IF('Crisis Indicator Data'!#REF!="No Data",1,IF(#REF!&lt;&gt;"",1,0))</f>
        <v>#REF!</v>
      </c>
      <c r="W179" s="205" t="e">
        <f>IF('Crisis Indicator Data'!#REF!="No Data",1,IF(#REF!&lt;&gt;"",1,0))</f>
        <v>#REF!</v>
      </c>
      <c r="X179" s="205" t="e">
        <f>IF('Crisis Indicator Data'!#REF!="No Data",1,IF(#REF!&lt;&gt;"",1,0))</f>
        <v>#REF!</v>
      </c>
      <c r="Y179" s="205" t="e">
        <f>IF('Crisis Indicator Data'!#REF!="No Data",1,IF(#REF!&lt;&gt;"",1,0))</f>
        <v>#REF!</v>
      </c>
      <c r="Z179" s="205" t="e">
        <f>IF('Crisis Indicator Data'!#REF!="No Data",1,IF(#REF!&lt;&gt;"",1,0))</f>
        <v>#REF!</v>
      </c>
      <c r="AA179" s="205" t="e">
        <f>IF('Crisis Indicator Data'!#REF!="No Data",1,IF(#REF!&lt;&gt;"",1,0))</f>
        <v>#REF!</v>
      </c>
      <c r="AB179" s="205" t="e">
        <f>IF('Crisis Indicator Data'!#REF!="No Data",1,IF(#REF!&lt;&gt;"",1,0))</f>
        <v>#REF!</v>
      </c>
      <c r="AC179" s="205" t="e">
        <f>IF('Crisis Indicator Data'!#REF!="No Data",1,IF(#REF!&lt;&gt;"",1,0))</f>
        <v>#REF!</v>
      </c>
      <c r="AD179" s="205" t="e">
        <f>IF('Crisis Indicator Data'!#REF!="No Data",1,IF(#REF!&lt;&gt;"",1,0))</f>
        <v>#REF!</v>
      </c>
      <c r="AE179" s="205" t="e">
        <f>IF('Crisis Indicator Data'!#REF!="No Data",1,IF(#REF!&lt;&gt;"",1,0))</f>
        <v>#REF!</v>
      </c>
      <c r="AF179" s="205" t="e">
        <f>IF('Crisis Indicator Data'!#REF!="No Data",1,IF(#REF!&lt;&gt;"",1,0))</f>
        <v>#REF!</v>
      </c>
      <c r="AG179" s="205" t="e">
        <f>IF('Crisis Indicator Data'!#REF!="No Data",1,IF(#REF!&lt;&gt;"",1,0))</f>
        <v>#REF!</v>
      </c>
      <c r="AH179" s="205" t="e">
        <f>IF('Crisis Indicator Data'!#REF!="No Data",1,IF(#REF!&lt;&gt;"",1,0))</f>
        <v>#REF!</v>
      </c>
      <c r="AI179" s="205" t="e">
        <f>IF('Crisis Indicator Data'!#REF!="No Data",1,IF(#REF!&lt;&gt;"",1,0))</f>
        <v>#REF!</v>
      </c>
      <c r="AJ179" s="205" t="e">
        <f>IF('Crisis Indicator Data'!#REF!="No Data",1,IF(#REF!&lt;&gt;"",1,0))</f>
        <v>#REF!</v>
      </c>
      <c r="AK179" s="205" t="e">
        <f>IF('Crisis Indicator Data'!#REF!="No Data",1,IF(#REF!&lt;&gt;"",1,0))</f>
        <v>#REF!</v>
      </c>
      <c r="AL179" s="205" t="e">
        <f>IF('Crisis Indicator Data'!#REF!="No Data",1,IF(#REF!&lt;&gt;"",1,0))</f>
        <v>#REF!</v>
      </c>
      <c r="AM179" s="205" t="e">
        <f>IF('Crisis Indicator Data'!#REF!="No Data",1,IF(#REF!&lt;&gt;"",1,0))</f>
        <v>#REF!</v>
      </c>
      <c r="AN179" s="205" t="e">
        <f>IF('Crisis Indicator Data'!#REF!="No Data",1,IF(#REF!&lt;&gt;"",1,0))</f>
        <v>#REF!</v>
      </c>
      <c r="AO179" s="205" t="e">
        <f>IF('Crisis Indicator Data'!#REF!="No Data",1,IF(#REF!&lt;&gt;"",1,0))</f>
        <v>#REF!</v>
      </c>
      <c r="AP179" s="205" t="e">
        <f>IF('Crisis Indicator Data'!#REF!="No Data",1,IF(#REF!&lt;&gt;"",1,0))</f>
        <v>#REF!</v>
      </c>
      <c r="AQ179" s="205" t="e">
        <f>IF('Crisis Indicator Data'!#REF!="No Data",1,IF(#REF!&lt;&gt;"",1,0))</f>
        <v>#REF!</v>
      </c>
      <c r="AR179" s="205" t="e">
        <f>IF('Crisis Indicator Data'!#REF!="No Data",1,IF(#REF!&lt;&gt;"",1,0))</f>
        <v>#REF!</v>
      </c>
      <c r="AS179" s="205" t="e">
        <f>IF('Crisis Indicator Data'!#REF!="No Data",1,IF(#REF!&lt;&gt;"",1,0))</f>
        <v>#REF!</v>
      </c>
      <c r="AT179" s="205" t="e">
        <f>IF('Crisis Indicator Data'!#REF!="No Data",1,IF(#REF!&lt;&gt;"",1,0))</f>
        <v>#REF!</v>
      </c>
      <c r="AU179" s="205" t="e">
        <f>IF('Crisis Indicator Data'!#REF!="No Data",1,IF(#REF!&lt;&gt;"",1,0))</f>
        <v>#REF!</v>
      </c>
      <c r="AV179" s="205" t="e">
        <f>IF('Crisis Indicator Data'!#REF!="No Data",1,IF(#REF!&lt;&gt;"",1,0))</f>
        <v>#REF!</v>
      </c>
      <c r="AW179" s="205" t="e">
        <f>IF('Crisis Indicator Data'!#REF!="No Data",1,IF(#REF!&lt;&gt;"",1,0))</f>
        <v>#REF!</v>
      </c>
      <c r="AX179" s="205" t="e">
        <f>IF('Crisis Indicator Data'!#REF!="No Data",1,IF(#REF!&lt;&gt;"",1,0))</f>
        <v>#REF!</v>
      </c>
      <c r="AY179" s="205" t="e">
        <f>IF('Crisis Indicator Data'!#REF!="No Data",1,IF(#REF!&lt;&gt;"",1,0))</f>
        <v>#REF!</v>
      </c>
      <c r="AZ179" s="205" t="e">
        <f>IF('Crisis Indicator Data'!#REF!="No Data",1,IF(#REF!&lt;&gt;"",1,0))</f>
        <v>#REF!</v>
      </c>
      <c r="BA179" t="e">
        <f t="shared" si="10"/>
        <v>#REF!</v>
      </c>
      <c r="BB179" s="22" t="e">
        <f t="shared" si="11"/>
        <v>#REF!</v>
      </c>
    </row>
    <row r="180" spans="1:54" x14ac:dyDescent="0.35">
      <c r="A180" t="s">
        <v>7185</v>
      </c>
      <c r="B180" s="205" t="e">
        <f>IF('Crisis Indicator Data'!#REF!="No Data",1,IF(#REF!&lt;&gt;"",1,0))</f>
        <v>#REF!</v>
      </c>
      <c r="C180" s="205" t="e">
        <f>IF('Crisis Indicator Data'!#REF!="No Data",1,IF(#REF!&lt;&gt;"",1,0))</f>
        <v>#REF!</v>
      </c>
      <c r="D180" s="205" t="e">
        <f>IF('Crisis Indicator Data'!#REF!="No Data",1,IF(#REF!&lt;&gt;"",1,0))</f>
        <v>#REF!</v>
      </c>
      <c r="E180" s="205" t="e">
        <f>IF('Crisis Indicator Data'!#REF!="No Data",1,IF(#REF!&lt;&gt;"",1,0))</f>
        <v>#REF!</v>
      </c>
      <c r="F180" s="205" t="e">
        <f>IF('Crisis Indicator Data'!#REF!="No Data",1,IF(#REF!&lt;&gt;"",1,0))</f>
        <v>#REF!</v>
      </c>
      <c r="G180" s="205" t="e">
        <f>IF('Crisis Indicator Data'!#REF!="No Data",1,IF(#REF!&lt;&gt;"",1,0))</f>
        <v>#REF!</v>
      </c>
      <c r="H180" s="205" t="e">
        <f>IF('Crisis Indicator Data'!#REF!="No Data",1,IF(#REF!&lt;&gt;"",1,0))</f>
        <v>#REF!</v>
      </c>
      <c r="I180" s="205" t="e">
        <f>IF('Crisis Indicator Data'!#REF!="No Data",1,IF(#REF!&lt;&gt;"",1,0))</f>
        <v>#REF!</v>
      </c>
      <c r="J180" s="205" t="e">
        <f>IF('Crisis Indicator Data'!#REF!="No Data",1,IF(#REF!&lt;&gt;"",1,0))</f>
        <v>#REF!</v>
      </c>
      <c r="K180" s="205" t="e">
        <f>IF('Crisis Indicator Data'!#REF!="No Data",1,IF(#REF!&lt;&gt;"",1,0))</f>
        <v>#REF!</v>
      </c>
      <c r="L180" s="205" t="e">
        <f>IF('Crisis Indicator Data'!#REF!="No Data",1,IF(#REF!&lt;&gt;"",1,0))</f>
        <v>#REF!</v>
      </c>
      <c r="M180" s="205" t="e">
        <f>IF('Crisis Indicator Data'!#REF!="No Data",1,IF(#REF!&lt;&gt;"",1,0))</f>
        <v>#REF!</v>
      </c>
      <c r="N180" s="205" t="e">
        <f>IF('Crisis Indicator Data'!#REF!="No Data",1,IF(#REF!&lt;&gt;"",1,0))</f>
        <v>#REF!</v>
      </c>
      <c r="O180" s="205" t="e">
        <f>IF('Crisis Indicator Data'!#REF!="No Data",1,IF(#REF!&lt;&gt;"",1,0))</f>
        <v>#REF!</v>
      </c>
      <c r="P180" s="205" t="e">
        <f>IF('Crisis Indicator Data'!#REF!="No Data",1,IF(#REF!&lt;&gt;"",1,0))</f>
        <v>#REF!</v>
      </c>
      <c r="Q180" s="205" t="e">
        <f>IF('Crisis Indicator Data'!#REF!="No Data",1,IF(#REF!&lt;&gt;"",1,0))</f>
        <v>#REF!</v>
      </c>
      <c r="R180" s="205" t="e">
        <f>IF('Crisis Indicator Data'!#REF!="No Data",1,IF(#REF!&lt;&gt;"",1,0))</f>
        <v>#REF!</v>
      </c>
      <c r="S180" s="205" t="e">
        <f>IF('Crisis Indicator Data'!#REF!="No Data",1,IF(#REF!&lt;&gt;"",1,0))</f>
        <v>#REF!</v>
      </c>
      <c r="T180" s="205" t="e">
        <f>IF('Crisis Indicator Data'!#REF!="No Data",1,IF(#REF!&lt;&gt;"",1,0))</f>
        <v>#REF!</v>
      </c>
      <c r="U180" s="205" t="e">
        <f>IF('Crisis Indicator Data'!#REF!="No Data",1,IF(#REF!&lt;&gt;"",1,0))</f>
        <v>#REF!</v>
      </c>
      <c r="V180" s="205" t="e">
        <f>IF('Crisis Indicator Data'!#REF!="No Data",1,IF(#REF!&lt;&gt;"",1,0))</f>
        <v>#REF!</v>
      </c>
      <c r="W180" s="205" t="e">
        <f>IF('Crisis Indicator Data'!#REF!="No Data",1,IF(#REF!&lt;&gt;"",1,0))</f>
        <v>#REF!</v>
      </c>
      <c r="X180" s="205" t="e">
        <f>IF('Crisis Indicator Data'!#REF!="No Data",1,IF(#REF!&lt;&gt;"",1,0))</f>
        <v>#REF!</v>
      </c>
      <c r="Y180" s="205" t="e">
        <f>IF('Crisis Indicator Data'!#REF!="No Data",1,IF(#REF!&lt;&gt;"",1,0))</f>
        <v>#REF!</v>
      </c>
      <c r="Z180" s="205" t="e">
        <f>IF('Crisis Indicator Data'!#REF!="No Data",1,IF(#REF!&lt;&gt;"",1,0))</f>
        <v>#REF!</v>
      </c>
      <c r="AA180" s="205" t="e">
        <f>IF('Crisis Indicator Data'!#REF!="No Data",1,IF(#REF!&lt;&gt;"",1,0))</f>
        <v>#REF!</v>
      </c>
      <c r="AB180" s="205" t="e">
        <f>IF('Crisis Indicator Data'!#REF!="No Data",1,IF(#REF!&lt;&gt;"",1,0))</f>
        <v>#REF!</v>
      </c>
      <c r="AC180" s="205" t="e">
        <f>IF('Crisis Indicator Data'!#REF!="No Data",1,IF(#REF!&lt;&gt;"",1,0))</f>
        <v>#REF!</v>
      </c>
      <c r="AD180" s="205" t="e">
        <f>IF('Crisis Indicator Data'!#REF!="No Data",1,IF(#REF!&lt;&gt;"",1,0))</f>
        <v>#REF!</v>
      </c>
      <c r="AE180" s="205" t="e">
        <f>IF('Crisis Indicator Data'!#REF!="No Data",1,IF(#REF!&lt;&gt;"",1,0))</f>
        <v>#REF!</v>
      </c>
      <c r="AF180" s="205" t="e">
        <f>IF('Crisis Indicator Data'!#REF!="No Data",1,IF(#REF!&lt;&gt;"",1,0))</f>
        <v>#REF!</v>
      </c>
      <c r="AG180" s="205" t="e">
        <f>IF('Crisis Indicator Data'!#REF!="No Data",1,IF(#REF!&lt;&gt;"",1,0))</f>
        <v>#REF!</v>
      </c>
      <c r="AH180" s="205" t="e">
        <f>IF('Crisis Indicator Data'!#REF!="No Data",1,IF(#REF!&lt;&gt;"",1,0))</f>
        <v>#REF!</v>
      </c>
      <c r="AI180" s="205" t="e">
        <f>IF('Crisis Indicator Data'!#REF!="No Data",1,IF(#REF!&lt;&gt;"",1,0))</f>
        <v>#REF!</v>
      </c>
      <c r="AJ180" s="205" t="e">
        <f>IF('Crisis Indicator Data'!#REF!="No Data",1,IF(#REF!&lt;&gt;"",1,0))</f>
        <v>#REF!</v>
      </c>
      <c r="AK180" s="205" t="e">
        <f>IF('Crisis Indicator Data'!#REF!="No Data",1,IF(#REF!&lt;&gt;"",1,0))</f>
        <v>#REF!</v>
      </c>
      <c r="AL180" s="205" t="e">
        <f>IF('Crisis Indicator Data'!#REF!="No Data",1,IF(#REF!&lt;&gt;"",1,0))</f>
        <v>#REF!</v>
      </c>
      <c r="AM180" s="205" t="e">
        <f>IF('Crisis Indicator Data'!#REF!="No Data",1,IF(#REF!&lt;&gt;"",1,0))</f>
        <v>#REF!</v>
      </c>
      <c r="AN180" s="205" t="e">
        <f>IF('Crisis Indicator Data'!#REF!="No Data",1,IF(#REF!&lt;&gt;"",1,0))</f>
        <v>#REF!</v>
      </c>
      <c r="AO180" s="205" t="e">
        <f>IF('Crisis Indicator Data'!#REF!="No Data",1,IF(#REF!&lt;&gt;"",1,0))</f>
        <v>#REF!</v>
      </c>
      <c r="AP180" s="205" t="e">
        <f>IF('Crisis Indicator Data'!#REF!="No Data",1,IF(#REF!&lt;&gt;"",1,0))</f>
        <v>#REF!</v>
      </c>
      <c r="AQ180" s="205" t="e">
        <f>IF('Crisis Indicator Data'!#REF!="No Data",1,IF(#REF!&lt;&gt;"",1,0))</f>
        <v>#REF!</v>
      </c>
      <c r="AR180" s="205" t="e">
        <f>IF('Crisis Indicator Data'!#REF!="No Data",1,IF(#REF!&lt;&gt;"",1,0))</f>
        <v>#REF!</v>
      </c>
      <c r="AS180" s="205" t="e">
        <f>IF('Crisis Indicator Data'!#REF!="No Data",1,IF(#REF!&lt;&gt;"",1,0))</f>
        <v>#REF!</v>
      </c>
      <c r="AT180" s="205" t="e">
        <f>IF('Crisis Indicator Data'!#REF!="No Data",1,IF(#REF!&lt;&gt;"",1,0))</f>
        <v>#REF!</v>
      </c>
      <c r="AU180" s="205" t="e">
        <f>IF('Crisis Indicator Data'!#REF!="No Data",1,IF(#REF!&lt;&gt;"",1,0))</f>
        <v>#REF!</v>
      </c>
      <c r="AV180" s="205" t="e">
        <f>IF('Crisis Indicator Data'!#REF!="No Data",1,IF(#REF!&lt;&gt;"",1,0))</f>
        <v>#REF!</v>
      </c>
      <c r="AW180" s="205" t="e">
        <f>IF('Crisis Indicator Data'!#REF!="No Data",1,IF(#REF!&lt;&gt;"",1,0))</f>
        <v>#REF!</v>
      </c>
      <c r="AX180" s="205" t="e">
        <f>IF('Crisis Indicator Data'!#REF!="No Data",1,IF(#REF!&lt;&gt;"",1,0))</f>
        <v>#REF!</v>
      </c>
      <c r="AY180" s="205" t="e">
        <f>IF('Crisis Indicator Data'!#REF!="No Data",1,IF(#REF!&lt;&gt;"",1,0))</f>
        <v>#REF!</v>
      </c>
      <c r="AZ180" s="205" t="e">
        <f>IF('Crisis Indicator Data'!#REF!="No Data",1,IF(#REF!&lt;&gt;"",1,0))</f>
        <v>#REF!</v>
      </c>
      <c r="BA180" t="e">
        <f t="shared" si="10"/>
        <v>#REF!</v>
      </c>
      <c r="BB180" s="22" t="e">
        <f t="shared" si="11"/>
        <v>#REF!</v>
      </c>
    </row>
    <row r="181" spans="1:54" x14ac:dyDescent="0.35">
      <c r="A181" t="s">
        <v>7186</v>
      </c>
      <c r="B181" s="205" t="e">
        <f>IF('Crisis Indicator Data'!#REF!="No Data",1,IF(#REF!&lt;&gt;"",1,0))</f>
        <v>#REF!</v>
      </c>
      <c r="C181" s="205" t="e">
        <f>IF('Crisis Indicator Data'!#REF!="No Data",1,IF(#REF!&lt;&gt;"",1,0))</f>
        <v>#REF!</v>
      </c>
      <c r="D181" s="205" t="e">
        <f>IF('Crisis Indicator Data'!#REF!="No Data",1,IF(#REF!&lt;&gt;"",1,0))</f>
        <v>#REF!</v>
      </c>
      <c r="E181" s="205" t="e">
        <f>IF('Crisis Indicator Data'!#REF!="No Data",1,IF(#REF!&lt;&gt;"",1,0))</f>
        <v>#REF!</v>
      </c>
      <c r="F181" s="205" t="e">
        <f>IF('Crisis Indicator Data'!#REF!="No Data",1,IF(#REF!&lt;&gt;"",1,0))</f>
        <v>#REF!</v>
      </c>
      <c r="G181" s="205" t="e">
        <f>IF('Crisis Indicator Data'!#REF!="No Data",1,IF(#REF!&lt;&gt;"",1,0))</f>
        <v>#REF!</v>
      </c>
      <c r="H181" s="205" t="e">
        <f>IF('Crisis Indicator Data'!#REF!="No Data",1,IF(#REF!&lt;&gt;"",1,0))</f>
        <v>#REF!</v>
      </c>
      <c r="I181" s="205" t="e">
        <f>IF('Crisis Indicator Data'!#REF!="No Data",1,IF(#REF!&lt;&gt;"",1,0))</f>
        <v>#REF!</v>
      </c>
      <c r="J181" s="205" t="e">
        <f>IF('Crisis Indicator Data'!#REF!="No Data",1,IF(#REF!&lt;&gt;"",1,0))</f>
        <v>#REF!</v>
      </c>
      <c r="K181" s="205" t="e">
        <f>IF('Crisis Indicator Data'!#REF!="No Data",1,IF(#REF!&lt;&gt;"",1,0))</f>
        <v>#REF!</v>
      </c>
      <c r="L181" s="205" t="e">
        <f>IF('Crisis Indicator Data'!#REF!="No Data",1,IF(#REF!&lt;&gt;"",1,0))</f>
        <v>#REF!</v>
      </c>
      <c r="M181" s="205" t="e">
        <f>IF('Crisis Indicator Data'!#REF!="No Data",1,IF(#REF!&lt;&gt;"",1,0))</f>
        <v>#REF!</v>
      </c>
      <c r="N181" s="205" t="e">
        <f>IF('Crisis Indicator Data'!#REF!="No Data",1,IF(#REF!&lt;&gt;"",1,0))</f>
        <v>#REF!</v>
      </c>
      <c r="O181" s="205" t="e">
        <f>IF('Crisis Indicator Data'!#REF!="No Data",1,IF(#REF!&lt;&gt;"",1,0))</f>
        <v>#REF!</v>
      </c>
      <c r="P181" s="205" t="e">
        <f>IF('Crisis Indicator Data'!#REF!="No Data",1,IF(#REF!&lt;&gt;"",1,0))</f>
        <v>#REF!</v>
      </c>
      <c r="Q181" s="205" t="e">
        <f>IF('Crisis Indicator Data'!#REF!="No Data",1,IF(#REF!&lt;&gt;"",1,0))</f>
        <v>#REF!</v>
      </c>
      <c r="R181" s="205" t="e">
        <f>IF('Crisis Indicator Data'!#REF!="No Data",1,IF(#REF!&lt;&gt;"",1,0))</f>
        <v>#REF!</v>
      </c>
      <c r="S181" s="205" t="e">
        <f>IF('Crisis Indicator Data'!#REF!="No Data",1,IF(#REF!&lt;&gt;"",1,0))</f>
        <v>#REF!</v>
      </c>
      <c r="T181" s="205" t="e">
        <f>IF('Crisis Indicator Data'!#REF!="No Data",1,IF(#REF!&lt;&gt;"",1,0))</f>
        <v>#REF!</v>
      </c>
      <c r="U181" s="205" t="e">
        <f>IF('Crisis Indicator Data'!#REF!="No Data",1,IF(#REF!&lt;&gt;"",1,0))</f>
        <v>#REF!</v>
      </c>
      <c r="V181" s="205" t="e">
        <f>IF('Crisis Indicator Data'!#REF!="No Data",1,IF(#REF!&lt;&gt;"",1,0))</f>
        <v>#REF!</v>
      </c>
      <c r="W181" s="205" t="e">
        <f>IF('Crisis Indicator Data'!#REF!="No Data",1,IF(#REF!&lt;&gt;"",1,0))</f>
        <v>#REF!</v>
      </c>
      <c r="X181" s="205" t="e">
        <f>IF('Crisis Indicator Data'!#REF!="No Data",1,IF(#REF!&lt;&gt;"",1,0))</f>
        <v>#REF!</v>
      </c>
      <c r="Y181" s="205" t="e">
        <f>IF('Crisis Indicator Data'!#REF!="No Data",1,IF(#REF!&lt;&gt;"",1,0))</f>
        <v>#REF!</v>
      </c>
      <c r="Z181" s="205" t="e">
        <f>IF('Crisis Indicator Data'!#REF!="No Data",1,IF(#REF!&lt;&gt;"",1,0))</f>
        <v>#REF!</v>
      </c>
      <c r="AA181" s="205" t="e">
        <f>IF('Crisis Indicator Data'!#REF!="No Data",1,IF(#REF!&lt;&gt;"",1,0))</f>
        <v>#REF!</v>
      </c>
      <c r="AB181" s="205" t="e">
        <f>IF('Crisis Indicator Data'!#REF!="No Data",1,IF(#REF!&lt;&gt;"",1,0))</f>
        <v>#REF!</v>
      </c>
      <c r="AC181" s="205" t="e">
        <f>IF('Crisis Indicator Data'!#REF!="No Data",1,IF(#REF!&lt;&gt;"",1,0))</f>
        <v>#REF!</v>
      </c>
      <c r="AD181" s="205" t="e">
        <f>IF('Crisis Indicator Data'!#REF!="No Data",1,IF(#REF!&lt;&gt;"",1,0))</f>
        <v>#REF!</v>
      </c>
      <c r="AE181" s="205" t="e">
        <f>IF('Crisis Indicator Data'!#REF!="No Data",1,IF(#REF!&lt;&gt;"",1,0))</f>
        <v>#REF!</v>
      </c>
      <c r="AF181" s="205" t="e">
        <f>IF('Crisis Indicator Data'!#REF!="No Data",1,IF(#REF!&lt;&gt;"",1,0))</f>
        <v>#REF!</v>
      </c>
      <c r="AG181" s="205" t="e">
        <f>IF('Crisis Indicator Data'!#REF!="No Data",1,IF(#REF!&lt;&gt;"",1,0))</f>
        <v>#REF!</v>
      </c>
      <c r="AH181" s="205" t="e">
        <f>IF('Crisis Indicator Data'!#REF!="No Data",1,IF(#REF!&lt;&gt;"",1,0))</f>
        <v>#REF!</v>
      </c>
      <c r="AI181" s="205" t="e">
        <f>IF('Crisis Indicator Data'!#REF!="No Data",1,IF(#REF!&lt;&gt;"",1,0))</f>
        <v>#REF!</v>
      </c>
      <c r="AJ181" s="205" t="e">
        <f>IF('Crisis Indicator Data'!#REF!="No Data",1,IF(#REF!&lt;&gt;"",1,0))</f>
        <v>#REF!</v>
      </c>
      <c r="AK181" s="205" t="e">
        <f>IF('Crisis Indicator Data'!#REF!="No Data",1,IF(#REF!&lt;&gt;"",1,0))</f>
        <v>#REF!</v>
      </c>
      <c r="AL181" s="205" t="e">
        <f>IF('Crisis Indicator Data'!#REF!="No Data",1,IF(#REF!&lt;&gt;"",1,0))</f>
        <v>#REF!</v>
      </c>
      <c r="AM181" s="205" t="e">
        <f>IF('Crisis Indicator Data'!#REF!="No Data",1,IF(#REF!&lt;&gt;"",1,0))</f>
        <v>#REF!</v>
      </c>
      <c r="AN181" s="205" t="e">
        <f>IF('Crisis Indicator Data'!#REF!="No Data",1,IF(#REF!&lt;&gt;"",1,0))</f>
        <v>#REF!</v>
      </c>
      <c r="AO181" s="205" t="e">
        <f>IF('Crisis Indicator Data'!#REF!="No Data",1,IF(#REF!&lt;&gt;"",1,0))</f>
        <v>#REF!</v>
      </c>
      <c r="AP181" s="205" t="e">
        <f>IF('Crisis Indicator Data'!#REF!="No Data",1,IF(#REF!&lt;&gt;"",1,0))</f>
        <v>#REF!</v>
      </c>
      <c r="AQ181" s="205" t="e">
        <f>IF('Crisis Indicator Data'!#REF!="No Data",1,IF(#REF!&lt;&gt;"",1,0))</f>
        <v>#REF!</v>
      </c>
      <c r="AR181" s="205" t="e">
        <f>IF('Crisis Indicator Data'!#REF!="No Data",1,IF(#REF!&lt;&gt;"",1,0))</f>
        <v>#REF!</v>
      </c>
      <c r="AS181" s="205" t="e">
        <f>IF('Crisis Indicator Data'!#REF!="No Data",1,IF(#REF!&lt;&gt;"",1,0))</f>
        <v>#REF!</v>
      </c>
      <c r="AT181" s="205" t="e">
        <f>IF('Crisis Indicator Data'!#REF!="No Data",1,IF(#REF!&lt;&gt;"",1,0))</f>
        <v>#REF!</v>
      </c>
      <c r="AU181" s="205" t="e">
        <f>IF('Crisis Indicator Data'!#REF!="No Data",1,IF(#REF!&lt;&gt;"",1,0))</f>
        <v>#REF!</v>
      </c>
      <c r="AV181" s="205" t="e">
        <f>IF('Crisis Indicator Data'!#REF!="No Data",1,IF(#REF!&lt;&gt;"",1,0))</f>
        <v>#REF!</v>
      </c>
      <c r="AW181" s="205" t="e">
        <f>IF('Crisis Indicator Data'!#REF!="No Data",1,IF(#REF!&lt;&gt;"",1,0))</f>
        <v>#REF!</v>
      </c>
      <c r="AX181" s="205" t="e">
        <f>IF('Crisis Indicator Data'!#REF!="No Data",1,IF(#REF!&lt;&gt;"",1,0))</f>
        <v>#REF!</v>
      </c>
      <c r="AY181" s="205" t="e">
        <f>IF('Crisis Indicator Data'!#REF!="No Data",1,IF(#REF!&lt;&gt;"",1,0))</f>
        <v>#REF!</v>
      </c>
      <c r="AZ181" s="205" t="e">
        <f>IF('Crisis Indicator Data'!#REF!="No Data",1,IF(#REF!&lt;&gt;"",1,0))</f>
        <v>#REF!</v>
      </c>
      <c r="BA181" t="e">
        <f t="shared" si="10"/>
        <v>#REF!</v>
      </c>
      <c r="BB181" s="22" t="e">
        <f t="shared" si="11"/>
        <v>#REF!</v>
      </c>
    </row>
    <row r="182" spans="1:54" x14ac:dyDescent="0.35">
      <c r="A182" t="s">
        <v>6901</v>
      </c>
      <c r="B182" s="205" t="e">
        <f>IF('Crisis Indicator Data'!#REF!="No Data",1,IF(#REF!&lt;&gt;"",1,0))</f>
        <v>#REF!</v>
      </c>
      <c r="C182" s="205" t="e">
        <f>IF('Crisis Indicator Data'!#REF!="No Data",1,IF(#REF!&lt;&gt;"",1,0))</f>
        <v>#REF!</v>
      </c>
      <c r="D182" s="205" t="e">
        <f>IF('Crisis Indicator Data'!#REF!="No Data",1,IF(#REF!&lt;&gt;"",1,0))</f>
        <v>#REF!</v>
      </c>
      <c r="E182" s="205" t="e">
        <f>IF('Crisis Indicator Data'!#REF!="No Data",1,IF(#REF!&lt;&gt;"",1,0))</f>
        <v>#REF!</v>
      </c>
      <c r="F182" s="205" t="e">
        <f>IF('Crisis Indicator Data'!#REF!="No Data",1,IF(#REF!&lt;&gt;"",1,0))</f>
        <v>#REF!</v>
      </c>
      <c r="G182" s="205" t="e">
        <f>IF('Crisis Indicator Data'!#REF!="No Data",1,IF(#REF!&lt;&gt;"",1,0))</f>
        <v>#REF!</v>
      </c>
      <c r="H182" s="205" t="e">
        <f>IF('Crisis Indicator Data'!#REF!="No Data",1,IF(#REF!&lt;&gt;"",1,0))</f>
        <v>#REF!</v>
      </c>
      <c r="I182" s="205" t="e">
        <f>IF('Crisis Indicator Data'!#REF!="No Data",1,IF(#REF!&lt;&gt;"",1,0))</f>
        <v>#REF!</v>
      </c>
      <c r="J182" s="205" t="e">
        <f>IF('Crisis Indicator Data'!#REF!="No Data",1,IF(#REF!&lt;&gt;"",1,0))</f>
        <v>#REF!</v>
      </c>
      <c r="K182" s="205" t="e">
        <f>IF('Crisis Indicator Data'!#REF!="No Data",1,IF(#REF!&lt;&gt;"",1,0))</f>
        <v>#REF!</v>
      </c>
      <c r="L182" s="205" t="e">
        <f>IF('Crisis Indicator Data'!#REF!="No Data",1,IF(#REF!&lt;&gt;"",1,0))</f>
        <v>#REF!</v>
      </c>
      <c r="M182" s="205" t="e">
        <f>IF('Crisis Indicator Data'!#REF!="No Data",1,IF(#REF!&lt;&gt;"",1,0))</f>
        <v>#REF!</v>
      </c>
      <c r="N182" s="205" t="e">
        <f>IF('Crisis Indicator Data'!#REF!="No Data",1,IF(#REF!&lt;&gt;"",1,0))</f>
        <v>#REF!</v>
      </c>
      <c r="O182" s="205" t="e">
        <f>IF('Crisis Indicator Data'!#REF!="No Data",1,IF(#REF!&lt;&gt;"",1,0))</f>
        <v>#REF!</v>
      </c>
      <c r="P182" s="205" t="e">
        <f>IF('Crisis Indicator Data'!#REF!="No Data",1,IF(#REF!&lt;&gt;"",1,0))</f>
        <v>#REF!</v>
      </c>
      <c r="Q182" s="205" t="e">
        <f>IF('Crisis Indicator Data'!#REF!="No Data",1,IF(#REF!&lt;&gt;"",1,0))</f>
        <v>#REF!</v>
      </c>
      <c r="R182" s="205" t="e">
        <f>IF('Crisis Indicator Data'!#REF!="No Data",1,IF(#REF!&lt;&gt;"",1,0))</f>
        <v>#REF!</v>
      </c>
      <c r="S182" s="205" t="e">
        <f>IF('Crisis Indicator Data'!#REF!="No Data",1,IF(#REF!&lt;&gt;"",1,0))</f>
        <v>#REF!</v>
      </c>
      <c r="T182" s="205" t="e">
        <f>IF('Crisis Indicator Data'!#REF!="No Data",1,IF(#REF!&lt;&gt;"",1,0))</f>
        <v>#REF!</v>
      </c>
      <c r="U182" s="205" t="e">
        <f>IF('Crisis Indicator Data'!#REF!="No Data",1,IF(#REF!&lt;&gt;"",1,0))</f>
        <v>#REF!</v>
      </c>
      <c r="V182" s="205" t="e">
        <f>IF('Crisis Indicator Data'!#REF!="No Data",1,IF(#REF!&lt;&gt;"",1,0))</f>
        <v>#REF!</v>
      </c>
      <c r="W182" s="205" t="e">
        <f>IF('Crisis Indicator Data'!#REF!="No Data",1,IF(#REF!&lt;&gt;"",1,0))</f>
        <v>#REF!</v>
      </c>
      <c r="X182" s="205" t="e">
        <f>IF('Crisis Indicator Data'!#REF!="No Data",1,IF(#REF!&lt;&gt;"",1,0))</f>
        <v>#REF!</v>
      </c>
      <c r="Y182" s="205" t="e">
        <f>IF('Crisis Indicator Data'!#REF!="No Data",1,IF(#REF!&lt;&gt;"",1,0))</f>
        <v>#REF!</v>
      </c>
      <c r="Z182" s="205" t="e">
        <f>IF('Crisis Indicator Data'!#REF!="No Data",1,IF(#REF!&lt;&gt;"",1,0))</f>
        <v>#REF!</v>
      </c>
      <c r="AA182" s="205" t="e">
        <f>IF('Crisis Indicator Data'!#REF!="No Data",1,IF(#REF!&lt;&gt;"",1,0))</f>
        <v>#REF!</v>
      </c>
      <c r="AB182" s="205" t="e">
        <f>IF('Crisis Indicator Data'!#REF!="No Data",1,IF(#REF!&lt;&gt;"",1,0))</f>
        <v>#REF!</v>
      </c>
      <c r="AC182" s="205" t="e">
        <f>IF('Crisis Indicator Data'!#REF!="No Data",1,IF(#REF!&lt;&gt;"",1,0))</f>
        <v>#REF!</v>
      </c>
      <c r="AD182" s="205" t="e">
        <f>IF('Crisis Indicator Data'!#REF!="No Data",1,IF(#REF!&lt;&gt;"",1,0))</f>
        <v>#REF!</v>
      </c>
      <c r="AE182" s="205" t="e">
        <f>IF('Crisis Indicator Data'!#REF!="No Data",1,IF(#REF!&lt;&gt;"",1,0))</f>
        <v>#REF!</v>
      </c>
      <c r="AF182" s="205" t="e">
        <f>IF('Crisis Indicator Data'!#REF!="No Data",1,IF(#REF!&lt;&gt;"",1,0))</f>
        <v>#REF!</v>
      </c>
      <c r="AG182" s="205" t="e">
        <f>IF('Crisis Indicator Data'!#REF!="No Data",1,IF(#REF!&lt;&gt;"",1,0))</f>
        <v>#REF!</v>
      </c>
      <c r="AH182" s="205" t="e">
        <f>IF('Crisis Indicator Data'!#REF!="No Data",1,IF(#REF!&lt;&gt;"",1,0))</f>
        <v>#REF!</v>
      </c>
      <c r="AI182" s="205" t="e">
        <f>IF('Crisis Indicator Data'!#REF!="No Data",1,IF(#REF!&lt;&gt;"",1,0))</f>
        <v>#REF!</v>
      </c>
      <c r="AJ182" s="205" t="e">
        <f>IF('Crisis Indicator Data'!#REF!="No Data",1,IF(#REF!&lt;&gt;"",1,0))</f>
        <v>#REF!</v>
      </c>
      <c r="AK182" s="205" t="e">
        <f>IF('Crisis Indicator Data'!#REF!="No Data",1,IF(#REF!&lt;&gt;"",1,0))</f>
        <v>#REF!</v>
      </c>
      <c r="AL182" s="205" t="e">
        <f>IF('Crisis Indicator Data'!#REF!="No Data",1,IF(#REF!&lt;&gt;"",1,0))</f>
        <v>#REF!</v>
      </c>
      <c r="AM182" s="205" t="e">
        <f>IF('Crisis Indicator Data'!#REF!="No Data",1,IF(#REF!&lt;&gt;"",1,0))</f>
        <v>#REF!</v>
      </c>
      <c r="AN182" s="205" t="e">
        <f>IF('Crisis Indicator Data'!#REF!="No Data",1,IF(#REF!&lt;&gt;"",1,0))</f>
        <v>#REF!</v>
      </c>
      <c r="AO182" s="205" t="e">
        <f>IF('Crisis Indicator Data'!#REF!="No Data",1,IF(#REF!&lt;&gt;"",1,0))</f>
        <v>#REF!</v>
      </c>
      <c r="AP182" s="205" t="e">
        <f>IF('Crisis Indicator Data'!#REF!="No Data",1,IF(#REF!&lt;&gt;"",1,0))</f>
        <v>#REF!</v>
      </c>
      <c r="AQ182" s="205" t="e">
        <f>IF('Crisis Indicator Data'!#REF!="No Data",1,IF(#REF!&lt;&gt;"",1,0))</f>
        <v>#REF!</v>
      </c>
      <c r="AR182" s="205" t="e">
        <f>IF('Crisis Indicator Data'!#REF!="No Data",1,IF(#REF!&lt;&gt;"",1,0))</f>
        <v>#REF!</v>
      </c>
      <c r="AS182" s="205" t="e">
        <f>IF('Crisis Indicator Data'!#REF!="No Data",1,IF(#REF!&lt;&gt;"",1,0))</f>
        <v>#REF!</v>
      </c>
      <c r="AT182" s="205" t="e">
        <f>IF('Crisis Indicator Data'!#REF!="No Data",1,IF(#REF!&lt;&gt;"",1,0))</f>
        <v>#REF!</v>
      </c>
      <c r="AU182" s="205" t="e">
        <f>IF('Crisis Indicator Data'!#REF!="No Data",1,IF(#REF!&lt;&gt;"",1,0))</f>
        <v>#REF!</v>
      </c>
      <c r="AV182" s="205" t="e">
        <f>IF('Crisis Indicator Data'!#REF!="No Data",1,IF(#REF!&lt;&gt;"",1,0))</f>
        <v>#REF!</v>
      </c>
      <c r="AW182" s="205" t="e">
        <f>IF('Crisis Indicator Data'!#REF!="No Data",1,IF(#REF!&lt;&gt;"",1,0))</f>
        <v>#REF!</v>
      </c>
      <c r="AX182" s="205" t="e">
        <f>IF('Crisis Indicator Data'!#REF!="No Data",1,IF(#REF!&lt;&gt;"",1,0))</f>
        <v>#REF!</v>
      </c>
      <c r="AY182" s="205" t="e">
        <f>IF('Crisis Indicator Data'!#REF!="No Data",1,IF(#REF!&lt;&gt;"",1,0))</f>
        <v>#REF!</v>
      </c>
      <c r="AZ182" s="205" t="e">
        <f>IF('Crisis Indicator Data'!#REF!="No Data",1,IF(#REF!&lt;&gt;"",1,0))</f>
        <v>#REF!</v>
      </c>
      <c r="BA182" t="e">
        <f t="shared" si="10"/>
        <v>#REF!</v>
      </c>
      <c r="BB182" s="22" t="e">
        <f t="shared" si="11"/>
        <v>#REF!</v>
      </c>
    </row>
    <row r="183" spans="1:54" x14ac:dyDescent="0.35">
      <c r="A183" t="s">
        <v>6996</v>
      </c>
      <c r="B183" s="205" t="e">
        <f>IF('Crisis Indicator Data'!#REF!="No Data",1,IF(#REF!&lt;&gt;"",1,0))</f>
        <v>#REF!</v>
      </c>
      <c r="C183" s="205" t="e">
        <f>IF('Crisis Indicator Data'!#REF!="No Data",1,IF(#REF!&lt;&gt;"",1,0))</f>
        <v>#REF!</v>
      </c>
      <c r="D183" s="205" t="e">
        <f>IF('Crisis Indicator Data'!#REF!="No Data",1,IF(#REF!&lt;&gt;"",1,0))</f>
        <v>#REF!</v>
      </c>
      <c r="E183" s="205" t="e">
        <f>IF('Crisis Indicator Data'!#REF!="No Data",1,IF(#REF!&lt;&gt;"",1,0))</f>
        <v>#REF!</v>
      </c>
      <c r="F183" s="205" t="e">
        <f>IF('Crisis Indicator Data'!#REF!="No Data",1,IF(#REF!&lt;&gt;"",1,0))</f>
        <v>#REF!</v>
      </c>
      <c r="G183" s="205" t="e">
        <f>IF('Crisis Indicator Data'!#REF!="No Data",1,IF(#REF!&lt;&gt;"",1,0))</f>
        <v>#REF!</v>
      </c>
      <c r="H183" s="205" t="e">
        <f>IF('Crisis Indicator Data'!#REF!="No Data",1,IF(#REF!&lt;&gt;"",1,0))</f>
        <v>#REF!</v>
      </c>
      <c r="I183" s="205" t="e">
        <f>IF('Crisis Indicator Data'!#REF!="No Data",1,IF(#REF!&lt;&gt;"",1,0))</f>
        <v>#REF!</v>
      </c>
      <c r="J183" s="205" t="e">
        <f>IF('Crisis Indicator Data'!#REF!="No Data",1,IF(#REF!&lt;&gt;"",1,0))</f>
        <v>#REF!</v>
      </c>
      <c r="K183" s="205" t="e">
        <f>IF('Crisis Indicator Data'!#REF!="No Data",1,IF(#REF!&lt;&gt;"",1,0))</f>
        <v>#REF!</v>
      </c>
      <c r="L183" s="205" t="e">
        <f>IF('Crisis Indicator Data'!#REF!="No Data",1,IF(#REF!&lt;&gt;"",1,0))</f>
        <v>#REF!</v>
      </c>
      <c r="M183" s="205" t="e">
        <f>IF('Crisis Indicator Data'!#REF!="No Data",1,IF(#REF!&lt;&gt;"",1,0))</f>
        <v>#REF!</v>
      </c>
      <c r="N183" s="205" t="e">
        <f>IF('Crisis Indicator Data'!#REF!="No Data",1,IF(#REF!&lt;&gt;"",1,0))</f>
        <v>#REF!</v>
      </c>
      <c r="O183" s="205" t="e">
        <f>IF('Crisis Indicator Data'!#REF!="No Data",1,IF(#REF!&lt;&gt;"",1,0))</f>
        <v>#REF!</v>
      </c>
      <c r="P183" s="205" t="e">
        <f>IF('Crisis Indicator Data'!#REF!="No Data",1,IF(#REF!&lt;&gt;"",1,0))</f>
        <v>#REF!</v>
      </c>
      <c r="Q183" s="205" t="e">
        <f>IF('Crisis Indicator Data'!#REF!="No Data",1,IF(#REF!&lt;&gt;"",1,0))</f>
        <v>#REF!</v>
      </c>
      <c r="R183" s="205" t="e">
        <f>IF('Crisis Indicator Data'!#REF!="No Data",1,IF(#REF!&lt;&gt;"",1,0))</f>
        <v>#REF!</v>
      </c>
      <c r="S183" s="205" t="e">
        <f>IF('Crisis Indicator Data'!#REF!="No Data",1,IF(#REF!&lt;&gt;"",1,0))</f>
        <v>#REF!</v>
      </c>
      <c r="T183" s="205" t="e">
        <f>IF('Crisis Indicator Data'!#REF!="No Data",1,IF(#REF!&lt;&gt;"",1,0))</f>
        <v>#REF!</v>
      </c>
      <c r="U183" s="205" t="e">
        <f>IF('Crisis Indicator Data'!#REF!="No Data",1,IF(#REF!&lt;&gt;"",1,0))</f>
        <v>#REF!</v>
      </c>
      <c r="V183" s="205" t="e">
        <f>IF('Crisis Indicator Data'!#REF!="No Data",1,IF(#REF!&lt;&gt;"",1,0))</f>
        <v>#REF!</v>
      </c>
      <c r="W183" s="205" t="e">
        <f>IF('Crisis Indicator Data'!#REF!="No Data",1,IF(#REF!&lt;&gt;"",1,0))</f>
        <v>#REF!</v>
      </c>
      <c r="X183" s="205" t="e">
        <f>IF('Crisis Indicator Data'!#REF!="No Data",1,IF(#REF!&lt;&gt;"",1,0))</f>
        <v>#REF!</v>
      </c>
      <c r="Y183" s="205" t="e">
        <f>IF('Crisis Indicator Data'!#REF!="No Data",1,IF(#REF!&lt;&gt;"",1,0))</f>
        <v>#REF!</v>
      </c>
      <c r="Z183" s="205" t="e">
        <f>IF('Crisis Indicator Data'!#REF!="No Data",1,IF(#REF!&lt;&gt;"",1,0))</f>
        <v>#REF!</v>
      </c>
      <c r="AA183" s="205" t="e">
        <f>IF('Crisis Indicator Data'!#REF!="No Data",1,IF(#REF!&lt;&gt;"",1,0))</f>
        <v>#REF!</v>
      </c>
      <c r="AB183" s="205" t="e">
        <f>IF('Crisis Indicator Data'!#REF!="No Data",1,IF(#REF!&lt;&gt;"",1,0))</f>
        <v>#REF!</v>
      </c>
      <c r="AC183" s="205" t="e">
        <f>IF('Crisis Indicator Data'!#REF!="No Data",1,IF(#REF!&lt;&gt;"",1,0))</f>
        <v>#REF!</v>
      </c>
      <c r="AD183" s="205" t="e">
        <f>IF('Crisis Indicator Data'!#REF!="No Data",1,IF(#REF!&lt;&gt;"",1,0))</f>
        <v>#REF!</v>
      </c>
      <c r="AE183" s="205" t="e">
        <f>IF('Crisis Indicator Data'!#REF!="No Data",1,IF(#REF!&lt;&gt;"",1,0))</f>
        <v>#REF!</v>
      </c>
      <c r="AF183" s="205" t="e">
        <f>IF('Crisis Indicator Data'!#REF!="No Data",1,IF(#REF!&lt;&gt;"",1,0))</f>
        <v>#REF!</v>
      </c>
      <c r="AG183" s="205" t="e">
        <f>IF('Crisis Indicator Data'!#REF!="No Data",1,IF(#REF!&lt;&gt;"",1,0))</f>
        <v>#REF!</v>
      </c>
      <c r="AH183" s="205" t="e">
        <f>IF('Crisis Indicator Data'!#REF!="No Data",1,IF(#REF!&lt;&gt;"",1,0))</f>
        <v>#REF!</v>
      </c>
      <c r="AI183" s="205" t="e">
        <f>IF('Crisis Indicator Data'!#REF!="No Data",1,IF(#REF!&lt;&gt;"",1,0))</f>
        <v>#REF!</v>
      </c>
      <c r="AJ183" s="205" t="e">
        <f>IF('Crisis Indicator Data'!#REF!="No Data",1,IF(#REF!&lt;&gt;"",1,0))</f>
        <v>#REF!</v>
      </c>
      <c r="AK183" s="205" t="e">
        <f>IF('Crisis Indicator Data'!#REF!="No Data",1,IF(#REF!&lt;&gt;"",1,0))</f>
        <v>#REF!</v>
      </c>
      <c r="AL183" s="205" t="e">
        <f>IF('Crisis Indicator Data'!#REF!="No Data",1,IF(#REF!&lt;&gt;"",1,0))</f>
        <v>#REF!</v>
      </c>
      <c r="AM183" s="205" t="e">
        <f>IF('Crisis Indicator Data'!#REF!="No Data",1,IF(#REF!&lt;&gt;"",1,0))</f>
        <v>#REF!</v>
      </c>
      <c r="AN183" s="205" t="e">
        <f>IF('Crisis Indicator Data'!#REF!="No Data",1,IF(#REF!&lt;&gt;"",1,0))</f>
        <v>#REF!</v>
      </c>
      <c r="AO183" s="205" t="e">
        <f>IF('Crisis Indicator Data'!#REF!="No Data",1,IF(#REF!&lt;&gt;"",1,0))</f>
        <v>#REF!</v>
      </c>
      <c r="AP183" s="205" t="e">
        <f>IF('Crisis Indicator Data'!#REF!="No Data",1,IF(#REF!&lt;&gt;"",1,0))</f>
        <v>#REF!</v>
      </c>
      <c r="AQ183" s="205" t="e">
        <f>IF('Crisis Indicator Data'!#REF!="No Data",1,IF(#REF!&lt;&gt;"",1,0))</f>
        <v>#REF!</v>
      </c>
      <c r="AR183" s="205" t="e">
        <f>IF('Crisis Indicator Data'!#REF!="No Data",1,IF(#REF!&lt;&gt;"",1,0))</f>
        <v>#REF!</v>
      </c>
      <c r="AS183" s="205" t="e">
        <f>IF('Crisis Indicator Data'!#REF!="No Data",1,IF(#REF!&lt;&gt;"",1,0))</f>
        <v>#REF!</v>
      </c>
      <c r="AT183" s="205" t="e">
        <f>IF('Crisis Indicator Data'!#REF!="No Data",1,IF(#REF!&lt;&gt;"",1,0))</f>
        <v>#REF!</v>
      </c>
      <c r="AU183" s="205" t="e">
        <f>IF('Crisis Indicator Data'!#REF!="No Data",1,IF(#REF!&lt;&gt;"",1,0))</f>
        <v>#REF!</v>
      </c>
      <c r="AV183" s="205" t="e">
        <f>IF('Crisis Indicator Data'!#REF!="No Data",1,IF(#REF!&lt;&gt;"",1,0))</f>
        <v>#REF!</v>
      </c>
      <c r="AW183" s="205" t="e">
        <f>IF('Crisis Indicator Data'!#REF!="No Data",1,IF(#REF!&lt;&gt;"",1,0))</f>
        <v>#REF!</v>
      </c>
      <c r="AX183" s="205" t="e">
        <f>IF('Crisis Indicator Data'!#REF!="No Data",1,IF(#REF!&lt;&gt;"",1,0))</f>
        <v>#REF!</v>
      </c>
      <c r="AY183" s="205" t="e">
        <f>IF('Crisis Indicator Data'!#REF!="No Data",1,IF(#REF!&lt;&gt;"",1,0))</f>
        <v>#REF!</v>
      </c>
      <c r="AZ183" s="205" t="e">
        <f>IF('Crisis Indicator Data'!#REF!="No Data",1,IF(#REF!&lt;&gt;"",1,0))</f>
        <v>#REF!</v>
      </c>
      <c r="BA183" t="e">
        <f t="shared" si="10"/>
        <v>#REF!</v>
      </c>
      <c r="BB183" s="22" t="e">
        <f t="shared" si="11"/>
        <v>#REF!</v>
      </c>
    </row>
    <row r="184" spans="1:54" x14ac:dyDescent="0.35">
      <c r="A184" t="s">
        <v>7190</v>
      </c>
      <c r="B184" s="205" t="e">
        <f>IF('Crisis Indicator Data'!#REF!="No Data",1,IF(#REF!&lt;&gt;"",1,0))</f>
        <v>#REF!</v>
      </c>
      <c r="C184" s="205" t="e">
        <f>IF('Crisis Indicator Data'!#REF!="No Data",1,IF(#REF!&lt;&gt;"",1,0))</f>
        <v>#REF!</v>
      </c>
      <c r="D184" s="205" t="e">
        <f>IF('Crisis Indicator Data'!#REF!="No Data",1,IF(#REF!&lt;&gt;"",1,0))</f>
        <v>#REF!</v>
      </c>
      <c r="E184" s="205" t="e">
        <f>IF('Crisis Indicator Data'!#REF!="No Data",1,IF(#REF!&lt;&gt;"",1,0))</f>
        <v>#REF!</v>
      </c>
      <c r="F184" s="205" t="e">
        <f>IF('Crisis Indicator Data'!#REF!="No Data",1,IF(#REF!&lt;&gt;"",1,0))</f>
        <v>#REF!</v>
      </c>
      <c r="G184" s="205" t="e">
        <f>IF('Crisis Indicator Data'!#REF!="No Data",1,IF(#REF!&lt;&gt;"",1,0))</f>
        <v>#REF!</v>
      </c>
      <c r="H184" s="205" t="e">
        <f>IF('Crisis Indicator Data'!#REF!="No Data",1,IF(#REF!&lt;&gt;"",1,0))</f>
        <v>#REF!</v>
      </c>
      <c r="I184" s="205" t="e">
        <f>IF('Crisis Indicator Data'!#REF!="No Data",1,IF(#REF!&lt;&gt;"",1,0))</f>
        <v>#REF!</v>
      </c>
      <c r="J184" s="205" t="e">
        <f>IF('Crisis Indicator Data'!#REF!="No Data",1,IF(#REF!&lt;&gt;"",1,0))</f>
        <v>#REF!</v>
      </c>
      <c r="K184" s="205" t="e">
        <f>IF('Crisis Indicator Data'!#REF!="No Data",1,IF(#REF!&lt;&gt;"",1,0))</f>
        <v>#REF!</v>
      </c>
      <c r="L184" s="205" t="e">
        <f>IF('Crisis Indicator Data'!#REF!="No Data",1,IF(#REF!&lt;&gt;"",1,0))</f>
        <v>#REF!</v>
      </c>
      <c r="M184" s="205" t="e">
        <f>IF('Crisis Indicator Data'!#REF!="No Data",1,IF(#REF!&lt;&gt;"",1,0))</f>
        <v>#REF!</v>
      </c>
      <c r="N184" s="205" t="e">
        <f>IF('Crisis Indicator Data'!#REF!="No Data",1,IF(#REF!&lt;&gt;"",1,0))</f>
        <v>#REF!</v>
      </c>
      <c r="O184" s="205" t="e">
        <f>IF('Crisis Indicator Data'!#REF!="No Data",1,IF(#REF!&lt;&gt;"",1,0))</f>
        <v>#REF!</v>
      </c>
      <c r="P184" s="205" t="e">
        <f>IF('Crisis Indicator Data'!#REF!="No Data",1,IF(#REF!&lt;&gt;"",1,0))</f>
        <v>#REF!</v>
      </c>
      <c r="Q184" s="205" t="e">
        <f>IF('Crisis Indicator Data'!#REF!="No Data",1,IF(#REF!&lt;&gt;"",1,0))</f>
        <v>#REF!</v>
      </c>
      <c r="R184" s="205" t="e">
        <f>IF('Crisis Indicator Data'!#REF!="No Data",1,IF(#REF!&lt;&gt;"",1,0))</f>
        <v>#REF!</v>
      </c>
      <c r="S184" s="205" t="e">
        <f>IF('Crisis Indicator Data'!#REF!="No Data",1,IF(#REF!&lt;&gt;"",1,0))</f>
        <v>#REF!</v>
      </c>
      <c r="T184" s="205" t="e">
        <f>IF('Crisis Indicator Data'!#REF!="No Data",1,IF(#REF!&lt;&gt;"",1,0))</f>
        <v>#REF!</v>
      </c>
      <c r="U184" s="205" t="e">
        <f>IF('Crisis Indicator Data'!#REF!="No Data",1,IF(#REF!&lt;&gt;"",1,0))</f>
        <v>#REF!</v>
      </c>
      <c r="V184" s="205" t="e">
        <f>IF('Crisis Indicator Data'!#REF!="No Data",1,IF(#REF!&lt;&gt;"",1,0))</f>
        <v>#REF!</v>
      </c>
      <c r="W184" s="205" t="e">
        <f>IF('Crisis Indicator Data'!#REF!="No Data",1,IF(#REF!&lt;&gt;"",1,0))</f>
        <v>#REF!</v>
      </c>
      <c r="X184" s="205" t="e">
        <f>IF('Crisis Indicator Data'!#REF!="No Data",1,IF(#REF!&lt;&gt;"",1,0))</f>
        <v>#REF!</v>
      </c>
      <c r="Y184" s="205" t="e">
        <f>IF('Crisis Indicator Data'!#REF!="No Data",1,IF(#REF!&lt;&gt;"",1,0))</f>
        <v>#REF!</v>
      </c>
      <c r="Z184" s="205" t="e">
        <f>IF('Crisis Indicator Data'!#REF!="No Data",1,IF(#REF!&lt;&gt;"",1,0))</f>
        <v>#REF!</v>
      </c>
      <c r="AA184" s="205" t="e">
        <f>IF('Crisis Indicator Data'!#REF!="No Data",1,IF(#REF!&lt;&gt;"",1,0))</f>
        <v>#REF!</v>
      </c>
      <c r="AB184" s="205" t="e">
        <f>IF('Crisis Indicator Data'!#REF!="No Data",1,IF(#REF!&lt;&gt;"",1,0))</f>
        <v>#REF!</v>
      </c>
      <c r="AC184" s="205" t="e">
        <f>IF('Crisis Indicator Data'!#REF!="No Data",1,IF(#REF!&lt;&gt;"",1,0))</f>
        <v>#REF!</v>
      </c>
      <c r="AD184" s="205" t="e">
        <f>IF('Crisis Indicator Data'!#REF!="No Data",1,IF(#REF!&lt;&gt;"",1,0))</f>
        <v>#REF!</v>
      </c>
      <c r="AE184" s="205" t="e">
        <f>IF('Crisis Indicator Data'!#REF!="No Data",1,IF(#REF!&lt;&gt;"",1,0))</f>
        <v>#REF!</v>
      </c>
      <c r="AF184" s="205" t="e">
        <f>IF('Crisis Indicator Data'!#REF!="No Data",1,IF(#REF!&lt;&gt;"",1,0))</f>
        <v>#REF!</v>
      </c>
      <c r="AG184" s="205" t="e">
        <f>IF('Crisis Indicator Data'!#REF!="No Data",1,IF(#REF!&lt;&gt;"",1,0))</f>
        <v>#REF!</v>
      </c>
      <c r="AH184" s="205" t="e">
        <f>IF('Crisis Indicator Data'!#REF!="No Data",1,IF(#REF!&lt;&gt;"",1,0))</f>
        <v>#REF!</v>
      </c>
      <c r="AI184" s="205" t="e">
        <f>IF('Crisis Indicator Data'!#REF!="No Data",1,IF(#REF!&lt;&gt;"",1,0))</f>
        <v>#REF!</v>
      </c>
      <c r="AJ184" s="205" t="e">
        <f>IF('Crisis Indicator Data'!#REF!="No Data",1,IF(#REF!&lt;&gt;"",1,0))</f>
        <v>#REF!</v>
      </c>
      <c r="AK184" s="205" t="e">
        <f>IF('Crisis Indicator Data'!#REF!="No Data",1,IF(#REF!&lt;&gt;"",1,0))</f>
        <v>#REF!</v>
      </c>
      <c r="AL184" s="205" t="e">
        <f>IF('Crisis Indicator Data'!#REF!="No Data",1,IF(#REF!&lt;&gt;"",1,0))</f>
        <v>#REF!</v>
      </c>
      <c r="AM184" s="205" t="e">
        <f>IF('Crisis Indicator Data'!#REF!="No Data",1,IF(#REF!&lt;&gt;"",1,0))</f>
        <v>#REF!</v>
      </c>
      <c r="AN184" s="205" t="e">
        <f>IF('Crisis Indicator Data'!#REF!="No Data",1,IF(#REF!&lt;&gt;"",1,0))</f>
        <v>#REF!</v>
      </c>
      <c r="AO184" s="205" t="e">
        <f>IF('Crisis Indicator Data'!#REF!="No Data",1,IF(#REF!&lt;&gt;"",1,0))</f>
        <v>#REF!</v>
      </c>
      <c r="AP184" s="205" t="e">
        <f>IF('Crisis Indicator Data'!#REF!="No Data",1,IF(#REF!&lt;&gt;"",1,0))</f>
        <v>#REF!</v>
      </c>
      <c r="AQ184" s="205" t="e">
        <f>IF('Crisis Indicator Data'!#REF!="No Data",1,IF(#REF!&lt;&gt;"",1,0))</f>
        <v>#REF!</v>
      </c>
      <c r="AR184" s="205" t="e">
        <f>IF('Crisis Indicator Data'!#REF!="No Data",1,IF(#REF!&lt;&gt;"",1,0))</f>
        <v>#REF!</v>
      </c>
      <c r="AS184" s="205" t="e">
        <f>IF('Crisis Indicator Data'!#REF!="No Data",1,IF(#REF!&lt;&gt;"",1,0))</f>
        <v>#REF!</v>
      </c>
      <c r="AT184" s="205" t="e">
        <f>IF('Crisis Indicator Data'!#REF!="No Data",1,IF(#REF!&lt;&gt;"",1,0))</f>
        <v>#REF!</v>
      </c>
      <c r="AU184" s="205" t="e">
        <f>IF('Crisis Indicator Data'!#REF!="No Data",1,IF(#REF!&lt;&gt;"",1,0))</f>
        <v>#REF!</v>
      </c>
      <c r="AV184" s="205" t="e">
        <f>IF('Crisis Indicator Data'!#REF!="No Data",1,IF(#REF!&lt;&gt;"",1,0))</f>
        <v>#REF!</v>
      </c>
      <c r="AW184" s="205" t="e">
        <f>IF('Crisis Indicator Data'!#REF!="No Data",1,IF(#REF!&lt;&gt;"",1,0))</f>
        <v>#REF!</v>
      </c>
      <c r="AX184" s="205" t="e">
        <f>IF('Crisis Indicator Data'!#REF!="No Data",1,IF(#REF!&lt;&gt;"",1,0))</f>
        <v>#REF!</v>
      </c>
      <c r="AY184" s="205" t="e">
        <f>IF('Crisis Indicator Data'!#REF!="No Data",1,IF(#REF!&lt;&gt;"",1,0))</f>
        <v>#REF!</v>
      </c>
      <c r="AZ184" s="205" t="e">
        <f>IF('Crisis Indicator Data'!#REF!="No Data",1,IF(#REF!&lt;&gt;"",1,0))</f>
        <v>#REF!</v>
      </c>
      <c r="BA184" t="e">
        <f t="shared" si="10"/>
        <v>#REF!</v>
      </c>
      <c r="BB184" s="22" t="e">
        <f t="shared" si="11"/>
        <v>#REF!</v>
      </c>
    </row>
    <row r="185" spans="1:54" x14ac:dyDescent="0.35">
      <c r="A185" t="s">
        <v>7188</v>
      </c>
      <c r="B185" s="205" t="e">
        <f>IF('Crisis Indicator Data'!#REF!="No Data",1,IF(#REF!&lt;&gt;"",1,0))</f>
        <v>#REF!</v>
      </c>
      <c r="C185" s="205" t="e">
        <f>IF('Crisis Indicator Data'!#REF!="No Data",1,IF(#REF!&lt;&gt;"",1,0))</f>
        <v>#REF!</v>
      </c>
      <c r="D185" s="205" t="e">
        <f>IF('Crisis Indicator Data'!#REF!="No Data",1,IF(#REF!&lt;&gt;"",1,0))</f>
        <v>#REF!</v>
      </c>
      <c r="E185" s="205" t="e">
        <f>IF('Crisis Indicator Data'!#REF!="No Data",1,IF(#REF!&lt;&gt;"",1,0))</f>
        <v>#REF!</v>
      </c>
      <c r="F185" s="205" t="e">
        <f>IF('Crisis Indicator Data'!#REF!="No Data",1,IF(#REF!&lt;&gt;"",1,0))</f>
        <v>#REF!</v>
      </c>
      <c r="G185" s="205" t="e">
        <f>IF('Crisis Indicator Data'!#REF!="No Data",1,IF(#REF!&lt;&gt;"",1,0))</f>
        <v>#REF!</v>
      </c>
      <c r="H185" s="205" t="e">
        <f>IF('Crisis Indicator Data'!#REF!="No Data",1,IF(#REF!&lt;&gt;"",1,0))</f>
        <v>#REF!</v>
      </c>
      <c r="I185" s="205" t="e">
        <f>IF('Crisis Indicator Data'!#REF!="No Data",1,IF(#REF!&lt;&gt;"",1,0))</f>
        <v>#REF!</v>
      </c>
      <c r="J185" s="205" t="e">
        <f>IF('Crisis Indicator Data'!#REF!="No Data",1,IF(#REF!&lt;&gt;"",1,0))</f>
        <v>#REF!</v>
      </c>
      <c r="K185" s="205" t="e">
        <f>IF('Crisis Indicator Data'!#REF!="No Data",1,IF(#REF!&lt;&gt;"",1,0))</f>
        <v>#REF!</v>
      </c>
      <c r="L185" s="205" t="e">
        <f>IF('Crisis Indicator Data'!#REF!="No Data",1,IF(#REF!&lt;&gt;"",1,0))</f>
        <v>#REF!</v>
      </c>
      <c r="M185" s="205" t="e">
        <f>IF('Crisis Indicator Data'!#REF!="No Data",1,IF(#REF!&lt;&gt;"",1,0))</f>
        <v>#REF!</v>
      </c>
      <c r="N185" s="205" t="e">
        <f>IF('Crisis Indicator Data'!#REF!="No Data",1,IF(#REF!&lt;&gt;"",1,0))</f>
        <v>#REF!</v>
      </c>
      <c r="O185" s="205" t="e">
        <f>IF('Crisis Indicator Data'!#REF!="No Data",1,IF(#REF!&lt;&gt;"",1,0))</f>
        <v>#REF!</v>
      </c>
      <c r="P185" s="205" t="e">
        <f>IF('Crisis Indicator Data'!#REF!="No Data",1,IF(#REF!&lt;&gt;"",1,0))</f>
        <v>#REF!</v>
      </c>
      <c r="Q185" s="205" t="e">
        <f>IF('Crisis Indicator Data'!#REF!="No Data",1,IF(#REF!&lt;&gt;"",1,0))</f>
        <v>#REF!</v>
      </c>
      <c r="R185" s="205" t="e">
        <f>IF('Crisis Indicator Data'!#REF!="No Data",1,IF(#REF!&lt;&gt;"",1,0))</f>
        <v>#REF!</v>
      </c>
      <c r="S185" s="205" t="e">
        <f>IF('Crisis Indicator Data'!#REF!="No Data",1,IF(#REF!&lt;&gt;"",1,0))</f>
        <v>#REF!</v>
      </c>
      <c r="T185" s="205" t="e">
        <f>IF('Crisis Indicator Data'!#REF!="No Data",1,IF(#REF!&lt;&gt;"",1,0))</f>
        <v>#REF!</v>
      </c>
      <c r="U185" s="205" t="e">
        <f>IF('Crisis Indicator Data'!#REF!="No Data",1,IF(#REF!&lt;&gt;"",1,0))</f>
        <v>#REF!</v>
      </c>
      <c r="V185" s="205" t="e">
        <f>IF('Crisis Indicator Data'!#REF!="No Data",1,IF(#REF!&lt;&gt;"",1,0))</f>
        <v>#REF!</v>
      </c>
      <c r="W185" s="205" t="e">
        <f>IF('Crisis Indicator Data'!#REF!="No Data",1,IF(#REF!&lt;&gt;"",1,0))</f>
        <v>#REF!</v>
      </c>
      <c r="X185" s="205" t="e">
        <f>IF('Crisis Indicator Data'!#REF!="No Data",1,IF(#REF!&lt;&gt;"",1,0))</f>
        <v>#REF!</v>
      </c>
      <c r="Y185" s="205" t="e">
        <f>IF('Crisis Indicator Data'!#REF!="No Data",1,IF(#REF!&lt;&gt;"",1,0))</f>
        <v>#REF!</v>
      </c>
      <c r="Z185" s="205" t="e">
        <f>IF('Crisis Indicator Data'!#REF!="No Data",1,IF(#REF!&lt;&gt;"",1,0))</f>
        <v>#REF!</v>
      </c>
      <c r="AA185" s="205" t="e">
        <f>IF('Crisis Indicator Data'!#REF!="No Data",1,IF(#REF!&lt;&gt;"",1,0))</f>
        <v>#REF!</v>
      </c>
      <c r="AB185" s="205" t="e">
        <f>IF('Crisis Indicator Data'!#REF!="No Data",1,IF(#REF!&lt;&gt;"",1,0))</f>
        <v>#REF!</v>
      </c>
      <c r="AC185" s="205" t="e">
        <f>IF('Crisis Indicator Data'!#REF!="No Data",1,IF(#REF!&lt;&gt;"",1,0))</f>
        <v>#REF!</v>
      </c>
      <c r="AD185" s="205" t="e">
        <f>IF('Crisis Indicator Data'!#REF!="No Data",1,IF(#REF!&lt;&gt;"",1,0))</f>
        <v>#REF!</v>
      </c>
      <c r="AE185" s="205" t="e">
        <f>IF('Crisis Indicator Data'!#REF!="No Data",1,IF(#REF!&lt;&gt;"",1,0))</f>
        <v>#REF!</v>
      </c>
      <c r="AF185" s="205" t="e">
        <f>IF('Crisis Indicator Data'!#REF!="No Data",1,IF(#REF!&lt;&gt;"",1,0))</f>
        <v>#REF!</v>
      </c>
      <c r="AG185" s="205" t="e">
        <f>IF('Crisis Indicator Data'!#REF!="No Data",1,IF(#REF!&lt;&gt;"",1,0))</f>
        <v>#REF!</v>
      </c>
      <c r="AH185" s="205" t="e">
        <f>IF('Crisis Indicator Data'!#REF!="No Data",1,IF(#REF!&lt;&gt;"",1,0))</f>
        <v>#REF!</v>
      </c>
      <c r="AI185" s="205" t="e">
        <f>IF('Crisis Indicator Data'!#REF!="No Data",1,IF(#REF!&lt;&gt;"",1,0))</f>
        <v>#REF!</v>
      </c>
      <c r="AJ185" s="205" t="e">
        <f>IF('Crisis Indicator Data'!#REF!="No Data",1,IF(#REF!&lt;&gt;"",1,0))</f>
        <v>#REF!</v>
      </c>
      <c r="AK185" s="205" t="e">
        <f>IF('Crisis Indicator Data'!#REF!="No Data",1,IF(#REF!&lt;&gt;"",1,0))</f>
        <v>#REF!</v>
      </c>
      <c r="AL185" s="205" t="e">
        <f>IF('Crisis Indicator Data'!#REF!="No Data",1,IF(#REF!&lt;&gt;"",1,0))</f>
        <v>#REF!</v>
      </c>
      <c r="AM185" s="205" t="e">
        <f>IF('Crisis Indicator Data'!#REF!="No Data",1,IF(#REF!&lt;&gt;"",1,0))</f>
        <v>#REF!</v>
      </c>
      <c r="AN185" s="205" t="e">
        <f>IF('Crisis Indicator Data'!#REF!="No Data",1,IF(#REF!&lt;&gt;"",1,0))</f>
        <v>#REF!</v>
      </c>
      <c r="AO185" s="205" t="e">
        <f>IF('Crisis Indicator Data'!#REF!="No Data",1,IF(#REF!&lt;&gt;"",1,0))</f>
        <v>#REF!</v>
      </c>
      <c r="AP185" s="205" t="e">
        <f>IF('Crisis Indicator Data'!#REF!="No Data",1,IF(#REF!&lt;&gt;"",1,0))</f>
        <v>#REF!</v>
      </c>
      <c r="AQ185" s="205" t="e">
        <f>IF('Crisis Indicator Data'!#REF!="No Data",1,IF(#REF!&lt;&gt;"",1,0))</f>
        <v>#REF!</v>
      </c>
      <c r="AR185" s="205" t="e">
        <f>IF('Crisis Indicator Data'!#REF!="No Data",1,IF(#REF!&lt;&gt;"",1,0))</f>
        <v>#REF!</v>
      </c>
      <c r="AS185" s="205" t="e">
        <f>IF('Crisis Indicator Data'!#REF!="No Data",1,IF(#REF!&lt;&gt;"",1,0))</f>
        <v>#REF!</v>
      </c>
      <c r="AT185" s="205" t="e">
        <f>IF('Crisis Indicator Data'!#REF!="No Data",1,IF(#REF!&lt;&gt;"",1,0))</f>
        <v>#REF!</v>
      </c>
      <c r="AU185" s="205" t="e">
        <f>IF('Crisis Indicator Data'!#REF!="No Data",1,IF(#REF!&lt;&gt;"",1,0))</f>
        <v>#REF!</v>
      </c>
      <c r="AV185" s="205" t="e">
        <f>IF('Crisis Indicator Data'!#REF!="No Data",1,IF(#REF!&lt;&gt;"",1,0))</f>
        <v>#REF!</v>
      </c>
      <c r="AW185" s="205" t="e">
        <f>IF('Crisis Indicator Data'!#REF!="No Data",1,IF(#REF!&lt;&gt;"",1,0))</f>
        <v>#REF!</v>
      </c>
      <c r="AX185" s="205" t="e">
        <f>IF('Crisis Indicator Data'!#REF!="No Data",1,IF(#REF!&lt;&gt;"",1,0))</f>
        <v>#REF!</v>
      </c>
      <c r="AY185" s="205" t="e">
        <f>IF('Crisis Indicator Data'!#REF!="No Data",1,IF(#REF!&lt;&gt;"",1,0))</f>
        <v>#REF!</v>
      </c>
      <c r="AZ185" s="205" t="e">
        <f>IF('Crisis Indicator Data'!#REF!="No Data",1,IF(#REF!&lt;&gt;"",1,0))</f>
        <v>#REF!</v>
      </c>
      <c r="BA185" t="e">
        <f t="shared" si="10"/>
        <v>#REF!</v>
      </c>
      <c r="BB185" s="22" t="e">
        <f t="shared" si="11"/>
        <v>#REF!</v>
      </c>
    </row>
    <row r="186" spans="1:54" x14ac:dyDescent="0.35">
      <c r="A186" t="s">
        <v>7192</v>
      </c>
      <c r="B186" s="205" t="e">
        <f>IF('Crisis Indicator Data'!#REF!="No Data",1,IF(#REF!&lt;&gt;"",1,0))</f>
        <v>#REF!</v>
      </c>
      <c r="C186" s="205" t="e">
        <f>IF('Crisis Indicator Data'!#REF!="No Data",1,IF(#REF!&lt;&gt;"",1,0))</f>
        <v>#REF!</v>
      </c>
      <c r="D186" s="205" t="e">
        <f>IF('Crisis Indicator Data'!#REF!="No Data",1,IF(#REF!&lt;&gt;"",1,0))</f>
        <v>#REF!</v>
      </c>
      <c r="E186" s="205" t="e">
        <f>IF('Crisis Indicator Data'!#REF!="No Data",1,IF(#REF!&lt;&gt;"",1,0))</f>
        <v>#REF!</v>
      </c>
      <c r="F186" s="205" t="e">
        <f>IF('Crisis Indicator Data'!#REF!="No Data",1,IF(#REF!&lt;&gt;"",1,0))</f>
        <v>#REF!</v>
      </c>
      <c r="G186" s="205" t="e">
        <f>IF('Crisis Indicator Data'!#REF!="No Data",1,IF(#REF!&lt;&gt;"",1,0))</f>
        <v>#REF!</v>
      </c>
      <c r="H186" s="205" t="e">
        <f>IF('Crisis Indicator Data'!#REF!="No Data",1,IF(#REF!&lt;&gt;"",1,0))</f>
        <v>#REF!</v>
      </c>
      <c r="I186" s="205" t="e">
        <f>IF('Crisis Indicator Data'!#REF!="No Data",1,IF(#REF!&lt;&gt;"",1,0))</f>
        <v>#REF!</v>
      </c>
      <c r="J186" s="205" t="e">
        <f>IF('Crisis Indicator Data'!#REF!="No Data",1,IF(#REF!&lt;&gt;"",1,0))</f>
        <v>#REF!</v>
      </c>
      <c r="K186" s="205" t="e">
        <f>IF('Crisis Indicator Data'!#REF!="No Data",1,IF(#REF!&lt;&gt;"",1,0))</f>
        <v>#REF!</v>
      </c>
      <c r="L186" s="205" t="e">
        <f>IF('Crisis Indicator Data'!#REF!="No Data",1,IF(#REF!&lt;&gt;"",1,0))</f>
        <v>#REF!</v>
      </c>
      <c r="M186" s="205" t="e">
        <f>IF('Crisis Indicator Data'!#REF!="No Data",1,IF(#REF!&lt;&gt;"",1,0))</f>
        <v>#REF!</v>
      </c>
      <c r="N186" s="205" t="e">
        <f>IF('Crisis Indicator Data'!#REF!="No Data",1,IF(#REF!&lt;&gt;"",1,0))</f>
        <v>#REF!</v>
      </c>
      <c r="O186" s="205" t="e">
        <f>IF('Crisis Indicator Data'!#REF!="No Data",1,IF(#REF!&lt;&gt;"",1,0))</f>
        <v>#REF!</v>
      </c>
      <c r="P186" s="205" t="e">
        <f>IF('Crisis Indicator Data'!#REF!="No Data",1,IF(#REF!&lt;&gt;"",1,0))</f>
        <v>#REF!</v>
      </c>
      <c r="Q186" s="205" t="e">
        <f>IF('Crisis Indicator Data'!#REF!="No Data",1,IF(#REF!&lt;&gt;"",1,0))</f>
        <v>#REF!</v>
      </c>
      <c r="R186" s="205" t="e">
        <f>IF('Crisis Indicator Data'!#REF!="No Data",1,IF(#REF!&lt;&gt;"",1,0))</f>
        <v>#REF!</v>
      </c>
      <c r="S186" s="205" t="e">
        <f>IF('Crisis Indicator Data'!#REF!="No Data",1,IF(#REF!&lt;&gt;"",1,0))</f>
        <v>#REF!</v>
      </c>
      <c r="T186" s="205" t="e">
        <f>IF('Crisis Indicator Data'!#REF!="No Data",1,IF(#REF!&lt;&gt;"",1,0))</f>
        <v>#REF!</v>
      </c>
      <c r="U186" s="205" t="e">
        <f>IF('Crisis Indicator Data'!#REF!="No Data",1,IF(#REF!&lt;&gt;"",1,0))</f>
        <v>#REF!</v>
      </c>
      <c r="V186" s="205" t="e">
        <f>IF('Crisis Indicator Data'!#REF!="No Data",1,IF(#REF!&lt;&gt;"",1,0))</f>
        <v>#REF!</v>
      </c>
      <c r="W186" s="205" t="e">
        <f>IF('Crisis Indicator Data'!#REF!="No Data",1,IF(#REF!&lt;&gt;"",1,0))</f>
        <v>#REF!</v>
      </c>
      <c r="X186" s="205" t="e">
        <f>IF('Crisis Indicator Data'!#REF!="No Data",1,IF(#REF!&lt;&gt;"",1,0))</f>
        <v>#REF!</v>
      </c>
      <c r="Y186" s="205" t="e">
        <f>IF('Crisis Indicator Data'!#REF!="No Data",1,IF(#REF!&lt;&gt;"",1,0))</f>
        <v>#REF!</v>
      </c>
      <c r="Z186" s="205" t="e">
        <f>IF('Crisis Indicator Data'!#REF!="No Data",1,IF(#REF!&lt;&gt;"",1,0))</f>
        <v>#REF!</v>
      </c>
      <c r="AA186" s="205" t="e">
        <f>IF('Crisis Indicator Data'!#REF!="No Data",1,IF(#REF!&lt;&gt;"",1,0))</f>
        <v>#REF!</v>
      </c>
      <c r="AB186" s="205" t="e">
        <f>IF('Crisis Indicator Data'!#REF!="No Data",1,IF(#REF!&lt;&gt;"",1,0))</f>
        <v>#REF!</v>
      </c>
      <c r="AC186" s="205" t="e">
        <f>IF('Crisis Indicator Data'!#REF!="No Data",1,IF(#REF!&lt;&gt;"",1,0))</f>
        <v>#REF!</v>
      </c>
      <c r="AD186" s="205" t="e">
        <f>IF('Crisis Indicator Data'!#REF!="No Data",1,IF(#REF!&lt;&gt;"",1,0))</f>
        <v>#REF!</v>
      </c>
      <c r="AE186" s="205" t="e">
        <f>IF('Crisis Indicator Data'!#REF!="No Data",1,IF(#REF!&lt;&gt;"",1,0))</f>
        <v>#REF!</v>
      </c>
      <c r="AF186" s="205" t="e">
        <f>IF('Crisis Indicator Data'!#REF!="No Data",1,IF(#REF!&lt;&gt;"",1,0))</f>
        <v>#REF!</v>
      </c>
      <c r="AG186" s="205" t="e">
        <f>IF('Crisis Indicator Data'!#REF!="No Data",1,IF(#REF!&lt;&gt;"",1,0))</f>
        <v>#REF!</v>
      </c>
      <c r="AH186" s="205" t="e">
        <f>IF('Crisis Indicator Data'!#REF!="No Data",1,IF(#REF!&lt;&gt;"",1,0))</f>
        <v>#REF!</v>
      </c>
      <c r="AI186" s="205" t="e">
        <f>IF('Crisis Indicator Data'!#REF!="No Data",1,IF(#REF!&lt;&gt;"",1,0))</f>
        <v>#REF!</v>
      </c>
      <c r="AJ186" s="205" t="e">
        <f>IF('Crisis Indicator Data'!#REF!="No Data",1,IF(#REF!&lt;&gt;"",1,0))</f>
        <v>#REF!</v>
      </c>
      <c r="AK186" s="205" t="e">
        <f>IF('Crisis Indicator Data'!#REF!="No Data",1,IF(#REF!&lt;&gt;"",1,0))</f>
        <v>#REF!</v>
      </c>
      <c r="AL186" s="205" t="e">
        <f>IF('Crisis Indicator Data'!#REF!="No Data",1,IF(#REF!&lt;&gt;"",1,0))</f>
        <v>#REF!</v>
      </c>
      <c r="AM186" s="205" t="e">
        <f>IF('Crisis Indicator Data'!#REF!="No Data",1,IF(#REF!&lt;&gt;"",1,0))</f>
        <v>#REF!</v>
      </c>
      <c r="AN186" s="205" t="e">
        <f>IF('Crisis Indicator Data'!#REF!="No Data",1,IF(#REF!&lt;&gt;"",1,0))</f>
        <v>#REF!</v>
      </c>
      <c r="AO186" s="205" t="e">
        <f>IF('Crisis Indicator Data'!#REF!="No Data",1,IF(#REF!&lt;&gt;"",1,0))</f>
        <v>#REF!</v>
      </c>
      <c r="AP186" s="205" t="e">
        <f>IF('Crisis Indicator Data'!#REF!="No Data",1,IF(#REF!&lt;&gt;"",1,0))</f>
        <v>#REF!</v>
      </c>
      <c r="AQ186" s="205" t="e">
        <f>IF('Crisis Indicator Data'!#REF!="No Data",1,IF(#REF!&lt;&gt;"",1,0))</f>
        <v>#REF!</v>
      </c>
      <c r="AR186" s="205" t="e">
        <f>IF('Crisis Indicator Data'!#REF!="No Data",1,IF(#REF!&lt;&gt;"",1,0))</f>
        <v>#REF!</v>
      </c>
      <c r="AS186" s="205" t="e">
        <f>IF('Crisis Indicator Data'!#REF!="No Data",1,IF(#REF!&lt;&gt;"",1,0))</f>
        <v>#REF!</v>
      </c>
      <c r="AT186" s="205" t="e">
        <f>IF('Crisis Indicator Data'!#REF!="No Data",1,IF(#REF!&lt;&gt;"",1,0))</f>
        <v>#REF!</v>
      </c>
      <c r="AU186" s="205" t="e">
        <f>IF('Crisis Indicator Data'!#REF!="No Data",1,IF(#REF!&lt;&gt;"",1,0))</f>
        <v>#REF!</v>
      </c>
      <c r="AV186" s="205" t="e">
        <f>IF('Crisis Indicator Data'!#REF!="No Data",1,IF(#REF!&lt;&gt;"",1,0))</f>
        <v>#REF!</v>
      </c>
      <c r="AW186" s="205" t="e">
        <f>IF('Crisis Indicator Data'!#REF!="No Data",1,IF(#REF!&lt;&gt;"",1,0))</f>
        <v>#REF!</v>
      </c>
      <c r="AX186" s="205" t="e">
        <f>IF('Crisis Indicator Data'!#REF!="No Data",1,IF(#REF!&lt;&gt;"",1,0))</f>
        <v>#REF!</v>
      </c>
      <c r="AY186" s="205" t="e">
        <f>IF('Crisis Indicator Data'!#REF!="No Data",1,IF(#REF!&lt;&gt;"",1,0))</f>
        <v>#REF!</v>
      </c>
      <c r="AZ186" s="205" t="e">
        <f>IF('Crisis Indicator Data'!#REF!="No Data",1,IF(#REF!&lt;&gt;"",1,0))</f>
        <v>#REF!</v>
      </c>
      <c r="BA186" t="e">
        <f t="shared" si="10"/>
        <v>#REF!</v>
      </c>
      <c r="BB186" s="22" t="e">
        <f t="shared" si="11"/>
        <v>#REF!</v>
      </c>
    </row>
    <row r="187" spans="1:54" x14ac:dyDescent="0.35">
      <c r="A187" t="s">
        <v>7199</v>
      </c>
      <c r="B187" s="205" t="e">
        <f>IF('Crisis Indicator Data'!#REF!="No Data",1,IF(#REF!&lt;&gt;"",1,0))</f>
        <v>#REF!</v>
      </c>
      <c r="C187" s="205" t="e">
        <f>IF('Crisis Indicator Data'!#REF!="No Data",1,IF(#REF!&lt;&gt;"",1,0))</f>
        <v>#REF!</v>
      </c>
      <c r="D187" s="205" t="e">
        <f>IF('Crisis Indicator Data'!#REF!="No Data",1,IF(#REF!&lt;&gt;"",1,0))</f>
        <v>#REF!</v>
      </c>
      <c r="E187" s="205" t="e">
        <f>IF('Crisis Indicator Data'!#REF!="No Data",1,IF(#REF!&lt;&gt;"",1,0))</f>
        <v>#REF!</v>
      </c>
      <c r="F187" s="205" t="e">
        <f>IF('Crisis Indicator Data'!#REF!="No Data",1,IF(#REF!&lt;&gt;"",1,0))</f>
        <v>#REF!</v>
      </c>
      <c r="G187" s="205" t="e">
        <f>IF('Crisis Indicator Data'!#REF!="No Data",1,IF(#REF!&lt;&gt;"",1,0))</f>
        <v>#REF!</v>
      </c>
      <c r="H187" s="205" t="e">
        <f>IF('Crisis Indicator Data'!#REF!="No Data",1,IF(#REF!&lt;&gt;"",1,0))</f>
        <v>#REF!</v>
      </c>
      <c r="I187" s="205" t="e">
        <f>IF('Crisis Indicator Data'!#REF!="No Data",1,IF(#REF!&lt;&gt;"",1,0))</f>
        <v>#REF!</v>
      </c>
      <c r="J187" s="205" t="e">
        <f>IF('Crisis Indicator Data'!#REF!="No Data",1,IF(#REF!&lt;&gt;"",1,0))</f>
        <v>#REF!</v>
      </c>
      <c r="K187" s="205" t="e">
        <f>IF('Crisis Indicator Data'!#REF!="No Data",1,IF(#REF!&lt;&gt;"",1,0))</f>
        <v>#REF!</v>
      </c>
      <c r="L187" s="205" t="e">
        <f>IF('Crisis Indicator Data'!#REF!="No Data",1,IF(#REF!&lt;&gt;"",1,0))</f>
        <v>#REF!</v>
      </c>
      <c r="M187" s="205" t="e">
        <f>IF('Crisis Indicator Data'!#REF!="No Data",1,IF(#REF!&lt;&gt;"",1,0))</f>
        <v>#REF!</v>
      </c>
      <c r="N187" s="205" t="e">
        <f>IF('Crisis Indicator Data'!#REF!="No Data",1,IF(#REF!&lt;&gt;"",1,0))</f>
        <v>#REF!</v>
      </c>
      <c r="O187" s="205" t="e">
        <f>IF('Crisis Indicator Data'!#REF!="No Data",1,IF(#REF!&lt;&gt;"",1,0))</f>
        <v>#REF!</v>
      </c>
      <c r="P187" s="205" t="e">
        <f>IF('Crisis Indicator Data'!#REF!="No Data",1,IF(#REF!&lt;&gt;"",1,0))</f>
        <v>#REF!</v>
      </c>
      <c r="Q187" s="205" t="e">
        <f>IF('Crisis Indicator Data'!#REF!="No Data",1,IF(#REF!&lt;&gt;"",1,0))</f>
        <v>#REF!</v>
      </c>
      <c r="R187" s="205" t="e">
        <f>IF('Crisis Indicator Data'!#REF!="No Data",1,IF(#REF!&lt;&gt;"",1,0))</f>
        <v>#REF!</v>
      </c>
      <c r="S187" s="205" t="e">
        <f>IF('Crisis Indicator Data'!#REF!="No Data",1,IF(#REF!&lt;&gt;"",1,0))</f>
        <v>#REF!</v>
      </c>
      <c r="T187" s="205" t="e">
        <f>IF('Crisis Indicator Data'!#REF!="No Data",1,IF(#REF!&lt;&gt;"",1,0))</f>
        <v>#REF!</v>
      </c>
      <c r="U187" s="205" t="e">
        <f>IF('Crisis Indicator Data'!#REF!="No Data",1,IF(#REF!&lt;&gt;"",1,0))</f>
        <v>#REF!</v>
      </c>
      <c r="V187" s="205" t="e">
        <f>IF('Crisis Indicator Data'!#REF!="No Data",1,IF(#REF!&lt;&gt;"",1,0))</f>
        <v>#REF!</v>
      </c>
      <c r="W187" s="205" t="e">
        <f>IF('Crisis Indicator Data'!#REF!="No Data",1,IF(#REF!&lt;&gt;"",1,0))</f>
        <v>#REF!</v>
      </c>
      <c r="X187" s="205" t="e">
        <f>IF('Crisis Indicator Data'!#REF!="No Data",1,IF(#REF!&lt;&gt;"",1,0))</f>
        <v>#REF!</v>
      </c>
      <c r="Y187" s="205" t="e">
        <f>IF('Crisis Indicator Data'!#REF!="No Data",1,IF(#REF!&lt;&gt;"",1,0))</f>
        <v>#REF!</v>
      </c>
      <c r="Z187" s="205" t="e">
        <f>IF('Crisis Indicator Data'!#REF!="No Data",1,IF(#REF!&lt;&gt;"",1,0))</f>
        <v>#REF!</v>
      </c>
      <c r="AA187" s="205" t="e">
        <f>IF('Crisis Indicator Data'!#REF!="No Data",1,IF(#REF!&lt;&gt;"",1,0))</f>
        <v>#REF!</v>
      </c>
      <c r="AB187" s="205" t="e">
        <f>IF('Crisis Indicator Data'!#REF!="No Data",1,IF(#REF!&lt;&gt;"",1,0))</f>
        <v>#REF!</v>
      </c>
      <c r="AC187" s="205" t="e">
        <f>IF('Crisis Indicator Data'!#REF!="No Data",1,IF(#REF!&lt;&gt;"",1,0))</f>
        <v>#REF!</v>
      </c>
      <c r="AD187" s="205" t="e">
        <f>IF('Crisis Indicator Data'!#REF!="No Data",1,IF(#REF!&lt;&gt;"",1,0))</f>
        <v>#REF!</v>
      </c>
      <c r="AE187" s="205" t="e">
        <f>IF('Crisis Indicator Data'!#REF!="No Data",1,IF(#REF!&lt;&gt;"",1,0))</f>
        <v>#REF!</v>
      </c>
      <c r="AF187" s="205" t="e">
        <f>IF('Crisis Indicator Data'!#REF!="No Data",1,IF(#REF!&lt;&gt;"",1,0))</f>
        <v>#REF!</v>
      </c>
      <c r="AG187" s="205" t="e">
        <f>IF('Crisis Indicator Data'!#REF!="No Data",1,IF(#REF!&lt;&gt;"",1,0))</f>
        <v>#REF!</v>
      </c>
      <c r="AH187" s="205" t="e">
        <f>IF('Crisis Indicator Data'!#REF!="No Data",1,IF(#REF!&lt;&gt;"",1,0))</f>
        <v>#REF!</v>
      </c>
      <c r="AI187" s="205" t="e">
        <f>IF('Crisis Indicator Data'!#REF!="No Data",1,IF(#REF!&lt;&gt;"",1,0))</f>
        <v>#REF!</v>
      </c>
      <c r="AJ187" s="205" t="e">
        <f>IF('Crisis Indicator Data'!#REF!="No Data",1,IF(#REF!&lt;&gt;"",1,0))</f>
        <v>#REF!</v>
      </c>
      <c r="AK187" s="205" t="e">
        <f>IF('Crisis Indicator Data'!#REF!="No Data",1,IF(#REF!&lt;&gt;"",1,0))</f>
        <v>#REF!</v>
      </c>
      <c r="AL187" s="205" t="e">
        <f>IF('Crisis Indicator Data'!#REF!="No Data",1,IF(#REF!&lt;&gt;"",1,0))</f>
        <v>#REF!</v>
      </c>
      <c r="AM187" s="205" t="e">
        <f>IF('Crisis Indicator Data'!#REF!="No Data",1,IF(#REF!&lt;&gt;"",1,0))</f>
        <v>#REF!</v>
      </c>
      <c r="AN187" s="205" t="e">
        <f>IF('Crisis Indicator Data'!#REF!="No Data",1,IF(#REF!&lt;&gt;"",1,0))</f>
        <v>#REF!</v>
      </c>
      <c r="AO187" s="205" t="e">
        <f>IF('Crisis Indicator Data'!#REF!="No Data",1,IF(#REF!&lt;&gt;"",1,0))</f>
        <v>#REF!</v>
      </c>
      <c r="AP187" s="205" t="e">
        <f>IF('Crisis Indicator Data'!#REF!="No Data",1,IF(#REF!&lt;&gt;"",1,0))</f>
        <v>#REF!</v>
      </c>
      <c r="AQ187" s="205" t="e">
        <f>IF('Crisis Indicator Data'!#REF!="No Data",1,IF(#REF!&lt;&gt;"",1,0))</f>
        <v>#REF!</v>
      </c>
      <c r="AR187" s="205" t="e">
        <f>IF('Crisis Indicator Data'!#REF!="No Data",1,IF(#REF!&lt;&gt;"",1,0))</f>
        <v>#REF!</v>
      </c>
      <c r="AS187" s="205" t="e">
        <f>IF('Crisis Indicator Data'!#REF!="No Data",1,IF(#REF!&lt;&gt;"",1,0))</f>
        <v>#REF!</v>
      </c>
      <c r="AT187" s="205" t="e">
        <f>IF('Crisis Indicator Data'!#REF!="No Data",1,IF(#REF!&lt;&gt;"",1,0))</f>
        <v>#REF!</v>
      </c>
      <c r="AU187" s="205" t="e">
        <f>IF('Crisis Indicator Data'!#REF!="No Data",1,IF(#REF!&lt;&gt;"",1,0))</f>
        <v>#REF!</v>
      </c>
      <c r="AV187" s="205" t="e">
        <f>IF('Crisis Indicator Data'!#REF!="No Data",1,IF(#REF!&lt;&gt;"",1,0))</f>
        <v>#REF!</v>
      </c>
      <c r="AW187" s="205" t="e">
        <f>IF('Crisis Indicator Data'!#REF!="No Data",1,IF(#REF!&lt;&gt;"",1,0))</f>
        <v>#REF!</v>
      </c>
      <c r="AX187" s="205" t="e">
        <f>IF('Crisis Indicator Data'!#REF!="No Data",1,IF(#REF!&lt;&gt;"",1,0))</f>
        <v>#REF!</v>
      </c>
      <c r="AY187" s="205" t="e">
        <f>IF('Crisis Indicator Data'!#REF!="No Data",1,IF(#REF!&lt;&gt;"",1,0))</f>
        <v>#REF!</v>
      </c>
      <c r="AZ187" s="205" t="e">
        <f>IF('Crisis Indicator Data'!#REF!="No Data",1,IF(#REF!&lt;&gt;"",1,0))</f>
        <v>#REF!</v>
      </c>
      <c r="BA187" t="e">
        <f t="shared" si="10"/>
        <v>#REF!</v>
      </c>
      <c r="BB187" s="22" t="e">
        <f t="shared" si="11"/>
        <v>#REF!</v>
      </c>
    </row>
    <row r="188" spans="1:54" x14ac:dyDescent="0.35">
      <c r="A188" t="s">
        <v>7195</v>
      </c>
      <c r="B188" s="205" t="e">
        <f>IF('Crisis Indicator Data'!#REF!="No Data",1,IF(#REF!&lt;&gt;"",1,0))</f>
        <v>#REF!</v>
      </c>
      <c r="C188" s="205" t="e">
        <f>IF('Crisis Indicator Data'!#REF!="No Data",1,IF(#REF!&lt;&gt;"",1,0))</f>
        <v>#REF!</v>
      </c>
      <c r="D188" s="205" t="e">
        <f>IF('Crisis Indicator Data'!#REF!="No Data",1,IF(#REF!&lt;&gt;"",1,0))</f>
        <v>#REF!</v>
      </c>
      <c r="E188" s="205" t="e">
        <f>IF('Crisis Indicator Data'!#REF!="No Data",1,IF(#REF!&lt;&gt;"",1,0))</f>
        <v>#REF!</v>
      </c>
      <c r="F188" s="205" t="e">
        <f>IF('Crisis Indicator Data'!#REF!="No Data",1,IF(#REF!&lt;&gt;"",1,0))</f>
        <v>#REF!</v>
      </c>
      <c r="G188" s="205" t="e">
        <f>IF('Crisis Indicator Data'!#REF!="No Data",1,IF(#REF!&lt;&gt;"",1,0))</f>
        <v>#REF!</v>
      </c>
      <c r="H188" s="205" t="e">
        <f>IF('Crisis Indicator Data'!#REF!="No Data",1,IF(#REF!&lt;&gt;"",1,0))</f>
        <v>#REF!</v>
      </c>
      <c r="I188" s="205" t="e">
        <f>IF('Crisis Indicator Data'!#REF!="No Data",1,IF(#REF!&lt;&gt;"",1,0))</f>
        <v>#REF!</v>
      </c>
      <c r="J188" s="205" t="e">
        <f>IF('Crisis Indicator Data'!#REF!="No Data",1,IF(#REF!&lt;&gt;"",1,0))</f>
        <v>#REF!</v>
      </c>
      <c r="K188" s="205" t="e">
        <f>IF('Crisis Indicator Data'!#REF!="No Data",1,IF(#REF!&lt;&gt;"",1,0))</f>
        <v>#REF!</v>
      </c>
      <c r="L188" s="205" t="e">
        <f>IF('Crisis Indicator Data'!#REF!="No Data",1,IF(#REF!&lt;&gt;"",1,0))</f>
        <v>#REF!</v>
      </c>
      <c r="M188" s="205" t="e">
        <f>IF('Crisis Indicator Data'!#REF!="No Data",1,IF(#REF!&lt;&gt;"",1,0))</f>
        <v>#REF!</v>
      </c>
      <c r="N188" s="205" t="e">
        <f>IF('Crisis Indicator Data'!#REF!="No Data",1,IF(#REF!&lt;&gt;"",1,0))</f>
        <v>#REF!</v>
      </c>
      <c r="O188" s="205" t="e">
        <f>IF('Crisis Indicator Data'!#REF!="No Data",1,IF(#REF!&lt;&gt;"",1,0))</f>
        <v>#REF!</v>
      </c>
      <c r="P188" s="205" t="e">
        <f>IF('Crisis Indicator Data'!#REF!="No Data",1,IF(#REF!&lt;&gt;"",1,0))</f>
        <v>#REF!</v>
      </c>
      <c r="Q188" s="205" t="e">
        <f>IF('Crisis Indicator Data'!#REF!="No Data",1,IF(#REF!&lt;&gt;"",1,0))</f>
        <v>#REF!</v>
      </c>
      <c r="R188" s="205" t="e">
        <f>IF('Crisis Indicator Data'!#REF!="No Data",1,IF(#REF!&lt;&gt;"",1,0))</f>
        <v>#REF!</v>
      </c>
      <c r="S188" s="205" t="e">
        <f>IF('Crisis Indicator Data'!#REF!="No Data",1,IF(#REF!&lt;&gt;"",1,0))</f>
        <v>#REF!</v>
      </c>
      <c r="T188" s="205" t="e">
        <f>IF('Crisis Indicator Data'!#REF!="No Data",1,IF(#REF!&lt;&gt;"",1,0))</f>
        <v>#REF!</v>
      </c>
      <c r="U188" s="205" t="e">
        <f>IF('Crisis Indicator Data'!#REF!="No Data",1,IF(#REF!&lt;&gt;"",1,0))</f>
        <v>#REF!</v>
      </c>
      <c r="V188" s="205" t="e">
        <f>IF('Crisis Indicator Data'!#REF!="No Data",1,IF(#REF!&lt;&gt;"",1,0))</f>
        <v>#REF!</v>
      </c>
      <c r="W188" s="205" t="e">
        <f>IF('Crisis Indicator Data'!#REF!="No Data",1,IF(#REF!&lt;&gt;"",1,0))</f>
        <v>#REF!</v>
      </c>
      <c r="X188" s="205" t="e">
        <f>IF('Crisis Indicator Data'!#REF!="No Data",1,IF(#REF!&lt;&gt;"",1,0))</f>
        <v>#REF!</v>
      </c>
      <c r="Y188" s="205" t="e">
        <f>IF('Crisis Indicator Data'!#REF!="No Data",1,IF(#REF!&lt;&gt;"",1,0))</f>
        <v>#REF!</v>
      </c>
      <c r="Z188" s="205" t="e">
        <f>IF('Crisis Indicator Data'!#REF!="No Data",1,IF(#REF!&lt;&gt;"",1,0))</f>
        <v>#REF!</v>
      </c>
      <c r="AA188" s="205" t="e">
        <f>IF('Crisis Indicator Data'!#REF!="No Data",1,IF(#REF!&lt;&gt;"",1,0))</f>
        <v>#REF!</v>
      </c>
      <c r="AB188" s="205" t="e">
        <f>IF('Crisis Indicator Data'!#REF!="No Data",1,IF(#REF!&lt;&gt;"",1,0))</f>
        <v>#REF!</v>
      </c>
      <c r="AC188" s="205" t="e">
        <f>IF('Crisis Indicator Data'!#REF!="No Data",1,IF(#REF!&lt;&gt;"",1,0))</f>
        <v>#REF!</v>
      </c>
      <c r="AD188" s="205" t="e">
        <f>IF('Crisis Indicator Data'!#REF!="No Data",1,IF(#REF!&lt;&gt;"",1,0))</f>
        <v>#REF!</v>
      </c>
      <c r="AE188" s="205" t="e">
        <f>IF('Crisis Indicator Data'!#REF!="No Data",1,IF(#REF!&lt;&gt;"",1,0))</f>
        <v>#REF!</v>
      </c>
      <c r="AF188" s="205" t="e">
        <f>IF('Crisis Indicator Data'!#REF!="No Data",1,IF(#REF!&lt;&gt;"",1,0))</f>
        <v>#REF!</v>
      </c>
      <c r="AG188" s="205" t="e">
        <f>IF('Crisis Indicator Data'!#REF!="No Data",1,IF(#REF!&lt;&gt;"",1,0))</f>
        <v>#REF!</v>
      </c>
      <c r="AH188" s="205" t="e">
        <f>IF('Crisis Indicator Data'!#REF!="No Data",1,IF(#REF!&lt;&gt;"",1,0))</f>
        <v>#REF!</v>
      </c>
      <c r="AI188" s="205" t="e">
        <f>IF('Crisis Indicator Data'!#REF!="No Data",1,IF(#REF!&lt;&gt;"",1,0))</f>
        <v>#REF!</v>
      </c>
      <c r="AJ188" s="205" t="e">
        <f>IF('Crisis Indicator Data'!#REF!="No Data",1,IF(#REF!&lt;&gt;"",1,0))</f>
        <v>#REF!</v>
      </c>
      <c r="AK188" s="205" t="e">
        <f>IF('Crisis Indicator Data'!#REF!="No Data",1,IF(#REF!&lt;&gt;"",1,0))</f>
        <v>#REF!</v>
      </c>
      <c r="AL188" s="205" t="e">
        <f>IF('Crisis Indicator Data'!#REF!="No Data",1,IF(#REF!&lt;&gt;"",1,0))</f>
        <v>#REF!</v>
      </c>
      <c r="AM188" s="205" t="e">
        <f>IF('Crisis Indicator Data'!#REF!="No Data",1,IF(#REF!&lt;&gt;"",1,0))</f>
        <v>#REF!</v>
      </c>
      <c r="AN188" s="205" t="e">
        <f>IF('Crisis Indicator Data'!#REF!="No Data",1,IF(#REF!&lt;&gt;"",1,0))</f>
        <v>#REF!</v>
      </c>
      <c r="AO188" s="205" t="e">
        <f>IF('Crisis Indicator Data'!#REF!="No Data",1,IF(#REF!&lt;&gt;"",1,0))</f>
        <v>#REF!</v>
      </c>
      <c r="AP188" s="205" t="e">
        <f>IF('Crisis Indicator Data'!#REF!="No Data",1,IF(#REF!&lt;&gt;"",1,0))</f>
        <v>#REF!</v>
      </c>
      <c r="AQ188" s="205" t="e">
        <f>IF('Crisis Indicator Data'!#REF!="No Data",1,IF(#REF!&lt;&gt;"",1,0))</f>
        <v>#REF!</v>
      </c>
      <c r="AR188" s="205" t="e">
        <f>IF('Crisis Indicator Data'!#REF!="No Data",1,IF(#REF!&lt;&gt;"",1,0))</f>
        <v>#REF!</v>
      </c>
      <c r="AS188" s="205" t="e">
        <f>IF('Crisis Indicator Data'!#REF!="No Data",1,IF(#REF!&lt;&gt;"",1,0))</f>
        <v>#REF!</v>
      </c>
      <c r="AT188" s="205" t="e">
        <f>IF('Crisis Indicator Data'!#REF!="No Data",1,IF(#REF!&lt;&gt;"",1,0))</f>
        <v>#REF!</v>
      </c>
      <c r="AU188" s="205" t="e">
        <f>IF('Crisis Indicator Data'!#REF!="No Data",1,IF(#REF!&lt;&gt;"",1,0))</f>
        <v>#REF!</v>
      </c>
      <c r="AV188" s="205" t="e">
        <f>IF('Crisis Indicator Data'!#REF!="No Data",1,IF(#REF!&lt;&gt;"",1,0))</f>
        <v>#REF!</v>
      </c>
      <c r="AW188" s="205" t="e">
        <f>IF('Crisis Indicator Data'!#REF!="No Data",1,IF(#REF!&lt;&gt;"",1,0))</f>
        <v>#REF!</v>
      </c>
      <c r="AX188" s="205" t="e">
        <f>IF('Crisis Indicator Data'!#REF!="No Data",1,IF(#REF!&lt;&gt;"",1,0))</f>
        <v>#REF!</v>
      </c>
      <c r="AY188" s="205" t="e">
        <f>IF('Crisis Indicator Data'!#REF!="No Data",1,IF(#REF!&lt;&gt;"",1,0))</f>
        <v>#REF!</v>
      </c>
      <c r="AZ188" s="205" t="e">
        <f>IF('Crisis Indicator Data'!#REF!="No Data",1,IF(#REF!&lt;&gt;"",1,0))</f>
        <v>#REF!</v>
      </c>
      <c r="BA188" t="e">
        <f t="shared" si="10"/>
        <v>#REF!</v>
      </c>
      <c r="BB188" s="22" t="e">
        <f t="shared" si="11"/>
        <v>#REF!</v>
      </c>
    </row>
    <row r="189" spans="1:54" x14ac:dyDescent="0.35">
      <c r="A189" t="s">
        <v>7197</v>
      </c>
      <c r="B189" s="205" t="e">
        <f>IF('Crisis Indicator Data'!#REF!="No Data",1,IF(#REF!&lt;&gt;"",1,0))</f>
        <v>#REF!</v>
      </c>
      <c r="C189" s="205" t="e">
        <f>IF('Crisis Indicator Data'!#REF!="No Data",1,IF(#REF!&lt;&gt;"",1,0))</f>
        <v>#REF!</v>
      </c>
      <c r="D189" s="205" t="e">
        <f>IF('Crisis Indicator Data'!#REF!="No Data",1,IF(#REF!&lt;&gt;"",1,0))</f>
        <v>#REF!</v>
      </c>
      <c r="E189" s="205" t="e">
        <f>IF('Crisis Indicator Data'!#REF!="No Data",1,IF(#REF!&lt;&gt;"",1,0))</f>
        <v>#REF!</v>
      </c>
      <c r="F189" s="205" t="e">
        <f>IF('Crisis Indicator Data'!#REF!="No Data",1,IF(#REF!&lt;&gt;"",1,0))</f>
        <v>#REF!</v>
      </c>
      <c r="G189" s="205" t="e">
        <f>IF('Crisis Indicator Data'!#REF!="No Data",1,IF(#REF!&lt;&gt;"",1,0))</f>
        <v>#REF!</v>
      </c>
      <c r="H189" s="205" t="e">
        <f>IF('Crisis Indicator Data'!#REF!="No Data",1,IF(#REF!&lt;&gt;"",1,0))</f>
        <v>#REF!</v>
      </c>
      <c r="I189" s="205" t="e">
        <f>IF('Crisis Indicator Data'!#REF!="No Data",1,IF(#REF!&lt;&gt;"",1,0))</f>
        <v>#REF!</v>
      </c>
      <c r="J189" s="205" t="e">
        <f>IF('Crisis Indicator Data'!#REF!="No Data",1,IF(#REF!&lt;&gt;"",1,0))</f>
        <v>#REF!</v>
      </c>
      <c r="K189" s="205" t="e">
        <f>IF('Crisis Indicator Data'!#REF!="No Data",1,IF(#REF!&lt;&gt;"",1,0))</f>
        <v>#REF!</v>
      </c>
      <c r="L189" s="205" t="e">
        <f>IF('Crisis Indicator Data'!#REF!="No Data",1,IF(#REF!&lt;&gt;"",1,0))</f>
        <v>#REF!</v>
      </c>
      <c r="M189" s="205" t="e">
        <f>IF('Crisis Indicator Data'!#REF!="No Data",1,IF(#REF!&lt;&gt;"",1,0))</f>
        <v>#REF!</v>
      </c>
      <c r="N189" s="205" t="e">
        <f>IF('Crisis Indicator Data'!#REF!="No Data",1,IF(#REF!&lt;&gt;"",1,0))</f>
        <v>#REF!</v>
      </c>
      <c r="O189" s="205" t="e">
        <f>IF('Crisis Indicator Data'!#REF!="No Data",1,IF(#REF!&lt;&gt;"",1,0))</f>
        <v>#REF!</v>
      </c>
      <c r="P189" s="205" t="e">
        <f>IF('Crisis Indicator Data'!#REF!="No Data",1,IF(#REF!&lt;&gt;"",1,0))</f>
        <v>#REF!</v>
      </c>
      <c r="Q189" s="205" t="e">
        <f>IF('Crisis Indicator Data'!#REF!="No Data",1,IF(#REF!&lt;&gt;"",1,0))</f>
        <v>#REF!</v>
      </c>
      <c r="R189" s="205" t="e">
        <f>IF('Crisis Indicator Data'!#REF!="No Data",1,IF(#REF!&lt;&gt;"",1,0))</f>
        <v>#REF!</v>
      </c>
      <c r="S189" s="205" t="e">
        <f>IF('Crisis Indicator Data'!#REF!="No Data",1,IF(#REF!&lt;&gt;"",1,0))</f>
        <v>#REF!</v>
      </c>
      <c r="T189" s="205" t="e">
        <f>IF('Crisis Indicator Data'!#REF!="No Data",1,IF(#REF!&lt;&gt;"",1,0))</f>
        <v>#REF!</v>
      </c>
      <c r="U189" s="205" t="e">
        <f>IF('Crisis Indicator Data'!#REF!="No Data",1,IF(#REF!&lt;&gt;"",1,0))</f>
        <v>#REF!</v>
      </c>
      <c r="V189" s="205" t="e">
        <f>IF('Crisis Indicator Data'!#REF!="No Data",1,IF(#REF!&lt;&gt;"",1,0))</f>
        <v>#REF!</v>
      </c>
      <c r="W189" s="205" t="e">
        <f>IF('Crisis Indicator Data'!#REF!="No Data",1,IF(#REF!&lt;&gt;"",1,0))</f>
        <v>#REF!</v>
      </c>
      <c r="X189" s="205" t="e">
        <f>IF('Crisis Indicator Data'!#REF!="No Data",1,IF(#REF!&lt;&gt;"",1,0))</f>
        <v>#REF!</v>
      </c>
      <c r="Y189" s="205" t="e">
        <f>IF('Crisis Indicator Data'!#REF!="No Data",1,IF(#REF!&lt;&gt;"",1,0))</f>
        <v>#REF!</v>
      </c>
      <c r="Z189" s="205" t="e">
        <f>IF('Crisis Indicator Data'!#REF!="No Data",1,IF(#REF!&lt;&gt;"",1,0))</f>
        <v>#REF!</v>
      </c>
      <c r="AA189" s="205" t="e">
        <f>IF('Crisis Indicator Data'!#REF!="No Data",1,IF(#REF!&lt;&gt;"",1,0))</f>
        <v>#REF!</v>
      </c>
      <c r="AB189" s="205" t="e">
        <f>IF('Crisis Indicator Data'!#REF!="No Data",1,IF(#REF!&lt;&gt;"",1,0))</f>
        <v>#REF!</v>
      </c>
      <c r="AC189" s="205" t="e">
        <f>IF('Crisis Indicator Data'!#REF!="No Data",1,IF(#REF!&lt;&gt;"",1,0))</f>
        <v>#REF!</v>
      </c>
      <c r="AD189" s="205" t="e">
        <f>IF('Crisis Indicator Data'!#REF!="No Data",1,IF(#REF!&lt;&gt;"",1,0))</f>
        <v>#REF!</v>
      </c>
      <c r="AE189" s="205" t="e">
        <f>IF('Crisis Indicator Data'!#REF!="No Data",1,IF(#REF!&lt;&gt;"",1,0))</f>
        <v>#REF!</v>
      </c>
      <c r="AF189" s="205" t="e">
        <f>IF('Crisis Indicator Data'!#REF!="No Data",1,IF(#REF!&lt;&gt;"",1,0))</f>
        <v>#REF!</v>
      </c>
      <c r="AG189" s="205" t="e">
        <f>IF('Crisis Indicator Data'!#REF!="No Data",1,IF(#REF!&lt;&gt;"",1,0))</f>
        <v>#REF!</v>
      </c>
      <c r="AH189" s="205" t="e">
        <f>IF('Crisis Indicator Data'!#REF!="No Data",1,IF(#REF!&lt;&gt;"",1,0))</f>
        <v>#REF!</v>
      </c>
      <c r="AI189" s="205" t="e">
        <f>IF('Crisis Indicator Data'!#REF!="No Data",1,IF(#REF!&lt;&gt;"",1,0))</f>
        <v>#REF!</v>
      </c>
      <c r="AJ189" s="205" t="e">
        <f>IF('Crisis Indicator Data'!#REF!="No Data",1,IF(#REF!&lt;&gt;"",1,0))</f>
        <v>#REF!</v>
      </c>
      <c r="AK189" s="205" t="e">
        <f>IF('Crisis Indicator Data'!#REF!="No Data",1,IF(#REF!&lt;&gt;"",1,0))</f>
        <v>#REF!</v>
      </c>
      <c r="AL189" s="205" t="e">
        <f>IF('Crisis Indicator Data'!#REF!="No Data",1,IF(#REF!&lt;&gt;"",1,0))</f>
        <v>#REF!</v>
      </c>
      <c r="AM189" s="205" t="e">
        <f>IF('Crisis Indicator Data'!#REF!="No Data",1,IF(#REF!&lt;&gt;"",1,0))</f>
        <v>#REF!</v>
      </c>
      <c r="AN189" s="205" t="e">
        <f>IF('Crisis Indicator Data'!#REF!="No Data",1,IF(#REF!&lt;&gt;"",1,0))</f>
        <v>#REF!</v>
      </c>
      <c r="AO189" s="205" t="e">
        <f>IF('Crisis Indicator Data'!#REF!="No Data",1,IF(#REF!&lt;&gt;"",1,0))</f>
        <v>#REF!</v>
      </c>
      <c r="AP189" s="205" t="e">
        <f>IF('Crisis Indicator Data'!#REF!="No Data",1,IF(#REF!&lt;&gt;"",1,0))</f>
        <v>#REF!</v>
      </c>
      <c r="AQ189" s="205" t="e">
        <f>IF('Crisis Indicator Data'!#REF!="No Data",1,IF(#REF!&lt;&gt;"",1,0))</f>
        <v>#REF!</v>
      </c>
      <c r="AR189" s="205" t="e">
        <f>IF('Crisis Indicator Data'!#REF!="No Data",1,IF(#REF!&lt;&gt;"",1,0))</f>
        <v>#REF!</v>
      </c>
      <c r="AS189" s="205" t="e">
        <f>IF('Crisis Indicator Data'!#REF!="No Data",1,IF(#REF!&lt;&gt;"",1,0))</f>
        <v>#REF!</v>
      </c>
      <c r="AT189" s="205" t="e">
        <f>IF('Crisis Indicator Data'!#REF!="No Data",1,IF(#REF!&lt;&gt;"",1,0))</f>
        <v>#REF!</v>
      </c>
      <c r="AU189" s="205" t="e">
        <f>IF('Crisis Indicator Data'!#REF!="No Data",1,IF(#REF!&lt;&gt;"",1,0))</f>
        <v>#REF!</v>
      </c>
      <c r="AV189" s="205" t="e">
        <f>IF('Crisis Indicator Data'!#REF!="No Data",1,IF(#REF!&lt;&gt;"",1,0))</f>
        <v>#REF!</v>
      </c>
      <c r="AW189" s="205" t="e">
        <f>IF('Crisis Indicator Data'!#REF!="No Data",1,IF(#REF!&lt;&gt;"",1,0))</f>
        <v>#REF!</v>
      </c>
      <c r="AX189" s="205" t="e">
        <f>IF('Crisis Indicator Data'!#REF!="No Data",1,IF(#REF!&lt;&gt;"",1,0))</f>
        <v>#REF!</v>
      </c>
      <c r="AY189" s="205" t="e">
        <f>IF('Crisis Indicator Data'!#REF!="No Data",1,IF(#REF!&lt;&gt;"",1,0))</f>
        <v>#REF!</v>
      </c>
      <c r="AZ189" s="205" t="e">
        <f>IF('Crisis Indicator Data'!#REF!="No Data",1,IF(#REF!&lt;&gt;"",1,0))</f>
        <v>#REF!</v>
      </c>
      <c r="BA189" t="e">
        <f t="shared" si="10"/>
        <v>#REF!</v>
      </c>
      <c r="BB189" s="22" t="e">
        <f t="shared" si="11"/>
        <v>#REF!</v>
      </c>
    </row>
    <row r="190" spans="1:54" x14ac:dyDescent="0.35">
      <c r="A190" t="s">
        <v>7202</v>
      </c>
      <c r="B190" s="205" t="e">
        <f>IF('Crisis Indicator Data'!#REF!="No Data",1,IF(#REF!&lt;&gt;"",1,0))</f>
        <v>#REF!</v>
      </c>
      <c r="C190" s="205" t="e">
        <f>IF('Crisis Indicator Data'!#REF!="No Data",1,IF(#REF!&lt;&gt;"",1,0))</f>
        <v>#REF!</v>
      </c>
      <c r="D190" s="205" t="e">
        <f>IF('Crisis Indicator Data'!#REF!="No Data",1,IF(#REF!&lt;&gt;"",1,0))</f>
        <v>#REF!</v>
      </c>
      <c r="E190" s="205" t="e">
        <f>IF('Crisis Indicator Data'!#REF!="No Data",1,IF(#REF!&lt;&gt;"",1,0))</f>
        <v>#REF!</v>
      </c>
      <c r="F190" s="205" t="e">
        <f>IF('Crisis Indicator Data'!#REF!="No Data",1,IF(#REF!&lt;&gt;"",1,0))</f>
        <v>#REF!</v>
      </c>
      <c r="G190" s="205" t="e">
        <f>IF('Crisis Indicator Data'!#REF!="No Data",1,IF(#REF!&lt;&gt;"",1,0))</f>
        <v>#REF!</v>
      </c>
      <c r="H190" s="205" t="e">
        <f>IF('Crisis Indicator Data'!#REF!="No Data",1,IF(#REF!&lt;&gt;"",1,0))</f>
        <v>#REF!</v>
      </c>
      <c r="I190" s="205" t="e">
        <f>IF('Crisis Indicator Data'!#REF!="No Data",1,IF(#REF!&lt;&gt;"",1,0))</f>
        <v>#REF!</v>
      </c>
      <c r="J190" s="205" t="e">
        <f>IF('Crisis Indicator Data'!#REF!="No Data",1,IF(#REF!&lt;&gt;"",1,0))</f>
        <v>#REF!</v>
      </c>
      <c r="K190" s="205" t="e">
        <f>IF('Crisis Indicator Data'!#REF!="No Data",1,IF(#REF!&lt;&gt;"",1,0))</f>
        <v>#REF!</v>
      </c>
      <c r="L190" s="205" t="e">
        <f>IF('Crisis Indicator Data'!#REF!="No Data",1,IF(#REF!&lt;&gt;"",1,0))</f>
        <v>#REF!</v>
      </c>
      <c r="M190" s="205" t="e">
        <f>IF('Crisis Indicator Data'!#REF!="No Data",1,IF(#REF!&lt;&gt;"",1,0))</f>
        <v>#REF!</v>
      </c>
      <c r="N190" s="205" t="e">
        <f>IF('Crisis Indicator Data'!#REF!="No Data",1,IF(#REF!&lt;&gt;"",1,0))</f>
        <v>#REF!</v>
      </c>
      <c r="O190" s="205" t="e">
        <f>IF('Crisis Indicator Data'!#REF!="No Data",1,IF(#REF!&lt;&gt;"",1,0))</f>
        <v>#REF!</v>
      </c>
      <c r="P190" s="205" t="e">
        <f>IF('Crisis Indicator Data'!#REF!="No Data",1,IF(#REF!&lt;&gt;"",1,0))</f>
        <v>#REF!</v>
      </c>
      <c r="Q190" s="205" t="e">
        <f>IF('Crisis Indicator Data'!#REF!="No Data",1,IF(#REF!&lt;&gt;"",1,0))</f>
        <v>#REF!</v>
      </c>
      <c r="R190" s="205" t="e">
        <f>IF('Crisis Indicator Data'!#REF!="No Data",1,IF(#REF!&lt;&gt;"",1,0))</f>
        <v>#REF!</v>
      </c>
      <c r="S190" s="205" t="e">
        <f>IF('Crisis Indicator Data'!#REF!="No Data",1,IF(#REF!&lt;&gt;"",1,0))</f>
        <v>#REF!</v>
      </c>
      <c r="T190" s="205" t="e">
        <f>IF('Crisis Indicator Data'!#REF!="No Data",1,IF(#REF!&lt;&gt;"",1,0))</f>
        <v>#REF!</v>
      </c>
      <c r="U190" s="205" t="e">
        <f>IF('Crisis Indicator Data'!#REF!="No Data",1,IF(#REF!&lt;&gt;"",1,0))</f>
        <v>#REF!</v>
      </c>
      <c r="V190" s="205" t="e">
        <f>IF('Crisis Indicator Data'!#REF!="No Data",1,IF(#REF!&lt;&gt;"",1,0))</f>
        <v>#REF!</v>
      </c>
      <c r="W190" s="205" t="e">
        <f>IF('Crisis Indicator Data'!#REF!="No Data",1,IF(#REF!&lt;&gt;"",1,0))</f>
        <v>#REF!</v>
      </c>
      <c r="X190" s="205" t="e">
        <f>IF('Crisis Indicator Data'!#REF!="No Data",1,IF(#REF!&lt;&gt;"",1,0))</f>
        <v>#REF!</v>
      </c>
      <c r="Y190" s="205" t="e">
        <f>IF('Crisis Indicator Data'!#REF!="No Data",1,IF(#REF!&lt;&gt;"",1,0))</f>
        <v>#REF!</v>
      </c>
      <c r="Z190" s="205" t="e">
        <f>IF('Crisis Indicator Data'!#REF!="No Data",1,IF(#REF!&lt;&gt;"",1,0))</f>
        <v>#REF!</v>
      </c>
      <c r="AA190" s="205" t="e">
        <f>IF('Crisis Indicator Data'!#REF!="No Data",1,IF(#REF!&lt;&gt;"",1,0))</f>
        <v>#REF!</v>
      </c>
      <c r="AB190" s="205" t="e">
        <f>IF('Crisis Indicator Data'!#REF!="No Data",1,IF(#REF!&lt;&gt;"",1,0))</f>
        <v>#REF!</v>
      </c>
      <c r="AC190" s="205" t="e">
        <f>IF('Crisis Indicator Data'!#REF!="No Data",1,IF(#REF!&lt;&gt;"",1,0))</f>
        <v>#REF!</v>
      </c>
      <c r="AD190" s="205" t="e">
        <f>IF('Crisis Indicator Data'!#REF!="No Data",1,IF(#REF!&lt;&gt;"",1,0))</f>
        <v>#REF!</v>
      </c>
      <c r="AE190" s="205" t="e">
        <f>IF('Crisis Indicator Data'!#REF!="No Data",1,IF(#REF!&lt;&gt;"",1,0))</f>
        <v>#REF!</v>
      </c>
      <c r="AF190" s="205" t="e">
        <f>IF('Crisis Indicator Data'!#REF!="No Data",1,IF(#REF!&lt;&gt;"",1,0))</f>
        <v>#REF!</v>
      </c>
      <c r="AG190" s="205" t="e">
        <f>IF('Crisis Indicator Data'!#REF!="No Data",1,IF(#REF!&lt;&gt;"",1,0))</f>
        <v>#REF!</v>
      </c>
      <c r="AH190" s="205" t="e">
        <f>IF('Crisis Indicator Data'!#REF!="No Data",1,IF(#REF!&lt;&gt;"",1,0))</f>
        <v>#REF!</v>
      </c>
      <c r="AI190" s="205" t="e">
        <f>IF('Crisis Indicator Data'!#REF!="No Data",1,IF(#REF!&lt;&gt;"",1,0))</f>
        <v>#REF!</v>
      </c>
      <c r="AJ190" s="205" t="e">
        <f>IF('Crisis Indicator Data'!#REF!="No Data",1,IF(#REF!&lt;&gt;"",1,0))</f>
        <v>#REF!</v>
      </c>
      <c r="AK190" s="205" t="e">
        <f>IF('Crisis Indicator Data'!#REF!="No Data",1,IF(#REF!&lt;&gt;"",1,0))</f>
        <v>#REF!</v>
      </c>
      <c r="AL190" s="205" t="e">
        <f>IF('Crisis Indicator Data'!#REF!="No Data",1,IF(#REF!&lt;&gt;"",1,0))</f>
        <v>#REF!</v>
      </c>
      <c r="AM190" s="205" t="e">
        <f>IF('Crisis Indicator Data'!#REF!="No Data",1,IF(#REF!&lt;&gt;"",1,0))</f>
        <v>#REF!</v>
      </c>
      <c r="AN190" s="205" t="e">
        <f>IF('Crisis Indicator Data'!#REF!="No Data",1,IF(#REF!&lt;&gt;"",1,0))</f>
        <v>#REF!</v>
      </c>
      <c r="AO190" s="205" t="e">
        <f>IF('Crisis Indicator Data'!#REF!="No Data",1,IF(#REF!&lt;&gt;"",1,0))</f>
        <v>#REF!</v>
      </c>
      <c r="AP190" s="205" t="e">
        <f>IF('Crisis Indicator Data'!#REF!="No Data",1,IF(#REF!&lt;&gt;"",1,0))</f>
        <v>#REF!</v>
      </c>
      <c r="AQ190" s="205" t="e">
        <f>IF('Crisis Indicator Data'!#REF!="No Data",1,IF(#REF!&lt;&gt;"",1,0))</f>
        <v>#REF!</v>
      </c>
      <c r="AR190" s="205" t="e">
        <f>IF('Crisis Indicator Data'!#REF!="No Data",1,IF(#REF!&lt;&gt;"",1,0))</f>
        <v>#REF!</v>
      </c>
      <c r="AS190" s="205" t="e">
        <f>IF('Crisis Indicator Data'!#REF!="No Data",1,IF(#REF!&lt;&gt;"",1,0))</f>
        <v>#REF!</v>
      </c>
      <c r="AT190" s="205" t="e">
        <f>IF('Crisis Indicator Data'!#REF!="No Data",1,IF(#REF!&lt;&gt;"",1,0))</f>
        <v>#REF!</v>
      </c>
      <c r="AU190" s="205" t="e">
        <f>IF('Crisis Indicator Data'!#REF!="No Data",1,IF(#REF!&lt;&gt;"",1,0))</f>
        <v>#REF!</v>
      </c>
      <c r="AV190" s="205" t="e">
        <f>IF('Crisis Indicator Data'!#REF!="No Data",1,IF(#REF!&lt;&gt;"",1,0))</f>
        <v>#REF!</v>
      </c>
      <c r="AW190" s="205" t="e">
        <f>IF('Crisis Indicator Data'!#REF!="No Data",1,IF(#REF!&lt;&gt;"",1,0))</f>
        <v>#REF!</v>
      </c>
      <c r="AX190" s="205" t="e">
        <f>IF('Crisis Indicator Data'!#REF!="No Data",1,IF(#REF!&lt;&gt;"",1,0))</f>
        <v>#REF!</v>
      </c>
      <c r="AY190" s="205" t="e">
        <f>IF('Crisis Indicator Data'!#REF!="No Data",1,IF(#REF!&lt;&gt;"",1,0))</f>
        <v>#REF!</v>
      </c>
      <c r="AZ190" s="205" t="e">
        <f>IF('Crisis Indicator Data'!#REF!="No Data",1,IF(#REF!&lt;&gt;"",1,0))</f>
        <v>#REF!</v>
      </c>
      <c r="BA190" t="e">
        <f t="shared" si="10"/>
        <v>#REF!</v>
      </c>
      <c r="BB190" s="22" t="e">
        <f t="shared" si="11"/>
        <v>#REF!</v>
      </c>
    </row>
    <row r="191" spans="1:54" x14ac:dyDescent="0.35">
      <c r="A191" t="s">
        <v>7205</v>
      </c>
      <c r="B191" s="205" t="e">
        <f>IF('Crisis Indicator Data'!#REF!="No Data",1,IF(#REF!&lt;&gt;"",1,0))</f>
        <v>#REF!</v>
      </c>
      <c r="C191" s="205" t="e">
        <f>IF('Crisis Indicator Data'!#REF!="No Data",1,IF(#REF!&lt;&gt;"",1,0))</f>
        <v>#REF!</v>
      </c>
      <c r="D191" s="205" t="e">
        <f>IF('Crisis Indicator Data'!#REF!="No Data",1,IF(#REF!&lt;&gt;"",1,0))</f>
        <v>#REF!</v>
      </c>
      <c r="E191" s="205" t="e">
        <f>IF('Crisis Indicator Data'!#REF!="No Data",1,IF(#REF!&lt;&gt;"",1,0))</f>
        <v>#REF!</v>
      </c>
      <c r="F191" s="205" t="e">
        <f>IF('Crisis Indicator Data'!#REF!="No Data",1,IF(#REF!&lt;&gt;"",1,0))</f>
        <v>#REF!</v>
      </c>
      <c r="G191" s="205" t="e">
        <f>IF('Crisis Indicator Data'!#REF!="No Data",1,IF(#REF!&lt;&gt;"",1,0))</f>
        <v>#REF!</v>
      </c>
      <c r="H191" s="205" t="e">
        <f>IF('Crisis Indicator Data'!#REF!="No Data",1,IF(#REF!&lt;&gt;"",1,0))</f>
        <v>#REF!</v>
      </c>
      <c r="I191" s="205" t="e">
        <f>IF('Crisis Indicator Data'!#REF!="No Data",1,IF(#REF!&lt;&gt;"",1,0))</f>
        <v>#REF!</v>
      </c>
      <c r="J191" s="205" t="e">
        <f>IF('Crisis Indicator Data'!#REF!="No Data",1,IF(#REF!&lt;&gt;"",1,0))</f>
        <v>#REF!</v>
      </c>
      <c r="K191" s="205" t="e">
        <f>IF('Crisis Indicator Data'!#REF!="No Data",1,IF(#REF!&lt;&gt;"",1,0))</f>
        <v>#REF!</v>
      </c>
      <c r="L191" s="205" t="e">
        <f>IF('Crisis Indicator Data'!#REF!="No Data",1,IF(#REF!&lt;&gt;"",1,0))</f>
        <v>#REF!</v>
      </c>
      <c r="M191" s="205" t="e">
        <f>IF('Crisis Indicator Data'!#REF!="No Data",1,IF(#REF!&lt;&gt;"",1,0))</f>
        <v>#REF!</v>
      </c>
      <c r="N191" s="205" t="e">
        <f>IF('Crisis Indicator Data'!#REF!="No Data",1,IF(#REF!&lt;&gt;"",1,0))</f>
        <v>#REF!</v>
      </c>
      <c r="O191" s="205" t="e">
        <f>IF('Crisis Indicator Data'!#REF!="No Data",1,IF(#REF!&lt;&gt;"",1,0))</f>
        <v>#REF!</v>
      </c>
      <c r="P191" s="205" t="e">
        <f>IF('Crisis Indicator Data'!#REF!="No Data",1,IF(#REF!&lt;&gt;"",1,0))</f>
        <v>#REF!</v>
      </c>
      <c r="Q191" s="205" t="e">
        <f>IF('Crisis Indicator Data'!#REF!="No Data",1,IF(#REF!&lt;&gt;"",1,0))</f>
        <v>#REF!</v>
      </c>
      <c r="R191" s="205" t="e">
        <f>IF('Crisis Indicator Data'!#REF!="No Data",1,IF(#REF!&lt;&gt;"",1,0))</f>
        <v>#REF!</v>
      </c>
      <c r="S191" s="205" t="e">
        <f>IF('Crisis Indicator Data'!#REF!="No Data",1,IF(#REF!&lt;&gt;"",1,0))</f>
        <v>#REF!</v>
      </c>
      <c r="T191" s="205" t="e">
        <f>IF('Crisis Indicator Data'!#REF!="No Data",1,IF(#REF!&lt;&gt;"",1,0))</f>
        <v>#REF!</v>
      </c>
      <c r="U191" s="205" t="e">
        <f>IF('Crisis Indicator Data'!#REF!="No Data",1,IF(#REF!&lt;&gt;"",1,0))</f>
        <v>#REF!</v>
      </c>
      <c r="V191" s="205" t="e">
        <f>IF('Crisis Indicator Data'!#REF!="No Data",1,IF(#REF!&lt;&gt;"",1,0))</f>
        <v>#REF!</v>
      </c>
      <c r="W191" s="205" t="e">
        <f>IF('Crisis Indicator Data'!#REF!="No Data",1,IF(#REF!&lt;&gt;"",1,0))</f>
        <v>#REF!</v>
      </c>
      <c r="X191" s="205" t="e">
        <f>IF('Crisis Indicator Data'!#REF!="No Data",1,IF(#REF!&lt;&gt;"",1,0))</f>
        <v>#REF!</v>
      </c>
      <c r="Y191" s="205" t="e">
        <f>IF('Crisis Indicator Data'!#REF!="No Data",1,IF(#REF!&lt;&gt;"",1,0))</f>
        <v>#REF!</v>
      </c>
      <c r="Z191" s="205" t="e">
        <f>IF('Crisis Indicator Data'!#REF!="No Data",1,IF(#REF!&lt;&gt;"",1,0))</f>
        <v>#REF!</v>
      </c>
      <c r="AA191" s="205" t="e">
        <f>IF('Crisis Indicator Data'!#REF!="No Data",1,IF(#REF!&lt;&gt;"",1,0))</f>
        <v>#REF!</v>
      </c>
      <c r="AB191" s="205" t="e">
        <f>IF('Crisis Indicator Data'!#REF!="No Data",1,IF(#REF!&lt;&gt;"",1,0))</f>
        <v>#REF!</v>
      </c>
      <c r="AC191" s="205" t="e">
        <f>IF('Crisis Indicator Data'!#REF!="No Data",1,IF(#REF!&lt;&gt;"",1,0))</f>
        <v>#REF!</v>
      </c>
      <c r="AD191" s="205" t="e">
        <f>IF('Crisis Indicator Data'!#REF!="No Data",1,IF(#REF!&lt;&gt;"",1,0))</f>
        <v>#REF!</v>
      </c>
      <c r="AE191" s="205" t="e">
        <f>IF('Crisis Indicator Data'!#REF!="No Data",1,IF(#REF!&lt;&gt;"",1,0))</f>
        <v>#REF!</v>
      </c>
      <c r="AF191" s="205" t="e">
        <f>IF('Crisis Indicator Data'!#REF!="No Data",1,IF(#REF!&lt;&gt;"",1,0))</f>
        <v>#REF!</v>
      </c>
      <c r="AG191" s="205" t="e">
        <f>IF('Crisis Indicator Data'!#REF!="No Data",1,IF(#REF!&lt;&gt;"",1,0))</f>
        <v>#REF!</v>
      </c>
      <c r="AH191" s="205" t="e">
        <f>IF('Crisis Indicator Data'!#REF!="No Data",1,IF(#REF!&lt;&gt;"",1,0))</f>
        <v>#REF!</v>
      </c>
      <c r="AI191" s="205" t="e">
        <f>IF('Crisis Indicator Data'!#REF!="No Data",1,IF(#REF!&lt;&gt;"",1,0))</f>
        <v>#REF!</v>
      </c>
      <c r="AJ191" s="205" t="e">
        <f>IF('Crisis Indicator Data'!#REF!="No Data",1,IF(#REF!&lt;&gt;"",1,0))</f>
        <v>#REF!</v>
      </c>
      <c r="AK191" s="205" t="e">
        <f>IF('Crisis Indicator Data'!#REF!="No Data",1,IF(#REF!&lt;&gt;"",1,0))</f>
        <v>#REF!</v>
      </c>
      <c r="AL191" s="205" t="e">
        <f>IF('Crisis Indicator Data'!#REF!="No Data",1,IF(#REF!&lt;&gt;"",1,0))</f>
        <v>#REF!</v>
      </c>
      <c r="AM191" s="205" t="e">
        <f>IF('Crisis Indicator Data'!#REF!="No Data",1,IF(#REF!&lt;&gt;"",1,0))</f>
        <v>#REF!</v>
      </c>
      <c r="AN191" s="205" t="e">
        <f>IF('Crisis Indicator Data'!#REF!="No Data",1,IF(#REF!&lt;&gt;"",1,0))</f>
        <v>#REF!</v>
      </c>
      <c r="AO191" s="205" t="e">
        <f>IF('Crisis Indicator Data'!#REF!="No Data",1,IF(#REF!&lt;&gt;"",1,0))</f>
        <v>#REF!</v>
      </c>
      <c r="AP191" s="205" t="e">
        <f>IF('Crisis Indicator Data'!#REF!="No Data",1,IF(#REF!&lt;&gt;"",1,0))</f>
        <v>#REF!</v>
      </c>
      <c r="AQ191" s="205" t="e">
        <f>IF('Crisis Indicator Data'!#REF!="No Data",1,IF(#REF!&lt;&gt;"",1,0))</f>
        <v>#REF!</v>
      </c>
      <c r="AR191" s="205" t="e">
        <f>IF('Crisis Indicator Data'!#REF!="No Data",1,IF(#REF!&lt;&gt;"",1,0))</f>
        <v>#REF!</v>
      </c>
      <c r="AS191" s="205" t="e">
        <f>IF('Crisis Indicator Data'!#REF!="No Data",1,IF(#REF!&lt;&gt;"",1,0))</f>
        <v>#REF!</v>
      </c>
      <c r="AT191" s="205" t="e">
        <f>IF('Crisis Indicator Data'!#REF!="No Data",1,IF(#REF!&lt;&gt;"",1,0))</f>
        <v>#REF!</v>
      </c>
      <c r="AU191" s="205" t="e">
        <f>IF('Crisis Indicator Data'!#REF!="No Data",1,IF(#REF!&lt;&gt;"",1,0))</f>
        <v>#REF!</v>
      </c>
      <c r="AV191" s="205" t="e">
        <f>IF('Crisis Indicator Data'!#REF!="No Data",1,IF(#REF!&lt;&gt;"",1,0))</f>
        <v>#REF!</v>
      </c>
      <c r="AW191" s="205" t="e">
        <f>IF('Crisis Indicator Data'!#REF!="No Data",1,IF(#REF!&lt;&gt;"",1,0))</f>
        <v>#REF!</v>
      </c>
      <c r="AX191" s="205" t="e">
        <f>IF('Crisis Indicator Data'!#REF!="No Data",1,IF(#REF!&lt;&gt;"",1,0))</f>
        <v>#REF!</v>
      </c>
      <c r="AY191" s="205" t="e">
        <f>IF('Crisis Indicator Data'!#REF!="No Data",1,IF(#REF!&lt;&gt;"",1,0))</f>
        <v>#REF!</v>
      </c>
      <c r="AZ191" s="205" t="e">
        <f>IF('Crisis Indicator Data'!#REF!="No Data",1,IF(#REF!&lt;&gt;"",1,0))</f>
        <v>#REF!</v>
      </c>
      <c r="BA191" t="e">
        <f t="shared" si="10"/>
        <v>#REF!</v>
      </c>
      <c r="BB191" s="22" t="e">
        <f t="shared" si="11"/>
        <v>#REF!</v>
      </c>
    </row>
    <row r="192" spans="1:54" x14ac:dyDescent="0.35">
      <c r="A192" t="s">
        <v>7206</v>
      </c>
      <c r="B192" s="205" t="e">
        <f>IF('Crisis Indicator Data'!#REF!="No Data",1,IF(#REF!&lt;&gt;"",1,0))</f>
        <v>#REF!</v>
      </c>
      <c r="C192" s="205" t="e">
        <f>IF('Crisis Indicator Data'!#REF!="No Data",1,IF(#REF!&lt;&gt;"",1,0))</f>
        <v>#REF!</v>
      </c>
      <c r="D192" s="205" t="e">
        <f>IF('Crisis Indicator Data'!#REF!="No Data",1,IF(#REF!&lt;&gt;"",1,0))</f>
        <v>#REF!</v>
      </c>
      <c r="E192" s="205" t="e">
        <f>IF('Crisis Indicator Data'!#REF!="No Data",1,IF(#REF!&lt;&gt;"",1,0))</f>
        <v>#REF!</v>
      </c>
      <c r="F192" s="205" t="e">
        <f>IF('Crisis Indicator Data'!#REF!="No Data",1,IF(#REF!&lt;&gt;"",1,0))</f>
        <v>#REF!</v>
      </c>
      <c r="G192" s="205" t="e">
        <f>IF('Crisis Indicator Data'!#REF!="No Data",1,IF(#REF!&lt;&gt;"",1,0))</f>
        <v>#REF!</v>
      </c>
      <c r="H192" s="205" t="e">
        <f>IF('Crisis Indicator Data'!#REF!="No Data",1,IF(#REF!&lt;&gt;"",1,0))</f>
        <v>#REF!</v>
      </c>
      <c r="I192" s="205" t="e">
        <f>IF('Crisis Indicator Data'!#REF!="No Data",1,IF(#REF!&lt;&gt;"",1,0))</f>
        <v>#REF!</v>
      </c>
      <c r="J192" s="205" t="e">
        <f>IF('Crisis Indicator Data'!#REF!="No Data",1,IF(#REF!&lt;&gt;"",1,0))</f>
        <v>#REF!</v>
      </c>
      <c r="K192" s="205" t="e">
        <f>IF('Crisis Indicator Data'!#REF!="No Data",1,IF(#REF!&lt;&gt;"",1,0))</f>
        <v>#REF!</v>
      </c>
      <c r="L192" s="205" t="e">
        <f>IF('Crisis Indicator Data'!#REF!="No Data",1,IF(#REF!&lt;&gt;"",1,0))</f>
        <v>#REF!</v>
      </c>
      <c r="M192" s="205" t="e">
        <f>IF('Crisis Indicator Data'!#REF!="No Data",1,IF(#REF!&lt;&gt;"",1,0))</f>
        <v>#REF!</v>
      </c>
      <c r="N192" s="205" t="e">
        <f>IF('Crisis Indicator Data'!#REF!="No Data",1,IF(#REF!&lt;&gt;"",1,0))</f>
        <v>#REF!</v>
      </c>
      <c r="O192" s="205" t="e">
        <f>IF('Crisis Indicator Data'!#REF!="No Data",1,IF(#REF!&lt;&gt;"",1,0))</f>
        <v>#REF!</v>
      </c>
      <c r="P192" s="205" t="e">
        <f>IF('Crisis Indicator Data'!#REF!="No Data",1,IF(#REF!&lt;&gt;"",1,0))</f>
        <v>#REF!</v>
      </c>
      <c r="Q192" s="205" t="e">
        <f>IF('Crisis Indicator Data'!#REF!="No Data",1,IF(#REF!&lt;&gt;"",1,0))</f>
        <v>#REF!</v>
      </c>
      <c r="R192" s="205" t="e">
        <f>IF('Crisis Indicator Data'!#REF!="No Data",1,IF(#REF!&lt;&gt;"",1,0))</f>
        <v>#REF!</v>
      </c>
      <c r="S192" s="205" t="e">
        <f>IF('Crisis Indicator Data'!#REF!="No Data",1,IF(#REF!&lt;&gt;"",1,0))</f>
        <v>#REF!</v>
      </c>
      <c r="T192" s="205" t="e">
        <f>IF('Crisis Indicator Data'!#REF!="No Data",1,IF(#REF!&lt;&gt;"",1,0))</f>
        <v>#REF!</v>
      </c>
      <c r="U192" s="205" t="e">
        <f>IF('Crisis Indicator Data'!#REF!="No Data",1,IF(#REF!&lt;&gt;"",1,0))</f>
        <v>#REF!</v>
      </c>
      <c r="V192" s="205" t="e">
        <f>IF('Crisis Indicator Data'!#REF!="No Data",1,IF(#REF!&lt;&gt;"",1,0))</f>
        <v>#REF!</v>
      </c>
      <c r="W192" s="205" t="e">
        <f>IF('Crisis Indicator Data'!#REF!="No Data",1,IF(#REF!&lt;&gt;"",1,0))</f>
        <v>#REF!</v>
      </c>
      <c r="X192" s="205" t="e">
        <f>IF('Crisis Indicator Data'!#REF!="No Data",1,IF(#REF!&lt;&gt;"",1,0))</f>
        <v>#REF!</v>
      </c>
      <c r="Y192" s="205" t="e">
        <f>IF('Crisis Indicator Data'!#REF!="No Data",1,IF(#REF!&lt;&gt;"",1,0))</f>
        <v>#REF!</v>
      </c>
      <c r="Z192" s="205" t="e">
        <f>IF('Crisis Indicator Data'!#REF!="No Data",1,IF(#REF!&lt;&gt;"",1,0))</f>
        <v>#REF!</v>
      </c>
      <c r="AA192" s="205" t="e">
        <f>IF('Crisis Indicator Data'!#REF!="No Data",1,IF(#REF!&lt;&gt;"",1,0))</f>
        <v>#REF!</v>
      </c>
      <c r="AB192" s="205" t="e">
        <f>IF('Crisis Indicator Data'!#REF!="No Data",1,IF(#REF!&lt;&gt;"",1,0))</f>
        <v>#REF!</v>
      </c>
      <c r="AC192" s="205" t="e">
        <f>IF('Crisis Indicator Data'!#REF!="No Data",1,IF(#REF!&lt;&gt;"",1,0))</f>
        <v>#REF!</v>
      </c>
      <c r="AD192" s="205" t="e">
        <f>IF('Crisis Indicator Data'!#REF!="No Data",1,IF(#REF!&lt;&gt;"",1,0))</f>
        <v>#REF!</v>
      </c>
      <c r="AE192" s="205" t="e">
        <f>IF('Crisis Indicator Data'!#REF!="No Data",1,IF(#REF!&lt;&gt;"",1,0))</f>
        <v>#REF!</v>
      </c>
      <c r="AF192" s="205" t="e">
        <f>IF('Crisis Indicator Data'!#REF!="No Data",1,IF(#REF!&lt;&gt;"",1,0))</f>
        <v>#REF!</v>
      </c>
      <c r="AG192" s="205" t="e">
        <f>IF('Crisis Indicator Data'!#REF!="No Data",1,IF(#REF!&lt;&gt;"",1,0))</f>
        <v>#REF!</v>
      </c>
      <c r="AH192" s="205" t="e">
        <f>IF('Crisis Indicator Data'!#REF!="No Data",1,IF(#REF!&lt;&gt;"",1,0))</f>
        <v>#REF!</v>
      </c>
      <c r="AI192" s="205" t="e">
        <f>IF('Crisis Indicator Data'!#REF!="No Data",1,IF(#REF!&lt;&gt;"",1,0))</f>
        <v>#REF!</v>
      </c>
      <c r="AJ192" s="205" t="e">
        <f>IF('Crisis Indicator Data'!#REF!="No Data",1,IF(#REF!&lt;&gt;"",1,0))</f>
        <v>#REF!</v>
      </c>
      <c r="AK192" s="205" t="e">
        <f>IF('Crisis Indicator Data'!#REF!="No Data",1,IF(#REF!&lt;&gt;"",1,0))</f>
        <v>#REF!</v>
      </c>
      <c r="AL192" s="205" t="e">
        <f>IF('Crisis Indicator Data'!#REF!="No Data",1,IF(#REF!&lt;&gt;"",1,0))</f>
        <v>#REF!</v>
      </c>
      <c r="AM192" s="205" t="e">
        <f>IF('Crisis Indicator Data'!#REF!="No Data",1,IF(#REF!&lt;&gt;"",1,0))</f>
        <v>#REF!</v>
      </c>
      <c r="AN192" s="205" t="e">
        <f>IF('Crisis Indicator Data'!#REF!="No Data",1,IF(#REF!&lt;&gt;"",1,0))</f>
        <v>#REF!</v>
      </c>
      <c r="AO192" s="205" t="e">
        <f>IF('Crisis Indicator Data'!#REF!="No Data",1,IF(#REF!&lt;&gt;"",1,0))</f>
        <v>#REF!</v>
      </c>
      <c r="AP192" s="205" t="e">
        <f>IF('Crisis Indicator Data'!#REF!="No Data",1,IF(#REF!&lt;&gt;"",1,0))</f>
        <v>#REF!</v>
      </c>
      <c r="AQ192" s="205" t="e">
        <f>IF('Crisis Indicator Data'!#REF!="No Data",1,IF(#REF!&lt;&gt;"",1,0))</f>
        <v>#REF!</v>
      </c>
      <c r="AR192" s="205" t="e">
        <f>IF('Crisis Indicator Data'!#REF!="No Data",1,IF(#REF!&lt;&gt;"",1,0))</f>
        <v>#REF!</v>
      </c>
      <c r="AS192" s="205" t="e">
        <f>IF('Crisis Indicator Data'!#REF!="No Data",1,IF(#REF!&lt;&gt;"",1,0))</f>
        <v>#REF!</v>
      </c>
      <c r="AT192" s="205" t="e">
        <f>IF('Crisis Indicator Data'!#REF!="No Data",1,IF(#REF!&lt;&gt;"",1,0))</f>
        <v>#REF!</v>
      </c>
      <c r="AU192" s="205" t="e">
        <f>IF('Crisis Indicator Data'!#REF!="No Data",1,IF(#REF!&lt;&gt;"",1,0))</f>
        <v>#REF!</v>
      </c>
      <c r="AV192" s="205" t="e">
        <f>IF('Crisis Indicator Data'!#REF!="No Data",1,IF(#REF!&lt;&gt;"",1,0))</f>
        <v>#REF!</v>
      </c>
      <c r="AW192" s="205" t="e">
        <f>IF('Crisis Indicator Data'!#REF!="No Data",1,IF(#REF!&lt;&gt;"",1,0))</f>
        <v>#REF!</v>
      </c>
      <c r="AX192" s="205" t="e">
        <f>IF('Crisis Indicator Data'!#REF!="No Data",1,IF(#REF!&lt;&gt;"",1,0))</f>
        <v>#REF!</v>
      </c>
      <c r="AY192" s="205" t="e">
        <f>IF('Crisis Indicator Data'!#REF!="No Data",1,IF(#REF!&lt;&gt;"",1,0))</f>
        <v>#REF!</v>
      </c>
      <c r="AZ192" s="205"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4"/>
  <sheetViews>
    <sheetView zoomScale="80" zoomScaleNormal="80" workbookViewId="0">
      <selection activeCell="J123" sqref="J123:T134"/>
    </sheetView>
  </sheetViews>
  <sheetFormatPr defaultColWidth="8.54296875" defaultRowHeight="14.5" x14ac:dyDescent="0.35"/>
  <cols>
    <col min="1" max="1" width="43.54296875" style="208" bestFit="1" customWidth="1"/>
    <col min="2" max="2" width="10" style="208" customWidth="1"/>
    <col min="3" max="3" width="17.54296875" style="208" customWidth="1"/>
    <col min="4" max="4" width="8.54296875" style="208" customWidth="1"/>
    <col min="5" max="5" width="27.453125" style="208" bestFit="1" customWidth="1"/>
    <col min="6" max="7" width="8.54296875" style="208" customWidth="1"/>
    <col min="8" max="8" width="9.54296875" style="208" customWidth="1"/>
    <col min="9" max="9" width="13.54296875" style="208" customWidth="1"/>
    <col min="10" max="10" width="10.453125" style="208" customWidth="1"/>
    <col min="11" max="20" width="8.54296875" style="208" customWidth="1"/>
    <col min="21" max="21" width="11.453125" style="208" bestFit="1" customWidth="1"/>
    <col min="22" max="22" width="8.54296875" style="208" customWidth="1"/>
    <col min="23" max="16384" width="8.54296875" style="208"/>
  </cols>
  <sheetData>
    <row r="1" spans="1:21" ht="23.25" customHeight="1" x14ac:dyDescent="0.5">
      <c r="A1" s="125" t="str">
        <f>"INFORM Severity Index - all crises. Release: "&amp;About!$A$5&amp;""</f>
        <v>INFORM Severity Index - all crises. Release: September 2021</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6726</v>
      </c>
      <c r="B2" s="11" t="s">
        <v>6728</v>
      </c>
      <c r="C2" s="11" t="s">
        <v>6729</v>
      </c>
      <c r="D2" s="5" t="s">
        <v>6730</v>
      </c>
      <c r="E2" s="11" t="s">
        <v>6731</v>
      </c>
      <c r="F2" s="70" t="s">
        <v>6732</v>
      </c>
      <c r="G2" s="71" t="s">
        <v>6733</v>
      </c>
      <c r="H2" s="70" t="s">
        <v>6733</v>
      </c>
      <c r="I2" s="72" t="s">
        <v>6734</v>
      </c>
      <c r="J2" s="72" t="s">
        <v>5</v>
      </c>
      <c r="K2" s="74" t="s">
        <v>6735</v>
      </c>
      <c r="L2" s="73" t="s">
        <v>6751</v>
      </c>
      <c r="M2" s="73" t="s">
        <v>6752</v>
      </c>
      <c r="N2" s="49" t="s">
        <v>6738</v>
      </c>
      <c r="O2" s="75" t="s">
        <v>6739</v>
      </c>
      <c r="P2" s="75" t="s">
        <v>6740</v>
      </c>
      <c r="Q2" s="76" t="s">
        <v>6741</v>
      </c>
      <c r="R2" s="77" t="s">
        <v>6742</v>
      </c>
      <c r="S2" s="77" t="s">
        <v>6743</v>
      </c>
      <c r="T2" s="53" t="s">
        <v>6744</v>
      </c>
      <c r="U2" s="124" t="s">
        <v>6745</v>
      </c>
    </row>
    <row r="3" spans="1:21" ht="18" hidden="1" customHeight="1" thickTop="1" x14ac:dyDescent="0.4">
      <c r="A3" s="46" t="s">
        <v>6746</v>
      </c>
      <c r="B3" s="46"/>
      <c r="C3" s="46"/>
      <c r="D3" s="46"/>
      <c r="E3" s="46"/>
      <c r="F3" s="41"/>
      <c r="G3" s="41"/>
      <c r="H3" s="41"/>
      <c r="I3" s="67"/>
      <c r="J3" s="41"/>
      <c r="K3" s="40"/>
      <c r="L3" s="39"/>
      <c r="M3" s="39"/>
      <c r="N3" s="40"/>
      <c r="O3" s="41"/>
      <c r="P3" s="41"/>
      <c r="Q3" s="40"/>
      <c r="R3" s="39"/>
      <c r="S3" s="39"/>
      <c r="T3" s="1"/>
      <c r="U3" s="109"/>
    </row>
    <row r="4" spans="1:21" ht="18" customHeight="1" thickTop="1" x14ac:dyDescent="0.4">
      <c r="A4" s="12" t="s">
        <v>6747</v>
      </c>
      <c r="B4" s="12"/>
      <c r="C4" s="12"/>
      <c r="D4" s="6" t="s">
        <v>6747</v>
      </c>
      <c r="E4" s="12"/>
      <c r="F4" s="34" t="s">
        <v>6748</v>
      </c>
      <c r="G4" s="34" t="s">
        <v>6748</v>
      </c>
      <c r="H4" s="34" t="s">
        <v>6749</v>
      </c>
      <c r="I4" s="34" t="s">
        <v>6750</v>
      </c>
      <c r="J4" s="34" t="s">
        <v>6749</v>
      </c>
      <c r="K4" s="34" t="s">
        <v>6748</v>
      </c>
      <c r="L4" s="34" t="s">
        <v>6748</v>
      </c>
      <c r="M4" s="34" t="s">
        <v>6748</v>
      </c>
      <c r="N4" s="34" t="s">
        <v>6748</v>
      </c>
      <c r="O4" s="34" t="s">
        <v>6748</v>
      </c>
      <c r="P4" s="34" t="s">
        <v>6748</v>
      </c>
      <c r="Q4" s="34" t="s">
        <v>6748</v>
      </c>
      <c r="R4" s="34" t="s">
        <v>6748</v>
      </c>
      <c r="S4" s="34" t="s">
        <v>6748</v>
      </c>
      <c r="T4" s="1"/>
      <c r="U4" s="109"/>
    </row>
    <row r="5" spans="1:21" x14ac:dyDescent="0.35">
      <c r="A5" s="128" t="str">
        <f t="array" ref="A5">IFERROR(INDEX(Lists!$B$2:$B$153,SMALL(IF(Lists!$I$2:$I$153="Individual",ROW(Lists!$B$2:$B$153)),ROW(1:1))-1,1),"")</f>
        <v>Complex crisis in Afghanistan</v>
      </c>
      <c r="B5" s="129" t="str">
        <f>VLOOKUP(A5,Lists!$B$2:$G$153,2,FALSE)</f>
        <v>AFG001</v>
      </c>
      <c r="C5" s="129" t="str">
        <f>VLOOKUP(B5,'INFORM Severity - hidden'!$C$5:$D$160,2,FALSE)</f>
        <v>Afghanistan</v>
      </c>
      <c r="D5" s="129" t="str">
        <f>VLOOKUP(A5,Lists!$B$2:$G$153,3,FALSE)</f>
        <v>AFG</v>
      </c>
      <c r="E5" s="130" t="str">
        <f>VLOOKUP(A5,Lists!$B$2:$G$153,5,FALSE)</f>
        <v>Complex crisis</v>
      </c>
      <c r="F5" s="236">
        <f t="shared" ref="F5:F36" si="0">IF(OR(N5="x",K5="x"),"x",ROUND((5-GEOMEAN(((5-K5)/5*4+1),((5-N5)/5*4+1),((5-N5)/5*4+1)))/4*3.5+Q5*0.3,1))</f>
        <v>4.7</v>
      </c>
      <c r="G5" s="127">
        <f t="shared" ref="G5:G36" si="1">IF(F5="x","x",ROUNDUP(F5,0))</f>
        <v>5</v>
      </c>
      <c r="H5" s="127" t="str">
        <f t="shared" ref="H5:H36" si="2">IF(N5="x","x",IF(K5="x","x",(IF(G5=5,"Very High",IF(G5=4,"High",IF(G5=3,"Medium",IF(G5=2,"Low","Very Low")))))))</f>
        <v>Very High</v>
      </c>
      <c r="I5" s="237" t="str">
        <f>INDEX(Trends!$D$3:$D$404,MATCH(B5,Trends!$C$3:$C$404,0))</f>
        <v>Increasing</v>
      </c>
      <c r="J5" s="127" t="str">
        <f>VLOOKUP($B5,Reliability!$A$3:$I$170,9,FALSE)</f>
        <v>High</v>
      </c>
      <c r="K5" s="238">
        <f t="shared" ref="K5:K36" si="3">IF(OR(M5="x",L5="x"),"x",ROUND((5-GEOMEAN(((5-L5)/5*4+1),((5-M5)/5*4+1),((5-M5)/5*4+1)))/4*5,1))</f>
        <v>5</v>
      </c>
      <c r="L5" s="238">
        <f>VLOOKUP($B5,'Impact of the crisis'!$C$6:$N$170,12,FALSE)</f>
        <v>4.9000000000000004</v>
      </c>
      <c r="M5" s="238">
        <f>VLOOKUP($B5,'Impact of the crisis'!$C$6:$AB$170,26,FALSE)</f>
        <v>5</v>
      </c>
      <c r="N5" s="238">
        <f>VLOOKUP($B5,'Conditions of people affected'!$C$6:$R$170,16,FALSE)</f>
        <v>4.5</v>
      </c>
      <c r="O5" s="238">
        <f>VLOOKUP($B5,'Conditions of people affected'!$C$6:$R$170,9,FALSE)</f>
        <v>5</v>
      </c>
      <c r="P5" s="238">
        <f>VLOOKUP($B5,'Conditions of people affected'!$C$6:$R$170,15,FALSE)</f>
        <v>4</v>
      </c>
      <c r="Q5" s="238">
        <f t="shared" ref="Q5:Q36" si="4">IF(OR(S5="x",R5="x"),R5,ROUND((5-GEOMEAN(((5-R5)/5*4+1),((5-S5)/5*4+1)))/4*5,1))</f>
        <v>4.9000000000000004</v>
      </c>
      <c r="R5" s="238">
        <f>VLOOKUP($B5,'Complexity of the crisis'!$C$6:$AN$170,22,FALSE)</f>
        <v>4.8</v>
      </c>
      <c r="S5" s="238">
        <f>VLOOKUP($B5,'Complexity of the crisis'!$C$6:$AN$170,38,FALSE)</f>
        <v>5</v>
      </c>
      <c r="T5" s="131" t="str">
        <f>VLOOKUP(B5,Lists!$C$3:$E$163,3,FALSE)</f>
        <v>Asia</v>
      </c>
      <c r="U5" s="132">
        <f>VLOOKUP(B5,'INFORM Severity - hidden'!$C$5:$V$170,20,FALSE)</f>
        <v>44454</v>
      </c>
    </row>
    <row r="6" spans="1:21" x14ac:dyDescent="0.35">
      <c r="A6" s="128" t="str">
        <f t="array" ref="A6">IFERROR(INDEX(Lists!$B$2:$B$153,SMALL(IF(Lists!$I$2:$I$153="Individual",ROW(Lists!$B$2:$B$153)),ROW(2:2))-1,1),"")</f>
        <v>Nagorno-Karabakh Conflict in Armenia</v>
      </c>
      <c r="B6" s="129" t="str">
        <f>VLOOKUP(A6,Lists!$B$2:$G$153,2,FALSE)</f>
        <v>ARM002</v>
      </c>
      <c r="C6" s="129" t="str">
        <f>VLOOKUP(B6,'INFORM Severity - hidden'!$C$5:$D$160,2,FALSE)</f>
        <v>Armenia</v>
      </c>
      <c r="D6" s="129" t="str">
        <f>VLOOKUP(A6,Lists!$B$2:$G$153,3,FALSE)</f>
        <v>ARM</v>
      </c>
      <c r="E6" s="130" t="str">
        <f>VLOOKUP(A6,Lists!$B$2:$G$153,5,FALSE)</f>
        <v>Conflict</v>
      </c>
      <c r="F6" s="236">
        <f t="shared" si="0"/>
        <v>1.7</v>
      </c>
      <c r="G6" s="127">
        <f t="shared" si="1"/>
        <v>2</v>
      </c>
      <c r="H6" s="127" t="str">
        <f t="shared" si="2"/>
        <v>Low</v>
      </c>
      <c r="I6" s="237" t="str">
        <f>INDEX(Trends!$D$3:$D$404,MATCH(B6,Trends!$C$3:$C$404,0))</f>
        <v>Stable</v>
      </c>
      <c r="J6" s="127" t="str">
        <f>VLOOKUP($B6,Reliability!$A$3:$I$170,9,FALSE)</f>
        <v>High</v>
      </c>
      <c r="K6" s="238">
        <f t="shared" si="3"/>
        <v>2.2999999999999998</v>
      </c>
      <c r="L6" s="238">
        <f>VLOOKUP($B6,'Impact of the crisis'!$C$6:$N$170,12,FALSE)</f>
        <v>3.5</v>
      </c>
      <c r="M6" s="238">
        <f>VLOOKUP($B6,'Impact of the crisis'!$C$6:$AB$170,26,FALSE)</f>
        <v>1.5</v>
      </c>
      <c r="N6" s="238">
        <f>VLOOKUP($B6,'Conditions of people affected'!$C$6:$R$170,16,FALSE)</f>
        <v>1.2</v>
      </c>
      <c r="O6" s="238">
        <f>VLOOKUP($B6,'Conditions of people affected'!$C$6:$R$170,9,FALSE)</f>
        <v>1.4</v>
      </c>
      <c r="P6" s="238">
        <f>VLOOKUP($B6,'Conditions of people affected'!$C$6:$R$170,15,FALSE)</f>
        <v>1</v>
      </c>
      <c r="Q6" s="238">
        <f t="shared" si="4"/>
        <v>1.9</v>
      </c>
      <c r="R6" s="238">
        <f>VLOOKUP($B6,'Complexity of the crisis'!$C$6:$AN$170,22,FALSE)</f>
        <v>2.2000000000000002</v>
      </c>
      <c r="S6" s="238">
        <f>VLOOKUP($B6,'Complexity of the crisis'!$C$6:$AN$170,38,FALSE)</f>
        <v>1.5</v>
      </c>
      <c r="T6" s="131" t="str">
        <f>VLOOKUP(B6,Lists!$C$3:$E$163,3,FALSE)</f>
        <v>Middle east</v>
      </c>
      <c r="U6" s="132">
        <f>VLOOKUP(B6,'INFORM Severity - hidden'!$C$5:$V$170,20,FALSE)</f>
        <v>44413</v>
      </c>
    </row>
    <row r="7" spans="1:21" x14ac:dyDescent="0.35">
      <c r="A7" s="128" t="str">
        <f t="array" ref="A7">IFERROR(INDEX(Lists!$B$2:$B$153,SMALL(IF(Lists!$I$2:$I$153="Individual",ROW(Lists!$B$2:$B$153)),ROW(3:3))-1,1),"")</f>
        <v>Nagorno-Karabakh conflict in Azerbaijan</v>
      </c>
      <c r="B7" s="129" t="str">
        <f>VLOOKUP(A7,Lists!$B$2:$G$153,2,FALSE)</f>
        <v>AZE002</v>
      </c>
      <c r="C7" s="129" t="str">
        <f>VLOOKUP(B7,'INFORM Severity - hidden'!$C$5:$D$160,2,FALSE)</f>
        <v>Azerbaijan</v>
      </c>
      <c r="D7" s="129" t="str">
        <f>VLOOKUP(A7,Lists!$B$2:$G$153,3,FALSE)</f>
        <v>AZE</v>
      </c>
      <c r="E7" s="130" t="str">
        <f>VLOOKUP(A7,Lists!$B$2:$G$153,5,FALSE)</f>
        <v>Conflict</v>
      </c>
      <c r="F7" s="236" t="str">
        <f t="shared" si="0"/>
        <v>x</v>
      </c>
      <c r="G7" s="127" t="str">
        <f t="shared" si="1"/>
        <v>x</v>
      </c>
      <c r="H7" s="127" t="str">
        <f t="shared" si="2"/>
        <v>x</v>
      </c>
      <c r="I7" s="237" t="str">
        <f>INDEX(Trends!$D$3:$D$404,MATCH(B7,Trends!$C$3:$C$404,0))</f>
        <v>-</v>
      </c>
      <c r="J7" s="127" t="str">
        <f>VLOOKUP($B7,Reliability!$A$3:$I$170,9,FALSE)</f>
        <v>Low</v>
      </c>
      <c r="K7" s="238">
        <f t="shared" si="3"/>
        <v>3.1</v>
      </c>
      <c r="L7" s="238">
        <f>VLOOKUP($B7,'Impact of the crisis'!$C$6:$N$170,12,FALSE)</f>
        <v>2.5</v>
      </c>
      <c r="M7" s="238">
        <f>VLOOKUP($B7,'Impact of the crisis'!$C$6:$AB$170,26,FALSE)</f>
        <v>3.4</v>
      </c>
      <c r="N7" s="238" t="str">
        <f>VLOOKUP($B7,'Conditions of people affected'!$C$6:$R$170,16,FALSE)</f>
        <v>x</v>
      </c>
      <c r="O7" s="238" t="str">
        <f>VLOOKUP($B7,'Conditions of people affected'!$C$6:$R$170,9,FALSE)</f>
        <v>x</v>
      </c>
      <c r="P7" s="238" t="str">
        <f>VLOOKUP($B7,'Conditions of people affected'!$C$6:$R$170,15,FALSE)</f>
        <v>x</v>
      </c>
      <c r="Q7" s="238">
        <f t="shared" si="4"/>
        <v>3.3</v>
      </c>
      <c r="R7" s="238">
        <f>VLOOKUP($B7,'Complexity of the crisis'!$C$6:$AN$170,22,FALSE)</f>
        <v>4</v>
      </c>
      <c r="S7" s="238">
        <f>VLOOKUP($B7,'Complexity of the crisis'!$C$6:$AN$170,38,FALSE)</f>
        <v>2.5</v>
      </c>
      <c r="T7" s="131" t="str">
        <f>VLOOKUP(B7,Lists!$C$3:$E$163,3,FALSE)</f>
        <v>Middle east</v>
      </c>
      <c r="U7" s="132">
        <f>VLOOKUP(B7,'INFORM Severity - hidden'!$C$5:$V$170,20,FALSE)</f>
        <v>44349</v>
      </c>
    </row>
    <row r="8" spans="1:21" x14ac:dyDescent="0.35">
      <c r="A8" s="128" t="str">
        <f t="array" ref="A8">IFERROR(INDEX(Lists!$B$2:$B$153,SMALL(IF(Lists!$I$2:$I$153="Individual",ROW(Lists!$B$2:$B$153)),ROW(4:4))-1,1),"")</f>
        <v>Complex in Burundi</v>
      </c>
      <c r="B8" s="129" t="str">
        <f>VLOOKUP(A8,Lists!$B$2:$G$153,2,FALSE)</f>
        <v>BDI001</v>
      </c>
      <c r="C8" s="129" t="str">
        <f>VLOOKUP(B8,'INFORM Severity - hidden'!$C$5:$D$160,2,FALSE)</f>
        <v>Burundi</v>
      </c>
      <c r="D8" s="129" t="str">
        <f>VLOOKUP(A8,Lists!$B$2:$G$153,3,FALSE)</f>
        <v>BDI</v>
      </c>
      <c r="E8" s="130" t="str">
        <f>VLOOKUP(A8,Lists!$B$2:$G$153,5,FALSE)</f>
        <v>Complex crisis</v>
      </c>
      <c r="F8" s="236">
        <f t="shared" si="0"/>
        <v>3.9</v>
      </c>
      <c r="G8" s="127">
        <f t="shared" si="1"/>
        <v>4</v>
      </c>
      <c r="H8" s="127" t="str">
        <f t="shared" si="2"/>
        <v>High</v>
      </c>
      <c r="I8" s="237" t="str">
        <f>INDEX(Trends!$D$3:$D$404,MATCH(B8,Trends!$C$3:$C$404,0))</f>
        <v>Increasing</v>
      </c>
      <c r="J8" s="127" t="str">
        <f>VLOOKUP($B8,Reliability!$A$3:$I$170,9,FALSE)</f>
        <v>High</v>
      </c>
      <c r="K8" s="238">
        <f t="shared" si="3"/>
        <v>3.9</v>
      </c>
      <c r="L8" s="238">
        <f>VLOOKUP($B8,'Impact of the crisis'!$C$6:$N$170,12,FALSE)</f>
        <v>4</v>
      </c>
      <c r="M8" s="238">
        <f>VLOOKUP($B8,'Impact of the crisis'!$C$6:$AB$170,26,FALSE)</f>
        <v>3.8</v>
      </c>
      <c r="N8" s="238">
        <f>VLOOKUP($B8,'Conditions of people affected'!$C$6:$R$170,16,FALSE)</f>
        <v>4</v>
      </c>
      <c r="O8" s="238">
        <f>VLOOKUP($B8,'Conditions of people affected'!$C$6:$R$170,9,FALSE)</f>
        <v>4</v>
      </c>
      <c r="P8" s="238">
        <f>VLOOKUP($B8,'Conditions of people affected'!$C$6:$R$170,15,FALSE)</f>
        <v>4</v>
      </c>
      <c r="Q8" s="238">
        <f t="shared" si="4"/>
        <v>3.6</v>
      </c>
      <c r="R8" s="238">
        <f>VLOOKUP($B8,'Complexity of the crisis'!$C$6:$AN$170,22,FALSE)</f>
        <v>3.6</v>
      </c>
      <c r="S8" s="238">
        <f>VLOOKUP($B8,'Complexity of the crisis'!$C$6:$AN$170,38,FALSE)</f>
        <v>3.5</v>
      </c>
      <c r="T8" s="131" t="str">
        <f>VLOOKUP(B8,Lists!$C$3:$E$163,3,FALSE)</f>
        <v>Africa</v>
      </c>
      <c r="U8" s="132">
        <f>VLOOKUP(B8,'INFORM Severity - hidden'!$C$5:$V$170,20,FALSE)</f>
        <v>44356</v>
      </c>
    </row>
    <row r="9" spans="1:21" x14ac:dyDescent="0.35">
      <c r="A9" s="128" t="str">
        <f t="array" ref="A9">IFERROR(INDEX(Lists!$B$2:$B$153,SMALL(IF(Lists!$I$2:$I$153="Individual",ROW(Lists!$B$2:$B$153)),ROW(5:5))-1,1),"")</f>
        <v>Conflict in Burkina Faso</v>
      </c>
      <c r="B9" s="129" t="str">
        <f>VLOOKUP(A9,Lists!$B$2:$G$153,2,FALSE)</f>
        <v>BFA002</v>
      </c>
      <c r="C9" s="129" t="str">
        <f>VLOOKUP(B9,'INFORM Severity - hidden'!$C$5:$D$160,2,FALSE)</f>
        <v>Burkina Faso</v>
      </c>
      <c r="D9" s="129" t="str">
        <f>VLOOKUP(A9,Lists!$B$2:$G$153,3,FALSE)</f>
        <v>BFA</v>
      </c>
      <c r="E9" s="130" t="str">
        <f>VLOOKUP(A9,Lists!$B$2:$G$153,5,FALSE)</f>
        <v>Conflict</v>
      </c>
      <c r="F9" s="236">
        <f t="shared" si="0"/>
        <v>4.0999999999999996</v>
      </c>
      <c r="G9" s="127">
        <f t="shared" si="1"/>
        <v>5</v>
      </c>
      <c r="H9" s="127" t="str">
        <f t="shared" si="2"/>
        <v>Very High</v>
      </c>
      <c r="I9" s="237" t="str">
        <f>INDEX(Trends!$D$3:$D$404,MATCH(B9,Trends!$C$3:$C$404,0))</f>
        <v>Increasing</v>
      </c>
      <c r="J9" s="127" t="str">
        <f>VLOOKUP($B9,Reliability!$A$3:$I$170,9,FALSE)</f>
        <v>Very High</v>
      </c>
      <c r="K9" s="238">
        <f t="shared" si="3"/>
        <v>4.0999999999999996</v>
      </c>
      <c r="L9" s="238">
        <f>VLOOKUP($B9,'Impact of the crisis'!$C$6:$N$170,12,FALSE)</f>
        <v>2.5</v>
      </c>
      <c r="M9" s="238">
        <f>VLOOKUP($B9,'Impact of the crisis'!$C$6:$AB$170,26,FALSE)</f>
        <v>4.5999999999999996</v>
      </c>
      <c r="N9" s="238">
        <f>VLOOKUP($B9,'Conditions of people affected'!$C$6:$R$170,16,FALSE)</f>
        <v>4.3</v>
      </c>
      <c r="O9" s="238">
        <f>VLOOKUP($B9,'Conditions of people affected'!$C$6:$R$170,9,FALSE)</f>
        <v>3.6</v>
      </c>
      <c r="P9" s="238">
        <f>VLOOKUP($B9,'Conditions of people affected'!$C$6:$R$170,15,FALSE)</f>
        <v>5</v>
      </c>
      <c r="Q9" s="238">
        <f t="shared" si="4"/>
        <v>3.7</v>
      </c>
      <c r="R9" s="238">
        <f>VLOOKUP($B9,'Complexity of the crisis'!$C$6:$AN$170,22,FALSE)</f>
        <v>3.9</v>
      </c>
      <c r="S9" s="238">
        <f>VLOOKUP($B9,'Complexity of the crisis'!$C$6:$AN$170,38,FALSE)</f>
        <v>3.5</v>
      </c>
      <c r="T9" s="131" t="str">
        <f>VLOOKUP(B9,Lists!$C$3:$E$163,3,FALSE)</f>
        <v>Africa</v>
      </c>
      <c r="U9" s="132">
        <f>VLOOKUP(B9,'INFORM Severity - hidden'!$C$5:$V$170,20,FALSE)</f>
        <v>44377</v>
      </c>
    </row>
    <row r="10" spans="1:21" x14ac:dyDescent="0.35">
      <c r="A10" s="128" t="str">
        <f t="array" ref="A10">IFERROR(INDEX(Lists!$B$2:$B$153,SMALL(IF(Lists!$I$2:$I$153="Individual",ROW(Lists!$B$2:$B$153)),ROW(6:6))-1,1),"")</f>
        <v>Rohingya refugee crisis</v>
      </c>
      <c r="B10" s="129" t="str">
        <f>VLOOKUP(A10,Lists!$B$2:$G$153,2,FALSE)</f>
        <v>BGD002</v>
      </c>
      <c r="C10" s="129" t="str">
        <f>VLOOKUP(B10,'INFORM Severity - hidden'!$C$5:$D$160,2,FALSE)</f>
        <v>Bangladesh</v>
      </c>
      <c r="D10" s="129" t="str">
        <f>VLOOKUP(A10,Lists!$B$2:$G$153,3,FALSE)</f>
        <v>BGD</v>
      </c>
      <c r="E10" s="130" t="str">
        <f>VLOOKUP(A10,Lists!$B$2:$G$153,5,FALSE)</f>
        <v>International displacement</v>
      </c>
      <c r="F10" s="236">
        <f t="shared" si="0"/>
        <v>3.2</v>
      </c>
      <c r="G10" s="127">
        <f t="shared" si="1"/>
        <v>4</v>
      </c>
      <c r="H10" s="127" t="str">
        <f t="shared" si="2"/>
        <v>High</v>
      </c>
      <c r="I10" s="237" t="str">
        <f>INDEX(Trends!$D$3:$D$404,MATCH(B10,Trends!$C$3:$C$404,0))</f>
        <v>Increasing</v>
      </c>
      <c r="J10" s="127" t="str">
        <f>VLOOKUP($B10,Reliability!$A$3:$I$170,9,FALSE)</f>
        <v>Very High</v>
      </c>
      <c r="K10" s="238">
        <f t="shared" si="3"/>
        <v>2.8</v>
      </c>
      <c r="L10" s="238">
        <f>VLOOKUP($B10,'Impact of the crisis'!$C$6:$N$170,12,FALSE)</f>
        <v>0.1</v>
      </c>
      <c r="M10" s="238">
        <f>VLOOKUP($B10,'Impact of the crisis'!$C$6:$AB$170,26,FALSE)</f>
        <v>3.7</v>
      </c>
      <c r="N10" s="238">
        <f>VLOOKUP($B10,'Conditions of people affected'!$C$6:$R$170,16,FALSE)</f>
        <v>3.3</v>
      </c>
      <c r="O10" s="238">
        <f>VLOOKUP($B10,'Conditions of people affected'!$C$6:$R$170,9,FALSE)</f>
        <v>3.6</v>
      </c>
      <c r="P10" s="238">
        <f>VLOOKUP($B10,'Conditions of people affected'!$C$6:$R$170,15,FALSE)</f>
        <v>3</v>
      </c>
      <c r="Q10" s="238">
        <f t="shared" si="4"/>
        <v>3.2</v>
      </c>
      <c r="R10" s="238">
        <f>VLOOKUP($B10,'Complexity of the crisis'!$C$6:$AN$170,22,FALSE)</f>
        <v>3.3</v>
      </c>
      <c r="S10" s="238">
        <f>VLOOKUP($B10,'Complexity of the crisis'!$C$6:$AN$170,38,FALSE)</f>
        <v>3</v>
      </c>
      <c r="T10" s="131" t="str">
        <f>VLOOKUP(B10,Lists!$C$3:$E$163,3,FALSE)</f>
        <v>Asia</v>
      </c>
      <c r="U10" s="132">
        <f>VLOOKUP(B10,'INFORM Severity - hidden'!$C$5:$V$170,20,FALSE)</f>
        <v>44466</v>
      </c>
    </row>
    <row r="11" spans="1:21" x14ac:dyDescent="0.35">
      <c r="A11" s="128" t="str">
        <f t="array" ref="A11">IFERROR(INDEX(Lists!$B$2:$B$153,SMALL(IF(Lists!$I$2:$I$153="Individual",ROW(Lists!$B$2:$B$153)),ROW(7:7))-1,1),"")</f>
        <v>Venezuela displacement in Brazil</v>
      </c>
      <c r="B11" s="129" t="str">
        <f>VLOOKUP(A11,Lists!$B$2:$G$153,2,FALSE)</f>
        <v>BRA002</v>
      </c>
      <c r="C11" s="129" t="str">
        <f>VLOOKUP(B11,'INFORM Severity - hidden'!$C$5:$D$160,2,FALSE)</f>
        <v>Brazil</v>
      </c>
      <c r="D11" s="129" t="str">
        <f>VLOOKUP(A11,Lists!$B$2:$G$153,3,FALSE)</f>
        <v>BRA</v>
      </c>
      <c r="E11" s="130" t="str">
        <f>VLOOKUP(A11,Lists!$B$2:$G$153,5,FALSE)</f>
        <v>International displacement</v>
      </c>
      <c r="F11" s="236">
        <f t="shared" si="0"/>
        <v>2.6</v>
      </c>
      <c r="G11" s="127">
        <f t="shared" si="1"/>
        <v>3</v>
      </c>
      <c r="H11" s="127" t="str">
        <f t="shared" si="2"/>
        <v>Medium</v>
      </c>
      <c r="I11" s="237" t="str">
        <f>INDEX(Trends!$D$3:$D$404,MATCH(B11,Trends!$C$3:$C$404,0))</f>
        <v>Increasing</v>
      </c>
      <c r="J11" s="127" t="str">
        <f>VLOOKUP($B11,Reliability!$A$3:$I$170,9,FALSE)</f>
        <v>Medium</v>
      </c>
      <c r="K11" s="238">
        <f t="shared" si="3"/>
        <v>2.2999999999999998</v>
      </c>
      <c r="L11" s="238">
        <f>VLOOKUP($B11,'Impact of the crisis'!$C$6:$N$170,12,FALSE)</f>
        <v>1.2</v>
      </c>
      <c r="M11" s="238">
        <f>VLOOKUP($B11,'Impact of the crisis'!$C$6:$AB$170,26,FALSE)</f>
        <v>2.8</v>
      </c>
      <c r="N11" s="238">
        <f>VLOOKUP($B11,'Conditions of people affected'!$C$6:$R$170,16,FALSE)</f>
        <v>2.9</v>
      </c>
      <c r="O11" s="238">
        <f>VLOOKUP($B11,'Conditions of people affected'!$C$6:$R$170,9,FALSE)</f>
        <v>2.8</v>
      </c>
      <c r="P11" s="238">
        <f>VLOOKUP($B11,'Conditions of people affected'!$C$6:$R$170,15,FALSE)</f>
        <v>3</v>
      </c>
      <c r="Q11" s="238">
        <f t="shared" si="4"/>
        <v>2.5</v>
      </c>
      <c r="R11" s="238">
        <f>VLOOKUP($B11,'Complexity of the crisis'!$C$6:$AN$170,22,FALSE)</f>
        <v>3</v>
      </c>
      <c r="S11" s="238">
        <f>VLOOKUP($B11,'Complexity of the crisis'!$C$6:$AN$170,38,FALSE)</f>
        <v>2</v>
      </c>
      <c r="T11" s="131" t="str">
        <f>VLOOKUP(B11,Lists!$C$3:$E$163,3,FALSE)</f>
        <v>Americas</v>
      </c>
      <c r="U11" s="132">
        <f>VLOOKUP(B11,'INFORM Severity - hidden'!$C$5:$V$170,20,FALSE)</f>
        <v>44358</v>
      </c>
    </row>
    <row r="12" spans="1:21" x14ac:dyDescent="0.35">
      <c r="A12" s="128" t="str">
        <f t="array" ref="A12">IFERROR(INDEX(Lists!$B$2:$B$153,SMALL(IF(Lists!$I$2:$I$153="Individual",ROW(Lists!$B$2:$B$153)),ROW(8:8))-1,1),"")</f>
        <v>Complex crisis in CAR</v>
      </c>
      <c r="B12" s="129" t="str">
        <f>VLOOKUP(A12,Lists!$B$2:$G$153,2,FALSE)</f>
        <v>CAF001</v>
      </c>
      <c r="C12" s="129" t="str">
        <f>VLOOKUP(B12,'INFORM Severity - hidden'!$C$5:$D$160,2,FALSE)</f>
        <v>CAR</v>
      </c>
      <c r="D12" s="129" t="str">
        <f>VLOOKUP(A12,Lists!$B$2:$G$153,3,FALSE)</f>
        <v>CAF</v>
      </c>
      <c r="E12" s="130" t="str">
        <f>VLOOKUP(A12,Lists!$B$2:$G$153,5,FALSE)</f>
        <v>Complex crisis</v>
      </c>
      <c r="F12" s="236">
        <f t="shared" si="0"/>
        <v>4.3</v>
      </c>
      <c r="G12" s="127">
        <f t="shared" si="1"/>
        <v>5</v>
      </c>
      <c r="H12" s="127" t="str">
        <f t="shared" si="2"/>
        <v>Very High</v>
      </c>
      <c r="I12" s="237" t="str">
        <f>INDEX(Trends!$D$3:$D$404,MATCH(B12,Trends!$C$3:$C$404,0))</f>
        <v>Increasing</v>
      </c>
      <c r="J12" s="127" t="str">
        <f>VLOOKUP($B12,Reliability!$A$3:$I$170,9,FALSE)</f>
        <v>Medium</v>
      </c>
      <c r="K12" s="238">
        <f t="shared" si="3"/>
        <v>4.4000000000000004</v>
      </c>
      <c r="L12" s="238">
        <f>VLOOKUP($B12,'Impact of the crisis'!$C$6:$N$170,12,FALSE)</f>
        <v>4.3</v>
      </c>
      <c r="M12" s="238">
        <f>VLOOKUP($B12,'Impact of the crisis'!$C$6:$AB$170,26,FALSE)</f>
        <v>4.5</v>
      </c>
      <c r="N12" s="238">
        <f>VLOOKUP($B12,'Conditions of people affected'!$C$6:$R$170,16,FALSE)</f>
        <v>4.05</v>
      </c>
      <c r="O12" s="238">
        <f>VLOOKUP($B12,'Conditions of people affected'!$C$6:$R$170,9,FALSE)</f>
        <v>4.0999999999999996</v>
      </c>
      <c r="P12" s="238">
        <f>VLOOKUP($B12,'Conditions of people affected'!$C$6:$R$170,15,FALSE)</f>
        <v>4</v>
      </c>
      <c r="Q12" s="238">
        <f t="shared" si="4"/>
        <v>4.5</v>
      </c>
      <c r="R12" s="238">
        <f>VLOOKUP($B12,'Complexity of the crisis'!$C$6:$AN$170,22,FALSE)</f>
        <v>4.5</v>
      </c>
      <c r="S12" s="238">
        <f>VLOOKUP($B12,'Complexity of the crisis'!$C$6:$AN$170,38,FALSE)</f>
        <v>4.5</v>
      </c>
      <c r="T12" s="131" t="str">
        <f>VLOOKUP(B12,Lists!$C$3:$E$163,3,FALSE)</f>
        <v>Africa</v>
      </c>
      <c r="U12" s="132">
        <f>VLOOKUP(B12,'INFORM Severity - hidden'!$C$5:$V$170,20,FALSE)</f>
        <v>44467</v>
      </c>
    </row>
    <row r="13" spans="1:21" x14ac:dyDescent="0.35">
      <c r="A13" s="128" t="str">
        <f t="array" ref="A13">IFERROR(INDEX(Lists!$B$2:$B$153,SMALL(IF(Lists!$I$2:$I$153="Individual",ROW(Lists!$B$2:$B$153)),ROW(9:9))-1,1),"")</f>
        <v>Boko Haram in Cameroon</v>
      </c>
      <c r="B13" s="129" t="str">
        <f>VLOOKUP(A13,Lists!$B$2:$G$153,2,FALSE)</f>
        <v>CMR002</v>
      </c>
      <c r="C13" s="129" t="str">
        <f>VLOOKUP(B13,'INFORM Severity - hidden'!$C$5:$D$160,2,FALSE)</f>
        <v>Cameroon</v>
      </c>
      <c r="D13" s="129" t="str">
        <f>VLOOKUP(A13,Lists!$B$2:$G$153,3,FALSE)</f>
        <v>CMR</v>
      </c>
      <c r="E13" s="130" t="str">
        <f>VLOOKUP(A13,Lists!$B$2:$G$153,5,FALSE)</f>
        <v>Conflict</v>
      </c>
      <c r="F13" s="236">
        <f t="shared" si="0"/>
        <v>3.4</v>
      </c>
      <c r="G13" s="127">
        <f t="shared" si="1"/>
        <v>4</v>
      </c>
      <c r="H13" s="127" t="str">
        <f t="shared" si="2"/>
        <v>High</v>
      </c>
      <c r="I13" s="237" t="str">
        <f>INDEX(Trends!$D$3:$D$404,MATCH(B13,Trends!$C$3:$C$404,0))</f>
        <v>Increasing</v>
      </c>
      <c r="J13" s="127" t="str">
        <f>VLOOKUP($B13,Reliability!$A$3:$I$170,9,FALSE)</f>
        <v>High</v>
      </c>
      <c r="K13" s="238">
        <f t="shared" si="3"/>
        <v>3.1</v>
      </c>
      <c r="L13" s="238">
        <f>VLOOKUP($B13,'Impact of the crisis'!$C$6:$N$170,12,FALSE)</f>
        <v>1.5</v>
      </c>
      <c r="M13" s="238">
        <f>VLOOKUP($B13,'Impact of the crisis'!$C$6:$AB$170,26,FALSE)</f>
        <v>3.7</v>
      </c>
      <c r="N13" s="238">
        <f>VLOOKUP($B13,'Conditions of people affected'!$C$6:$R$170,16,FALSE)</f>
        <v>3</v>
      </c>
      <c r="O13" s="238">
        <f>VLOOKUP($B13,'Conditions of people affected'!$C$6:$R$170,9,FALSE)</f>
        <v>3</v>
      </c>
      <c r="P13" s="238">
        <f>VLOOKUP($B13,'Conditions of people affected'!$C$6:$R$170,15,FALSE)</f>
        <v>3</v>
      </c>
      <c r="Q13" s="238">
        <f t="shared" si="4"/>
        <v>4.0999999999999996</v>
      </c>
      <c r="R13" s="238">
        <f>VLOOKUP($B13,'Complexity of the crisis'!$C$6:$AN$170,22,FALSE)</f>
        <v>4.2</v>
      </c>
      <c r="S13" s="238">
        <f>VLOOKUP($B13,'Complexity of the crisis'!$C$6:$AN$170,38,FALSE)</f>
        <v>4</v>
      </c>
      <c r="T13" s="131" t="str">
        <f>VLOOKUP(B13,Lists!$C$3:$E$163,3,FALSE)</f>
        <v>Africa</v>
      </c>
      <c r="U13" s="132">
        <f>VLOOKUP(B13,'INFORM Severity - hidden'!$C$5:$V$170,20,FALSE)</f>
        <v>44351</v>
      </c>
    </row>
    <row r="14" spans="1:21" x14ac:dyDescent="0.35">
      <c r="A14" s="128" t="str">
        <f t="array" ref="A14">IFERROR(INDEX(Lists!$B$2:$B$153,SMALL(IF(Lists!$I$2:$I$153="Individual",ROW(Lists!$B$2:$B$153)),ROW(10:10))-1,1),"")</f>
        <v>Anglophone Crisis in Cameroon</v>
      </c>
      <c r="B14" s="129" t="str">
        <f>VLOOKUP(A14,Lists!$B$2:$G$153,2,FALSE)</f>
        <v>CMR003</v>
      </c>
      <c r="C14" s="129" t="str">
        <f>VLOOKUP(B14,'INFORM Severity - hidden'!$C$5:$D$160,2,FALSE)</f>
        <v>Cameroon</v>
      </c>
      <c r="D14" s="129" t="str">
        <f>VLOOKUP(A14,Lists!$B$2:$G$153,3,FALSE)</f>
        <v>CMR</v>
      </c>
      <c r="E14" s="130" t="str">
        <f>VLOOKUP(A14,Lists!$B$2:$G$153,5,FALSE)</f>
        <v>Conflict</v>
      </c>
      <c r="F14" s="236">
        <f t="shared" si="0"/>
        <v>3.4</v>
      </c>
      <c r="G14" s="127">
        <f t="shared" si="1"/>
        <v>4</v>
      </c>
      <c r="H14" s="127" t="str">
        <f t="shared" si="2"/>
        <v>High</v>
      </c>
      <c r="I14" s="237" t="str">
        <f>INDEX(Trends!$D$3:$D$404,MATCH(B14,Trends!$C$3:$C$404,0))</f>
        <v>Stable</v>
      </c>
      <c r="J14" s="127" t="str">
        <f>VLOOKUP($B14,Reliability!$A$3:$I$170,9,FALSE)</f>
        <v>High</v>
      </c>
      <c r="K14" s="238">
        <f t="shared" si="3"/>
        <v>3.2</v>
      </c>
      <c r="L14" s="238">
        <f>VLOOKUP($B14,'Impact of the crisis'!$C$6:$N$170,12,FALSE)</f>
        <v>1.7</v>
      </c>
      <c r="M14" s="238">
        <f>VLOOKUP($B14,'Impact of the crisis'!$C$6:$AB$170,26,FALSE)</f>
        <v>3.8</v>
      </c>
      <c r="N14" s="238">
        <f>VLOOKUP($B14,'Conditions of people affected'!$C$6:$R$170,16,FALSE)</f>
        <v>3.15</v>
      </c>
      <c r="O14" s="238">
        <f>VLOOKUP($B14,'Conditions of people affected'!$C$6:$R$170,9,FALSE)</f>
        <v>3.3</v>
      </c>
      <c r="P14" s="238">
        <f>VLOOKUP($B14,'Conditions of people affected'!$C$6:$R$170,15,FALSE)</f>
        <v>3</v>
      </c>
      <c r="Q14" s="238">
        <f t="shared" si="4"/>
        <v>4.0999999999999996</v>
      </c>
      <c r="R14" s="238">
        <f>VLOOKUP($B14,'Complexity of the crisis'!$C$6:$AN$170,22,FALSE)</f>
        <v>4.2</v>
      </c>
      <c r="S14" s="238">
        <f>VLOOKUP($B14,'Complexity of the crisis'!$C$6:$AN$170,38,FALSE)</f>
        <v>4</v>
      </c>
      <c r="T14" s="131" t="str">
        <f>VLOOKUP(B14,Lists!$C$3:$E$163,3,FALSE)</f>
        <v>Africa</v>
      </c>
      <c r="U14" s="132">
        <f>VLOOKUP(B14,'INFORM Severity - hidden'!$C$5:$V$170,20,FALSE)</f>
        <v>44350</v>
      </c>
    </row>
    <row r="15" spans="1:21" x14ac:dyDescent="0.35">
      <c r="A15" s="128" t="str">
        <f t="array" ref="A15">IFERROR(INDEX(Lists!$B$2:$B$153,SMALL(IF(Lists!$I$2:$I$153="Individual",ROW(Lists!$B$2:$B$153)),ROW(11:11))-1,1),"")</f>
        <v>CAR refugees in Cameroon</v>
      </c>
      <c r="B15" s="129" t="str">
        <f>VLOOKUP(A15,Lists!$B$2:$G$153,2,FALSE)</f>
        <v>CMR004</v>
      </c>
      <c r="C15" s="129" t="str">
        <f>VLOOKUP(B15,'INFORM Severity - hidden'!$C$5:$D$160,2,FALSE)</f>
        <v>Cameroon</v>
      </c>
      <c r="D15" s="129" t="str">
        <f>VLOOKUP(A15,Lists!$B$2:$G$153,3,FALSE)</f>
        <v>CMR</v>
      </c>
      <c r="E15" s="130" t="str">
        <f>VLOOKUP(A15,Lists!$B$2:$G$153,5,FALSE)</f>
        <v>International displacement</v>
      </c>
      <c r="F15" s="236">
        <f t="shared" si="0"/>
        <v>3</v>
      </c>
      <c r="G15" s="127">
        <f t="shared" si="1"/>
        <v>3</v>
      </c>
      <c r="H15" s="127" t="str">
        <f t="shared" si="2"/>
        <v>Medium</v>
      </c>
      <c r="I15" s="237" t="str">
        <f>INDEX(Trends!$D$3:$D$404,MATCH(B15,Trends!$C$3:$C$404,0))</f>
        <v>Increasing</v>
      </c>
      <c r="J15" s="127" t="str">
        <f>VLOOKUP($B15,Reliability!$A$3:$I$170,9,FALSE)</f>
        <v>Medium</v>
      </c>
      <c r="K15" s="238">
        <f t="shared" si="3"/>
        <v>2.8</v>
      </c>
      <c r="L15" s="238">
        <f>VLOOKUP($B15,'Impact of the crisis'!$C$6:$N$170,12,FALSE)</f>
        <v>1.7</v>
      </c>
      <c r="M15" s="238">
        <f>VLOOKUP($B15,'Impact of the crisis'!$C$6:$AB$170,26,FALSE)</f>
        <v>3.2</v>
      </c>
      <c r="N15" s="238">
        <f>VLOOKUP($B15,'Conditions of people affected'!$C$6:$R$170,16,FALSE)</f>
        <v>2.75</v>
      </c>
      <c r="O15" s="238">
        <f>VLOOKUP($B15,'Conditions of people affected'!$C$6:$R$170,9,FALSE)</f>
        <v>2.5</v>
      </c>
      <c r="P15" s="238">
        <f>VLOOKUP($B15,'Conditions of people affected'!$C$6:$R$170,15,FALSE)</f>
        <v>3</v>
      </c>
      <c r="Q15" s="238">
        <f t="shared" si="4"/>
        <v>3.5</v>
      </c>
      <c r="R15" s="238">
        <f>VLOOKUP($B15,'Complexity of the crisis'!$C$6:$AN$170,22,FALSE)</f>
        <v>4.2</v>
      </c>
      <c r="S15" s="238">
        <f>VLOOKUP($B15,'Complexity of the crisis'!$C$6:$AN$170,38,FALSE)</f>
        <v>2.5</v>
      </c>
      <c r="T15" s="131" t="str">
        <f>VLOOKUP(B15,Lists!$C$3:$E$163,3,FALSE)</f>
        <v>Africa</v>
      </c>
      <c r="U15" s="132">
        <f>VLOOKUP(B15,'INFORM Severity - hidden'!$C$5:$V$170,20,FALSE)</f>
        <v>44350</v>
      </c>
    </row>
    <row r="16" spans="1:21" x14ac:dyDescent="0.35">
      <c r="A16" s="128" t="str">
        <f t="array" ref="A16">IFERROR(INDEX(Lists!$B$2:$B$153,SMALL(IF(Lists!$I$2:$I$153="Individual",ROW(Lists!$B$2:$B$153)),ROW(12:12))-1,1),"")</f>
        <v>Complex crisis in DRC</v>
      </c>
      <c r="B16" s="129" t="str">
        <f>VLOOKUP(A16,Lists!$B$2:$G$153,2,FALSE)</f>
        <v>COD001</v>
      </c>
      <c r="C16" s="129" t="str">
        <f>VLOOKUP(B16,'INFORM Severity - hidden'!$C$5:$D$160,2,FALSE)</f>
        <v>DRC</v>
      </c>
      <c r="D16" s="129" t="str">
        <f>VLOOKUP(A16,Lists!$B$2:$G$153,3,FALSE)</f>
        <v>COD</v>
      </c>
      <c r="E16" s="130" t="str">
        <f>VLOOKUP(A16,Lists!$B$2:$G$153,5,FALSE)</f>
        <v>Complex crisis</v>
      </c>
      <c r="F16" s="236">
        <f t="shared" si="0"/>
        <v>4.5999999999999996</v>
      </c>
      <c r="G16" s="127">
        <f t="shared" si="1"/>
        <v>5</v>
      </c>
      <c r="H16" s="127" t="str">
        <f t="shared" si="2"/>
        <v>Very High</v>
      </c>
      <c r="I16" s="237" t="str">
        <f>INDEX(Trends!$D$3:$D$404,MATCH(B16,Trends!$C$3:$C$404,0))</f>
        <v>Increasing</v>
      </c>
      <c r="J16" s="127" t="str">
        <f>VLOOKUP($B16,Reliability!$A$3:$I$170,9,FALSE)</f>
        <v>High</v>
      </c>
      <c r="K16" s="238">
        <f t="shared" si="3"/>
        <v>4.5</v>
      </c>
      <c r="L16" s="238">
        <f>VLOOKUP($B16,'Impact of the crisis'!$C$6:$N$170,12,FALSE)</f>
        <v>5</v>
      </c>
      <c r="M16" s="238">
        <f>VLOOKUP($B16,'Impact of the crisis'!$C$6:$AB$170,26,FALSE)</f>
        <v>4.0999999999999996</v>
      </c>
      <c r="N16" s="238">
        <f>VLOOKUP($B16,'Conditions of people affected'!$C$6:$R$170,16,FALSE)</f>
        <v>4.5</v>
      </c>
      <c r="O16" s="238">
        <f>VLOOKUP($B16,'Conditions of people affected'!$C$6:$R$170,9,FALSE)</f>
        <v>5</v>
      </c>
      <c r="P16" s="238">
        <f>VLOOKUP($B16,'Conditions of people affected'!$C$6:$R$170,15,FALSE)</f>
        <v>4</v>
      </c>
      <c r="Q16" s="238">
        <f t="shared" si="4"/>
        <v>4.8</v>
      </c>
      <c r="R16" s="238">
        <f>VLOOKUP($B16,'Complexity of the crisis'!$C$6:$AN$170,22,FALSE)</f>
        <v>5.0999999999999996</v>
      </c>
      <c r="S16" s="238">
        <f>VLOOKUP($B16,'Complexity of the crisis'!$C$6:$AN$170,38,FALSE)</f>
        <v>4.5</v>
      </c>
      <c r="T16" s="131" t="str">
        <f>VLOOKUP(B16,Lists!$C$3:$E$163,3,FALSE)</f>
        <v>Africa</v>
      </c>
      <c r="U16" s="132">
        <f>VLOOKUP(B16,'INFORM Severity - hidden'!$C$5:$V$170,20,FALSE)</f>
        <v>44396</v>
      </c>
    </row>
    <row r="17" spans="1:21" x14ac:dyDescent="0.35">
      <c r="A17" s="128" t="str">
        <f t="array" ref="A17">IFERROR(INDEX(Lists!$B$2:$B$153,SMALL(IF(Lists!$I$2:$I$153="Individual",ROW(Lists!$B$2:$B$153)),ROW(13:13))-1,1),"")</f>
        <v>Complex crisis in Congo</v>
      </c>
      <c r="B17" s="129" t="str">
        <f>VLOOKUP(A17,Lists!$B$2:$G$153,2,FALSE)</f>
        <v>COG001</v>
      </c>
      <c r="C17" s="129" t="str">
        <f>VLOOKUP(B17,'INFORM Severity - hidden'!$C$5:$D$160,2,FALSE)</f>
        <v>Congo</v>
      </c>
      <c r="D17" s="129" t="str">
        <f>VLOOKUP(A17,Lists!$B$2:$G$153,3,FALSE)</f>
        <v>COG</v>
      </c>
      <c r="E17" s="130" t="str">
        <f>VLOOKUP(A17,Lists!$B$2:$G$153,5,FALSE)</f>
        <v>Complex crisis</v>
      </c>
      <c r="F17" s="236">
        <f t="shared" si="0"/>
        <v>3.4</v>
      </c>
      <c r="G17" s="127">
        <f t="shared" si="1"/>
        <v>4</v>
      </c>
      <c r="H17" s="127" t="str">
        <f t="shared" si="2"/>
        <v>High</v>
      </c>
      <c r="I17" s="237" t="str">
        <f>INDEX(Trends!$D$3:$D$404,MATCH(B17,Trends!$C$3:$C$404,0))</f>
        <v>Increasing</v>
      </c>
      <c r="J17" s="127" t="str">
        <f>VLOOKUP($B17,Reliability!$A$3:$I$170,9,FALSE)</f>
        <v>Low</v>
      </c>
      <c r="K17" s="238">
        <f t="shared" si="3"/>
        <v>3.6</v>
      </c>
      <c r="L17" s="238">
        <f>VLOOKUP($B17,'Impact of the crisis'!$C$6:$N$170,12,FALSE)</f>
        <v>4.2</v>
      </c>
      <c r="M17" s="238">
        <f>VLOOKUP($B17,'Impact of the crisis'!$C$6:$AB$170,26,FALSE)</f>
        <v>3.3</v>
      </c>
      <c r="N17" s="238">
        <f>VLOOKUP($B17,'Conditions of people affected'!$C$6:$R$170,16,FALSE)</f>
        <v>3.25</v>
      </c>
      <c r="O17" s="238">
        <f>VLOOKUP($B17,'Conditions of people affected'!$C$6:$R$170,9,FALSE)</f>
        <v>3.5</v>
      </c>
      <c r="P17" s="238">
        <f>VLOOKUP($B17,'Conditions of people affected'!$C$6:$R$170,15,FALSE)</f>
        <v>3</v>
      </c>
      <c r="Q17" s="238">
        <f t="shared" si="4"/>
        <v>3.3</v>
      </c>
      <c r="R17" s="238">
        <f>VLOOKUP($B17,'Complexity of the crisis'!$C$6:$AN$170,22,FALSE)</f>
        <v>3.1</v>
      </c>
      <c r="S17" s="238">
        <f>VLOOKUP($B17,'Complexity of the crisis'!$C$6:$AN$170,38,FALSE)</f>
        <v>3.5</v>
      </c>
      <c r="T17" s="131" t="str">
        <f>VLOOKUP(B17,Lists!$C$3:$E$163,3,FALSE)</f>
        <v>Africa</v>
      </c>
      <c r="U17" s="132">
        <f>VLOOKUP(B17,'INFORM Severity - hidden'!$C$5:$V$170,20,FALSE)</f>
        <v>44356</v>
      </c>
    </row>
    <row r="18" spans="1:21" x14ac:dyDescent="0.35">
      <c r="A18" s="128" t="str">
        <f t="array" ref="A18">IFERROR(INDEX(Lists!$B$2:$B$153,SMALL(IF(Lists!$I$2:$I$153="Individual",ROW(Lists!$B$2:$B$153)),ROW(14:14))-1,1),"")</f>
        <v>Complex crisis in Colombia</v>
      </c>
      <c r="B18" s="129" t="str">
        <f>VLOOKUP(A18,Lists!$B$2:$G$153,2,FALSE)</f>
        <v>COL001</v>
      </c>
      <c r="C18" s="129" t="str">
        <f>VLOOKUP(B18,'INFORM Severity - hidden'!$C$5:$D$160,2,FALSE)</f>
        <v>Colombia</v>
      </c>
      <c r="D18" s="129" t="str">
        <f>VLOOKUP(A18,Lists!$B$2:$G$153,3,FALSE)</f>
        <v>COL</v>
      </c>
      <c r="E18" s="130" t="str">
        <f>VLOOKUP(A18,Lists!$B$2:$G$153,5,FALSE)</f>
        <v>Complex crisis</v>
      </c>
      <c r="F18" s="236">
        <f t="shared" si="0"/>
        <v>4.5</v>
      </c>
      <c r="G18" s="127">
        <f t="shared" si="1"/>
        <v>5</v>
      </c>
      <c r="H18" s="127" t="str">
        <f t="shared" si="2"/>
        <v>Very High</v>
      </c>
      <c r="I18" s="237" t="str">
        <f>INDEX(Trends!$D$3:$D$404,MATCH(B18,Trends!$C$3:$C$404,0))</f>
        <v>Increasing</v>
      </c>
      <c r="J18" s="127" t="str">
        <f>VLOOKUP($B18,Reliability!$A$3:$I$170,9,FALSE)</f>
        <v>High</v>
      </c>
      <c r="K18" s="238">
        <f t="shared" si="3"/>
        <v>4</v>
      </c>
      <c r="L18" s="238">
        <f>VLOOKUP($B18,'Impact of the crisis'!$C$6:$N$170,12,FALSE)</f>
        <v>5</v>
      </c>
      <c r="M18" s="238">
        <f>VLOOKUP($B18,'Impact of the crisis'!$C$6:$AB$170,26,FALSE)</f>
        <v>3.3</v>
      </c>
      <c r="N18" s="238">
        <f>VLOOKUP($B18,'Conditions of people affected'!$C$6:$R$170,16,FALSE)</f>
        <v>5</v>
      </c>
      <c r="O18" s="238">
        <f>VLOOKUP($B18,'Conditions of people affected'!$C$6:$R$170,9,FALSE)</f>
        <v>5</v>
      </c>
      <c r="P18" s="238">
        <f>VLOOKUP($B18,'Conditions of people affected'!$C$6:$R$170,15,FALSE)</f>
        <v>5</v>
      </c>
      <c r="Q18" s="238">
        <f t="shared" si="4"/>
        <v>3.8</v>
      </c>
      <c r="R18" s="238">
        <f>VLOOKUP($B18,'Complexity of the crisis'!$C$6:$AN$170,22,FALSE)</f>
        <v>3.5</v>
      </c>
      <c r="S18" s="238">
        <f>VLOOKUP($B18,'Complexity of the crisis'!$C$6:$AN$170,38,FALSE)</f>
        <v>4</v>
      </c>
      <c r="T18" s="131" t="str">
        <f>VLOOKUP(B18,Lists!$C$3:$E$163,3,FALSE)</f>
        <v>Americas</v>
      </c>
      <c r="U18" s="132">
        <f>VLOOKUP(B18,'INFORM Severity - hidden'!$C$5:$V$170,20,FALSE)</f>
        <v>44456</v>
      </c>
    </row>
    <row r="19" spans="1:21" x14ac:dyDescent="0.35">
      <c r="A19" s="128" t="str">
        <f t="array" ref="A19">IFERROR(INDEX(Lists!$B$2:$B$153,SMALL(IF(Lists!$I$2:$I$153="Individual",ROW(Lists!$B$2:$B$153)),ROW(15:15))-1,1),"")</f>
        <v>Venezuela displacement in Colombia</v>
      </c>
      <c r="B19" s="129" t="str">
        <f>VLOOKUP(A19,Lists!$B$2:$G$153,2,FALSE)</f>
        <v>COL002</v>
      </c>
      <c r="C19" s="129" t="str">
        <f>VLOOKUP(B19,'INFORM Severity - hidden'!$C$5:$D$160,2,FALSE)</f>
        <v>Colombia</v>
      </c>
      <c r="D19" s="129" t="str">
        <f>VLOOKUP(A19,Lists!$B$2:$G$153,3,FALSE)</f>
        <v>COL</v>
      </c>
      <c r="E19" s="130" t="str">
        <f>VLOOKUP(A19,Lists!$B$2:$G$153,5,FALSE)</f>
        <v>International displacement</v>
      </c>
      <c r="F19" s="236">
        <f t="shared" si="0"/>
        <v>3.6</v>
      </c>
      <c r="G19" s="127">
        <f t="shared" si="1"/>
        <v>4</v>
      </c>
      <c r="H19" s="127" t="str">
        <f t="shared" si="2"/>
        <v>High</v>
      </c>
      <c r="I19" s="237" t="str">
        <f>INDEX(Trends!$D$3:$D$404,MATCH(B19,Trends!$C$3:$C$404,0))</f>
        <v>Increasing</v>
      </c>
      <c r="J19" s="127" t="str">
        <f>VLOOKUP($B19,Reliability!$A$3:$I$170,9,FALSE)</f>
        <v>Medium</v>
      </c>
      <c r="K19" s="238">
        <f t="shared" si="3"/>
        <v>3.6</v>
      </c>
      <c r="L19" s="238">
        <f>VLOOKUP($B19,'Impact of the crisis'!$C$6:$N$170,12,FALSE)</f>
        <v>2.7</v>
      </c>
      <c r="M19" s="238">
        <f>VLOOKUP($B19,'Impact of the crisis'!$C$6:$AB$170,26,FALSE)</f>
        <v>3.9</v>
      </c>
      <c r="N19" s="238">
        <f>VLOOKUP($B19,'Conditions of people affected'!$C$6:$R$170,16,FALSE)</f>
        <v>3.7</v>
      </c>
      <c r="O19" s="238">
        <f>VLOOKUP($B19,'Conditions of people affected'!$C$6:$R$170,9,FALSE)</f>
        <v>4.4000000000000004</v>
      </c>
      <c r="P19" s="238">
        <f>VLOOKUP($B19,'Conditions of people affected'!$C$6:$R$170,15,FALSE)</f>
        <v>3</v>
      </c>
      <c r="Q19" s="238">
        <f t="shared" si="4"/>
        <v>3.3</v>
      </c>
      <c r="R19" s="238">
        <f>VLOOKUP($B19,'Complexity of the crisis'!$C$6:$AN$170,22,FALSE)</f>
        <v>3.5</v>
      </c>
      <c r="S19" s="238">
        <f>VLOOKUP($B19,'Complexity of the crisis'!$C$6:$AN$170,38,FALSE)</f>
        <v>3</v>
      </c>
      <c r="T19" s="131" t="str">
        <f>VLOOKUP(B19,Lists!$C$3:$E$163,3,FALSE)</f>
        <v>Americas</v>
      </c>
      <c r="U19" s="132">
        <f>VLOOKUP(B19,'INFORM Severity - hidden'!$C$5:$V$170,20,FALSE)</f>
        <v>44456</v>
      </c>
    </row>
    <row r="20" spans="1:21" x14ac:dyDescent="0.35">
      <c r="A20" s="128" t="str">
        <f t="array" ref="A20">IFERROR(INDEX(Lists!$B$2:$B$153,SMALL(IF(Lists!$I$2:$I$153="Individual",ROW(Lists!$B$2:$B$153)),ROW(16:16))-1,1),"")</f>
        <v>Nicaraguan refugees in Costa Rica</v>
      </c>
      <c r="B20" s="129" t="str">
        <f>VLOOKUP(A20,Lists!$B$2:$G$153,2,FALSE)</f>
        <v>CRI002</v>
      </c>
      <c r="C20" s="129" t="str">
        <f>VLOOKUP(B20,'INFORM Severity - hidden'!$C$5:$D$160,2,FALSE)</f>
        <v>Costa Rica</v>
      </c>
      <c r="D20" s="129" t="str">
        <f>VLOOKUP(A20,Lists!$B$2:$G$153,3,FALSE)</f>
        <v>CRI</v>
      </c>
      <c r="E20" s="130" t="str">
        <f>VLOOKUP(A20,Lists!$B$2:$G$153,5,FALSE)</f>
        <v>International displacement</v>
      </c>
      <c r="F20" s="236">
        <f t="shared" si="0"/>
        <v>1.2</v>
      </c>
      <c r="G20" s="127">
        <f t="shared" si="1"/>
        <v>2</v>
      </c>
      <c r="H20" s="127" t="str">
        <f t="shared" si="2"/>
        <v>Low</v>
      </c>
      <c r="I20" s="237" t="str">
        <f>INDEX(Trends!$D$3:$D$404,MATCH(B20,Trends!$C$3:$C$404,0))</f>
        <v>Stable</v>
      </c>
      <c r="J20" s="127" t="str">
        <f>VLOOKUP($B20,Reliability!$A$3:$I$170,9,FALSE)</f>
        <v>Medium</v>
      </c>
      <c r="K20" s="238">
        <f t="shared" si="3"/>
        <v>1.3</v>
      </c>
      <c r="L20" s="238">
        <f>VLOOKUP($B20,'Impact of the crisis'!$C$6:$N$170,12,FALSE)</f>
        <v>1</v>
      </c>
      <c r="M20" s="238">
        <f>VLOOKUP($B20,'Impact of the crisis'!$C$6:$AB$170,26,FALSE)</f>
        <v>1.5</v>
      </c>
      <c r="N20" s="238">
        <f>VLOOKUP($B20,'Conditions of people affected'!$C$6:$R$170,16,FALSE)</f>
        <v>1.05</v>
      </c>
      <c r="O20" s="238">
        <f>VLOOKUP($B20,'Conditions of people affected'!$C$6:$R$170,9,FALSE)</f>
        <v>1.1000000000000001</v>
      </c>
      <c r="P20" s="238">
        <f>VLOOKUP($B20,'Conditions of people affected'!$C$6:$R$170,15,FALSE)</f>
        <v>1</v>
      </c>
      <c r="Q20" s="238">
        <f t="shared" si="4"/>
        <v>1.2</v>
      </c>
      <c r="R20" s="238">
        <f>VLOOKUP($B20,'Complexity of the crisis'!$C$6:$AN$170,22,FALSE)</f>
        <v>0.9</v>
      </c>
      <c r="S20" s="238">
        <f>VLOOKUP($B20,'Complexity of the crisis'!$C$6:$AN$170,38,FALSE)</f>
        <v>1.5</v>
      </c>
      <c r="T20" s="131" t="str">
        <f>VLOOKUP(B20,Lists!$C$3:$E$163,3,FALSE)</f>
        <v>Americas</v>
      </c>
      <c r="U20" s="132">
        <f>VLOOKUP(B20,'INFORM Severity - hidden'!$C$5:$V$170,20,FALSE)</f>
        <v>44351</v>
      </c>
    </row>
    <row r="21" spans="1:21" x14ac:dyDescent="0.35">
      <c r="A21" s="128" t="str">
        <f t="array" ref="A21">IFERROR(INDEX(Lists!$B$2:$B$153,SMALL(IF(Lists!$I$2:$I$153="Individual",ROW(Lists!$B$2:$B$153)),ROW(17:17))-1,1),"")</f>
        <v>Mixed migration in Djibouti</v>
      </c>
      <c r="B21" s="129" t="str">
        <f>VLOOKUP(A21,Lists!$B$2:$G$153,2,FALSE)</f>
        <v>DJI002</v>
      </c>
      <c r="C21" s="129" t="str">
        <f>VLOOKUP(B21,'INFORM Severity - hidden'!$C$5:$D$160,2,FALSE)</f>
        <v>Djibouti</v>
      </c>
      <c r="D21" s="129" t="str">
        <f>VLOOKUP(A21,Lists!$B$2:$G$153,3,FALSE)</f>
        <v>DJI</v>
      </c>
      <c r="E21" s="130" t="str">
        <f>VLOOKUP(A21,Lists!$B$2:$G$153,5,FALSE)</f>
        <v>International displacement</v>
      </c>
      <c r="F21" s="236">
        <f t="shared" si="0"/>
        <v>1.8</v>
      </c>
      <c r="G21" s="127">
        <f t="shared" si="1"/>
        <v>2</v>
      </c>
      <c r="H21" s="127" t="str">
        <f t="shared" si="2"/>
        <v>Low</v>
      </c>
      <c r="I21" s="237" t="str">
        <f>INDEX(Trends!$D$3:$D$404,MATCH(B21,Trends!$C$3:$C$404,0))</f>
        <v>Stable</v>
      </c>
      <c r="J21" s="127" t="str">
        <f>VLOOKUP($B21,Reliability!$A$3:$I$170,9,FALSE)</f>
        <v>Very High</v>
      </c>
      <c r="K21" s="238">
        <f t="shared" si="3"/>
        <v>2</v>
      </c>
      <c r="L21" s="238">
        <f>VLOOKUP($B21,'Impact of the crisis'!$C$6:$N$170,12,FALSE)</f>
        <v>3.1</v>
      </c>
      <c r="M21" s="238">
        <f>VLOOKUP($B21,'Impact of the crisis'!$C$6:$AB$170,26,FALSE)</f>
        <v>1.3</v>
      </c>
      <c r="N21" s="238">
        <f>VLOOKUP($B21,'Conditions of people affected'!$C$6:$R$170,16,FALSE)</f>
        <v>0.95</v>
      </c>
      <c r="O21" s="238">
        <f>VLOOKUP($B21,'Conditions of people affected'!$C$6:$R$170,9,FALSE)</f>
        <v>0.9</v>
      </c>
      <c r="P21" s="238">
        <f>VLOOKUP($B21,'Conditions of people affected'!$C$6:$R$170,15,FALSE)</f>
        <v>1</v>
      </c>
      <c r="Q21" s="238">
        <f t="shared" si="4"/>
        <v>2.8</v>
      </c>
      <c r="R21" s="238">
        <f>VLOOKUP($B21,'Complexity of the crisis'!$C$6:$AN$170,22,FALSE)</f>
        <v>3.1</v>
      </c>
      <c r="S21" s="238">
        <f>VLOOKUP($B21,'Complexity of the crisis'!$C$6:$AN$170,38,FALSE)</f>
        <v>2.5</v>
      </c>
      <c r="T21" s="131" t="str">
        <f>VLOOKUP(B21,Lists!$C$3:$E$163,3,FALSE)</f>
        <v>Africa</v>
      </c>
      <c r="U21" s="132">
        <f>VLOOKUP(B21,'INFORM Severity - hidden'!$C$5:$V$170,20,FALSE)</f>
        <v>44451</v>
      </c>
    </row>
    <row r="22" spans="1:21" x14ac:dyDescent="0.35">
      <c r="A22" s="128" t="str">
        <f t="array" ref="A22">IFERROR(INDEX(Lists!$B$2:$B$153,SMALL(IF(Lists!$I$2:$I$153="Individual",ROW(Lists!$B$2:$B$153)),ROW(18:18))-1,1),"")</f>
        <v>Drought in Djibouti</v>
      </c>
      <c r="B22" s="129" t="str">
        <f>VLOOKUP(A22,Lists!$B$2:$G$153,2,FALSE)</f>
        <v>DJI003</v>
      </c>
      <c r="C22" s="129" t="str">
        <f>VLOOKUP(B22,'INFORM Severity - hidden'!$C$5:$D$160,2,FALSE)</f>
        <v>Djibouti</v>
      </c>
      <c r="D22" s="129" t="str">
        <f>VLOOKUP(A22,Lists!$B$2:$G$153,3,FALSE)</f>
        <v>DJI</v>
      </c>
      <c r="E22" s="130" t="str">
        <f>VLOOKUP(A22,Lists!$B$2:$G$153,5,FALSE)</f>
        <v>Drought</v>
      </c>
      <c r="F22" s="236">
        <f t="shared" si="0"/>
        <v>2.7</v>
      </c>
      <c r="G22" s="127">
        <f t="shared" si="1"/>
        <v>3</v>
      </c>
      <c r="H22" s="127" t="str">
        <f t="shared" si="2"/>
        <v>Medium</v>
      </c>
      <c r="I22" s="237" t="str">
        <f>INDEX(Trends!$D$3:$D$404,MATCH(B22,Trends!$C$3:$C$404,0))</f>
        <v>Decreasing</v>
      </c>
      <c r="J22" s="127" t="str">
        <f>VLOOKUP($B22,Reliability!$A$3:$I$170,9,FALSE)</f>
        <v>High</v>
      </c>
      <c r="K22" s="238">
        <f t="shared" si="3"/>
        <v>2</v>
      </c>
      <c r="L22" s="238">
        <f>VLOOKUP($B22,'Impact of the crisis'!$C$6:$N$170,12,FALSE)</f>
        <v>3.1</v>
      </c>
      <c r="M22" s="238">
        <f>VLOOKUP($B22,'Impact of the crisis'!$C$6:$AB$170,26,FALSE)</f>
        <v>1.4</v>
      </c>
      <c r="N22" s="238">
        <f>VLOOKUP($B22,'Conditions of people affected'!$C$6:$R$170,16,FALSE)</f>
        <v>2.5499999999999998</v>
      </c>
      <c r="O22" s="238">
        <f>VLOOKUP($B22,'Conditions of people affected'!$C$6:$R$170,9,FALSE)</f>
        <v>2.1</v>
      </c>
      <c r="P22" s="238">
        <f>VLOOKUP($B22,'Conditions of people affected'!$C$6:$R$170,15,FALSE)</f>
        <v>3</v>
      </c>
      <c r="Q22" s="238">
        <f t="shared" si="4"/>
        <v>3.3</v>
      </c>
      <c r="R22" s="238">
        <f>VLOOKUP($B22,'Complexity of the crisis'!$C$6:$AN$170,22,FALSE)</f>
        <v>3.1</v>
      </c>
      <c r="S22" s="238">
        <f>VLOOKUP($B22,'Complexity of the crisis'!$C$6:$AN$170,38,FALSE)</f>
        <v>3.5</v>
      </c>
      <c r="T22" s="131" t="str">
        <f>VLOOKUP(B22,Lists!$C$3:$E$163,3,FALSE)</f>
        <v>Africa</v>
      </c>
      <c r="U22" s="132">
        <f>VLOOKUP(B22,'INFORM Severity - hidden'!$C$5:$V$170,20,FALSE)</f>
        <v>44451</v>
      </c>
    </row>
    <row r="23" spans="1:21" x14ac:dyDescent="0.35">
      <c r="A23" s="128" t="str">
        <f t="array" ref="A23">IFERROR(INDEX(Lists!$B$2:$B$153,SMALL(IF(Lists!$I$2:$I$153="Individual",ROW(Lists!$B$2:$B$153)),ROW(19:19))-1,1),"")</f>
        <v>Mixed migration flows in Algeria</v>
      </c>
      <c r="B23" s="129" t="str">
        <f>VLOOKUP(A23,Lists!$B$2:$G$153,2,FALSE)</f>
        <v>DZA002</v>
      </c>
      <c r="C23" s="129" t="str">
        <f>VLOOKUP(B23,'INFORM Severity - hidden'!$C$5:$D$160,2,FALSE)</f>
        <v>Algeria</v>
      </c>
      <c r="D23" s="129" t="str">
        <f>VLOOKUP(A23,Lists!$B$2:$G$153,3,FALSE)</f>
        <v>DZA</v>
      </c>
      <c r="E23" s="130" t="str">
        <f>VLOOKUP(A23,Lists!$B$2:$G$153,5,FALSE)</f>
        <v>International displacement</v>
      </c>
      <c r="F23" s="236" t="str">
        <f t="shared" si="0"/>
        <v>x</v>
      </c>
      <c r="G23" s="127" t="str">
        <f t="shared" si="1"/>
        <v>x</v>
      </c>
      <c r="H23" s="127" t="str">
        <f t="shared" si="2"/>
        <v>x</v>
      </c>
      <c r="I23" s="237" t="str">
        <f>INDEX(Trends!$D$3:$D$404,MATCH(B23,Trends!$C$3:$C$404,0))</f>
        <v>-</v>
      </c>
      <c r="J23" s="127" t="str">
        <f>VLOOKUP($B23,Reliability!$A$3:$I$170,9,FALSE)</f>
        <v>Very Low</v>
      </c>
      <c r="K23" s="238">
        <f t="shared" si="3"/>
        <v>4.5</v>
      </c>
      <c r="L23" s="238">
        <f>VLOOKUP($B23,'Impact of the crisis'!$C$6:$N$170,12,FALSE)</f>
        <v>5</v>
      </c>
      <c r="M23" s="238">
        <f>VLOOKUP($B23,'Impact of the crisis'!$C$6:$AB$170,26,FALSE)</f>
        <v>4.2</v>
      </c>
      <c r="N23" s="238" t="str">
        <f>VLOOKUP($B23,'Conditions of people affected'!$C$6:$R$170,16,FALSE)</f>
        <v>x</v>
      </c>
      <c r="O23" s="238" t="str">
        <f>VLOOKUP($B23,'Conditions of people affected'!$C$6:$R$170,9,FALSE)</f>
        <v>x</v>
      </c>
      <c r="P23" s="238" t="str">
        <f>VLOOKUP($B23,'Conditions of people affected'!$C$6:$R$170,15,FALSE)</f>
        <v>x</v>
      </c>
      <c r="Q23" s="238">
        <f t="shared" si="4"/>
        <v>2.7</v>
      </c>
      <c r="R23" s="238">
        <f>VLOOKUP($B23,'Complexity of the crisis'!$C$6:$AN$170,22,FALSE)</f>
        <v>3.6</v>
      </c>
      <c r="S23" s="238">
        <f>VLOOKUP($B23,'Complexity of the crisis'!$C$6:$AN$170,38,FALSE)</f>
        <v>1.5</v>
      </c>
      <c r="T23" s="131" t="str">
        <f>VLOOKUP(B23,Lists!$C$3:$E$163,3,FALSE)</f>
        <v>Africa</v>
      </c>
      <c r="U23" s="132">
        <f>VLOOKUP(B23,'INFORM Severity - hidden'!$C$5:$V$170,20,FALSE)</f>
        <v>44411</v>
      </c>
    </row>
    <row r="24" spans="1:21" x14ac:dyDescent="0.35">
      <c r="A24" s="128" t="str">
        <f t="array" ref="A24">IFERROR(INDEX(Lists!$B$2:$B$153,SMALL(IF(Lists!$I$2:$I$153="Individual",ROW(Lists!$B$2:$B$153)),ROW(20:20))-1,1),"")</f>
        <v>Sahrawi refugees in Algeria</v>
      </c>
      <c r="B24" s="129" t="str">
        <f>VLOOKUP(A24,Lists!$B$2:$G$153,2,FALSE)</f>
        <v>DZA003</v>
      </c>
      <c r="C24" s="129" t="str">
        <f>VLOOKUP(B24,'INFORM Severity - hidden'!$C$5:$D$160,2,FALSE)</f>
        <v>Algeria</v>
      </c>
      <c r="D24" s="129" t="str">
        <f>VLOOKUP(A24,Lists!$B$2:$G$153,3,FALSE)</f>
        <v>DZA</v>
      </c>
      <c r="E24" s="130" t="str">
        <f>VLOOKUP(A24,Lists!$B$2:$G$153,5,FALSE)</f>
        <v>International displacement</v>
      </c>
      <c r="F24" s="236">
        <f t="shared" si="0"/>
        <v>2.2999999999999998</v>
      </c>
      <c r="G24" s="127">
        <f t="shared" si="1"/>
        <v>3</v>
      </c>
      <c r="H24" s="127" t="str">
        <f t="shared" si="2"/>
        <v>Medium</v>
      </c>
      <c r="I24" s="237" t="str">
        <f>INDEX(Trends!$D$3:$D$404,MATCH(B24,Trends!$C$3:$C$404,0))</f>
        <v>Stable</v>
      </c>
      <c r="J24" s="127" t="str">
        <f>VLOOKUP($B24,Reliability!$A$3:$I$170,9,FALSE)</f>
        <v>Medium</v>
      </c>
      <c r="K24" s="238">
        <f t="shared" si="3"/>
        <v>2.2000000000000002</v>
      </c>
      <c r="L24" s="238">
        <f>VLOOKUP($B24,'Impact of the crisis'!$C$6:$N$170,12,FALSE)</f>
        <v>1.1000000000000001</v>
      </c>
      <c r="M24" s="238">
        <f>VLOOKUP($B24,'Impact of the crisis'!$C$6:$AB$170,26,FALSE)</f>
        <v>2.6</v>
      </c>
      <c r="N24" s="238">
        <f>VLOOKUP($B24,'Conditions of people affected'!$C$6:$R$170,16,FALSE)</f>
        <v>2.2999999999999998</v>
      </c>
      <c r="O24" s="238">
        <f>VLOOKUP($B24,'Conditions of people affected'!$C$6:$R$170,9,FALSE)</f>
        <v>1.6</v>
      </c>
      <c r="P24" s="238">
        <f>VLOOKUP($B24,'Conditions of people affected'!$C$6:$R$170,15,FALSE)</f>
        <v>3</v>
      </c>
      <c r="Q24" s="238">
        <f t="shared" si="4"/>
        <v>2.5</v>
      </c>
      <c r="R24" s="238">
        <f>VLOOKUP($B24,'Complexity of the crisis'!$C$6:$AN$170,22,FALSE)</f>
        <v>3.6</v>
      </c>
      <c r="S24" s="238">
        <f>VLOOKUP($B24,'Complexity of the crisis'!$C$6:$AN$170,38,FALSE)</f>
        <v>1</v>
      </c>
      <c r="T24" s="131" t="str">
        <f>VLOOKUP(B24,Lists!$C$3:$E$163,3,FALSE)</f>
        <v>Africa</v>
      </c>
      <c r="U24" s="132">
        <f>VLOOKUP(B24,'INFORM Severity - hidden'!$C$5:$V$170,20,FALSE)</f>
        <v>44411</v>
      </c>
    </row>
    <row r="25" spans="1:21" x14ac:dyDescent="0.35">
      <c r="A25" s="128" t="str">
        <f t="array" ref="A25">IFERROR(INDEX(Lists!$B$2:$B$153,SMALL(IF(Lists!$I$2:$I$153="Individual",ROW(Lists!$B$2:$B$153)),ROW(21:21))-1,1),"")</f>
        <v>Venezuela displacement in Ecuador</v>
      </c>
      <c r="B25" s="129" t="str">
        <f>VLOOKUP(A25,Lists!$B$2:$G$153,2,FALSE)</f>
        <v>ECU002</v>
      </c>
      <c r="C25" s="129" t="str">
        <f>VLOOKUP(B25,'INFORM Severity - hidden'!$C$5:$D$160,2,FALSE)</f>
        <v>Ecuador</v>
      </c>
      <c r="D25" s="129" t="str">
        <f>VLOOKUP(A25,Lists!$B$2:$G$153,3,FALSE)</f>
        <v>ECU</v>
      </c>
      <c r="E25" s="130" t="str">
        <f>VLOOKUP(A25,Lists!$B$2:$G$153,5,FALSE)</f>
        <v>International displacement</v>
      </c>
      <c r="F25" s="236">
        <f t="shared" si="0"/>
        <v>2.4</v>
      </c>
      <c r="G25" s="127">
        <f t="shared" si="1"/>
        <v>3</v>
      </c>
      <c r="H25" s="127" t="str">
        <f t="shared" si="2"/>
        <v>Medium</v>
      </c>
      <c r="I25" s="237" t="str">
        <f>INDEX(Trends!$D$3:$D$404,MATCH(B25,Trends!$C$3:$C$404,0))</f>
        <v>Increasing</v>
      </c>
      <c r="J25" s="127" t="str">
        <f>VLOOKUP($B25,Reliability!$A$3:$I$170,9,FALSE)</f>
        <v>Medium</v>
      </c>
      <c r="K25" s="238">
        <f t="shared" si="3"/>
        <v>1.9</v>
      </c>
      <c r="L25" s="238">
        <f>VLOOKUP($B25,'Impact of the crisis'!$C$6:$N$170,12,FALSE)</f>
        <v>1.4</v>
      </c>
      <c r="M25" s="238">
        <f>VLOOKUP($B25,'Impact of the crisis'!$C$6:$AB$170,26,FALSE)</f>
        <v>2.2000000000000002</v>
      </c>
      <c r="N25" s="238">
        <f>VLOOKUP($B25,'Conditions of people affected'!$C$6:$R$170,16,FALSE)</f>
        <v>2.85</v>
      </c>
      <c r="O25" s="238">
        <f>VLOOKUP($B25,'Conditions of people affected'!$C$6:$R$170,9,FALSE)</f>
        <v>2.7</v>
      </c>
      <c r="P25" s="238">
        <f>VLOOKUP($B25,'Conditions of people affected'!$C$6:$R$170,15,FALSE)</f>
        <v>3</v>
      </c>
      <c r="Q25" s="238">
        <f t="shared" si="4"/>
        <v>2.1</v>
      </c>
      <c r="R25" s="238">
        <f>VLOOKUP($B25,'Complexity of the crisis'!$C$6:$AN$170,22,FALSE)</f>
        <v>2.6</v>
      </c>
      <c r="S25" s="238">
        <f>VLOOKUP($B25,'Complexity of the crisis'!$C$6:$AN$170,38,FALSE)</f>
        <v>1.5</v>
      </c>
      <c r="T25" s="131" t="str">
        <f>VLOOKUP(B25,Lists!$C$3:$E$163,3,FALSE)</f>
        <v>Americas</v>
      </c>
      <c r="U25" s="132">
        <f>VLOOKUP(B25,'INFORM Severity - hidden'!$C$5:$V$170,20,FALSE)</f>
        <v>44348</v>
      </c>
    </row>
    <row r="26" spans="1:21" x14ac:dyDescent="0.35">
      <c r="A26" s="128" t="str">
        <f t="array" ref="A26">IFERROR(INDEX(Lists!$B$2:$B$153,SMALL(IF(Lists!$I$2:$I$153="Individual",ROW(Lists!$B$2:$B$153)),ROW(22:22))-1,1),"")</f>
        <v>Syrian Refugee Crisis in Egypt</v>
      </c>
      <c r="B26" s="129" t="str">
        <f>VLOOKUP(A26,Lists!$B$2:$G$153,2,FALSE)</f>
        <v>EGY002</v>
      </c>
      <c r="C26" s="129" t="str">
        <f>VLOOKUP(B26,'INFORM Severity - hidden'!$C$5:$D$160,2,FALSE)</f>
        <v>Egypt</v>
      </c>
      <c r="D26" s="129" t="str">
        <f>VLOOKUP(A26,Lists!$B$2:$G$153,3,FALSE)</f>
        <v>EGY</v>
      </c>
      <c r="E26" s="130" t="str">
        <f>VLOOKUP(A26,Lists!$B$2:$G$153,5,FALSE)</f>
        <v>International displacement</v>
      </c>
      <c r="F26" s="236">
        <f t="shared" si="0"/>
        <v>2.5</v>
      </c>
      <c r="G26" s="127">
        <f t="shared" si="1"/>
        <v>3</v>
      </c>
      <c r="H26" s="127" t="str">
        <f t="shared" si="2"/>
        <v>Medium</v>
      </c>
      <c r="I26" s="237" t="str">
        <f>INDEX(Trends!$D$3:$D$404,MATCH(B26,Trends!$C$3:$C$404,0))</f>
        <v>Increasing</v>
      </c>
      <c r="J26" s="127" t="str">
        <f>VLOOKUP($B26,Reliability!$A$3:$I$170,9,FALSE)</f>
        <v>High</v>
      </c>
      <c r="K26" s="238">
        <f t="shared" si="3"/>
        <v>2.2999999999999998</v>
      </c>
      <c r="L26" s="238">
        <f>VLOOKUP($B26,'Impact of the crisis'!$C$6:$N$170,12,FALSE)</f>
        <v>2.4</v>
      </c>
      <c r="M26" s="238">
        <f>VLOOKUP($B26,'Impact of the crisis'!$C$6:$AB$170,26,FALSE)</f>
        <v>2.2999999999999998</v>
      </c>
      <c r="N26" s="238">
        <f>VLOOKUP($B26,'Conditions of people affected'!$C$6:$R$170,16,FALSE)</f>
        <v>2.4</v>
      </c>
      <c r="O26" s="238">
        <f>VLOOKUP($B26,'Conditions of people affected'!$C$6:$R$170,9,FALSE)</f>
        <v>2.8</v>
      </c>
      <c r="P26" s="238">
        <f>VLOOKUP($B26,'Conditions of people affected'!$C$6:$R$170,15,FALSE)</f>
        <v>2</v>
      </c>
      <c r="Q26" s="238">
        <f t="shared" si="4"/>
        <v>2.8</v>
      </c>
      <c r="R26" s="238">
        <f>VLOOKUP($B26,'Complexity of the crisis'!$C$6:$AN$170,22,FALSE)</f>
        <v>3.7</v>
      </c>
      <c r="S26" s="238">
        <f>VLOOKUP($B26,'Complexity of the crisis'!$C$6:$AN$170,38,FALSE)</f>
        <v>1.5</v>
      </c>
      <c r="T26" s="131" t="str">
        <f>VLOOKUP(B26,Lists!$C$3:$E$163,3,FALSE)</f>
        <v>Africa</v>
      </c>
      <c r="U26" s="132">
        <f>VLOOKUP(B26,'INFORM Severity - hidden'!$C$5:$V$170,20,FALSE)</f>
        <v>44411</v>
      </c>
    </row>
    <row r="27" spans="1:21" x14ac:dyDescent="0.35">
      <c r="A27" s="128" t="str">
        <f t="array" ref="A27">IFERROR(INDEX(Lists!$B$2:$B$153,SMALL(IF(Lists!$I$2:$I$153="Individual",ROW(Lists!$B$2:$B$153)),ROW(23:23))-1,1),"")</f>
        <v>Complex crisis in Eritrea</v>
      </c>
      <c r="B27" s="129" t="str">
        <f>VLOOKUP(A27,Lists!$B$2:$G$153,2,FALSE)</f>
        <v>ERI001</v>
      </c>
      <c r="C27" s="129" t="str">
        <f>VLOOKUP(B27,'INFORM Severity - hidden'!$C$5:$D$160,2,FALSE)</f>
        <v>Eritrea</v>
      </c>
      <c r="D27" s="129" t="str">
        <f>VLOOKUP(A27,Lists!$B$2:$G$153,3,FALSE)</f>
        <v>ERI</v>
      </c>
      <c r="E27" s="130" t="str">
        <f>VLOOKUP(A27,Lists!$B$2:$G$153,5,FALSE)</f>
        <v>Complex crisis</v>
      </c>
      <c r="F27" s="236">
        <f t="shared" si="0"/>
        <v>3.8</v>
      </c>
      <c r="G27" s="127">
        <f t="shared" si="1"/>
        <v>4</v>
      </c>
      <c r="H27" s="127" t="str">
        <f t="shared" si="2"/>
        <v>High</v>
      </c>
      <c r="I27" s="237" t="str">
        <f>INDEX(Trends!$D$3:$D$404,MATCH(B27,Trends!$C$3:$C$404,0))</f>
        <v>Increasing</v>
      </c>
      <c r="J27" s="127" t="str">
        <f>VLOOKUP($B27,Reliability!$A$3:$I$170,9,FALSE)</f>
        <v>Medium</v>
      </c>
      <c r="K27" s="238">
        <f t="shared" si="3"/>
        <v>3.4</v>
      </c>
      <c r="L27" s="238">
        <f>VLOOKUP($B27,'Impact of the crisis'!$C$6:$N$170,12,FALSE)</f>
        <v>3.8</v>
      </c>
      <c r="M27" s="238">
        <f>VLOOKUP($B27,'Impact of the crisis'!$C$6:$AB$170,26,FALSE)</f>
        <v>3.1</v>
      </c>
      <c r="N27" s="238">
        <f>VLOOKUP($B27,'Conditions of people affected'!$C$6:$R$170,16,FALSE)</f>
        <v>3.5</v>
      </c>
      <c r="O27" s="238">
        <f>VLOOKUP($B27,'Conditions of people affected'!$C$6:$R$170,9,FALSE)</f>
        <v>4</v>
      </c>
      <c r="P27" s="238">
        <f>VLOOKUP($B27,'Conditions of people affected'!$C$6:$R$170,15,FALSE)</f>
        <v>3</v>
      </c>
      <c r="Q27" s="238">
        <f t="shared" si="4"/>
        <v>4.5999999999999996</v>
      </c>
      <c r="R27" s="238">
        <f>VLOOKUP($B27,'Complexity of the crisis'!$C$6:$AN$170,22,FALSE)</f>
        <v>4.0999999999999996</v>
      </c>
      <c r="S27" s="238">
        <f>VLOOKUP($B27,'Complexity of the crisis'!$C$6:$AN$170,38,FALSE)</f>
        <v>5</v>
      </c>
      <c r="T27" s="131" t="str">
        <f>VLOOKUP(B27,Lists!$C$3:$E$163,3,FALSE)</f>
        <v>Africa</v>
      </c>
      <c r="U27" s="132">
        <f>VLOOKUP(B27,'INFORM Severity - hidden'!$C$5:$V$170,20,FALSE)</f>
        <v>44350</v>
      </c>
    </row>
    <row r="28" spans="1:21" x14ac:dyDescent="0.35">
      <c r="A28" s="128" t="str">
        <f t="array" ref="A28">IFERROR(INDEX(Lists!$B$2:$B$153,SMALL(IF(Lists!$I$2:$I$153="Individual",ROW(Lists!$B$2:$B$153)),ROW(24:24))-1,1),"")</f>
        <v>Mixed migration flows in spain</v>
      </c>
      <c r="B28" s="129" t="str">
        <f>VLOOKUP(A28,Lists!$B$2:$G$153,2,FALSE)</f>
        <v>ESP002</v>
      </c>
      <c r="C28" s="129" t="str">
        <f>VLOOKUP(B28,'INFORM Severity - hidden'!$C$5:$D$160,2,FALSE)</f>
        <v>Spain</v>
      </c>
      <c r="D28" s="129" t="str">
        <f>VLOOKUP(A28,Lists!$B$2:$G$153,3,FALSE)</f>
        <v>ESP</v>
      </c>
      <c r="E28" s="130" t="str">
        <f>VLOOKUP(A28,Lists!$B$2:$G$153,5,FALSE)</f>
        <v>International displacement</v>
      </c>
      <c r="F28" s="236">
        <f t="shared" si="0"/>
        <v>1.8</v>
      </c>
      <c r="G28" s="127">
        <f t="shared" si="1"/>
        <v>2</v>
      </c>
      <c r="H28" s="127" t="str">
        <f t="shared" si="2"/>
        <v>Low</v>
      </c>
      <c r="I28" s="237" t="str">
        <f>INDEX(Trends!$D$3:$D$404,MATCH(B28,Trends!$C$3:$C$404,0))</f>
        <v>Increasing</v>
      </c>
      <c r="J28" s="127" t="str">
        <f>VLOOKUP($B28,Reliability!$A$3:$I$170,9,FALSE)</f>
        <v>High</v>
      </c>
      <c r="K28" s="238">
        <f t="shared" si="3"/>
        <v>2.5</v>
      </c>
      <c r="L28" s="238">
        <f>VLOOKUP($B28,'Impact of the crisis'!$C$6:$N$170,12,FALSE)</f>
        <v>2.2000000000000002</v>
      </c>
      <c r="M28" s="238">
        <f>VLOOKUP($B28,'Impact of the crisis'!$C$6:$AB$170,26,FALSE)</f>
        <v>2.6</v>
      </c>
      <c r="N28" s="238">
        <f>VLOOKUP($B28,'Conditions of people affected'!$C$6:$R$170,16,FALSE)</f>
        <v>1.4</v>
      </c>
      <c r="O28" s="238">
        <f>VLOOKUP($B28,'Conditions of people affected'!$C$6:$R$170,9,FALSE)</f>
        <v>1.8</v>
      </c>
      <c r="P28" s="238">
        <f>VLOOKUP($B28,'Conditions of people affected'!$C$6:$R$170,15,FALSE)</f>
        <v>1</v>
      </c>
      <c r="Q28" s="238">
        <f t="shared" si="4"/>
        <v>1.8</v>
      </c>
      <c r="R28" s="238">
        <f>VLOOKUP($B28,'Complexity of the crisis'!$C$6:$AN$170,22,FALSE)</f>
        <v>2.1</v>
      </c>
      <c r="S28" s="238">
        <f>VLOOKUP($B28,'Complexity of the crisis'!$C$6:$AN$170,38,FALSE)</f>
        <v>1.5</v>
      </c>
      <c r="T28" s="131" t="str">
        <f>VLOOKUP(B28,Lists!$C$3:$E$163,3,FALSE)</f>
        <v>Europe</v>
      </c>
      <c r="U28" s="132">
        <f>VLOOKUP(B28,'INFORM Severity - hidden'!$C$5:$V$170,20,FALSE)</f>
        <v>44376</v>
      </c>
    </row>
    <row r="29" spans="1:21" x14ac:dyDescent="0.35">
      <c r="A29" s="128" t="str">
        <f t="array" ref="A29">IFERROR(INDEX(Lists!$B$2:$B$153,SMALL(IF(Lists!$I$2:$I$153="Individual",ROW(Lists!$B$2:$B$153)),ROW(25:25))-1,1),"")</f>
        <v>Complex crisis in Ethiopia</v>
      </c>
      <c r="B29" s="129" t="str">
        <f>VLOOKUP(A29,Lists!$B$2:$G$153,2,FALSE)</f>
        <v>ETH001</v>
      </c>
      <c r="C29" s="129" t="str">
        <f>VLOOKUP(B29,'INFORM Severity - hidden'!$C$5:$D$160,2,FALSE)</f>
        <v>Ethiopia</v>
      </c>
      <c r="D29" s="129" t="str">
        <f>VLOOKUP(A29,Lists!$B$2:$G$153,3,FALSE)</f>
        <v>ETH</v>
      </c>
      <c r="E29" s="130" t="str">
        <f>VLOOKUP(A29,Lists!$B$2:$G$153,5,FALSE)</f>
        <v>Complex crisis</v>
      </c>
      <c r="F29" s="236">
        <f t="shared" si="0"/>
        <v>4.8</v>
      </c>
      <c r="G29" s="127">
        <f t="shared" si="1"/>
        <v>5</v>
      </c>
      <c r="H29" s="127" t="str">
        <f t="shared" si="2"/>
        <v>Very High</v>
      </c>
      <c r="I29" s="237" t="str">
        <f>INDEX(Trends!$D$3:$D$404,MATCH(B29,Trends!$C$3:$C$404,0))</f>
        <v>Increasing</v>
      </c>
      <c r="J29" s="127" t="str">
        <f>VLOOKUP($B29,Reliability!$A$3:$I$170,9,FALSE)</f>
        <v>High</v>
      </c>
      <c r="K29" s="238">
        <f t="shared" si="3"/>
        <v>4.8</v>
      </c>
      <c r="L29" s="238">
        <f>VLOOKUP($B29,'Impact of the crisis'!$C$6:$N$170,12,FALSE)</f>
        <v>5</v>
      </c>
      <c r="M29" s="238">
        <f>VLOOKUP($B29,'Impact of the crisis'!$C$6:$AB$170,26,FALSE)</f>
        <v>4.7</v>
      </c>
      <c r="N29" s="238">
        <f>VLOOKUP($B29,'Conditions of people affected'!$C$6:$R$170,16,FALSE)</f>
        <v>5</v>
      </c>
      <c r="O29" s="238">
        <f>VLOOKUP($B29,'Conditions of people affected'!$C$6:$R$170,9,FALSE)</f>
        <v>5</v>
      </c>
      <c r="P29" s="238">
        <f>VLOOKUP($B29,'Conditions of people affected'!$C$6:$R$170,15,FALSE)</f>
        <v>5</v>
      </c>
      <c r="Q29" s="238">
        <f t="shared" si="4"/>
        <v>4.5999999999999996</v>
      </c>
      <c r="R29" s="238">
        <f>VLOOKUP($B29,'Complexity of the crisis'!$C$6:$AN$170,22,FALSE)</f>
        <v>4.5999999999999996</v>
      </c>
      <c r="S29" s="238">
        <f>VLOOKUP($B29,'Complexity of the crisis'!$C$6:$AN$170,38,FALSE)</f>
        <v>4.5</v>
      </c>
      <c r="T29" s="131" t="str">
        <f>VLOOKUP(B29,Lists!$C$3:$E$163,3,FALSE)</f>
        <v>Africa</v>
      </c>
      <c r="U29" s="132">
        <f>VLOOKUP(B29,'INFORM Severity - hidden'!$C$5:$V$170,20,FALSE)</f>
        <v>44455</v>
      </c>
    </row>
    <row r="30" spans="1:21" x14ac:dyDescent="0.35">
      <c r="A30" s="128" t="str">
        <f t="array" ref="A30">IFERROR(INDEX(Lists!$B$2:$B$153,SMALL(IF(Lists!$I$2:$I$153="Individual",ROW(Lists!$B$2:$B$153)),ROW(26:26))-1,1),"")</f>
        <v>Flood Crisis in Ethiopia</v>
      </c>
      <c r="B30" s="129" t="str">
        <f>VLOOKUP(A30,Lists!$B$2:$G$153,2,FALSE)</f>
        <v>ETH002</v>
      </c>
      <c r="C30" s="129" t="str">
        <f>VLOOKUP(B30,'INFORM Severity - hidden'!$C$5:$D$160,2,FALSE)</f>
        <v>Ethiopia</v>
      </c>
      <c r="D30" s="129" t="str">
        <f>VLOOKUP(A30,Lists!$B$2:$G$153,3,FALSE)</f>
        <v>ETH</v>
      </c>
      <c r="E30" s="130" t="str">
        <f>VLOOKUP(A30,Lists!$B$2:$G$153,5,FALSE)</f>
        <v>Flood</v>
      </c>
      <c r="F30" s="236">
        <f t="shared" si="0"/>
        <v>2.8</v>
      </c>
      <c r="G30" s="127">
        <f t="shared" si="1"/>
        <v>3</v>
      </c>
      <c r="H30" s="127" t="str">
        <f t="shared" si="2"/>
        <v>Medium</v>
      </c>
      <c r="I30" s="237" t="str">
        <f>INDEX(Trends!$D$3:$D$404,MATCH(B30,Trends!$C$3:$C$404,0))</f>
        <v>Increasing</v>
      </c>
      <c r="J30" s="127" t="str">
        <f>VLOOKUP($B30,Reliability!$A$3:$I$170,9,FALSE)</f>
        <v>Very High</v>
      </c>
      <c r="K30" s="238">
        <f t="shared" si="3"/>
        <v>3.2</v>
      </c>
      <c r="L30" s="238">
        <f>VLOOKUP($B30,'Impact of the crisis'!$C$6:$N$170,12,FALSE)</f>
        <v>4.4000000000000004</v>
      </c>
      <c r="M30" s="238">
        <f>VLOOKUP($B30,'Impact of the crisis'!$C$6:$AB$170,26,FALSE)</f>
        <v>2.4</v>
      </c>
      <c r="N30" s="238">
        <f>VLOOKUP($B30,'Conditions of people affected'!$C$6:$R$170,16,FALSE)</f>
        <v>1.6</v>
      </c>
      <c r="O30" s="238">
        <f>VLOOKUP($B30,'Conditions of people affected'!$C$6:$R$170,9,FALSE)</f>
        <v>2.2000000000000002</v>
      </c>
      <c r="P30" s="238">
        <f>VLOOKUP($B30,'Conditions of people affected'!$C$6:$R$170,15,FALSE)</f>
        <v>1</v>
      </c>
      <c r="Q30" s="238">
        <f t="shared" si="4"/>
        <v>4.0999999999999996</v>
      </c>
      <c r="R30" s="238">
        <f>VLOOKUP($B30,'Complexity of the crisis'!$C$6:$AN$170,22,FALSE)</f>
        <v>4.5999999999999996</v>
      </c>
      <c r="S30" s="238">
        <f>VLOOKUP($B30,'Complexity of the crisis'!$C$6:$AN$170,38,FALSE)</f>
        <v>3.5</v>
      </c>
      <c r="T30" s="131" t="str">
        <f>VLOOKUP(B30,Lists!$C$3:$E$163,3,FALSE)</f>
        <v>Africa</v>
      </c>
      <c r="U30" s="132">
        <f>VLOOKUP(B30,'INFORM Severity - hidden'!$C$5:$V$170,20,FALSE)</f>
        <v>44455</v>
      </c>
    </row>
    <row r="31" spans="1:21" x14ac:dyDescent="0.35">
      <c r="A31" s="128" t="str">
        <f t="array" ref="A31">IFERROR(INDEX(Lists!$B$2:$B$153,SMALL(IF(Lists!$I$2:$I$153="Individual",ROW(Lists!$B$2:$B$153)),ROW(27:27))-1,1),"")</f>
        <v>International Displacement</v>
      </c>
      <c r="B31" s="129" t="str">
        <f>VLOOKUP(A31,Lists!$B$2:$G$153,2,FALSE)</f>
        <v>ETH003</v>
      </c>
      <c r="C31" s="129" t="str">
        <f>VLOOKUP(B31,'INFORM Severity - hidden'!$C$5:$D$160,2,FALSE)</f>
        <v>Ethiopia</v>
      </c>
      <c r="D31" s="129" t="str">
        <f>VLOOKUP(A31,Lists!$B$2:$G$153,3,FALSE)</f>
        <v>ETH</v>
      </c>
      <c r="E31" s="130" t="str">
        <f>VLOOKUP(A31,Lists!$B$2:$G$153,5,FALSE)</f>
        <v>International displacement</v>
      </c>
      <c r="F31" s="236">
        <f t="shared" si="0"/>
        <v>3.2</v>
      </c>
      <c r="G31" s="127">
        <f t="shared" si="1"/>
        <v>4</v>
      </c>
      <c r="H31" s="127" t="str">
        <f t="shared" si="2"/>
        <v>High</v>
      </c>
      <c r="I31" s="237" t="str">
        <f>INDEX(Trends!$D$3:$D$404,MATCH(B31,Trends!$C$3:$C$404,0))</f>
        <v>Increasing</v>
      </c>
      <c r="J31" s="127" t="str">
        <f>VLOOKUP($B31,Reliability!$A$3:$I$170,9,FALSE)</f>
        <v>Very High</v>
      </c>
      <c r="K31" s="238">
        <f t="shared" si="3"/>
        <v>3.6</v>
      </c>
      <c r="L31" s="238">
        <f>VLOOKUP($B31,'Impact of the crisis'!$C$6:$N$170,12,FALSE)</f>
        <v>5</v>
      </c>
      <c r="M31" s="238">
        <f>VLOOKUP($B31,'Impact of the crisis'!$C$6:$AB$170,26,FALSE)</f>
        <v>2.4</v>
      </c>
      <c r="N31" s="238">
        <f>VLOOKUP($B31,'Conditions of people affected'!$C$6:$R$170,16,FALSE)</f>
        <v>2.6</v>
      </c>
      <c r="O31" s="238">
        <f>VLOOKUP($B31,'Conditions of people affected'!$C$6:$R$170,9,FALSE)</f>
        <v>3.2</v>
      </c>
      <c r="P31" s="238">
        <f>VLOOKUP($B31,'Conditions of people affected'!$C$6:$R$170,15,FALSE)</f>
        <v>2</v>
      </c>
      <c r="Q31" s="238">
        <f t="shared" si="4"/>
        <v>3.9</v>
      </c>
      <c r="R31" s="238">
        <f>VLOOKUP($B31,'Complexity of the crisis'!$C$6:$AN$170,22,FALSE)</f>
        <v>4.5999999999999996</v>
      </c>
      <c r="S31" s="238">
        <f>VLOOKUP($B31,'Complexity of the crisis'!$C$6:$AN$170,38,FALSE)</f>
        <v>3</v>
      </c>
      <c r="T31" s="131" t="str">
        <f>VLOOKUP(B31,Lists!$C$3:$E$163,3,FALSE)</f>
        <v>Africa</v>
      </c>
      <c r="U31" s="132">
        <f>VLOOKUP(B31,'INFORM Severity - hidden'!$C$5:$V$170,20,FALSE)</f>
        <v>44455</v>
      </c>
    </row>
    <row r="32" spans="1:21" x14ac:dyDescent="0.35">
      <c r="A32" s="128" t="str">
        <f t="array" ref="A32">IFERROR(INDEX(Lists!$B$2:$B$153,SMALL(IF(Lists!$I$2:$I$153="Individual",ROW(Lists!$B$2:$B$153)),ROW(28:28))-1,1),"")</f>
        <v>Crisis in Tigray</v>
      </c>
      <c r="B32" s="129" t="str">
        <f>VLOOKUP(A32,Lists!$B$2:$G$153,2,FALSE)</f>
        <v>ETH004</v>
      </c>
      <c r="C32" s="129" t="str">
        <f>VLOOKUP(B32,'INFORM Severity - hidden'!$C$5:$D$160,2,FALSE)</f>
        <v>Ethiopia</v>
      </c>
      <c r="D32" s="129" t="str">
        <f>VLOOKUP(A32,Lists!$B$2:$G$153,3,FALSE)</f>
        <v>ETH</v>
      </c>
      <c r="E32" s="130" t="str">
        <f>VLOOKUP(A32,Lists!$B$2:$G$153,5,FALSE)</f>
        <v>Conflict</v>
      </c>
      <c r="F32" s="236">
        <f t="shared" si="0"/>
        <v>4.5999999999999996</v>
      </c>
      <c r="G32" s="127">
        <f t="shared" si="1"/>
        <v>5</v>
      </c>
      <c r="H32" s="127" t="str">
        <f t="shared" si="2"/>
        <v>Very High</v>
      </c>
      <c r="I32" s="237" t="str">
        <f>INDEX(Trends!$D$3:$D$404,MATCH(B32,Trends!$C$3:$C$404,0))</f>
        <v>Increasing</v>
      </c>
      <c r="J32" s="127" t="str">
        <f>VLOOKUP($B32,Reliability!$A$3:$I$170,9,FALSE)</f>
        <v>High</v>
      </c>
      <c r="K32" s="238">
        <f t="shared" si="3"/>
        <v>4</v>
      </c>
      <c r="L32" s="238">
        <f>VLOOKUP($B32,'Impact of the crisis'!$C$6:$N$170,12,FALSE)</f>
        <v>1.6</v>
      </c>
      <c r="M32" s="238">
        <f>VLOOKUP($B32,'Impact of the crisis'!$C$6:$AB$170,26,FALSE)</f>
        <v>4.7</v>
      </c>
      <c r="N32" s="238">
        <f>VLOOKUP($B32,'Conditions of people affected'!$C$6:$R$170,16,FALSE)</f>
        <v>4.75</v>
      </c>
      <c r="O32" s="238">
        <f>VLOOKUP($B32,'Conditions of people affected'!$C$6:$R$170,9,FALSE)</f>
        <v>4.5</v>
      </c>
      <c r="P32" s="238">
        <f>VLOOKUP($B32,'Conditions of people affected'!$C$6:$R$170,15,FALSE)</f>
        <v>5</v>
      </c>
      <c r="Q32" s="238">
        <f t="shared" si="4"/>
        <v>4.5999999999999996</v>
      </c>
      <c r="R32" s="238">
        <f>VLOOKUP($B32,'Complexity of the crisis'!$C$6:$AN$170,22,FALSE)</f>
        <v>4.5999999999999996</v>
      </c>
      <c r="S32" s="238">
        <f>VLOOKUP($B32,'Complexity of the crisis'!$C$6:$AN$170,38,FALSE)</f>
        <v>4.5</v>
      </c>
      <c r="T32" s="131" t="str">
        <f>VLOOKUP(B32,Lists!$C$3:$E$163,3,FALSE)</f>
        <v>Africa</v>
      </c>
      <c r="U32" s="132">
        <f>VLOOKUP(B32,'INFORM Severity - hidden'!$C$5:$V$170,20,FALSE)</f>
        <v>44455</v>
      </c>
    </row>
    <row r="33" spans="1:21" x14ac:dyDescent="0.35">
      <c r="A33" s="128" t="str">
        <f t="array" ref="A33">IFERROR(INDEX(Lists!$B$2:$B$153,SMALL(IF(Lists!$I$2:$I$153="Individual",ROW(Lists!$B$2:$B$153)),ROW(29:29))-1,1),"")</f>
        <v>Mixed migration flows in Greece</v>
      </c>
      <c r="B33" s="129" t="str">
        <f>VLOOKUP(A33,Lists!$B$2:$G$153,2,FALSE)</f>
        <v>GRC002</v>
      </c>
      <c r="C33" s="129" t="str">
        <f>VLOOKUP(B33,'INFORM Severity - hidden'!$C$5:$D$160,2,FALSE)</f>
        <v>Greece</v>
      </c>
      <c r="D33" s="129" t="str">
        <f>VLOOKUP(A33,Lists!$B$2:$G$153,3,FALSE)</f>
        <v>GRC</v>
      </c>
      <c r="E33" s="130" t="str">
        <f>VLOOKUP(A33,Lists!$B$2:$G$153,5,FALSE)</f>
        <v>International displacement</v>
      </c>
      <c r="F33" s="236">
        <f t="shared" si="0"/>
        <v>1.7</v>
      </c>
      <c r="G33" s="127">
        <f t="shared" si="1"/>
        <v>2</v>
      </c>
      <c r="H33" s="127" t="str">
        <f t="shared" si="2"/>
        <v>Low</v>
      </c>
      <c r="I33" s="237" t="str">
        <f>INDEX(Trends!$D$3:$D$404,MATCH(B33,Trends!$C$3:$C$404,0))</f>
        <v>Increasing</v>
      </c>
      <c r="J33" s="127" t="str">
        <f>VLOOKUP($B33,Reliability!$A$3:$I$170,9,FALSE)</f>
        <v>High</v>
      </c>
      <c r="K33" s="238">
        <f t="shared" si="3"/>
        <v>2.2000000000000002</v>
      </c>
      <c r="L33" s="238">
        <f>VLOOKUP($B33,'Impact of the crisis'!$C$6:$N$170,12,FALSE)</f>
        <v>0.3</v>
      </c>
      <c r="M33" s="238">
        <f>VLOOKUP($B33,'Impact of the crisis'!$C$6:$AB$170,26,FALSE)</f>
        <v>2.9</v>
      </c>
      <c r="N33" s="238">
        <f>VLOOKUP($B33,'Conditions of people affected'!$C$6:$R$170,16,FALSE)</f>
        <v>1.2</v>
      </c>
      <c r="O33" s="238">
        <f>VLOOKUP($B33,'Conditions of people affected'!$C$6:$R$170,9,FALSE)</f>
        <v>0.4</v>
      </c>
      <c r="P33" s="238">
        <f>VLOOKUP($B33,'Conditions of people affected'!$C$6:$R$170,15,FALSE)</f>
        <v>2</v>
      </c>
      <c r="Q33" s="238">
        <f t="shared" si="4"/>
        <v>2.1</v>
      </c>
      <c r="R33" s="238">
        <f>VLOOKUP($B33,'Complexity of the crisis'!$C$6:$AN$170,22,FALSE)</f>
        <v>2.2000000000000002</v>
      </c>
      <c r="S33" s="238">
        <f>VLOOKUP($B33,'Complexity of the crisis'!$C$6:$AN$170,38,FALSE)</f>
        <v>2</v>
      </c>
      <c r="T33" s="131" t="str">
        <f>VLOOKUP(B33,Lists!$C$3:$E$163,3,FALSE)</f>
        <v>Europe</v>
      </c>
      <c r="U33" s="132">
        <f>VLOOKUP(B33,'INFORM Severity - hidden'!$C$5:$V$170,20,FALSE)</f>
        <v>44454</v>
      </c>
    </row>
    <row r="34" spans="1:21" x14ac:dyDescent="0.35">
      <c r="A34" s="128" t="str">
        <f t="array" ref="A34">IFERROR(INDEX(Lists!$B$2:$B$153,SMALL(IF(Lists!$I$2:$I$153="Individual",ROW(Lists!$B$2:$B$153)),ROW(30:30))-1,1),"")</f>
        <v>Complex crisis in Guatemala</v>
      </c>
      <c r="B34" s="129" t="str">
        <f>VLOOKUP(A34,Lists!$B$2:$G$153,2,FALSE)</f>
        <v>GTM001</v>
      </c>
      <c r="C34" s="129" t="str">
        <f>VLOOKUP(B34,'INFORM Severity - hidden'!$C$5:$D$160,2,FALSE)</f>
        <v>Guatemala</v>
      </c>
      <c r="D34" s="129" t="str">
        <f>VLOOKUP(A34,Lists!$B$2:$G$153,3,FALSE)</f>
        <v>GTM</v>
      </c>
      <c r="E34" s="130" t="str">
        <f>VLOOKUP(A34,Lists!$B$2:$G$153,5,FALSE)</f>
        <v>Complex crisis</v>
      </c>
      <c r="F34" s="236">
        <f t="shared" si="0"/>
        <v>3.5</v>
      </c>
      <c r="G34" s="127">
        <f t="shared" si="1"/>
        <v>4</v>
      </c>
      <c r="H34" s="127" t="str">
        <f t="shared" si="2"/>
        <v>High</v>
      </c>
      <c r="I34" s="237" t="str">
        <f>INDEX(Trends!$D$3:$D$404,MATCH(B34,Trends!$C$3:$C$404,0))</f>
        <v>Increasing</v>
      </c>
      <c r="J34" s="127" t="str">
        <f>VLOOKUP($B34,Reliability!$A$3:$I$170,9,FALSE)</f>
        <v>Medium</v>
      </c>
      <c r="K34" s="238">
        <f t="shared" si="3"/>
        <v>3.7</v>
      </c>
      <c r="L34" s="238">
        <f>VLOOKUP($B34,'Impact of the crisis'!$C$6:$N$170,12,FALSE)</f>
        <v>4.3</v>
      </c>
      <c r="M34" s="238">
        <f>VLOOKUP($B34,'Impact of the crisis'!$C$6:$AB$170,26,FALSE)</f>
        <v>3.4</v>
      </c>
      <c r="N34" s="238">
        <f>VLOOKUP($B34,'Conditions of people affected'!$C$6:$R$170,16,FALSE)</f>
        <v>3.6</v>
      </c>
      <c r="O34" s="238">
        <f>VLOOKUP($B34,'Conditions of people affected'!$C$6:$R$170,9,FALSE)</f>
        <v>4.2</v>
      </c>
      <c r="P34" s="238">
        <f>VLOOKUP($B34,'Conditions of people affected'!$C$6:$R$170,15,FALSE)</f>
        <v>3</v>
      </c>
      <c r="Q34" s="238">
        <f t="shared" si="4"/>
        <v>3.2</v>
      </c>
      <c r="R34" s="238">
        <f>VLOOKUP($B34,'Complexity of the crisis'!$C$6:$AN$170,22,FALSE)</f>
        <v>3.8</v>
      </c>
      <c r="S34" s="238">
        <f>VLOOKUP($B34,'Complexity of the crisis'!$C$6:$AN$170,38,FALSE)</f>
        <v>2.5</v>
      </c>
      <c r="T34" s="131" t="str">
        <f>VLOOKUP(B34,Lists!$C$3:$E$163,3,FALSE)</f>
        <v>Americas</v>
      </c>
      <c r="U34" s="132">
        <f>VLOOKUP(B34,'INFORM Severity - hidden'!$C$5:$V$170,20,FALSE)</f>
        <v>44351</v>
      </c>
    </row>
    <row r="35" spans="1:21" x14ac:dyDescent="0.35">
      <c r="A35" s="128" t="str">
        <f t="array" ref="A35">IFERROR(INDEX(Lists!$B$2:$B$153,SMALL(IF(Lists!$I$2:$I$153="Individual",ROW(Lists!$B$2:$B$153)),ROW(31:31))-1,1),"")</f>
        <v>Complex crisis in Honduras</v>
      </c>
      <c r="B35" s="129" t="str">
        <f>VLOOKUP(A35,Lists!$B$2:$G$153,2,FALSE)</f>
        <v>HND001</v>
      </c>
      <c r="C35" s="129" t="str">
        <f>VLOOKUP(B35,'INFORM Severity - hidden'!$C$5:$D$160,2,FALSE)</f>
        <v>Honduras</v>
      </c>
      <c r="D35" s="129" t="str">
        <f>VLOOKUP(A35,Lists!$B$2:$G$153,3,FALSE)</f>
        <v>HND</v>
      </c>
      <c r="E35" s="130" t="str">
        <f>VLOOKUP(A35,Lists!$B$2:$G$153,5,FALSE)</f>
        <v>Complex crisis</v>
      </c>
      <c r="F35" s="236">
        <f t="shared" si="0"/>
        <v>3.4</v>
      </c>
      <c r="G35" s="127">
        <f t="shared" si="1"/>
        <v>4</v>
      </c>
      <c r="H35" s="127" t="str">
        <f t="shared" si="2"/>
        <v>High</v>
      </c>
      <c r="I35" s="237" t="str">
        <f>INDEX(Trends!$D$3:$D$404,MATCH(B35,Trends!$C$3:$C$404,0))</f>
        <v>Increasing</v>
      </c>
      <c r="J35" s="127" t="str">
        <f>VLOOKUP($B35,Reliability!$A$3:$I$170,9,FALSE)</f>
        <v>Medium</v>
      </c>
      <c r="K35" s="238">
        <f t="shared" si="3"/>
        <v>3.7</v>
      </c>
      <c r="L35" s="238">
        <f>VLOOKUP($B35,'Impact of the crisis'!$C$6:$N$170,12,FALSE)</f>
        <v>4.2</v>
      </c>
      <c r="M35" s="238">
        <f>VLOOKUP($B35,'Impact of the crisis'!$C$6:$AB$170,26,FALSE)</f>
        <v>3.4</v>
      </c>
      <c r="N35" s="238">
        <f>VLOOKUP($B35,'Conditions of people affected'!$C$6:$R$170,16,FALSE)</f>
        <v>3.25</v>
      </c>
      <c r="O35" s="238">
        <f>VLOOKUP($B35,'Conditions of people affected'!$C$6:$R$170,9,FALSE)</f>
        <v>3.5</v>
      </c>
      <c r="P35" s="238">
        <f>VLOOKUP($B35,'Conditions of people affected'!$C$6:$R$170,15,FALSE)</f>
        <v>3</v>
      </c>
      <c r="Q35" s="238">
        <f t="shared" si="4"/>
        <v>3.3</v>
      </c>
      <c r="R35" s="238">
        <f>VLOOKUP($B35,'Complexity of the crisis'!$C$6:$AN$170,22,FALSE)</f>
        <v>3.6</v>
      </c>
      <c r="S35" s="238">
        <f>VLOOKUP($B35,'Complexity of the crisis'!$C$6:$AN$170,38,FALSE)</f>
        <v>3</v>
      </c>
      <c r="T35" s="131" t="str">
        <f>VLOOKUP(B35,Lists!$C$3:$E$163,3,FALSE)</f>
        <v>Americas</v>
      </c>
      <c r="U35" s="132">
        <f>VLOOKUP(B35,'INFORM Severity - hidden'!$C$5:$V$170,20,FALSE)</f>
        <v>44353</v>
      </c>
    </row>
    <row r="36" spans="1:21" x14ac:dyDescent="0.35">
      <c r="A36" s="128" t="str">
        <f t="array" ref="A36">IFERROR(INDEX(Lists!$B$2:$B$153,SMALL(IF(Lists!$I$2:$I$153="Individual",ROW(Lists!$B$2:$B$153)),ROW(32:32))-1,1),"")</f>
        <v>Hurricane Eta and Iota in Honduras</v>
      </c>
      <c r="B36" s="129" t="str">
        <f>VLOOKUP(A36,Lists!$B$2:$G$153,2,FALSE)</f>
        <v>HND002</v>
      </c>
      <c r="C36" s="129" t="str">
        <f>VLOOKUP(B36,'INFORM Severity - hidden'!$C$5:$D$160,2,FALSE)</f>
        <v>Honduras</v>
      </c>
      <c r="D36" s="129" t="str">
        <f>VLOOKUP(A36,Lists!$B$2:$G$153,3,FALSE)</f>
        <v>HND</v>
      </c>
      <c r="E36" s="130" t="str">
        <f>VLOOKUP(A36,Lists!$B$2:$G$153,5,FALSE)</f>
        <v>Tropical cyclone</v>
      </c>
      <c r="F36" s="236">
        <f t="shared" si="0"/>
        <v>3.4</v>
      </c>
      <c r="G36" s="127">
        <f t="shared" si="1"/>
        <v>4</v>
      </c>
      <c r="H36" s="127" t="str">
        <f t="shared" si="2"/>
        <v>High</v>
      </c>
      <c r="I36" s="237" t="str">
        <f>INDEX(Trends!$D$3:$D$404,MATCH(B36,Trends!$C$3:$C$404,0))</f>
        <v>Increasing</v>
      </c>
      <c r="J36" s="127" t="str">
        <f>VLOOKUP($B36,Reliability!$A$3:$I$170,9,FALSE)</f>
        <v>High</v>
      </c>
      <c r="K36" s="238">
        <f t="shared" si="3"/>
        <v>3.2</v>
      </c>
      <c r="L36" s="238">
        <f>VLOOKUP($B36,'Impact of the crisis'!$C$6:$N$170,12,FALSE)</f>
        <v>3.9</v>
      </c>
      <c r="M36" s="238">
        <f>VLOOKUP($B36,'Impact of the crisis'!$C$6:$AB$170,26,FALSE)</f>
        <v>2.7</v>
      </c>
      <c r="N36" s="238">
        <f>VLOOKUP($B36,'Conditions of people affected'!$C$6:$R$170,16,FALSE)</f>
        <v>3.55</v>
      </c>
      <c r="O36" s="238">
        <f>VLOOKUP($B36,'Conditions of people affected'!$C$6:$R$170,9,FALSE)</f>
        <v>4.0999999999999996</v>
      </c>
      <c r="P36" s="238">
        <f>VLOOKUP($B36,'Conditions of people affected'!$C$6:$R$170,15,FALSE)</f>
        <v>3</v>
      </c>
      <c r="Q36" s="238">
        <f t="shared" si="4"/>
        <v>3.3</v>
      </c>
      <c r="R36" s="238">
        <f>VLOOKUP($B36,'Complexity of the crisis'!$C$6:$AN$170,22,FALSE)</f>
        <v>3.6</v>
      </c>
      <c r="S36" s="238">
        <f>VLOOKUP($B36,'Complexity of the crisis'!$C$6:$AN$170,38,FALSE)</f>
        <v>3</v>
      </c>
      <c r="T36" s="131" t="str">
        <f>VLOOKUP(B36,Lists!$C$3:$E$163,3,FALSE)</f>
        <v>Americas</v>
      </c>
      <c r="U36" s="132">
        <f>VLOOKUP(B36,'INFORM Severity - hidden'!$C$5:$V$170,20,FALSE)</f>
        <v>44361</v>
      </c>
    </row>
    <row r="37" spans="1:21" x14ac:dyDescent="0.35">
      <c r="A37" s="128" t="str">
        <f t="array" ref="A37">IFERROR(INDEX(Lists!$B$2:$B$153,SMALL(IF(Lists!$I$2:$I$153="Individual",ROW(Lists!$B$2:$B$153)),ROW(33:33))-1,1),"")</f>
        <v>Complex crisis in Haiti</v>
      </c>
      <c r="B37" s="129" t="str">
        <f>VLOOKUP(A37,Lists!$B$2:$G$153,2,FALSE)</f>
        <v>HTI001</v>
      </c>
      <c r="C37" s="129" t="str">
        <f>VLOOKUP(B37,'INFORM Severity - hidden'!$C$5:$D$160,2,FALSE)</f>
        <v>Haiti</v>
      </c>
      <c r="D37" s="129" t="str">
        <f>VLOOKUP(A37,Lists!$B$2:$G$153,3,FALSE)</f>
        <v>HTI</v>
      </c>
      <c r="E37" s="130" t="str">
        <f>VLOOKUP(A37,Lists!$B$2:$G$153,5,FALSE)</f>
        <v>Complex crisis</v>
      </c>
      <c r="F37" s="236">
        <f t="shared" ref="F37:F68" si="5">IF(OR(N37="x",K37="x"),"x",ROUND((5-GEOMEAN(((5-K37)/5*4+1),((5-N37)/5*4+1),((5-N37)/5*4+1)))/4*3.5+Q37*0.3,1))</f>
        <v>3.6</v>
      </c>
      <c r="G37" s="127">
        <f t="shared" ref="G37:G68" si="6">IF(F37="x","x",ROUNDUP(F37,0))</f>
        <v>4</v>
      </c>
      <c r="H37" s="127" t="str">
        <f t="shared" ref="H37:H68" si="7">IF(N37="x","x",IF(K37="x","x",(IF(G37=5,"Very High",IF(G37=4,"High",IF(G37=3,"Medium",IF(G37=2,"Low","Very Low")))))))</f>
        <v>High</v>
      </c>
      <c r="I37" s="237" t="str">
        <f>INDEX(Trends!$D$3:$D$404,MATCH(B37,Trends!$C$3:$C$404,0))</f>
        <v>Decreasing</v>
      </c>
      <c r="J37" s="127" t="str">
        <f>VLOOKUP($B37,Reliability!$A$3:$I$170,9,FALSE)</f>
        <v>High</v>
      </c>
      <c r="K37" s="238">
        <f t="shared" ref="K37:K68" si="8">IF(OR(M37="x",L37="x"),"x",ROUND((5-GEOMEAN(((5-L37)/5*4+1),((5-M37)/5*4+1),((5-M37)/5*4+1)))/4*5,1))</f>
        <v>3.9</v>
      </c>
      <c r="L37" s="238">
        <f>VLOOKUP($B37,'Impact of the crisis'!$C$6:$N$170,12,FALSE)</f>
        <v>4</v>
      </c>
      <c r="M37" s="238">
        <f>VLOOKUP($B37,'Impact of the crisis'!$C$6:$AB$170,26,FALSE)</f>
        <v>3.8</v>
      </c>
      <c r="N37" s="238">
        <f>VLOOKUP($B37,'Conditions of people affected'!$C$6:$R$170,16,FALSE)</f>
        <v>3.7</v>
      </c>
      <c r="O37" s="238">
        <f>VLOOKUP($B37,'Conditions of people affected'!$C$6:$R$170,9,FALSE)</f>
        <v>4.4000000000000004</v>
      </c>
      <c r="P37" s="238">
        <f>VLOOKUP($B37,'Conditions of people affected'!$C$6:$R$170,15,FALSE)</f>
        <v>3</v>
      </c>
      <c r="Q37" s="238">
        <f t="shared" ref="Q37:Q68" si="9">IF(OR(S37="x",R37="x"),R37,ROUND((5-GEOMEAN(((5-R37)/5*4+1),((5-S37)/5*4+1)))/4*5,1))</f>
        <v>3.3</v>
      </c>
      <c r="R37" s="238">
        <f>VLOOKUP($B37,'Complexity of the crisis'!$C$6:$AN$170,22,FALSE)</f>
        <v>3.6</v>
      </c>
      <c r="S37" s="238">
        <f>VLOOKUP($B37,'Complexity of the crisis'!$C$6:$AN$170,38,FALSE)</f>
        <v>3</v>
      </c>
      <c r="T37" s="131" t="str">
        <f>VLOOKUP(B37,Lists!$C$3:$E$163,3,FALSE)</f>
        <v>Americas</v>
      </c>
      <c r="U37" s="132">
        <f>VLOOKUP(B37,'INFORM Severity - hidden'!$C$5:$V$170,20,FALSE)</f>
        <v>44439</v>
      </c>
    </row>
    <row r="38" spans="1:21" x14ac:dyDescent="0.35">
      <c r="A38" s="128" t="str">
        <f t="array" ref="A38">IFERROR(INDEX(Lists!$B$2:$B$153,SMALL(IF(Lists!$I$2:$I$153="Individual",ROW(Lists!$B$2:$B$153)),ROW(34:34))-1,1),"")</f>
        <v xml:space="preserve">Nippes Earthquake </v>
      </c>
      <c r="B38" s="129" t="str">
        <f>VLOOKUP(A38,Lists!$B$2:$G$153,2,FALSE)</f>
        <v>HTI002</v>
      </c>
      <c r="C38" s="129" t="str">
        <f>VLOOKUP(B38,'INFORM Severity - hidden'!$C$5:$D$160,2,FALSE)</f>
        <v>Haiti</v>
      </c>
      <c r="D38" s="129" t="str">
        <f>VLOOKUP(A38,Lists!$B$2:$G$153,3,FALSE)</f>
        <v>HTI</v>
      </c>
      <c r="E38" s="130" t="str">
        <f>VLOOKUP(A38,Lists!$B$2:$G$153,5,FALSE)</f>
        <v>Earthquake</v>
      </c>
      <c r="F38" s="236">
        <f t="shared" si="5"/>
        <v>3.1</v>
      </c>
      <c r="G38" s="127">
        <f t="shared" si="6"/>
        <v>4</v>
      </c>
      <c r="H38" s="127" t="str">
        <f t="shared" si="7"/>
        <v>High</v>
      </c>
      <c r="I38" s="237" t="str">
        <f>INDEX(Trends!$D$3:$D$404,MATCH(B38,Trends!$C$3:$C$404,0))</f>
        <v>-</v>
      </c>
      <c r="J38" s="127" t="str">
        <f>VLOOKUP($B38,Reliability!$A$3:$I$170,9,FALSE)</f>
        <v>High</v>
      </c>
      <c r="K38" s="238">
        <f t="shared" si="8"/>
        <v>3.1</v>
      </c>
      <c r="L38" s="238">
        <f>VLOOKUP($B38,'Impact of the crisis'!$C$6:$N$170,12,FALSE)</f>
        <v>2.4</v>
      </c>
      <c r="M38" s="238">
        <f>VLOOKUP($B38,'Impact of the crisis'!$C$6:$AB$170,26,FALSE)</f>
        <v>3.4</v>
      </c>
      <c r="N38" s="238">
        <f>VLOOKUP($B38,'Conditions of people affected'!$C$6:$R$170,16,FALSE)</f>
        <v>3</v>
      </c>
      <c r="O38" s="238">
        <f>VLOOKUP($B38,'Conditions of people affected'!$C$6:$R$170,9,FALSE)</f>
        <v>3</v>
      </c>
      <c r="P38" s="238">
        <f>VLOOKUP($B38,'Conditions of people affected'!$C$6:$R$170,15,FALSE)</f>
        <v>3</v>
      </c>
      <c r="Q38" s="238">
        <f t="shared" si="9"/>
        <v>3.1</v>
      </c>
      <c r="R38" s="238">
        <f>VLOOKUP($B38,'Complexity of the crisis'!$C$6:$AN$170,22,FALSE)</f>
        <v>3.6</v>
      </c>
      <c r="S38" s="238">
        <f>VLOOKUP($B38,'Complexity of the crisis'!$C$6:$AN$170,38,FALSE)</f>
        <v>2.5</v>
      </c>
      <c r="T38" s="131" t="str">
        <f>VLOOKUP(B38,Lists!$C$3:$E$163,3,FALSE)</f>
        <v>Americas</v>
      </c>
      <c r="U38" s="132">
        <f>VLOOKUP(B38,'INFORM Severity - hidden'!$C$5:$V$170,20,FALSE)</f>
        <v>44455</v>
      </c>
    </row>
    <row r="39" spans="1:21" x14ac:dyDescent="0.35">
      <c r="A39" s="128" t="str">
        <f t="array" ref="A39">IFERROR(INDEX(Lists!$B$2:$B$153,SMALL(IF(Lists!$I$2:$I$153="Individual",ROW(Lists!$B$2:$B$153)),ROW(35:35))-1,1),"")</f>
        <v>Papua Conflict</v>
      </c>
      <c r="B39" s="129" t="str">
        <f>VLOOKUP(A39,Lists!$B$2:$G$153,2,FALSE)</f>
        <v>IDN002</v>
      </c>
      <c r="C39" s="129" t="str">
        <f>VLOOKUP(B39,'INFORM Severity - hidden'!$C$5:$D$160,2,FALSE)</f>
        <v>Indonesia</v>
      </c>
      <c r="D39" s="129" t="str">
        <f>VLOOKUP(A39,Lists!$B$2:$G$153,3,FALSE)</f>
        <v>IDN</v>
      </c>
      <c r="E39" s="130" t="str">
        <f>VLOOKUP(A39,Lists!$B$2:$G$153,5,FALSE)</f>
        <v>Conflict</v>
      </c>
      <c r="F39" s="236" t="str">
        <f t="shared" si="5"/>
        <v>x</v>
      </c>
      <c r="G39" s="127" t="str">
        <f t="shared" si="6"/>
        <v>x</v>
      </c>
      <c r="H39" s="127" t="str">
        <f t="shared" si="7"/>
        <v>x</v>
      </c>
      <c r="I39" s="237" t="str">
        <f>INDEX(Trends!$D$3:$D$404,MATCH(B39,Trends!$C$3:$C$404,0))</f>
        <v>-</v>
      </c>
      <c r="J39" s="127" t="str">
        <f>VLOOKUP($B39,Reliability!$A$3:$I$170,9,FALSE)</f>
        <v>Low</v>
      </c>
      <c r="K39" s="238">
        <f t="shared" si="8"/>
        <v>3</v>
      </c>
      <c r="L39" s="238">
        <f>VLOOKUP($B39,'Impact of the crisis'!$C$6:$N$170,12,FALSE)</f>
        <v>1.9</v>
      </c>
      <c r="M39" s="238">
        <f>VLOOKUP($B39,'Impact of the crisis'!$C$6:$AB$170,26,FALSE)</f>
        <v>3.4</v>
      </c>
      <c r="N39" s="238" t="str">
        <f>VLOOKUP($B39,'Conditions of people affected'!$C$6:$R$170,16,FALSE)</f>
        <v>x</v>
      </c>
      <c r="O39" s="238" t="str">
        <f>VLOOKUP($B39,'Conditions of people affected'!$C$6:$R$170,9,FALSE)</f>
        <v>x</v>
      </c>
      <c r="P39" s="238" t="str">
        <f>VLOOKUP($B39,'Conditions of people affected'!$C$6:$R$170,15,FALSE)</f>
        <v>x</v>
      </c>
      <c r="Q39" s="238">
        <f t="shared" si="9"/>
        <v>3.1</v>
      </c>
      <c r="R39" s="238">
        <f>VLOOKUP($B39,'Complexity of the crisis'!$C$6:$AN$170,22,FALSE)</f>
        <v>3.1</v>
      </c>
      <c r="S39" s="238">
        <f>VLOOKUP($B39,'Complexity of the crisis'!$C$6:$AN$170,38,FALSE)</f>
        <v>3</v>
      </c>
      <c r="T39" s="131" t="str">
        <f>VLOOKUP(B39,Lists!$C$3:$E$163,3,FALSE)</f>
        <v>Asia</v>
      </c>
      <c r="U39" s="132">
        <f>VLOOKUP(B39,'INFORM Severity - hidden'!$C$5:$V$170,20,FALSE)</f>
        <v>44459</v>
      </c>
    </row>
    <row r="40" spans="1:21" x14ac:dyDescent="0.35">
      <c r="A40" s="128" t="str">
        <f t="array" ref="A40">IFERROR(INDEX(Lists!$B$2:$B$153,SMALL(IF(Lists!$I$2:$I$153="Individual",ROW(Lists!$B$2:$B$153)),ROW(36:36))-1,1),"")</f>
        <v>Conflict in Jammu and Kashmir</v>
      </c>
      <c r="B40" s="129" t="str">
        <f>VLOOKUP(A40,Lists!$B$2:$G$153,2,FALSE)</f>
        <v>IND002</v>
      </c>
      <c r="C40" s="129" t="str">
        <f>VLOOKUP(B40,'INFORM Severity - hidden'!$C$5:$D$160,2,FALSE)</f>
        <v>India</v>
      </c>
      <c r="D40" s="129" t="str">
        <f>VLOOKUP(A40,Lists!$B$2:$G$153,3,FALSE)</f>
        <v>IND</v>
      </c>
      <c r="E40" s="130" t="str">
        <f>VLOOKUP(A40,Lists!$B$2:$G$153,5,FALSE)</f>
        <v>Conflict</v>
      </c>
      <c r="F40" s="236" t="str">
        <f t="shared" si="5"/>
        <v>x</v>
      </c>
      <c r="G40" s="127" t="str">
        <f t="shared" si="6"/>
        <v>x</v>
      </c>
      <c r="H40" s="127" t="str">
        <f t="shared" si="7"/>
        <v>x</v>
      </c>
      <c r="I40" s="237" t="str">
        <f>INDEX(Trends!$D$3:$D$404,MATCH(B40,Trends!$C$3:$C$404,0))</f>
        <v>-</v>
      </c>
      <c r="J40" s="127" t="str">
        <f>VLOOKUP($B40,Reliability!$A$3:$I$170,9,FALSE)</f>
        <v>Low</v>
      </c>
      <c r="K40" s="238">
        <f t="shared" si="8"/>
        <v>4</v>
      </c>
      <c r="L40" s="238">
        <f>VLOOKUP($B40,'Impact of the crisis'!$C$6:$N$170,12,FALSE)</f>
        <v>2</v>
      </c>
      <c r="M40" s="238">
        <f>VLOOKUP($B40,'Impact of the crisis'!$C$6:$AB$170,26,FALSE)</f>
        <v>4.5999999999999996</v>
      </c>
      <c r="N40" s="238" t="str">
        <f>VLOOKUP($B40,'Conditions of people affected'!$C$6:$R$170,16,FALSE)</f>
        <v>x</v>
      </c>
      <c r="O40" s="238" t="str">
        <f>VLOOKUP($B40,'Conditions of people affected'!$C$6:$R$170,9,FALSE)</f>
        <v>x</v>
      </c>
      <c r="P40" s="238" t="str">
        <f>VLOOKUP($B40,'Conditions of people affected'!$C$6:$R$170,15,FALSE)</f>
        <v>x</v>
      </c>
      <c r="Q40" s="238">
        <f t="shared" si="9"/>
        <v>2.6</v>
      </c>
      <c r="R40" s="238">
        <f>VLOOKUP($B40,'Complexity of the crisis'!$C$6:$AN$170,22,FALSE)</f>
        <v>3.1</v>
      </c>
      <c r="S40" s="238">
        <f>VLOOKUP($B40,'Complexity of the crisis'!$C$6:$AN$170,38,FALSE)</f>
        <v>2</v>
      </c>
      <c r="T40" s="131" t="str">
        <f>VLOOKUP(B40,Lists!$C$3:$E$163,3,FALSE)</f>
        <v>Asia</v>
      </c>
      <c r="U40" s="132">
        <f>VLOOKUP(B40,'INFORM Severity - hidden'!$C$5:$V$170,20,FALSE)</f>
        <v>44459</v>
      </c>
    </row>
    <row r="41" spans="1:21" x14ac:dyDescent="0.35">
      <c r="A41" s="128" t="str">
        <f t="array" ref="A41">IFERROR(INDEX(Lists!$B$2:$B$153,SMALL(IF(Lists!$I$2:$I$153="Individual",ROW(Lists!$B$2:$B$153)),ROW(37:37))-1,1),"")</f>
        <v>Afghan Refugees in Iran</v>
      </c>
      <c r="B41" s="129" t="str">
        <f>VLOOKUP(A41,Lists!$B$2:$G$153,2,FALSE)</f>
        <v>IRN004</v>
      </c>
      <c r="C41" s="129" t="str">
        <f>VLOOKUP(B41,'INFORM Severity - hidden'!$C$5:$D$160,2,FALSE)</f>
        <v>Iran</v>
      </c>
      <c r="D41" s="129" t="str">
        <f>VLOOKUP(A41,Lists!$B$2:$G$153,3,FALSE)</f>
        <v>IRN</v>
      </c>
      <c r="E41" s="130" t="str">
        <f>VLOOKUP(A41,Lists!$B$2:$G$153,5,FALSE)</f>
        <v>International displacement</v>
      </c>
      <c r="F41" s="236">
        <f t="shared" si="5"/>
        <v>3.4</v>
      </c>
      <c r="G41" s="127">
        <f t="shared" si="6"/>
        <v>4</v>
      </c>
      <c r="H41" s="127" t="str">
        <f t="shared" si="7"/>
        <v>High</v>
      </c>
      <c r="I41" s="237" t="str">
        <f>INDEX(Trends!$D$3:$D$404,MATCH(B41,Trends!$C$3:$C$404,0))</f>
        <v>Stable</v>
      </c>
      <c r="J41" s="127" t="str">
        <f>VLOOKUP($B41,Reliability!$A$3:$I$170,9,FALSE)</f>
        <v>High</v>
      </c>
      <c r="K41" s="238">
        <f t="shared" si="8"/>
        <v>2.8</v>
      </c>
      <c r="L41" s="238">
        <f>VLOOKUP($B41,'Impact of the crisis'!$C$6:$N$170,12,FALSE)</f>
        <v>2.7</v>
      </c>
      <c r="M41" s="238">
        <f>VLOOKUP($B41,'Impact of the crisis'!$C$6:$AB$170,26,FALSE)</f>
        <v>2.8</v>
      </c>
      <c r="N41" s="238">
        <f>VLOOKUP($B41,'Conditions of people affected'!$C$6:$R$170,16,FALSE)</f>
        <v>4.0999999999999996</v>
      </c>
      <c r="O41" s="238">
        <f>VLOOKUP($B41,'Conditions of people affected'!$C$6:$R$170,9,FALSE)</f>
        <v>4.2</v>
      </c>
      <c r="P41" s="238">
        <f>VLOOKUP($B41,'Conditions of people affected'!$C$6:$R$170,15,FALSE)</f>
        <v>4</v>
      </c>
      <c r="Q41" s="238">
        <f t="shared" si="9"/>
        <v>2.7</v>
      </c>
      <c r="R41" s="238">
        <f>VLOOKUP($B41,'Complexity of the crisis'!$C$6:$AN$170,22,FALSE)</f>
        <v>3.3</v>
      </c>
      <c r="S41" s="238">
        <f>VLOOKUP($B41,'Complexity of the crisis'!$C$6:$AN$170,38,FALSE)</f>
        <v>2</v>
      </c>
      <c r="T41" s="131" t="str">
        <f>VLOOKUP(B41,Lists!$C$3:$E$163,3,FALSE)</f>
        <v>Middle east</v>
      </c>
      <c r="U41" s="132">
        <f>VLOOKUP(B41,'INFORM Severity - hidden'!$C$5:$V$170,20,FALSE)</f>
        <v>44454</v>
      </c>
    </row>
    <row r="42" spans="1:21" x14ac:dyDescent="0.35">
      <c r="A42" s="128" t="str">
        <f t="array" ref="A42">IFERROR(INDEX(Lists!$B$2:$B$153,SMALL(IF(Lists!$I$2:$I$153="Individual",ROW(Lists!$B$2:$B$153)),ROW(38:38))-1,1),"")</f>
        <v>Conflict  in Iraq</v>
      </c>
      <c r="B42" s="129" t="str">
        <f>VLOOKUP(A42,Lists!$B$2:$G$153,2,FALSE)</f>
        <v>IRQ002</v>
      </c>
      <c r="C42" s="129" t="str">
        <f>VLOOKUP(B42,'INFORM Severity - hidden'!$C$5:$D$160,2,FALSE)</f>
        <v>Iraq</v>
      </c>
      <c r="D42" s="129" t="str">
        <f>VLOOKUP(A42,Lists!$B$2:$G$153,3,FALSE)</f>
        <v>IRQ</v>
      </c>
      <c r="E42" s="130" t="str">
        <f>VLOOKUP(A42,Lists!$B$2:$G$153,5,FALSE)</f>
        <v>Conflict</v>
      </c>
      <c r="F42" s="236">
        <f t="shared" si="5"/>
        <v>4.5999999999999996</v>
      </c>
      <c r="G42" s="127">
        <f t="shared" si="6"/>
        <v>5</v>
      </c>
      <c r="H42" s="127" t="str">
        <f t="shared" si="7"/>
        <v>Very High</v>
      </c>
      <c r="I42" s="237" t="str">
        <f>INDEX(Trends!$D$3:$D$404,MATCH(B42,Trends!$C$3:$C$404,0))</f>
        <v>Increasing</v>
      </c>
      <c r="J42" s="127" t="str">
        <f>VLOOKUP($B42,Reliability!$A$3:$I$170,9,FALSE)</f>
        <v>High</v>
      </c>
      <c r="K42" s="238">
        <f t="shared" si="8"/>
        <v>4.3</v>
      </c>
      <c r="L42" s="238">
        <f>VLOOKUP($B42,'Impact of the crisis'!$C$6:$N$170,12,FALSE)</f>
        <v>3.6</v>
      </c>
      <c r="M42" s="238">
        <f>VLOOKUP($B42,'Impact of the crisis'!$C$6:$AB$170,26,FALSE)</f>
        <v>4.5999999999999996</v>
      </c>
      <c r="N42" s="238">
        <f>VLOOKUP($B42,'Conditions of people affected'!$C$6:$R$170,16,FALSE)</f>
        <v>4.7</v>
      </c>
      <c r="O42" s="238">
        <f>VLOOKUP($B42,'Conditions of people affected'!$C$6:$R$170,9,FALSE)</f>
        <v>4.4000000000000004</v>
      </c>
      <c r="P42" s="238">
        <f>VLOOKUP($B42,'Conditions of people affected'!$C$6:$R$170,15,FALSE)</f>
        <v>5</v>
      </c>
      <c r="Q42" s="238">
        <f t="shared" si="9"/>
        <v>4.5</v>
      </c>
      <c r="R42" s="238">
        <f>VLOOKUP($B42,'Complexity of the crisis'!$C$6:$AN$170,22,FALSE)</f>
        <v>4.5</v>
      </c>
      <c r="S42" s="238">
        <f>VLOOKUP($B42,'Complexity of the crisis'!$C$6:$AN$170,38,FALSE)</f>
        <v>4.5</v>
      </c>
      <c r="T42" s="131" t="str">
        <f>VLOOKUP(B42,Lists!$C$3:$E$163,3,FALSE)</f>
        <v>Middle east</v>
      </c>
      <c r="U42" s="132">
        <f>VLOOKUP(B42,'INFORM Severity - hidden'!$C$5:$V$170,20,FALSE)</f>
        <v>44454</v>
      </c>
    </row>
    <row r="43" spans="1:21" x14ac:dyDescent="0.35">
      <c r="A43" s="128" t="str">
        <f t="array" ref="A43">IFERROR(INDEX(Lists!$B$2:$B$153,SMALL(IF(Lists!$I$2:$I$153="Individual",ROW(Lists!$B$2:$B$153)),ROW(39:39))-1,1),"")</f>
        <v>Syrian and Palestinian refugees in iraq</v>
      </c>
      <c r="B43" s="129" t="str">
        <f>VLOOKUP(A43,Lists!$B$2:$G$153,2,FALSE)</f>
        <v>IRQ003</v>
      </c>
      <c r="C43" s="129" t="str">
        <f>VLOOKUP(B43,'INFORM Severity - hidden'!$C$5:$D$160,2,FALSE)</f>
        <v>Iraq</v>
      </c>
      <c r="D43" s="129" t="str">
        <f>VLOOKUP(A43,Lists!$B$2:$G$153,3,FALSE)</f>
        <v>IRQ</v>
      </c>
      <c r="E43" s="130" t="str">
        <f>VLOOKUP(A43,Lists!$B$2:$G$153,5,FALSE)</f>
        <v>International displacement</v>
      </c>
      <c r="F43" s="236">
        <f t="shared" si="5"/>
        <v>3</v>
      </c>
      <c r="G43" s="127">
        <f t="shared" si="6"/>
        <v>3</v>
      </c>
      <c r="H43" s="127" t="str">
        <f t="shared" si="7"/>
        <v>Medium</v>
      </c>
      <c r="I43" s="237" t="str">
        <f>INDEX(Trends!$D$3:$D$404,MATCH(B43,Trends!$C$3:$C$404,0))</f>
        <v>Increasing</v>
      </c>
      <c r="J43" s="127" t="str">
        <f>VLOOKUP($B43,Reliability!$A$3:$I$170,9,FALSE)</f>
        <v>High</v>
      </c>
      <c r="K43" s="238">
        <f t="shared" si="8"/>
        <v>1.8</v>
      </c>
      <c r="L43" s="238">
        <f>VLOOKUP($B43,'Impact of the crisis'!$C$6:$N$170,12,FALSE)</f>
        <v>1.5</v>
      </c>
      <c r="M43" s="238">
        <f>VLOOKUP($B43,'Impact of the crisis'!$C$6:$AB$170,26,FALSE)</f>
        <v>2</v>
      </c>
      <c r="N43" s="238">
        <f>VLOOKUP($B43,'Conditions of people affected'!$C$6:$R$170,16,FALSE)</f>
        <v>2.9</v>
      </c>
      <c r="O43" s="238">
        <f>VLOOKUP($B43,'Conditions of people affected'!$C$6:$R$170,9,FALSE)</f>
        <v>2.8</v>
      </c>
      <c r="P43" s="238">
        <f>VLOOKUP($B43,'Conditions of people affected'!$C$6:$R$170,15,FALSE)</f>
        <v>3</v>
      </c>
      <c r="Q43" s="238">
        <f t="shared" si="9"/>
        <v>4.0999999999999996</v>
      </c>
      <c r="R43" s="238">
        <f>VLOOKUP($B43,'Complexity of the crisis'!$C$6:$AN$170,22,FALSE)</f>
        <v>4.5</v>
      </c>
      <c r="S43" s="238">
        <f>VLOOKUP($B43,'Complexity of the crisis'!$C$6:$AN$170,38,FALSE)</f>
        <v>3.5</v>
      </c>
      <c r="T43" s="131" t="str">
        <f>VLOOKUP(B43,Lists!$C$3:$E$163,3,FALSE)</f>
        <v>Middle east</v>
      </c>
      <c r="U43" s="132">
        <f>VLOOKUP(B43,'INFORM Severity - hidden'!$C$5:$V$170,20,FALSE)</f>
        <v>44454</v>
      </c>
    </row>
    <row r="44" spans="1:21" x14ac:dyDescent="0.35">
      <c r="A44" s="128" t="str">
        <f t="array" ref="A44">IFERROR(INDEX(Lists!$B$2:$B$153,SMALL(IF(Lists!$I$2:$I$153="Individual",ROW(Lists!$B$2:$B$153)),ROW(40:40))-1,1),"")</f>
        <v>Mixed migration flows in Italy</v>
      </c>
      <c r="B44" s="129" t="str">
        <f>VLOOKUP(A44,Lists!$B$2:$G$153,2,FALSE)</f>
        <v>ITA002</v>
      </c>
      <c r="C44" s="129" t="str">
        <f>VLOOKUP(B44,'INFORM Severity - hidden'!$C$5:$D$160,2,FALSE)</f>
        <v>Italy</v>
      </c>
      <c r="D44" s="129" t="str">
        <f>VLOOKUP(A44,Lists!$B$2:$G$153,3,FALSE)</f>
        <v>ITA</v>
      </c>
      <c r="E44" s="130" t="str">
        <f>VLOOKUP(A44,Lists!$B$2:$G$153,5,FALSE)</f>
        <v>International displacement</v>
      </c>
      <c r="F44" s="236">
        <f t="shared" si="5"/>
        <v>1.9</v>
      </c>
      <c r="G44" s="127">
        <f t="shared" si="6"/>
        <v>2</v>
      </c>
      <c r="H44" s="127" t="str">
        <f t="shared" si="7"/>
        <v>Low</v>
      </c>
      <c r="I44" s="237" t="str">
        <f>INDEX(Trends!$D$3:$D$404,MATCH(B44,Trends!$C$3:$C$404,0))</f>
        <v>Stable</v>
      </c>
      <c r="J44" s="127" t="str">
        <f>VLOOKUP($B44,Reliability!$A$3:$I$170,9,FALSE)</f>
        <v>High</v>
      </c>
      <c r="K44" s="238">
        <f t="shared" si="8"/>
        <v>2.7</v>
      </c>
      <c r="L44" s="238">
        <f>VLOOKUP($B44,'Impact of the crisis'!$C$6:$N$170,12,FALSE)</f>
        <v>1.7</v>
      </c>
      <c r="M44" s="238">
        <f>VLOOKUP($B44,'Impact of the crisis'!$C$6:$AB$170,26,FALSE)</f>
        <v>3.1</v>
      </c>
      <c r="N44" s="238">
        <f>VLOOKUP($B44,'Conditions of people affected'!$C$6:$R$170,16,FALSE)</f>
        <v>1.6</v>
      </c>
      <c r="O44" s="238">
        <f>VLOOKUP($B44,'Conditions of people affected'!$C$6:$R$170,9,FALSE)</f>
        <v>2.2000000000000002</v>
      </c>
      <c r="P44" s="238">
        <f>VLOOKUP($B44,'Conditions of people affected'!$C$6:$R$170,15,FALSE)</f>
        <v>1</v>
      </c>
      <c r="Q44" s="238">
        <f t="shared" si="9"/>
        <v>1.5</v>
      </c>
      <c r="R44" s="238">
        <f>VLOOKUP($B44,'Complexity of the crisis'!$C$6:$AN$170,22,FALSE)</f>
        <v>1.5</v>
      </c>
      <c r="S44" s="238">
        <f>VLOOKUP($B44,'Complexity of the crisis'!$C$6:$AN$170,38,FALSE)</f>
        <v>1.5</v>
      </c>
      <c r="T44" s="131" t="str">
        <f>VLOOKUP(B44,Lists!$C$3:$E$163,3,FALSE)</f>
        <v>Europe</v>
      </c>
      <c r="U44" s="132">
        <f>VLOOKUP(B44,'INFORM Severity - hidden'!$C$5:$V$170,20,FALSE)</f>
        <v>44376</v>
      </c>
    </row>
    <row r="45" spans="1:21" x14ac:dyDescent="0.35">
      <c r="A45" s="128" t="str">
        <f t="array" ref="A45">IFERROR(INDEX(Lists!$B$2:$B$153,SMALL(IF(Lists!$I$2:$I$153="Individual",ROW(Lists!$B$2:$B$153)),ROW(41:41))-1,1),"")</f>
        <v>Syrian refugees in Jordan</v>
      </c>
      <c r="B45" s="129" t="str">
        <f>VLOOKUP(A45,Lists!$B$2:$G$153,2,FALSE)</f>
        <v>JOR002</v>
      </c>
      <c r="C45" s="129" t="str">
        <f>VLOOKUP(B45,'INFORM Severity - hidden'!$C$5:$D$160,2,FALSE)</f>
        <v>Jordan</v>
      </c>
      <c r="D45" s="129" t="str">
        <f>VLOOKUP(A45,Lists!$B$2:$G$153,3,FALSE)</f>
        <v>JOR</v>
      </c>
      <c r="E45" s="130" t="str">
        <f>VLOOKUP(A45,Lists!$B$2:$G$153,5,FALSE)</f>
        <v>International displacement</v>
      </c>
      <c r="F45" s="236">
        <f t="shared" si="5"/>
        <v>2.9</v>
      </c>
      <c r="G45" s="127">
        <f t="shared" si="6"/>
        <v>3</v>
      </c>
      <c r="H45" s="127" t="str">
        <f t="shared" si="7"/>
        <v>Medium</v>
      </c>
      <c r="I45" s="237" t="str">
        <f>INDEX(Trends!$D$3:$D$404,MATCH(B45,Trends!$C$3:$C$404,0))</f>
        <v>Decreasing</v>
      </c>
      <c r="J45" s="127" t="str">
        <f>VLOOKUP($B45,Reliability!$A$3:$I$170,9,FALSE)</f>
        <v>High</v>
      </c>
      <c r="K45" s="238">
        <f t="shared" si="8"/>
        <v>2.7</v>
      </c>
      <c r="L45" s="238">
        <f>VLOOKUP($B45,'Impact of the crisis'!$C$6:$N$170,12,FALSE)</f>
        <v>3</v>
      </c>
      <c r="M45" s="238">
        <f>VLOOKUP($B45,'Impact of the crisis'!$C$6:$AB$170,26,FALSE)</f>
        <v>2.6</v>
      </c>
      <c r="N45" s="238">
        <f>VLOOKUP($B45,'Conditions of people affected'!$C$6:$R$170,16,FALSE)</f>
        <v>3.3</v>
      </c>
      <c r="O45" s="238">
        <f>VLOOKUP($B45,'Conditions of people affected'!$C$6:$R$170,9,FALSE)</f>
        <v>3.6</v>
      </c>
      <c r="P45" s="238">
        <f>VLOOKUP($B45,'Conditions of people affected'!$C$6:$R$170,15,FALSE)</f>
        <v>3</v>
      </c>
      <c r="Q45" s="238">
        <f t="shared" si="9"/>
        <v>2.5</v>
      </c>
      <c r="R45" s="238">
        <f>VLOOKUP($B45,'Complexity of the crisis'!$C$6:$AN$170,22,FALSE)</f>
        <v>3</v>
      </c>
      <c r="S45" s="238">
        <f>VLOOKUP($B45,'Complexity of the crisis'!$C$6:$AN$170,38,FALSE)</f>
        <v>2</v>
      </c>
      <c r="T45" s="131" t="str">
        <f>VLOOKUP(B45,Lists!$C$3:$E$163,3,FALSE)</f>
        <v>Middle east</v>
      </c>
      <c r="U45" s="132">
        <f>VLOOKUP(B45,'INFORM Severity - hidden'!$C$5:$V$170,20,FALSE)</f>
        <v>44454</v>
      </c>
    </row>
    <row r="46" spans="1:21" x14ac:dyDescent="0.35">
      <c r="A46" s="128" t="str">
        <f t="array" ref="A46">IFERROR(INDEX(Lists!$B$2:$B$153,SMALL(IF(Lists!$I$2:$I$153="Individual",ROW(Lists!$B$2:$B$153)),ROW(42:42))-1,1),"")</f>
        <v>Refugee situation in Kenya</v>
      </c>
      <c r="B46" s="129" t="str">
        <f>VLOOKUP(A46,Lists!$B$2:$G$153,2,FALSE)</f>
        <v>KEN002</v>
      </c>
      <c r="C46" s="129" t="str">
        <f>VLOOKUP(B46,'INFORM Severity - hidden'!$C$5:$D$160,2,FALSE)</f>
        <v>Kenya</v>
      </c>
      <c r="D46" s="129" t="str">
        <f>VLOOKUP(A46,Lists!$B$2:$G$153,3,FALSE)</f>
        <v>KEN</v>
      </c>
      <c r="E46" s="130" t="str">
        <f>VLOOKUP(A46,Lists!$B$2:$G$153,5,FALSE)</f>
        <v>International displacement</v>
      </c>
      <c r="F46" s="236">
        <f t="shared" si="5"/>
        <v>2.7</v>
      </c>
      <c r="G46" s="127">
        <f t="shared" si="6"/>
        <v>3</v>
      </c>
      <c r="H46" s="127" t="str">
        <f t="shared" si="7"/>
        <v>Medium</v>
      </c>
      <c r="I46" s="237" t="str">
        <f>INDEX(Trends!$D$3:$D$404,MATCH(B46,Trends!$C$3:$C$404,0))</f>
        <v>Increasing</v>
      </c>
      <c r="J46" s="127" t="str">
        <f>VLOOKUP($B46,Reliability!$A$3:$I$170,9,FALSE)</f>
        <v>High</v>
      </c>
      <c r="K46" s="238">
        <f t="shared" si="8"/>
        <v>2.1</v>
      </c>
      <c r="L46" s="238">
        <f>VLOOKUP($B46,'Impact of the crisis'!$C$6:$N$170,12,FALSE)</f>
        <v>0.8</v>
      </c>
      <c r="M46" s="238">
        <f>VLOOKUP($B46,'Impact of the crisis'!$C$6:$AB$170,26,FALSE)</f>
        <v>2.6</v>
      </c>
      <c r="N46" s="238">
        <f>VLOOKUP($B46,'Conditions of people affected'!$C$6:$R$170,16,FALSE)</f>
        <v>2.95</v>
      </c>
      <c r="O46" s="238">
        <f>VLOOKUP($B46,'Conditions of people affected'!$C$6:$R$170,9,FALSE)</f>
        <v>2.9</v>
      </c>
      <c r="P46" s="238">
        <f>VLOOKUP($B46,'Conditions of people affected'!$C$6:$R$170,15,FALSE)</f>
        <v>3</v>
      </c>
      <c r="Q46" s="238">
        <f t="shared" si="9"/>
        <v>2.7</v>
      </c>
      <c r="R46" s="238">
        <f>VLOOKUP($B46,'Complexity of the crisis'!$C$6:$AN$170,22,FALSE)</f>
        <v>3.6</v>
      </c>
      <c r="S46" s="238">
        <f>VLOOKUP($B46,'Complexity of the crisis'!$C$6:$AN$170,38,FALSE)</f>
        <v>1.5</v>
      </c>
      <c r="T46" s="131" t="str">
        <f>VLOOKUP(B46,Lists!$C$3:$E$163,3,FALSE)</f>
        <v>Africa</v>
      </c>
      <c r="U46" s="132">
        <f>VLOOKUP(B46,'INFORM Severity - hidden'!$C$5:$V$170,20,FALSE)</f>
        <v>44460</v>
      </c>
    </row>
    <row r="47" spans="1:21" x14ac:dyDescent="0.35">
      <c r="A47" s="128" t="str">
        <f t="array" ref="A47">IFERROR(INDEX(Lists!$B$2:$B$153,SMALL(IF(Lists!$I$2:$I$153="Individual",ROW(Lists!$B$2:$B$153)),ROW(43:43))-1,1),"")</f>
        <v>Drought in Kenya</v>
      </c>
      <c r="B47" s="129" t="str">
        <f>VLOOKUP(A47,Lists!$B$2:$G$153,2,FALSE)</f>
        <v>KEN003</v>
      </c>
      <c r="C47" s="129" t="str">
        <f>VLOOKUP(B47,'INFORM Severity - hidden'!$C$5:$D$160,2,FALSE)</f>
        <v>Kenya</v>
      </c>
      <c r="D47" s="129" t="str">
        <f>VLOOKUP(A47,Lists!$B$2:$G$153,3,FALSE)</f>
        <v>KEN</v>
      </c>
      <c r="E47" s="130" t="str">
        <f>VLOOKUP(A47,Lists!$B$2:$G$153,5,FALSE)</f>
        <v>Drought</v>
      </c>
      <c r="F47" s="236">
        <f t="shared" si="5"/>
        <v>3</v>
      </c>
      <c r="G47" s="127">
        <f t="shared" si="6"/>
        <v>3</v>
      </c>
      <c r="H47" s="127" t="str">
        <f t="shared" si="7"/>
        <v>Medium</v>
      </c>
      <c r="I47" s="237" t="str">
        <f>INDEX(Trends!$D$3:$D$404,MATCH(B47,Trends!$C$3:$C$404,0))</f>
        <v>-</v>
      </c>
      <c r="J47" s="127" t="str">
        <f>VLOOKUP($B47,Reliability!$A$3:$I$170,9,FALSE)</f>
        <v>Medium</v>
      </c>
      <c r="K47" s="238">
        <f t="shared" si="8"/>
        <v>2.2000000000000002</v>
      </c>
      <c r="L47" s="238">
        <f>VLOOKUP($B47,'Impact of the crisis'!$C$6:$N$170,12,FALSE)</f>
        <v>3.8</v>
      </c>
      <c r="M47" s="238">
        <f>VLOOKUP($B47,'Impact of the crisis'!$C$6:$AB$170,26,FALSE)</f>
        <v>1</v>
      </c>
      <c r="N47" s="238">
        <f>VLOOKUP($B47,'Conditions of people affected'!$C$6:$R$170,16,FALSE)</f>
        <v>3.45</v>
      </c>
      <c r="O47" s="238">
        <f>VLOOKUP($B47,'Conditions of people affected'!$C$6:$R$170,9,FALSE)</f>
        <v>3.9</v>
      </c>
      <c r="P47" s="238">
        <f>VLOOKUP($B47,'Conditions of people affected'!$C$6:$R$170,15,FALSE)</f>
        <v>3</v>
      </c>
      <c r="Q47" s="238">
        <f t="shared" si="9"/>
        <v>2.7</v>
      </c>
      <c r="R47" s="238">
        <f>VLOOKUP($B47,'Complexity of the crisis'!$C$6:$AN$170,22,FALSE)</f>
        <v>3.6</v>
      </c>
      <c r="S47" s="238">
        <f>VLOOKUP($B47,'Complexity of the crisis'!$C$6:$AN$170,38,FALSE)</f>
        <v>1.5</v>
      </c>
      <c r="T47" s="131" t="str">
        <f>VLOOKUP(B47,Lists!$C$3:$E$163,3,FALSE)</f>
        <v>Africa</v>
      </c>
      <c r="U47" s="132">
        <f>VLOOKUP(B47,'INFORM Severity - hidden'!$C$5:$V$170,20,FALSE)</f>
        <v>44459</v>
      </c>
    </row>
    <row r="48" spans="1:21" x14ac:dyDescent="0.35">
      <c r="A48" s="128" t="str">
        <f t="array" ref="A48">IFERROR(INDEX(Lists!$B$2:$B$153,SMALL(IF(Lists!$I$2:$I$153="Individual",ROW(Lists!$B$2:$B$153)),ROW(44:44))-1,1),"")</f>
        <v>Syrian refugees in Lebanon</v>
      </c>
      <c r="B48" s="129" t="str">
        <f>VLOOKUP(A48,Lists!$B$2:$G$153,2,FALSE)</f>
        <v>LBN002</v>
      </c>
      <c r="C48" s="129" t="str">
        <f>VLOOKUP(B48,'INFORM Severity - hidden'!$C$5:$D$160,2,FALSE)</f>
        <v>Lebanon</v>
      </c>
      <c r="D48" s="129" t="str">
        <f>VLOOKUP(A48,Lists!$B$2:$G$153,3,FALSE)</f>
        <v>LBN</v>
      </c>
      <c r="E48" s="130" t="str">
        <f>VLOOKUP(A48,Lists!$B$2:$G$153,5,FALSE)</f>
        <v>International displacement</v>
      </c>
      <c r="F48" s="236">
        <f t="shared" si="5"/>
        <v>3.4</v>
      </c>
      <c r="G48" s="127">
        <f t="shared" si="6"/>
        <v>4</v>
      </c>
      <c r="H48" s="127" t="str">
        <f t="shared" si="7"/>
        <v>High</v>
      </c>
      <c r="I48" s="237" t="str">
        <f>INDEX(Trends!$D$3:$D$404,MATCH(B48,Trends!$C$3:$C$404,0))</f>
        <v>Stable</v>
      </c>
      <c r="J48" s="127" t="str">
        <f>VLOOKUP($B48,Reliability!$A$3:$I$170,9,FALSE)</f>
        <v>High</v>
      </c>
      <c r="K48" s="238">
        <f t="shared" si="8"/>
        <v>3.3</v>
      </c>
      <c r="L48" s="238">
        <f>VLOOKUP($B48,'Impact of the crisis'!$C$6:$N$170,12,FALSE)</f>
        <v>3.6</v>
      </c>
      <c r="M48" s="238">
        <f>VLOOKUP($B48,'Impact of the crisis'!$C$6:$AB$170,26,FALSE)</f>
        <v>3.1</v>
      </c>
      <c r="N48" s="238">
        <f>VLOOKUP($B48,'Conditions of people affected'!$C$6:$R$170,16,FALSE)</f>
        <v>3.8</v>
      </c>
      <c r="O48" s="238">
        <f>VLOOKUP($B48,'Conditions of people affected'!$C$6:$R$170,9,FALSE)</f>
        <v>3.6</v>
      </c>
      <c r="P48" s="238">
        <f>VLOOKUP($B48,'Conditions of people affected'!$C$6:$R$170,15,FALSE)</f>
        <v>4</v>
      </c>
      <c r="Q48" s="238">
        <f t="shared" si="9"/>
        <v>2.9</v>
      </c>
      <c r="R48" s="238">
        <f>VLOOKUP($B48,'Complexity of the crisis'!$C$6:$AN$170,22,FALSE)</f>
        <v>3.3</v>
      </c>
      <c r="S48" s="238">
        <f>VLOOKUP($B48,'Complexity of the crisis'!$C$6:$AN$170,38,FALSE)</f>
        <v>2.5</v>
      </c>
      <c r="T48" s="131" t="str">
        <f>VLOOKUP(B48,Lists!$C$3:$E$163,3,FALSE)</f>
        <v>Middle east</v>
      </c>
      <c r="U48" s="132">
        <f>VLOOKUP(B48,'INFORM Severity - hidden'!$C$5:$V$170,20,FALSE)</f>
        <v>44454</v>
      </c>
    </row>
    <row r="49" spans="1:21" x14ac:dyDescent="0.35">
      <c r="A49" s="128" t="str">
        <f t="array" ref="A49">IFERROR(INDEX(Lists!$B$2:$B$153,SMALL(IF(Lists!$I$2:$I$153="Individual",ROW(Lists!$B$2:$B$153)),ROW(45:45))-1,1),"")</f>
        <v>Socioeconomic crisis in Lebanon</v>
      </c>
      <c r="B49" s="129" t="str">
        <f>VLOOKUP(A49,Lists!$B$2:$G$153,2,FALSE)</f>
        <v>LBN004</v>
      </c>
      <c r="C49" s="129" t="str">
        <f>VLOOKUP(B49,'INFORM Severity - hidden'!$C$5:$D$160,2,FALSE)</f>
        <v>Lebanon</v>
      </c>
      <c r="D49" s="129" t="str">
        <f>VLOOKUP(A49,Lists!$B$2:$G$153,3,FALSE)</f>
        <v>LBN</v>
      </c>
      <c r="E49" s="130" t="str">
        <f>VLOOKUP(A49,Lists!$B$2:$G$153,5,FALSE)</f>
        <v>Political and economic crisis</v>
      </c>
      <c r="F49" s="236">
        <f t="shared" si="5"/>
        <v>3.6</v>
      </c>
      <c r="G49" s="127">
        <f t="shared" si="6"/>
        <v>4</v>
      </c>
      <c r="H49" s="127" t="str">
        <f t="shared" si="7"/>
        <v>High</v>
      </c>
      <c r="I49" s="237" t="str">
        <f>INDEX(Trends!$D$3:$D$404,MATCH(B49,Trends!$C$3:$C$404,0))</f>
        <v>Decreasing</v>
      </c>
      <c r="J49" s="127" t="str">
        <f>VLOOKUP($B49,Reliability!$A$3:$I$170,9,FALSE)</f>
        <v>Medium</v>
      </c>
      <c r="K49" s="238">
        <f t="shared" si="8"/>
        <v>2.9</v>
      </c>
      <c r="L49" s="238">
        <f>VLOOKUP($B49,'Impact of the crisis'!$C$6:$N$170,12,FALSE)</f>
        <v>3.6</v>
      </c>
      <c r="M49" s="238">
        <f>VLOOKUP($B49,'Impact of the crisis'!$C$6:$AB$170,26,FALSE)</f>
        <v>2.4</v>
      </c>
      <c r="N49" s="238">
        <f>VLOOKUP($B49,'Conditions of people affected'!$C$6:$R$170,16,FALSE)</f>
        <v>4.0999999999999996</v>
      </c>
      <c r="O49" s="238">
        <f>VLOOKUP($B49,'Conditions of people affected'!$C$6:$R$170,9,FALSE)</f>
        <v>4.2</v>
      </c>
      <c r="P49" s="238">
        <f>VLOOKUP($B49,'Conditions of people affected'!$C$6:$R$170,15,FALSE)</f>
        <v>4</v>
      </c>
      <c r="Q49" s="238">
        <f t="shared" si="9"/>
        <v>3.2</v>
      </c>
      <c r="R49" s="238">
        <f>VLOOKUP($B49,'Complexity of the crisis'!$C$6:$AN$170,22,FALSE)</f>
        <v>3.3</v>
      </c>
      <c r="S49" s="238">
        <f>VLOOKUP($B49,'Complexity of the crisis'!$C$6:$AN$170,38,FALSE)</f>
        <v>3</v>
      </c>
      <c r="T49" s="131" t="str">
        <f>VLOOKUP(B49,Lists!$C$3:$E$163,3,FALSE)</f>
        <v>Middle east</v>
      </c>
      <c r="U49" s="132">
        <f>VLOOKUP(B49,'INFORM Severity - hidden'!$C$5:$V$170,20,FALSE)</f>
        <v>44454</v>
      </c>
    </row>
    <row r="50" spans="1:21" x14ac:dyDescent="0.35">
      <c r="A50" s="128" t="str">
        <f t="array" ref="A50">IFERROR(INDEX(Lists!$B$2:$B$153,SMALL(IF(Lists!$I$2:$I$153="Individual",ROW(Lists!$B$2:$B$153)),ROW(46:46))-1,1),"")</f>
        <v>Mixed migration flows in Libya</v>
      </c>
      <c r="B50" s="129" t="str">
        <f>VLOOKUP(A50,Lists!$B$2:$G$153,2,FALSE)</f>
        <v>LBY002</v>
      </c>
      <c r="C50" s="129" t="str">
        <f>VLOOKUP(B50,'INFORM Severity - hidden'!$C$5:$D$160,2,FALSE)</f>
        <v>Libya</v>
      </c>
      <c r="D50" s="129" t="str">
        <f>VLOOKUP(A50,Lists!$B$2:$G$153,3,FALSE)</f>
        <v>LBY</v>
      </c>
      <c r="E50" s="130" t="str">
        <f>VLOOKUP(A50,Lists!$B$2:$G$153,5,FALSE)</f>
        <v>International displacement</v>
      </c>
      <c r="F50" s="236">
        <f t="shared" si="5"/>
        <v>3.1</v>
      </c>
      <c r="G50" s="127">
        <f t="shared" si="6"/>
        <v>4</v>
      </c>
      <c r="H50" s="127" t="str">
        <f t="shared" si="7"/>
        <v>High</v>
      </c>
      <c r="I50" s="237" t="str">
        <f>INDEX(Trends!$D$3:$D$404,MATCH(B50,Trends!$C$3:$C$404,0))</f>
        <v>Increasing</v>
      </c>
      <c r="J50" s="127" t="str">
        <f>VLOOKUP($B50,Reliability!$A$3:$I$170,9,FALSE)</f>
        <v>High</v>
      </c>
      <c r="K50" s="238">
        <f t="shared" si="8"/>
        <v>3.9</v>
      </c>
      <c r="L50" s="238">
        <f>VLOOKUP($B50,'Impact of the crisis'!$C$6:$N$170,12,FALSE)</f>
        <v>4.5999999999999996</v>
      </c>
      <c r="M50" s="238">
        <f>VLOOKUP($B50,'Impact of the crisis'!$C$6:$AB$170,26,FALSE)</f>
        <v>3.4</v>
      </c>
      <c r="N50" s="238">
        <f>VLOOKUP($B50,'Conditions of people affected'!$C$6:$R$170,16,FALSE)</f>
        <v>2.2999999999999998</v>
      </c>
      <c r="O50" s="238">
        <f>VLOOKUP($B50,'Conditions of people affected'!$C$6:$R$170,9,FALSE)</f>
        <v>2.6</v>
      </c>
      <c r="P50" s="238">
        <f>VLOOKUP($B50,'Conditions of people affected'!$C$6:$R$170,15,FALSE)</f>
        <v>2</v>
      </c>
      <c r="Q50" s="238">
        <f t="shared" si="9"/>
        <v>3.6</v>
      </c>
      <c r="R50" s="238">
        <f>VLOOKUP($B50,'Complexity of the crisis'!$C$6:$AN$170,22,FALSE)</f>
        <v>4.4000000000000004</v>
      </c>
      <c r="S50" s="238">
        <f>VLOOKUP($B50,'Complexity of the crisis'!$C$6:$AN$170,38,FALSE)</f>
        <v>2.5</v>
      </c>
      <c r="T50" s="131" t="str">
        <f>VLOOKUP(B50,Lists!$C$3:$E$163,3,FALSE)</f>
        <v>Africa</v>
      </c>
      <c r="U50" s="132">
        <f>VLOOKUP(B50,'INFORM Severity - hidden'!$C$5:$V$170,20,FALSE)</f>
        <v>44412</v>
      </c>
    </row>
    <row r="51" spans="1:21" x14ac:dyDescent="0.35">
      <c r="A51" s="128" t="str">
        <f t="array" ref="A51">IFERROR(INDEX(Lists!$B$2:$B$153,SMALL(IF(Lists!$I$2:$I$153="Individual",ROW(Lists!$B$2:$B$153)),ROW(47:47))-1,1),"")</f>
        <v>Drought in Lesotho</v>
      </c>
      <c r="B51" s="129" t="str">
        <f>VLOOKUP(A51,Lists!$B$2:$G$153,2,FALSE)</f>
        <v>LSO002</v>
      </c>
      <c r="C51" s="129" t="str">
        <f>VLOOKUP(B51,'INFORM Severity - hidden'!$C$5:$D$160,2,FALSE)</f>
        <v>Lesotho</v>
      </c>
      <c r="D51" s="129" t="str">
        <f>VLOOKUP(A51,Lists!$B$2:$G$153,3,FALSE)</f>
        <v>LSO</v>
      </c>
      <c r="E51" s="130" t="str">
        <f>VLOOKUP(A51,Lists!$B$2:$G$153,5,FALSE)</f>
        <v>Drought</v>
      </c>
      <c r="F51" s="236">
        <f t="shared" si="5"/>
        <v>2</v>
      </c>
      <c r="G51" s="127">
        <f t="shared" si="6"/>
        <v>2</v>
      </c>
      <c r="H51" s="127" t="str">
        <f t="shared" si="7"/>
        <v>Low</v>
      </c>
      <c r="I51" s="237" t="str">
        <f>INDEX(Trends!$D$3:$D$404,MATCH(B51,Trends!$C$3:$C$404,0))</f>
        <v>Decreasing</v>
      </c>
      <c r="J51" s="127" t="str">
        <f>VLOOKUP($B51,Reliability!$A$3:$I$170,9,FALSE)</f>
        <v>Very High</v>
      </c>
      <c r="K51" s="238">
        <f t="shared" si="8"/>
        <v>1.9</v>
      </c>
      <c r="L51" s="238">
        <f>VLOOKUP($B51,'Impact of the crisis'!$C$6:$N$170,12,FALSE)</f>
        <v>3</v>
      </c>
      <c r="M51" s="238">
        <f>VLOOKUP($B51,'Impact of the crisis'!$C$6:$AB$170,26,FALSE)</f>
        <v>1.3</v>
      </c>
      <c r="N51" s="238">
        <f>VLOOKUP($B51,'Conditions of people affected'!$C$6:$R$170,16,FALSE)</f>
        <v>2.5499999999999998</v>
      </c>
      <c r="O51" s="238">
        <f>VLOOKUP($B51,'Conditions of people affected'!$C$6:$R$170,9,FALSE)</f>
        <v>2.1</v>
      </c>
      <c r="P51" s="238">
        <f>VLOOKUP($B51,'Conditions of people affected'!$C$6:$R$170,15,FALSE)</f>
        <v>3</v>
      </c>
      <c r="Q51" s="238">
        <f t="shared" si="9"/>
        <v>1.3</v>
      </c>
      <c r="R51" s="238">
        <f>VLOOKUP($B51,'Complexity of the crisis'!$C$6:$AN$170,22,FALSE)</f>
        <v>1.5</v>
      </c>
      <c r="S51" s="238">
        <f>VLOOKUP($B51,'Complexity of the crisis'!$C$6:$AN$170,38,FALSE)</f>
        <v>1</v>
      </c>
      <c r="T51" s="131" t="str">
        <f>VLOOKUP(B51,Lists!$C$3:$E$163,3,FALSE)</f>
        <v>Africa</v>
      </c>
      <c r="U51" s="132">
        <f>VLOOKUP(B51,'INFORM Severity - hidden'!$C$5:$V$170,20,FALSE)</f>
        <v>44451</v>
      </c>
    </row>
    <row r="52" spans="1:21" x14ac:dyDescent="0.35">
      <c r="A52" s="128" t="str">
        <f t="array" ref="A52">IFERROR(INDEX(Lists!$B$2:$B$153,SMALL(IF(Lists!$I$2:$I$153="Individual",ROW(Lists!$B$2:$B$153)),ROW(48:48))-1,1),"")</f>
        <v>Mixed migration flows in Morocco</v>
      </c>
      <c r="B52" s="129" t="str">
        <f>VLOOKUP(A52,Lists!$B$2:$G$153,2,FALSE)</f>
        <v>MAR002</v>
      </c>
      <c r="C52" s="129" t="str">
        <f>VLOOKUP(B52,'INFORM Severity - hidden'!$C$5:$D$160,2,FALSE)</f>
        <v>Morocco</v>
      </c>
      <c r="D52" s="129" t="str">
        <f>VLOOKUP(A52,Lists!$B$2:$G$153,3,FALSE)</f>
        <v>MAR</v>
      </c>
      <c r="E52" s="130" t="str">
        <f>VLOOKUP(A52,Lists!$B$2:$G$153,5,FALSE)</f>
        <v>International displacement</v>
      </c>
      <c r="F52" s="236" t="str">
        <f t="shared" si="5"/>
        <v>x</v>
      </c>
      <c r="G52" s="127" t="str">
        <f t="shared" si="6"/>
        <v>x</v>
      </c>
      <c r="H52" s="127" t="str">
        <f t="shared" si="7"/>
        <v>x</v>
      </c>
      <c r="I52" s="237" t="str">
        <f>INDEX(Trends!$D$3:$D$404,MATCH(B52,Trends!$C$3:$C$404,0))</f>
        <v>-</v>
      </c>
      <c r="J52" s="127" t="str">
        <f>VLOOKUP($B52,Reliability!$A$3:$I$170,9,FALSE)</f>
        <v>Very Low</v>
      </c>
      <c r="K52" s="238">
        <f t="shared" si="8"/>
        <v>3.9</v>
      </c>
      <c r="L52" s="238">
        <f>VLOOKUP($B52,'Impact of the crisis'!$C$6:$N$170,12,FALSE)</f>
        <v>4.8</v>
      </c>
      <c r="M52" s="238">
        <f>VLOOKUP($B52,'Impact of the crisis'!$C$6:$AB$170,26,FALSE)</f>
        <v>3.2</v>
      </c>
      <c r="N52" s="238" t="str">
        <f>VLOOKUP($B52,'Conditions of people affected'!$C$6:$R$170,16,FALSE)</f>
        <v>x</v>
      </c>
      <c r="O52" s="238" t="str">
        <f>VLOOKUP($B52,'Conditions of people affected'!$C$6:$R$170,9,FALSE)</f>
        <v>x</v>
      </c>
      <c r="P52" s="238" t="str">
        <f>VLOOKUP($B52,'Conditions of people affected'!$C$6:$R$170,15,FALSE)</f>
        <v>x</v>
      </c>
      <c r="Q52" s="238">
        <f t="shared" si="9"/>
        <v>2.7</v>
      </c>
      <c r="R52" s="238">
        <f>VLOOKUP($B52,'Complexity of the crisis'!$C$6:$AN$170,22,FALSE)</f>
        <v>3.6</v>
      </c>
      <c r="S52" s="238">
        <f>VLOOKUP($B52,'Complexity of the crisis'!$C$6:$AN$170,38,FALSE)</f>
        <v>1.5</v>
      </c>
      <c r="T52" s="131" t="str">
        <f>VLOOKUP(B52,Lists!$C$3:$E$163,3,FALSE)</f>
        <v>Africa</v>
      </c>
      <c r="U52" s="132">
        <f>VLOOKUP(B52,'INFORM Severity - hidden'!$C$5:$V$170,20,FALSE)</f>
        <v>44413</v>
      </c>
    </row>
    <row r="53" spans="1:21" x14ac:dyDescent="0.35">
      <c r="A53" s="128" t="str">
        <f t="array" ref="A53">IFERROR(INDEX(Lists!$B$2:$B$153,SMALL(IF(Lists!$I$2:$I$153="Individual",ROW(Lists!$B$2:$B$153)),ROW(49:49))-1,1),"")</f>
        <v>Drought in Madagascar</v>
      </c>
      <c r="B53" s="129" t="str">
        <f>VLOOKUP(A53,Lists!$B$2:$G$153,2,FALSE)</f>
        <v>MDG002</v>
      </c>
      <c r="C53" s="129" t="str">
        <f>VLOOKUP(B53,'INFORM Severity - hidden'!$C$5:$D$160,2,FALSE)</f>
        <v>Madagascar</v>
      </c>
      <c r="D53" s="129" t="str">
        <f>VLOOKUP(A53,Lists!$B$2:$G$153,3,FALSE)</f>
        <v>MDG</v>
      </c>
      <c r="E53" s="130" t="str">
        <f>VLOOKUP(A53,Lists!$B$2:$G$153,5,FALSE)</f>
        <v>Drought</v>
      </c>
      <c r="F53" s="236">
        <f t="shared" si="5"/>
        <v>2.8</v>
      </c>
      <c r="G53" s="127">
        <f t="shared" si="6"/>
        <v>3</v>
      </c>
      <c r="H53" s="127" t="str">
        <f t="shared" si="7"/>
        <v>Medium</v>
      </c>
      <c r="I53" s="237" t="str">
        <f>INDEX(Trends!$D$3:$D$404,MATCH(B53,Trends!$C$3:$C$404,0))</f>
        <v>Decreasing</v>
      </c>
      <c r="J53" s="127" t="str">
        <f>VLOOKUP($B53,Reliability!$A$3:$I$170,9,FALSE)</f>
        <v>Very High</v>
      </c>
      <c r="K53" s="238">
        <f t="shared" si="8"/>
        <v>1.9</v>
      </c>
      <c r="L53" s="238">
        <f>VLOOKUP($B53,'Impact of the crisis'!$C$6:$N$170,12,FALSE)</f>
        <v>1.4</v>
      </c>
      <c r="M53" s="238">
        <f>VLOOKUP($B53,'Impact of the crisis'!$C$6:$AB$170,26,FALSE)</f>
        <v>2.1</v>
      </c>
      <c r="N53" s="238">
        <f>VLOOKUP($B53,'Conditions of people affected'!$C$6:$R$170,16,FALSE)</f>
        <v>3.7</v>
      </c>
      <c r="O53" s="238">
        <f>VLOOKUP($B53,'Conditions of people affected'!$C$6:$R$170,9,FALSE)</f>
        <v>3.4</v>
      </c>
      <c r="P53" s="238">
        <f>VLOOKUP($B53,'Conditions of people affected'!$C$6:$R$170,15,FALSE)</f>
        <v>4</v>
      </c>
      <c r="Q53" s="238">
        <f t="shared" si="9"/>
        <v>1.9</v>
      </c>
      <c r="R53" s="238">
        <f>VLOOKUP($B53,'Complexity of the crisis'!$C$6:$AN$170,22,FALSE)</f>
        <v>2.2999999999999998</v>
      </c>
      <c r="S53" s="238">
        <f>VLOOKUP($B53,'Complexity of the crisis'!$C$6:$AN$170,38,FALSE)</f>
        <v>1.5</v>
      </c>
      <c r="T53" s="131" t="str">
        <f>VLOOKUP(B53,Lists!$C$3:$E$163,3,FALSE)</f>
        <v>Africa</v>
      </c>
      <c r="U53" s="132">
        <f>VLOOKUP(B53,'INFORM Severity - hidden'!$C$5:$V$170,20,FALSE)</f>
        <v>44451</v>
      </c>
    </row>
    <row r="54" spans="1:21" x14ac:dyDescent="0.35">
      <c r="A54" s="128" t="str">
        <f t="array" ref="A54">IFERROR(INDEX(Lists!$B$2:$B$153,SMALL(IF(Lists!$I$2:$I$153="Individual",ROW(Lists!$B$2:$B$153)),ROW(50:50))-1,1),"")</f>
        <v>Criminal Violence in Mexico</v>
      </c>
      <c r="B54" s="129" t="str">
        <f>VLOOKUP(A54,Lists!$B$2:$G$153,2,FALSE)</f>
        <v>MEX002</v>
      </c>
      <c r="C54" s="129" t="str">
        <f>VLOOKUP(B54,'INFORM Severity - hidden'!$C$5:$D$160,2,FALSE)</f>
        <v>Mexico</v>
      </c>
      <c r="D54" s="129" t="str">
        <f>VLOOKUP(A54,Lists!$B$2:$G$153,3,FALSE)</f>
        <v>MEX</v>
      </c>
      <c r="E54" s="130" t="str">
        <f>VLOOKUP(A54,Lists!$B$2:$G$153,5,FALSE)</f>
        <v>Other type of violence</v>
      </c>
      <c r="F54" s="236" t="str">
        <f t="shared" si="5"/>
        <v>x</v>
      </c>
      <c r="G54" s="127" t="str">
        <f t="shared" si="6"/>
        <v>x</v>
      </c>
      <c r="H54" s="127" t="str">
        <f t="shared" si="7"/>
        <v>x</v>
      </c>
      <c r="I54" s="237" t="str">
        <f>INDEX(Trends!$D$3:$D$404,MATCH(B54,Trends!$C$3:$C$404,0))</f>
        <v>-</v>
      </c>
      <c r="J54" s="127" t="str">
        <f>VLOOKUP($B54,Reliability!$A$3:$I$170,9,FALSE)</f>
        <v>Medium</v>
      </c>
      <c r="K54" s="238">
        <f t="shared" si="8"/>
        <v>4.0999999999999996</v>
      </c>
      <c r="L54" s="238">
        <f>VLOOKUP($B54,'Impact of the crisis'!$C$6:$N$170,12,FALSE)</f>
        <v>5</v>
      </c>
      <c r="M54" s="238">
        <f>VLOOKUP($B54,'Impact of the crisis'!$C$6:$AB$170,26,FALSE)</f>
        <v>3.4</v>
      </c>
      <c r="N54" s="238" t="str">
        <f>VLOOKUP($B54,'Conditions of people affected'!$C$6:$R$170,16,FALSE)</f>
        <v>x</v>
      </c>
      <c r="O54" s="238" t="str">
        <f>VLOOKUP($B54,'Conditions of people affected'!$C$6:$R$170,9,FALSE)</f>
        <v>x</v>
      </c>
      <c r="P54" s="238" t="str">
        <f>VLOOKUP($B54,'Conditions of people affected'!$C$6:$R$170,15,FALSE)</f>
        <v>x</v>
      </c>
      <c r="Q54" s="238">
        <f t="shared" si="9"/>
        <v>3.4</v>
      </c>
      <c r="R54" s="238">
        <f>VLOOKUP($B54,'Complexity of the crisis'!$C$6:$AN$170,22,FALSE)</f>
        <v>3.7</v>
      </c>
      <c r="S54" s="238">
        <f>VLOOKUP($B54,'Complexity of the crisis'!$C$6:$AN$170,38,FALSE)</f>
        <v>3</v>
      </c>
      <c r="T54" s="131" t="str">
        <f>VLOOKUP(B54,Lists!$C$3:$E$163,3,FALSE)</f>
        <v>Americas</v>
      </c>
      <c r="U54" s="132">
        <f>VLOOKUP(B54,'INFORM Severity - hidden'!$C$5:$V$170,20,FALSE)</f>
        <v>44467</v>
      </c>
    </row>
    <row r="55" spans="1:21" x14ac:dyDescent="0.35">
      <c r="A55" s="128" t="str">
        <f t="array" ref="A55">IFERROR(INDEX(Lists!$B$2:$B$153,SMALL(IF(Lists!$I$2:$I$153="Individual",ROW(Lists!$B$2:$B$153)),ROW(51:51))-1,1),"")</f>
        <v>Mixed Migration in Mexico</v>
      </c>
      <c r="B55" s="129" t="str">
        <f>VLOOKUP(A55,Lists!$B$2:$G$153,2,FALSE)</f>
        <v>MEX003</v>
      </c>
      <c r="C55" s="129" t="str">
        <f>VLOOKUP(B55,'INFORM Severity - hidden'!$C$5:$D$160,2,FALSE)</f>
        <v>Mexico</v>
      </c>
      <c r="D55" s="129" t="str">
        <f>VLOOKUP(A55,Lists!$B$2:$G$153,3,FALSE)</f>
        <v>MEX</v>
      </c>
      <c r="E55" s="130" t="str">
        <f>VLOOKUP(A55,Lists!$B$2:$G$153,5,FALSE)</f>
        <v>International displacement</v>
      </c>
      <c r="F55" s="236" t="str">
        <f t="shared" si="5"/>
        <v>x</v>
      </c>
      <c r="G55" s="127" t="str">
        <f t="shared" si="6"/>
        <v>x</v>
      </c>
      <c r="H55" s="127" t="str">
        <f t="shared" si="7"/>
        <v>x</v>
      </c>
      <c r="I55" s="237" t="str">
        <f>INDEX(Trends!$D$3:$D$404,MATCH(B55,Trends!$C$3:$C$404,0))</f>
        <v>-</v>
      </c>
      <c r="J55" s="127" t="str">
        <f>VLOOKUP($B55,Reliability!$A$3:$I$170,9,FALSE)</f>
        <v>High</v>
      </c>
      <c r="K55" s="238">
        <f t="shared" si="8"/>
        <v>3.8</v>
      </c>
      <c r="L55" s="238">
        <f>VLOOKUP($B55,'Impact of the crisis'!$C$6:$N$170,12,FALSE)</f>
        <v>5</v>
      </c>
      <c r="M55" s="238">
        <f>VLOOKUP($B55,'Impact of the crisis'!$C$6:$AB$170,26,FALSE)</f>
        <v>2.8</v>
      </c>
      <c r="N55" s="238" t="str">
        <f>VLOOKUP($B55,'Conditions of people affected'!$C$6:$R$170,16,FALSE)</f>
        <v>x</v>
      </c>
      <c r="O55" s="238" t="str">
        <f>VLOOKUP($B55,'Conditions of people affected'!$C$6:$R$170,9,FALSE)</f>
        <v>x</v>
      </c>
      <c r="P55" s="238" t="str">
        <f>VLOOKUP($B55,'Conditions of people affected'!$C$6:$R$170,15,FALSE)</f>
        <v>x</v>
      </c>
      <c r="Q55" s="238">
        <f t="shared" si="9"/>
        <v>3.2</v>
      </c>
      <c r="R55" s="238">
        <f>VLOOKUP($B55,'Complexity of the crisis'!$C$6:$AN$170,22,FALSE)</f>
        <v>3.7</v>
      </c>
      <c r="S55" s="238">
        <f>VLOOKUP($B55,'Complexity of the crisis'!$C$6:$AN$170,38,FALSE)</f>
        <v>2.5</v>
      </c>
      <c r="T55" s="131" t="str">
        <f>VLOOKUP(B55,Lists!$C$3:$E$163,3,FALSE)</f>
        <v>Americas</v>
      </c>
      <c r="U55" s="132">
        <f>VLOOKUP(B55,'INFORM Severity - hidden'!$C$5:$V$170,20,FALSE)</f>
        <v>44467</v>
      </c>
    </row>
    <row r="56" spans="1:21" x14ac:dyDescent="0.35">
      <c r="A56" s="128" t="str">
        <f t="array" ref="A56">IFERROR(INDEX(Lists!$B$2:$B$153,SMALL(IF(Lists!$I$2:$I$153="Individual",ROW(Lists!$B$2:$B$153)),ROW(52:52))-1,1),"")</f>
        <v>Complex crisis in Mali</v>
      </c>
      <c r="B56" s="129" t="str">
        <f>VLOOKUP(A56,Lists!$B$2:$G$153,2,FALSE)</f>
        <v>MLI001</v>
      </c>
      <c r="C56" s="129" t="str">
        <f>VLOOKUP(B56,'INFORM Severity - hidden'!$C$5:$D$160,2,FALSE)</f>
        <v>Mali</v>
      </c>
      <c r="D56" s="129" t="str">
        <f>VLOOKUP(A56,Lists!$B$2:$G$153,3,FALSE)</f>
        <v>MLI</v>
      </c>
      <c r="E56" s="130" t="str">
        <f>VLOOKUP(A56,Lists!$B$2:$G$153,5,FALSE)</f>
        <v>Complex crisis</v>
      </c>
      <c r="F56" s="236">
        <f t="shared" si="5"/>
        <v>4.4000000000000004</v>
      </c>
      <c r="G56" s="127">
        <f t="shared" si="6"/>
        <v>5</v>
      </c>
      <c r="H56" s="127" t="str">
        <f t="shared" si="7"/>
        <v>Very High</v>
      </c>
      <c r="I56" s="237" t="str">
        <f>INDEX(Trends!$D$3:$D$404,MATCH(B56,Trends!$C$3:$C$404,0))</f>
        <v>Increasing</v>
      </c>
      <c r="J56" s="127" t="str">
        <f>VLOOKUP($B56,Reliability!$A$3:$I$170,9,FALSE)</f>
        <v>High</v>
      </c>
      <c r="K56" s="238">
        <f t="shared" si="8"/>
        <v>4.2</v>
      </c>
      <c r="L56" s="238">
        <f>VLOOKUP($B56,'Impact of the crisis'!$C$6:$N$170,12,FALSE)</f>
        <v>4.9000000000000004</v>
      </c>
      <c r="M56" s="238">
        <f>VLOOKUP($B56,'Impact of the crisis'!$C$6:$AB$170,26,FALSE)</f>
        <v>3.7</v>
      </c>
      <c r="N56" s="238">
        <f>VLOOKUP($B56,'Conditions of people affected'!$C$6:$R$170,16,FALSE)</f>
        <v>4.3</v>
      </c>
      <c r="O56" s="238">
        <f>VLOOKUP($B56,'Conditions of people affected'!$C$6:$R$170,9,FALSE)</f>
        <v>4.5999999999999996</v>
      </c>
      <c r="P56" s="238">
        <f>VLOOKUP($B56,'Conditions of people affected'!$C$6:$R$170,15,FALSE)</f>
        <v>4</v>
      </c>
      <c r="Q56" s="238">
        <f t="shared" si="9"/>
        <v>4.5999999999999996</v>
      </c>
      <c r="R56" s="238">
        <f>VLOOKUP($B56,'Complexity of the crisis'!$C$6:$AN$170,22,FALSE)</f>
        <v>4</v>
      </c>
      <c r="S56" s="238">
        <f>VLOOKUP($B56,'Complexity of the crisis'!$C$6:$AN$170,38,FALSE)</f>
        <v>5</v>
      </c>
      <c r="T56" s="131" t="str">
        <f>VLOOKUP(B56,Lists!$C$3:$E$163,3,FALSE)</f>
        <v>Africa</v>
      </c>
      <c r="U56" s="132">
        <f>VLOOKUP(B56,'INFORM Severity - hidden'!$C$5:$V$170,20,FALSE)</f>
        <v>44404</v>
      </c>
    </row>
    <row r="57" spans="1:21" x14ac:dyDescent="0.35">
      <c r="A57" s="128" t="str">
        <f t="array" ref="A57">IFERROR(INDEX(Lists!$B$2:$B$153,SMALL(IF(Lists!$I$2:$I$153="Individual",ROW(Lists!$B$2:$B$153)),ROW(53:53))-1,1),"")</f>
        <v>Rakhine Conflict</v>
      </c>
      <c r="B57" s="129" t="str">
        <f>VLOOKUP(A57,Lists!$B$2:$G$153,2,FALSE)</f>
        <v>MMR002</v>
      </c>
      <c r="C57" s="129" t="str">
        <f>VLOOKUP(B57,'INFORM Severity - hidden'!$C$5:$D$160,2,FALSE)</f>
        <v>Myanmar</v>
      </c>
      <c r="D57" s="129" t="str">
        <f>VLOOKUP(A57,Lists!$B$2:$G$153,3,FALSE)</f>
        <v>MMR</v>
      </c>
      <c r="E57" s="130" t="str">
        <f>VLOOKUP(A57,Lists!$B$2:$G$153,5,FALSE)</f>
        <v>Conflict</v>
      </c>
      <c r="F57" s="236">
        <f t="shared" si="5"/>
        <v>3.7</v>
      </c>
      <c r="G57" s="127">
        <f t="shared" si="6"/>
        <v>4</v>
      </c>
      <c r="H57" s="127" t="str">
        <f t="shared" si="7"/>
        <v>High</v>
      </c>
      <c r="I57" s="237" t="str">
        <f>INDEX(Trends!$D$3:$D$404,MATCH(B57,Trends!$C$3:$C$404,0))</f>
        <v>Increasing</v>
      </c>
      <c r="J57" s="127" t="str">
        <f>VLOOKUP($B57,Reliability!$A$3:$I$170,9,FALSE)</f>
        <v>High</v>
      </c>
      <c r="K57" s="238">
        <f t="shared" si="8"/>
        <v>2.8</v>
      </c>
      <c r="L57" s="238">
        <f>VLOOKUP($B57,'Impact of the crisis'!$C$6:$N$170,12,FALSE)</f>
        <v>1.3</v>
      </c>
      <c r="M57" s="238">
        <f>VLOOKUP($B57,'Impact of the crisis'!$C$6:$AB$170,26,FALSE)</f>
        <v>3.4</v>
      </c>
      <c r="N57" s="238">
        <f>VLOOKUP($B57,'Conditions of people affected'!$C$6:$R$170,16,FALSE)</f>
        <v>3.6</v>
      </c>
      <c r="O57" s="238">
        <f>VLOOKUP($B57,'Conditions of people affected'!$C$6:$R$170,9,FALSE)</f>
        <v>3.2</v>
      </c>
      <c r="P57" s="238">
        <f>VLOOKUP($B57,'Conditions of people affected'!$C$6:$R$170,15,FALSE)</f>
        <v>4</v>
      </c>
      <c r="Q57" s="238">
        <f t="shared" si="9"/>
        <v>4.5</v>
      </c>
      <c r="R57" s="238">
        <f>VLOOKUP($B57,'Complexity of the crisis'!$C$6:$AN$170,22,FALSE)</f>
        <v>4.4000000000000004</v>
      </c>
      <c r="S57" s="238">
        <f>VLOOKUP($B57,'Complexity of the crisis'!$C$6:$AN$170,38,FALSE)</f>
        <v>4.5</v>
      </c>
      <c r="T57" s="131" t="str">
        <f>VLOOKUP(B57,Lists!$C$3:$E$163,3,FALSE)</f>
        <v>Asia</v>
      </c>
      <c r="U57" s="132">
        <f>VLOOKUP(B57,'INFORM Severity - hidden'!$C$5:$V$170,20,FALSE)</f>
        <v>44459</v>
      </c>
    </row>
    <row r="58" spans="1:21" x14ac:dyDescent="0.35">
      <c r="A58" s="128" t="str">
        <f t="array" ref="A58">IFERROR(INDEX(Lists!$B$2:$B$153,SMALL(IF(Lists!$I$2:$I$153="Individual",ROW(Lists!$B$2:$B$153)),ROW(54:54))-1,1),"")</f>
        <v>Kachin and Shan Conflict</v>
      </c>
      <c r="B58" s="129" t="str">
        <f>VLOOKUP(A58,Lists!$B$2:$G$153,2,FALSE)</f>
        <v>MMR003</v>
      </c>
      <c r="C58" s="129" t="str">
        <f>VLOOKUP(B58,'INFORM Severity - hidden'!$C$5:$D$160,2,FALSE)</f>
        <v>Myanmar</v>
      </c>
      <c r="D58" s="129" t="str">
        <f>VLOOKUP(A58,Lists!$B$2:$G$153,3,FALSE)</f>
        <v>MMR</v>
      </c>
      <c r="E58" s="130" t="str">
        <f>VLOOKUP(A58,Lists!$B$2:$G$153,5,FALSE)</f>
        <v>Conflict</v>
      </c>
      <c r="F58" s="236">
        <f t="shared" si="5"/>
        <v>3.3</v>
      </c>
      <c r="G58" s="127">
        <f t="shared" si="6"/>
        <v>4</v>
      </c>
      <c r="H58" s="127" t="str">
        <f t="shared" si="7"/>
        <v>High</v>
      </c>
      <c r="I58" s="237" t="str">
        <f>INDEX(Trends!$D$3:$D$404,MATCH(B58,Trends!$C$3:$C$404,0))</f>
        <v>Increasing</v>
      </c>
      <c r="J58" s="127" t="str">
        <f>VLOOKUP($B58,Reliability!$A$3:$I$170,9,FALSE)</f>
        <v>High</v>
      </c>
      <c r="K58" s="238">
        <f t="shared" si="8"/>
        <v>2.5</v>
      </c>
      <c r="L58" s="238">
        <f>VLOOKUP($B58,'Impact of the crisis'!$C$6:$N$170,12,FALSE)</f>
        <v>2.2999999999999998</v>
      </c>
      <c r="M58" s="238">
        <f>VLOOKUP($B58,'Impact of the crisis'!$C$6:$AB$170,26,FALSE)</f>
        <v>2.6</v>
      </c>
      <c r="N58" s="238">
        <f>VLOOKUP($B58,'Conditions of people affected'!$C$6:$R$170,16,FALSE)</f>
        <v>3.1</v>
      </c>
      <c r="O58" s="238">
        <f>VLOOKUP($B58,'Conditions of people affected'!$C$6:$R$170,9,FALSE)</f>
        <v>3.2</v>
      </c>
      <c r="P58" s="238">
        <f>VLOOKUP($B58,'Conditions of people affected'!$C$6:$R$170,15,FALSE)</f>
        <v>3</v>
      </c>
      <c r="Q58" s="238">
        <f t="shared" si="9"/>
        <v>4.2</v>
      </c>
      <c r="R58" s="238">
        <f>VLOOKUP($B58,'Complexity of the crisis'!$C$6:$AN$170,22,FALSE)</f>
        <v>4.4000000000000004</v>
      </c>
      <c r="S58" s="238">
        <f>VLOOKUP($B58,'Complexity of the crisis'!$C$6:$AN$170,38,FALSE)</f>
        <v>4</v>
      </c>
      <c r="T58" s="131" t="str">
        <f>VLOOKUP(B58,Lists!$C$3:$E$163,3,FALSE)</f>
        <v>Asia</v>
      </c>
      <c r="U58" s="132">
        <f>VLOOKUP(B58,'INFORM Severity - hidden'!$C$5:$V$170,20,FALSE)</f>
        <v>44459</v>
      </c>
    </row>
    <row r="59" spans="1:21" x14ac:dyDescent="0.35">
      <c r="A59" s="128" t="str">
        <f t="array" ref="A59">IFERROR(INDEX(Lists!$B$2:$B$153,SMALL(IF(Lists!$I$2:$I$153="Individual",ROW(Lists!$B$2:$B$153)),ROW(55:55))-1,1),"")</f>
        <v>Post-coup Violence in Myanmar</v>
      </c>
      <c r="B59" s="129" t="str">
        <f>VLOOKUP(A59,Lists!$B$2:$G$153,2,FALSE)</f>
        <v>MMR004</v>
      </c>
      <c r="C59" s="129" t="str">
        <f>VLOOKUP(B59,'INFORM Severity - hidden'!$C$5:$D$160,2,FALSE)</f>
        <v>Myanmar</v>
      </c>
      <c r="D59" s="129" t="str">
        <f>VLOOKUP(A59,Lists!$B$2:$G$153,3,FALSE)</f>
        <v>MMR</v>
      </c>
      <c r="E59" s="130" t="str">
        <f>VLOOKUP(A59,Lists!$B$2:$G$153,5,FALSE)</f>
        <v>Conflict</v>
      </c>
      <c r="F59" s="236">
        <f t="shared" si="5"/>
        <v>3.5</v>
      </c>
      <c r="G59" s="127">
        <f t="shared" si="6"/>
        <v>4</v>
      </c>
      <c r="H59" s="127" t="str">
        <f t="shared" si="7"/>
        <v>High</v>
      </c>
      <c r="I59" s="237" t="str">
        <f>INDEX(Trends!$D$3:$D$404,MATCH(B59,Trends!$C$3:$C$404,0))</f>
        <v>Increasing</v>
      </c>
      <c r="J59" s="127" t="str">
        <f>VLOOKUP($B59,Reliability!$A$3:$I$170,9,FALSE)</f>
        <v>High</v>
      </c>
      <c r="K59" s="238">
        <f t="shared" si="8"/>
        <v>3.2</v>
      </c>
      <c r="L59" s="238">
        <f>VLOOKUP($B59,'Impact of the crisis'!$C$6:$N$170,12,FALSE)</f>
        <v>3.6</v>
      </c>
      <c r="M59" s="238">
        <f>VLOOKUP($B59,'Impact of the crisis'!$C$6:$AB$170,26,FALSE)</f>
        <v>3</v>
      </c>
      <c r="N59" s="238">
        <f>VLOOKUP($B59,'Conditions of people affected'!$C$6:$R$170,16,FALSE)</f>
        <v>3.4</v>
      </c>
      <c r="O59" s="238">
        <f>VLOOKUP($B59,'Conditions of people affected'!$C$6:$R$170,9,FALSE)</f>
        <v>3.8</v>
      </c>
      <c r="P59" s="238">
        <f>VLOOKUP($B59,'Conditions of people affected'!$C$6:$R$170,15,FALSE)</f>
        <v>3</v>
      </c>
      <c r="Q59" s="238">
        <f t="shared" si="9"/>
        <v>3.8</v>
      </c>
      <c r="R59" s="238">
        <f>VLOOKUP($B59,'Complexity of the crisis'!$C$6:$AN$170,22,FALSE)</f>
        <v>4.4000000000000004</v>
      </c>
      <c r="S59" s="238">
        <f>VLOOKUP($B59,'Complexity of the crisis'!$C$6:$AN$170,38,FALSE)</f>
        <v>3</v>
      </c>
      <c r="T59" s="131" t="str">
        <f>VLOOKUP(B59,Lists!$C$3:$E$163,3,FALSE)</f>
        <v>Asia</v>
      </c>
      <c r="U59" s="132">
        <f>VLOOKUP(B59,'INFORM Severity - hidden'!$C$5:$V$170,20,FALSE)</f>
        <v>44459</v>
      </c>
    </row>
    <row r="60" spans="1:21" x14ac:dyDescent="0.35">
      <c r="A60" s="128" t="str">
        <f t="array" ref="A60">IFERROR(INDEX(Lists!$B$2:$B$153,SMALL(IF(Lists!$I$2:$I$153="Individual",ROW(Lists!$B$2:$B$153)),ROW(56:56))-1,1),"")</f>
        <v>Cabo Delgado Islamist Insurgency</v>
      </c>
      <c r="B60" s="129" t="str">
        <f>VLOOKUP(A60,Lists!$B$2:$G$153,2,FALSE)</f>
        <v>MOZ004</v>
      </c>
      <c r="C60" s="129" t="str">
        <f>VLOOKUP(B60,'INFORM Severity - hidden'!$C$5:$D$160,2,FALSE)</f>
        <v>Mozambique</v>
      </c>
      <c r="D60" s="129" t="str">
        <f>VLOOKUP(A60,Lists!$B$2:$G$153,3,FALSE)</f>
        <v>MOZ</v>
      </c>
      <c r="E60" s="130" t="str">
        <f>VLOOKUP(A60,Lists!$B$2:$G$153,5,FALSE)</f>
        <v>Other type of violence</v>
      </c>
      <c r="F60" s="236">
        <f t="shared" si="5"/>
        <v>3.5</v>
      </c>
      <c r="G60" s="127">
        <f t="shared" si="6"/>
        <v>4</v>
      </c>
      <c r="H60" s="127" t="str">
        <f t="shared" si="7"/>
        <v>High</v>
      </c>
      <c r="I60" s="237" t="str">
        <f>INDEX(Trends!$D$3:$D$404,MATCH(B60,Trends!$C$3:$C$404,0))</f>
        <v>Stable</v>
      </c>
      <c r="J60" s="127" t="str">
        <f>VLOOKUP($B60,Reliability!$A$3:$I$170,9,FALSE)</f>
        <v>High</v>
      </c>
      <c r="K60" s="238">
        <f t="shared" si="8"/>
        <v>3.4</v>
      </c>
      <c r="L60" s="238">
        <f>VLOOKUP($B60,'Impact of the crisis'!$C$6:$N$170,12,FALSE)</f>
        <v>2.8</v>
      </c>
      <c r="M60" s="238">
        <f>VLOOKUP($B60,'Impact of the crisis'!$C$6:$AB$170,26,FALSE)</f>
        <v>3.6</v>
      </c>
      <c r="N60" s="238">
        <f>VLOOKUP($B60,'Conditions of people affected'!$C$6:$R$170,16,FALSE)</f>
        <v>3.25</v>
      </c>
      <c r="O60" s="238">
        <f>VLOOKUP($B60,'Conditions of people affected'!$C$6:$R$170,9,FALSE)</f>
        <v>3.5</v>
      </c>
      <c r="P60" s="238">
        <f>VLOOKUP($B60,'Conditions of people affected'!$C$6:$R$170,15,FALSE)</f>
        <v>3</v>
      </c>
      <c r="Q60" s="238">
        <f t="shared" si="9"/>
        <v>4.0999999999999996</v>
      </c>
      <c r="R60" s="238">
        <f>VLOOKUP($B60,'Complexity of the crisis'!$C$6:$AN$170,22,FALSE)</f>
        <v>4.5</v>
      </c>
      <c r="S60" s="238">
        <f>VLOOKUP($B60,'Complexity of the crisis'!$C$6:$AN$170,38,FALSE)</f>
        <v>3.5</v>
      </c>
      <c r="T60" s="131" t="str">
        <f>VLOOKUP(B60,Lists!$C$3:$E$163,3,FALSE)</f>
        <v>Africa</v>
      </c>
      <c r="U60" s="132">
        <f>VLOOKUP(B60,'INFORM Severity - hidden'!$C$5:$V$170,20,FALSE)</f>
        <v>44392</v>
      </c>
    </row>
    <row r="61" spans="1:21" x14ac:dyDescent="0.35">
      <c r="A61" s="128" t="str">
        <f t="array" ref="A61">IFERROR(INDEX(Lists!$B$2:$B$153,SMALL(IF(Lists!$I$2:$I$153="Individual",ROW(Lists!$B$2:$B$153)),ROW(57:57))-1,1),"")</f>
        <v>Refugees from Mali in Mauritania</v>
      </c>
      <c r="B61" s="129" t="str">
        <f>VLOOKUP(A61,Lists!$B$2:$G$153,2,FALSE)</f>
        <v>MRT002</v>
      </c>
      <c r="C61" s="129" t="str">
        <f>VLOOKUP(B61,'INFORM Severity - hidden'!$C$5:$D$160,2,FALSE)</f>
        <v>Mauritania</v>
      </c>
      <c r="D61" s="129" t="str">
        <f>VLOOKUP(A61,Lists!$B$2:$G$153,3,FALSE)</f>
        <v>MRT</v>
      </c>
      <c r="E61" s="130" t="str">
        <f>VLOOKUP(A61,Lists!$B$2:$G$153,5,FALSE)</f>
        <v>International displacement</v>
      </c>
      <c r="F61" s="236">
        <f t="shared" si="5"/>
        <v>2.1</v>
      </c>
      <c r="G61" s="127">
        <f t="shared" si="6"/>
        <v>3</v>
      </c>
      <c r="H61" s="127" t="str">
        <f t="shared" si="7"/>
        <v>Medium</v>
      </c>
      <c r="I61" s="237" t="str">
        <f>INDEX(Trends!$D$3:$D$404,MATCH(B61,Trends!$C$3:$C$404,0))</f>
        <v>Stable</v>
      </c>
      <c r="J61" s="127" t="str">
        <f>VLOOKUP($B61,Reliability!$A$3:$I$170,9,FALSE)</f>
        <v>High</v>
      </c>
      <c r="K61" s="238">
        <f t="shared" si="8"/>
        <v>1.8</v>
      </c>
      <c r="L61" s="238">
        <f>VLOOKUP($B61,'Impact of the crisis'!$C$6:$N$170,12,FALSE)</f>
        <v>0</v>
      </c>
      <c r="M61" s="238">
        <f>VLOOKUP($B61,'Impact of the crisis'!$C$6:$AB$170,26,FALSE)</f>
        <v>2.5</v>
      </c>
      <c r="N61" s="238">
        <f>VLOOKUP($B61,'Conditions of people affected'!$C$6:$R$170,16,FALSE)</f>
        <v>2.25</v>
      </c>
      <c r="O61" s="238">
        <f>VLOOKUP($B61,'Conditions of people affected'!$C$6:$R$170,9,FALSE)</f>
        <v>1.5</v>
      </c>
      <c r="P61" s="238">
        <f>VLOOKUP($B61,'Conditions of people affected'!$C$6:$R$170,15,FALSE)</f>
        <v>3</v>
      </c>
      <c r="Q61" s="238">
        <f t="shared" si="9"/>
        <v>2.1</v>
      </c>
      <c r="R61" s="238">
        <f>VLOOKUP($B61,'Complexity of the crisis'!$C$6:$AN$170,22,FALSE)</f>
        <v>2.7</v>
      </c>
      <c r="S61" s="238">
        <f>VLOOKUP($B61,'Complexity of the crisis'!$C$6:$AN$170,38,FALSE)</f>
        <v>1.5</v>
      </c>
      <c r="T61" s="131" t="str">
        <f>VLOOKUP(B61,Lists!$C$3:$E$163,3,FALSE)</f>
        <v>Africa</v>
      </c>
      <c r="U61" s="132">
        <f>VLOOKUP(B61,'INFORM Severity - hidden'!$C$5:$V$170,20,FALSE)</f>
        <v>44419</v>
      </c>
    </row>
    <row r="62" spans="1:21" x14ac:dyDescent="0.35">
      <c r="A62" s="128" t="str">
        <f t="array" ref="A62">IFERROR(INDEX(Lists!$B$2:$B$153,SMALL(IF(Lists!$I$2:$I$153="Individual",ROW(Lists!$B$2:$B$153)),ROW(58:58))-1,1),"")</f>
        <v>Food Security in Mauritania</v>
      </c>
      <c r="B62" s="129" t="str">
        <f>VLOOKUP(A62,Lists!$B$2:$G$153,2,FALSE)</f>
        <v>MRT003</v>
      </c>
      <c r="C62" s="129" t="str">
        <f>VLOOKUP(B62,'INFORM Severity - hidden'!$C$5:$D$160,2,FALSE)</f>
        <v>Mauritania</v>
      </c>
      <c r="D62" s="129" t="str">
        <f>VLOOKUP(A62,Lists!$B$2:$G$153,3,FALSE)</f>
        <v>MRT</v>
      </c>
      <c r="E62" s="130" t="str">
        <f>VLOOKUP(A62,Lists!$B$2:$G$153,5,FALSE)</f>
        <v>Drought</v>
      </c>
      <c r="F62" s="236">
        <f t="shared" si="5"/>
        <v>2.9</v>
      </c>
      <c r="G62" s="127">
        <f t="shared" si="6"/>
        <v>3</v>
      </c>
      <c r="H62" s="127" t="str">
        <f t="shared" si="7"/>
        <v>Medium</v>
      </c>
      <c r="I62" s="237" t="str">
        <f>INDEX(Trends!$D$3:$D$404,MATCH(B62,Trends!$C$3:$C$404,0))</f>
        <v>Increasing</v>
      </c>
      <c r="J62" s="127" t="str">
        <f>VLOOKUP($B62,Reliability!$A$3:$I$170,9,FALSE)</f>
        <v>Medium</v>
      </c>
      <c r="K62" s="238">
        <f t="shared" si="8"/>
        <v>3.4</v>
      </c>
      <c r="L62" s="238">
        <f>VLOOKUP($B62,'Impact of the crisis'!$C$6:$N$170,12,FALSE)</f>
        <v>4.4000000000000004</v>
      </c>
      <c r="M62" s="238">
        <f>VLOOKUP($B62,'Impact of the crisis'!$C$6:$AB$170,26,FALSE)</f>
        <v>2.8</v>
      </c>
      <c r="N62" s="238">
        <f>VLOOKUP($B62,'Conditions of people affected'!$C$6:$R$170,16,FALSE)</f>
        <v>2.9</v>
      </c>
      <c r="O62" s="238">
        <f>VLOOKUP($B62,'Conditions of people affected'!$C$6:$R$170,9,FALSE)</f>
        <v>2.8</v>
      </c>
      <c r="P62" s="238">
        <f>VLOOKUP($B62,'Conditions of people affected'!$C$6:$R$170,15,FALSE)</f>
        <v>3</v>
      </c>
      <c r="Q62" s="238">
        <f t="shared" si="9"/>
        <v>2.4</v>
      </c>
      <c r="R62" s="238">
        <f>VLOOKUP($B62,'Complexity of the crisis'!$C$6:$AN$170,22,FALSE)</f>
        <v>2.7</v>
      </c>
      <c r="S62" s="238">
        <f>VLOOKUP($B62,'Complexity of the crisis'!$C$6:$AN$170,38,FALSE)</f>
        <v>2</v>
      </c>
      <c r="T62" s="131" t="str">
        <f>VLOOKUP(B62,Lists!$C$3:$E$163,3,FALSE)</f>
        <v>Africa</v>
      </c>
      <c r="U62" s="132">
        <f>VLOOKUP(B62,'INFORM Severity - hidden'!$C$5:$V$170,20,FALSE)</f>
        <v>44419</v>
      </c>
    </row>
    <row r="63" spans="1:21" x14ac:dyDescent="0.35">
      <c r="A63" s="128" t="str">
        <f t="array" ref="A63">IFERROR(INDEX(Lists!$B$2:$B$153,SMALL(IF(Lists!$I$2:$I$153="Individual",ROW(Lists!$B$2:$B$153)),ROW(59:59))-1,1),"")</f>
        <v>Complex crisis in Malawi</v>
      </c>
      <c r="B63" s="129" t="str">
        <f>VLOOKUP(A63,Lists!$B$2:$G$153,2,FALSE)</f>
        <v>MWI002</v>
      </c>
      <c r="C63" s="129" t="str">
        <f>VLOOKUP(B63,'INFORM Severity - hidden'!$C$5:$D$160,2,FALSE)</f>
        <v>Malawi</v>
      </c>
      <c r="D63" s="129" t="str">
        <f>VLOOKUP(A63,Lists!$B$2:$G$153,3,FALSE)</f>
        <v>MWI</v>
      </c>
      <c r="E63" s="130" t="str">
        <f>VLOOKUP(A63,Lists!$B$2:$G$153,5,FALSE)</f>
        <v>Complex crisis</v>
      </c>
      <c r="F63" s="236">
        <f t="shared" si="5"/>
        <v>2.8</v>
      </c>
      <c r="G63" s="127">
        <f t="shared" si="6"/>
        <v>3</v>
      </c>
      <c r="H63" s="127" t="str">
        <f t="shared" si="7"/>
        <v>Medium</v>
      </c>
      <c r="I63" s="237" t="str">
        <f>INDEX(Trends!$D$3:$D$404,MATCH(B63,Trends!$C$3:$C$404,0))</f>
        <v>Stable</v>
      </c>
      <c r="J63" s="127" t="str">
        <f>VLOOKUP($B63,Reliability!$A$3:$I$170,9,FALSE)</f>
        <v>Very High</v>
      </c>
      <c r="K63" s="238">
        <f t="shared" si="8"/>
        <v>2.8</v>
      </c>
      <c r="L63" s="238">
        <f>VLOOKUP($B63,'Impact of the crisis'!$C$6:$N$170,12,FALSE)</f>
        <v>4.4000000000000004</v>
      </c>
      <c r="M63" s="238">
        <f>VLOOKUP($B63,'Impact of the crisis'!$C$6:$AB$170,26,FALSE)</f>
        <v>1.6</v>
      </c>
      <c r="N63" s="238">
        <f>VLOOKUP($B63,'Conditions of people affected'!$C$6:$R$170,16,FALSE)</f>
        <v>3.2</v>
      </c>
      <c r="O63" s="238">
        <f>VLOOKUP($B63,'Conditions of people affected'!$C$6:$R$170,9,FALSE)</f>
        <v>3.4</v>
      </c>
      <c r="P63" s="238">
        <f>VLOOKUP($B63,'Conditions of people affected'!$C$6:$R$170,15,FALSE)</f>
        <v>3</v>
      </c>
      <c r="Q63" s="238">
        <f t="shared" si="9"/>
        <v>2</v>
      </c>
      <c r="R63" s="238">
        <f>VLOOKUP($B63,'Complexity of the crisis'!$C$6:$AN$170,22,FALSE)</f>
        <v>1.9</v>
      </c>
      <c r="S63" s="238">
        <f>VLOOKUP($B63,'Complexity of the crisis'!$C$6:$AN$170,38,FALSE)</f>
        <v>2</v>
      </c>
      <c r="T63" s="131" t="str">
        <f>VLOOKUP(B63,Lists!$C$3:$E$163,3,FALSE)</f>
        <v>Africa</v>
      </c>
      <c r="U63" s="132">
        <f>VLOOKUP(B63,'INFORM Severity - hidden'!$C$5:$V$170,20,FALSE)</f>
        <v>44451</v>
      </c>
    </row>
    <row r="64" spans="1:21" x14ac:dyDescent="0.35">
      <c r="A64" s="128" t="str">
        <f t="array" ref="A64">IFERROR(INDEX(Lists!$B$2:$B$153,SMALL(IF(Lists!$I$2:$I$153="Individual",ROW(Lists!$B$2:$B$153)),ROW(60:60))-1,1),"")</f>
        <v>International Refugees in Malaysia</v>
      </c>
      <c r="B64" s="129" t="str">
        <f>VLOOKUP(A64,Lists!$B$2:$G$153,2,FALSE)</f>
        <v>MYS001</v>
      </c>
      <c r="C64" s="129" t="str">
        <f>VLOOKUP(B64,'INFORM Severity - hidden'!$C$5:$D$160,2,FALSE)</f>
        <v>Malaysia</v>
      </c>
      <c r="D64" s="129" t="str">
        <f>VLOOKUP(A64,Lists!$B$2:$G$153,3,FALSE)</f>
        <v>MYS</v>
      </c>
      <c r="E64" s="130" t="str">
        <f>VLOOKUP(A64,Lists!$B$2:$G$153,5,FALSE)</f>
        <v>International displacement</v>
      </c>
      <c r="F64" s="236">
        <f t="shared" si="5"/>
        <v>1.8</v>
      </c>
      <c r="G64" s="127">
        <f t="shared" si="6"/>
        <v>2</v>
      </c>
      <c r="H64" s="127" t="str">
        <f t="shared" si="7"/>
        <v>Low</v>
      </c>
      <c r="I64" s="237" t="str">
        <f>INDEX(Trends!$D$3:$D$404,MATCH(B64,Trends!$C$3:$C$404,0))</f>
        <v>Increasing</v>
      </c>
      <c r="J64" s="127" t="str">
        <f>VLOOKUP($B64,Reliability!$A$3:$I$170,9,FALSE)</f>
        <v>High</v>
      </c>
      <c r="K64" s="238">
        <f t="shared" si="8"/>
        <v>1.5</v>
      </c>
      <c r="L64" s="238">
        <f>VLOOKUP($B64,'Impact of the crisis'!$C$6:$N$170,12,FALSE)</f>
        <v>1</v>
      </c>
      <c r="M64" s="238">
        <f>VLOOKUP($B64,'Impact of the crisis'!$C$6:$AB$170,26,FALSE)</f>
        <v>1.8</v>
      </c>
      <c r="N64" s="238">
        <f>VLOOKUP($B64,'Conditions of people affected'!$C$6:$R$170,16,FALSE)</f>
        <v>1.55</v>
      </c>
      <c r="O64" s="238">
        <f>VLOOKUP($B64,'Conditions of people affected'!$C$6:$R$170,9,FALSE)</f>
        <v>2.1</v>
      </c>
      <c r="P64" s="238">
        <f>VLOOKUP($B64,'Conditions of people affected'!$C$6:$R$170,15,FALSE)</f>
        <v>1</v>
      </c>
      <c r="Q64" s="238">
        <f t="shared" si="9"/>
        <v>2.2999999999999998</v>
      </c>
      <c r="R64" s="238">
        <f>VLOOKUP($B64,'Complexity of the crisis'!$C$6:$AN$170,22,FALSE)</f>
        <v>2.1</v>
      </c>
      <c r="S64" s="238">
        <f>VLOOKUP($B64,'Complexity of the crisis'!$C$6:$AN$170,38,FALSE)</f>
        <v>2.5</v>
      </c>
      <c r="T64" s="131" t="str">
        <f>VLOOKUP(B64,Lists!$C$3:$E$163,3,FALSE)</f>
        <v>Asia</v>
      </c>
      <c r="U64" s="132">
        <f>VLOOKUP(B64,'INFORM Severity - hidden'!$C$5:$V$170,20,FALSE)</f>
        <v>44459</v>
      </c>
    </row>
    <row r="65" spans="1:21" x14ac:dyDescent="0.35">
      <c r="A65" s="128" t="str">
        <f t="array" ref="A65">IFERROR(INDEX(Lists!$B$2:$B$153,SMALL(IF(Lists!$I$2:$I$153="Individual",ROW(Lists!$B$2:$B$153)),ROW(61:61))-1,1),"")</f>
        <v>Food Security Crisis in Namibia</v>
      </c>
      <c r="B65" s="129" t="str">
        <f>VLOOKUP(A65,Lists!$B$2:$G$153,2,FALSE)</f>
        <v>NAM002</v>
      </c>
      <c r="C65" s="129" t="str">
        <f>VLOOKUP(B65,'INFORM Severity - hidden'!$C$5:$D$160,2,FALSE)</f>
        <v>Namibia</v>
      </c>
      <c r="D65" s="129" t="str">
        <f>VLOOKUP(A65,Lists!$B$2:$G$153,3,FALSE)</f>
        <v>NAM</v>
      </c>
      <c r="E65" s="130" t="str">
        <f>VLOOKUP(A65,Lists!$B$2:$G$153,5,FALSE)</f>
        <v>Food Security</v>
      </c>
      <c r="F65" s="236">
        <f t="shared" si="5"/>
        <v>2.2999999999999998</v>
      </c>
      <c r="G65" s="127">
        <f t="shared" si="6"/>
        <v>3</v>
      </c>
      <c r="H65" s="127" t="str">
        <f t="shared" si="7"/>
        <v>Medium</v>
      </c>
      <c r="I65" s="237" t="str">
        <f>INDEX(Trends!$D$3:$D$404,MATCH(B65,Trends!$C$3:$C$404,0))</f>
        <v>Increasing</v>
      </c>
      <c r="J65" s="127" t="str">
        <f>VLOOKUP($B65,Reliability!$A$3:$I$170,9,FALSE)</f>
        <v>High</v>
      </c>
      <c r="K65" s="238">
        <f t="shared" si="8"/>
        <v>2.6</v>
      </c>
      <c r="L65" s="238">
        <f>VLOOKUP($B65,'Impact of the crisis'!$C$6:$N$170,12,FALSE)</f>
        <v>4.0999999999999996</v>
      </c>
      <c r="M65" s="238">
        <f>VLOOKUP($B65,'Impact of the crisis'!$C$6:$AB$170,26,FALSE)</f>
        <v>1.4</v>
      </c>
      <c r="N65" s="238">
        <f>VLOOKUP($B65,'Conditions of people affected'!$C$6:$R$170,16,FALSE)</f>
        <v>2.85</v>
      </c>
      <c r="O65" s="238">
        <f>VLOOKUP($B65,'Conditions of people affected'!$C$6:$R$170,9,FALSE)</f>
        <v>2.7</v>
      </c>
      <c r="P65" s="238">
        <f>VLOOKUP($B65,'Conditions of people affected'!$C$6:$R$170,15,FALSE)</f>
        <v>3</v>
      </c>
      <c r="Q65" s="238">
        <f t="shared" si="9"/>
        <v>1.3</v>
      </c>
      <c r="R65" s="238">
        <f>VLOOKUP($B65,'Complexity of the crisis'!$C$6:$AN$170,22,FALSE)</f>
        <v>1.5</v>
      </c>
      <c r="S65" s="238">
        <f>VLOOKUP($B65,'Complexity of the crisis'!$C$6:$AN$170,38,FALSE)</f>
        <v>1</v>
      </c>
      <c r="T65" s="131" t="str">
        <f>VLOOKUP(B65,Lists!$C$3:$E$163,3,FALSE)</f>
        <v>Africa</v>
      </c>
      <c r="U65" s="132">
        <f>VLOOKUP(B65,'INFORM Severity - hidden'!$C$5:$V$170,20,FALSE)</f>
        <v>44451</v>
      </c>
    </row>
    <row r="66" spans="1:21" x14ac:dyDescent="0.35">
      <c r="A66" s="128" t="str">
        <f t="array" ref="A66">IFERROR(INDEX(Lists!$B$2:$B$153,SMALL(IF(Lists!$I$2:$I$153="Individual",ROW(Lists!$B$2:$B$153)),ROW(62:62))-1,1),"")</f>
        <v>Boko Haram in Niger</v>
      </c>
      <c r="B66" s="129" t="str">
        <f>VLOOKUP(A66,Lists!$B$2:$G$153,2,FALSE)</f>
        <v>NER002</v>
      </c>
      <c r="C66" s="129" t="str">
        <f>VLOOKUP(B66,'INFORM Severity - hidden'!$C$5:$D$160,2,FALSE)</f>
        <v>Niger</v>
      </c>
      <c r="D66" s="129" t="str">
        <f>VLOOKUP(A66,Lists!$B$2:$G$153,3,FALSE)</f>
        <v>NER</v>
      </c>
      <c r="E66" s="130" t="str">
        <f>VLOOKUP(A66,Lists!$B$2:$G$153,5,FALSE)</f>
        <v>Conflict</v>
      </c>
      <c r="F66" s="236">
        <f t="shared" si="5"/>
        <v>3.1</v>
      </c>
      <c r="G66" s="127">
        <f t="shared" si="6"/>
        <v>4</v>
      </c>
      <c r="H66" s="127" t="str">
        <f t="shared" si="7"/>
        <v>High</v>
      </c>
      <c r="I66" s="237" t="str">
        <f>INDEX(Trends!$D$3:$D$404,MATCH(B66,Trends!$C$3:$C$404,0))</f>
        <v>Increasing</v>
      </c>
      <c r="J66" s="127" t="str">
        <f>VLOOKUP($B66,Reliability!$A$3:$I$170,9,FALSE)</f>
        <v>Medium</v>
      </c>
      <c r="K66" s="238">
        <f t="shared" si="8"/>
        <v>2.6</v>
      </c>
      <c r="L66" s="238">
        <f>VLOOKUP($B66,'Impact of the crisis'!$C$6:$N$170,12,FALSE)</f>
        <v>1.2</v>
      </c>
      <c r="M66" s="238">
        <f>VLOOKUP($B66,'Impact of the crisis'!$C$6:$AB$170,26,FALSE)</f>
        <v>3.1</v>
      </c>
      <c r="N66" s="238">
        <f>VLOOKUP($B66,'Conditions of people affected'!$C$6:$R$170,16,FALSE)</f>
        <v>2.7</v>
      </c>
      <c r="O66" s="238">
        <f>VLOOKUP($B66,'Conditions of people affected'!$C$6:$R$170,9,FALSE)</f>
        <v>2.4</v>
      </c>
      <c r="P66" s="238">
        <f>VLOOKUP($B66,'Conditions of people affected'!$C$6:$R$170,15,FALSE)</f>
        <v>3</v>
      </c>
      <c r="Q66" s="238">
        <f t="shared" si="9"/>
        <v>4</v>
      </c>
      <c r="R66" s="238">
        <f>VLOOKUP($B66,'Complexity of the crisis'!$C$6:$AN$170,22,FALSE)</f>
        <v>3.3</v>
      </c>
      <c r="S66" s="238">
        <f>VLOOKUP($B66,'Complexity of the crisis'!$C$6:$AN$170,38,FALSE)</f>
        <v>4.5</v>
      </c>
      <c r="T66" s="131" t="str">
        <f>VLOOKUP(B66,Lists!$C$3:$E$163,3,FALSE)</f>
        <v>Africa</v>
      </c>
      <c r="U66" s="132">
        <f>VLOOKUP(B66,'INFORM Severity - hidden'!$C$5:$V$170,20,FALSE)</f>
        <v>44468</v>
      </c>
    </row>
    <row r="67" spans="1:21" x14ac:dyDescent="0.35">
      <c r="A67" s="128" t="str">
        <f t="array" ref="A67">IFERROR(INDEX(Lists!$B$2:$B$153,SMALL(IF(Lists!$I$2:$I$153="Individual",ROW(Lists!$B$2:$B$153)),ROW(63:63))-1,1),"")</f>
        <v>Mali/Burkina Faso conflict</v>
      </c>
      <c r="B67" s="129" t="str">
        <f>VLOOKUP(A67,Lists!$B$2:$G$153,2,FALSE)</f>
        <v>NER003</v>
      </c>
      <c r="C67" s="129" t="str">
        <f>VLOOKUP(B67,'INFORM Severity - hidden'!$C$5:$D$160,2,FALSE)</f>
        <v>Niger</v>
      </c>
      <c r="D67" s="129" t="str">
        <f>VLOOKUP(A67,Lists!$B$2:$G$153,3,FALSE)</f>
        <v>NER</v>
      </c>
      <c r="E67" s="130" t="str">
        <f>VLOOKUP(A67,Lists!$B$2:$G$153,5,FALSE)</f>
        <v>Conflict</v>
      </c>
      <c r="F67" s="236">
        <f t="shared" si="5"/>
        <v>3.4</v>
      </c>
      <c r="G67" s="127">
        <f t="shared" si="6"/>
        <v>4</v>
      </c>
      <c r="H67" s="127" t="str">
        <f t="shared" si="7"/>
        <v>High</v>
      </c>
      <c r="I67" s="237" t="str">
        <f>INDEX(Trends!$D$3:$D$404,MATCH(B67,Trends!$C$3:$C$404,0))</f>
        <v>Increasing</v>
      </c>
      <c r="J67" s="127" t="str">
        <f>VLOOKUP($B67,Reliability!$A$3:$I$170,9,FALSE)</f>
        <v>Medium</v>
      </c>
      <c r="K67" s="238">
        <f t="shared" si="8"/>
        <v>3</v>
      </c>
      <c r="L67" s="238">
        <f>VLOOKUP($B67,'Impact of the crisis'!$C$6:$N$170,12,FALSE)</f>
        <v>2.4</v>
      </c>
      <c r="M67" s="238">
        <f>VLOOKUP($B67,'Impact of the crisis'!$C$6:$AB$170,26,FALSE)</f>
        <v>3.3</v>
      </c>
      <c r="N67" s="238">
        <f>VLOOKUP($B67,'Conditions of people affected'!$C$6:$R$170,16,FALSE)</f>
        <v>3.25</v>
      </c>
      <c r="O67" s="238">
        <f>VLOOKUP($B67,'Conditions of people affected'!$C$6:$R$170,9,FALSE)</f>
        <v>3.5</v>
      </c>
      <c r="P67" s="238">
        <f>VLOOKUP($B67,'Conditions of people affected'!$C$6:$R$170,15,FALSE)</f>
        <v>3</v>
      </c>
      <c r="Q67" s="238">
        <f t="shared" si="9"/>
        <v>4</v>
      </c>
      <c r="R67" s="238">
        <f>VLOOKUP($B67,'Complexity of the crisis'!$C$6:$AN$170,22,FALSE)</f>
        <v>3.3</v>
      </c>
      <c r="S67" s="238">
        <f>VLOOKUP($B67,'Complexity of the crisis'!$C$6:$AN$170,38,FALSE)</f>
        <v>4.5</v>
      </c>
      <c r="T67" s="131" t="str">
        <f>VLOOKUP(B67,Lists!$C$3:$E$163,3,FALSE)</f>
        <v>Africa</v>
      </c>
      <c r="U67" s="132">
        <f>VLOOKUP(B67,'INFORM Severity - hidden'!$C$5:$V$170,20,FALSE)</f>
        <v>44468</v>
      </c>
    </row>
    <row r="68" spans="1:21" x14ac:dyDescent="0.35">
      <c r="A68" s="128" t="str">
        <f t="array" ref="A68">IFERROR(INDEX(Lists!$B$2:$B$153,SMALL(IF(Lists!$I$2:$I$153="Individual",ROW(Lists!$B$2:$B$153)),ROW(64:64))-1,1),"")</f>
        <v>Nigerian Refugees</v>
      </c>
      <c r="B68" s="129" t="str">
        <f>VLOOKUP(A68,Lists!$B$2:$G$153,2,FALSE)</f>
        <v>NER004</v>
      </c>
      <c r="C68" s="129" t="str">
        <f>VLOOKUP(B68,'INFORM Severity - hidden'!$C$5:$D$160,2,FALSE)</f>
        <v>Niger</v>
      </c>
      <c r="D68" s="129" t="str">
        <f>VLOOKUP(A68,Lists!$B$2:$G$153,3,FALSE)</f>
        <v>NER</v>
      </c>
      <c r="E68" s="130" t="str">
        <f>VLOOKUP(A68,Lists!$B$2:$G$153,5,FALSE)</f>
        <v>International displacement</v>
      </c>
      <c r="F68" s="236">
        <f t="shared" si="5"/>
        <v>2.8</v>
      </c>
      <c r="G68" s="127">
        <f t="shared" si="6"/>
        <v>3</v>
      </c>
      <c r="H68" s="127" t="str">
        <f t="shared" si="7"/>
        <v>Medium</v>
      </c>
      <c r="I68" s="237" t="str">
        <f>INDEX(Trends!$D$3:$D$404,MATCH(B68,Trends!$C$3:$C$404,0))</f>
        <v>Increasing</v>
      </c>
      <c r="J68" s="127" t="str">
        <f>VLOOKUP($B68,Reliability!$A$3:$I$170,9,FALSE)</f>
        <v>Medium</v>
      </c>
      <c r="K68" s="238">
        <f t="shared" si="8"/>
        <v>2.1</v>
      </c>
      <c r="L68" s="238">
        <f>VLOOKUP($B68,'Impact of the crisis'!$C$6:$N$170,12,FALSE)</f>
        <v>0.6</v>
      </c>
      <c r="M68" s="238">
        <f>VLOOKUP($B68,'Impact of the crisis'!$C$6:$AB$170,26,FALSE)</f>
        <v>2.7</v>
      </c>
      <c r="N68" s="238">
        <f>VLOOKUP($B68,'Conditions of people affected'!$C$6:$R$170,16,FALSE)</f>
        <v>3.05</v>
      </c>
      <c r="O68" s="238">
        <f>VLOOKUP($B68,'Conditions of people affected'!$C$6:$R$170,9,FALSE)</f>
        <v>3.1</v>
      </c>
      <c r="P68" s="238">
        <f>VLOOKUP($B68,'Conditions of people affected'!$C$6:$R$170,15,FALSE)</f>
        <v>3</v>
      </c>
      <c r="Q68" s="238">
        <f t="shared" si="9"/>
        <v>2.9</v>
      </c>
      <c r="R68" s="238">
        <f>VLOOKUP($B68,'Complexity of the crisis'!$C$6:$AN$170,22,FALSE)</f>
        <v>3.3</v>
      </c>
      <c r="S68" s="238">
        <f>VLOOKUP($B68,'Complexity of the crisis'!$C$6:$AN$170,38,FALSE)</f>
        <v>2.5</v>
      </c>
      <c r="T68" s="131" t="str">
        <f>VLOOKUP(B68,Lists!$C$3:$E$163,3,FALSE)</f>
        <v>Africa</v>
      </c>
      <c r="U68" s="132">
        <f>VLOOKUP(B68,'INFORM Severity - hidden'!$C$5:$V$170,20,FALSE)</f>
        <v>44468</v>
      </c>
    </row>
    <row r="69" spans="1:21" x14ac:dyDescent="0.35">
      <c r="A69" s="128" t="str">
        <f t="array" ref="A69">IFERROR(INDEX(Lists!$B$2:$B$153,SMALL(IF(Lists!$I$2:$I$153="Individual",ROW(Lists!$B$2:$B$153)),ROW(65:65))-1,1),"")</f>
        <v>Complex crisis in Nigeria</v>
      </c>
      <c r="B69" s="129" t="str">
        <f>VLOOKUP(A69,Lists!$B$2:$G$153,2,FALSE)</f>
        <v>NGA001</v>
      </c>
      <c r="C69" s="129" t="str">
        <f>VLOOKUP(B69,'INFORM Severity - hidden'!$C$5:$D$160,2,FALSE)</f>
        <v>Nigeria</v>
      </c>
      <c r="D69" s="129" t="str">
        <f>VLOOKUP(A69,Lists!$B$2:$G$153,3,FALSE)</f>
        <v>NGA</v>
      </c>
      <c r="E69" s="130" t="str">
        <f>VLOOKUP(A69,Lists!$B$2:$G$153,5,FALSE)</f>
        <v>Complex crisis</v>
      </c>
      <c r="F69" s="236">
        <f t="shared" ref="F69:F100" si="10">IF(OR(N69="x",K69="x"),"x",ROUND((5-GEOMEAN(((5-K69)/5*4+1),((5-N69)/5*4+1),((5-N69)/5*4+1)))/4*3.5+Q69*0.3,1))</f>
        <v>4.3</v>
      </c>
      <c r="G69" s="127">
        <f t="shared" ref="G69:G100" si="11">IF(F69="x","x",ROUNDUP(F69,0))</f>
        <v>5</v>
      </c>
      <c r="H69" s="127" t="str">
        <f t="shared" ref="H69:H100" si="12">IF(N69="x","x",IF(K69="x","x",(IF(G69=5,"Very High",IF(G69=4,"High",IF(G69=3,"Medium",IF(G69=2,"Low","Very Low")))))))</f>
        <v>Very High</v>
      </c>
      <c r="I69" s="237" t="str">
        <f>INDEX(Trends!$D$3:$D$404,MATCH(B69,Trends!$C$3:$C$404,0))</f>
        <v>Increasing</v>
      </c>
      <c r="J69" s="127" t="str">
        <f>VLOOKUP($B69,Reliability!$A$3:$I$170,9,FALSE)</f>
        <v>High</v>
      </c>
      <c r="K69" s="238">
        <f t="shared" ref="K69:K100" si="13">IF(OR(M69="x",L69="x"),"x",ROUND((5-GEOMEAN(((5-L69)/5*4+1),((5-M69)/5*4+1),((5-M69)/5*4+1)))/4*5,1))</f>
        <v>4.2</v>
      </c>
      <c r="L69" s="238">
        <f>VLOOKUP($B69,'Impact of the crisis'!$C$6:$N$170,12,FALSE)</f>
        <v>4.3</v>
      </c>
      <c r="M69" s="238">
        <f>VLOOKUP($B69,'Impact of the crisis'!$C$6:$AB$170,26,FALSE)</f>
        <v>4.2</v>
      </c>
      <c r="N69" s="238">
        <f>VLOOKUP($B69,'Conditions of people affected'!$C$6:$R$170,16,FALSE)</f>
        <v>4</v>
      </c>
      <c r="O69" s="238">
        <f>VLOOKUP($B69,'Conditions of people affected'!$C$6:$R$170,9,FALSE)</f>
        <v>5</v>
      </c>
      <c r="P69" s="238">
        <f>VLOOKUP($B69,'Conditions of people affected'!$C$6:$R$170,15,FALSE)</f>
        <v>3</v>
      </c>
      <c r="Q69" s="238">
        <f t="shared" ref="Q69:Q100" si="14">IF(OR(S69="x",R69="x"),R69,ROUND((5-GEOMEAN(((5-R69)/5*4+1),((5-S69)/5*4+1)))/4*5,1))</f>
        <v>4.7</v>
      </c>
      <c r="R69" s="238">
        <f>VLOOKUP($B69,'Complexity of the crisis'!$C$6:$AN$170,22,FALSE)</f>
        <v>4.3</v>
      </c>
      <c r="S69" s="238">
        <f>VLOOKUP($B69,'Complexity of the crisis'!$C$6:$AN$170,38,FALSE)</f>
        <v>5</v>
      </c>
      <c r="T69" s="131" t="str">
        <f>VLOOKUP(B69,Lists!$C$3:$E$163,3,FALSE)</f>
        <v>Africa</v>
      </c>
      <c r="U69" s="132">
        <f>VLOOKUP(B69,'INFORM Severity - hidden'!$C$5:$V$170,20,FALSE)</f>
        <v>44418</v>
      </c>
    </row>
    <row r="70" spans="1:21" x14ac:dyDescent="0.35">
      <c r="A70" s="128" t="str">
        <f t="array" ref="A70">IFERROR(INDEX(Lists!$B$2:$B$153,SMALL(IF(Lists!$I$2:$I$153="Individual",ROW(Lists!$B$2:$B$153)),ROW(66:66))-1,1),"")</f>
        <v>Middle belt conflict</v>
      </c>
      <c r="B70" s="129" t="str">
        <f>VLOOKUP(A70,Lists!$B$2:$G$153,2,FALSE)</f>
        <v>NGA003</v>
      </c>
      <c r="C70" s="129" t="str">
        <f>VLOOKUP(B70,'INFORM Severity - hidden'!$C$5:$D$160,2,FALSE)</f>
        <v>Nigeria</v>
      </c>
      <c r="D70" s="129" t="str">
        <f>VLOOKUP(A70,Lists!$B$2:$G$153,3,FALSE)</f>
        <v>NGA</v>
      </c>
      <c r="E70" s="130" t="str">
        <f>VLOOKUP(A70,Lists!$B$2:$G$153,5,FALSE)</f>
        <v>Conflict</v>
      </c>
      <c r="F70" s="236">
        <f t="shared" si="10"/>
        <v>3.5</v>
      </c>
      <c r="G70" s="127">
        <f t="shared" si="11"/>
        <v>4</v>
      </c>
      <c r="H70" s="127" t="str">
        <f t="shared" si="12"/>
        <v>High</v>
      </c>
      <c r="I70" s="237" t="str">
        <f>INDEX(Trends!$D$3:$D$404,MATCH(B70,Trends!$C$3:$C$404,0))</f>
        <v>Increasing</v>
      </c>
      <c r="J70" s="127" t="str">
        <f>VLOOKUP($B70,Reliability!$A$3:$I$170,9,FALSE)</f>
        <v>High</v>
      </c>
      <c r="K70" s="238">
        <f t="shared" si="13"/>
        <v>3.1</v>
      </c>
      <c r="L70" s="238">
        <f>VLOOKUP($B70,'Impact of the crisis'!$C$6:$N$170,12,FALSE)</f>
        <v>2.2999999999999998</v>
      </c>
      <c r="M70" s="238">
        <f>VLOOKUP($B70,'Impact of the crisis'!$C$6:$AB$170,26,FALSE)</f>
        <v>3.5</v>
      </c>
      <c r="N70" s="238">
        <f>VLOOKUP($B70,'Conditions of people affected'!$C$6:$R$170,16,FALSE)</f>
        <v>3.4</v>
      </c>
      <c r="O70" s="238">
        <f>VLOOKUP($B70,'Conditions of people affected'!$C$6:$R$170,9,FALSE)</f>
        <v>3.8</v>
      </c>
      <c r="P70" s="238">
        <f>VLOOKUP($B70,'Conditions of people affected'!$C$6:$R$170,15,FALSE)</f>
        <v>3</v>
      </c>
      <c r="Q70" s="238">
        <f t="shared" si="14"/>
        <v>3.9</v>
      </c>
      <c r="R70" s="238">
        <f>VLOOKUP($B70,'Complexity of the crisis'!$C$6:$AN$170,22,FALSE)</f>
        <v>4.3</v>
      </c>
      <c r="S70" s="238">
        <f>VLOOKUP($B70,'Complexity of the crisis'!$C$6:$AN$170,38,FALSE)</f>
        <v>3.5</v>
      </c>
      <c r="T70" s="131" t="str">
        <f>VLOOKUP(B70,Lists!$C$3:$E$163,3,FALSE)</f>
        <v>Africa</v>
      </c>
      <c r="U70" s="132">
        <f>VLOOKUP(B70,'INFORM Severity - hidden'!$C$5:$V$170,20,FALSE)</f>
        <v>44418</v>
      </c>
    </row>
    <row r="71" spans="1:21" x14ac:dyDescent="0.35">
      <c r="A71" s="128" t="str">
        <f t="array" ref="A71">IFERROR(INDEX(Lists!$B$2:$B$153,SMALL(IF(Lists!$I$2:$I$153="Individual",ROW(Lists!$B$2:$B$153)),ROW(67:67))-1,1),"")</f>
        <v>Boko Haram crisis in Nigeria</v>
      </c>
      <c r="B71" s="129" t="str">
        <f>VLOOKUP(A71,Lists!$B$2:$G$153,2,FALSE)</f>
        <v>NGA004</v>
      </c>
      <c r="C71" s="129" t="str">
        <f>VLOOKUP(B71,'INFORM Severity - hidden'!$C$5:$D$160,2,FALSE)</f>
        <v>Nigeria</v>
      </c>
      <c r="D71" s="129" t="str">
        <f>VLOOKUP(A71,Lists!$B$2:$G$153,3,FALSE)</f>
        <v>NGA</v>
      </c>
      <c r="E71" s="130" t="str">
        <f>VLOOKUP(A71,Lists!$B$2:$G$153,5,FALSE)</f>
        <v>Conflict</v>
      </c>
      <c r="F71" s="236">
        <f t="shared" si="10"/>
        <v>4.3</v>
      </c>
      <c r="G71" s="127">
        <f t="shared" si="11"/>
        <v>5</v>
      </c>
      <c r="H71" s="127" t="str">
        <f t="shared" si="12"/>
        <v>Very High</v>
      </c>
      <c r="I71" s="237" t="str">
        <f>INDEX(Trends!$D$3:$D$404,MATCH(B71,Trends!$C$3:$C$404,0))</f>
        <v>Increasing</v>
      </c>
      <c r="J71" s="127" t="str">
        <f>VLOOKUP($B71,Reliability!$A$3:$I$170,9,FALSE)</f>
        <v>Medium</v>
      </c>
      <c r="K71" s="238">
        <f t="shared" si="13"/>
        <v>4.2</v>
      </c>
      <c r="L71" s="238">
        <f>VLOOKUP($B71,'Impact of the crisis'!$C$6:$N$170,12,FALSE)</f>
        <v>2.1</v>
      </c>
      <c r="M71" s="238">
        <f>VLOOKUP($B71,'Impact of the crisis'!$C$6:$AB$170,26,FALSE)</f>
        <v>4.8</v>
      </c>
      <c r="N71" s="238">
        <f>VLOOKUP($B71,'Conditions of people affected'!$C$6:$R$170,16,FALSE)</f>
        <v>4.45</v>
      </c>
      <c r="O71" s="238">
        <f>VLOOKUP($B71,'Conditions of people affected'!$C$6:$R$170,9,FALSE)</f>
        <v>4.9000000000000004</v>
      </c>
      <c r="P71" s="238">
        <f>VLOOKUP($B71,'Conditions of people affected'!$C$6:$R$170,15,FALSE)</f>
        <v>4</v>
      </c>
      <c r="Q71" s="238">
        <f t="shared" si="14"/>
        <v>4.2</v>
      </c>
      <c r="R71" s="238">
        <f>VLOOKUP($B71,'Complexity of the crisis'!$C$6:$AN$170,22,FALSE)</f>
        <v>4.3</v>
      </c>
      <c r="S71" s="238">
        <f>VLOOKUP($B71,'Complexity of the crisis'!$C$6:$AN$170,38,FALSE)</f>
        <v>4</v>
      </c>
      <c r="T71" s="131" t="str">
        <f>VLOOKUP(B71,Lists!$C$3:$E$163,3,FALSE)</f>
        <v>Africa</v>
      </c>
      <c r="U71" s="132">
        <f>VLOOKUP(B71,'INFORM Severity - hidden'!$C$5:$V$170,20,FALSE)</f>
        <v>44418</v>
      </c>
    </row>
    <row r="72" spans="1:21" x14ac:dyDescent="0.35">
      <c r="A72" s="128" t="str">
        <f t="array" ref="A72">IFERROR(INDEX(Lists!$B$2:$B$153,SMALL(IF(Lists!$I$2:$I$153="Individual",ROW(Lists!$B$2:$B$153)),ROW(68:68))-1,1),"")</f>
        <v>Northwest Banditry</v>
      </c>
      <c r="B72" s="129" t="str">
        <f>VLOOKUP(A72,Lists!$B$2:$G$153,2,FALSE)</f>
        <v>NGA007</v>
      </c>
      <c r="C72" s="129" t="str">
        <f>VLOOKUP(B72,'INFORM Severity - hidden'!$C$5:$D$160,2,FALSE)</f>
        <v>Nigeria</v>
      </c>
      <c r="D72" s="129" t="str">
        <f>VLOOKUP(A72,Lists!$B$2:$G$153,3,FALSE)</f>
        <v>NGA</v>
      </c>
      <c r="E72" s="130" t="str">
        <f>VLOOKUP(A72,Lists!$B$2:$G$153,5,FALSE)</f>
        <v>Other type of violence</v>
      </c>
      <c r="F72" s="236">
        <f t="shared" si="10"/>
        <v>3.9</v>
      </c>
      <c r="G72" s="127">
        <f t="shared" si="11"/>
        <v>4</v>
      </c>
      <c r="H72" s="127" t="str">
        <f t="shared" si="12"/>
        <v>High</v>
      </c>
      <c r="I72" s="237" t="str">
        <f>INDEX(Trends!$D$3:$D$404,MATCH(B72,Trends!$C$3:$C$404,0))</f>
        <v>Increasing</v>
      </c>
      <c r="J72" s="127" t="str">
        <f>VLOOKUP($B72,Reliability!$A$3:$I$170,9,FALSE)</f>
        <v>High</v>
      </c>
      <c r="K72" s="238">
        <f t="shared" si="13"/>
        <v>3.2</v>
      </c>
      <c r="L72" s="238">
        <f>VLOOKUP($B72,'Impact of the crisis'!$C$6:$N$170,12,FALSE)</f>
        <v>2.8</v>
      </c>
      <c r="M72" s="238">
        <f>VLOOKUP($B72,'Impact of the crisis'!$C$6:$AB$170,26,FALSE)</f>
        <v>3.4</v>
      </c>
      <c r="N72" s="238">
        <f>VLOOKUP($B72,'Conditions of people affected'!$C$6:$R$170,16,FALSE)</f>
        <v>3.8</v>
      </c>
      <c r="O72" s="238">
        <f>VLOOKUP($B72,'Conditions of people affected'!$C$6:$R$170,9,FALSE)</f>
        <v>4.5999999999999996</v>
      </c>
      <c r="P72" s="238">
        <f>VLOOKUP($B72,'Conditions of people affected'!$C$6:$R$170,15,FALSE)</f>
        <v>3</v>
      </c>
      <c r="Q72" s="238">
        <f t="shared" si="14"/>
        <v>4.4000000000000004</v>
      </c>
      <c r="R72" s="238">
        <f>VLOOKUP($B72,'Complexity of the crisis'!$C$6:$AN$170,22,FALSE)</f>
        <v>4.3</v>
      </c>
      <c r="S72" s="238">
        <f>VLOOKUP($B72,'Complexity of the crisis'!$C$6:$AN$170,38,FALSE)</f>
        <v>4.5</v>
      </c>
      <c r="T72" s="131" t="str">
        <f>VLOOKUP(B72,Lists!$C$3:$E$163,3,FALSE)</f>
        <v>Africa</v>
      </c>
      <c r="U72" s="132">
        <f>VLOOKUP(B72,'INFORM Severity - hidden'!$C$5:$V$170,20,FALSE)</f>
        <v>44418</v>
      </c>
    </row>
    <row r="73" spans="1:21" x14ac:dyDescent="0.35">
      <c r="A73" s="128" t="str">
        <f t="array" ref="A73">IFERROR(INDEX(Lists!$B$2:$B$153,SMALL(IF(Lists!$I$2:$I$153="Individual",ROW(Lists!$B$2:$B$153)),ROW(69:69))-1,1),"")</f>
        <v>Cameroonian Refugees in Nigeria</v>
      </c>
      <c r="B73" s="129" t="str">
        <f>VLOOKUP(A73,Lists!$B$2:$G$153,2,FALSE)</f>
        <v>NGA008</v>
      </c>
      <c r="C73" s="129" t="str">
        <f>VLOOKUP(B73,'INFORM Severity - hidden'!$C$5:$D$160,2,FALSE)</f>
        <v>Nigeria</v>
      </c>
      <c r="D73" s="129" t="str">
        <f>VLOOKUP(A73,Lists!$B$2:$G$153,3,FALSE)</f>
        <v>NGA</v>
      </c>
      <c r="E73" s="130" t="str">
        <f>VLOOKUP(A73,Lists!$B$2:$G$153,5,FALSE)</f>
        <v>International displacement</v>
      </c>
      <c r="F73" s="236">
        <f t="shared" si="10"/>
        <v>2.1</v>
      </c>
      <c r="G73" s="127">
        <f t="shared" si="11"/>
        <v>3</v>
      </c>
      <c r="H73" s="127" t="str">
        <f t="shared" si="12"/>
        <v>Medium</v>
      </c>
      <c r="I73" s="237" t="str">
        <f>INDEX(Trends!$D$3:$D$404,MATCH(B73,Trends!$C$3:$C$404,0))</f>
        <v>Stable</v>
      </c>
      <c r="J73" s="127" t="str">
        <f>VLOOKUP($B73,Reliability!$A$3:$I$170,9,FALSE)</f>
        <v>Medium</v>
      </c>
      <c r="K73" s="238">
        <f t="shared" si="13"/>
        <v>1.6</v>
      </c>
      <c r="L73" s="238">
        <f>VLOOKUP($B73,'Impact of the crisis'!$C$6:$N$170,12,FALSE)</f>
        <v>2</v>
      </c>
      <c r="M73" s="238">
        <f>VLOOKUP($B73,'Impact of the crisis'!$C$6:$AB$170,26,FALSE)</f>
        <v>1.4</v>
      </c>
      <c r="N73" s="238">
        <f>VLOOKUP($B73,'Conditions of people affected'!$C$6:$R$170,16,FALSE)</f>
        <v>1.2</v>
      </c>
      <c r="O73" s="238">
        <f>VLOOKUP($B73,'Conditions of people affected'!$C$6:$R$170,9,FALSE)</f>
        <v>1.4</v>
      </c>
      <c r="P73" s="238">
        <f>VLOOKUP($B73,'Conditions of people affected'!$C$6:$R$170,15,FALSE)</f>
        <v>1</v>
      </c>
      <c r="Q73" s="238">
        <f t="shared" si="14"/>
        <v>3.9</v>
      </c>
      <c r="R73" s="238">
        <f>VLOOKUP($B73,'Complexity of the crisis'!$C$6:$AN$170,22,FALSE)</f>
        <v>4.3</v>
      </c>
      <c r="S73" s="238">
        <f>VLOOKUP($B73,'Complexity of the crisis'!$C$6:$AN$170,38,FALSE)</f>
        <v>3.5</v>
      </c>
      <c r="T73" s="131" t="str">
        <f>VLOOKUP(B73,Lists!$C$3:$E$163,3,FALSE)</f>
        <v>Africa</v>
      </c>
      <c r="U73" s="132">
        <f>VLOOKUP(B73,'INFORM Severity - hidden'!$C$5:$V$170,20,FALSE)</f>
        <v>44376</v>
      </c>
    </row>
    <row r="74" spans="1:21" x14ac:dyDescent="0.35">
      <c r="A74" s="128" t="str">
        <f t="array" ref="A74">IFERROR(INDEX(Lists!$B$2:$B$153,SMALL(IF(Lists!$I$2:$I$153="Individual",ROW(Lists!$B$2:$B$153)),ROW(70:70))-1,1),"")</f>
        <v>Socioeconomic crisis in Nicaragua</v>
      </c>
      <c r="B74" s="129" t="str">
        <f>VLOOKUP(A74,Lists!$B$2:$G$153,2,FALSE)</f>
        <v>NIC001</v>
      </c>
      <c r="C74" s="129" t="str">
        <f>VLOOKUP(B74,'INFORM Severity - hidden'!$C$5:$D$160,2,FALSE)</f>
        <v>Nicaragua</v>
      </c>
      <c r="D74" s="129" t="str">
        <f>VLOOKUP(A74,Lists!$B$2:$G$153,3,FALSE)</f>
        <v>NIC</v>
      </c>
      <c r="E74" s="130" t="str">
        <f>VLOOKUP(A74,Lists!$B$2:$G$153,5,FALSE)</f>
        <v>Political and economic crisis</v>
      </c>
      <c r="F74" s="236" t="str">
        <f t="shared" si="10"/>
        <v>x</v>
      </c>
      <c r="G74" s="127" t="str">
        <f t="shared" si="11"/>
        <v>x</v>
      </c>
      <c r="H74" s="127" t="str">
        <f t="shared" si="12"/>
        <v>x</v>
      </c>
      <c r="I74" s="237" t="str">
        <f>INDEX(Trends!$D$3:$D$404,MATCH(B74,Trends!$C$3:$C$404,0))</f>
        <v>-</v>
      </c>
      <c r="J74" s="127" t="str">
        <f>VLOOKUP($B74,Reliability!$A$3:$I$170,9,FALSE)</f>
        <v>Low</v>
      </c>
      <c r="K74" s="238">
        <f t="shared" si="13"/>
        <v>2.9</v>
      </c>
      <c r="L74" s="238">
        <f>VLOOKUP($B74,'Impact of the crisis'!$C$6:$N$170,12,FALSE)</f>
        <v>4.0999999999999996</v>
      </c>
      <c r="M74" s="238">
        <f>VLOOKUP($B74,'Impact of the crisis'!$C$6:$AB$170,26,FALSE)</f>
        <v>2</v>
      </c>
      <c r="N74" s="238" t="str">
        <f>VLOOKUP($B74,'Conditions of people affected'!$C$6:$R$170,16,FALSE)</f>
        <v>x</v>
      </c>
      <c r="O74" s="238" t="str">
        <f>VLOOKUP($B74,'Conditions of people affected'!$C$6:$R$170,9,FALSE)</f>
        <v>x</v>
      </c>
      <c r="P74" s="238" t="str">
        <f>VLOOKUP($B74,'Conditions of people affected'!$C$6:$R$170,15,FALSE)</f>
        <v>x</v>
      </c>
      <c r="Q74" s="238">
        <f t="shared" si="14"/>
        <v>2.8</v>
      </c>
      <c r="R74" s="238">
        <f>VLOOKUP($B74,'Complexity of the crisis'!$C$6:$AN$170,22,FALSE)</f>
        <v>3.4</v>
      </c>
      <c r="S74" s="238">
        <f>VLOOKUP($B74,'Complexity of the crisis'!$C$6:$AN$170,38,FALSE)</f>
        <v>2</v>
      </c>
      <c r="T74" s="131" t="str">
        <f>VLOOKUP(B74,Lists!$C$3:$E$163,3,FALSE)</f>
        <v>Americas</v>
      </c>
      <c r="U74" s="132">
        <f>VLOOKUP(B74,'INFORM Severity - hidden'!$C$5:$V$170,20,FALSE)</f>
        <v>44361</v>
      </c>
    </row>
    <row r="75" spans="1:21" x14ac:dyDescent="0.35">
      <c r="A75" s="128" t="str">
        <f t="array" ref="A75">IFERROR(INDEX(Lists!$B$2:$B$153,SMALL(IF(Lists!$I$2:$I$153="Individual",ROW(Lists!$B$2:$B$153)),ROW(71:71))-1,1),"")</f>
        <v>Hurricane Eta and Iota in Nicaragua</v>
      </c>
      <c r="B75" s="129" t="str">
        <f>VLOOKUP(A75,Lists!$B$2:$G$153,2,FALSE)</f>
        <v>NIC002</v>
      </c>
      <c r="C75" s="129" t="str">
        <f>VLOOKUP(B75,'INFORM Severity - hidden'!$C$5:$D$160,2,FALSE)</f>
        <v>Nicaragua</v>
      </c>
      <c r="D75" s="129" t="str">
        <f>VLOOKUP(A75,Lists!$B$2:$G$153,3,FALSE)</f>
        <v>NIC</v>
      </c>
      <c r="E75" s="130" t="str">
        <f>VLOOKUP(A75,Lists!$B$2:$G$153,5,FALSE)</f>
        <v>Tropical cyclone</v>
      </c>
      <c r="F75" s="236">
        <f t="shared" si="10"/>
        <v>2.4</v>
      </c>
      <c r="G75" s="127">
        <f t="shared" si="11"/>
        <v>3</v>
      </c>
      <c r="H75" s="127" t="str">
        <f t="shared" si="12"/>
        <v>Medium</v>
      </c>
      <c r="I75" s="237" t="str">
        <f>INDEX(Trends!$D$3:$D$404,MATCH(B75,Trends!$C$3:$C$404,0))</f>
        <v>Increasing</v>
      </c>
      <c r="J75" s="127" t="str">
        <f>VLOOKUP($B75,Reliability!$A$3:$I$170,9,FALSE)</f>
        <v>High</v>
      </c>
      <c r="K75" s="238">
        <f t="shared" si="13"/>
        <v>2.6</v>
      </c>
      <c r="L75" s="238">
        <f>VLOOKUP($B75,'Impact of the crisis'!$C$6:$N$170,12,FALSE)</f>
        <v>2.7</v>
      </c>
      <c r="M75" s="238">
        <f>VLOOKUP($B75,'Impact of the crisis'!$C$6:$AB$170,26,FALSE)</f>
        <v>2.5</v>
      </c>
      <c r="N75" s="238">
        <f>VLOOKUP($B75,'Conditions of people affected'!$C$6:$R$170,16,FALSE)</f>
        <v>1.7</v>
      </c>
      <c r="O75" s="238">
        <f>VLOOKUP($B75,'Conditions of people affected'!$C$6:$R$170,9,FALSE)</f>
        <v>1.4</v>
      </c>
      <c r="P75" s="238">
        <f>VLOOKUP($B75,'Conditions of people affected'!$C$6:$R$170,15,FALSE)</f>
        <v>2</v>
      </c>
      <c r="Q75" s="238">
        <f t="shared" si="14"/>
        <v>3.2</v>
      </c>
      <c r="R75" s="238">
        <f>VLOOKUP($B75,'Complexity of the crisis'!$C$6:$AN$170,22,FALSE)</f>
        <v>3.4</v>
      </c>
      <c r="S75" s="238">
        <f>VLOOKUP($B75,'Complexity of the crisis'!$C$6:$AN$170,38,FALSE)</f>
        <v>3</v>
      </c>
      <c r="T75" s="131" t="str">
        <f>VLOOKUP(B75,Lists!$C$3:$E$163,3,FALSE)</f>
        <v>Americas</v>
      </c>
      <c r="U75" s="132">
        <f>VLOOKUP(B75,'INFORM Severity - hidden'!$C$5:$V$170,20,FALSE)</f>
        <v>44361</v>
      </c>
    </row>
    <row r="76" spans="1:21" x14ac:dyDescent="0.35">
      <c r="A76" s="128" t="str">
        <f t="array" ref="A76">IFERROR(INDEX(Lists!$B$2:$B$153,SMALL(IF(Lists!$I$2:$I$153="Individual",ROW(Lists!$B$2:$B$153)),ROW(72:72))-1,1),"")</f>
        <v>Complex crisis in Pakistan</v>
      </c>
      <c r="B76" s="129" t="str">
        <f>VLOOKUP(A76,Lists!$B$2:$G$153,2,FALSE)</f>
        <v>PAK001</v>
      </c>
      <c r="C76" s="129" t="str">
        <f>VLOOKUP(B76,'INFORM Severity - hidden'!$C$5:$D$160,2,FALSE)</f>
        <v>Pakistan</v>
      </c>
      <c r="D76" s="129" t="str">
        <f>VLOOKUP(A76,Lists!$B$2:$G$153,3,FALSE)</f>
        <v>PAK</v>
      </c>
      <c r="E76" s="130" t="str">
        <f>VLOOKUP(A76,Lists!$B$2:$G$153,5,FALSE)</f>
        <v>Complex crisis</v>
      </c>
      <c r="F76" s="236">
        <f t="shared" si="10"/>
        <v>3.9</v>
      </c>
      <c r="G76" s="127">
        <f t="shared" si="11"/>
        <v>4</v>
      </c>
      <c r="H76" s="127" t="str">
        <f t="shared" si="12"/>
        <v>High</v>
      </c>
      <c r="I76" s="237" t="str">
        <f>INDEX(Trends!$D$3:$D$404,MATCH(B76,Trends!$C$3:$C$404,0))</f>
        <v>Increasing</v>
      </c>
      <c r="J76" s="127" t="str">
        <f>VLOOKUP($B76,Reliability!$A$3:$I$170,9,FALSE)</f>
        <v>High</v>
      </c>
      <c r="K76" s="238">
        <f t="shared" si="13"/>
        <v>4.5</v>
      </c>
      <c r="L76" s="238">
        <f>VLOOKUP($B76,'Impact of the crisis'!$C$6:$N$170,12,FALSE)</f>
        <v>5</v>
      </c>
      <c r="M76" s="238">
        <f>VLOOKUP($B76,'Impact of the crisis'!$C$6:$AB$170,26,FALSE)</f>
        <v>4.0999999999999996</v>
      </c>
      <c r="N76" s="238">
        <f>VLOOKUP($B76,'Conditions of people affected'!$C$6:$R$170,16,FALSE)</f>
        <v>3.5</v>
      </c>
      <c r="O76" s="238">
        <f>VLOOKUP($B76,'Conditions of people affected'!$C$6:$R$170,9,FALSE)</f>
        <v>5</v>
      </c>
      <c r="P76" s="238">
        <f>VLOOKUP($B76,'Conditions of people affected'!$C$6:$R$170,15,FALSE)</f>
        <v>2</v>
      </c>
      <c r="Q76" s="238">
        <f t="shared" si="14"/>
        <v>3.9</v>
      </c>
      <c r="R76" s="238">
        <f>VLOOKUP($B76,'Complexity of the crisis'!$C$6:$AN$170,22,FALSE)</f>
        <v>3.7</v>
      </c>
      <c r="S76" s="238">
        <f>VLOOKUP($B76,'Complexity of the crisis'!$C$6:$AN$170,38,FALSE)</f>
        <v>4</v>
      </c>
      <c r="T76" s="131" t="str">
        <f>VLOOKUP(B76,Lists!$C$3:$E$163,3,FALSE)</f>
        <v>Asia</v>
      </c>
      <c r="U76" s="132">
        <f>VLOOKUP(B76,'INFORM Severity - hidden'!$C$5:$V$170,20,FALSE)</f>
        <v>44454</v>
      </c>
    </row>
    <row r="77" spans="1:21" x14ac:dyDescent="0.35">
      <c r="A77" s="128" t="str">
        <f t="array" ref="A77">IFERROR(INDEX(Lists!$B$2:$B$153,SMALL(IF(Lists!$I$2:$I$153="Individual",ROW(Lists!$B$2:$B$153)),ROW(73:73))-1,1),"")</f>
        <v>Kashmir conflict in Pakistan</v>
      </c>
      <c r="B77" s="129" t="str">
        <f>VLOOKUP(A77,Lists!$B$2:$G$153,2,FALSE)</f>
        <v>PAK004</v>
      </c>
      <c r="C77" s="129" t="str">
        <f>VLOOKUP(B77,'INFORM Severity - hidden'!$C$5:$D$160,2,FALSE)</f>
        <v>Pakistan</v>
      </c>
      <c r="D77" s="129" t="str">
        <f>VLOOKUP(A77,Lists!$B$2:$G$153,3,FALSE)</f>
        <v>PAK</v>
      </c>
      <c r="E77" s="130" t="str">
        <f>VLOOKUP(A77,Lists!$B$2:$G$153,5,FALSE)</f>
        <v>Conflict</v>
      </c>
      <c r="F77" s="236" t="str">
        <f t="shared" si="10"/>
        <v>x</v>
      </c>
      <c r="G77" s="127" t="str">
        <f t="shared" si="11"/>
        <v>x</v>
      </c>
      <c r="H77" s="127" t="str">
        <f t="shared" si="12"/>
        <v>x</v>
      </c>
      <c r="I77" s="237" t="str">
        <f>INDEX(Trends!$D$3:$D$404,MATCH(B77,Trends!$C$3:$C$404,0))</f>
        <v>-</v>
      </c>
      <c r="J77" s="127" t="str">
        <f>VLOOKUP($B77,Reliability!$A$3:$I$170,9,FALSE)</f>
        <v>Low</v>
      </c>
      <c r="K77" s="238">
        <f t="shared" si="13"/>
        <v>0.6</v>
      </c>
      <c r="L77" s="238">
        <f>VLOOKUP($B77,'Impact of the crisis'!$C$6:$N$170,12,FALSE)</f>
        <v>1.1000000000000001</v>
      </c>
      <c r="M77" s="238">
        <f>VLOOKUP($B77,'Impact of the crisis'!$C$6:$AB$170,26,FALSE)</f>
        <v>0.4</v>
      </c>
      <c r="N77" s="238" t="str">
        <f>VLOOKUP($B77,'Conditions of people affected'!$C$6:$R$170,16,FALSE)</f>
        <v>x</v>
      </c>
      <c r="O77" s="238" t="str">
        <f>VLOOKUP($B77,'Conditions of people affected'!$C$6:$R$170,9,FALSE)</f>
        <v>x</v>
      </c>
      <c r="P77" s="238" t="str">
        <f>VLOOKUP($B77,'Conditions of people affected'!$C$6:$R$170,15,FALSE)</f>
        <v>x</v>
      </c>
      <c r="Q77" s="238">
        <f t="shared" si="14"/>
        <v>3.2</v>
      </c>
      <c r="R77" s="238">
        <f>VLOOKUP($B77,'Complexity of the crisis'!$C$6:$AN$170,22,FALSE)</f>
        <v>3.7</v>
      </c>
      <c r="S77" s="238">
        <f>VLOOKUP($B77,'Complexity of the crisis'!$C$6:$AN$170,38,FALSE)</f>
        <v>2.5</v>
      </c>
      <c r="T77" s="131" t="str">
        <f>VLOOKUP(B77,Lists!$C$3:$E$163,3,FALSE)</f>
        <v>Asia</v>
      </c>
      <c r="U77" s="132">
        <f>VLOOKUP(B77,'INFORM Severity - hidden'!$C$5:$V$170,20,FALSE)</f>
        <v>44454</v>
      </c>
    </row>
    <row r="78" spans="1:21" x14ac:dyDescent="0.35">
      <c r="A78" s="128" t="str">
        <f t="array" ref="A78">IFERROR(INDEX(Lists!$B$2:$B$153,SMALL(IF(Lists!$I$2:$I$153="Individual",ROW(Lists!$B$2:$B$153)),ROW(74:74))-1,1),"")</f>
        <v>Venezuela displacement in Peru</v>
      </c>
      <c r="B78" s="129" t="str">
        <f>VLOOKUP(A78,Lists!$B$2:$G$153,2,FALSE)</f>
        <v>PER002</v>
      </c>
      <c r="C78" s="129" t="str">
        <f>VLOOKUP(B78,'INFORM Severity - hidden'!$C$5:$D$160,2,FALSE)</f>
        <v>Peru</v>
      </c>
      <c r="D78" s="129" t="str">
        <f>VLOOKUP(A78,Lists!$B$2:$G$153,3,FALSE)</f>
        <v>PER</v>
      </c>
      <c r="E78" s="130" t="str">
        <f>VLOOKUP(A78,Lists!$B$2:$G$153,5,FALSE)</f>
        <v>International displacement</v>
      </c>
      <c r="F78" s="236">
        <f t="shared" si="10"/>
        <v>2.9</v>
      </c>
      <c r="G78" s="127">
        <f t="shared" si="11"/>
        <v>3</v>
      </c>
      <c r="H78" s="127" t="str">
        <f t="shared" si="12"/>
        <v>Medium</v>
      </c>
      <c r="I78" s="237" t="str">
        <f>INDEX(Trends!$D$3:$D$404,MATCH(B78,Trends!$C$3:$C$404,0))</f>
        <v>Increasing</v>
      </c>
      <c r="J78" s="127" t="str">
        <f>VLOOKUP($B78,Reliability!$A$3:$I$170,9,FALSE)</f>
        <v>Medium</v>
      </c>
      <c r="K78" s="238">
        <f t="shared" si="13"/>
        <v>2.6</v>
      </c>
      <c r="L78" s="238">
        <f>VLOOKUP($B78,'Impact of the crisis'!$C$6:$N$170,12,FALSE)</f>
        <v>2.8</v>
      </c>
      <c r="M78" s="238">
        <f>VLOOKUP($B78,'Impact of the crisis'!$C$6:$AB$170,26,FALSE)</f>
        <v>2.5</v>
      </c>
      <c r="N78" s="238">
        <f>VLOOKUP($B78,'Conditions of people affected'!$C$6:$R$170,16,FALSE)</f>
        <v>3.25</v>
      </c>
      <c r="O78" s="238">
        <f>VLOOKUP($B78,'Conditions of people affected'!$C$6:$R$170,9,FALSE)</f>
        <v>3.5</v>
      </c>
      <c r="P78" s="238">
        <f>VLOOKUP($B78,'Conditions of people affected'!$C$6:$R$170,15,FALSE)</f>
        <v>3</v>
      </c>
      <c r="Q78" s="238">
        <f t="shared" si="14"/>
        <v>2.4</v>
      </c>
      <c r="R78" s="238">
        <f>VLOOKUP($B78,'Complexity of the crisis'!$C$6:$AN$170,22,FALSE)</f>
        <v>2.8</v>
      </c>
      <c r="S78" s="238">
        <f>VLOOKUP($B78,'Complexity of the crisis'!$C$6:$AN$170,38,FALSE)</f>
        <v>2</v>
      </c>
      <c r="T78" s="131" t="str">
        <f>VLOOKUP(B78,Lists!$C$3:$E$163,3,FALSE)</f>
        <v>Americas</v>
      </c>
      <c r="U78" s="132">
        <f>VLOOKUP(B78,'INFORM Severity - hidden'!$C$5:$V$170,20,FALSE)</f>
        <v>44348</v>
      </c>
    </row>
    <row r="79" spans="1:21" x14ac:dyDescent="0.35">
      <c r="A79" s="128" t="str">
        <f t="array" ref="A79">IFERROR(INDEX(Lists!$B$2:$B$153,SMALL(IF(Lists!$I$2:$I$153="Individual",ROW(Lists!$B$2:$B$153)),ROW(75:75))-1,1),"")</f>
        <v>Mindanao conflict</v>
      </c>
      <c r="B79" s="129" t="str">
        <f>VLOOKUP(A79,Lists!$B$2:$G$153,2,FALSE)</f>
        <v>PHL003</v>
      </c>
      <c r="C79" s="129" t="str">
        <f>VLOOKUP(B79,'INFORM Severity - hidden'!$C$5:$D$160,2,FALSE)</f>
        <v>Philippines</v>
      </c>
      <c r="D79" s="129" t="str">
        <f>VLOOKUP(A79,Lists!$B$2:$G$153,3,FALSE)</f>
        <v>PHL</v>
      </c>
      <c r="E79" s="130" t="str">
        <f>VLOOKUP(A79,Lists!$B$2:$G$153,5,FALSE)</f>
        <v>Conflict</v>
      </c>
      <c r="F79" s="236">
        <f t="shared" si="10"/>
        <v>2.4</v>
      </c>
      <c r="G79" s="127">
        <f t="shared" si="11"/>
        <v>3</v>
      </c>
      <c r="H79" s="127" t="str">
        <f t="shared" si="12"/>
        <v>Medium</v>
      </c>
      <c r="I79" s="237" t="str">
        <f>INDEX(Trends!$D$3:$D$404,MATCH(B79,Trends!$C$3:$C$404,0))</f>
        <v>Increasing</v>
      </c>
      <c r="J79" s="127" t="str">
        <f>VLOOKUP($B79,Reliability!$A$3:$I$170,9,FALSE)</f>
        <v>High</v>
      </c>
      <c r="K79" s="238">
        <f t="shared" si="13"/>
        <v>3.1</v>
      </c>
      <c r="L79" s="238">
        <f>VLOOKUP($B79,'Impact of the crisis'!$C$6:$N$170,12,FALSE)</f>
        <v>3</v>
      </c>
      <c r="M79" s="238">
        <f>VLOOKUP($B79,'Impact of the crisis'!$C$6:$AB$170,26,FALSE)</f>
        <v>3.1</v>
      </c>
      <c r="N79" s="238">
        <f>VLOOKUP($B79,'Conditions of people affected'!$C$6:$R$170,16,FALSE)</f>
        <v>1.4</v>
      </c>
      <c r="O79" s="238">
        <f>VLOOKUP($B79,'Conditions of people affected'!$C$6:$R$170,9,FALSE)</f>
        <v>1.8</v>
      </c>
      <c r="P79" s="238">
        <f>VLOOKUP($B79,'Conditions of people affected'!$C$6:$R$170,15,FALSE)</f>
        <v>1</v>
      </c>
      <c r="Q79" s="238">
        <f t="shared" si="14"/>
        <v>3.3</v>
      </c>
      <c r="R79" s="238">
        <f>VLOOKUP($B79,'Complexity of the crisis'!$C$6:$AN$170,22,FALSE)</f>
        <v>3.6</v>
      </c>
      <c r="S79" s="238">
        <f>VLOOKUP($B79,'Complexity of the crisis'!$C$6:$AN$170,38,FALSE)</f>
        <v>3</v>
      </c>
      <c r="T79" s="131" t="str">
        <f>VLOOKUP(B79,Lists!$C$3:$E$163,3,FALSE)</f>
        <v>Asia</v>
      </c>
      <c r="U79" s="132">
        <f>VLOOKUP(B79,'INFORM Severity - hidden'!$C$5:$V$170,20,FALSE)</f>
        <v>44467</v>
      </c>
    </row>
    <row r="80" spans="1:21" x14ac:dyDescent="0.35">
      <c r="A80" s="128" t="str">
        <f t="array" ref="A80">IFERROR(INDEX(Lists!$B$2:$B$153,SMALL(IF(Lists!$I$2:$I$153="Individual",ROW(Lists!$B$2:$B$153)),ROW(76:76))-1,1),"")</f>
        <v>Complex crisis in DPRK</v>
      </c>
      <c r="B80" s="129" t="str">
        <f>VLOOKUP(A80,Lists!$B$2:$G$153,2,FALSE)</f>
        <v>PRK001</v>
      </c>
      <c r="C80" s="129" t="str">
        <f>VLOOKUP(B80,'INFORM Severity - hidden'!$C$5:$D$160,2,FALSE)</f>
        <v>DPRK</v>
      </c>
      <c r="D80" s="129" t="str">
        <f>VLOOKUP(A80,Lists!$B$2:$G$153,3,FALSE)</f>
        <v>PRK</v>
      </c>
      <c r="E80" s="130" t="str">
        <f>VLOOKUP(A80,Lists!$B$2:$G$153,5,FALSE)</f>
        <v>Complex crisis</v>
      </c>
      <c r="F80" s="236">
        <f t="shared" si="10"/>
        <v>3.8</v>
      </c>
      <c r="G80" s="127">
        <f t="shared" si="11"/>
        <v>4</v>
      </c>
      <c r="H80" s="127" t="str">
        <f t="shared" si="12"/>
        <v>High</v>
      </c>
      <c r="I80" s="237" t="str">
        <f>INDEX(Trends!$D$3:$D$404,MATCH(B80,Trends!$C$3:$C$404,0))</f>
        <v>Stable</v>
      </c>
      <c r="J80" s="127" t="str">
        <f>VLOOKUP($B80,Reliability!$A$3:$I$170,9,FALSE)</f>
        <v>Medium</v>
      </c>
      <c r="K80" s="238">
        <f t="shared" si="13"/>
        <v>4</v>
      </c>
      <c r="L80" s="238">
        <f>VLOOKUP($B80,'Impact of the crisis'!$C$6:$N$170,12,FALSE)</f>
        <v>4.5999999999999996</v>
      </c>
      <c r="M80" s="238">
        <f>VLOOKUP($B80,'Impact of the crisis'!$C$6:$AB$170,26,FALSE)</f>
        <v>3.6</v>
      </c>
      <c r="N80" s="238">
        <f>VLOOKUP($B80,'Conditions of people affected'!$C$6:$R$170,16,FALSE)</f>
        <v>4.5</v>
      </c>
      <c r="O80" s="238">
        <f>VLOOKUP($B80,'Conditions of people affected'!$C$6:$R$170,9,FALSE)</f>
        <v>5</v>
      </c>
      <c r="P80" s="238">
        <f>VLOOKUP($B80,'Conditions of people affected'!$C$6:$R$170,15,FALSE)</f>
        <v>4</v>
      </c>
      <c r="Q80" s="238">
        <f t="shared" si="14"/>
        <v>2.6</v>
      </c>
      <c r="R80" s="238">
        <f>VLOOKUP($B80,'Complexity of the crisis'!$C$6:$AN$170,22,FALSE)</f>
        <v>3.1</v>
      </c>
      <c r="S80" s="238">
        <f>VLOOKUP($B80,'Complexity of the crisis'!$C$6:$AN$170,38,FALSE)</f>
        <v>2</v>
      </c>
      <c r="T80" s="131" t="str">
        <f>VLOOKUP(B80,Lists!$C$3:$E$163,3,FALSE)</f>
        <v>Asia</v>
      </c>
      <c r="U80" s="132">
        <f>VLOOKUP(B80,'INFORM Severity - hidden'!$C$5:$V$170,20,FALSE)</f>
        <v>44459</v>
      </c>
    </row>
    <row r="81" spans="1:21" x14ac:dyDescent="0.35">
      <c r="A81" s="128" t="str">
        <f t="array" ref="A81">IFERROR(INDEX(Lists!$B$2:$B$153,SMALL(IF(Lists!$I$2:$I$153="Individual",ROW(Lists!$B$2:$B$153)),ROW(77:77))-1,1),"")</f>
        <v>Conflict in Palestine</v>
      </c>
      <c r="B81" s="129" t="str">
        <f>VLOOKUP(A81,Lists!$B$2:$G$153,2,FALSE)</f>
        <v>PSE002</v>
      </c>
      <c r="C81" s="129" t="str">
        <f>VLOOKUP(B81,'INFORM Severity - hidden'!$C$5:$D$160,2,FALSE)</f>
        <v>Palestine</v>
      </c>
      <c r="D81" s="129" t="str">
        <f>VLOOKUP(A81,Lists!$B$2:$G$153,3,FALSE)</f>
        <v>PSE</v>
      </c>
      <c r="E81" s="130" t="str">
        <f>VLOOKUP(A81,Lists!$B$2:$G$153,5,FALSE)</f>
        <v>Conflict</v>
      </c>
      <c r="F81" s="236">
        <f t="shared" si="10"/>
        <v>4.3</v>
      </c>
      <c r="G81" s="127">
        <f t="shared" si="11"/>
        <v>5</v>
      </c>
      <c r="H81" s="127" t="str">
        <f t="shared" si="12"/>
        <v>Very High</v>
      </c>
      <c r="I81" s="237" t="str">
        <f>INDEX(Trends!$D$3:$D$404,MATCH(B81,Trends!$C$3:$C$404,0))</f>
        <v>Increasing</v>
      </c>
      <c r="J81" s="127" t="str">
        <f>VLOOKUP($B81,Reliability!$A$3:$I$170,9,FALSE)</f>
        <v>High</v>
      </c>
      <c r="K81" s="238">
        <f t="shared" si="13"/>
        <v>4.0999999999999996</v>
      </c>
      <c r="L81" s="238">
        <f>VLOOKUP($B81,'Impact of the crisis'!$C$6:$N$170,12,FALSE)</f>
        <v>3.4</v>
      </c>
      <c r="M81" s="238">
        <f>VLOOKUP($B81,'Impact of the crisis'!$C$6:$AB$170,26,FALSE)</f>
        <v>4.4000000000000004</v>
      </c>
      <c r="N81" s="238">
        <f>VLOOKUP($B81,'Conditions of people affected'!$C$6:$R$170,16,FALSE)</f>
        <v>4.6500000000000004</v>
      </c>
      <c r="O81" s="238">
        <f>VLOOKUP($B81,'Conditions of people affected'!$C$6:$R$170,9,FALSE)</f>
        <v>4.3</v>
      </c>
      <c r="P81" s="238">
        <f>VLOOKUP($B81,'Conditions of people affected'!$C$6:$R$170,15,FALSE)</f>
        <v>5</v>
      </c>
      <c r="Q81" s="238">
        <f t="shared" si="14"/>
        <v>3.9</v>
      </c>
      <c r="R81" s="238">
        <f>VLOOKUP($B81,'Complexity of the crisis'!$C$6:$AN$170,22,FALSE)</f>
        <v>3.1</v>
      </c>
      <c r="S81" s="238">
        <f>VLOOKUP($B81,'Complexity of the crisis'!$C$6:$AN$170,38,FALSE)</f>
        <v>4.5</v>
      </c>
      <c r="T81" s="131" t="str">
        <f>VLOOKUP(B81,Lists!$C$3:$E$163,3,FALSE)</f>
        <v>Middle east</v>
      </c>
      <c r="U81" s="132">
        <f>VLOOKUP(B81,'INFORM Severity - hidden'!$C$5:$V$170,20,FALSE)</f>
        <v>44454</v>
      </c>
    </row>
    <row r="82" spans="1:21" x14ac:dyDescent="0.35">
      <c r="A82" s="128" t="str">
        <f t="array" ref="A82">IFERROR(INDEX(Lists!$B$2:$B$153,SMALL(IF(Lists!$I$2:$I$153="Individual",ROW(Lists!$B$2:$B$153)),ROW(78:78))-1,1),"")</f>
        <v>Regional Boko Haram Crisis</v>
      </c>
      <c r="B82" s="129" t="str">
        <f>VLOOKUP(A82,Lists!$B$2:$G$153,2,FALSE)</f>
        <v>REG001</v>
      </c>
      <c r="C82" s="129" t="str">
        <f>VLOOKUP(B82,'INFORM Severity - hidden'!$C$5:$D$160,2,FALSE)</f>
        <v>Nigeria,Niger,Chad,Cameroon</v>
      </c>
      <c r="D82" s="129" t="str">
        <f>VLOOKUP(A82,Lists!$B$2:$G$153,3,FALSE)</f>
        <v>NGA,NER,TCD,CMR</v>
      </c>
      <c r="E82" s="130" t="str">
        <f>VLOOKUP(A82,Lists!$B$2:$G$153,5,FALSE)</f>
        <v>Regional crisis</v>
      </c>
      <c r="F82" s="236">
        <f t="shared" si="10"/>
        <v>4.4000000000000004</v>
      </c>
      <c r="G82" s="127">
        <f t="shared" si="11"/>
        <v>5</v>
      </c>
      <c r="H82" s="127" t="str">
        <f t="shared" si="12"/>
        <v>Very High</v>
      </c>
      <c r="I82" s="237" t="str">
        <f>INDEX(Trends!$D$3:$D$404,MATCH(B82,Trends!$C$3:$C$404,0))</f>
        <v>Increasing</v>
      </c>
      <c r="J82" s="127" t="str">
        <f>VLOOKUP($B82,Reliability!$A$3:$I$170,9,FALSE)</f>
        <v>High</v>
      </c>
      <c r="K82" s="238">
        <f t="shared" si="13"/>
        <v>4</v>
      </c>
      <c r="L82" s="238">
        <f>VLOOKUP($B82,'Impact of the crisis'!$C$6:$N$170,12,FALSE)</f>
        <v>2.2999999999999998</v>
      </c>
      <c r="M82" s="238">
        <f>VLOOKUP($B82,'Impact of the crisis'!$C$6:$AB$170,26,FALSE)</f>
        <v>4.5</v>
      </c>
      <c r="N82" s="238">
        <f>VLOOKUP($B82,'Conditions of people affected'!$C$6:$R$170,16,FALSE)</f>
        <v>4.45</v>
      </c>
      <c r="O82" s="238">
        <f>VLOOKUP($B82,'Conditions of people affected'!$C$6:$R$170,9,FALSE)</f>
        <v>4.9000000000000004</v>
      </c>
      <c r="P82" s="238">
        <f>VLOOKUP($B82,'Conditions of people affected'!$C$6:$R$170,15,FALSE)</f>
        <v>4</v>
      </c>
      <c r="Q82" s="238">
        <f t="shared" si="14"/>
        <v>4.7</v>
      </c>
      <c r="R82" s="238">
        <f>VLOOKUP($B82,'Complexity of the crisis'!$C$6:$AN$170,22,FALSE)</f>
        <v>4.3</v>
      </c>
      <c r="S82" s="238">
        <f>VLOOKUP($B82,'Complexity of the crisis'!$C$6:$AN$170,38,FALSE)</f>
        <v>5</v>
      </c>
      <c r="T82" s="131" t="str">
        <f>VLOOKUP(B82,Lists!$C$3:$E$163,3,FALSE)</f>
        <v>Africa,Africa,Africa,Africa</v>
      </c>
      <c r="U82" s="132">
        <f>VLOOKUP(B82,'INFORM Severity - hidden'!$C$5:$V$170,20,FALSE)</f>
        <v>44358</v>
      </c>
    </row>
    <row r="83" spans="1:21" x14ac:dyDescent="0.35">
      <c r="A83" s="128" t="str">
        <f t="array" ref="A83">IFERROR(INDEX(Lists!$B$2:$B$153,SMALL(IF(Lists!$I$2:$I$153="Individual",ROW(Lists!$B$2:$B$153)),ROW(79:79))-1,1),"")</f>
        <v>Venezuela Regional Crisis</v>
      </c>
      <c r="B83" s="129" t="str">
        <f>VLOOKUP(A83,Lists!$B$2:$G$153,2,FALSE)</f>
        <v>REG002</v>
      </c>
      <c r="C83" s="129" t="str">
        <f>VLOOKUP(B83,'INFORM Severity - hidden'!$C$5:$D$160,2,FALSE)</f>
        <v>Venezuela,Brazil,Colombia,Ecuador,Peru,Trinidad and Tobago</v>
      </c>
      <c r="D83" s="129" t="str">
        <f>VLOOKUP(A83,Lists!$B$2:$G$153,3,FALSE)</f>
        <v>VEN,BRA,COL,ECU,PER,TTO</v>
      </c>
      <c r="E83" s="130" t="str">
        <f>VLOOKUP(A83,Lists!$B$2:$G$153,5,FALSE)</f>
        <v>Regional crisis</v>
      </c>
      <c r="F83" s="236">
        <f t="shared" si="10"/>
        <v>3.9</v>
      </c>
      <c r="G83" s="127">
        <f t="shared" si="11"/>
        <v>4</v>
      </c>
      <c r="H83" s="127" t="str">
        <f t="shared" si="12"/>
        <v>High</v>
      </c>
      <c r="I83" s="237" t="str">
        <f>INDEX(Trends!$D$3:$D$404,MATCH(B83,Trends!$C$3:$C$404,0))</f>
        <v>Increasing</v>
      </c>
      <c r="J83" s="127" t="str">
        <f>VLOOKUP($B83,Reliability!$A$3:$I$170,9,FALSE)</f>
        <v>Low</v>
      </c>
      <c r="K83" s="238">
        <f t="shared" si="13"/>
        <v>4.0999999999999996</v>
      </c>
      <c r="L83" s="238">
        <f>VLOOKUP($B83,'Impact of the crisis'!$C$6:$N$170,12,FALSE)</f>
        <v>2.9</v>
      </c>
      <c r="M83" s="238">
        <f>VLOOKUP($B83,'Impact of the crisis'!$C$6:$AB$170,26,FALSE)</f>
        <v>4.5</v>
      </c>
      <c r="N83" s="238">
        <f>VLOOKUP($B83,'Conditions of people affected'!$C$6:$R$170,16,FALSE)</f>
        <v>4</v>
      </c>
      <c r="O83" s="238">
        <f>VLOOKUP($B83,'Conditions of people affected'!$C$6:$R$170,9,FALSE)</f>
        <v>5</v>
      </c>
      <c r="P83" s="238">
        <f>VLOOKUP($B83,'Conditions of people affected'!$C$6:$R$170,15,FALSE)</f>
        <v>3</v>
      </c>
      <c r="Q83" s="238">
        <f t="shared" si="14"/>
        <v>3.6</v>
      </c>
      <c r="R83" s="238">
        <f>VLOOKUP($B83,'Complexity of the crisis'!$C$6:$AN$170,22,FALSE)</f>
        <v>3.6</v>
      </c>
      <c r="S83" s="238">
        <f>VLOOKUP($B83,'Complexity of the crisis'!$C$6:$AN$170,38,FALSE)</f>
        <v>3.5</v>
      </c>
      <c r="T83" s="131" t="str">
        <f>VLOOKUP(B83,Lists!$C$3:$E$163,3,FALSE)</f>
        <v>Americas,Americas,Americas,Americas,Americas,Americas</v>
      </c>
      <c r="U83" s="132">
        <f>VLOOKUP(B83,'INFORM Severity - hidden'!$C$5:$V$170,20,FALSE)</f>
        <v>44362</v>
      </c>
    </row>
    <row r="84" spans="1:21" x14ac:dyDescent="0.35">
      <c r="A84" s="128" t="str">
        <f t="array" ref="A84">IFERROR(INDEX(Lists!$B$2:$B$153,SMALL(IF(Lists!$I$2:$I$153="Individual",ROW(Lists!$B$2:$B$153)),ROW(80:80))-1,1),"")</f>
        <v>Regional Kashmir conflict</v>
      </c>
      <c r="B84" s="129" t="str">
        <f>VLOOKUP(A84,Lists!$B$2:$G$153,2,FALSE)</f>
        <v>REG003</v>
      </c>
      <c r="C84" s="129" t="str">
        <f>VLOOKUP(B84,'INFORM Severity - hidden'!$C$5:$D$160,2,FALSE)</f>
        <v>India,Pakistan</v>
      </c>
      <c r="D84" s="129" t="str">
        <f>VLOOKUP(A84,Lists!$B$2:$G$153,3,FALSE)</f>
        <v>IND,PAK</v>
      </c>
      <c r="E84" s="130" t="str">
        <f>VLOOKUP(A84,Lists!$B$2:$G$153,5,FALSE)</f>
        <v>Regional crisis</v>
      </c>
      <c r="F84" s="236" t="str">
        <f t="shared" si="10"/>
        <v>x</v>
      </c>
      <c r="G84" s="127" t="str">
        <f t="shared" si="11"/>
        <v>x</v>
      </c>
      <c r="H84" s="127" t="str">
        <f t="shared" si="12"/>
        <v>x</v>
      </c>
      <c r="I84" s="237" t="str">
        <f>INDEX(Trends!$D$3:$D$404,MATCH(B84,Trends!$C$3:$C$404,0))</f>
        <v>-</v>
      </c>
      <c r="J84" s="127" t="str">
        <f>VLOOKUP($B84,Reliability!$A$3:$I$170,9,FALSE)</f>
        <v>Very Low</v>
      </c>
      <c r="K84" s="238">
        <f t="shared" si="13"/>
        <v>3.5</v>
      </c>
      <c r="L84" s="238">
        <f>VLOOKUP($B84,'Impact of the crisis'!$C$6:$N$170,12,FALSE)</f>
        <v>2.1</v>
      </c>
      <c r="M84" s="238">
        <f>VLOOKUP($B84,'Impact of the crisis'!$C$6:$AB$170,26,FALSE)</f>
        <v>4</v>
      </c>
      <c r="N84" s="238" t="str">
        <f>VLOOKUP($B84,'Conditions of people affected'!$C$6:$R$170,16,FALSE)</f>
        <v>x</v>
      </c>
      <c r="O84" s="238" t="str">
        <f>VLOOKUP($B84,'Conditions of people affected'!$C$6:$R$170,9,FALSE)</f>
        <v>x</v>
      </c>
      <c r="P84" s="238" t="str">
        <f>VLOOKUP($B84,'Conditions of people affected'!$C$6:$R$170,15,FALSE)</f>
        <v>x</v>
      </c>
      <c r="Q84" s="238">
        <f t="shared" si="14"/>
        <v>3.1</v>
      </c>
      <c r="R84" s="238">
        <f>VLOOKUP($B84,'Complexity of the crisis'!$C$6:$AN$170,22,FALSE)</f>
        <v>3.2</v>
      </c>
      <c r="S84" s="238">
        <f>VLOOKUP($B84,'Complexity of the crisis'!$C$6:$AN$170,38,FALSE)</f>
        <v>3</v>
      </c>
      <c r="T84" s="131" t="str">
        <f>VLOOKUP(B84,Lists!$C$3:$E$163,3,FALSE)</f>
        <v>Asia,Asia</v>
      </c>
      <c r="U84" s="132">
        <f>VLOOKUP(B84,'INFORM Severity - hidden'!$C$5:$V$170,20,FALSE)</f>
        <v>44358</v>
      </c>
    </row>
    <row r="85" spans="1:21" x14ac:dyDescent="0.35">
      <c r="A85" s="128" t="str">
        <f t="array" ref="A85">IFERROR(INDEX(Lists!$B$2:$B$153,SMALL(IF(Lists!$I$2:$I$153="Individual",ROW(Lists!$B$2:$B$153)),ROW(81:81))-1,1),"")</f>
        <v>Syrian Regional Crisis</v>
      </c>
      <c r="B85" s="129" t="str">
        <f>VLOOKUP(A85,Lists!$B$2:$G$153,2,FALSE)</f>
        <v>REG004</v>
      </c>
      <c r="C85" s="129" t="str">
        <f>VLOOKUP(B85,'INFORM Severity - hidden'!$C$5:$D$160,2,FALSE)</f>
        <v>Syria,Turkey,Iraq,Egypt,Jordan,Lebanon</v>
      </c>
      <c r="D85" s="129" t="str">
        <f>VLOOKUP(A85,Lists!$B$2:$G$153,3,FALSE)</f>
        <v>SYR,TUR,IRQ,EGY,JOR,LBN</v>
      </c>
      <c r="E85" s="130" t="str">
        <f>VLOOKUP(A85,Lists!$B$2:$G$153,5,FALSE)</f>
        <v>Regional crisis</v>
      </c>
      <c r="F85" s="236">
        <f t="shared" si="10"/>
        <v>4.7</v>
      </c>
      <c r="G85" s="127">
        <f t="shared" si="11"/>
        <v>5</v>
      </c>
      <c r="H85" s="127" t="str">
        <f t="shared" si="12"/>
        <v>Very High</v>
      </c>
      <c r="I85" s="237" t="str">
        <f>INDEX(Trends!$D$3:$D$404,MATCH(B85,Trends!$C$3:$C$404,0))</f>
        <v>Increasing</v>
      </c>
      <c r="J85" s="127" t="str">
        <f>VLOOKUP($B85,Reliability!$A$3:$I$170,9,FALSE)</f>
        <v>High</v>
      </c>
      <c r="K85" s="238">
        <f t="shared" si="13"/>
        <v>4</v>
      </c>
      <c r="L85" s="238">
        <f>VLOOKUP($B85,'Impact of the crisis'!$C$6:$N$170,12,FALSE)</f>
        <v>3.1</v>
      </c>
      <c r="M85" s="238">
        <f>VLOOKUP($B85,'Impact of the crisis'!$C$6:$AB$170,26,FALSE)</f>
        <v>4.3</v>
      </c>
      <c r="N85" s="238">
        <f>VLOOKUP($B85,'Conditions of people affected'!$C$6:$R$170,16,FALSE)</f>
        <v>5</v>
      </c>
      <c r="O85" s="238">
        <f>VLOOKUP($B85,'Conditions of people affected'!$C$6:$R$170,9,FALSE)</f>
        <v>5</v>
      </c>
      <c r="P85" s="238">
        <f>VLOOKUP($B85,'Conditions of people affected'!$C$6:$R$170,15,FALSE)</f>
        <v>5</v>
      </c>
      <c r="Q85" s="238">
        <f t="shared" si="14"/>
        <v>4.7</v>
      </c>
      <c r="R85" s="238">
        <f>VLOOKUP($B85,'Complexity of the crisis'!$C$6:$AN$170,22,FALSE)</f>
        <v>4.3</v>
      </c>
      <c r="S85" s="238">
        <f>VLOOKUP($B85,'Complexity of the crisis'!$C$6:$AN$170,38,FALSE)</f>
        <v>5</v>
      </c>
      <c r="T85" s="131" t="str">
        <f>VLOOKUP(B85,Lists!$C$3:$E$163,3,FALSE)</f>
        <v>Middle east,Middle east,Middle east,Africa,Middle east,Middle east</v>
      </c>
      <c r="U85" s="132">
        <f>VLOOKUP(B85,'INFORM Severity - hidden'!$C$5:$V$170,20,FALSE)</f>
        <v>44454</v>
      </c>
    </row>
    <row r="86" spans="1:21" x14ac:dyDescent="0.35">
      <c r="A86" s="128" t="str">
        <f t="array" ref="A86">IFERROR(INDEX(Lists!$B$2:$B$153,SMALL(IF(Lists!$I$2:$I$153="Individual",ROW(Lists!$B$2:$B$153)),ROW(82:82))-1,1),"")</f>
        <v xml:space="preserve">Eastern Mediterranean Route </v>
      </c>
      <c r="B86" s="129" t="str">
        <f>VLOOKUP(A86,Lists!$B$2:$G$153,2,FALSE)</f>
        <v>REG006</v>
      </c>
      <c r="C86" s="129" t="str">
        <f>VLOOKUP(B86,'INFORM Severity - hidden'!$C$5:$D$160,2,FALSE)</f>
        <v>Turkey,Greece</v>
      </c>
      <c r="D86" s="129" t="str">
        <f>VLOOKUP(A86,Lists!$B$2:$G$153,3,FALSE)</f>
        <v>TUR,GRC</v>
      </c>
      <c r="E86" s="130" t="str">
        <f>VLOOKUP(A86,Lists!$B$2:$G$153,5,FALSE)</f>
        <v>Regional crisis</v>
      </c>
      <c r="F86" s="236">
        <f t="shared" si="10"/>
        <v>3.2</v>
      </c>
      <c r="G86" s="127">
        <f t="shared" si="11"/>
        <v>4</v>
      </c>
      <c r="H86" s="127" t="str">
        <f t="shared" si="12"/>
        <v>High</v>
      </c>
      <c r="I86" s="237" t="str">
        <f>INDEX(Trends!$D$3:$D$404,MATCH(B86,Trends!$C$3:$C$404,0))</f>
        <v>-</v>
      </c>
      <c r="J86" s="127" t="str">
        <f>VLOOKUP($B86,Reliability!$A$3:$I$170,9,FALSE)</f>
        <v>High</v>
      </c>
      <c r="K86" s="238">
        <f t="shared" si="13"/>
        <v>3.1</v>
      </c>
      <c r="L86" s="238">
        <f>VLOOKUP($B86,'Impact of the crisis'!$C$6:$N$170,12,FALSE)</f>
        <v>3</v>
      </c>
      <c r="M86" s="238">
        <f>VLOOKUP($B86,'Impact of the crisis'!$C$6:$AB$170,26,FALSE)</f>
        <v>3.1</v>
      </c>
      <c r="N86" s="238">
        <f>VLOOKUP($B86,'Conditions of people affected'!$C$6:$R$170,16,FALSE)</f>
        <v>3.5</v>
      </c>
      <c r="O86" s="238">
        <f>VLOOKUP($B86,'Conditions of people affected'!$C$6:$R$170,9,FALSE)</f>
        <v>4</v>
      </c>
      <c r="P86" s="238">
        <f>VLOOKUP($B86,'Conditions of people affected'!$C$6:$R$170,15,FALSE)</f>
        <v>3</v>
      </c>
      <c r="Q86" s="238">
        <f t="shared" si="14"/>
        <v>2.9</v>
      </c>
      <c r="R86" s="238">
        <f>VLOOKUP($B86,'Complexity of the crisis'!$C$6:$AN$170,22,FALSE)</f>
        <v>3.2</v>
      </c>
      <c r="S86" s="238">
        <f>VLOOKUP($B86,'Complexity of the crisis'!$C$6:$AN$170,38,FALSE)</f>
        <v>2.5</v>
      </c>
      <c r="T86" s="131" t="str">
        <f>VLOOKUP(B86,Lists!$C$3:$E$163,3,FALSE)</f>
        <v>Middle east,Europe</v>
      </c>
      <c r="U86" s="132">
        <f>VLOOKUP(B86,'INFORM Severity - hidden'!$C$5:$V$170,20,FALSE)</f>
        <v>44454</v>
      </c>
    </row>
    <row r="87" spans="1:21" x14ac:dyDescent="0.35">
      <c r="A87" s="128" t="str">
        <f t="array" ref="A87">IFERROR(INDEX(Lists!$B$2:$B$153,SMALL(IF(Lists!$I$2:$I$153="Individual",ROW(Lists!$B$2:$B$153)),ROW(83:83))-1,1),"")</f>
        <v>Central Mediterranean Route</v>
      </c>
      <c r="B87" s="129" t="str">
        <f>VLOOKUP(A87,Lists!$B$2:$G$153,2,FALSE)</f>
        <v>REG007</v>
      </c>
      <c r="C87" s="129" t="str">
        <f>VLOOKUP(B87,'INFORM Severity - hidden'!$C$5:$D$160,2,FALSE)</f>
        <v>Algeria,Tunisia,Libya,Italy</v>
      </c>
      <c r="D87" s="129" t="str">
        <f>VLOOKUP(A87,Lists!$B$2:$G$153,3,FALSE)</f>
        <v>DZA,TUN,LBY,ITA</v>
      </c>
      <c r="E87" s="130" t="str">
        <f>VLOOKUP(A87,Lists!$B$2:$G$153,5,FALSE)</f>
        <v>Regional crisis</v>
      </c>
      <c r="F87" s="236" t="str">
        <f t="shared" si="10"/>
        <v>x</v>
      </c>
      <c r="G87" s="127" t="str">
        <f t="shared" si="11"/>
        <v>x</v>
      </c>
      <c r="H87" s="127" t="str">
        <f t="shared" si="12"/>
        <v>x</v>
      </c>
      <c r="I87" s="237" t="str">
        <f>INDEX(Trends!$D$3:$D$404,MATCH(B87,Trends!$C$3:$C$404,0))</f>
        <v>-</v>
      </c>
      <c r="J87" s="127" t="str">
        <f>VLOOKUP($B87,Reliability!$A$3:$I$170,9,FALSE)</f>
        <v>Very Low</v>
      </c>
      <c r="K87" s="238" t="str">
        <f t="shared" si="13"/>
        <v>x</v>
      </c>
      <c r="L87" s="238" t="str">
        <f>VLOOKUP($B87,'Impact of the crisis'!$C$6:$N$170,12,FALSE)</f>
        <v>x</v>
      </c>
      <c r="M87" s="238">
        <f>VLOOKUP($B87,'Impact of the crisis'!$C$6:$AB$170,26,FALSE)</f>
        <v>4</v>
      </c>
      <c r="N87" s="238" t="str">
        <f>VLOOKUP($B87,'Conditions of people affected'!$C$6:$R$170,16,FALSE)</f>
        <v>x</v>
      </c>
      <c r="O87" s="238" t="str">
        <f>VLOOKUP($B87,'Conditions of people affected'!$C$6:$R$170,9,FALSE)</f>
        <v>x</v>
      </c>
      <c r="P87" s="238" t="str">
        <f>VLOOKUP($B87,'Conditions of people affected'!$C$6:$R$170,15,FALSE)</f>
        <v>x</v>
      </c>
      <c r="Q87" s="238">
        <f t="shared" si="14"/>
        <v>3.1</v>
      </c>
      <c r="R87" s="238">
        <f>VLOOKUP($B87,'Complexity of the crisis'!$C$6:$AN$170,22,FALSE)</f>
        <v>3.1</v>
      </c>
      <c r="S87" s="238">
        <f>VLOOKUP($B87,'Complexity of the crisis'!$C$6:$AN$170,38,FALSE)</f>
        <v>3</v>
      </c>
      <c r="T87" s="131" t="str">
        <f>VLOOKUP(B87,Lists!$C$3:$E$163,3,FALSE)</f>
        <v>Africa,Africa,Africa,Europe</v>
      </c>
      <c r="U87" s="132">
        <f>VLOOKUP(B87,'INFORM Severity - hidden'!$C$5:$V$170,20,FALSE)</f>
        <v>44357</v>
      </c>
    </row>
    <row r="88" spans="1:21" x14ac:dyDescent="0.35">
      <c r="A88" s="128" t="str">
        <f t="array" ref="A88">IFERROR(INDEX(Lists!$B$2:$B$153,SMALL(IF(Lists!$I$2:$I$153="Individual",ROW(Lists!$B$2:$B$153)),ROW(84:84))-1,1),"")</f>
        <v>Western Mediterranean Route</v>
      </c>
      <c r="B88" s="129" t="str">
        <f>VLOOKUP(A88,Lists!$B$2:$G$153,2,FALSE)</f>
        <v>REG008</v>
      </c>
      <c r="C88" s="129" t="str">
        <f>VLOOKUP(B88,'INFORM Severity - hidden'!$C$5:$D$160,2,FALSE)</f>
        <v>Algeria,Morocco,Spain</v>
      </c>
      <c r="D88" s="129" t="str">
        <f>VLOOKUP(A88,Lists!$B$2:$G$153,3,FALSE)</f>
        <v>DZA,MAR,ESP</v>
      </c>
      <c r="E88" s="130" t="str">
        <f>VLOOKUP(A88,Lists!$B$2:$G$153,5,FALSE)</f>
        <v>Regional crisis</v>
      </c>
      <c r="F88" s="236" t="str">
        <f t="shared" si="10"/>
        <v>x</v>
      </c>
      <c r="G88" s="127" t="str">
        <f t="shared" si="11"/>
        <v>x</v>
      </c>
      <c r="H88" s="127" t="str">
        <f t="shared" si="12"/>
        <v>x</v>
      </c>
      <c r="I88" s="237" t="str">
        <f>INDEX(Trends!$D$3:$D$404,MATCH(B88,Trends!$C$3:$C$404,0))</f>
        <v>-</v>
      </c>
      <c r="J88" s="127" t="str">
        <f>VLOOKUP($B88,Reliability!$A$3:$I$170,9,FALSE)</f>
        <v>Very Low</v>
      </c>
      <c r="K88" s="238" t="str">
        <f t="shared" si="13"/>
        <v>x</v>
      </c>
      <c r="L88" s="238" t="str">
        <f>VLOOKUP($B88,'Impact of the crisis'!$C$6:$N$170,12,FALSE)</f>
        <v>x</v>
      </c>
      <c r="M88" s="238">
        <f>VLOOKUP($B88,'Impact of the crisis'!$C$6:$AB$170,26,FALSE)</f>
        <v>3.2</v>
      </c>
      <c r="N88" s="238" t="str">
        <f>VLOOKUP($B88,'Conditions of people affected'!$C$6:$R$170,16,FALSE)</f>
        <v>x</v>
      </c>
      <c r="O88" s="238" t="str">
        <f>VLOOKUP($B88,'Conditions of people affected'!$C$6:$R$170,9,FALSE)</f>
        <v>x</v>
      </c>
      <c r="P88" s="238" t="str">
        <f>VLOOKUP($B88,'Conditions of people affected'!$C$6:$R$170,15,FALSE)</f>
        <v>x</v>
      </c>
      <c r="Q88" s="238">
        <f t="shared" si="14"/>
        <v>2.6</v>
      </c>
      <c r="R88" s="238">
        <f>VLOOKUP($B88,'Complexity of the crisis'!$C$6:$AN$170,22,FALSE)</f>
        <v>3.1</v>
      </c>
      <c r="S88" s="238">
        <f>VLOOKUP($B88,'Complexity of the crisis'!$C$6:$AN$170,38,FALSE)</f>
        <v>2</v>
      </c>
      <c r="T88" s="131" t="str">
        <f>VLOOKUP(B88,Lists!$C$3:$E$163,3,FALSE)</f>
        <v>Africa,Africa,Europe</v>
      </c>
      <c r="U88" s="132">
        <f>VLOOKUP(B88,'INFORM Severity - hidden'!$C$5:$V$170,20,FALSE)</f>
        <v>44357</v>
      </c>
    </row>
    <row r="89" spans="1:21" x14ac:dyDescent="0.35">
      <c r="A89" s="128" t="str">
        <f t="array" ref="A89">IFERROR(INDEX(Lists!$B$2:$B$153,SMALL(IF(Lists!$I$2:$I$153="Individual",ROW(Lists!$B$2:$B$153)),ROW(85:85))-1,1),"")</f>
        <v>Rohingya Regional Crisis</v>
      </c>
      <c r="B89" s="129" t="str">
        <f>VLOOKUP(A89,Lists!$B$2:$G$153,2,FALSE)</f>
        <v>REG011</v>
      </c>
      <c r="C89" s="129" t="str">
        <f>VLOOKUP(B89,'INFORM Severity - hidden'!$C$5:$D$160,2,FALSE)</f>
        <v>Bangladesh,Myanmar</v>
      </c>
      <c r="D89" s="129" t="str">
        <f>VLOOKUP(A89,Lists!$B$2:$G$153,3,FALSE)</f>
        <v>BGD,MMR</v>
      </c>
      <c r="E89" s="130" t="str">
        <f>VLOOKUP(A89,Lists!$B$2:$G$153,5,FALSE)</f>
        <v>Regional crisis</v>
      </c>
      <c r="F89" s="236">
        <f t="shared" si="10"/>
        <v>3.8</v>
      </c>
      <c r="G89" s="127">
        <f t="shared" si="11"/>
        <v>4</v>
      </c>
      <c r="H89" s="127" t="str">
        <f t="shared" si="12"/>
        <v>High</v>
      </c>
      <c r="I89" s="237" t="str">
        <f>INDEX(Trends!$D$3:$D$404,MATCH(B89,Trends!$C$3:$C$404,0))</f>
        <v>Increasing</v>
      </c>
      <c r="J89" s="127" t="str">
        <f>VLOOKUP($B89,Reliability!$A$3:$I$170,9,FALSE)</f>
        <v>High</v>
      </c>
      <c r="K89" s="238">
        <f t="shared" si="13"/>
        <v>3.1</v>
      </c>
      <c r="L89" s="238">
        <f>VLOOKUP($B89,'Impact of the crisis'!$C$6:$N$170,12,FALSE)</f>
        <v>1.4</v>
      </c>
      <c r="M89" s="238">
        <f>VLOOKUP($B89,'Impact of the crisis'!$C$6:$AB$170,26,FALSE)</f>
        <v>3.7</v>
      </c>
      <c r="N89" s="238">
        <f>VLOOKUP($B89,'Conditions of people affected'!$C$6:$R$170,16,FALSE)</f>
        <v>3.85</v>
      </c>
      <c r="O89" s="238">
        <f>VLOOKUP($B89,'Conditions of people affected'!$C$6:$R$170,9,FALSE)</f>
        <v>3.7</v>
      </c>
      <c r="P89" s="238">
        <f>VLOOKUP($B89,'Conditions of people affected'!$C$6:$R$170,15,FALSE)</f>
        <v>4</v>
      </c>
      <c r="Q89" s="238">
        <f t="shared" si="14"/>
        <v>4.0999999999999996</v>
      </c>
      <c r="R89" s="238">
        <f>VLOOKUP($B89,'Complexity of the crisis'!$C$6:$AN$170,22,FALSE)</f>
        <v>3.6</v>
      </c>
      <c r="S89" s="238">
        <f>VLOOKUP($B89,'Complexity of the crisis'!$C$6:$AN$170,38,FALSE)</f>
        <v>4.5</v>
      </c>
      <c r="T89" s="131" t="str">
        <f>VLOOKUP(B89,Lists!$C$3:$E$163,3,FALSE)</f>
        <v>Asia,Asia</v>
      </c>
      <c r="U89" s="132">
        <f>VLOOKUP(B89,'INFORM Severity - hidden'!$C$5:$V$170,20,FALSE)</f>
        <v>44357</v>
      </c>
    </row>
    <row r="90" spans="1:21" x14ac:dyDescent="0.35">
      <c r="A90" s="128" t="str">
        <f t="array" ref="A90">IFERROR(INDEX(Lists!$B$2:$B$153,SMALL(IF(Lists!$I$2:$I$153="Individual",ROW(Lists!$B$2:$B$153)),ROW(86:86))-1,1),"")</f>
        <v>Southern Africa Regional Food Security Crisis</v>
      </c>
      <c r="B90" s="129" t="str">
        <f>VLOOKUP(A90,Lists!$B$2:$G$153,2,FALSE)</f>
        <v>REG012</v>
      </c>
      <c r="C90" s="129" t="str">
        <f>VLOOKUP(B90,'INFORM Severity - hidden'!$C$5:$D$160,2,FALSE)</f>
        <v>Lesotho,Madagascar,Malawi,Namibia,Eswatini,Zambia,Zimbabwe</v>
      </c>
      <c r="D90" s="129" t="str">
        <f>VLOOKUP(A90,Lists!$B$2:$G$153,3,FALSE)</f>
        <v>LSO,MDG,MWI,NAM,SWZ,ZMB,ZWE</v>
      </c>
      <c r="E90" s="130" t="str">
        <f>VLOOKUP(A90,Lists!$B$2:$G$153,5,FALSE)</f>
        <v>Regional crisis</v>
      </c>
      <c r="F90" s="236">
        <f t="shared" si="10"/>
        <v>3.7</v>
      </c>
      <c r="G90" s="127">
        <f t="shared" si="11"/>
        <v>4</v>
      </c>
      <c r="H90" s="127" t="str">
        <f t="shared" si="12"/>
        <v>High</v>
      </c>
      <c r="I90" s="237" t="str">
        <f>INDEX(Trends!$D$3:$D$404,MATCH(B90,Trends!$C$3:$C$404,0))</f>
        <v>Stable</v>
      </c>
      <c r="J90" s="127" t="str">
        <f>VLOOKUP($B90,Reliability!$A$3:$I$170,9,FALSE)</f>
        <v>Very High</v>
      </c>
      <c r="K90" s="238">
        <f t="shared" si="13"/>
        <v>3.4</v>
      </c>
      <c r="L90" s="238">
        <f>VLOOKUP($B90,'Impact of the crisis'!$C$6:$N$170,12,FALSE)</f>
        <v>4.5999999999999996</v>
      </c>
      <c r="M90" s="238">
        <f>VLOOKUP($B90,'Impact of the crisis'!$C$6:$AB$170,26,FALSE)</f>
        <v>2.5</v>
      </c>
      <c r="N90" s="238">
        <f>VLOOKUP($B90,'Conditions of people affected'!$C$6:$R$170,16,FALSE)</f>
        <v>4</v>
      </c>
      <c r="O90" s="238">
        <f>VLOOKUP($B90,'Conditions of people affected'!$C$6:$R$170,9,FALSE)</f>
        <v>5</v>
      </c>
      <c r="P90" s="238">
        <f>VLOOKUP($B90,'Conditions of people affected'!$C$6:$R$170,15,FALSE)</f>
        <v>3</v>
      </c>
      <c r="Q90" s="238">
        <f t="shared" si="14"/>
        <v>3.4</v>
      </c>
      <c r="R90" s="238">
        <f>VLOOKUP($B90,'Complexity of the crisis'!$C$6:$AN$170,22,FALSE)</f>
        <v>2.6</v>
      </c>
      <c r="S90" s="238">
        <f>VLOOKUP($B90,'Complexity of the crisis'!$C$6:$AN$170,38,FALSE)</f>
        <v>4</v>
      </c>
      <c r="T90" s="131" t="str">
        <f>VLOOKUP(B90,Lists!$C$3:$E$163,3,FALSE)</f>
        <v>Africa,Africa,Africa,Africa,Africa,Africa,Africa</v>
      </c>
      <c r="U90" s="132">
        <f>VLOOKUP(B90,'INFORM Severity - hidden'!$C$5:$V$170,20,FALSE)</f>
        <v>44451</v>
      </c>
    </row>
    <row r="91" spans="1:21" x14ac:dyDescent="0.35">
      <c r="A91" s="128" t="str">
        <f t="array" ref="A91">IFERROR(INDEX(Lists!$B$2:$B$153,SMALL(IF(Lists!$I$2:$I$153="Individual",ROW(Lists!$B$2:$B$153)),ROW(87:87))-1,1),"")</f>
        <v>Nagorno-Karabakh Conflict</v>
      </c>
      <c r="B91" s="129" t="str">
        <f>VLOOKUP(A91,Lists!$B$2:$G$153,2,FALSE)</f>
        <v>REG013</v>
      </c>
      <c r="C91" s="129" t="str">
        <f>VLOOKUP(B91,'INFORM Severity - hidden'!$C$5:$D$160,2,FALSE)</f>
        <v>Armenia,Azerbaijan</v>
      </c>
      <c r="D91" s="129" t="str">
        <f>VLOOKUP(A91,Lists!$B$2:$G$153,3,FALSE)</f>
        <v>ARM,AZE</v>
      </c>
      <c r="E91" s="130" t="str">
        <f>VLOOKUP(A91,Lists!$B$2:$G$153,5,FALSE)</f>
        <v>Regional crisis</v>
      </c>
      <c r="F91" s="236" t="str">
        <f t="shared" si="10"/>
        <v>x</v>
      </c>
      <c r="G91" s="127" t="str">
        <f t="shared" si="11"/>
        <v>x</v>
      </c>
      <c r="H91" s="127" t="str">
        <f t="shared" si="12"/>
        <v>x</v>
      </c>
      <c r="I91" s="237" t="str">
        <f>INDEX(Trends!$D$3:$D$404,MATCH(B91,Trends!$C$3:$C$404,0))</f>
        <v>-</v>
      </c>
      <c r="J91" s="127" t="str">
        <f>VLOOKUP($B91,Reliability!$A$3:$I$170,9,FALSE)</f>
        <v>Low</v>
      </c>
      <c r="K91" s="238">
        <f t="shared" si="13"/>
        <v>2.7</v>
      </c>
      <c r="L91" s="238">
        <f>VLOOKUP($B91,'Impact of the crisis'!$C$6:$N$170,12,FALSE)</f>
        <v>2.6</v>
      </c>
      <c r="M91" s="238">
        <f>VLOOKUP($B91,'Impact of the crisis'!$C$6:$AB$170,26,FALSE)</f>
        <v>2.7</v>
      </c>
      <c r="N91" s="238" t="str">
        <f>VLOOKUP($B91,'Conditions of people affected'!$C$6:$R$170,16,FALSE)</f>
        <v>x</v>
      </c>
      <c r="O91" s="238" t="str">
        <f>VLOOKUP($B91,'Conditions of people affected'!$C$6:$R$170,9,FALSE)</f>
        <v>x</v>
      </c>
      <c r="P91" s="238" t="str">
        <f>VLOOKUP($B91,'Conditions of people affected'!$C$6:$R$170,15,FALSE)</f>
        <v>x</v>
      </c>
      <c r="Q91" s="238">
        <f t="shared" si="14"/>
        <v>3</v>
      </c>
      <c r="R91" s="238">
        <f>VLOOKUP($B91,'Complexity of the crisis'!$C$6:$AN$170,22,FALSE)</f>
        <v>3.4</v>
      </c>
      <c r="S91" s="238">
        <f>VLOOKUP($B91,'Complexity of the crisis'!$C$6:$AN$170,38,FALSE)</f>
        <v>2.5</v>
      </c>
      <c r="T91" s="131" t="str">
        <f>VLOOKUP(B91,Lists!$C$3:$E$163,3,FALSE)</f>
        <v>Middle east,Middle east</v>
      </c>
      <c r="U91" s="132">
        <f>VLOOKUP(B91,'INFORM Severity - hidden'!$C$5:$V$170,20,FALSE)</f>
        <v>44356</v>
      </c>
    </row>
    <row r="92" spans="1:21" x14ac:dyDescent="0.35">
      <c r="A92" s="128" t="str">
        <f t="array" ref="A92">IFERROR(INDEX(Lists!$B$2:$B$153,SMALL(IF(Lists!$I$2:$I$153="Individual",ROW(Lists!$B$2:$B$153)),ROW(88:88))-1,1),"")</f>
        <v>Burundi and DRC refugees in Rwanda</v>
      </c>
      <c r="B92" s="129" t="str">
        <f>VLOOKUP(A92,Lists!$B$2:$G$153,2,FALSE)</f>
        <v>RWA002</v>
      </c>
      <c r="C92" s="129" t="str">
        <f>VLOOKUP(B92,'INFORM Severity - hidden'!$C$5:$D$160,2,FALSE)</f>
        <v>Rwanda</v>
      </c>
      <c r="D92" s="129" t="str">
        <f>VLOOKUP(A92,Lists!$B$2:$G$153,3,FALSE)</f>
        <v>RWA</v>
      </c>
      <c r="E92" s="130" t="str">
        <f>VLOOKUP(A92,Lists!$B$2:$G$153,5,FALSE)</f>
        <v>International displacement</v>
      </c>
      <c r="F92" s="236">
        <f t="shared" si="10"/>
        <v>2.2000000000000002</v>
      </c>
      <c r="G92" s="127">
        <f t="shared" si="11"/>
        <v>3</v>
      </c>
      <c r="H92" s="127" t="str">
        <f t="shared" si="12"/>
        <v>Medium</v>
      </c>
      <c r="I92" s="237" t="str">
        <f>INDEX(Trends!$D$3:$D$404,MATCH(B92,Trends!$C$3:$C$404,0))</f>
        <v>Increasing</v>
      </c>
      <c r="J92" s="127" t="str">
        <f>VLOOKUP($B92,Reliability!$A$3:$I$170,9,FALSE)</f>
        <v>Low</v>
      </c>
      <c r="K92" s="238">
        <f t="shared" si="13"/>
        <v>2.6</v>
      </c>
      <c r="L92" s="238">
        <f>VLOOKUP($B92,'Impact of the crisis'!$C$6:$N$170,12,FALSE)</f>
        <v>2.1</v>
      </c>
      <c r="M92" s="238">
        <f>VLOOKUP($B92,'Impact of the crisis'!$C$6:$AB$170,26,FALSE)</f>
        <v>2.8</v>
      </c>
      <c r="N92" s="238">
        <f>VLOOKUP($B92,'Conditions of people affected'!$C$6:$R$170,16,FALSE)</f>
        <v>1.45</v>
      </c>
      <c r="O92" s="238">
        <f>VLOOKUP($B92,'Conditions of people affected'!$C$6:$R$170,9,FALSE)</f>
        <v>1.9</v>
      </c>
      <c r="P92" s="238">
        <f>VLOOKUP($B92,'Conditions of people affected'!$C$6:$R$170,15,FALSE)</f>
        <v>1</v>
      </c>
      <c r="Q92" s="238">
        <f t="shared" si="14"/>
        <v>3</v>
      </c>
      <c r="R92" s="238">
        <f>VLOOKUP($B92,'Complexity of the crisis'!$C$6:$AN$170,22,FALSE)</f>
        <v>4</v>
      </c>
      <c r="S92" s="238">
        <f>VLOOKUP($B92,'Complexity of the crisis'!$C$6:$AN$170,38,FALSE)</f>
        <v>1.5</v>
      </c>
      <c r="T92" s="131" t="str">
        <f>VLOOKUP(B92,Lists!$C$3:$E$163,3,FALSE)</f>
        <v>Africa</v>
      </c>
      <c r="U92" s="132">
        <f>VLOOKUP(B92,'INFORM Severity - hidden'!$C$5:$V$170,20,FALSE)</f>
        <v>44358</v>
      </c>
    </row>
    <row r="93" spans="1:21" x14ac:dyDescent="0.35">
      <c r="A93" s="128" t="str">
        <f t="array" ref="A93">IFERROR(INDEX(Lists!$B$2:$B$153,SMALL(IF(Lists!$I$2:$I$153="Individual",ROW(Lists!$B$2:$B$153)),ROW(89:89))-1,1),"")</f>
        <v>Refugees in Sudan</v>
      </c>
      <c r="B93" s="129" t="str">
        <f>VLOOKUP(A93,Lists!$B$2:$G$153,2,FALSE)</f>
        <v>SDN005</v>
      </c>
      <c r="C93" s="129" t="str">
        <f>VLOOKUP(B93,'INFORM Severity - hidden'!$C$5:$D$160,2,FALSE)</f>
        <v>Sudan</v>
      </c>
      <c r="D93" s="129" t="str">
        <f>VLOOKUP(A93,Lists!$B$2:$G$153,3,FALSE)</f>
        <v>SDN</v>
      </c>
      <c r="E93" s="130" t="str">
        <f>VLOOKUP(A93,Lists!$B$2:$G$153,5,FALSE)</f>
        <v>International displacement</v>
      </c>
      <c r="F93" s="236">
        <f t="shared" si="10"/>
        <v>3.4</v>
      </c>
      <c r="G93" s="127">
        <f t="shared" si="11"/>
        <v>4</v>
      </c>
      <c r="H93" s="127" t="str">
        <f t="shared" si="12"/>
        <v>High</v>
      </c>
      <c r="I93" s="237" t="str">
        <f>INDEX(Trends!$D$3:$D$404,MATCH(B93,Trends!$C$3:$C$404,0))</f>
        <v>Decreasing</v>
      </c>
      <c r="J93" s="127" t="str">
        <f>VLOOKUP($B93,Reliability!$A$3:$I$170,9,FALSE)</f>
        <v>Very High</v>
      </c>
      <c r="K93" s="238">
        <f t="shared" si="13"/>
        <v>3.4</v>
      </c>
      <c r="L93" s="238">
        <f>VLOOKUP($B93,'Impact of the crisis'!$C$6:$N$170,12,FALSE)</f>
        <v>2.1</v>
      </c>
      <c r="M93" s="238">
        <f>VLOOKUP($B93,'Impact of the crisis'!$C$6:$AB$170,26,FALSE)</f>
        <v>3.9</v>
      </c>
      <c r="N93" s="238">
        <f>VLOOKUP($B93,'Conditions of people affected'!$C$6:$R$170,16,FALSE)</f>
        <v>3.2</v>
      </c>
      <c r="O93" s="238">
        <f>VLOOKUP($B93,'Conditions of people affected'!$C$6:$R$170,9,FALSE)</f>
        <v>3.4</v>
      </c>
      <c r="P93" s="238">
        <f>VLOOKUP($B93,'Conditions of people affected'!$C$6:$R$170,15,FALSE)</f>
        <v>3</v>
      </c>
      <c r="Q93" s="238">
        <f t="shared" si="14"/>
        <v>3.7</v>
      </c>
      <c r="R93" s="238">
        <f>VLOOKUP($B93,'Complexity of the crisis'!$C$6:$AN$170,22,FALSE)</f>
        <v>4.7</v>
      </c>
      <c r="S93" s="238">
        <f>VLOOKUP($B93,'Complexity of the crisis'!$C$6:$AN$170,38,FALSE)</f>
        <v>2</v>
      </c>
      <c r="T93" s="131" t="str">
        <f>VLOOKUP(B93,Lists!$C$3:$E$163,3,FALSE)</f>
        <v>Africa</v>
      </c>
      <c r="U93" s="132">
        <f>VLOOKUP(B93,'INFORM Severity - hidden'!$C$5:$V$170,20,FALSE)</f>
        <v>44452</v>
      </c>
    </row>
    <row r="94" spans="1:21" x14ac:dyDescent="0.35">
      <c r="A94" s="128" t="str">
        <f t="array" ref="A94">IFERROR(INDEX(Lists!$B$2:$B$153,SMALL(IF(Lists!$I$2:$I$153="Individual",ROW(Lists!$B$2:$B$153)),ROW(90:90))-1,1),"")</f>
        <v xml:space="preserve">Floods in Sudan </v>
      </c>
      <c r="B94" s="129" t="str">
        <f>VLOOKUP(A94,Lists!$B$2:$G$153,2,FALSE)</f>
        <v>SDN006</v>
      </c>
      <c r="C94" s="129" t="str">
        <f>VLOOKUP(B94,'INFORM Severity - hidden'!$C$5:$D$160,2,FALSE)</f>
        <v>Sudan</v>
      </c>
      <c r="D94" s="129" t="str">
        <f>VLOOKUP(A94,Lists!$B$2:$G$153,3,FALSE)</f>
        <v>SDN</v>
      </c>
      <c r="E94" s="130" t="str">
        <f>VLOOKUP(A94,Lists!$B$2:$G$153,5,FALSE)</f>
        <v>Flood</v>
      </c>
      <c r="F94" s="236">
        <f t="shared" si="10"/>
        <v>2.5</v>
      </c>
      <c r="G94" s="127">
        <f t="shared" si="11"/>
        <v>3</v>
      </c>
      <c r="H94" s="127" t="str">
        <f t="shared" si="12"/>
        <v>Medium</v>
      </c>
      <c r="I94" s="237" t="str">
        <f>INDEX(Trends!$D$3:$D$404,MATCH(B94,Trends!$C$3:$C$404,0))</f>
        <v>Increasing</v>
      </c>
      <c r="J94" s="127" t="str">
        <f>VLOOKUP($B94,Reliability!$A$3:$I$170,9,FALSE)</f>
        <v>High</v>
      </c>
      <c r="K94" s="238">
        <f t="shared" si="13"/>
        <v>3.5</v>
      </c>
      <c r="L94" s="238">
        <f>VLOOKUP($B94,'Impact of the crisis'!$C$6:$N$170,12,FALSE)</f>
        <v>4.8</v>
      </c>
      <c r="M94" s="238">
        <f>VLOOKUP($B94,'Impact of the crisis'!$C$6:$AB$170,26,FALSE)</f>
        <v>2.5</v>
      </c>
      <c r="N94" s="238">
        <f>VLOOKUP($B94,'Conditions of people affected'!$C$6:$R$170,16,FALSE)</f>
        <v>0.9</v>
      </c>
      <c r="O94" s="238">
        <f>VLOOKUP($B94,'Conditions of people affected'!$C$6:$R$170,9,FALSE)</f>
        <v>0.8</v>
      </c>
      <c r="P94" s="238">
        <f>VLOOKUP($B94,'Conditions of people affected'!$C$6:$R$170,15,FALSE)</f>
        <v>1</v>
      </c>
      <c r="Q94" s="238">
        <f t="shared" si="14"/>
        <v>3.7</v>
      </c>
      <c r="R94" s="238">
        <f>VLOOKUP($B94,'Complexity of the crisis'!$C$6:$AN$170,22,FALSE)</f>
        <v>4.7</v>
      </c>
      <c r="S94" s="238">
        <f>VLOOKUP($B94,'Complexity of the crisis'!$C$6:$AN$170,38,FALSE)</f>
        <v>2</v>
      </c>
      <c r="T94" s="131" t="str">
        <f>VLOOKUP(B94,Lists!$C$3:$E$163,3,FALSE)</f>
        <v>Africa</v>
      </c>
      <c r="U94" s="132">
        <f>VLOOKUP(B94,'INFORM Severity - hidden'!$C$5:$V$170,20,FALSE)</f>
        <v>44452</v>
      </c>
    </row>
    <row r="95" spans="1:21" x14ac:dyDescent="0.35">
      <c r="A95" s="128" t="str">
        <f t="array" ref="A95">IFERROR(INDEX(Lists!$B$2:$B$153,SMALL(IF(Lists!$I$2:$I$153="Individual",ROW(Lists!$B$2:$B$153)),ROW(91:91))-1,1),"")</f>
        <v>Refugees from Ethiopia</v>
      </c>
      <c r="B95" s="129" t="str">
        <f>VLOOKUP(A95,Lists!$B$2:$G$153,2,FALSE)</f>
        <v>SDN007</v>
      </c>
      <c r="C95" s="129" t="str">
        <f>VLOOKUP(B95,'INFORM Severity - hidden'!$C$5:$D$160,2,FALSE)</f>
        <v>Sudan</v>
      </c>
      <c r="D95" s="129" t="str">
        <f>VLOOKUP(A95,Lists!$B$2:$G$153,3,FALSE)</f>
        <v>SDN</v>
      </c>
      <c r="E95" s="130" t="str">
        <f>VLOOKUP(A95,Lists!$B$2:$G$153,5,FALSE)</f>
        <v>International displacement</v>
      </c>
      <c r="F95" s="236">
        <f t="shared" si="10"/>
        <v>2.6</v>
      </c>
      <c r="G95" s="127">
        <f t="shared" si="11"/>
        <v>3</v>
      </c>
      <c r="H95" s="127" t="str">
        <f t="shared" si="12"/>
        <v>Medium</v>
      </c>
      <c r="I95" s="237" t="str">
        <f>INDEX(Trends!$D$3:$D$404,MATCH(B95,Trends!$C$3:$C$404,0))</f>
        <v>Increasing</v>
      </c>
      <c r="J95" s="127" t="str">
        <f>VLOOKUP($B95,Reliability!$A$3:$I$170,9,FALSE)</f>
        <v>Very High</v>
      </c>
      <c r="K95" s="238">
        <f t="shared" si="13"/>
        <v>3</v>
      </c>
      <c r="L95" s="238">
        <f>VLOOKUP($B95,'Impact of the crisis'!$C$6:$N$170,12,FALSE)</f>
        <v>2.4</v>
      </c>
      <c r="M95" s="238">
        <f>VLOOKUP($B95,'Impact of the crisis'!$C$6:$AB$170,26,FALSE)</f>
        <v>3.3</v>
      </c>
      <c r="N95" s="238">
        <f>VLOOKUP($B95,'Conditions of people affected'!$C$6:$R$170,16,FALSE)</f>
        <v>1.7</v>
      </c>
      <c r="O95" s="238">
        <f>VLOOKUP($B95,'Conditions of people affected'!$C$6:$R$170,9,FALSE)</f>
        <v>1.4</v>
      </c>
      <c r="P95" s="238">
        <f>VLOOKUP($B95,'Conditions of people affected'!$C$6:$R$170,15,FALSE)</f>
        <v>2</v>
      </c>
      <c r="Q95" s="238">
        <f t="shared" si="14"/>
        <v>3.7</v>
      </c>
      <c r="R95" s="238">
        <f>VLOOKUP($B95,'Complexity of the crisis'!$C$6:$AN$170,22,FALSE)</f>
        <v>4.7</v>
      </c>
      <c r="S95" s="238">
        <f>VLOOKUP($B95,'Complexity of the crisis'!$C$6:$AN$170,38,FALSE)</f>
        <v>2</v>
      </c>
      <c r="T95" s="131" t="str">
        <f>VLOOKUP(B95,Lists!$C$3:$E$163,3,FALSE)</f>
        <v>Africa</v>
      </c>
      <c r="U95" s="132">
        <f>VLOOKUP(B95,'INFORM Severity - hidden'!$C$5:$V$170,20,FALSE)</f>
        <v>44452</v>
      </c>
    </row>
    <row r="96" spans="1:21" x14ac:dyDescent="0.35">
      <c r="A96" s="128" t="str">
        <f t="array" ref="A96">IFERROR(INDEX(Lists!$B$2:$B$153,SMALL(IF(Lists!$I$2:$I$153="Individual",ROW(Lists!$B$2:$B$153)),ROW(92:92))-1,1),"")</f>
        <v>Violence West-Darfur</v>
      </c>
      <c r="B96" s="129" t="str">
        <f>VLOOKUP(A96,Lists!$B$2:$G$153,2,FALSE)</f>
        <v>SDN008</v>
      </c>
      <c r="C96" s="129" t="str">
        <f>VLOOKUP(B96,'INFORM Severity - hidden'!$C$5:$D$160,2,FALSE)</f>
        <v>Sudan</v>
      </c>
      <c r="D96" s="129" t="str">
        <f>VLOOKUP(A96,Lists!$B$2:$G$153,3,FALSE)</f>
        <v>SDN</v>
      </c>
      <c r="E96" s="130" t="str">
        <f>VLOOKUP(A96,Lists!$B$2:$G$153,5,FALSE)</f>
        <v>Other type of violence</v>
      </c>
      <c r="F96" s="236">
        <f t="shared" si="10"/>
        <v>3.3</v>
      </c>
      <c r="G96" s="127">
        <f t="shared" si="11"/>
        <v>4</v>
      </c>
      <c r="H96" s="127" t="str">
        <f t="shared" si="12"/>
        <v>High</v>
      </c>
      <c r="I96" s="237" t="str">
        <f>INDEX(Trends!$D$3:$D$404,MATCH(B96,Trends!$C$3:$C$404,0))</f>
        <v>Increasing</v>
      </c>
      <c r="J96" s="127" t="str">
        <f>VLOOKUP($B96,Reliability!$A$3:$I$170,9,FALSE)</f>
        <v>Very High</v>
      </c>
      <c r="K96" s="238">
        <f t="shared" si="13"/>
        <v>3.3</v>
      </c>
      <c r="L96" s="238">
        <f>VLOOKUP($B96,'Impact of the crisis'!$C$6:$N$170,12,FALSE)</f>
        <v>1.1000000000000001</v>
      </c>
      <c r="M96" s="238">
        <f>VLOOKUP($B96,'Impact of the crisis'!$C$6:$AB$170,26,FALSE)</f>
        <v>4</v>
      </c>
      <c r="N96" s="238">
        <f>VLOOKUP($B96,'Conditions of people affected'!$C$6:$R$170,16,FALSE)</f>
        <v>3</v>
      </c>
      <c r="O96" s="238">
        <f>VLOOKUP($B96,'Conditions of people affected'!$C$6:$R$170,9,FALSE)</f>
        <v>3</v>
      </c>
      <c r="P96" s="238">
        <f>VLOOKUP($B96,'Conditions of people affected'!$C$6:$R$170,15,FALSE)</f>
        <v>3</v>
      </c>
      <c r="Q96" s="238">
        <f t="shared" si="14"/>
        <v>3.8</v>
      </c>
      <c r="R96" s="238">
        <f>VLOOKUP($B96,'Complexity of the crisis'!$C$6:$AN$170,22,FALSE)</f>
        <v>4.7</v>
      </c>
      <c r="S96" s="238">
        <f>VLOOKUP($B96,'Complexity of the crisis'!$C$6:$AN$170,38,FALSE)</f>
        <v>2.5</v>
      </c>
      <c r="T96" s="131" t="str">
        <f>VLOOKUP(B96,Lists!$C$3:$E$163,3,FALSE)</f>
        <v>Africa</v>
      </c>
      <c r="U96" s="132">
        <f>VLOOKUP(B96,'INFORM Severity - hidden'!$C$5:$V$170,20,FALSE)</f>
        <v>44452</v>
      </c>
    </row>
    <row r="97" spans="1:21" x14ac:dyDescent="0.35">
      <c r="A97" s="128" t="str">
        <f t="array" ref="A97">IFERROR(INDEX(Lists!$B$2:$B$153,SMALL(IF(Lists!$I$2:$I$153="Individual",ROW(Lists!$B$2:$B$153)),ROW(93:93))-1,1),"")</f>
        <v>Drought in Senegal</v>
      </c>
      <c r="B97" s="129" t="str">
        <f>VLOOKUP(A97,Lists!$B$2:$G$153,2,FALSE)</f>
        <v>SEN002</v>
      </c>
      <c r="C97" s="129" t="str">
        <f>VLOOKUP(B97,'INFORM Severity - hidden'!$C$5:$D$160,2,FALSE)</f>
        <v>Senegal</v>
      </c>
      <c r="D97" s="129" t="str">
        <f>VLOOKUP(A97,Lists!$B$2:$G$153,3,FALSE)</f>
        <v>SEN</v>
      </c>
      <c r="E97" s="130" t="str">
        <f>VLOOKUP(A97,Lists!$B$2:$G$153,5,FALSE)</f>
        <v>Drought</v>
      </c>
      <c r="F97" s="236">
        <f t="shared" si="10"/>
        <v>2.4</v>
      </c>
      <c r="G97" s="127">
        <f t="shared" si="11"/>
        <v>3</v>
      </c>
      <c r="H97" s="127" t="str">
        <f t="shared" si="12"/>
        <v>Medium</v>
      </c>
      <c r="I97" s="237" t="str">
        <f>INDEX(Trends!$D$3:$D$404,MATCH(B97,Trends!$C$3:$C$404,0))</f>
        <v>Stable</v>
      </c>
      <c r="J97" s="127" t="str">
        <f>VLOOKUP($B97,Reliability!$A$3:$I$170,9,FALSE)</f>
        <v>Medium</v>
      </c>
      <c r="K97" s="238">
        <f t="shared" si="13"/>
        <v>2.7</v>
      </c>
      <c r="L97" s="238">
        <f>VLOOKUP($B97,'Impact of the crisis'!$C$6:$N$170,12,FALSE)</f>
        <v>4.5</v>
      </c>
      <c r="M97" s="238">
        <f>VLOOKUP($B97,'Impact of the crisis'!$C$6:$AB$170,26,FALSE)</f>
        <v>1.2</v>
      </c>
      <c r="N97" s="238">
        <f>VLOOKUP($B97,'Conditions of people affected'!$C$6:$R$170,16,FALSE)</f>
        <v>2.4</v>
      </c>
      <c r="O97" s="238">
        <f>VLOOKUP($B97,'Conditions of people affected'!$C$6:$R$170,9,FALSE)</f>
        <v>2.8</v>
      </c>
      <c r="P97" s="238">
        <f>VLOOKUP($B97,'Conditions of people affected'!$C$6:$R$170,15,FALSE)</f>
        <v>2</v>
      </c>
      <c r="Q97" s="238">
        <f t="shared" si="14"/>
        <v>2.2999999999999998</v>
      </c>
      <c r="R97" s="238">
        <f>VLOOKUP($B97,'Complexity of the crisis'!$C$6:$AN$170,22,FALSE)</f>
        <v>2.1</v>
      </c>
      <c r="S97" s="238">
        <f>VLOOKUP($B97,'Complexity of the crisis'!$C$6:$AN$170,38,FALSE)</f>
        <v>2.5</v>
      </c>
      <c r="T97" s="131" t="str">
        <f>VLOOKUP(B97,Lists!$C$3:$E$163,3,FALSE)</f>
        <v>Africa</v>
      </c>
      <c r="U97" s="132">
        <f>VLOOKUP(B97,'INFORM Severity - hidden'!$C$5:$V$170,20,FALSE)</f>
        <v>44356</v>
      </c>
    </row>
    <row r="98" spans="1:21" x14ac:dyDescent="0.35">
      <c r="A98" s="128" t="str">
        <f t="array" ref="A98">IFERROR(INDEX(Lists!$B$2:$B$153,SMALL(IF(Lists!$I$2:$I$153="Individual",ROW(Lists!$B$2:$B$153)),ROW(94:94))-1,1),"")</f>
        <v>Complex crisis in El Salvador</v>
      </c>
      <c r="B98" s="129" t="str">
        <f>VLOOKUP(A98,Lists!$B$2:$G$153,2,FALSE)</f>
        <v>SLV001</v>
      </c>
      <c r="C98" s="129" t="str">
        <f>VLOOKUP(B98,'INFORM Severity - hidden'!$C$5:$D$160,2,FALSE)</f>
        <v>El Salvador</v>
      </c>
      <c r="D98" s="129" t="str">
        <f>VLOOKUP(A98,Lists!$B$2:$G$153,3,FALSE)</f>
        <v>SLV</v>
      </c>
      <c r="E98" s="130" t="str">
        <f>VLOOKUP(A98,Lists!$B$2:$G$153,5,FALSE)</f>
        <v>Complex crisis</v>
      </c>
      <c r="F98" s="236">
        <f t="shared" si="10"/>
        <v>3.1</v>
      </c>
      <c r="G98" s="127">
        <f t="shared" si="11"/>
        <v>4</v>
      </c>
      <c r="H98" s="127" t="str">
        <f t="shared" si="12"/>
        <v>High</v>
      </c>
      <c r="I98" s="237" t="str">
        <f>INDEX(Trends!$D$3:$D$404,MATCH(B98,Trends!$C$3:$C$404,0))</f>
        <v>Increasing</v>
      </c>
      <c r="J98" s="127" t="str">
        <f>VLOOKUP($B98,Reliability!$A$3:$I$170,9,FALSE)</f>
        <v>Medium</v>
      </c>
      <c r="K98" s="238">
        <f t="shared" si="13"/>
        <v>3.6</v>
      </c>
      <c r="L98" s="238">
        <f>VLOOKUP($B98,'Impact of the crisis'!$C$6:$N$170,12,FALSE)</f>
        <v>3.8</v>
      </c>
      <c r="M98" s="238">
        <f>VLOOKUP($B98,'Impact of the crisis'!$C$6:$AB$170,26,FALSE)</f>
        <v>3.5</v>
      </c>
      <c r="N98" s="238">
        <f>VLOOKUP($B98,'Conditions of people affected'!$C$6:$R$170,16,FALSE)</f>
        <v>3</v>
      </c>
      <c r="O98" s="238">
        <f>VLOOKUP($B98,'Conditions of people affected'!$C$6:$R$170,9,FALSE)</f>
        <v>3</v>
      </c>
      <c r="P98" s="238">
        <f>VLOOKUP($B98,'Conditions of people affected'!$C$6:$R$170,15,FALSE)</f>
        <v>3</v>
      </c>
      <c r="Q98" s="238">
        <f t="shared" si="14"/>
        <v>2.7</v>
      </c>
      <c r="R98" s="238">
        <f>VLOOKUP($B98,'Complexity of the crisis'!$C$6:$AN$170,22,FALSE)</f>
        <v>2.9</v>
      </c>
      <c r="S98" s="238">
        <f>VLOOKUP($B98,'Complexity of the crisis'!$C$6:$AN$170,38,FALSE)</f>
        <v>2.5</v>
      </c>
      <c r="T98" s="131" t="str">
        <f>VLOOKUP(B98,Lists!$C$3:$E$163,3,FALSE)</f>
        <v>Americas</v>
      </c>
      <c r="U98" s="132">
        <f>VLOOKUP(B98,'INFORM Severity - hidden'!$C$5:$V$170,20,FALSE)</f>
        <v>44350</v>
      </c>
    </row>
    <row r="99" spans="1:21" x14ac:dyDescent="0.35">
      <c r="A99" s="128" t="str">
        <f t="array" ref="A99">IFERROR(INDEX(Lists!$B$2:$B$153,SMALL(IF(Lists!$I$2:$I$153="Individual",ROW(Lists!$B$2:$B$153)),ROW(95:95))-1,1),"")</f>
        <v>Complex crisis in Somalia</v>
      </c>
      <c r="B99" s="129" t="str">
        <f>VLOOKUP(A99,Lists!$B$2:$G$153,2,FALSE)</f>
        <v>SOM001</v>
      </c>
      <c r="C99" s="129" t="str">
        <f>VLOOKUP(B99,'INFORM Severity - hidden'!$C$5:$D$160,2,FALSE)</f>
        <v>Somalia</v>
      </c>
      <c r="D99" s="129" t="str">
        <f>VLOOKUP(A99,Lists!$B$2:$G$153,3,FALSE)</f>
        <v>SOM</v>
      </c>
      <c r="E99" s="130" t="str">
        <f>VLOOKUP(A99,Lists!$B$2:$G$153,5,FALSE)</f>
        <v>Complex crisis</v>
      </c>
      <c r="F99" s="236">
        <f t="shared" si="10"/>
        <v>4.5999999999999996</v>
      </c>
      <c r="G99" s="127">
        <f t="shared" si="11"/>
        <v>5</v>
      </c>
      <c r="H99" s="127" t="str">
        <f t="shared" si="12"/>
        <v>Very High</v>
      </c>
      <c r="I99" s="237" t="str">
        <f>INDEX(Trends!$D$3:$D$404,MATCH(B99,Trends!$C$3:$C$404,0))</f>
        <v>Increasing</v>
      </c>
      <c r="J99" s="127" t="str">
        <f>VLOOKUP($B99,Reliability!$A$3:$I$170,9,FALSE)</f>
        <v>High</v>
      </c>
      <c r="K99" s="238">
        <f t="shared" si="13"/>
        <v>4.7</v>
      </c>
      <c r="L99" s="238">
        <f>VLOOKUP($B99,'Impact of the crisis'!$C$6:$N$170,12,FALSE)</f>
        <v>4.5999999999999996</v>
      </c>
      <c r="M99" s="238">
        <f>VLOOKUP($B99,'Impact of the crisis'!$C$6:$AB$170,26,FALSE)</f>
        <v>4.8</v>
      </c>
      <c r="N99" s="238">
        <f>VLOOKUP($B99,'Conditions of people affected'!$C$6:$R$170,16,FALSE)</f>
        <v>4.3</v>
      </c>
      <c r="O99" s="238">
        <f>VLOOKUP($B99,'Conditions of people affected'!$C$6:$R$170,9,FALSE)</f>
        <v>4.5999999999999996</v>
      </c>
      <c r="P99" s="238">
        <f>VLOOKUP($B99,'Conditions of people affected'!$C$6:$R$170,15,FALSE)</f>
        <v>4</v>
      </c>
      <c r="Q99" s="238">
        <f t="shared" si="14"/>
        <v>4.8</v>
      </c>
      <c r="R99" s="238">
        <f>VLOOKUP($B99,'Complexity of the crisis'!$C$6:$AN$170,22,FALSE)</f>
        <v>4.5999999999999996</v>
      </c>
      <c r="S99" s="238">
        <f>VLOOKUP($B99,'Complexity of the crisis'!$C$6:$AN$170,38,FALSE)</f>
        <v>5</v>
      </c>
      <c r="T99" s="131" t="str">
        <f>VLOOKUP(B99,Lists!$C$3:$E$163,3,FALSE)</f>
        <v>Africa</v>
      </c>
      <c r="U99" s="132">
        <f>VLOOKUP(B99,'INFORM Severity - hidden'!$C$5:$V$170,20,FALSE)</f>
        <v>44349</v>
      </c>
    </row>
    <row r="100" spans="1:21" x14ac:dyDescent="0.35">
      <c r="A100" s="128" t="str">
        <f t="array" ref="A100">IFERROR(INDEX(Lists!$B$2:$B$153,SMALL(IF(Lists!$I$2:$I$153="Individual",ROW(Lists!$B$2:$B$153)),ROW(96:96))-1,1),"")</f>
        <v>Mixed Migration Flows in Somalia</v>
      </c>
      <c r="B100" s="129" t="str">
        <f>VLOOKUP(A100,Lists!$B$2:$G$153,2,FALSE)</f>
        <v>SOM002</v>
      </c>
      <c r="C100" s="129" t="str">
        <f>VLOOKUP(B100,'INFORM Severity - hidden'!$C$5:$D$160,2,FALSE)</f>
        <v>Somalia</v>
      </c>
      <c r="D100" s="129" t="str">
        <f>VLOOKUP(A100,Lists!$B$2:$G$153,3,FALSE)</f>
        <v>SOM</v>
      </c>
      <c r="E100" s="130" t="str">
        <f>VLOOKUP(A100,Lists!$B$2:$G$153,5,FALSE)</f>
        <v>International displacement</v>
      </c>
      <c r="F100" s="236">
        <f t="shared" si="10"/>
        <v>2</v>
      </c>
      <c r="G100" s="127">
        <f t="shared" si="11"/>
        <v>2</v>
      </c>
      <c r="H100" s="127" t="str">
        <f t="shared" si="12"/>
        <v>Low</v>
      </c>
      <c r="I100" s="237" t="str">
        <f>INDEX(Trends!$D$3:$D$404,MATCH(B100,Trends!$C$3:$C$404,0))</f>
        <v>Increasing</v>
      </c>
      <c r="J100" s="127" t="str">
        <f>VLOOKUP($B100,Reliability!$A$3:$I$170,9,FALSE)</f>
        <v>High</v>
      </c>
      <c r="K100" s="238">
        <f t="shared" si="13"/>
        <v>1.9</v>
      </c>
      <c r="L100" s="238">
        <f>VLOOKUP($B100,'Impact of the crisis'!$C$6:$N$170,12,FALSE)</f>
        <v>0.9</v>
      </c>
      <c r="M100" s="238">
        <f>VLOOKUP($B100,'Impact of the crisis'!$C$6:$AB$170,26,FALSE)</f>
        <v>2.2999999999999998</v>
      </c>
      <c r="N100" s="238">
        <f>VLOOKUP($B100,'Conditions of people affected'!$C$6:$R$170,16,FALSE)</f>
        <v>0.85</v>
      </c>
      <c r="O100" s="238">
        <f>VLOOKUP($B100,'Conditions of people affected'!$C$6:$R$170,9,FALSE)</f>
        <v>0.7</v>
      </c>
      <c r="P100" s="238">
        <f>VLOOKUP($B100,'Conditions of people affected'!$C$6:$R$170,15,FALSE)</f>
        <v>1</v>
      </c>
      <c r="Q100" s="238">
        <f t="shared" si="14"/>
        <v>3.9</v>
      </c>
      <c r="R100" s="238">
        <f>VLOOKUP($B100,'Complexity of the crisis'!$C$6:$AN$170,22,FALSE)</f>
        <v>4.5999999999999996</v>
      </c>
      <c r="S100" s="238">
        <f>VLOOKUP($B100,'Complexity of the crisis'!$C$6:$AN$170,38,FALSE)</f>
        <v>3</v>
      </c>
      <c r="T100" s="131" t="str">
        <f>VLOOKUP(B100,Lists!$C$3:$E$163,3,FALSE)</f>
        <v>Africa</v>
      </c>
      <c r="U100" s="132">
        <f>VLOOKUP(B100,'INFORM Severity - hidden'!$C$5:$V$170,20,FALSE)</f>
        <v>44350</v>
      </c>
    </row>
    <row r="101" spans="1:21" x14ac:dyDescent="0.35">
      <c r="A101" s="128" t="str">
        <f t="array" ref="A101">IFERROR(INDEX(Lists!$B$2:$B$153,SMALL(IF(Lists!$I$2:$I$153="Individual",ROW(Lists!$B$2:$B$153)),ROW(97:97))-1,1),"")</f>
        <v>Complex crisis in South Sudan</v>
      </c>
      <c r="B101" s="129" t="str">
        <f>VLOOKUP(A101,Lists!$B$2:$G$153,2,FALSE)</f>
        <v>SSD001</v>
      </c>
      <c r="C101" s="129" t="str">
        <f>VLOOKUP(B101,'INFORM Severity - hidden'!$C$5:$D$160,2,FALSE)</f>
        <v>South Sudan</v>
      </c>
      <c r="D101" s="129" t="str">
        <f>VLOOKUP(A101,Lists!$B$2:$G$153,3,FALSE)</f>
        <v>SSD</v>
      </c>
      <c r="E101" s="130" t="str">
        <f>VLOOKUP(A101,Lists!$B$2:$G$153,5,FALSE)</f>
        <v>Complex crisis</v>
      </c>
      <c r="F101" s="236">
        <f t="shared" ref="F101:F122" si="15">IF(OR(N101="x",K101="x"),"x",ROUND((5-GEOMEAN(((5-K101)/5*4+1),((5-N101)/5*4+1),((5-N101)/5*4+1)))/4*3.5+Q101*0.3,1))</f>
        <v>4.5999999999999996</v>
      </c>
      <c r="G101" s="127">
        <f t="shared" ref="G101:G122" si="16">IF(F101="x","x",ROUNDUP(F101,0))</f>
        <v>5</v>
      </c>
      <c r="H101" s="127" t="str">
        <f t="shared" ref="H101:H122" si="17">IF(N101="x","x",IF(K101="x","x",(IF(G101=5,"Very High",IF(G101=4,"High",IF(G101=3,"Medium",IF(G101=2,"Low","Very Low")))))))</f>
        <v>Very High</v>
      </c>
      <c r="I101" s="237" t="str">
        <f>INDEX(Trends!$D$3:$D$404,MATCH(B101,Trends!$C$3:$C$404,0))</f>
        <v>Increasing</v>
      </c>
      <c r="J101" s="127" t="str">
        <f>VLOOKUP($B101,Reliability!$A$3:$I$170,9,FALSE)</f>
        <v>Medium</v>
      </c>
      <c r="K101" s="238">
        <f t="shared" ref="K101:K122" si="18">IF(OR(M101="x",L101="x"),"x",ROUND((5-GEOMEAN(((5-L101)/5*4+1),((5-M101)/5*4+1),((5-M101)/5*4+1)))/4*5,1))</f>
        <v>4.7</v>
      </c>
      <c r="L101" s="238">
        <f>VLOOKUP($B101,'Impact of the crisis'!$C$6:$N$170,12,FALSE)</f>
        <v>4.5999999999999996</v>
      </c>
      <c r="M101" s="238">
        <f>VLOOKUP($B101,'Impact of the crisis'!$C$6:$AB$170,26,FALSE)</f>
        <v>4.7</v>
      </c>
      <c r="N101" s="238">
        <f>VLOOKUP($B101,'Conditions of people affected'!$C$6:$R$170,16,FALSE)</f>
        <v>4.45</v>
      </c>
      <c r="O101" s="238">
        <f>VLOOKUP($B101,'Conditions of people affected'!$C$6:$R$170,9,FALSE)</f>
        <v>4.9000000000000004</v>
      </c>
      <c r="P101" s="238">
        <f>VLOOKUP($B101,'Conditions of people affected'!$C$6:$R$170,15,FALSE)</f>
        <v>4</v>
      </c>
      <c r="Q101" s="238">
        <f t="shared" ref="Q101:Q122" si="19">IF(OR(S101="x",R101="x"),R101,ROUND((5-GEOMEAN(((5-R101)/5*4+1),((5-S101)/5*4+1)))/4*5,1))</f>
        <v>4.5999999999999996</v>
      </c>
      <c r="R101" s="238">
        <f>VLOOKUP($B101,'Complexity of the crisis'!$C$6:$AN$170,22,FALSE)</f>
        <v>4.7</v>
      </c>
      <c r="S101" s="238">
        <f>VLOOKUP($B101,'Complexity of the crisis'!$C$6:$AN$170,38,FALSE)</f>
        <v>4.5</v>
      </c>
      <c r="T101" s="131" t="str">
        <f>VLOOKUP(B101,Lists!$C$3:$E$163,3,FALSE)</f>
        <v>Africa</v>
      </c>
      <c r="U101" s="132">
        <f>VLOOKUP(B101,'INFORM Severity - hidden'!$C$5:$V$170,20,FALSE)</f>
        <v>44350</v>
      </c>
    </row>
    <row r="102" spans="1:21" x14ac:dyDescent="0.35">
      <c r="A102" s="128" t="str">
        <f t="array" ref="A102">IFERROR(INDEX(Lists!$B$2:$B$153,SMALL(IF(Lists!$I$2:$I$153="Individual",ROW(Lists!$B$2:$B$153)),ROW(98:98))-1,1),"")</f>
        <v>Food Security Crisis in Eswatini</v>
      </c>
      <c r="B102" s="129" t="str">
        <f>VLOOKUP(A102,Lists!$B$2:$G$153,2,FALSE)</f>
        <v>SWZ001</v>
      </c>
      <c r="C102" s="129" t="str">
        <f>VLOOKUP(B102,'INFORM Severity - hidden'!$C$5:$D$160,2,FALSE)</f>
        <v>Eswatini</v>
      </c>
      <c r="D102" s="129" t="str">
        <f>VLOOKUP(A102,Lists!$B$2:$G$153,3,FALSE)</f>
        <v>SWZ</v>
      </c>
      <c r="E102" s="130" t="str">
        <f>VLOOKUP(A102,Lists!$B$2:$G$153,5,FALSE)</f>
        <v>Food Security</v>
      </c>
      <c r="F102" s="236">
        <f t="shared" si="15"/>
        <v>2.2999999999999998</v>
      </c>
      <c r="G102" s="127">
        <f t="shared" si="16"/>
        <v>3</v>
      </c>
      <c r="H102" s="127" t="str">
        <f t="shared" si="17"/>
        <v>Medium</v>
      </c>
      <c r="I102" s="237" t="str">
        <f>INDEX(Trends!$D$3:$D$404,MATCH(B102,Trends!$C$3:$C$404,0))</f>
        <v>Decreasing</v>
      </c>
      <c r="J102" s="127" t="str">
        <f>VLOOKUP($B102,Reliability!$A$3:$I$170,9,FALSE)</f>
        <v>High</v>
      </c>
      <c r="K102" s="238">
        <f t="shared" si="18"/>
        <v>2.1</v>
      </c>
      <c r="L102" s="238">
        <f>VLOOKUP($B102,'Impact of the crisis'!$C$6:$N$170,12,FALSE)</f>
        <v>3.1</v>
      </c>
      <c r="M102" s="238">
        <f>VLOOKUP($B102,'Impact of the crisis'!$C$6:$AB$170,26,FALSE)</f>
        <v>1.5</v>
      </c>
      <c r="N102" s="238">
        <f>VLOOKUP($B102,'Conditions of people affected'!$C$6:$R$170,16,FALSE)</f>
        <v>2.5499999999999998</v>
      </c>
      <c r="O102" s="238">
        <f>VLOOKUP($B102,'Conditions of people affected'!$C$6:$R$170,9,FALSE)</f>
        <v>2.1</v>
      </c>
      <c r="P102" s="238">
        <f>VLOOKUP($B102,'Conditions of people affected'!$C$6:$R$170,15,FALSE)</f>
        <v>3</v>
      </c>
      <c r="Q102" s="238">
        <f t="shared" si="19"/>
        <v>2.2000000000000002</v>
      </c>
      <c r="R102" s="238">
        <f>VLOOKUP($B102,'Complexity of the crisis'!$C$6:$AN$170,22,FALSE)</f>
        <v>3.2</v>
      </c>
      <c r="S102" s="238">
        <f>VLOOKUP($B102,'Complexity of the crisis'!$C$6:$AN$170,38,FALSE)</f>
        <v>1</v>
      </c>
      <c r="T102" s="131" t="str">
        <f>VLOOKUP(B102,Lists!$C$3:$E$163,3,FALSE)</f>
        <v>Africa</v>
      </c>
      <c r="U102" s="132">
        <f>VLOOKUP(B102,'INFORM Severity - hidden'!$C$5:$V$170,20,FALSE)</f>
        <v>44451</v>
      </c>
    </row>
    <row r="103" spans="1:21" x14ac:dyDescent="0.35">
      <c r="A103" s="128" t="str">
        <f t="array" ref="A103">IFERROR(INDEX(Lists!$B$2:$B$153,SMALL(IF(Lists!$I$2:$I$153="Individual",ROW(Lists!$B$2:$B$153)),ROW(99:99))-1,1),"")</f>
        <v>Syrian conflict</v>
      </c>
      <c r="B103" s="129" t="str">
        <f>VLOOKUP(A103,Lists!$B$2:$G$153,2,FALSE)</f>
        <v>SYR001</v>
      </c>
      <c r="C103" s="129" t="str">
        <f>VLOOKUP(B103,'INFORM Severity - hidden'!$C$5:$D$160,2,FALSE)</f>
        <v>Syria</v>
      </c>
      <c r="D103" s="129" t="str">
        <f>VLOOKUP(A103,Lists!$B$2:$G$153,3,FALSE)</f>
        <v>SYR</v>
      </c>
      <c r="E103" s="130" t="str">
        <f>VLOOKUP(A103,Lists!$B$2:$G$153,5,FALSE)</f>
        <v>Complex crisis</v>
      </c>
      <c r="F103" s="236">
        <f t="shared" si="15"/>
        <v>5</v>
      </c>
      <c r="G103" s="127">
        <f t="shared" si="16"/>
        <v>5</v>
      </c>
      <c r="H103" s="127" t="str">
        <f t="shared" si="17"/>
        <v>Very High</v>
      </c>
      <c r="I103" s="237" t="str">
        <f>INDEX(Trends!$D$3:$D$404,MATCH(B103,Trends!$C$3:$C$404,0))</f>
        <v>Increasing</v>
      </c>
      <c r="J103" s="127" t="str">
        <f>VLOOKUP($B103,Reliability!$A$3:$I$170,9,FALSE)</f>
        <v>High</v>
      </c>
      <c r="K103" s="238">
        <f t="shared" si="18"/>
        <v>4.8</v>
      </c>
      <c r="L103" s="238">
        <f>VLOOKUP($B103,'Impact of the crisis'!$C$6:$N$170,12,FALSE)</f>
        <v>4.5</v>
      </c>
      <c r="M103" s="238">
        <f>VLOOKUP($B103,'Impact of the crisis'!$C$6:$AB$170,26,FALSE)</f>
        <v>4.9000000000000004</v>
      </c>
      <c r="N103" s="238">
        <f>VLOOKUP($B103,'Conditions of people affected'!$C$6:$R$170,16,FALSE)</f>
        <v>5</v>
      </c>
      <c r="O103" s="238">
        <f>VLOOKUP($B103,'Conditions of people affected'!$C$6:$R$170,9,FALSE)</f>
        <v>5</v>
      </c>
      <c r="P103" s="238">
        <f>VLOOKUP($B103,'Conditions of people affected'!$C$6:$R$170,15,FALSE)</f>
        <v>5</v>
      </c>
      <c r="Q103" s="238">
        <f t="shared" si="19"/>
        <v>5.0999999999999996</v>
      </c>
      <c r="R103" s="238">
        <f>VLOOKUP($B103,'Complexity of the crisis'!$C$6:$AN$170,22,FALSE)</f>
        <v>5.2</v>
      </c>
      <c r="S103" s="238">
        <f>VLOOKUP($B103,'Complexity of the crisis'!$C$6:$AN$170,38,FALSE)</f>
        <v>5</v>
      </c>
      <c r="T103" s="131" t="str">
        <f>VLOOKUP(B103,Lists!$C$3:$E$163,3,FALSE)</f>
        <v>Middle east</v>
      </c>
      <c r="U103" s="132">
        <f>VLOOKUP(B103,'INFORM Severity - hidden'!$C$5:$V$170,20,FALSE)</f>
        <v>44454</v>
      </c>
    </row>
    <row r="104" spans="1:21" x14ac:dyDescent="0.35">
      <c r="A104" s="128" t="str">
        <f t="array" ref="A104">IFERROR(INDEX(Lists!$B$2:$B$153,SMALL(IF(Lists!$I$2:$I$153="Individual",ROW(Lists!$B$2:$B$153)),ROW(100:100))-1,1),"")</f>
        <v>Boko Haram in Chad</v>
      </c>
      <c r="B104" s="129" t="str">
        <f>VLOOKUP(A104,Lists!$B$2:$G$153,2,FALSE)</f>
        <v>TCD003</v>
      </c>
      <c r="C104" s="129" t="str">
        <f>VLOOKUP(B104,'INFORM Severity - hidden'!$C$5:$D$160,2,FALSE)</f>
        <v>Chad</v>
      </c>
      <c r="D104" s="129" t="str">
        <f>VLOOKUP(A104,Lists!$B$2:$G$153,3,FALSE)</f>
        <v>TCD</v>
      </c>
      <c r="E104" s="130" t="str">
        <f>VLOOKUP(A104,Lists!$B$2:$G$153,5,FALSE)</f>
        <v>Conflict</v>
      </c>
      <c r="F104" s="236">
        <f t="shared" si="15"/>
        <v>3.8</v>
      </c>
      <c r="G104" s="127">
        <f t="shared" si="16"/>
        <v>4</v>
      </c>
      <c r="H104" s="127" t="str">
        <f t="shared" si="17"/>
        <v>High</v>
      </c>
      <c r="I104" s="237" t="str">
        <f>INDEX(Trends!$D$3:$D$404,MATCH(B104,Trends!$C$3:$C$404,0))</f>
        <v>Increasing</v>
      </c>
      <c r="J104" s="127" t="str">
        <f>VLOOKUP($B104,Reliability!$A$3:$I$170,9,FALSE)</f>
        <v>Medium</v>
      </c>
      <c r="K104" s="238">
        <f t="shared" si="18"/>
        <v>3.1</v>
      </c>
      <c r="L104" s="238">
        <f>VLOOKUP($B104,'Impact of the crisis'!$C$6:$N$170,12,FALSE)</f>
        <v>0.6</v>
      </c>
      <c r="M104" s="238">
        <f>VLOOKUP($B104,'Impact of the crisis'!$C$6:$AB$170,26,FALSE)</f>
        <v>3.9</v>
      </c>
      <c r="N104" s="238">
        <f>VLOOKUP($B104,'Conditions of people affected'!$C$6:$R$170,16,FALSE)</f>
        <v>3.8</v>
      </c>
      <c r="O104" s="238">
        <f>VLOOKUP($B104,'Conditions of people affected'!$C$6:$R$170,9,FALSE)</f>
        <v>2.6</v>
      </c>
      <c r="P104" s="238">
        <f>VLOOKUP($B104,'Conditions of people affected'!$C$6:$R$170,15,FALSE)</f>
        <v>5</v>
      </c>
      <c r="Q104" s="238">
        <f t="shared" si="19"/>
        <v>4.3</v>
      </c>
      <c r="R104" s="238">
        <f>VLOOKUP($B104,'Complexity of the crisis'!$C$6:$AN$170,22,FALSE)</f>
        <v>4.5999999999999996</v>
      </c>
      <c r="S104" s="238">
        <f>VLOOKUP($B104,'Complexity of the crisis'!$C$6:$AN$170,38,FALSE)</f>
        <v>4</v>
      </c>
      <c r="T104" s="131" t="str">
        <f>VLOOKUP(B104,Lists!$C$3:$E$163,3,FALSE)</f>
        <v>Africa</v>
      </c>
      <c r="U104" s="132">
        <f>VLOOKUP(B104,'INFORM Severity - hidden'!$C$5:$V$170,20,FALSE)</f>
        <v>44357</v>
      </c>
    </row>
    <row r="105" spans="1:21" x14ac:dyDescent="0.35">
      <c r="A105" s="128" t="str">
        <f t="array" ref="A105">IFERROR(INDEX(Lists!$B$2:$B$153,SMALL(IF(Lists!$I$2:$I$153="Individual",ROW(Lists!$B$2:$B$153)),ROW(101:101))-1,1),"")</f>
        <v>CAR refugees in Chad</v>
      </c>
      <c r="B105" s="129" t="str">
        <f>VLOOKUP(A105,Lists!$B$2:$G$153,2,FALSE)</f>
        <v>TCD004</v>
      </c>
      <c r="C105" s="129" t="str">
        <f>VLOOKUP(B105,'INFORM Severity - hidden'!$C$5:$D$160,2,FALSE)</f>
        <v>Chad</v>
      </c>
      <c r="D105" s="129" t="str">
        <f>VLOOKUP(A105,Lists!$B$2:$G$153,3,FALSE)</f>
        <v>TCD</v>
      </c>
      <c r="E105" s="130" t="str">
        <f>VLOOKUP(A105,Lists!$B$2:$G$153,5,FALSE)</f>
        <v>International displacement</v>
      </c>
      <c r="F105" s="236">
        <f t="shared" si="15"/>
        <v>3.5</v>
      </c>
      <c r="G105" s="127">
        <f t="shared" si="16"/>
        <v>4</v>
      </c>
      <c r="H105" s="127" t="str">
        <f t="shared" si="17"/>
        <v>High</v>
      </c>
      <c r="I105" s="237" t="str">
        <f>INDEX(Trends!$D$3:$D$404,MATCH(B105,Trends!$C$3:$C$404,0))</f>
        <v>Increasing</v>
      </c>
      <c r="J105" s="127" t="str">
        <f>VLOOKUP($B105,Reliability!$A$3:$I$170,9,FALSE)</f>
        <v>Medium</v>
      </c>
      <c r="K105" s="238">
        <f t="shared" si="18"/>
        <v>2.8</v>
      </c>
      <c r="L105" s="238">
        <f>VLOOKUP($B105,'Impact of the crisis'!$C$6:$N$170,12,FALSE)</f>
        <v>1.9</v>
      </c>
      <c r="M105" s="238">
        <f>VLOOKUP($B105,'Impact of the crisis'!$C$6:$AB$170,26,FALSE)</f>
        <v>3.2</v>
      </c>
      <c r="N105" s="238">
        <f>VLOOKUP($B105,'Conditions of people affected'!$C$6:$R$170,16,FALSE)</f>
        <v>3.65</v>
      </c>
      <c r="O105" s="238">
        <f>VLOOKUP($B105,'Conditions of people affected'!$C$6:$R$170,9,FALSE)</f>
        <v>3.3</v>
      </c>
      <c r="P105" s="238">
        <f>VLOOKUP($B105,'Conditions of people affected'!$C$6:$R$170,15,FALSE)</f>
        <v>4</v>
      </c>
      <c r="Q105" s="238">
        <f t="shared" si="19"/>
        <v>3.9</v>
      </c>
      <c r="R105" s="238">
        <f>VLOOKUP($B105,'Complexity of the crisis'!$C$6:$AN$170,22,FALSE)</f>
        <v>4.5999999999999996</v>
      </c>
      <c r="S105" s="238">
        <f>VLOOKUP($B105,'Complexity of the crisis'!$C$6:$AN$170,38,FALSE)</f>
        <v>3</v>
      </c>
      <c r="T105" s="131" t="str">
        <f>VLOOKUP(B105,Lists!$C$3:$E$163,3,FALSE)</f>
        <v>Africa</v>
      </c>
      <c r="U105" s="132">
        <f>VLOOKUP(B105,'INFORM Severity - hidden'!$C$5:$V$170,20,FALSE)</f>
        <v>44357</v>
      </c>
    </row>
    <row r="106" spans="1:21" x14ac:dyDescent="0.35">
      <c r="A106" s="128" t="str">
        <f t="array" ref="A106">IFERROR(INDEX(Lists!$B$2:$B$153,SMALL(IF(Lists!$I$2:$I$153="Individual",ROW(Lists!$B$2:$B$153)),ROW(102:102))-1,1),"")</f>
        <v>Darfur refugees in Chad</v>
      </c>
      <c r="B106" s="129" t="str">
        <f>VLOOKUP(A106,Lists!$B$2:$G$153,2,FALSE)</f>
        <v>TCD005</v>
      </c>
      <c r="C106" s="129" t="str">
        <f>VLOOKUP(B106,'INFORM Severity - hidden'!$C$5:$D$160,2,FALSE)</f>
        <v>Chad</v>
      </c>
      <c r="D106" s="129" t="str">
        <f>VLOOKUP(A106,Lists!$B$2:$G$153,3,FALSE)</f>
        <v>TCD</v>
      </c>
      <c r="E106" s="130" t="str">
        <f>VLOOKUP(A106,Lists!$B$2:$G$153,5,FALSE)</f>
        <v>International displacement</v>
      </c>
      <c r="F106" s="236">
        <f t="shared" si="15"/>
        <v>3.5</v>
      </c>
      <c r="G106" s="127">
        <f t="shared" si="16"/>
        <v>4</v>
      </c>
      <c r="H106" s="127" t="str">
        <f t="shared" si="17"/>
        <v>High</v>
      </c>
      <c r="I106" s="237" t="str">
        <f>INDEX(Trends!$D$3:$D$404,MATCH(B106,Trends!$C$3:$C$404,0))</f>
        <v>Increasing</v>
      </c>
      <c r="J106" s="127" t="str">
        <f>VLOOKUP($B106,Reliability!$A$3:$I$170,9,FALSE)</f>
        <v>Medium</v>
      </c>
      <c r="K106" s="238">
        <f t="shared" si="18"/>
        <v>2.5</v>
      </c>
      <c r="L106" s="238">
        <f>VLOOKUP($B106,'Impact of the crisis'!$C$6:$N$170,12,FALSE)</f>
        <v>1.7</v>
      </c>
      <c r="M106" s="238">
        <f>VLOOKUP($B106,'Impact of the crisis'!$C$6:$AB$170,26,FALSE)</f>
        <v>2.9</v>
      </c>
      <c r="N106" s="238">
        <f>VLOOKUP($B106,'Conditions of people affected'!$C$6:$R$170,16,FALSE)</f>
        <v>3.7</v>
      </c>
      <c r="O106" s="238">
        <f>VLOOKUP($B106,'Conditions of people affected'!$C$6:$R$170,9,FALSE)</f>
        <v>3.4</v>
      </c>
      <c r="P106" s="238">
        <f>VLOOKUP($B106,'Conditions of people affected'!$C$6:$R$170,15,FALSE)</f>
        <v>4</v>
      </c>
      <c r="Q106" s="238">
        <f t="shared" si="19"/>
        <v>3.8</v>
      </c>
      <c r="R106" s="238">
        <f>VLOOKUP($B106,'Complexity of the crisis'!$C$6:$AN$170,22,FALSE)</f>
        <v>4.5999999999999996</v>
      </c>
      <c r="S106" s="238">
        <f>VLOOKUP($B106,'Complexity of the crisis'!$C$6:$AN$170,38,FALSE)</f>
        <v>2.5</v>
      </c>
      <c r="T106" s="131" t="str">
        <f>VLOOKUP(B106,Lists!$C$3:$E$163,3,FALSE)</f>
        <v>Africa</v>
      </c>
      <c r="U106" s="132">
        <f>VLOOKUP(B106,'INFORM Severity - hidden'!$C$5:$V$170,20,FALSE)</f>
        <v>44358</v>
      </c>
    </row>
    <row r="107" spans="1:21" x14ac:dyDescent="0.35">
      <c r="A107" s="128" t="str">
        <f t="array" ref="A107">IFERROR(INDEX(Lists!$B$2:$B$153,SMALL(IF(Lists!$I$2:$I$153="Individual",ROW(Lists!$B$2:$B$153)),ROW(103:103))-1,1),"")</f>
        <v>Tibesti Conflict in Chad</v>
      </c>
      <c r="B107" s="129" t="str">
        <f>VLOOKUP(A107,Lists!$B$2:$G$153,2,FALSE)</f>
        <v>TCD006</v>
      </c>
      <c r="C107" s="129" t="str">
        <f>VLOOKUP(B107,'INFORM Severity - hidden'!$C$5:$D$160,2,FALSE)</f>
        <v>Chad</v>
      </c>
      <c r="D107" s="129" t="str">
        <f>VLOOKUP(A107,Lists!$B$2:$G$153,3,FALSE)</f>
        <v>TCD</v>
      </c>
      <c r="E107" s="130" t="str">
        <f>VLOOKUP(A107,Lists!$B$2:$G$153,5,FALSE)</f>
        <v>Conflict</v>
      </c>
      <c r="F107" s="236">
        <f t="shared" si="15"/>
        <v>2.8</v>
      </c>
      <c r="G107" s="127">
        <f t="shared" si="16"/>
        <v>3</v>
      </c>
      <c r="H107" s="127" t="str">
        <f t="shared" si="17"/>
        <v>Medium</v>
      </c>
      <c r="I107" s="237" t="str">
        <f>INDEX(Trends!$D$3:$D$404,MATCH(B107,Trends!$C$3:$C$404,0))</f>
        <v>Increasing</v>
      </c>
      <c r="J107" s="127" t="str">
        <f>VLOOKUP($B107,Reliability!$A$3:$I$170,9,FALSE)</f>
        <v>Medium</v>
      </c>
      <c r="K107" s="238">
        <f t="shared" si="18"/>
        <v>2.4</v>
      </c>
      <c r="L107" s="238">
        <f>VLOOKUP($B107,'Impact of the crisis'!$C$6:$N$170,12,FALSE)</f>
        <v>1.3</v>
      </c>
      <c r="M107" s="238">
        <f>VLOOKUP($B107,'Impact of the crisis'!$C$6:$AB$170,26,FALSE)</f>
        <v>2.8</v>
      </c>
      <c r="N107" s="238">
        <f>VLOOKUP($B107,'Conditions of people affected'!$C$6:$R$170,16,FALSE)</f>
        <v>2.2000000000000002</v>
      </c>
      <c r="O107" s="238">
        <f>VLOOKUP($B107,'Conditions of people affected'!$C$6:$R$170,9,FALSE)</f>
        <v>0.4</v>
      </c>
      <c r="P107" s="238">
        <f>VLOOKUP($B107,'Conditions of people affected'!$C$6:$R$170,15,FALSE)</f>
        <v>4</v>
      </c>
      <c r="Q107" s="238">
        <f t="shared" si="19"/>
        <v>3.9</v>
      </c>
      <c r="R107" s="238">
        <f>VLOOKUP($B107,'Complexity of the crisis'!$C$6:$AN$170,22,FALSE)</f>
        <v>4.5999999999999996</v>
      </c>
      <c r="S107" s="238">
        <f>VLOOKUP($B107,'Complexity of the crisis'!$C$6:$AN$170,38,FALSE)</f>
        <v>3</v>
      </c>
      <c r="T107" s="131" t="str">
        <f>VLOOKUP(B107,Lists!$C$3:$E$163,3,FALSE)</f>
        <v>Africa</v>
      </c>
      <c r="U107" s="132">
        <f>VLOOKUP(B107,'INFORM Severity - hidden'!$C$5:$V$170,20,FALSE)</f>
        <v>44358</v>
      </c>
    </row>
    <row r="108" spans="1:21" x14ac:dyDescent="0.35">
      <c r="A108" s="128" t="str">
        <f t="array" ref="A108">IFERROR(INDEX(Lists!$B$2:$B$153,SMALL(IF(Lists!$I$2:$I$153="Individual",ROW(Lists!$B$2:$B$153)),ROW(104:104))-1,1),"")</f>
        <v xml:space="preserve">Conflict in southern Thailand </v>
      </c>
      <c r="B108" s="129" t="str">
        <f>VLOOKUP(A108,Lists!$B$2:$G$153,2,FALSE)</f>
        <v>THA002</v>
      </c>
      <c r="C108" s="129" t="str">
        <f>VLOOKUP(B108,'INFORM Severity - hidden'!$C$5:$D$160,2,FALSE)</f>
        <v>Thailand</v>
      </c>
      <c r="D108" s="129" t="str">
        <f>VLOOKUP(A108,Lists!$B$2:$G$153,3,FALSE)</f>
        <v>THA</v>
      </c>
      <c r="E108" s="130" t="str">
        <f>VLOOKUP(A108,Lists!$B$2:$G$153,5,FALSE)</f>
        <v>Conflict</v>
      </c>
      <c r="F108" s="236" t="str">
        <f t="shared" si="15"/>
        <v>x</v>
      </c>
      <c r="G108" s="127" t="str">
        <f t="shared" si="16"/>
        <v>x</v>
      </c>
      <c r="H108" s="127" t="str">
        <f t="shared" si="17"/>
        <v>x</v>
      </c>
      <c r="I108" s="237" t="str">
        <f>INDEX(Trends!$D$3:$D$404,MATCH(B108,Trends!$C$3:$C$404,0))</f>
        <v>-</v>
      </c>
      <c r="J108" s="127" t="str">
        <f>VLOOKUP($B108,Reliability!$A$3:$I$170,9,FALSE)</f>
        <v>Very Low</v>
      </c>
      <c r="K108" s="238">
        <f t="shared" si="18"/>
        <v>2.6</v>
      </c>
      <c r="L108" s="238">
        <f>VLOOKUP($B108,'Impact of the crisis'!$C$6:$N$170,12,FALSE)</f>
        <v>1.1000000000000001</v>
      </c>
      <c r="M108" s="238">
        <f>VLOOKUP($B108,'Impact of the crisis'!$C$6:$AB$170,26,FALSE)</f>
        <v>3.2</v>
      </c>
      <c r="N108" s="238" t="str">
        <f>VLOOKUP($B108,'Conditions of people affected'!$C$6:$R$170,16,FALSE)</f>
        <v>x</v>
      </c>
      <c r="O108" s="238" t="str">
        <f>VLOOKUP($B108,'Conditions of people affected'!$C$6:$R$170,9,FALSE)</f>
        <v>x</v>
      </c>
      <c r="P108" s="238" t="str">
        <f>VLOOKUP($B108,'Conditions of people affected'!$C$6:$R$170,15,FALSE)</f>
        <v>x</v>
      </c>
      <c r="Q108" s="238">
        <f t="shared" si="19"/>
        <v>2.5</v>
      </c>
      <c r="R108" s="238">
        <f>VLOOKUP($B108,'Complexity of the crisis'!$C$6:$AN$170,22,FALSE)</f>
        <v>3</v>
      </c>
      <c r="S108" s="238">
        <f>VLOOKUP($B108,'Complexity of the crisis'!$C$6:$AN$170,38,FALSE)</f>
        <v>2</v>
      </c>
      <c r="T108" s="131" t="str">
        <f>VLOOKUP(B108,Lists!$C$3:$E$163,3,FALSE)</f>
        <v>Asia</v>
      </c>
      <c r="U108" s="132">
        <f>VLOOKUP(B108,'INFORM Severity - hidden'!$C$5:$V$170,20,FALSE)</f>
        <v>44459</v>
      </c>
    </row>
    <row r="109" spans="1:21" x14ac:dyDescent="0.35">
      <c r="A109" s="128" t="str">
        <f t="array" ref="A109">IFERROR(INDEX(Lists!$B$2:$B$153,SMALL(IF(Lists!$I$2:$I$153="Individual",ROW(Lists!$B$2:$B$153)),ROW(105:105))-1,1),"")</f>
        <v>Myanmar refugees in Thailand</v>
      </c>
      <c r="B109" s="129" t="str">
        <f>VLOOKUP(A109,Lists!$B$2:$G$153,2,FALSE)</f>
        <v>THA003</v>
      </c>
      <c r="C109" s="129" t="str">
        <f>VLOOKUP(B109,'INFORM Severity - hidden'!$C$5:$D$160,2,FALSE)</f>
        <v>Thailand</v>
      </c>
      <c r="D109" s="129" t="str">
        <f>VLOOKUP(A109,Lists!$B$2:$G$153,3,FALSE)</f>
        <v>THA</v>
      </c>
      <c r="E109" s="130" t="str">
        <f>VLOOKUP(A109,Lists!$B$2:$G$153,5,FALSE)</f>
        <v>International displacement</v>
      </c>
      <c r="F109" s="236">
        <f t="shared" si="15"/>
        <v>2.2999999999999998</v>
      </c>
      <c r="G109" s="127">
        <f t="shared" si="16"/>
        <v>3</v>
      </c>
      <c r="H109" s="127" t="str">
        <f t="shared" si="17"/>
        <v>Medium</v>
      </c>
      <c r="I109" s="237" t="str">
        <f>INDEX(Trends!$D$3:$D$404,MATCH(B109,Trends!$C$3:$C$404,0))</f>
        <v>Stable</v>
      </c>
      <c r="J109" s="127" t="str">
        <f>VLOOKUP($B109,Reliability!$A$3:$I$170,9,FALSE)</f>
        <v>Medium</v>
      </c>
      <c r="K109" s="238">
        <f t="shared" si="18"/>
        <v>2.5</v>
      </c>
      <c r="L109" s="238">
        <f>VLOOKUP($B109,'Impact of the crisis'!$C$6:$N$170,12,FALSE)</f>
        <v>0</v>
      </c>
      <c r="M109" s="238">
        <f>VLOOKUP($B109,'Impact of the crisis'!$C$6:$AB$170,26,FALSE)</f>
        <v>3.4</v>
      </c>
      <c r="N109" s="238">
        <f>VLOOKUP($B109,'Conditions of people affected'!$C$6:$R$170,16,FALSE)</f>
        <v>2.2999999999999998</v>
      </c>
      <c r="O109" s="238">
        <f>VLOOKUP($B109,'Conditions of people affected'!$C$6:$R$170,9,FALSE)</f>
        <v>1.6</v>
      </c>
      <c r="P109" s="238">
        <f>VLOOKUP($B109,'Conditions of people affected'!$C$6:$R$170,15,FALSE)</f>
        <v>3</v>
      </c>
      <c r="Q109" s="238">
        <f t="shared" si="19"/>
        <v>2.2999999999999998</v>
      </c>
      <c r="R109" s="238">
        <f>VLOOKUP($B109,'Complexity of the crisis'!$C$6:$AN$170,22,FALSE)</f>
        <v>3</v>
      </c>
      <c r="S109" s="238">
        <f>VLOOKUP($B109,'Complexity of the crisis'!$C$6:$AN$170,38,FALSE)</f>
        <v>1.5</v>
      </c>
      <c r="T109" s="131" t="str">
        <f>VLOOKUP(B109,Lists!$C$3:$E$163,3,FALSE)</f>
        <v>Asia</v>
      </c>
      <c r="U109" s="132">
        <f>VLOOKUP(B109,'INFORM Severity - hidden'!$C$5:$V$170,20,FALSE)</f>
        <v>44459</v>
      </c>
    </row>
    <row r="110" spans="1:21" x14ac:dyDescent="0.35">
      <c r="A110" s="128" t="str">
        <f t="array" ref="A110">IFERROR(INDEX(Lists!$B$2:$B$153,SMALL(IF(Lists!$I$2:$I$153="Individual",ROW(Lists!$B$2:$B$153)),ROW(106:106))-1,1),"")</f>
        <v>Venezuelan refugees in Trinidad and Tobago</v>
      </c>
      <c r="B110" s="129" t="str">
        <f>VLOOKUP(A110,Lists!$B$2:$G$153,2,FALSE)</f>
        <v>TTO002</v>
      </c>
      <c r="C110" s="129" t="str">
        <f>VLOOKUP(B110,'INFORM Severity - hidden'!$C$5:$D$160,2,FALSE)</f>
        <v>Trinidad and Tobago</v>
      </c>
      <c r="D110" s="129" t="str">
        <f>VLOOKUP(A110,Lists!$B$2:$G$153,3,FALSE)</f>
        <v>TTO</v>
      </c>
      <c r="E110" s="130" t="str">
        <f>VLOOKUP(A110,Lists!$B$2:$G$153,5,FALSE)</f>
        <v>International displacement</v>
      </c>
      <c r="F110" s="236">
        <f t="shared" si="15"/>
        <v>1.7</v>
      </c>
      <c r="G110" s="127">
        <f t="shared" si="16"/>
        <v>2</v>
      </c>
      <c r="H110" s="127" t="str">
        <f t="shared" si="17"/>
        <v>Low</v>
      </c>
      <c r="I110" s="237" t="str">
        <f>INDEX(Trends!$D$3:$D$404,MATCH(B110,Trends!$C$3:$C$404,0))</f>
        <v>Stable</v>
      </c>
      <c r="J110" s="127" t="str">
        <f>VLOOKUP($B110,Reliability!$A$3:$I$170,9,FALSE)</f>
        <v>Medium</v>
      </c>
      <c r="K110" s="238">
        <f t="shared" si="18"/>
        <v>2.6</v>
      </c>
      <c r="L110" s="238">
        <f>VLOOKUP($B110,'Impact of the crisis'!$C$6:$N$170,12,FALSE)</f>
        <v>2.9</v>
      </c>
      <c r="M110" s="238">
        <f>VLOOKUP($B110,'Impact of the crisis'!$C$6:$AB$170,26,FALSE)</f>
        <v>2.4</v>
      </c>
      <c r="N110" s="238">
        <f>VLOOKUP($B110,'Conditions of people affected'!$C$6:$R$170,16,FALSE)</f>
        <v>1.1499999999999999</v>
      </c>
      <c r="O110" s="238">
        <f>VLOOKUP($B110,'Conditions of people affected'!$C$6:$R$170,9,FALSE)</f>
        <v>1.3</v>
      </c>
      <c r="P110" s="238">
        <f>VLOOKUP($B110,'Conditions of people affected'!$C$6:$R$170,15,FALSE)</f>
        <v>1</v>
      </c>
      <c r="Q110" s="238">
        <f t="shared" si="19"/>
        <v>1.7</v>
      </c>
      <c r="R110" s="238">
        <f>VLOOKUP($B110,'Complexity of the crisis'!$C$6:$AN$170,22,FALSE)</f>
        <v>1.8</v>
      </c>
      <c r="S110" s="238">
        <f>VLOOKUP($B110,'Complexity of the crisis'!$C$6:$AN$170,38,FALSE)</f>
        <v>1.5</v>
      </c>
      <c r="T110" s="131" t="str">
        <f>VLOOKUP(B110,Lists!$C$3:$E$163,3,FALSE)</f>
        <v>Americas</v>
      </c>
      <c r="U110" s="132">
        <f>VLOOKUP(B110,'INFORM Severity - hidden'!$C$5:$V$170,20,FALSE)</f>
        <v>44354</v>
      </c>
    </row>
    <row r="111" spans="1:21" x14ac:dyDescent="0.35">
      <c r="A111" s="128" t="str">
        <f t="array" ref="A111">IFERROR(INDEX(Lists!$B$2:$B$153,SMALL(IF(Lists!$I$2:$I$153="Individual",ROW(Lists!$B$2:$B$153)),ROW(107:107))-1,1),"")</f>
        <v>Mixed migration flows in Tunisia</v>
      </c>
      <c r="B111" s="129" t="str">
        <f>VLOOKUP(A111,Lists!$B$2:$G$153,2,FALSE)</f>
        <v>TUN002</v>
      </c>
      <c r="C111" s="129" t="str">
        <f>VLOOKUP(B111,'INFORM Severity - hidden'!$C$5:$D$160,2,FALSE)</f>
        <v>Tunisia</v>
      </c>
      <c r="D111" s="129" t="str">
        <f>VLOOKUP(A111,Lists!$B$2:$G$153,3,FALSE)</f>
        <v>TUN</v>
      </c>
      <c r="E111" s="130" t="str">
        <f>VLOOKUP(A111,Lists!$B$2:$G$153,5,FALSE)</f>
        <v>International displacement</v>
      </c>
      <c r="F111" s="236" t="str">
        <f t="shared" si="15"/>
        <v>x</v>
      </c>
      <c r="G111" s="127" t="str">
        <f t="shared" si="16"/>
        <v>x</v>
      </c>
      <c r="H111" s="127" t="str">
        <f t="shared" si="17"/>
        <v>x</v>
      </c>
      <c r="I111" s="237" t="str">
        <f>INDEX(Trends!$D$3:$D$404,MATCH(B111,Trends!$C$3:$C$404,0))</f>
        <v>-</v>
      </c>
      <c r="J111" s="127" t="str">
        <f>VLOOKUP($B111,Reliability!$A$3:$I$170,9,FALSE)</f>
        <v>Low</v>
      </c>
      <c r="K111" s="238">
        <f t="shared" si="18"/>
        <v>4.2</v>
      </c>
      <c r="L111" s="238">
        <f>VLOOKUP($B111,'Impact of the crisis'!$C$6:$N$170,12,FALSE)</f>
        <v>4.3</v>
      </c>
      <c r="M111" s="238">
        <f>VLOOKUP($B111,'Impact of the crisis'!$C$6:$AB$170,26,FALSE)</f>
        <v>4.2</v>
      </c>
      <c r="N111" s="238" t="str">
        <f>VLOOKUP($B111,'Conditions of people affected'!$C$6:$R$170,16,FALSE)</f>
        <v>x</v>
      </c>
      <c r="O111" s="238" t="str">
        <f>VLOOKUP($B111,'Conditions of people affected'!$C$6:$R$170,9,FALSE)</f>
        <v>x</v>
      </c>
      <c r="P111" s="238" t="str">
        <f>VLOOKUP($B111,'Conditions of people affected'!$C$6:$R$170,15,FALSE)</f>
        <v>x</v>
      </c>
      <c r="Q111" s="238">
        <f t="shared" si="19"/>
        <v>2.1</v>
      </c>
      <c r="R111" s="238">
        <f>VLOOKUP($B111,'Complexity of the crisis'!$C$6:$AN$170,22,FALSE)</f>
        <v>2.9</v>
      </c>
      <c r="S111" s="238">
        <f>VLOOKUP($B111,'Complexity of the crisis'!$C$6:$AN$170,38,FALSE)</f>
        <v>1</v>
      </c>
      <c r="T111" s="131" t="str">
        <f>VLOOKUP(B111,Lists!$C$3:$E$163,3,FALSE)</f>
        <v>Africa</v>
      </c>
      <c r="U111" s="132">
        <f>VLOOKUP(B111,'INFORM Severity - hidden'!$C$5:$V$170,20,FALSE)</f>
        <v>44413</v>
      </c>
    </row>
    <row r="112" spans="1:21" x14ac:dyDescent="0.35">
      <c r="A112" s="128" t="str">
        <f t="array" ref="A112">IFERROR(INDEX(Lists!$B$2:$B$153,SMALL(IF(Lists!$I$2:$I$153="Individual",ROW(Lists!$B$2:$B$153)),ROW(108:108))-1,1),"")</f>
        <v>Syrian Refugees in Turkey</v>
      </c>
      <c r="B112" s="129" t="str">
        <f>VLOOKUP(A112,Lists!$B$2:$G$153,2,FALSE)</f>
        <v>TUR002</v>
      </c>
      <c r="C112" s="129" t="str">
        <f>VLOOKUP(B112,'INFORM Severity - hidden'!$C$5:$D$160,2,FALSE)</f>
        <v>Turkey</v>
      </c>
      <c r="D112" s="129" t="str">
        <f>VLOOKUP(A112,Lists!$B$2:$G$153,3,FALSE)</f>
        <v>TUR</v>
      </c>
      <c r="E112" s="130" t="str">
        <f>VLOOKUP(A112,Lists!$B$2:$G$153,5,FALSE)</f>
        <v>International displacement</v>
      </c>
      <c r="F112" s="236">
        <f t="shared" si="15"/>
        <v>3.5</v>
      </c>
      <c r="G112" s="127">
        <f t="shared" si="16"/>
        <v>4</v>
      </c>
      <c r="H112" s="127" t="str">
        <f t="shared" si="17"/>
        <v>High</v>
      </c>
      <c r="I112" s="237" t="str">
        <f>INDEX(Trends!$D$3:$D$404,MATCH(B112,Trends!$C$3:$C$404,0))</f>
        <v>Increasing</v>
      </c>
      <c r="J112" s="127" t="str">
        <f>VLOOKUP($B112,Reliability!$A$3:$I$170,9,FALSE)</f>
        <v>High</v>
      </c>
      <c r="K112" s="238">
        <f t="shared" si="18"/>
        <v>3.7</v>
      </c>
      <c r="L112" s="238">
        <f>VLOOKUP($B112,'Impact of the crisis'!$C$6:$N$170,12,FALSE)</f>
        <v>2.9</v>
      </c>
      <c r="M112" s="238">
        <f>VLOOKUP($B112,'Impact of the crisis'!$C$6:$AB$170,26,FALSE)</f>
        <v>4</v>
      </c>
      <c r="N112" s="238">
        <f>VLOOKUP($B112,'Conditions of people affected'!$C$6:$R$170,16,FALSE)</f>
        <v>3.45</v>
      </c>
      <c r="O112" s="238">
        <f>VLOOKUP($B112,'Conditions of people affected'!$C$6:$R$170,9,FALSE)</f>
        <v>3.9</v>
      </c>
      <c r="P112" s="238">
        <f>VLOOKUP($B112,'Conditions of people affected'!$C$6:$R$170,15,FALSE)</f>
        <v>3</v>
      </c>
      <c r="Q112" s="238">
        <f t="shared" si="19"/>
        <v>3.4</v>
      </c>
      <c r="R112" s="238">
        <f>VLOOKUP($B112,'Complexity of the crisis'!$C$6:$AN$170,22,FALSE)</f>
        <v>4.0999999999999996</v>
      </c>
      <c r="S112" s="238">
        <f>VLOOKUP($B112,'Complexity of the crisis'!$C$6:$AN$170,38,FALSE)</f>
        <v>2.5</v>
      </c>
      <c r="T112" s="131" t="str">
        <f>VLOOKUP(B112,Lists!$C$3:$E$163,3,FALSE)</f>
        <v>Middle east</v>
      </c>
      <c r="U112" s="132">
        <f>VLOOKUP(B112,'INFORM Severity - hidden'!$C$5:$V$170,20,FALSE)</f>
        <v>44454</v>
      </c>
    </row>
    <row r="113" spans="1:21" x14ac:dyDescent="0.35">
      <c r="A113" s="128" t="str">
        <f t="array" ref="A113">IFERROR(INDEX(Lists!$B$2:$B$153,SMALL(IF(Lists!$I$2:$I$153="Individual",ROW(Lists!$B$2:$B$153)),ROW(109:109))-1,1),"")</f>
        <v>Mixed Migration Flows in Turkey</v>
      </c>
      <c r="B113" s="129" t="str">
        <f>VLOOKUP(A113,Lists!$B$2:$G$153,2,FALSE)</f>
        <v>TUR003</v>
      </c>
      <c r="C113" s="129" t="str">
        <f>VLOOKUP(B113,'INFORM Severity - hidden'!$C$5:$D$160,2,FALSE)</f>
        <v>Turkey</v>
      </c>
      <c r="D113" s="129" t="str">
        <f>VLOOKUP(A113,Lists!$B$2:$G$153,3,FALSE)</f>
        <v>TUR</v>
      </c>
      <c r="E113" s="130" t="str">
        <f>VLOOKUP(A113,Lists!$B$2:$G$153,5,FALSE)</f>
        <v>International displacement</v>
      </c>
      <c r="F113" s="236">
        <f t="shared" si="15"/>
        <v>3.4</v>
      </c>
      <c r="G113" s="127">
        <f t="shared" si="16"/>
        <v>4</v>
      </c>
      <c r="H113" s="127" t="str">
        <f t="shared" si="17"/>
        <v>High</v>
      </c>
      <c r="I113" s="237" t="str">
        <f>INDEX(Trends!$D$3:$D$404,MATCH(B113,Trends!$C$3:$C$404,0))</f>
        <v>Increasing</v>
      </c>
      <c r="J113" s="127" t="str">
        <f>VLOOKUP($B113,Reliability!$A$3:$I$170,9,FALSE)</f>
        <v>High</v>
      </c>
      <c r="K113" s="238">
        <f t="shared" si="18"/>
        <v>3.1</v>
      </c>
      <c r="L113" s="238">
        <f>VLOOKUP($B113,'Impact of the crisis'!$C$6:$N$170,12,FALSE)</f>
        <v>3.1</v>
      </c>
      <c r="M113" s="238">
        <f>VLOOKUP($B113,'Impact of the crisis'!$C$6:$AB$170,26,FALSE)</f>
        <v>3.1</v>
      </c>
      <c r="N113" s="238">
        <f>VLOOKUP($B113,'Conditions of people affected'!$C$6:$R$170,16,FALSE)</f>
        <v>3.5</v>
      </c>
      <c r="O113" s="238">
        <f>VLOOKUP($B113,'Conditions of people affected'!$C$6:$R$170,9,FALSE)</f>
        <v>4</v>
      </c>
      <c r="P113" s="238">
        <f>VLOOKUP($B113,'Conditions of people affected'!$C$6:$R$170,15,FALSE)</f>
        <v>3</v>
      </c>
      <c r="Q113" s="238">
        <f t="shared" si="19"/>
        <v>3.4</v>
      </c>
      <c r="R113" s="238">
        <f>VLOOKUP($B113,'Complexity of the crisis'!$C$6:$AN$170,22,FALSE)</f>
        <v>4.0999999999999996</v>
      </c>
      <c r="S113" s="238">
        <f>VLOOKUP($B113,'Complexity of the crisis'!$C$6:$AN$170,38,FALSE)</f>
        <v>2.5</v>
      </c>
      <c r="T113" s="131" t="str">
        <f>VLOOKUP(B113,Lists!$C$3:$E$163,3,FALSE)</f>
        <v>Middle east</v>
      </c>
      <c r="U113" s="132">
        <f>VLOOKUP(B113,'INFORM Severity - hidden'!$C$5:$V$170,20,FALSE)</f>
        <v>44454</v>
      </c>
    </row>
    <row r="114" spans="1:21" x14ac:dyDescent="0.35">
      <c r="A114" s="128" t="str">
        <f t="array" ref="A114">IFERROR(INDEX(Lists!$B$2:$B$153,SMALL(IF(Lists!$I$2:$I$153="Individual",ROW(Lists!$B$2:$B$153)),ROW(110:110))-1,1),"")</f>
        <v>Kurdish Conflict</v>
      </c>
      <c r="B114" s="129" t="str">
        <f>VLOOKUP(A114,Lists!$B$2:$G$153,2,FALSE)</f>
        <v>TUR004</v>
      </c>
      <c r="C114" s="129" t="str">
        <f>VLOOKUP(B114,'INFORM Severity - hidden'!$C$5:$D$160,2,FALSE)</f>
        <v>Turkey</v>
      </c>
      <c r="D114" s="129" t="str">
        <f>VLOOKUP(A114,Lists!$B$2:$G$153,3,FALSE)</f>
        <v>TUR</v>
      </c>
      <c r="E114" s="130" t="str">
        <f>VLOOKUP(A114,Lists!$B$2:$G$153,5,FALSE)</f>
        <v>Conflict</v>
      </c>
      <c r="F114" s="236" t="str">
        <f t="shared" si="15"/>
        <v>x</v>
      </c>
      <c r="G114" s="127" t="str">
        <f t="shared" si="16"/>
        <v>x</v>
      </c>
      <c r="H114" s="127" t="str">
        <f t="shared" si="17"/>
        <v>x</v>
      </c>
      <c r="I114" s="237" t="str">
        <f>INDEX(Trends!$D$3:$D$404,MATCH(B114,Trends!$C$3:$C$404,0))</f>
        <v>-</v>
      </c>
      <c r="J114" s="127" t="str">
        <f>VLOOKUP($B114,Reliability!$A$3:$I$170,9,FALSE)</f>
        <v>Medium</v>
      </c>
      <c r="K114" s="238">
        <f t="shared" si="18"/>
        <v>3</v>
      </c>
      <c r="L114" s="238">
        <f>VLOOKUP($B114,'Impact of the crisis'!$C$6:$N$170,12,FALSE)</f>
        <v>2.4</v>
      </c>
      <c r="M114" s="238">
        <f>VLOOKUP($B114,'Impact of the crisis'!$C$6:$AB$170,26,FALSE)</f>
        <v>3.3</v>
      </c>
      <c r="N114" s="238" t="str">
        <f>VLOOKUP($B114,'Conditions of people affected'!$C$6:$R$170,16,FALSE)</f>
        <v>x</v>
      </c>
      <c r="O114" s="238" t="str">
        <f>VLOOKUP($B114,'Conditions of people affected'!$C$6:$R$170,9,FALSE)</f>
        <v>x</v>
      </c>
      <c r="P114" s="238" t="str">
        <f>VLOOKUP($B114,'Conditions of people affected'!$C$6:$R$170,15,FALSE)</f>
        <v>x</v>
      </c>
      <c r="Q114" s="238">
        <f t="shared" si="19"/>
        <v>3.4</v>
      </c>
      <c r="R114" s="238">
        <f>VLOOKUP($B114,'Complexity of the crisis'!$C$6:$AN$170,22,FALSE)</f>
        <v>4.0999999999999996</v>
      </c>
      <c r="S114" s="238">
        <f>VLOOKUP($B114,'Complexity of the crisis'!$C$6:$AN$170,38,FALSE)</f>
        <v>2.5</v>
      </c>
      <c r="T114" s="131" t="str">
        <f>VLOOKUP(B114,Lists!$C$3:$E$163,3,FALSE)</f>
        <v>Middle east</v>
      </c>
      <c r="U114" s="132">
        <f>VLOOKUP(B114,'INFORM Severity - hidden'!$C$5:$V$170,20,FALSE)</f>
        <v>44454</v>
      </c>
    </row>
    <row r="115" spans="1:21" x14ac:dyDescent="0.35">
      <c r="A115" s="128" t="str">
        <f t="array" ref="A115">IFERROR(INDEX(Lists!$B$2:$B$153,SMALL(IF(Lists!$I$2:$I$153="Individual",ROW(Lists!$B$2:$B$153)),ROW(111:111))-1,1),"")</f>
        <v>International Displacement in Tanzania</v>
      </c>
      <c r="B115" s="129" t="str">
        <f>VLOOKUP(A115,Lists!$B$2:$G$153,2,FALSE)</f>
        <v>TZA002</v>
      </c>
      <c r="C115" s="129" t="str">
        <f>VLOOKUP(B115,'INFORM Severity - hidden'!$C$5:$D$160,2,FALSE)</f>
        <v>Tanzania</v>
      </c>
      <c r="D115" s="129" t="str">
        <f>VLOOKUP(A115,Lists!$B$2:$G$153,3,FALSE)</f>
        <v>TZA</v>
      </c>
      <c r="E115" s="130" t="str">
        <f>VLOOKUP(A115,Lists!$B$2:$G$153,5,FALSE)</f>
        <v>International displacement</v>
      </c>
      <c r="F115" s="236">
        <f t="shared" si="15"/>
        <v>2.5</v>
      </c>
      <c r="G115" s="127">
        <f t="shared" si="16"/>
        <v>3</v>
      </c>
      <c r="H115" s="127" t="str">
        <f t="shared" si="17"/>
        <v>Medium</v>
      </c>
      <c r="I115" s="237" t="str">
        <f>INDEX(Trends!$D$3:$D$404,MATCH(B115,Trends!$C$3:$C$404,0))</f>
        <v>Increasing</v>
      </c>
      <c r="J115" s="127" t="str">
        <f>VLOOKUP($B115,Reliability!$A$3:$I$170,9,FALSE)</f>
        <v>Very High</v>
      </c>
      <c r="K115" s="238">
        <f t="shared" si="18"/>
        <v>3.1</v>
      </c>
      <c r="L115" s="238">
        <f>VLOOKUP($B115,'Impact of the crisis'!$C$6:$N$170,12,FALSE)</f>
        <v>2.2999999999999998</v>
      </c>
      <c r="M115" s="238">
        <f>VLOOKUP($B115,'Impact of the crisis'!$C$6:$AB$170,26,FALSE)</f>
        <v>3.4</v>
      </c>
      <c r="N115" s="238">
        <f>VLOOKUP($B115,'Conditions of people affected'!$C$6:$R$170,16,FALSE)</f>
        <v>2.2000000000000002</v>
      </c>
      <c r="O115" s="238">
        <f>VLOOKUP($B115,'Conditions of people affected'!$C$6:$R$170,9,FALSE)</f>
        <v>2.4</v>
      </c>
      <c r="P115" s="238">
        <f>VLOOKUP($B115,'Conditions of people affected'!$C$6:$R$170,15,FALSE)</f>
        <v>2</v>
      </c>
      <c r="Q115" s="238">
        <f t="shared" si="19"/>
        <v>2.2999999999999998</v>
      </c>
      <c r="R115" s="238">
        <f>VLOOKUP($B115,'Complexity of the crisis'!$C$6:$AN$170,22,FALSE)</f>
        <v>3</v>
      </c>
      <c r="S115" s="238">
        <f>VLOOKUP($B115,'Complexity of the crisis'!$C$6:$AN$170,38,FALSE)</f>
        <v>1.5</v>
      </c>
      <c r="T115" s="131" t="str">
        <f>VLOOKUP(B115,Lists!$C$3:$E$163,3,FALSE)</f>
        <v>Africa</v>
      </c>
      <c r="U115" s="132">
        <f>VLOOKUP(B115,'INFORM Severity - hidden'!$C$5:$V$170,20,FALSE)</f>
        <v>44451</v>
      </c>
    </row>
    <row r="116" spans="1:21" x14ac:dyDescent="0.35">
      <c r="A116" s="128" t="str">
        <f t="array" ref="A116">IFERROR(INDEX(Lists!$B$2:$B$153,SMALL(IF(Lists!$I$2:$I$153="Individual",ROW(Lists!$B$2:$B$153)),ROW(112:112))-1,1),"")</f>
        <v>International Displacement in Uganda</v>
      </c>
      <c r="B116" s="129" t="str">
        <f>VLOOKUP(A116,Lists!$B$2:$G$153,2,FALSE)</f>
        <v>UGA005</v>
      </c>
      <c r="C116" s="129" t="str">
        <f>VLOOKUP(B116,'INFORM Severity - hidden'!$C$5:$D$160,2,FALSE)</f>
        <v>Uganda</v>
      </c>
      <c r="D116" s="129" t="str">
        <f>VLOOKUP(A116,Lists!$B$2:$G$153,3,FALSE)</f>
        <v>UGA</v>
      </c>
      <c r="E116" s="130" t="str">
        <f>VLOOKUP(A116,Lists!$B$2:$G$153,5,FALSE)</f>
        <v>International displacement</v>
      </c>
      <c r="F116" s="236">
        <f t="shared" si="15"/>
        <v>3.2</v>
      </c>
      <c r="G116" s="127">
        <f t="shared" si="16"/>
        <v>4</v>
      </c>
      <c r="H116" s="127" t="str">
        <f t="shared" si="17"/>
        <v>High</v>
      </c>
      <c r="I116" s="237" t="str">
        <f>INDEX(Trends!$D$3:$D$404,MATCH(B116,Trends!$C$3:$C$404,0))</f>
        <v>Increasing</v>
      </c>
      <c r="J116" s="127" t="str">
        <f>VLOOKUP($B116,Reliability!$A$3:$I$170,9,FALSE)</f>
        <v>High</v>
      </c>
      <c r="K116" s="238">
        <f t="shared" si="18"/>
        <v>3.3</v>
      </c>
      <c r="L116" s="238">
        <f>VLOOKUP($B116,'Impact of the crisis'!$C$6:$N$170,12,FALSE)</f>
        <v>2.1</v>
      </c>
      <c r="M116" s="238">
        <f>VLOOKUP($B116,'Impact of the crisis'!$C$6:$AB$170,26,FALSE)</f>
        <v>3.7</v>
      </c>
      <c r="N116" s="238">
        <f>VLOOKUP($B116,'Conditions of people affected'!$C$6:$R$170,16,FALSE)</f>
        <v>3.3</v>
      </c>
      <c r="O116" s="238">
        <f>VLOOKUP($B116,'Conditions of people affected'!$C$6:$R$170,9,FALSE)</f>
        <v>3.6</v>
      </c>
      <c r="P116" s="238">
        <f>VLOOKUP($B116,'Conditions of people affected'!$C$6:$R$170,15,FALSE)</f>
        <v>3</v>
      </c>
      <c r="Q116" s="238">
        <f t="shared" si="19"/>
        <v>2.8</v>
      </c>
      <c r="R116" s="238">
        <f>VLOOKUP($B116,'Complexity of the crisis'!$C$6:$AN$170,22,FALSE)</f>
        <v>3.5</v>
      </c>
      <c r="S116" s="238">
        <f>VLOOKUP($B116,'Complexity of the crisis'!$C$6:$AN$170,38,FALSE)</f>
        <v>2</v>
      </c>
      <c r="T116" s="131" t="str">
        <f>VLOOKUP(B116,Lists!$C$3:$E$163,3,FALSE)</f>
        <v>Africa</v>
      </c>
      <c r="U116" s="132">
        <f>VLOOKUP(B116,'INFORM Severity - hidden'!$C$5:$V$170,20,FALSE)</f>
        <v>44456</v>
      </c>
    </row>
    <row r="117" spans="1:21" x14ac:dyDescent="0.35">
      <c r="A117" s="128" t="str">
        <f t="array" ref="A117">IFERROR(INDEX(Lists!$B$2:$B$153,SMALL(IF(Lists!$I$2:$I$153="Individual",ROW(Lists!$B$2:$B$153)),ROW(113:113))-1,1),"")</f>
        <v>Conflict in Ukraine</v>
      </c>
      <c r="B117" s="129" t="str">
        <f>VLOOKUP(A117,Lists!$B$2:$G$153,2,FALSE)</f>
        <v>UKR002</v>
      </c>
      <c r="C117" s="129" t="str">
        <f>VLOOKUP(B117,'INFORM Severity - hidden'!$C$5:$D$160,2,FALSE)</f>
        <v>Ukraine</v>
      </c>
      <c r="D117" s="129" t="str">
        <f>VLOOKUP(A117,Lists!$B$2:$G$153,3,FALSE)</f>
        <v>UKR</v>
      </c>
      <c r="E117" s="130" t="str">
        <f>VLOOKUP(A117,Lists!$B$2:$G$153,5,FALSE)</f>
        <v>Conflict</v>
      </c>
      <c r="F117" s="236">
        <f t="shared" si="15"/>
        <v>3.6</v>
      </c>
      <c r="G117" s="127">
        <f t="shared" si="16"/>
        <v>4</v>
      </c>
      <c r="H117" s="127" t="str">
        <f t="shared" si="17"/>
        <v>High</v>
      </c>
      <c r="I117" s="237" t="str">
        <f>INDEX(Trends!$D$3:$D$404,MATCH(B117,Trends!$C$3:$C$404,0))</f>
        <v>Increasing</v>
      </c>
      <c r="J117" s="127" t="str">
        <f>VLOOKUP($B117,Reliability!$A$3:$I$170,9,FALSE)</f>
        <v>High</v>
      </c>
      <c r="K117" s="238">
        <f t="shared" si="18"/>
        <v>3.2</v>
      </c>
      <c r="L117" s="238">
        <f>VLOOKUP($B117,'Impact of the crisis'!$C$6:$N$170,12,FALSE)</f>
        <v>1.7</v>
      </c>
      <c r="M117" s="238">
        <f>VLOOKUP($B117,'Impact of the crisis'!$C$6:$AB$170,26,FALSE)</f>
        <v>3.7</v>
      </c>
      <c r="N117" s="238">
        <f>VLOOKUP($B117,'Conditions of people affected'!$C$6:$R$170,16,FALSE)</f>
        <v>4.0999999999999996</v>
      </c>
      <c r="O117" s="238">
        <f>VLOOKUP($B117,'Conditions of people affected'!$C$6:$R$170,9,FALSE)</f>
        <v>4.2</v>
      </c>
      <c r="P117" s="238">
        <f>VLOOKUP($B117,'Conditions of people affected'!$C$6:$R$170,15,FALSE)</f>
        <v>4</v>
      </c>
      <c r="Q117" s="238">
        <f t="shared" si="19"/>
        <v>3</v>
      </c>
      <c r="R117" s="238">
        <f>VLOOKUP($B117,'Complexity of the crisis'!$C$6:$AN$170,22,FALSE)</f>
        <v>3</v>
      </c>
      <c r="S117" s="238">
        <f>VLOOKUP($B117,'Complexity of the crisis'!$C$6:$AN$170,38,FALSE)</f>
        <v>3</v>
      </c>
      <c r="T117" s="131" t="str">
        <f>VLOOKUP(B117,Lists!$C$3:$E$163,3,FALSE)</f>
        <v>Europe</v>
      </c>
      <c r="U117" s="132">
        <f>VLOOKUP(B117,'INFORM Severity - hidden'!$C$5:$V$170,20,FALSE)</f>
        <v>44346</v>
      </c>
    </row>
    <row r="118" spans="1:21" x14ac:dyDescent="0.35">
      <c r="A118" s="128" t="str">
        <f t="array" ref="A118">IFERROR(INDEX(Lists!$B$2:$B$153,SMALL(IF(Lists!$I$2:$I$153="Individual",ROW(Lists!$B$2:$B$153)),ROW(114:114))-1,1),"")</f>
        <v>Complex crisis in Venezuela</v>
      </c>
      <c r="B118" s="129" t="str">
        <f>VLOOKUP(A118,Lists!$B$2:$G$153,2,FALSE)</f>
        <v>VEN001</v>
      </c>
      <c r="C118" s="129" t="str">
        <f>VLOOKUP(B118,'INFORM Severity - hidden'!$C$5:$D$160,2,FALSE)</f>
        <v>Venezuela</v>
      </c>
      <c r="D118" s="129" t="str">
        <f>VLOOKUP(A118,Lists!$B$2:$G$153,3,FALSE)</f>
        <v>VEN</v>
      </c>
      <c r="E118" s="130" t="str">
        <f>VLOOKUP(A118,Lists!$B$2:$G$153,5,FALSE)</f>
        <v>Complex crisis</v>
      </c>
      <c r="F118" s="236">
        <f t="shared" si="15"/>
        <v>4.2</v>
      </c>
      <c r="G118" s="127">
        <f t="shared" si="16"/>
        <v>5</v>
      </c>
      <c r="H118" s="127" t="str">
        <f t="shared" si="17"/>
        <v>Very High</v>
      </c>
      <c r="I118" s="237" t="str">
        <f>INDEX(Trends!$D$3:$D$404,MATCH(B118,Trends!$C$3:$C$404,0))</f>
        <v>Increasing</v>
      </c>
      <c r="J118" s="127" t="str">
        <f>VLOOKUP($B118,Reliability!$A$3:$I$170,9,FALSE)</f>
        <v>Medium</v>
      </c>
      <c r="K118" s="238">
        <f t="shared" si="18"/>
        <v>5</v>
      </c>
      <c r="L118" s="238">
        <f>VLOOKUP($B118,'Impact of the crisis'!$C$6:$N$170,12,FALSE)</f>
        <v>4.9000000000000004</v>
      </c>
      <c r="M118" s="238">
        <f>VLOOKUP($B118,'Impact of the crisis'!$C$6:$AB$170,26,FALSE)</f>
        <v>5</v>
      </c>
      <c r="N118" s="238">
        <f>VLOOKUP($B118,'Conditions of people affected'!$C$6:$R$170,16,FALSE)</f>
        <v>4</v>
      </c>
      <c r="O118" s="238">
        <f>VLOOKUP($B118,'Conditions of people affected'!$C$6:$R$170,9,FALSE)</f>
        <v>5</v>
      </c>
      <c r="P118" s="238">
        <f>VLOOKUP($B118,'Conditions of people affected'!$C$6:$R$170,15,FALSE)</f>
        <v>3</v>
      </c>
      <c r="Q118" s="238">
        <f t="shared" si="19"/>
        <v>3.6</v>
      </c>
      <c r="R118" s="238">
        <f>VLOOKUP($B118,'Complexity of the crisis'!$C$6:$AN$170,22,FALSE)</f>
        <v>4.0999999999999996</v>
      </c>
      <c r="S118" s="238">
        <f>VLOOKUP($B118,'Complexity of the crisis'!$C$6:$AN$170,38,FALSE)</f>
        <v>3</v>
      </c>
      <c r="T118" s="131" t="str">
        <f>VLOOKUP(B118,Lists!$C$3:$E$163,3,FALSE)</f>
        <v>Americas</v>
      </c>
      <c r="U118" s="132">
        <f>VLOOKUP(B118,'INFORM Severity - hidden'!$C$5:$V$170,20,FALSE)</f>
        <v>44356</v>
      </c>
    </row>
    <row r="119" spans="1:21" x14ac:dyDescent="0.35">
      <c r="A119" s="128" t="str">
        <f t="array" ref="A119">IFERROR(INDEX(Lists!$B$2:$B$153,SMALL(IF(Lists!$I$2:$I$153="Individual",ROW(Lists!$B$2:$B$153)),ROW(115:115))-1,1),"")</f>
        <v>Conflict in Yemen</v>
      </c>
      <c r="B119" s="129" t="str">
        <f>VLOOKUP(A119,Lists!$B$2:$G$153,2,FALSE)</f>
        <v>YEM001</v>
      </c>
      <c r="C119" s="129" t="str">
        <f>VLOOKUP(B119,'INFORM Severity - hidden'!$C$5:$D$160,2,FALSE)</f>
        <v>Yemen</v>
      </c>
      <c r="D119" s="129" t="str">
        <f>VLOOKUP(A119,Lists!$B$2:$G$153,3,FALSE)</f>
        <v>YEM</v>
      </c>
      <c r="E119" s="130" t="str">
        <f>VLOOKUP(A119,Lists!$B$2:$G$153,5,FALSE)</f>
        <v>Complex crisis</v>
      </c>
      <c r="F119" s="236">
        <f t="shared" si="15"/>
        <v>4.9000000000000004</v>
      </c>
      <c r="G119" s="127">
        <f t="shared" si="16"/>
        <v>5</v>
      </c>
      <c r="H119" s="127" t="str">
        <f t="shared" si="17"/>
        <v>Very High</v>
      </c>
      <c r="I119" s="237" t="str">
        <f>INDEX(Trends!$D$3:$D$404,MATCH(B119,Trends!$C$3:$C$404,0))</f>
        <v>Increasing</v>
      </c>
      <c r="J119" s="127" t="str">
        <f>VLOOKUP($B119,Reliability!$A$3:$I$170,9,FALSE)</f>
        <v>High</v>
      </c>
      <c r="K119" s="238">
        <f t="shared" si="18"/>
        <v>4.5999999999999996</v>
      </c>
      <c r="L119" s="238">
        <f>VLOOKUP($B119,'Impact of the crisis'!$C$6:$N$170,12,FALSE)</f>
        <v>4.9000000000000004</v>
      </c>
      <c r="M119" s="238">
        <f>VLOOKUP($B119,'Impact of the crisis'!$C$6:$AB$170,26,FALSE)</f>
        <v>4.4000000000000004</v>
      </c>
      <c r="N119" s="238">
        <f>VLOOKUP($B119,'Conditions of people affected'!$C$6:$R$170,16,FALSE)</f>
        <v>5</v>
      </c>
      <c r="O119" s="238">
        <f>VLOOKUP($B119,'Conditions of people affected'!$C$6:$R$170,9,FALSE)</f>
        <v>5</v>
      </c>
      <c r="P119" s="238">
        <f>VLOOKUP($B119,'Conditions of people affected'!$C$6:$R$170,15,FALSE)</f>
        <v>5</v>
      </c>
      <c r="Q119" s="238">
        <f t="shared" si="19"/>
        <v>4.9000000000000004</v>
      </c>
      <c r="R119" s="238">
        <f>VLOOKUP($B119,'Complexity of the crisis'!$C$6:$AN$170,22,FALSE)</f>
        <v>4.7</v>
      </c>
      <c r="S119" s="238">
        <f>VLOOKUP($B119,'Complexity of the crisis'!$C$6:$AN$170,38,FALSE)</f>
        <v>5</v>
      </c>
      <c r="T119" s="131" t="str">
        <f>VLOOKUP(B119,Lists!$C$3:$E$163,3,FALSE)</f>
        <v>Middle east</v>
      </c>
      <c r="U119" s="132">
        <f>VLOOKUP(B119,'INFORM Severity - hidden'!$C$5:$V$170,20,FALSE)</f>
        <v>44468</v>
      </c>
    </row>
    <row r="120" spans="1:21" x14ac:dyDescent="0.35">
      <c r="A120" s="128" t="str">
        <f t="array" ref="A120">IFERROR(INDEX(Lists!$B$2:$B$153,SMALL(IF(Lists!$I$2:$I$153="Individual",ROW(Lists!$B$2:$B$153)),ROW(116:116))-1,1),"")</f>
        <v>Mixed migration flows in Yemen</v>
      </c>
      <c r="B120" s="129" t="str">
        <f>VLOOKUP(A120,Lists!$B$2:$G$153,2,FALSE)</f>
        <v>YEM002</v>
      </c>
      <c r="C120" s="129" t="str">
        <f>VLOOKUP(B120,'INFORM Severity - hidden'!$C$5:$D$160,2,FALSE)</f>
        <v>Yemen</v>
      </c>
      <c r="D120" s="129" t="str">
        <f>VLOOKUP(A120,Lists!$B$2:$G$153,3,FALSE)</f>
        <v>YEM</v>
      </c>
      <c r="E120" s="130" t="str">
        <f>VLOOKUP(A120,Lists!$B$2:$G$153,5,FALSE)</f>
        <v>International displacement</v>
      </c>
      <c r="F120" s="236">
        <f t="shared" si="15"/>
        <v>4.5999999999999996</v>
      </c>
      <c r="G120" s="127">
        <f t="shared" si="16"/>
        <v>5</v>
      </c>
      <c r="H120" s="127" t="str">
        <f t="shared" si="17"/>
        <v>Very High</v>
      </c>
      <c r="I120" s="237" t="str">
        <f>INDEX(Trends!$D$3:$D$404,MATCH(B120,Trends!$C$3:$C$404,0))</f>
        <v>Increasing</v>
      </c>
      <c r="J120" s="127" t="str">
        <f>VLOOKUP($B120,Reliability!$A$3:$I$170,9,FALSE)</f>
        <v>High</v>
      </c>
      <c r="K120" s="238">
        <f t="shared" si="18"/>
        <v>4.5999999999999996</v>
      </c>
      <c r="L120" s="238">
        <f>VLOOKUP($B120,'Impact of the crisis'!$C$6:$N$170,12,FALSE)</f>
        <v>4.9000000000000004</v>
      </c>
      <c r="M120" s="238">
        <f>VLOOKUP($B120,'Impact of the crisis'!$C$6:$AB$170,26,FALSE)</f>
        <v>4.4000000000000004</v>
      </c>
      <c r="N120" s="238">
        <f>VLOOKUP($B120,'Conditions of people affected'!$C$6:$R$170,16,FALSE)</f>
        <v>5</v>
      </c>
      <c r="O120" s="238">
        <f>VLOOKUP($B120,'Conditions of people affected'!$C$6:$R$170,9,FALSE)</f>
        <v>5</v>
      </c>
      <c r="P120" s="238">
        <f>VLOOKUP($B120,'Conditions of people affected'!$C$6:$R$170,15,FALSE)</f>
        <v>5</v>
      </c>
      <c r="Q120" s="238">
        <f t="shared" si="19"/>
        <v>4</v>
      </c>
      <c r="R120" s="238">
        <f>VLOOKUP($B120,'Complexity of the crisis'!$C$6:$AN$170,22,FALSE)</f>
        <v>4.7</v>
      </c>
      <c r="S120" s="238">
        <f>VLOOKUP($B120,'Complexity of the crisis'!$C$6:$AN$170,38,FALSE)</f>
        <v>3</v>
      </c>
      <c r="T120" s="131" t="str">
        <f>VLOOKUP(B120,Lists!$C$3:$E$163,3,FALSE)</f>
        <v>Middle east</v>
      </c>
      <c r="U120" s="132">
        <f>VLOOKUP(B120,'INFORM Severity - hidden'!$C$5:$V$170,20,FALSE)</f>
        <v>44468</v>
      </c>
    </row>
    <row r="121" spans="1:21" x14ac:dyDescent="0.35">
      <c r="A121" s="128" t="str">
        <f t="array" ref="A121">IFERROR(INDEX(Lists!$B$2:$B$153,SMALL(IF(Lists!$I$2:$I$153="Individual",ROW(Lists!$B$2:$B$153)),ROW(117:117))-1,1),"")</f>
        <v>Drought in Zambia</v>
      </c>
      <c r="B121" s="129" t="str">
        <f>VLOOKUP(A121,Lists!$B$2:$G$153,2,FALSE)</f>
        <v>ZMB002</v>
      </c>
      <c r="C121" s="129" t="str">
        <f>VLOOKUP(B121,'INFORM Severity - hidden'!$C$5:$D$160,2,FALSE)</f>
        <v>Zambia</v>
      </c>
      <c r="D121" s="129" t="str">
        <f>VLOOKUP(A121,Lists!$B$2:$G$153,3,FALSE)</f>
        <v>ZMB</v>
      </c>
      <c r="E121" s="130" t="str">
        <f>VLOOKUP(A121,Lists!$B$2:$G$153,5,FALSE)</f>
        <v>Drought</v>
      </c>
      <c r="F121" s="236">
        <f t="shared" si="15"/>
        <v>2.9</v>
      </c>
      <c r="G121" s="127">
        <f t="shared" si="16"/>
        <v>3</v>
      </c>
      <c r="H121" s="127" t="str">
        <f t="shared" si="17"/>
        <v>Medium</v>
      </c>
      <c r="I121" s="237" t="str">
        <f>INDEX(Trends!$D$3:$D$404,MATCH(B121,Trends!$C$3:$C$404,0))</f>
        <v>Increasing</v>
      </c>
      <c r="J121" s="127" t="str">
        <f>VLOOKUP($B121,Reliability!$A$3:$I$170,9,FALSE)</f>
        <v>Very High</v>
      </c>
      <c r="K121" s="238">
        <f t="shared" si="18"/>
        <v>2.8</v>
      </c>
      <c r="L121" s="238">
        <f>VLOOKUP($B121,'Impact of the crisis'!$C$6:$N$170,12,FALSE)</f>
        <v>4.3</v>
      </c>
      <c r="M121" s="238">
        <f>VLOOKUP($B121,'Impact of the crisis'!$C$6:$AB$170,26,FALSE)</f>
        <v>1.7</v>
      </c>
      <c r="N121" s="238">
        <f>VLOOKUP($B121,'Conditions of people affected'!$C$6:$R$170,16,FALSE)</f>
        <v>3.25</v>
      </c>
      <c r="O121" s="238">
        <f>VLOOKUP($B121,'Conditions of people affected'!$C$6:$R$170,9,FALSE)</f>
        <v>3.5</v>
      </c>
      <c r="P121" s="238">
        <f>VLOOKUP($B121,'Conditions of people affected'!$C$6:$R$170,15,FALSE)</f>
        <v>3</v>
      </c>
      <c r="Q121" s="238">
        <f t="shared" si="19"/>
        <v>2.2999999999999998</v>
      </c>
      <c r="R121" s="238">
        <f>VLOOKUP($B121,'Complexity of the crisis'!$C$6:$AN$170,22,FALSE)</f>
        <v>2.1</v>
      </c>
      <c r="S121" s="238">
        <f>VLOOKUP($B121,'Complexity of the crisis'!$C$6:$AN$170,38,FALSE)</f>
        <v>2.5</v>
      </c>
      <c r="T121" s="131" t="str">
        <f>VLOOKUP(B121,Lists!$C$3:$E$163,3,FALSE)</f>
        <v>Africa</v>
      </c>
      <c r="U121" s="132">
        <f>VLOOKUP(B121,'INFORM Severity - hidden'!$C$5:$V$170,20,FALSE)</f>
        <v>44451</v>
      </c>
    </row>
    <row r="122" spans="1:21" x14ac:dyDescent="0.35">
      <c r="A122" s="128" t="str">
        <f t="array" ref="A122">IFERROR(INDEX(Lists!$B$2:$B$153,SMALL(IF(Lists!$I$2:$I$153="Individual",ROW(Lists!$B$2:$B$153)),ROW(118:118))-1,1),"")</f>
        <v>Complex crisis in Zimbabwe</v>
      </c>
      <c r="B122" s="129" t="str">
        <f>VLOOKUP(A122,Lists!$B$2:$G$153,2,FALSE)</f>
        <v>ZWE001</v>
      </c>
      <c r="C122" s="129" t="str">
        <f>VLOOKUP(B122,'INFORM Severity - hidden'!$C$5:$D$160,2,FALSE)</f>
        <v>Zimbabwe</v>
      </c>
      <c r="D122" s="129" t="str">
        <f>VLOOKUP(A122,Lists!$B$2:$G$153,3,FALSE)</f>
        <v>ZWE</v>
      </c>
      <c r="E122" s="130" t="str">
        <f>VLOOKUP(A122,Lists!$B$2:$G$153,5,FALSE)</f>
        <v>Complex crisis</v>
      </c>
      <c r="F122" s="236">
        <f t="shared" si="15"/>
        <v>3.5</v>
      </c>
      <c r="G122" s="127">
        <f t="shared" si="16"/>
        <v>4</v>
      </c>
      <c r="H122" s="127" t="str">
        <f t="shared" si="17"/>
        <v>High</v>
      </c>
      <c r="I122" s="237" t="str">
        <f>INDEX(Trends!$D$3:$D$404,MATCH(B122,Trends!$C$3:$C$404,0))</f>
        <v>Stable</v>
      </c>
      <c r="J122" s="127" t="str">
        <f>VLOOKUP($B122,Reliability!$A$3:$I$170,9,FALSE)</f>
        <v>High</v>
      </c>
      <c r="K122" s="238">
        <f t="shared" si="18"/>
        <v>3.5</v>
      </c>
      <c r="L122" s="238">
        <f>VLOOKUP($B122,'Impact of the crisis'!$C$6:$N$170,12,FALSE)</f>
        <v>4.5999999999999996</v>
      </c>
      <c r="M122" s="238">
        <f>VLOOKUP($B122,'Impact of the crisis'!$C$6:$AB$170,26,FALSE)</f>
        <v>2.7</v>
      </c>
      <c r="N122" s="238">
        <f>VLOOKUP($B122,'Conditions of people affected'!$C$6:$R$170,16,FALSE)</f>
        <v>3.85</v>
      </c>
      <c r="O122" s="238">
        <f>VLOOKUP($B122,'Conditions of people affected'!$C$6:$R$170,9,FALSE)</f>
        <v>4.7</v>
      </c>
      <c r="P122" s="238">
        <f>VLOOKUP($B122,'Conditions of people affected'!$C$6:$R$170,15,FALSE)</f>
        <v>3</v>
      </c>
      <c r="Q122" s="238">
        <f t="shared" si="19"/>
        <v>2.9</v>
      </c>
      <c r="R122" s="238">
        <f>VLOOKUP($B122,'Complexity of the crisis'!$C$6:$AN$170,22,FALSE)</f>
        <v>3.2</v>
      </c>
      <c r="S122" s="238">
        <f>VLOOKUP($B122,'Complexity of the crisis'!$C$6:$AN$170,38,FALSE)</f>
        <v>2.5</v>
      </c>
      <c r="T122" s="131" t="str">
        <f>VLOOKUP(B122,Lists!$C$3:$E$163,3,FALSE)</f>
        <v>Africa</v>
      </c>
      <c r="U122" s="132">
        <f>VLOOKUP(B122,'INFORM Severity - hidden'!$C$5:$V$170,20,FALSE)</f>
        <v>44451</v>
      </c>
    </row>
    <row r="123" spans="1:21" x14ac:dyDescent="0.35">
      <c r="J123"/>
      <c r="K123"/>
      <c r="L123"/>
      <c r="M123"/>
      <c r="N123"/>
      <c r="O123"/>
      <c r="P123"/>
      <c r="Q123"/>
      <c r="R123"/>
      <c r="S123"/>
      <c r="T123"/>
    </row>
    <row r="124" spans="1:21" x14ac:dyDescent="0.35">
      <c r="J124"/>
      <c r="K124"/>
      <c r="L124"/>
      <c r="M124"/>
      <c r="N124"/>
      <c r="O124"/>
      <c r="P124"/>
      <c r="Q124"/>
      <c r="R124"/>
      <c r="S124"/>
      <c r="T124"/>
    </row>
    <row r="125" spans="1:21" x14ac:dyDescent="0.35">
      <c r="J125"/>
      <c r="K125"/>
      <c r="L125"/>
      <c r="M125"/>
      <c r="N125"/>
      <c r="O125"/>
      <c r="P125"/>
      <c r="Q125"/>
      <c r="R125"/>
      <c r="S125"/>
      <c r="T125"/>
    </row>
    <row r="126" spans="1:21" x14ac:dyDescent="0.35">
      <c r="J126"/>
      <c r="K126"/>
      <c r="L126"/>
      <c r="M126"/>
      <c r="N126"/>
      <c r="O126"/>
      <c r="P126"/>
      <c r="Q126"/>
      <c r="R126"/>
      <c r="S126"/>
      <c r="T126"/>
    </row>
    <row r="127" spans="1:21" x14ac:dyDescent="0.35">
      <c r="J127"/>
      <c r="K127"/>
      <c r="L127"/>
      <c r="M127"/>
      <c r="N127"/>
      <c r="O127"/>
      <c r="P127"/>
      <c r="Q127"/>
      <c r="R127"/>
      <c r="S127"/>
      <c r="T127"/>
    </row>
    <row r="128" spans="1:21" x14ac:dyDescent="0.35">
      <c r="J128"/>
      <c r="K128"/>
      <c r="L128"/>
      <c r="M128"/>
      <c r="N128"/>
      <c r="O128"/>
      <c r="P128"/>
      <c r="Q128"/>
      <c r="R128"/>
      <c r="S128"/>
      <c r="T128"/>
    </row>
    <row r="129" spans="10:20" x14ac:dyDescent="0.35">
      <c r="J129"/>
      <c r="K129"/>
      <c r="L129"/>
      <c r="M129"/>
      <c r="N129"/>
      <c r="O129"/>
      <c r="P129"/>
      <c r="Q129"/>
      <c r="R129"/>
      <c r="S129"/>
      <c r="T129"/>
    </row>
    <row r="130" spans="10:20" x14ac:dyDescent="0.35">
      <c r="J130"/>
      <c r="K130"/>
      <c r="L130"/>
      <c r="M130"/>
      <c r="N130"/>
      <c r="O130"/>
      <c r="P130"/>
      <c r="Q130"/>
      <c r="R130"/>
      <c r="S130"/>
      <c r="T130"/>
    </row>
    <row r="131" spans="10:20" x14ac:dyDescent="0.35">
      <c r="J131"/>
      <c r="K131"/>
      <c r="L131"/>
      <c r="M131"/>
      <c r="N131"/>
      <c r="O131"/>
      <c r="P131"/>
      <c r="Q131"/>
      <c r="R131"/>
      <c r="S131"/>
      <c r="T131"/>
    </row>
    <row r="132" spans="10:20" x14ac:dyDescent="0.35">
      <c r="J132"/>
      <c r="K132"/>
      <c r="L132"/>
      <c r="M132"/>
      <c r="N132"/>
      <c r="O132"/>
      <c r="P132"/>
      <c r="Q132"/>
      <c r="R132"/>
      <c r="S132"/>
      <c r="T132"/>
    </row>
    <row r="133" spans="10:20" x14ac:dyDescent="0.35">
      <c r="J133"/>
      <c r="K133"/>
      <c r="L133"/>
      <c r="M133"/>
      <c r="N133"/>
      <c r="O133"/>
      <c r="P133"/>
      <c r="Q133"/>
      <c r="R133"/>
      <c r="S133"/>
      <c r="T133"/>
    </row>
    <row r="134" spans="10:20" x14ac:dyDescent="0.35">
      <c r="J134"/>
      <c r="K134"/>
      <c r="L134"/>
      <c r="M134"/>
      <c r="N134"/>
      <c r="O134"/>
      <c r="P134"/>
      <c r="Q134"/>
      <c r="R134"/>
      <c r="S134"/>
      <c r="T134"/>
    </row>
  </sheetData>
  <autoFilter ref="A4:T143" xr:uid="{00000000-0009-0000-0000-000003000000}">
    <sortState xmlns:xlrd2="http://schemas.microsoft.com/office/spreadsheetml/2017/richdata2" ref="A5:T143">
      <sortCondition ref="G4:G143"/>
    </sortState>
  </autoFilter>
  <conditionalFormatting sqref="K5:K122">
    <cfRule type="cellIs" dxfId="522" priority="64" stopIfTrue="1" operator="between">
      <formula>4</formula>
      <formula>5</formula>
    </cfRule>
    <cfRule type="cellIs" dxfId="521" priority="70" stopIfTrue="1" operator="between">
      <formula>3</formula>
      <formula>4</formula>
    </cfRule>
    <cfRule type="cellIs" dxfId="520" priority="71" stopIfTrue="1" operator="between">
      <formula>2</formula>
      <formula>3</formula>
    </cfRule>
    <cfRule type="cellIs" dxfId="519" priority="72" stopIfTrue="1" operator="between">
      <formula>1</formula>
      <formula>2</formula>
    </cfRule>
    <cfRule type="cellIs" dxfId="518" priority="73" stopIfTrue="1" operator="between">
      <formula>0</formula>
      <formula>1</formula>
    </cfRule>
  </conditionalFormatting>
  <conditionalFormatting sqref="L5:M122">
    <cfRule type="cellIs" dxfId="517" priority="65" stopIfTrue="1" operator="between">
      <formula>4</formula>
      <formula>5</formula>
    </cfRule>
    <cfRule type="cellIs" dxfId="516" priority="66" stopIfTrue="1" operator="between">
      <formula>3</formula>
      <formula>4</formula>
    </cfRule>
    <cfRule type="cellIs" dxfId="515" priority="67" stopIfTrue="1" operator="between">
      <formula>2</formula>
      <formula>3</formula>
    </cfRule>
    <cfRule type="cellIs" dxfId="514" priority="68" stopIfTrue="1" operator="between">
      <formula>1</formula>
      <formula>2</formula>
    </cfRule>
    <cfRule type="cellIs" dxfId="513" priority="69" stopIfTrue="1" operator="between">
      <formula>0</formula>
      <formula>1</formula>
    </cfRule>
  </conditionalFormatting>
  <conditionalFormatting sqref="S5:S122">
    <cfRule type="cellIs" dxfId="512" priority="49" stopIfTrue="1" operator="between">
      <formula>4</formula>
      <formula>5</formula>
    </cfRule>
    <cfRule type="cellIs" dxfId="511" priority="50" stopIfTrue="1" operator="between">
      <formula>3</formula>
      <formula>4</formula>
    </cfRule>
    <cfRule type="cellIs" dxfId="510" priority="51" stopIfTrue="1" operator="between">
      <formula>2</formula>
      <formula>3</formula>
    </cfRule>
    <cfRule type="cellIs" dxfId="509" priority="52" stopIfTrue="1" operator="between">
      <formula>1</formula>
      <formula>2</formula>
    </cfRule>
    <cfRule type="cellIs" dxfId="508" priority="53" stopIfTrue="1" operator="between">
      <formula>0</formula>
      <formula>1</formula>
    </cfRule>
  </conditionalFormatting>
  <conditionalFormatting sqref="Q5:Q122">
    <cfRule type="cellIs" dxfId="507" priority="34" stopIfTrue="1" operator="between">
      <formula>4</formula>
      <formula>5</formula>
    </cfRule>
    <cfRule type="cellIs" dxfId="506" priority="35" stopIfTrue="1" operator="between">
      <formula>3</formula>
      <formula>4</formula>
    </cfRule>
    <cfRule type="cellIs" dxfId="505" priority="36" stopIfTrue="1" operator="between">
      <formula>2</formula>
      <formula>3</formula>
    </cfRule>
    <cfRule type="cellIs" dxfId="504" priority="37" stopIfTrue="1" operator="between">
      <formula>1</formula>
      <formula>2</formula>
    </cfRule>
    <cfRule type="cellIs" dxfId="503" priority="38" stopIfTrue="1" operator="between">
      <formula>0</formula>
      <formula>1</formula>
    </cfRule>
  </conditionalFormatting>
  <conditionalFormatting sqref="I5:I131">
    <cfRule type="cellIs" dxfId="502" priority="26" operator="equal">
      <formula>"Increasing"</formula>
    </cfRule>
    <cfRule type="cellIs" dxfId="501" priority="27" operator="equal">
      <formula>"Stable"</formula>
    </cfRule>
    <cfRule type="cellIs" dxfId="500" priority="28" operator="equal">
      <formula>"Decreasing"</formula>
    </cfRule>
  </conditionalFormatting>
  <conditionalFormatting sqref="R5:S122">
    <cfRule type="cellIs" dxfId="499" priority="44" stopIfTrue="1" operator="between">
      <formula>4</formula>
      <formula>5</formula>
    </cfRule>
    <cfRule type="cellIs" dxfId="498" priority="45" stopIfTrue="1" operator="between">
      <formula>3</formula>
      <formula>4</formula>
    </cfRule>
    <cfRule type="cellIs" dxfId="497" priority="46" stopIfTrue="1" operator="between">
      <formula>2</formula>
      <formula>3</formula>
    </cfRule>
    <cfRule type="cellIs" dxfId="496" priority="47" stopIfTrue="1" operator="between">
      <formula>1</formula>
      <formula>2</formula>
    </cfRule>
    <cfRule type="cellIs" dxfId="495" priority="48" stopIfTrue="1" operator="between">
      <formula>0</formula>
      <formula>1</formula>
    </cfRule>
  </conditionalFormatting>
  <conditionalFormatting sqref="G5:G131">
    <cfRule type="cellIs" dxfId="494" priority="16" stopIfTrue="1" operator="equal">
      <formula>5</formula>
    </cfRule>
    <cfRule type="cellIs" dxfId="493" priority="17" stopIfTrue="1" operator="equal">
      <formula>4</formula>
    </cfRule>
    <cfRule type="cellIs" dxfId="492" priority="18" stopIfTrue="1" operator="equal">
      <formula>3</formula>
    </cfRule>
    <cfRule type="cellIs" dxfId="491" priority="19" stopIfTrue="1" operator="equal">
      <formula>2</formula>
    </cfRule>
    <cfRule type="cellIs" dxfId="490" priority="20" stopIfTrue="1" operator="equal">
      <formula>1</formula>
    </cfRule>
  </conditionalFormatting>
  <conditionalFormatting sqref="H5:H131">
    <cfRule type="cellIs" dxfId="489" priority="11" stopIfTrue="1" operator="equal">
      <formula>"Very High"</formula>
    </cfRule>
    <cfRule type="cellIs" dxfId="488" priority="12" stopIfTrue="1" operator="equal">
      <formula>"High"</formula>
    </cfRule>
    <cfRule type="cellIs" dxfId="487" priority="13" stopIfTrue="1" operator="equal">
      <formula>"Medium"</formula>
    </cfRule>
    <cfRule type="cellIs" dxfId="486" priority="14" stopIfTrue="1" operator="equal">
      <formula>"Low"</formula>
    </cfRule>
    <cfRule type="cellIs" dxfId="485" priority="15" stopIfTrue="1" operator="equal">
      <formula>"Very Low"</formula>
    </cfRule>
  </conditionalFormatting>
  <conditionalFormatting sqref="N5:P122">
    <cfRule type="cellIs" dxfId="484" priority="6" stopIfTrue="1" operator="between">
      <formula>5</formula>
      <formula>5.9</formula>
    </cfRule>
    <cfRule type="cellIs" dxfId="483" priority="7" stopIfTrue="1" operator="between">
      <formula>4</formula>
      <formula>4.9</formula>
    </cfRule>
    <cfRule type="cellIs" dxfId="482" priority="8" stopIfTrue="1" operator="between">
      <formula>3</formula>
      <formula>3.9</formula>
    </cfRule>
    <cfRule type="cellIs" dxfId="481" priority="9" stopIfTrue="1" operator="between">
      <formula>2</formula>
      <formula>2.9</formula>
    </cfRule>
    <cfRule type="cellIs" dxfId="480" priority="10" stopIfTrue="1" operator="between">
      <formula>0</formula>
      <formula>1.9</formula>
    </cfRule>
  </conditionalFormatting>
  <conditionalFormatting sqref="J5:J122">
    <cfRule type="cellIs" dxfId="479" priority="1" stopIfTrue="1" operator="equal">
      <formula>"Very Low"</formula>
    </cfRule>
    <cfRule type="cellIs" dxfId="478" priority="2" stopIfTrue="1" operator="equal">
      <formula>"Low"</formula>
    </cfRule>
    <cfRule type="cellIs" dxfId="477" priority="3" stopIfTrue="1" operator="equal">
      <formula>"Medium"</formula>
    </cfRule>
    <cfRule type="cellIs" dxfId="476" priority="4" stopIfTrue="1" operator="equal">
      <formula>"High"</formula>
    </cfRule>
    <cfRule type="cellIs" dxfId="475"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76"/>
  <sheetViews>
    <sheetView zoomScale="80" zoomScaleNormal="80" workbookViewId="0">
      <selection activeCell="H77" sqref="H77:XFD1048576"/>
    </sheetView>
  </sheetViews>
  <sheetFormatPr defaultColWidth="8.54296875" defaultRowHeight="14.5" x14ac:dyDescent="0.35"/>
  <cols>
    <col min="1" max="1" width="43.54296875" style="208" bestFit="1" customWidth="1"/>
    <col min="2" max="2" width="9.453125" style="208" customWidth="1"/>
    <col min="3" max="3" width="17.54296875" style="208" customWidth="1"/>
    <col min="4" max="4" width="9.453125" style="208" customWidth="1"/>
    <col min="5" max="5" width="27.453125" style="208" bestFit="1" customWidth="1"/>
    <col min="6" max="7" width="9.453125" style="208" customWidth="1"/>
    <col min="8" max="8" width="9.54296875" customWidth="1"/>
    <col min="9" max="9" width="13.54296875" customWidth="1"/>
    <col min="10" max="10" width="9.54296875" customWidth="1"/>
    <col min="11" max="20" width="9.453125" customWidth="1"/>
    <col min="21" max="21" width="11.453125" bestFit="1" customWidth="1"/>
    <col min="22" max="22" width="8.54296875" customWidth="1"/>
  </cols>
  <sheetData>
    <row r="1" spans="1:21" s="208" customFormat="1" ht="23.25" customHeight="1" x14ac:dyDescent="0.5">
      <c r="A1" s="125" t="str">
        <f>"INFORM Severity Index - all countries. Release: "&amp;About!$A$5&amp;""</f>
        <v>INFORM Severity Index - all countries. Release: September 2021</v>
      </c>
      <c r="B1" s="48"/>
      <c r="C1" s="48"/>
      <c r="D1" s="48"/>
      <c r="E1" s="48"/>
      <c r="F1" s="48"/>
      <c r="G1" s="48"/>
      <c r="H1" s="48"/>
      <c r="I1" s="48"/>
      <c r="J1" s="48"/>
      <c r="K1" s="48"/>
      <c r="L1" s="48"/>
      <c r="M1" s="48"/>
      <c r="N1" s="48"/>
      <c r="O1" s="48"/>
      <c r="P1" s="48"/>
      <c r="Q1" s="48"/>
      <c r="R1" s="48"/>
      <c r="S1" s="48"/>
      <c r="T1" s="48"/>
      <c r="U1" s="48"/>
    </row>
    <row r="2" spans="1:21" s="208" customFormat="1" ht="96.75" customHeight="1" thickBot="1" x14ac:dyDescent="0.4">
      <c r="A2" s="11" t="s">
        <v>6726</v>
      </c>
      <c r="B2" s="11" t="s">
        <v>6728</v>
      </c>
      <c r="C2" s="11" t="s">
        <v>6729</v>
      </c>
      <c r="D2" s="5" t="s">
        <v>6730</v>
      </c>
      <c r="E2" s="11" t="s">
        <v>6731</v>
      </c>
      <c r="F2" s="70" t="s">
        <v>6732</v>
      </c>
      <c r="G2" s="71" t="s">
        <v>6733</v>
      </c>
      <c r="H2" s="70" t="s">
        <v>6733</v>
      </c>
      <c r="I2" s="72" t="s">
        <v>6734</v>
      </c>
      <c r="J2" s="72" t="s">
        <v>5</v>
      </c>
      <c r="K2" s="74" t="s">
        <v>6735</v>
      </c>
      <c r="L2" s="73" t="s">
        <v>6751</v>
      </c>
      <c r="M2" s="73" t="s">
        <v>6752</v>
      </c>
      <c r="N2" s="49" t="s">
        <v>6738</v>
      </c>
      <c r="O2" s="75" t="s">
        <v>6739</v>
      </c>
      <c r="P2" s="75" t="s">
        <v>6740</v>
      </c>
      <c r="Q2" s="76" t="s">
        <v>6741</v>
      </c>
      <c r="R2" s="77" t="s">
        <v>6742</v>
      </c>
      <c r="S2" s="77" t="s">
        <v>6743</v>
      </c>
      <c r="T2" s="53" t="s">
        <v>6744</v>
      </c>
      <c r="U2" s="124" t="s">
        <v>6745</v>
      </c>
    </row>
    <row r="3" spans="1:21" s="208" customFormat="1" ht="18" hidden="1" customHeight="1" thickTop="1" x14ac:dyDescent="0.4">
      <c r="A3" s="46" t="s">
        <v>6746</v>
      </c>
      <c r="B3" s="46"/>
      <c r="C3" s="46"/>
      <c r="D3" s="46"/>
      <c r="E3" s="46"/>
      <c r="F3" s="41"/>
      <c r="G3" s="41"/>
      <c r="H3" s="41"/>
      <c r="I3" s="67"/>
      <c r="J3" s="41"/>
      <c r="K3" s="40"/>
      <c r="L3" s="39"/>
      <c r="M3" s="39"/>
      <c r="N3" s="40"/>
      <c r="O3" s="41"/>
      <c r="P3" s="41"/>
      <c r="Q3" s="40"/>
      <c r="R3" s="39"/>
      <c r="S3" s="39"/>
      <c r="T3" s="1"/>
      <c r="U3" s="109"/>
    </row>
    <row r="4" spans="1:21" s="208" customFormat="1" ht="18" customHeight="1" thickTop="1" x14ac:dyDescent="0.4">
      <c r="A4" s="12" t="s">
        <v>6747</v>
      </c>
      <c r="B4" s="12"/>
      <c r="C4" s="12"/>
      <c r="D4" s="6" t="s">
        <v>6747</v>
      </c>
      <c r="E4" s="12"/>
      <c r="F4" s="34" t="s">
        <v>6748</v>
      </c>
      <c r="G4" s="34" t="s">
        <v>6748</v>
      </c>
      <c r="H4" s="34" t="s">
        <v>6749</v>
      </c>
      <c r="I4" s="34" t="s">
        <v>6750</v>
      </c>
      <c r="J4" s="34" t="s">
        <v>6749</v>
      </c>
      <c r="K4" s="34" t="s">
        <v>6748</v>
      </c>
      <c r="L4" s="34" t="s">
        <v>6748</v>
      </c>
      <c r="M4" s="34" t="s">
        <v>6748</v>
      </c>
      <c r="N4" s="34" t="s">
        <v>6748</v>
      </c>
      <c r="O4" s="34" t="s">
        <v>6748</v>
      </c>
      <c r="P4" s="34" t="s">
        <v>6748</v>
      </c>
      <c r="Q4" s="34" t="s">
        <v>6748</v>
      </c>
      <c r="R4" s="34" t="s">
        <v>6748</v>
      </c>
      <c r="S4" s="34" t="s">
        <v>6748</v>
      </c>
      <c r="T4" s="1"/>
      <c r="U4" s="109"/>
    </row>
    <row r="5" spans="1:21" s="208" customFormat="1" x14ac:dyDescent="0.35">
      <c r="A5" s="133" t="str">
        <f t="array" ref="A5">IFERROR(INDEX(Lists!$B$2:$B$153,SMALL(IF(Lists!$H$2:$H$153="Yes",ROW(Lists!$B$2:$B$153)),ROW(1:1))-1,1),"")</f>
        <v>Complex crisis in Afghanistan</v>
      </c>
      <c r="B5" s="134" t="str">
        <f>VLOOKUP(A5,Lists!$B$2:$G$153,2,FALSE)</f>
        <v>AFG001</v>
      </c>
      <c r="C5" s="134" t="str">
        <f>VLOOKUP(B5,'INFORM Severity - hidden'!$C$5:$D$160,2,FALSE)</f>
        <v>Afghanistan</v>
      </c>
      <c r="D5" s="134" t="str">
        <f>VLOOKUP(A5,Lists!$B$2:$G$153,3,FALSE)</f>
        <v>AFG</v>
      </c>
      <c r="E5" s="134" t="str">
        <f>VLOOKUP(A5,Lists!$B$2:$G$153,5,FALSE)</f>
        <v>Complex crisis</v>
      </c>
      <c r="F5" s="239">
        <f t="shared" ref="F5:F36" si="0">IF(OR(N5="x",K5="x"),"x",ROUND((5-GEOMEAN(((5-K5)/5*4+1),((5-N5)/5*4+1),((5-N5)/5*4+1)))/4*3.5+Q5*0.3,1))</f>
        <v>4.7</v>
      </c>
      <c r="G5" s="140">
        <f t="shared" ref="G5:G36" si="1">IF(F5="x","x",ROUNDUP(F5,0))</f>
        <v>5</v>
      </c>
      <c r="H5" s="140" t="str">
        <f t="shared" ref="H5:H36" si="2">IF(N5="x","x",IF(K5="x","x",(IF(G5=5,"Very High",IF(G5=4,"High",IF(G5=3,"Medium",IF(G5=2,"Low","Very Low")))))))</f>
        <v>Very High</v>
      </c>
      <c r="I5" s="240" t="str">
        <f>INDEX(Trends!$D$3:$D$404,MATCH(B5,Trends!$C$3:$C$404,0))</f>
        <v>Increasing</v>
      </c>
      <c r="J5" s="140" t="str">
        <f>VLOOKUP($B5,Reliability!$A$3:$I$170,9,FALSE)</f>
        <v>High</v>
      </c>
      <c r="K5" s="241">
        <f t="shared" ref="K5:K36" si="3">IF(OR(M5="x",L5="x"),"x",ROUND((5-GEOMEAN(((5-L5)/5*4+1),((5-M5)/5*4+1),((5-M5)/5*4+1)))/4*5,1))</f>
        <v>5</v>
      </c>
      <c r="L5" s="241">
        <f>VLOOKUP($B5,'Impact of the crisis'!$C$6:$N$170,12,FALSE)</f>
        <v>4.9000000000000004</v>
      </c>
      <c r="M5" s="241">
        <f>VLOOKUP($B5,'Impact of the crisis'!$C$6:$AB$170,26,FALSE)</f>
        <v>5</v>
      </c>
      <c r="N5" s="241">
        <f>VLOOKUP($B5,'Conditions of people affected'!$C$6:$R$170,16,FALSE)</f>
        <v>4.5</v>
      </c>
      <c r="O5" s="241">
        <f>VLOOKUP($B5,'Conditions of people affected'!$C$6:$R$170,9,FALSE)</f>
        <v>5</v>
      </c>
      <c r="P5" s="241">
        <f>VLOOKUP($B5,'Conditions of people affected'!$C$6:$R$170,15,FALSE)</f>
        <v>4</v>
      </c>
      <c r="Q5" s="241">
        <f t="shared" ref="Q5:Q36" si="4">IF(OR(S5="x",R5="x"),R5,ROUND((5-GEOMEAN(((5-R5)/5*4+1),((5-S5)/5*4+1)))/4*5,1))</f>
        <v>4.9000000000000004</v>
      </c>
      <c r="R5" s="241">
        <f>VLOOKUP($B5,'Complexity of the crisis'!$C$6:$AN$170,22,FALSE)</f>
        <v>4.8</v>
      </c>
      <c r="S5" s="242">
        <f>VLOOKUP($B5,'Complexity of the crisis'!$C$6:$AN$170,38,FALSE)</f>
        <v>5</v>
      </c>
      <c r="T5" s="139" t="str">
        <f>VLOOKUP(B5,Lists!$C$3:$E$163,3,FALSE)</f>
        <v>Asia</v>
      </c>
      <c r="U5" s="149">
        <f>VLOOKUP(B5,'INFORM Severity - hidden'!$C$5:$V$170,20,FALSE)</f>
        <v>44454</v>
      </c>
    </row>
    <row r="6" spans="1:21" s="208" customFormat="1" x14ac:dyDescent="0.35">
      <c r="A6" s="135" t="str">
        <f t="array" ref="A6">IFERROR(INDEX(Lists!$B$2:$B$153,SMALL(IF(Lists!$H$2:$H$153="Yes",ROW(Lists!$B$2:$B$153)),ROW(2:2))-1,1),"")</f>
        <v>Nagorno-Karabakh Conflict in Armenia</v>
      </c>
      <c r="B6" s="136" t="str">
        <f>VLOOKUP(A6,Lists!$B$2:$G$153,2,FALSE)</f>
        <v>ARM002</v>
      </c>
      <c r="C6" s="136" t="str">
        <f>VLOOKUP(B6,'INFORM Severity - hidden'!$C$5:$D$160,2,FALSE)</f>
        <v>Armenia</v>
      </c>
      <c r="D6" s="136" t="str">
        <f>VLOOKUP(A6,Lists!$B$2:$G$153,3,FALSE)</f>
        <v>ARM</v>
      </c>
      <c r="E6" s="136" t="str">
        <f>VLOOKUP(A6,Lists!$B$2:$G$153,5,FALSE)</f>
        <v>Conflict</v>
      </c>
      <c r="F6" s="239">
        <f t="shared" si="0"/>
        <v>1.7</v>
      </c>
      <c r="G6" s="140">
        <f t="shared" si="1"/>
        <v>2</v>
      </c>
      <c r="H6" s="140" t="str">
        <f t="shared" si="2"/>
        <v>Low</v>
      </c>
      <c r="I6" s="240" t="str">
        <f>INDEX(Trends!$D$3:$D$404,MATCH(B6,Trends!$C$3:$C$404,0))</f>
        <v>Stable</v>
      </c>
      <c r="J6" s="140" t="str">
        <f>VLOOKUP($B6,Reliability!$A$3:$I$170,9,FALSE)</f>
        <v>High</v>
      </c>
      <c r="K6" s="241">
        <f t="shared" si="3"/>
        <v>2.2999999999999998</v>
      </c>
      <c r="L6" s="241">
        <f>VLOOKUP($B6,'Impact of the crisis'!$C$6:$N$170,12,FALSE)</f>
        <v>3.5</v>
      </c>
      <c r="M6" s="241">
        <f>VLOOKUP($B6,'Impact of the crisis'!$C$6:$AB$170,26,FALSE)</f>
        <v>1.5</v>
      </c>
      <c r="N6" s="241">
        <f>VLOOKUP($B6,'Conditions of people affected'!$C$6:$R$170,16,FALSE)</f>
        <v>1.2</v>
      </c>
      <c r="O6" s="241">
        <f>VLOOKUP($B6,'Conditions of people affected'!$C$6:$R$170,9,FALSE)</f>
        <v>1.4</v>
      </c>
      <c r="P6" s="241">
        <f>VLOOKUP($B6,'Conditions of people affected'!$C$6:$R$170,15,FALSE)</f>
        <v>1</v>
      </c>
      <c r="Q6" s="241">
        <f t="shared" si="4"/>
        <v>1.9</v>
      </c>
      <c r="R6" s="241">
        <f>VLOOKUP($B6,'Complexity of the crisis'!$C$6:$AN$170,22,FALSE)</f>
        <v>2.2000000000000002</v>
      </c>
      <c r="S6" s="242">
        <f>VLOOKUP($B6,'Complexity of the crisis'!$C$6:$AN$170,38,FALSE)</f>
        <v>1.5</v>
      </c>
      <c r="T6" s="139" t="str">
        <f>VLOOKUP(B6,Lists!$C$3:$E$163,3,FALSE)</f>
        <v>Middle east</v>
      </c>
      <c r="U6" s="149">
        <f>VLOOKUP(B6,'INFORM Severity - hidden'!$C$5:$V$170,20,FALSE)</f>
        <v>44413</v>
      </c>
    </row>
    <row r="7" spans="1:21" s="208" customFormat="1" x14ac:dyDescent="0.35">
      <c r="A7" s="135" t="str">
        <f t="array" ref="A7">IFERROR(INDEX(Lists!$B$2:$B$153,SMALL(IF(Lists!$H$2:$H$153="Yes",ROW(Lists!$B$2:$B$153)),ROW(3:3))-1,1),"")</f>
        <v>Nagorno-Karabakh conflict in Azerbaijan</v>
      </c>
      <c r="B7" s="136" t="str">
        <f>VLOOKUP(A7,Lists!$B$2:$G$153,2,FALSE)</f>
        <v>AZE002</v>
      </c>
      <c r="C7" s="136" t="str">
        <f>VLOOKUP(B7,'INFORM Severity - hidden'!$C$5:$D$160,2,FALSE)</f>
        <v>Azerbaijan</v>
      </c>
      <c r="D7" s="136" t="str">
        <f>VLOOKUP(A7,Lists!$B$2:$G$153,3,FALSE)</f>
        <v>AZE</v>
      </c>
      <c r="E7" s="136" t="str">
        <f>VLOOKUP(A7,Lists!$B$2:$G$153,5,FALSE)</f>
        <v>Conflict</v>
      </c>
      <c r="F7" s="239" t="str">
        <f t="shared" si="0"/>
        <v>x</v>
      </c>
      <c r="G7" s="140" t="str">
        <f t="shared" si="1"/>
        <v>x</v>
      </c>
      <c r="H7" s="140" t="str">
        <f t="shared" si="2"/>
        <v>x</v>
      </c>
      <c r="I7" s="240" t="str">
        <f>INDEX(Trends!$D$3:$D$404,MATCH(B7,Trends!$C$3:$C$404,0))</f>
        <v>-</v>
      </c>
      <c r="J7" s="140" t="str">
        <f>VLOOKUP($B7,Reliability!$A$3:$I$170,9,FALSE)</f>
        <v>Low</v>
      </c>
      <c r="K7" s="241">
        <f t="shared" si="3"/>
        <v>3.1</v>
      </c>
      <c r="L7" s="241">
        <f>VLOOKUP($B7,'Impact of the crisis'!$C$6:$N$170,12,FALSE)</f>
        <v>2.5</v>
      </c>
      <c r="M7" s="241">
        <f>VLOOKUP($B7,'Impact of the crisis'!$C$6:$AB$170,26,FALSE)</f>
        <v>3.4</v>
      </c>
      <c r="N7" s="241" t="str">
        <f>VLOOKUP($B7,'Conditions of people affected'!$C$6:$R$170,16,FALSE)</f>
        <v>x</v>
      </c>
      <c r="O7" s="241" t="str">
        <f>VLOOKUP($B7,'Conditions of people affected'!$C$6:$R$170,9,FALSE)</f>
        <v>x</v>
      </c>
      <c r="P7" s="241" t="str">
        <f>VLOOKUP($B7,'Conditions of people affected'!$C$6:$R$170,15,FALSE)</f>
        <v>x</v>
      </c>
      <c r="Q7" s="241">
        <f t="shared" si="4"/>
        <v>3.3</v>
      </c>
      <c r="R7" s="241">
        <f>VLOOKUP($B7,'Complexity of the crisis'!$C$6:$AN$170,22,FALSE)</f>
        <v>4</v>
      </c>
      <c r="S7" s="242">
        <f>VLOOKUP($B7,'Complexity of the crisis'!$C$6:$AN$170,38,FALSE)</f>
        <v>2.5</v>
      </c>
      <c r="T7" s="139" t="str">
        <f>VLOOKUP(B7,Lists!$C$3:$E$163,3,FALSE)</f>
        <v>Middle east</v>
      </c>
      <c r="U7" s="149">
        <f>VLOOKUP(B7,'INFORM Severity - hidden'!$C$5:$V$170,20,FALSE)</f>
        <v>44349</v>
      </c>
    </row>
    <row r="8" spans="1:21" s="208" customFormat="1" x14ac:dyDescent="0.35">
      <c r="A8" s="135" t="str">
        <f t="array" ref="A8">IFERROR(INDEX(Lists!$B$2:$B$153,SMALL(IF(Lists!$H$2:$H$153="Yes",ROW(Lists!$B$2:$B$153)),ROW(4:4))-1,1),"")</f>
        <v>Complex in Burundi</v>
      </c>
      <c r="B8" s="136" t="str">
        <f>VLOOKUP(A8,Lists!$B$2:$G$153,2,FALSE)</f>
        <v>BDI001</v>
      </c>
      <c r="C8" s="136" t="str">
        <f>VLOOKUP(B8,'INFORM Severity - hidden'!$C$5:$D$160,2,FALSE)</f>
        <v>Burundi</v>
      </c>
      <c r="D8" s="136" t="str">
        <f>VLOOKUP(A8,Lists!$B$2:$G$153,3,FALSE)</f>
        <v>BDI</v>
      </c>
      <c r="E8" s="136" t="str">
        <f>VLOOKUP(A8,Lists!$B$2:$G$153,5,FALSE)</f>
        <v>Complex crisis</v>
      </c>
      <c r="F8" s="239">
        <f t="shared" si="0"/>
        <v>3.9</v>
      </c>
      <c r="G8" s="140">
        <f t="shared" si="1"/>
        <v>4</v>
      </c>
      <c r="H8" s="140" t="str">
        <f t="shared" si="2"/>
        <v>High</v>
      </c>
      <c r="I8" s="240" t="str">
        <f>INDEX(Trends!$D$3:$D$404,MATCH(B8,Trends!$C$3:$C$404,0))</f>
        <v>Increasing</v>
      </c>
      <c r="J8" s="140" t="str">
        <f>VLOOKUP($B8,Reliability!$A$3:$I$170,9,FALSE)</f>
        <v>High</v>
      </c>
      <c r="K8" s="241">
        <f t="shared" si="3"/>
        <v>3.9</v>
      </c>
      <c r="L8" s="241">
        <f>VLOOKUP($B8,'Impact of the crisis'!$C$6:$N$170,12,FALSE)</f>
        <v>4</v>
      </c>
      <c r="M8" s="241">
        <f>VLOOKUP($B8,'Impact of the crisis'!$C$6:$AB$170,26,FALSE)</f>
        <v>3.8</v>
      </c>
      <c r="N8" s="241">
        <f>VLOOKUP($B8,'Conditions of people affected'!$C$6:$R$170,16,FALSE)</f>
        <v>4</v>
      </c>
      <c r="O8" s="241">
        <f>VLOOKUP($B8,'Conditions of people affected'!$C$6:$R$170,9,FALSE)</f>
        <v>4</v>
      </c>
      <c r="P8" s="241">
        <f>VLOOKUP($B8,'Conditions of people affected'!$C$6:$R$170,15,FALSE)</f>
        <v>4</v>
      </c>
      <c r="Q8" s="241">
        <f t="shared" si="4"/>
        <v>3.6</v>
      </c>
      <c r="R8" s="241">
        <f>VLOOKUP($B8,'Complexity of the crisis'!$C$6:$AN$170,22,FALSE)</f>
        <v>3.6</v>
      </c>
      <c r="S8" s="242">
        <f>VLOOKUP($B8,'Complexity of the crisis'!$C$6:$AN$170,38,FALSE)</f>
        <v>3.5</v>
      </c>
      <c r="T8" s="139" t="str">
        <f>VLOOKUP(B8,Lists!$C$3:$E$163,3,FALSE)</f>
        <v>Africa</v>
      </c>
      <c r="U8" s="149">
        <f>VLOOKUP(B8,'INFORM Severity - hidden'!$C$5:$V$170,20,FALSE)</f>
        <v>44356</v>
      </c>
    </row>
    <row r="9" spans="1:21" s="208" customFormat="1" x14ac:dyDescent="0.35">
      <c r="A9" s="135" t="str">
        <f t="array" ref="A9">IFERROR(INDEX(Lists!$B$2:$B$153,SMALL(IF(Lists!$H$2:$H$153="Yes",ROW(Lists!$B$2:$B$153)),ROW(5:5))-1,1),"")</f>
        <v>Conflict in Burkina Faso</v>
      </c>
      <c r="B9" s="136" t="str">
        <f>VLOOKUP(A9,Lists!$B$2:$G$153,2,FALSE)</f>
        <v>BFA002</v>
      </c>
      <c r="C9" s="136" t="str">
        <f>VLOOKUP(B9,'INFORM Severity - hidden'!$C$5:$D$160,2,FALSE)</f>
        <v>Burkina Faso</v>
      </c>
      <c r="D9" s="136" t="str">
        <f>VLOOKUP(A9,Lists!$B$2:$G$153,3,FALSE)</f>
        <v>BFA</v>
      </c>
      <c r="E9" s="136" t="str">
        <f>VLOOKUP(A9,Lists!$B$2:$G$153,5,FALSE)</f>
        <v>Conflict</v>
      </c>
      <c r="F9" s="239">
        <f t="shared" si="0"/>
        <v>4.0999999999999996</v>
      </c>
      <c r="G9" s="140">
        <f t="shared" si="1"/>
        <v>5</v>
      </c>
      <c r="H9" s="140" t="str">
        <f t="shared" si="2"/>
        <v>Very High</v>
      </c>
      <c r="I9" s="240" t="str">
        <f>INDEX(Trends!$D$3:$D$404,MATCH(B9,Trends!$C$3:$C$404,0))</f>
        <v>Increasing</v>
      </c>
      <c r="J9" s="140" t="str">
        <f>VLOOKUP($B9,Reliability!$A$3:$I$170,9,FALSE)</f>
        <v>Very High</v>
      </c>
      <c r="K9" s="241">
        <f t="shared" si="3"/>
        <v>4.0999999999999996</v>
      </c>
      <c r="L9" s="241">
        <f>VLOOKUP($B9,'Impact of the crisis'!$C$6:$N$170,12,FALSE)</f>
        <v>2.5</v>
      </c>
      <c r="M9" s="241">
        <f>VLOOKUP($B9,'Impact of the crisis'!$C$6:$AB$170,26,FALSE)</f>
        <v>4.5999999999999996</v>
      </c>
      <c r="N9" s="241">
        <f>VLOOKUP($B9,'Conditions of people affected'!$C$6:$R$170,16,FALSE)</f>
        <v>4.3</v>
      </c>
      <c r="O9" s="241">
        <f>VLOOKUP($B9,'Conditions of people affected'!$C$6:$R$170,9,FALSE)</f>
        <v>3.6</v>
      </c>
      <c r="P9" s="241">
        <f>VLOOKUP($B9,'Conditions of people affected'!$C$6:$R$170,15,FALSE)</f>
        <v>5</v>
      </c>
      <c r="Q9" s="241">
        <f t="shared" si="4"/>
        <v>3.7</v>
      </c>
      <c r="R9" s="241">
        <f>VLOOKUP($B9,'Complexity of the crisis'!$C$6:$AN$170,22,FALSE)</f>
        <v>3.9</v>
      </c>
      <c r="S9" s="242">
        <f>VLOOKUP($B9,'Complexity of the crisis'!$C$6:$AN$170,38,FALSE)</f>
        <v>3.5</v>
      </c>
      <c r="T9" s="139" t="str">
        <f>VLOOKUP(B9,Lists!$C$3:$E$163,3,FALSE)</f>
        <v>Africa</v>
      </c>
      <c r="U9" s="149">
        <f>VLOOKUP(B9,'INFORM Severity - hidden'!$C$5:$V$170,20,FALSE)</f>
        <v>44377</v>
      </c>
    </row>
    <row r="10" spans="1:21" s="208" customFormat="1" x14ac:dyDescent="0.35">
      <c r="A10" s="135" t="str">
        <f t="array" ref="A10">IFERROR(INDEX(Lists!$B$2:$B$153,SMALL(IF(Lists!$H$2:$H$153="Yes",ROW(Lists!$B$2:$B$153)),ROW(6:6))-1,1),"")</f>
        <v>Rohingya refugee crisis</v>
      </c>
      <c r="B10" s="136" t="str">
        <f>VLOOKUP(A10,Lists!$B$2:$G$153,2,FALSE)</f>
        <v>BGD002</v>
      </c>
      <c r="C10" s="136" t="str">
        <f>VLOOKUP(B10,'INFORM Severity - hidden'!$C$5:$D$160,2,FALSE)</f>
        <v>Bangladesh</v>
      </c>
      <c r="D10" s="136" t="str">
        <f>VLOOKUP(A10,Lists!$B$2:$G$153,3,FALSE)</f>
        <v>BGD</v>
      </c>
      <c r="E10" s="136" t="str">
        <f>VLOOKUP(A10,Lists!$B$2:$G$153,5,FALSE)</f>
        <v>International displacement</v>
      </c>
      <c r="F10" s="239">
        <f t="shared" si="0"/>
        <v>3.2</v>
      </c>
      <c r="G10" s="140">
        <f t="shared" si="1"/>
        <v>4</v>
      </c>
      <c r="H10" s="140" t="str">
        <f t="shared" si="2"/>
        <v>High</v>
      </c>
      <c r="I10" s="240" t="str">
        <f>INDEX(Trends!$D$3:$D$404,MATCH(B10,Trends!$C$3:$C$404,0))</f>
        <v>Increasing</v>
      </c>
      <c r="J10" s="140" t="str">
        <f>VLOOKUP($B10,Reliability!$A$3:$I$170,9,FALSE)</f>
        <v>Very High</v>
      </c>
      <c r="K10" s="241">
        <f t="shared" si="3"/>
        <v>2.8</v>
      </c>
      <c r="L10" s="241">
        <f>VLOOKUP($B10,'Impact of the crisis'!$C$6:$N$170,12,FALSE)</f>
        <v>0.1</v>
      </c>
      <c r="M10" s="241">
        <f>VLOOKUP($B10,'Impact of the crisis'!$C$6:$AB$170,26,FALSE)</f>
        <v>3.7</v>
      </c>
      <c r="N10" s="241">
        <f>VLOOKUP($B10,'Conditions of people affected'!$C$6:$R$170,16,FALSE)</f>
        <v>3.3</v>
      </c>
      <c r="O10" s="241">
        <f>VLOOKUP($B10,'Conditions of people affected'!$C$6:$R$170,9,FALSE)</f>
        <v>3.6</v>
      </c>
      <c r="P10" s="241">
        <f>VLOOKUP($B10,'Conditions of people affected'!$C$6:$R$170,15,FALSE)</f>
        <v>3</v>
      </c>
      <c r="Q10" s="241">
        <f t="shared" si="4"/>
        <v>3.2</v>
      </c>
      <c r="R10" s="241">
        <f>VLOOKUP($B10,'Complexity of the crisis'!$C$6:$AN$170,22,FALSE)</f>
        <v>3.3</v>
      </c>
      <c r="S10" s="242">
        <f>VLOOKUP($B10,'Complexity of the crisis'!$C$6:$AN$170,38,FALSE)</f>
        <v>3</v>
      </c>
      <c r="T10" s="139" t="str">
        <f>VLOOKUP(B10,Lists!$C$3:$E$163,3,FALSE)</f>
        <v>Asia</v>
      </c>
      <c r="U10" s="149">
        <f>VLOOKUP(B10,'INFORM Severity - hidden'!$C$5:$V$170,20,FALSE)</f>
        <v>44466</v>
      </c>
    </row>
    <row r="11" spans="1:21" s="208" customFormat="1" x14ac:dyDescent="0.35">
      <c r="A11" s="135" t="str">
        <f t="array" ref="A11">IFERROR(INDEX(Lists!$B$2:$B$153,SMALL(IF(Lists!$H$2:$H$153="Yes",ROW(Lists!$B$2:$B$153)),ROW(7:7))-1,1),"")</f>
        <v>Venezuela displacement in Brazil</v>
      </c>
      <c r="B11" s="136" t="str">
        <f>VLOOKUP(A11,Lists!$B$2:$G$153,2,FALSE)</f>
        <v>BRA002</v>
      </c>
      <c r="C11" s="136" t="str">
        <f>VLOOKUP(B11,'INFORM Severity - hidden'!$C$5:$D$160,2,FALSE)</f>
        <v>Brazil</v>
      </c>
      <c r="D11" s="136" t="str">
        <f>VLOOKUP(A11,Lists!$B$2:$G$153,3,FALSE)</f>
        <v>BRA</v>
      </c>
      <c r="E11" s="136" t="str">
        <f>VLOOKUP(A11,Lists!$B$2:$G$153,5,FALSE)</f>
        <v>International displacement</v>
      </c>
      <c r="F11" s="239">
        <f t="shared" si="0"/>
        <v>2.6</v>
      </c>
      <c r="G11" s="140">
        <f t="shared" si="1"/>
        <v>3</v>
      </c>
      <c r="H11" s="140" t="str">
        <f t="shared" si="2"/>
        <v>Medium</v>
      </c>
      <c r="I11" s="240" t="str">
        <f>INDEX(Trends!$D$3:$D$404,MATCH(B11,Trends!$C$3:$C$404,0))</f>
        <v>Increasing</v>
      </c>
      <c r="J11" s="140" t="str">
        <f>VLOOKUP($B11,Reliability!$A$3:$I$170,9,FALSE)</f>
        <v>Medium</v>
      </c>
      <c r="K11" s="241">
        <f t="shared" si="3"/>
        <v>2.2999999999999998</v>
      </c>
      <c r="L11" s="241">
        <f>VLOOKUP($B11,'Impact of the crisis'!$C$6:$N$170,12,FALSE)</f>
        <v>1.2</v>
      </c>
      <c r="M11" s="241">
        <f>VLOOKUP($B11,'Impact of the crisis'!$C$6:$AB$170,26,FALSE)</f>
        <v>2.8</v>
      </c>
      <c r="N11" s="241">
        <f>VLOOKUP($B11,'Conditions of people affected'!$C$6:$R$170,16,FALSE)</f>
        <v>2.9</v>
      </c>
      <c r="O11" s="241">
        <f>VLOOKUP($B11,'Conditions of people affected'!$C$6:$R$170,9,FALSE)</f>
        <v>2.8</v>
      </c>
      <c r="P11" s="241">
        <f>VLOOKUP($B11,'Conditions of people affected'!$C$6:$R$170,15,FALSE)</f>
        <v>3</v>
      </c>
      <c r="Q11" s="241">
        <f t="shared" si="4"/>
        <v>2.5</v>
      </c>
      <c r="R11" s="241">
        <f>VLOOKUP($B11,'Complexity of the crisis'!$C$6:$AN$170,22,FALSE)</f>
        <v>3</v>
      </c>
      <c r="S11" s="242">
        <f>VLOOKUP($B11,'Complexity of the crisis'!$C$6:$AN$170,38,FALSE)</f>
        <v>2</v>
      </c>
      <c r="T11" s="139" t="str">
        <f>VLOOKUP(B11,Lists!$C$3:$E$163,3,FALSE)</f>
        <v>Americas</v>
      </c>
      <c r="U11" s="149">
        <f>VLOOKUP(B11,'INFORM Severity - hidden'!$C$5:$V$170,20,FALSE)</f>
        <v>44358</v>
      </c>
    </row>
    <row r="12" spans="1:21" s="208" customFormat="1" x14ac:dyDescent="0.35">
      <c r="A12" s="135" t="str">
        <f t="array" ref="A12">IFERROR(INDEX(Lists!$B$2:$B$153,SMALL(IF(Lists!$H$2:$H$153="Yes",ROW(Lists!$B$2:$B$153)),ROW(8:8))-1,1),"")</f>
        <v>Complex crisis in CAR</v>
      </c>
      <c r="B12" s="136" t="str">
        <f>VLOOKUP(A12,Lists!$B$2:$G$153,2,FALSE)</f>
        <v>CAF001</v>
      </c>
      <c r="C12" s="136" t="str">
        <f>VLOOKUP(B12,'INFORM Severity - hidden'!$C$5:$D$160,2,FALSE)</f>
        <v>CAR</v>
      </c>
      <c r="D12" s="136" t="str">
        <f>VLOOKUP(A12,Lists!$B$2:$G$153,3,FALSE)</f>
        <v>CAF</v>
      </c>
      <c r="E12" s="136" t="str">
        <f>VLOOKUP(A12,Lists!$B$2:$G$153,5,FALSE)</f>
        <v>Complex crisis</v>
      </c>
      <c r="F12" s="239">
        <f t="shared" si="0"/>
        <v>4.3</v>
      </c>
      <c r="G12" s="140">
        <f t="shared" si="1"/>
        <v>5</v>
      </c>
      <c r="H12" s="140" t="str">
        <f t="shared" si="2"/>
        <v>Very High</v>
      </c>
      <c r="I12" s="240" t="str">
        <f>INDEX(Trends!$D$3:$D$404,MATCH(B12,Trends!$C$3:$C$404,0))</f>
        <v>Increasing</v>
      </c>
      <c r="J12" s="140" t="str">
        <f>VLOOKUP($B12,Reliability!$A$3:$I$170,9,FALSE)</f>
        <v>Medium</v>
      </c>
      <c r="K12" s="241">
        <f t="shared" si="3"/>
        <v>4.4000000000000004</v>
      </c>
      <c r="L12" s="241">
        <f>VLOOKUP($B12,'Impact of the crisis'!$C$6:$N$170,12,FALSE)</f>
        <v>4.3</v>
      </c>
      <c r="M12" s="241">
        <f>VLOOKUP($B12,'Impact of the crisis'!$C$6:$AB$170,26,FALSE)</f>
        <v>4.5</v>
      </c>
      <c r="N12" s="241">
        <f>VLOOKUP($B12,'Conditions of people affected'!$C$6:$R$170,16,FALSE)</f>
        <v>4.05</v>
      </c>
      <c r="O12" s="241">
        <f>VLOOKUP($B12,'Conditions of people affected'!$C$6:$R$170,9,FALSE)</f>
        <v>4.0999999999999996</v>
      </c>
      <c r="P12" s="241">
        <f>VLOOKUP($B12,'Conditions of people affected'!$C$6:$R$170,15,FALSE)</f>
        <v>4</v>
      </c>
      <c r="Q12" s="241">
        <f t="shared" si="4"/>
        <v>4.5</v>
      </c>
      <c r="R12" s="241">
        <f>VLOOKUP($B12,'Complexity of the crisis'!$C$6:$AN$170,22,FALSE)</f>
        <v>4.5</v>
      </c>
      <c r="S12" s="242">
        <f>VLOOKUP($B12,'Complexity of the crisis'!$C$6:$AN$170,38,FALSE)</f>
        <v>4.5</v>
      </c>
      <c r="T12" s="139" t="str">
        <f>VLOOKUP(B12,Lists!$C$3:$E$163,3,FALSE)</f>
        <v>Africa</v>
      </c>
      <c r="U12" s="149">
        <f>VLOOKUP(B12,'INFORM Severity - hidden'!$C$5:$V$170,20,FALSE)</f>
        <v>44467</v>
      </c>
    </row>
    <row r="13" spans="1:21" s="208" customFormat="1" x14ac:dyDescent="0.35">
      <c r="A13" s="135" t="str">
        <f t="array" ref="A13">IFERROR(INDEX(Lists!$B$2:$B$153,SMALL(IF(Lists!$H$2:$H$153="Yes",ROW(Lists!$B$2:$B$153)),ROW(9:9))-1,1),"")</f>
        <v>Multiple crises in Cameroon</v>
      </c>
      <c r="B13" s="136" t="str">
        <f>VLOOKUP(A13,Lists!$B$2:$G$153,2,FALSE)</f>
        <v>CMR001</v>
      </c>
      <c r="C13" s="136" t="str">
        <f>VLOOKUP(B13,'INFORM Severity - hidden'!$C$5:$D$160,2,FALSE)</f>
        <v>Cameroon</v>
      </c>
      <c r="D13" s="136" t="str">
        <f>VLOOKUP(A13,Lists!$B$2:$G$153,3,FALSE)</f>
        <v>CMR</v>
      </c>
      <c r="E13" s="136" t="str">
        <f>VLOOKUP(A13,Lists!$B$2:$G$153,5,FALSE)</f>
        <v>Multiple crises country</v>
      </c>
      <c r="F13" s="239">
        <f t="shared" si="0"/>
        <v>4.2</v>
      </c>
      <c r="G13" s="140">
        <f t="shared" si="1"/>
        <v>5</v>
      </c>
      <c r="H13" s="140" t="str">
        <f t="shared" si="2"/>
        <v>Very High</v>
      </c>
      <c r="I13" s="240" t="str">
        <f>INDEX(Trends!$D$3:$D$404,MATCH(B13,Trends!$C$3:$C$404,0))</f>
        <v>Increasing</v>
      </c>
      <c r="J13" s="140" t="str">
        <f>VLOOKUP($B13,Reliability!$A$3:$I$170,9,FALSE)</f>
        <v>High</v>
      </c>
      <c r="K13" s="241">
        <f t="shared" si="3"/>
        <v>4.0999999999999996</v>
      </c>
      <c r="L13" s="241">
        <f>VLOOKUP($B13,'Impact of the crisis'!$C$6:$N$170,12,FALSE)</f>
        <v>4.7</v>
      </c>
      <c r="M13" s="241">
        <f>VLOOKUP($B13,'Impact of the crisis'!$C$6:$AB$170,26,FALSE)</f>
        <v>3.7</v>
      </c>
      <c r="N13" s="241">
        <f>VLOOKUP($B13,'Conditions of people affected'!$C$6:$R$170,16,FALSE)</f>
        <v>4.1500000000000004</v>
      </c>
      <c r="O13" s="241">
        <f>VLOOKUP($B13,'Conditions of people affected'!$C$6:$R$170,9,FALSE)</f>
        <v>4.3</v>
      </c>
      <c r="P13" s="241">
        <f>VLOOKUP($B13,'Conditions of people affected'!$C$6:$R$170,15,FALSE)</f>
        <v>4</v>
      </c>
      <c r="Q13" s="241">
        <f t="shared" si="4"/>
        <v>4.4000000000000004</v>
      </c>
      <c r="R13" s="241">
        <f>VLOOKUP($B13,'Complexity of the crisis'!$C$6:$AN$170,22,FALSE)</f>
        <v>4.2</v>
      </c>
      <c r="S13" s="242">
        <f>VLOOKUP($B13,'Complexity of the crisis'!$C$6:$AN$170,38,FALSE)</f>
        <v>4.5</v>
      </c>
      <c r="T13" s="139" t="str">
        <f>VLOOKUP(B13,Lists!$C$3:$E$163,3,FALSE)</f>
        <v>Africa</v>
      </c>
      <c r="U13" s="149">
        <f>VLOOKUP(B13,'INFORM Severity - hidden'!$C$5:$V$170,20,FALSE)</f>
        <v>44354</v>
      </c>
    </row>
    <row r="14" spans="1:21" s="208" customFormat="1" x14ac:dyDescent="0.35">
      <c r="A14" s="135" t="str">
        <f t="array" ref="A14">IFERROR(INDEX(Lists!$B$2:$B$153,SMALL(IF(Lists!$H$2:$H$153="Yes",ROW(Lists!$B$2:$B$153)),ROW(10:10))-1,1),"")</f>
        <v>Complex crisis in DRC</v>
      </c>
      <c r="B14" s="136" t="str">
        <f>VLOOKUP(A14,Lists!$B$2:$G$153,2,FALSE)</f>
        <v>COD001</v>
      </c>
      <c r="C14" s="136" t="str">
        <f>VLOOKUP(B14,'INFORM Severity - hidden'!$C$5:$D$160,2,FALSE)</f>
        <v>DRC</v>
      </c>
      <c r="D14" s="136" t="str">
        <f>VLOOKUP(A14,Lists!$B$2:$G$153,3,FALSE)</f>
        <v>COD</v>
      </c>
      <c r="E14" s="136" t="str">
        <f>VLOOKUP(A14,Lists!$B$2:$G$153,5,FALSE)</f>
        <v>Complex crisis</v>
      </c>
      <c r="F14" s="239">
        <f t="shared" si="0"/>
        <v>4.5999999999999996</v>
      </c>
      <c r="G14" s="140">
        <f t="shared" si="1"/>
        <v>5</v>
      </c>
      <c r="H14" s="140" t="str">
        <f t="shared" si="2"/>
        <v>Very High</v>
      </c>
      <c r="I14" s="240" t="str">
        <f>INDEX(Trends!$D$3:$D$404,MATCH(B14,Trends!$C$3:$C$404,0))</f>
        <v>Increasing</v>
      </c>
      <c r="J14" s="140" t="str">
        <f>VLOOKUP($B14,Reliability!$A$3:$I$170,9,FALSE)</f>
        <v>High</v>
      </c>
      <c r="K14" s="241">
        <f t="shared" si="3"/>
        <v>4.5</v>
      </c>
      <c r="L14" s="241">
        <f>VLOOKUP($B14,'Impact of the crisis'!$C$6:$N$170,12,FALSE)</f>
        <v>5</v>
      </c>
      <c r="M14" s="241">
        <f>VLOOKUP($B14,'Impact of the crisis'!$C$6:$AB$170,26,FALSE)</f>
        <v>4.0999999999999996</v>
      </c>
      <c r="N14" s="241">
        <f>VLOOKUP($B14,'Conditions of people affected'!$C$6:$R$170,16,FALSE)</f>
        <v>4.5</v>
      </c>
      <c r="O14" s="241">
        <f>VLOOKUP($B14,'Conditions of people affected'!$C$6:$R$170,9,FALSE)</f>
        <v>5</v>
      </c>
      <c r="P14" s="241">
        <f>VLOOKUP($B14,'Conditions of people affected'!$C$6:$R$170,15,FALSE)</f>
        <v>4</v>
      </c>
      <c r="Q14" s="241">
        <f t="shared" si="4"/>
        <v>4.8</v>
      </c>
      <c r="R14" s="241">
        <f>VLOOKUP($B14,'Complexity of the crisis'!$C$6:$AN$170,22,FALSE)</f>
        <v>5.0999999999999996</v>
      </c>
      <c r="S14" s="242">
        <f>VLOOKUP($B14,'Complexity of the crisis'!$C$6:$AN$170,38,FALSE)</f>
        <v>4.5</v>
      </c>
      <c r="T14" s="139" t="str">
        <f>VLOOKUP(B14,Lists!$C$3:$E$163,3,FALSE)</f>
        <v>Africa</v>
      </c>
      <c r="U14" s="149">
        <f>VLOOKUP(B14,'INFORM Severity - hidden'!$C$5:$V$170,20,FALSE)</f>
        <v>44396</v>
      </c>
    </row>
    <row r="15" spans="1:21" s="208" customFormat="1" x14ac:dyDescent="0.35">
      <c r="A15" s="135" t="str">
        <f t="array" ref="A15">IFERROR(INDEX(Lists!$B$2:$B$153,SMALL(IF(Lists!$H$2:$H$153="Yes",ROW(Lists!$B$2:$B$153)),ROW(11:11))-1,1),"")</f>
        <v>Complex crisis in Congo</v>
      </c>
      <c r="B15" s="136" t="str">
        <f>VLOOKUP(A15,Lists!$B$2:$G$153,2,FALSE)</f>
        <v>COG001</v>
      </c>
      <c r="C15" s="136" t="str">
        <f>VLOOKUP(B15,'INFORM Severity - hidden'!$C$5:$D$160,2,FALSE)</f>
        <v>Congo</v>
      </c>
      <c r="D15" s="136" t="str">
        <f>VLOOKUP(A15,Lists!$B$2:$G$153,3,FALSE)</f>
        <v>COG</v>
      </c>
      <c r="E15" s="136" t="str">
        <f>VLOOKUP(A15,Lists!$B$2:$G$153,5,FALSE)</f>
        <v>Complex crisis</v>
      </c>
      <c r="F15" s="239">
        <f t="shared" si="0"/>
        <v>3.4</v>
      </c>
      <c r="G15" s="140">
        <f t="shared" si="1"/>
        <v>4</v>
      </c>
      <c r="H15" s="140" t="str">
        <f t="shared" si="2"/>
        <v>High</v>
      </c>
      <c r="I15" s="240" t="str">
        <f>INDEX(Trends!$D$3:$D$404,MATCH(B15,Trends!$C$3:$C$404,0))</f>
        <v>Increasing</v>
      </c>
      <c r="J15" s="140" t="str">
        <f>VLOOKUP($B15,Reliability!$A$3:$I$170,9,FALSE)</f>
        <v>Low</v>
      </c>
      <c r="K15" s="241">
        <f t="shared" si="3"/>
        <v>3.6</v>
      </c>
      <c r="L15" s="241">
        <f>VLOOKUP($B15,'Impact of the crisis'!$C$6:$N$170,12,FALSE)</f>
        <v>4.2</v>
      </c>
      <c r="M15" s="241">
        <f>VLOOKUP($B15,'Impact of the crisis'!$C$6:$AB$170,26,FALSE)</f>
        <v>3.3</v>
      </c>
      <c r="N15" s="241">
        <f>VLOOKUP($B15,'Conditions of people affected'!$C$6:$R$170,16,FALSE)</f>
        <v>3.25</v>
      </c>
      <c r="O15" s="241">
        <f>VLOOKUP($B15,'Conditions of people affected'!$C$6:$R$170,9,FALSE)</f>
        <v>3.5</v>
      </c>
      <c r="P15" s="241">
        <f>VLOOKUP($B15,'Conditions of people affected'!$C$6:$R$170,15,FALSE)</f>
        <v>3</v>
      </c>
      <c r="Q15" s="241">
        <f t="shared" si="4"/>
        <v>3.3</v>
      </c>
      <c r="R15" s="241">
        <f>VLOOKUP($B15,'Complexity of the crisis'!$C$6:$AN$170,22,FALSE)</f>
        <v>3.1</v>
      </c>
      <c r="S15" s="242">
        <f>VLOOKUP($B15,'Complexity of the crisis'!$C$6:$AN$170,38,FALSE)</f>
        <v>3.5</v>
      </c>
      <c r="T15" s="139" t="str">
        <f>VLOOKUP(B15,Lists!$C$3:$E$163,3,FALSE)</f>
        <v>Africa</v>
      </c>
      <c r="U15" s="149">
        <f>VLOOKUP(B15,'INFORM Severity - hidden'!$C$5:$V$170,20,FALSE)</f>
        <v>44356</v>
      </c>
    </row>
    <row r="16" spans="1:21" s="208" customFormat="1" x14ac:dyDescent="0.35">
      <c r="A16" s="135" t="str">
        <f t="array" ref="A16">IFERROR(INDEX(Lists!$B$2:$B$153,SMALL(IF(Lists!$H$2:$H$153="Yes",ROW(Lists!$B$2:$B$153)),ROW(12:12))-1,1),"")</f>
        <v>Complex crisis in Colombia</v>
      </c>
      <c r="B16" s="136" t="str">
        <f>VLOOKUP(A16,Lists!$B$2:$G$153,2,FALSE)</f>
        <v>COL001</v>
      </c>
      <c r="C16" s="136" t="str">
        <f>VLOOKUP(B16,'INFORM Severity - hidden'!$C$5:$D$160,2,FALSE)</f>
        <v>Colombia</v>
      </c>
      <c r="D16" s="136" t="str">
        <f>VLOOKUP(A16,Lists!$B$2:$G$153,3,FALSE)</f>
        <v>COL</v>
      </c>
      <c r="E16" s="136" t="str">
        <f>VLOOKUP(A16,Lists!$B$2:$G$153,5,FALSE)</f>
        <v>Complex crisis</v>
      </c>
      <c r="F16" s="239">
        <f t="shared" si="0"/>
        <v>4.5</v>
      </c>
      <c r="G16" s="140">
        <f t="shared" si="1"/>
        <v>5</v>
      </c>
      <c r="H16" s="140" t="str">
        <f t="shared" si="2"/>
        <v>Very High</v>
      </c>
      <c r="I16" s="240" t="str">
        <f>INDEX(Trends!$D$3:$D$404,MATCH(B16,Trends!$C$3:$C$404,0))</f>
        <v>Increasing</v>
      </c>
      <c r="J16" s="140" t="str">
        <f>VLOOKUP($B16,Reliability!$A$3:$I$170,9,FALSE)</f>
        <v>High</v>
      </c>
      <c r="K16" s="241">
        <f t="shared" si="3"/>
        <v>4</v>
      </c>
      <c r="L16" s="241">
        <f>VLOOKUP($B16,'Impact of the crisis'!$C$6:$N$170,12,FALSE)</f>
        <v>5</v>
      </c>
      <c r="M16" s="241">
        <f>VLOOKUP($B16,'Impact of the crisis'!$C$6:$AB$170,26,FALSE)</f>
        <v>3.3</v>
      </c>
      <c r="N16" s="241">
        <f>VLOOKUP($B16,'Conditions of people affected'!$C$6:$R$170,16,FALSE)</f>
        <v>5</v>
      </c>
      <c r="O16" s="241">
        <f>VLOOKUP($B16,'Conditions of people affected'!$C$6:$R$170,9,FALSE)</f>
        <v>5</v>
      </c>
      <c r="P16" s="241">
        <f>VLOOKUP($B16,'Conditions of people affected'!$C$6:$R$170,15,FALSE)</f>
        <v>5</v>
      </c>
      <c r="Q16" s="241">
        <f t="shared" si="4"/>
        <v>3.8</v>
      </c>
      <c r="R16" s="241">
        <f>VLOOKUP($B16,'Complexity of the crisis'!$C$6:$AN$170,22,FALSE)</f>
        <v>3.5</v>
      </c>
      <c r="S16" s="242">
        <f>VLOOKUP($B16,'Complexity of the crisis'!$C$6:$AN$170,38,FALSE)</f>
        <v>4</v>
      </c>
      <c r="T16" s="139" t="str">
        <f>VLOOKUP(B16,Lists!$C$3:$E$163,3,FALSE)</f>
        <v>Americas</v>
      </c>
      <c r="U16" s="149">
        <f>VLOOKUP(B16,'INFORM Severity - hidden'!$C$5:$V$170,20,FALSE)</f>
        <v>44456</v>
      </c>
    </row>
    <row r="17" spans="1:21" s="208" customFormat="1" x14ac:dyDescent="0.35">
      <c r="A17" s="135" t="str">
        <f t="array" ref="A17">IFERROR(INDEX(Lists!$B$2:$B$153,SMALL(IF(Lists!$H$2:$H$153="Yes",ROW(Lists!$B$2:$B$153)),ROW(13:13))-1,1),"")</f>
        <v>Nicaraguan refugees in Costa Rica</v>
      </c>
      <c r="B17" s="136" t="str">
        <f>VLOOKUP(A17,Lists!$B$2:$G$153,2,FALSE)</f>
        <v>CRI002</v>
      </c>
      <c r="C17" s="136" t="str">
        <f>VLOOKUP(B17,'INFORM Severity - hidden'!$C$5:$D$160,2,FALSE)</f>
        <v>Costa Rica</v>
      </c>
      <c r="D17" s="136" t="str">
        <f>VLOOKUP(A17,Lists!$B$2:$G$153,3,FALSE)</f>
        <v>CRI</v>
      </c>
      <c r="E17" s="136" t="str">
        <f>VLOOKUP(A17,Lists!$B$2:$G$153,5,FALSE)</f>
        <v>International displacement</v>
      </c>
      <c r="F17" s="239">
        <f t="shared" si="0"/>
        <v>1.2</v>
      </c>
      <c r="G17" s="140">
        <f t="shared" si="1"/>
        <v>2</v>
      </c>
      <c r="H17" s="140" t="str">
        <f t="shared" si="2"/>
        <v>Low</v>
      </c>
      <c r="I17" s="240" t="str">
        <f>INDEX(Trends!$D$3:$D$404,MATCH(B17,Trends!$C$3:$C$404,0))</f>
        <v>Stable</v>
      </c>
      <c r="J17" s="140" t="str">
        <f>VLOOKUP($B17,Reliability!$A$3:$I$170,9,FALSE)</f>
        <v>Medium</v>
      </c>
      <c r="K17" s="241">
        <f t="shared" si="3"/>
        <v>1.3</v>
      </c>
      <c r="L17" s="241">
        <f>VLOOKUP($B17,'Impact of the crisis'!$C$6:$N$170,12,FALSE)</f>
        <v>1</v>
      </c>
      <c r="M17" s="241">
        <f>VLOOKUP($B17,'Impact of the crisis'!$C$6:$AB$170,26,FALSE)</f>
        <v>1.5</v>
      </c>
      <c r="N17" s="241">
        <f>VLOOKUP($B17,'Conditions of people affected'!$C$6:$R$170,16,FALSE)</f>
        <v>1.05</v>
      </c>
      <c r="O17" s="241">
        <f>VLOOKUP($B17,'Conditions of people affected'!$C$6:$R$170,9,FALSE)</f>
        <v>1.1000000000000001</v>
      </c>
      <c r="P17" s="241">
        <f>VLOOKUP($B17,'Conditions of people affected'!$C$6:$R$170,15,FALSE)</f>
        <v>1</v>
      </c>
      <c r="Q17" s="241">
        <f t="shared" si="4"/>
        <v>1.2</v>
      </c>
      <c r="R17" s="241">
        <f>VLOOKUP($B17,'Complexity of the crisis'!$C$6:$AN$170,22,FALSE)</f>
        <v>0.9</v>
      </c>
      <c r="S17" s="242">
        <f>VLOOKUP($B17,'Complexity of the crisis'!$C$6:$AN$170,38,FALSE)</f>
        <v>1.5</v>
      </c>
      <c r="T17" s="139" t="str">
        <f>VLOOKUP(B17,Lists!$C$3:$E$163,3,FALSE)</f>
        <v>Americas</v>
      </c>
      <c r="U17" s="149">
        <f>VLOOKUP(B17,'INFORM Severity - hidden'!$C$5:$V$170,20,FALSE)</f>
        <v>44351</v>
      </c>
    </row>
    <row r="18" spans="1:21" s="208" customFormat="1" x14ac:dyDescent="0.35">
      <c r="A18" s="135" t="str">
        <f t="array" ref="A18">IFERROR(INDEX(Lists!$B$2:$B$153,SMALL(IF(Lists!$H$2:$H$153="Yes",ROW(Lists!$B$2:$B$153)),ROW(14:14))-1,1),"")</f>
        <v>Multiple crises in Djibouti</v>
      </c>
      <c r="B18" s="136" t="str">
        <f>VLOOKUP(A18,Lists!$B$2:$G$153,2,FALSE)</f>
        <v>DJI001</v>
      </c>
      <c r="C18" s="136" t="str">
        <f>VLOOKUP(B18,'INFORM Severity - hidden'!$C$5:$D$160,2,FALSE)</f>
        <v>Djibouti</v>
      </c>
      <c r="D18" s="136" t="str">
        <f>VLOOKUP(A18,Lists!$B$2:$G$153,3,FALSE)</f>
        <v>DJI</v>
      </c>
      <c r="E18" s="136" t="str">
        <f>VLOOKUP(A18,Lists!$B$2:$G$153,5,FALSE)</f>
        <v>Multiple crises country</v>
      </c>
      <c r="F18" s="239">
        <f t="shared" si="0"/>
        <v>2.8</v>
      </c>
      <c r="G18" s="140">
        <f t="shared" si="1"/>
        <v>3</v>
      </c>
      <c r="H18" s="140" t="str">
        <f t="shared" si="2"/>
        <v>Medium</v>
      </c>
      <c r="I18" s="240" t="str">
        <f>INDEX(Trends!$D$3:$D$404,MATCH(B18,Trends!$C$3:$C$404,0))</f>
        <v>Stable</v>
      </c>
      <c r="J18" s="140" t="str">
        <f>VLOOKUP($B18,Reliability!$A$3:$I$170,9,FALSE)</f>
        <v>Very High</v>
      </c>
      <c r="K18" s="241">
        <f t="shared" si="3"/>
        <v>2.5</v>
      </c>
      <c r="L18" s="241">
        <f>VLOOKUP($B18,'Impact of the crisis'!$C$6:$N$170,12,FALSE)</f>
        <v>3.1</v>
      </c>
      <c r="M18" s="241">
        <f>VLOOKUP($B18,'Impact of the crisis'!$C$6:$AB$170,26,FALSE)</f>
        <v>2.1</v>
      </c>
      <c r="N18" s="241">
        <f>VLOOKUP($B18,'Conditions of people affected'!$C$6:$R$170,16,FALSE)</f>
        <v>2.65</v>
      </c>
      <c r="O18" s="241">
        <f>VLOOKUP($B18,'Conditions of people affected'!$C$6:$R$170,9,FALSE)</f>
        <v>2.2999999999999998</v>
      </c>
      <c r="P18" s="241">
        <f>VLOOKUP($B18,'Conditions of people affected'!$C$6:$R$170,15,FALSE)</f>
        <v>3</v>
      </c>
      <c r="Q18" s="241">
        <f t="shared" si="4"/>
        <v>3.3</v>
      </c>
      <c r="R18" s="241">
        <f>VLOOKUP($B18,'Complexity of the crisis'!$C$6:$AN$170,22,FALSE)</f>
        <v>3.1</v>
      </c>
      <c r="S18" s="242">
        <f>VLOOKUP($B18,'Complexity of the crisis'!$C$6:$AN$170,38,FALSE)</f>
        <v>3.5</v>
      </c>
      <c r="T18" s="139" t="str">
        <f>VLOOKUP(B18,Lists!$C$3:$E$163,3,FALSE)</f>
        <v>Africa</v>
      </c>
      <c r="U18" s="149">
        <f>VLOOKUP(B18,'INFORM Severity - hidden'!$C$5:$V$170,20,FALSE)</f>
        <v>44451</v>
      </c>
    </row>
    <row r="19" spans="1:21" s="208" customFormat="1" x14ac:dyDescent="0.35">
      <c r="A19" s="135" t="str">
        <f t="array" ref="A19">IFERROR(INDEX(Lists!$B$2:$B$153,SMALL(IF(Lists!$H$2:$H$153="Yes",ROW(Lists!$B$2:$B$153)),ROW(15:15))-1,1),"")</f>
        <v>Multiple crises in Algeria</v>
      </c>
      <c r="B19" s="136" t="str">
        <f>VLOOKUP(A19,Lists!$B$2:$G$153,2,FALSE)</f>
        <v>DZA004</v>
      </c>
      <c r="C19" s="136" t="str">
        <f>VLOOKUP(B19,'INFORM Severity - hidden'!$C$5:$D$160,2,FALSE)</f>
        <v>Algeria</v>
      </c>
      <c r="D19" s="136" t="str">
        <f>VLOOKUP(A19,Lists!$B$2:$G$153,3,FALSE)</f>
        <v>DZA</v>
      </c>
      <c r="E19" s="136" t="str">
        <f>VLOOKUP(A19,Lists!$B$2:$G$153,5,FALSE)</f>
        <v>Multiple crises country</v>
      </c>
      <c r="F19" s="239" t="str">
        <f t="shared" si="0"/>
        <v>x</v>
      </c>
      <c r="G19" s="140" t="str">
        <f t="shared" si="1"/>
        <v>x</v>
      </c>
      <c r="H19" s="140" t="str">
        <f t="shared" si="2"/>
        <v>x</v>
      </c>
      <c r="I19" s="240" t="str">
        <f>INDEX(Trends!$D$3:$D$404,MATCH(B19,Trends!$C$3:$C$404,0))</f>
        <v>-</v>
      </c>
      <c r="J19" s="140" t="str">
        <f>VLOOKUP($B19,Reliability!$A$3:$I$170,9,FALSE)</f>
        <v>Very Low</v>
      </c>
      <c r="K19" s="241">
        <f t="shared" si="3"/>
        <v>4.4000000000000004</v>
      </c>
      <c r="L19" s="241">
        <f>VLOOKUP($B19,'Impact of the crisis'!$C$6:$N$170,12,FALSE)</f>
        <v>5</v>
      </c>
      <c r="M19" s="241">
        <f>VLOOKUP($B19,'Impact of the crisis'!$C$6:$AB$170,26,FALSE)</f>
        <v>4</v>
      </c>
      <c r="N19" s="241" t="str">
        <f>VLOOKUP($B19,'Conditions of people affected'!$C$6:$R$170,16,FALSE)</f>
        <v>x</v>
      </c>
      <c r="O19" s="241" t="str">
        <f>VLOOKUP($B19,'Conditions of people affected'!$C$6:$R$170,9,FALSE)</f>
        <v>x</v>
      </c>
      <c r="P19" s="241" t="str">
        <f>VLOOKUP($B19,'Conditions of people affected'!$C$6:$R$170,15,FALSE)</f>
        <v>x</v>
      </c>
      <c r="Q19" s="241">
        <f t="shared" si="4"/>
        <v>2.7</v>
      </c>
      <c r="R19" s="241">
        <f>VLOOKUP($B19,'Complexity of the crisis'!$C$6:$AN$170,22,FALSE)</f>
        <v>3.6</v>
      </c>
      <c r="S19" s="242">
        <f>VLOOKUP($B19,'Complexity of the crisis'!$C$6:$AN$170,38,FALSE)</f>
        <v>1.5</v>
      </c>
      <c r="T19" s="139" t="str">
        <f>VLOOKUP(B19,Lists!$C$3:$E$163,3,FALSE)</f>
        <v>Africa</v>
      </c>
      <c r="U19" s="149">
        <f>VLOOKUP(B19,'INFORM Severity - hidden'!$C$5:$V$170,20,FALSE)</f>
        <v>44357</v>
      </c>
    </row>
    <row r="20" spans="1:21" s="208" customFormat="1" x14ac:dyDescent="0.35">
      <c r="A20" s="135" t="str">
        <f t="array" ref="A20">IFERROR(INDEX(Lists!$B$2:$B$153,SMALL(IF(Lists!$H$2:$H$153="Yes",ROW(Lists!$B$2:$B$153)),ROW(16:16))-1,1),"")</f>
        <v>Venezuela displacement in Ecuador</v>
      </c>
      <c r="B20" s="136" t="str">
        <f>VLOOKUP(A20,Lists!$B$2:$G$153,2,FALSE)</f>
        <v>ECU002</v>
      </c>
      <c r="C20" s="136" t="str">
        <f>VLOOKUP(B20,'INFORM Severity - hidden'!$C$5:$D$160,2,FALSE)</f>
        <v>Ecuador</v>
      </c>
      <c r="D20" s="136" t="str">
        <f>VLOOKUP(A20,Lists!$B$2:$G$153,3,FALSE)</f>
        <v>ECU</v>
      </c>
      <c r="E20" s="136" t="str">
        <f>VLOOKUP(A20,Lists!$B$2:$G$153,5,FALSE)</f>
        <v>International displacement</v>
      </c>
      <c r="F20" s="239">
        <f t="shared" si="0"/>
        <v>2.4</v>
      </c>
      <c r="G20" s="140">
        <f t="shared" si="1"/>
        <v>3</v>
      </c>
      <c r="H20" s="140" t="str">
        <f t="shared" si="2"/>
        <v>Medium</v>
      </c>
      <c r="I20" s="240" t="str">
        <f>INDEX(Trends!$D$3:$D$404,MATCH(B20,Trends!$C$3:$C$404,0))</f>
        <v>Increasing</v>
      </c>
      <c r="J20" s="140" t="str">
        <f>VLOOKUP($B20,Reliability!$A$3:$I$170,9,FALSE)</f>
        <v>Medium</v>
      </c>
      <c r="K20" s="241">
        <f t="shared" si="3"/>
        <v>1.9</v>
      </c>
      <c r="L20" s="241">
        <f>VLOOKUP($B20,'Impact of the crisis'!$C$6:$N$170,12,FALSE)</f>
        <v>1.4</v>
      </c>
      <c r="M20" s="241">
        <f>VLOOKUP($B20,'Impact of the crisis'!$C$6:$AB$170,26,FALSE)</f>
        <v>2.2000000000000002</v>
      </c>
      <c r="N20" s="241">
        <f>VLOOKUP($B20,'Conditions of people affected'!$C$6:$R$170,16,FALSE)</f>
        <v>2.85</v>
      </c>
      <c r="O20" s="241">
        <f>VLOOKUP($B20,'Conditions of people affected'!$C$6:$R$170,9,FALSE)</f>
        <v>2.7</v>
      </c>
      <c r="P20" s="241">
        <f>VLOOKUP($B20,'Conditions of people affected'!$C$6:$R$170,15,FALSE)</f>
        <v>3</v>
      </c>
      <c r="Q20" s="241">
        <f t="shared" si="4"/>
        <v>2.1</v>
      </c>
      <c r="R20" s="241">
        <f>VLOOKUP($B20,'Complexity of the crisis'!$C$6:$AN$170,22,FALSE)</f>
        <v>2.6</v>
      </c>
      <c r="S20" s="242">
        <f>VLOOKUP($B20,'Complexity of the crisis'!$C$6:$AN$170,38,FALSE)</f>
        <v>1.5</v>
      </c>
      <c r="T20" s="139" t="str">
        <f>VLOOKUP(B20,Lists!$C$3:$E$163,3,FALSE)</f>
        <v>Americas</v>
      </c>
      <c r="U20" s="149">
        <f>VLOOKUP(B20,'INFORM Severity - hidden'!$C$5:$V$170,20,FALSE)</f>
        <v>44348</v>
      </c>
    </row>
    <row r="21" spans="1:21" s="208" customFormat="1" x14ac:dyDescent="0.35">
      <c r="A21" s="135" t="str">
        <f t="array" ref="A21">IFERROR(INDEX(Lists!$B$2:$B$153,SMALL(IF(Lists!$H$2:$H$153="Yes",ROW(Lists!$B$2:$B$153)),ROW(17:17))-1,1),"")</f>
        <v>Syrian Refugee Crisis in Egypt</v>
      </c>
      <c r="B21" s="136" t="str">
        <f>VLOOKUP(A21,Lists!$B$2:$G$153,2,FALSE)</f>
        <v>EGY002</v>
      </c>
      <c r="C21" s="136" t="str">
        <f>VLOOKUP(B21,'INFORM Severity - hidden'!$C$5:$D$160,2,FALSE)</f>
        <v>Egypt</v>
      </c>
      <c r="D21" s="136" t="str">
        <f>VLOOKUP(A21,Lists!$B$2:$G$153,3,FALSE)</f>
        <v>EGY</v>
      </c>
      <c r="E21" s="136" t="str">
        <f>VLOOKUP(A21,Lists!$B$2:$G$153,5,FALSE)</f>
        <v>International displacement</v>
      </c>
      <c r="F21" s="239">
        <f t="shared" si="0"/>
        <v>2.5</v>
      </c>
      <c r="G21" s="140">
        <f t="shared" si="1"/>
        <v>3</v>
      </c>
      <c r="H21" s="140" t="str">
        <f t="shared" si="2"/>
        <v>Medium</v>
      </c>
      <c r="I21" s="240" t="str">
        <f>INDEX(Trends!$D$3:$D$404,MATCH(B21,Trends!$C$3:$C$404,0))</f>
        <v>Increasing</v>
      </c>
      <c r="J21" s="140" t="str">
        <f>VLOOKUP($B21,Reliability!$A$3:$I$170,9,FALSE)</f>
        <v>High</v>
      </c>
      <c r="K21" s="241">
        <f t="shared" si="3"/>
        <v>2.2999999999999998</v>
      </c>
      <c r="L21" s="241">
        <f>VLOOKUP($B21,'Impact of the crisis'!$C$6:$N$170,12,FALSE)</f>
        <v>2.4</v>
      </c>
      <c r="M21" s="241">
        <f>VLOOKUP($B21,'Impact of the crisis'!$C$6:$AB$170,26,FALSE)</f>
        <v>2.2999999999999998</v>
      </c>
      <c r="N21" s="241">
        <f>VLOOKUP($B21,'Conditions of people affected'!$C$6:$R$170,16,FALSE)</f>
        <v>2.4</v>
      </c>
      <c r="O21" s="241">
        <f>VLOOKUP($B21,'Conditions of people affected'!$C$6:$R$170,9,FALSE)</f>
        <v>2.8</v>
      </c>
      <c r="P21" s="241">
        <f>VLOOKUP($B21,'Conditions of people affected'!$C$6:$R$170,15,FALSE)</f>
        <v>2</v>
      </c>
      <c r="Q21" s="241">
        <f t="shared" si="4"/>
        <v>2.8</v>
      </c>
      <c r="R21" s="241">
        <f>VLOOKUP($B21,'Complexity of the crisis'!$C$6:$AN$170,22,FALSE)</f>
        <v>3.7</v>
      </c>
      <c r="S21" s="242">
        <f>VLOOKUP($B21,'Complexity of the crisis'!$C$6:$AN$170,38,FALSE)</f>
        <v>1.5</v>
      </c>
      <c r="T21" s="139" t="str">
        <f>VLOOKUP(B21,Lists!$C$3:$E$163,3,FALSE)</f>
        <v>Africa</v>
      </c>
      <c r="U21" s="149">
        <f>VLOOKUP(B21,'INFORM Severity - hidden'!$C$5:$V$170,20,FALSE)</f>
        <v>44411</v>
      </c>
    </row>
    <row r="22" spans="1:21" s="208" customFormat="1" x14ac:dyDescent="0.35">
      <c r="A22" s="135" t="str">
        <f t="array" ref="A22">IFERROR(INDEX(Lists!$B$2:$B$153,SMALL(IF(Lists!$H$2:$H$153="Yes",ROW(Lists!$B$2:$B$153)),ROW(18:18))-1,1),"")</f>
        <v>Complex crisis in Eritrea</v>
      </c>
      <c r="B22" s="136" t="str">
        <f>VLOOKUP(A22,Lists!$B$2:$G$153,2,FALSE)</f>
        <v>ERI001</v>
      </c>
      <c r="C22" s="136" t="str">
        <f>VLOOKUP(B22,'INFORM Severity - hidden'!$C$5:$D$160,2,FALSE)</f>
        <v>Eritrea</v>
      </c>
      <c r="D22" s="136" t="str">
        <f>VLOOKUP(A22,Lists!$B$2:$G$153,3,FALSE)</f>
        <v>ERI</v>
      </c>
      <c r="E22" s="136" t="str">
        <f>VLOOKUP(A22,Lists!$B$2:$G$153,5,FALSE)</f>
        <v>Complex crisis</v>
      </c>
      <c r="F22" s="239">
        <f t="shared" si="0"/>
        <v>3.8</v>
      </c>
      <c r="G22" s="140">
        <f t="shared" si="1"/>
        <v>4</v>
      </c>
      <c r="H22" s="140" t="str">
        <f t="shared" si="2"/>
        <v>High</v>
      </c>
      <c r="I22" s="240" t="str">
        <f>INDEX(Trends!$D$3:$D$404,MATCH(B22,Trends!$C$3:$C$404,0))</f>
        <v>Increasing</v>
      </c>
      <c r="J22" s="140" t="str">
        <f>VLOOKUP($B22,Reliability!$A$3:$I$170,9,FALSE)</f>
        <v>Medium</v>
      </c>
      <c r="K22" s="241">
        <f t="shared" si="3"/>
        <v>3.4</v>
      </c>
      <c r="L22" s="241">
        <f>VLOOKUP($B22,'Impact of the crisis'!$C$6:$N$170,12,FALSE)</f>
        <v>3.8</v>
      </c>
      <c r="M22" s="241">
        <f>VLOOKUP($B22,'Impact of the crisis'!$C$6:$AB$170,26,FALSE)</f>
        <v>3.1</v>
      </c>
      <c r="N22" s="241">
        <f>VLOOKUP($B22,'Conditions of people affected'!$C$6:$R$170,16,FALSE)</f>
        <v>3.5</v>
      </c>
      <c r="O22" s="241">
        <f>VLOOKUP($B22,'Conditions of people affected'!$C$6:$R$170,9,FALSE)</f>
        <v>4</v>
      </c>
      <c r="P22" s="241">
        <f>VLOOKUP($B22,'Conditions of people affected'!$C$6:$R$170,15,FALSE)</f>
        <v>3</v>
      </c>
      <c r="Q22" s="241">
        <f t="shared" si="4"/>
        <v>4.5999999999999996</v>
      </c>
      <c r="R22" s="241">
        <f>VLOOKUP($B22,'Complexity of the crisis'!$C$6:$AN$170,22,FALSE)</f>
        <v>4.0999999999999996</v>
      </c>
      <c r="S22" s="242">
        <f>VLOOKUP($B22,'Complexity of the crisis'!$C$6:$AN$170,38,FALSE)</f>
        <v>5</v>
      </c>
      <c r="T22" s="139" t="str">
        <f>VLOOKUP(B22,Lists!$C$3:$E$163,3,FALSE)</f>
        <v>Africa</v>
      </c>
      <c r="U22" s="149">
        <f>VLOOKUP(B22,'INFORM Severity - hidden'!$C$5:$V$170,20,FALSE)</f>
        <v>44350</v>
      </c>
    </row>
    <row r="23" spans="1:21" s="208" customFormat="1" x14ac:dyDescent="0.35">
      <c r="A23" s="135" t="str">
        <f t="array" ref="A23">IFERROR(INDEX(Lists!$B$2:$B$153,SMALL(IF(Lists!$H$2:$H$153="Yes",ROW(Lists!$B$2:$B$153)),ROW(19:19))-1,1),"")</f>
        <v>Mixed migration flows in spain</v>
      </c>
      <c r="B23" s="136" t="str">
        <f>VLOOKUP(A23,Lists!$B$2:$G$153,2,FALSE)</f>
        <v>ESP002</v>
      </c>
      <c r="C23" s="136" t="str">
        <f>VLOOKUP(B23,'INFORM Severity - hidden'!$C$5:$D$160,2,FALSE)</f>
        <v>Spain</v>
      </c>
      <c r="D23" s="136" t="str">
        <f>VLOOKUP(A23,Lists!$B$2:$G$153,3,FALSE)</f>
        <v>ESP</v>
      </c>
      <c r="E23" s="136" t="str">
        <f>VLOOKUP(A23,Lists!$B$2:$G$153,5,FALSE)</f>
        <v>International displacement</v>
      </c>
      <c r="F23" s="239">
        <f t="shared" si="0"/>
        <v>1.8</v>
      </c>
      <c r="G23" s="140">
        <f t="shared" si="1"/>
        <v>2</v>
      </c>
      <c r="H23" s="140" t="str">
        <f t="shared" si="2"/>
        <v>Low</v>
      </c>
      <c r="I23" s="240" t="str">
        <f>INDEX(Trends!$D$3:$D$404,MATCH(B23,Trends!$C$3:$C$404,0))</f>
        <v>Increasing</v>
      </c>
      <c r="J23" s="140" t="str">
        <f>VLOOKUP($B23,Reliability!$A$3:$I$170,9,FALSE)</f>
        <v>High</v>
      </c>
      <c r="K23" s="241">
        <f t="shared" si="3"/>
        <v>2.5</v>
      </c>
      <c r="L23" s="241">
        <f>VLOOKUP($B23,'Impact of the crisis'!$C$6:$N$170,12,FALSE)</f>
        <v>2.2000000000000002</v>
      </c>
      <c r="M23" s="241">
        <f>VLOOKUP($B23,'Impact of the crisis'!$C$6:$AB$170,26,FALSE)</f>
        <v>2.6</v>
      </c>
      <c r="N23" s="241">
        <f>VLOOKUP($B23,'Conditions of people affected'!$C$6:$R$170,16,FALSE)</f>
        <v>1.4</v>
      </c>
      <c r="O23" s="241">
        <f>VLOOKUP($B23,'Conditions of people affected'!$C$6:$R$170,9,FALSE)</f>
        <v>1.8</v>
      </c>
      <c r="P23" s="241">
        <f>VLOOKUP($B23,'Conditions of people affected'!$C$6:$R$170,15,FALSE)</f>
        <v>1</v>
      </c>
      <c r="Q23" s="241">
        <f t="shared" si="4"/>
        <v>1.8</v>
      </c>
      <c r="R23" s="241">
        <f>VLOOKUP($B23,'Complexity of the crisis'!$C$6:$AN$170,22,FALSE)</f>
        <v>2.1</v>
      </c>
      <c r="S23" s="242">
        <f>VLOOKUP($B23,'Complexity of the crisis'!$C$6:$AN$170,38,FALSE)</f>
        <v>1.5</v>
      </c>
      <c r="T23" s="139" t="str">
        <f>VLOOKUP(B23,Lists!$C$3:$E$163,3,FALSE)</f>
        <v>Europe</v>
      </c>
      <c r="U23" s="149">
        <f>VLOOKUP(B23,'INFORM Severity - hidden'!$C$5:$V$170,20,FALSE)</f>
        <v>44376</v>
      </c>
    </row>
    <row r="24" spans="1:21" s="208" customFormat="1" x14ac:dyDescent="0.35">
      <c r="A24" s="135" t="str">
        <f t="array" ref="A24">IFERROR(INDEX(Lists!$B$2:$B$153,SMALL(IF(Lists!$H$2:$H$153="Yes",ROW(Lists!$B$2:$B$153)),ROW(20:20))-1,1),"")</f>
        <v>Complex crisis in Ethiopia</v>
      </c>
      <c r="B24" s="136" t="str">
        <f>VLOOKUP(A24,Lists!$B$2:$G$153,2,FALSE)</f>
        <v>ETH001</v>
      </c>
      <c r="C24" s="136" t="str">
        <f>VLOOKUP(B24,'INFORM Severity - hidden'!$C$5:$D$160,2,FALSE)</f>
        <v>Ethiopia</v>
      </c>
      <c r="D24" s="136" t="str">
        <f>VLOOKUP(A24,Lists!$B$2:$G$153,3,FALSE)</f>
        <v>ETH</v>
      </c>
      <c r="E24" s="136" t="str">
        <f>VLOOKUP(A24,Lists!$B$2:$G$153,5,FALSE)</f>
        <v>Complex crisis</v>
      </c>
      <c r="F24" s="239">
        <f t="shared" si="0"/>
        <v>4.8</v>
      </c>
      <c r="G24" s="140">
        <f t="shared" si="1"/>
        <v>5</v>
      </c>
      <c r="H24" s="140" t="str">
        <f t="shared" si="2"/>
        <v>Very High</v>
      </c>
      <c r="I24" s="240" t="str">
        <f>INDEX(Trends!$D$3:$D$404,MATCH(B24,Trends!$C$3:$C$404,0))</f>
        <v>Increasing</v>
      </c>
      <c r="J24" s="140" t="str">
        <f>VLOOKUP($B24,Reliability!$A$3:$I$170,9,FALSE)</f>
        <v>High</v>
      </c>
      <c r="K24" s="241">
        <f t="shared" si="3"/>
        <v>4.8</v>
      </c>
      <c r="L24" s="241">
        <f>VLOOKUP($B24,'Impact of the crisis'!$C$6:$N$170,12,FALSE)</f>
        <v>5</v>
      </c>
      <c r="M24" s="241">
        <f>VLOOKUP($B24,'Impact of the crisis'!$C$6:$AB$170,26,FALSE)</f>
        <v>4.7</v>
      </c>
      <c r="N24" s="241">
        <f>VLOOKUP($B24,'Conditions of people affected'!$C$6:$R$170,16,FALSE)</f>
        <v>5</v>
      </c>
      <c r="O24" s="241">
        <f>VLOOKUP($B24,'Conditions of people affected'!$C$6:$R$170,9,FALSE)</f>
        <v>5</v>
      </c>
      <c r="P24" s="241">
        <f>VLOOKUP($B24,'Conditions of people affected'!$C$6:$R$170,15,FALSE)</f>
        <v>5</v>
      </c>
      <c r="Q24" s="241">
        <f t="shared" si="4"/>
        <v>4.5999999999999996</v>
      </c>
      <c r="R24" s="241">
        <f>VLOOKUP($B24,'Complexity of the crisis'!$C$6:$AN$170,22,FALSE)</f>
        <v>4.5999999999999996</v>
      </c>
      <c r="S24" s="242">
        <f>VLOOKUP($B24,'Complexity of the crisis'!$C$6:$AN$170,38,FALSE)</f>
        <v>4.5</v>
      </c>
      <c r="T24" s="139" t="str">
        <f>VLOOKUP(B24,Lists!$C$3:$E$163,3,FALSE)</f>
        <v>Africa</v>
      </c>
      <c r="U24" s="149">
        <f>VLOOKUP(B24,'INFORM Severity - hidden'!$C$5:$V$170,20,FALSE)</f>
        <v>44455</v>
      </c>
    </row>
    <row r="25" spans="1:21" s="208" customFormat="1" x14ac:dyDescent="0.35">
      <c r="A25" s="135" t="str">
        <f t="array" ref="A25">IFERROR(INDEX(Lists!$B$2:$B$153,SMALL(IF(Lists!$H$2:$H$153="Yes",ROW(Lists!$B$2:$B$153)),ROW(21:21))-1,1),"")</f>
        <v>Mixed migration flows in Greece</v>
      </c>
      <c r="B25" s="136" t="str">
        <f>VLOOKUP(A25,Lists!$B$2:$G$153,2,FALSE)</f>
        <v>GRC002</v>
      </c>
      <c r="C25" s="136" t="str">
        <f>VLOOKUP(B25,'INFORM Severity - hidden'!$C$5:$D$160,2,FALSE)</f>
        <v>Greece</v>
      </c>
      <c r="D25" s="136" t="str">
        <f>VLOOKUP(A25,Lists!$B$2:$G$153,3,FALSE)</f>
        <v>GRC</v>
      </c>
      <c r="E25" s="136" t="str">
        <f>VLOOKUP(A25,Lists!$B$2:$G$153,5,FALSE)</f>
        <v>International displacement</v>
      </c>
      <c r="F25" s="239">
        <f t="shared" si="0"/>
        <v>1.7</v>
      </c>
      <c r="G25" s="140">
        <f t="shared" si="1"/>
        <v>2</v>
      </c>
      <c r="H25" s="140" t="str">
        <f t="shared" si="2"/>
        <v>Low</v>
      </c>
      <c r="I25" s="240" t="str">
        <f>INDEX(Trends!$D$3:$D$404,MATCH(B25,Trends!$C$3:$C$404,0))</f>
        <v>Increasing</v>
      </c>
      <c r="J25" s="140" t="str">
        <f>VLOOKUP($B25,Reliability!$A$3:$I$170,9,FALSE)</f>
        <v>High</v>
      </c>
      <c r="K25" s="241">
        <f t="shared" si="3"/>
        <v>2.2000000000000002</v>
      </c>
      <c r="L25" s="241">
        <f>VLOOKUP($B25,'Impact of the crisis'!$C$6:$N$170,12,FALSE)</f>
        <v>0.3</v>
      </c>
      <c r="M25" s="241">
        <f>VLOOKUP($B25,'Impact of the crisis'!$C$6:$AB$170,26,FALSE)</f>
        <v>2.9</v>
      </c>
      <c r="N25" s="241">
        <f>VLOOKUP($B25,'Conditions of people affected'!$C$6:$R$170,16,FALSE)</f>
        <v>1.2</v>
      </c>
      <c r="O25" s="241">
        <f>VLOOKUP($B25,'Conditions of people affected'!$C$6:$R$170,9,FALSE)</f>
        <v>0.4</v>
      </c>
      <c r="P25" s="241">
        <f>VLOOKUP($B25,'Conditions of people affected'!$C$6:$R$170,15,FALSE)</f>
        <v>2</v>
      </c>
      <c r="Q25" s="241">
        <f t="shared" si="4"/>
        <v>2.1</v>
      </c>
      <c r="R25" s="241">
        <f>VLOOKUP($B25,'Complexity of the crisis'!$C$6:$AN$170,22,FALSE)</f>
        <v>2.2000000000000002</v>
      </c>
      <c r="S25" s="242">
        <f>VLOOKUP($B25,'Complexity of the crisis'!$C$6:$AN$170,38,FALSE)</f>
        <v>2</v>
      </c>
      <c r="T25" s="139" t="str">
        <f>VLOOKUP(B25,Lists!$C$3:$E$163,3,FALSE)</f>
        <v>Europe</v>
      </c>
      <c r="U25" s="149">
        <f>VLOOKUP(B25,'INFORM Severity - hidden'!$C$5:$V$170,20,FALSE)</f>
        <v>44454</v>
      </c>
    </row>
    <row r="26" spans="1:21" s="208" customFormat="1" x14ac:dyDescent="0.35">
      <c r="A26" s="135" t="str">
        <f t="array" ref="A26">IFERROR(INDEX(Lists!$B$2:$B$153,SMALL(IF(Lists!$H$2:$H$153="Yes",ROW(Lists!$B$2:$B$153)),ROW(22:22))-1,1),"")</f>
        <v>Complex crisis in Guatemala</v>
      </c>
      <c r="B26" s="136" t="str">
        <f>VLOOKUP(A26,Lists!$B$2:$G$153,2,FALSE)</f>
        <v>GTM001</v>
      </c>
      <c r="C26" s="136" t="str">
        <f>VLOOKUP(B26,'INFORM Severity - hidden'!$C$5:$D$160,2,FALSE)</f>
        <v>Guatemala</v>
      </c>
      <c r="D26" s="136" t="str">
        <f>VLOOKUP(A26,Lists!$B$2:$G$153,3,FALSE)</f>
        <v>GTM</v>
      </c>
      <c r="E26" s="136" t="str">
        <f>VLOOKUP(A26,Lists!$B$2:$G$153,5,FALSE)</f>
        <v>Complex crisis</v>
      </c>
      <c r="F26" s="239">
        <f t="shared" si="0"/>
        <v>3.5</v>
      </c>
      <c r="G26" s="140">
        <f t="shared" si="1"/>
        <v>4</v>
      </c>
      <c r="H26" s="140" t="str">
        <f t="shared" si="2"/>
        <v>High</v>
      </c>
      <c r="I26" s="240" t="str">
        <f>INDEX(Trends!$D$3:$D$404,MATCH(B26,Trends!$C$3:$C$404,0))</f>
        <v>Increasing</v>
      </c>
      <c r="J26" s="140" t="str">
        <f>VLOOKUP($B26,Reliability!$A$3:$I$170,9,FALSE)</f>
        <v>Medium</v>
      </c>
      <c r="K26" s="241">
        <f t="shared" si="3"/>
        <v>3.7</v>
      </c>
      <c r="L26" s="241">
        <f>VLOOKUP($B26,'Impact of the crisis'!$C$6:$N$170,12,FALSE)</f>
        <v>4.3</v>
      </c>
      <c r="M26" s="241">
        <f>VLOOKUP($B26,'Impact of the crisis'!$C$6:$AB$170,26,FALSE)</f>
        <v>3.4</v>
      </c>
      <c r="N26" s="241">
        <f>VLOOKUP($B26,'Conditions of people affected'!$C$6:$R$170,16,FALSE)</f>
        <v>3.6</v>
      </c>
      <c r="O26" s="241">
        <f>VLOOKUP($B26,'Conditions of people affected'!$C$6:$R$170,9,FALSE)</f>
        <v>4.2</v>
      </c>
      <c r="P26" s="241">
        <f>VLOOKUP($B26,'Conditions of people affected'!$C$6:$R$170,15,FALSE)</f>
        <v>3</v>
      </c>
      <c r="Q26" s="241">
        <f t="shared" si="4"/>
        <v>3.2</v>
      </c>
      <c r="R26" s="241">
        <f>VLOOKUP($B26,'Complexity of the crisis'!$C$6:$AN$170,22,FALSE)</f>
        <v>3.8</v>
      </c>
      <c r="S26" s="242">
        <f>VLOOKUP($B26,'Complexity of the crisis'!$C$6:$AN$170,38,FALSE)</f>
        <v>2.5</v>
      </c>
      <c r="T26" s="139" t="str">
        <f>VLOOKUP(B26,Lists!$C$3:$E$163,3,FALSE)</f>
        <v>Americas</v>
      </c>
      <c r="U26" s="149">
        <f>VLOOKUP(B26,'INFORM Severity - hidden'!$C$5:$V$170,20,FALSE)</f>
        <v>44351</v>
      </c>
    </row>
    <row r="27" spans="1:21" s="208" customFormat="1" x14ac:dyDescent="0.35">
      <c r="A27" s="135" t="str">
        <f t="array" ref="A27">IFERROR(INDEX(Lists!$B$2:$B$153,SMALL(IF(Lists!$H$2:$H$153="Yes",ROW(Lists!$B$2:$B$153)),ROW(23:23))-1,1),"")</f>
        <v>Complex crisis in Honduras</v>
      </c>
      <c r="B27" s="136" t="str">
        <f>VLOOKUP(A27,Lists!$B$2:$G$153,2,FALSE)</f>
        <v>HND001</v>
      </c>
      <c r="C27" s="136" t="str">
        <f>VLOOKUP(B27,'INFORM Severity - hidden'!$C$5:$D$160,2,FALSE)</f>
        <v>Honduras</v>
      </c>
      <c r="D27" s="136" t="str">
        <f>VLOOKUP(A27,Lists!$B$2:$G$153,3,FALSE)</f>
        <v>HND</v>
      </c>
      <c r="E27" s="136" t="str">
        <f>VLOOKUP(A27,Lists!$B$2:$G$153,5,FALSE)</f>
        <v>Complex crisis</v>
      </c>
      <c r="F27" s="239">
        <f t="shared" si="0"/>
        <v>3.4</v>
      </c>
      <c r="G27" s="140">
        <f t="shared" si="1"/>
        <v>4</v>
      </c>
      <c r="H27" s="140" t="str">
        <f t="shared" si="2"/>
        <v>High</v>
      </c>
      <c r="I27" s="240" t="str">
        <f>INDEX(Trends!$D$3:$D$404,MATCH(B27,Trends!$C$3:$C$404,0))</f>
        <v>Increasing</v>
      </c>
      <c r="J27" s="140" t="str">
        <f>VLOOKUP($B27,Reliability!$A$3:$I$170,9,FALSE)</f>
        <v>Medium</v>
      </c>
      <c r="K27" s="241">
        <f t="shared" si="3"/>
        <v>3.7</v>
      </c>
      <c r="L27" s="241">
        <f>VLOOKUP($B27,'Impact of the crisis'!$C$6:$N$170,12,FALSE)</f>
        <v>4.2</v>
      </c>
      <c r="M27" s="241">
        <f>VLOOKUP($B27,'Impact of the crisis'!$C$6:$AB$170,26,FALSE)</f>
        <v>3.4</v>
      </c>
      <c r="N27" s="241">
        <f>VLOOKUP($B27,'Conditions of people affected'!$C$6:$R$170,16,FALSE)</f>
        <v>3.25</v>
      </c>
      <c r="O27" s="241">
        <f>VLOOKUP($B27,'Conditions of people affected'!$C$6:$R$170,9,FALSE)</f>
        <v>3.5</v>
      </c>
      <c r="P27" s="241">
        <f>VLOOKUP($B27,'Conditions of people affected'!$C$6:$R$170,15,FALSE)</f>
        <v>3</v>
      </c>
      <c r="Q27" s="241">
        <f t="shared" si="4"/>
        <v>3.3</v>
      </c>
      <c r="R27" s="241">
        <f>VLOOKUP($B27,'Complexity of the crisis'!$C$6:$AN$170,22,FALSE)</f>
        <v>3.6</v>
      </c>
      <c r="S27" s="242">
        <f>VLOOKUP($B27,'Complexity of the crisis'!$C$6:$AN$170,38,FALSE)</f>
        <v>3</v>
      </c>
      <c r="T27" s="139" t="str">
        <f>VLOOKUP(B27,Lists!$C$3:$E$163,3,FALSE)</f>
        <v>Americas</v>
      </c>
      <c r="U27" s="149">
        <f>VLOOKUP(B27,'INFORM Severity - hidden'!$C$5:$V$170,20,FALSE)</f>
        <v>44353</v>
      </c>
    </row>
    <row r="28" spans="1:21" s="208" customFormat="1" x14ac:dyDescent="0.35">
      <c r="A28" s="135" t="str">
        <f t="array" ref="A28">IFERROR(INDEX(Lists!$B$2:$B$153,SMALL(IF(Lists!$H$2:$H$153="Yes",ROW(Lists!$B$2:$B$153)),ROW(24:24))-1,1),"")</f>
        <v>Complex crisis in Haiti</v>
      </c>
      <c r="B28" s="136" t="str">
        <f>VLOOKUP(A28,Lists!$B$2:$G$153,2,FALSE)</f>
        <v>HTI001</v>
      </c>
      <c r="C28" s="136" t="str">
        <f>VLOOKUP(B28,'INFORM Severity - hidden'!$C$5:$D$160,2,FALSE)</f>
        <v>Haiti</v>
      </c>
      <c r="D28" s="136" t="str">
        <f>VLOOKUP(A28,Lists!$B$2:$G$153,3,FALSE)</f>
        <v>HTI</v>
      </c>
      <c r="E28" s="136" t="str">
        <f>VLOOKUP(A28,Lists!$B$2:$G$153,5,FALSE)</f>
        <v>Complex crisis</v>
      </c>
      <c r="F28" s="239">
        <f t="shared" si="0"/>
        <v>3.6</v>
      </c>
      <c r="G28" s="140">
        <f t="shared" si="1"/>
        <v>4</v>
      </c>
      <c r="H28" s="140" t="str">
        <f t="shared" si="2"/>
        <v>High</v>
      </c>
      <c r="I28" s="240" t="str">
        <f>INDEX(Trends!$D$3:$D$404,MATCH(B28,Trends!$C$3:$C$404,0))</f>
        <v>Decreasing</v>
      </c>
      <c r="J28" s="140" t="str">
        <f>VLOOKUP($B28,Reliability!$A$3:$I$170,9,FALSE)</f>
        <v>High</v>
      </c>
      <c r="K28" s="241">
        <f t="shared" si="3"/>
        <v>3.9</v>
      </c>
      <c r="L28" s="241">
        <f>VLOOKUP($B28,'Impact of the crisis'!$C$6:$N$170,12,FALSE)</f>
        <v>4</v>
      </c>
      <c r="M28" s="241">
        <f>VLOOKUP($B28,'Impact of the crisis'!$C$6:$AB$170,26,FALSE)</f>
        <v>3.8</v>
      </c>
      <c r="N28" s="241">
        <f>VLOOKUP($B28,'Conditions of people affected'!$C$6:$R$170,16,FALSE)</f>
        <v>3.7</v>
      </c>
      <c r="O28" s="241">
        <f>VLOOKUP($B28,'Conditions of people affected'!$C$6:$R$170,9,FALSE)</f>
        <v>4.4000000000000004</v>
      </c>
      <c r="P28" s="241">
        <f>VLOOKUP($B28,'Conditions of people affected'!$C$6:$R$170,15,FALSE)</f>
        <v>3</v>
      </c>
      <c r="Q28" s="241">
        <f t="shared" si="4"/>
        <v>3.3</v>
      </c>
      <c r="R28" s="241">
        <f>VLOOKUP($B28,'Complexity of the crisis'!$C$6:$AN$170,22,FALSE)</f>
        <v>3.6</v>
      </c>
      <c r="S28" s="242">
        <f>VLOOKUP($B28,'Complexity of the crisis'!$C$6:$AN$170,38,FALSE)</f>
        <v>3</v>
      </c>
      <c r="T28" s="139" t="str">
        <f>VLOOKUP(B28,Lists!$C$3:$E$163,3,FALSE)</f>
        <v>Americas</v>
      </c>
      <c r="U28" s="149">
        <f>VLOOKUP(B28,'INFORM Severity - hidden'!$C$5:$V$170,20,FALSE)</f>
        <v>44439</v>
      </c>
    </row>
    <row r="29" spans="1:21" s="208" customFormat="1" x14ac:dyDescent="0.35">
      <c r="A29" s="135" t="str">
        <f t="array" ref="A29">IFERROR(INDEX(Lists!$B$2:$B$153,SMALL(IF(Lists!$H$2:$H$153="Yes",ROW(Lists!$B$2:$B$153)),ROW(25:25))-1,1),"")</f>
        <v>Papua Conflict</v>
      </c>
      <c r="B29" s="136" t="str">
        <f>VLOOKUP(A29,Lists!$B$2:$G$153,2,FALSE)</f>
        <v>IDN002</v>
      </c>
      <c r="C29" s="136" t="str">
        <f>VLOOKUP(B29,'INFORM Severity - hidden'!$C$5:$D$160,2,FALSE)</f>
        <v>Indonesia</v>
      </c>
      <c r="D29" s="136" t="str">
        <f>VLOOKUP(A29,Lists!$B$2:$G$153,3,FALSE)</f>
        <v>IDN</v>
      </c>
      <c r="E29" s="136" t="str">
        <f>VLOOKUP(A29,Lists!$B$2:$G$153,5,FALSE)</f>
        <v>Conflict</v>
      </c>
      <c r="F29" s="239" t="str">
        <f t="shared" si="0"/>
        <v>x</v>
      </c>
      <c r="G29" s="140" t="str">
        <f t="shared" si="1"/>
        <v>x</v>
      </c>
      <c r="H29" s="140" t="str">
        <f t="shared" si="2"/>
        <v>x</v>
      </c>
      <c r="I29" s="240" t="str">
        <f>INDEX(Trends!$D$3:$D$404,MATCH(B29,Trends!$C$3:$C$404,0))</f>
        <v>-</v>
      </c>
      <c r="J29" s="140" t="str">
        <f>VLOOKUP($B29,Reliability!$A$3:$I$170,9,FALSE)</f>
        <v>Low</v>
      </c>
      <c r="K29" s="241">
        <f t="shared" si="3"/>
        <v>3</v>
      </c>
      <c r="L29" s="241">
        <f>VLOOKUP($B29,'Impact of the crisis'!$C$6:$N$170,12,FALSE)</f>
        <v>1.9</v>
      </c>
      <c r="M29" s="241">
        <f>VLOOKUP($B29,'Impact of the crisis'!$C$6:$AB$170,26,FALSE)</f>
        <v>3.4</v>
      </c>
      <c r="N29" s="241" t="str">
        <f>VLOOKUP($B29,'Conditions of people affected'!$C$6:$R$170,16,FALSE)</f>
        <v>x</v>
      </c>
      <c r="O29" s="241" t="str">
        <f>VLOOKUP($B29,'Conditions of people affected'!$C$6:$R$170,9,FALSE)</f>
        <v>x</v>
      </c>
      <c r="P29" s="241" t="str">
        <f>VLOOKUP($B29,'Conditions of people affected'!$C$6:$R$170,15,FALSE)</f>
        <v>x</v>
      </c>
      <c r="Q29" s="241">
        <f t="shared" si="4"/>
        <v>3.1</v>
      </c>
      <c r="R29" s="241">
        <f>VLOOKUP($B29,'Complexity of the crisis'!$C$6:$AN$170,22,FALSE)</f>
        <v>3.1</v>
      </c>
      <c r="S29" s="242">
        <f>VLOOKUP($B29,'Complexity of the crisis'!$C$6:$AN$170,38,FALSE)</f>
        <v>3</v>
      </c>
      <c r="T29" s="139" t="str">
        <f>VLOOKUP(B29,Lists!$C$3:$E$163,3,FALSE)</f>
        <v>Asia</v>
      </c>
      <c r="U29" s="149">
        <f>VLOOKUP(B29,'INFORM Severity - hidden'!$C$5:$V$170,20,FALSE)</f>
        <v>44459</v>
      </c>
    </row>
    <row r="30" spans="1:21" s="208" customFormat="1" x14ac:dyDescent="0.35">
      <c r="A30" s="135" t="str">
        <f t="array" ref="A30">IFERROR(INDEX(Lists!$B$2:$B$153,SMALL(IF(Lists!$H$2:$H$153="Yes",ROW(Lists!$B$2:$B$153)),ROW(26:26))-1,1),"")</f>
        <v>Conflict in Jammu and Kashmir</v>
      </c>
      <c r="B30" s="136" t="str">
        <f>VLOOKUP(A30,Lists!$B$2:$G$153,2,FALSE)</f>
        <v>IND002</v>
      </c>
      <c r="C30" s="136" t="str">
        <f>VLOOKUP(B30,'INFORM Severity - hidden'!$C$5:$D$160,2,FALSE)</f>
        <v>India</v>
      </c>
      <c r="D30" s="136" t="str">
        <f>VLOOKUP(A30,Lists!$B$2:$G$153,3,FALSE)</f>
        <v>IND</v>
      </c>
      <c r="E30" s="136" t="str">
        <f>VLOOKUP(A30,Lists!$B$2:$G$153,5,FALSE)</f>
        <v>Conflict</v>
      </c>
      <c r="F30" s="239" t="str">
        <f t="shared" si="0"/>
        <v>x</v>
      </c>
      <c r="G30" s="140" t="str">
        <f t="shared" si="1"/>
        <v>x</v>
      </c>
      <c r="H30" s="140" t="str">
        <f t="shared" si="2"/>
        <v>x</v>
      </c>
      <c r="I30" s="240" t="str">
        <f>INDEX(Trends!$D$3:$D$404,MATCH(B30,Trends!$C$3:$C$404,0))</f>
        <v>-</v>
      </c>
      <c r="J30" s="140" t="str">
        <f>VLOOKUP($B30,Reliability!$A$3:$I$170,9,FALSE)</f>
        <v>Low</v>
      </c>
      <c r="K30" s="241">
        <f t="shared" si="3"/>
        <v>4</v>
      </c>
      <c r="L30" s="241">
        <f>VLOOKUP($B30,'Impact of the crisis'!$C$6:$N$170,12,FALSE)</f>
        <v>2</v>
      </c>
      <c r="M30" s="241">
        <f>VLOOKUP($B30,'Impact of the crisis'!$C$6:$AB$170,26,FALSE)</f>
        <v>4.5999999999999996</v>
      </c>
      <c r="N30" s="241" t="str">
        <f>VLOOKUP($B30,'Conditions of people affected'!$C$6:$R$170,16,FALSE)</f>
        <v>x</v>
      </c>
      <c r="O30" s="241" t="str">
        <f>VLOOKUP($B30,'Conditions of people affected'!$C$6:$R$170,9,FALSE)</f>
        <v>x</v>
      </c>
      <c r="P30" s="241" t="str">
        <f>VLOOKUP($B30,'Conditions of people affected'!$C$6:$R$170,15,FALSE)</f>
        <v>x</v>
      </c>
      <c r="Q30" s="241">
        <f t="shared" si="4"/>
        <v>2.6</v>
      </c>
      <c r="R30" s="241">
        <f>VLOOKUP($B30,'Complexity of the crisis'!$C$6:$AN$170,22,FALSE)</f>
        <v>3.1</v>
      </c>
      <c r="S30" s="242">
        <f>VLOOKUP($B30,'Complexity of the crisis'!$C$6:$AN$170,38,FALSE)</f>
        <v>2</v>
      </c>
      <c r="T30" s="139" t="str">
        <f>VLOOKUP(B30,Lists!$C$3:$E$163,3,FALSE)</f>
        <v>Asia</v>
      </c>
      <c r="U30" s="149">
        <f>VLOOKUP(B30,'INFORM Severity - hidden'!$C$5:$V$170,20,FALSE)</f>
        <v>44459</v>
      </c>
    </row>
    <row r="31" spans="1:21" s="208" customFormat="1" x14ac:dyDescent="0.35">
      <c r="A31" s="135" t="str">
        <f t="array" ref="A31">IFERROR(INDEX(Lists!$B$2:$B$153,SMALL(IF(Lists!$H$2:$H$153="Yes",ROW(Lists!$B$2:$B$153)),ROW(27:27))-1,1),"")</f>
        <v>Afghan Refugees in Iran</v>
      </c>
      <c r="B31" s="136" t="str">
        <f>VLOOKUP(A31,Lists!$B$2:$G$153,2,FALSE)</f>
        <v>IRN004</v>
      </c>
      <c r="C31" s="136" t="str">
        <f>VLOOKUP(B31,'INFORM Severity - hidden'!$C$5:$D$160,2,FALSE)</f>
        <v>Iran</v>
      </c>
      <c r="D31" s="136" t="str">
        <f>VLOOKUP(A31,Lists!$B$2:$G$153,3,FALSE)</f>
        <v>IRN</v>
      </c>
      <c r="E31" s="136" t="str">
        <f>VLOOKUP(A31,Lists!$B$2:$G$153,5,FALSE)</f>
        <v>International displacement</v>
      </c>
      <c r="F31" s="239">
        <f t="shared" si="0"/>
        <v>3.4</v>
      </c>
      <c r="G31" s="140">
        <f t="shared" si="1"/>
        <v>4</v>
      </c>
      <c r="H31" s="140" t="str">
        <f t="shared" si="2"/>
        <v>High</v>
      </c>
      <c r="I31" s="240" t="str">
        <f>INDEX(Trends!$D$3:$D$404,MATCH(B31,Trends!$C$3:$C$404,0))</f>
        <v>Stable</v>
      </c>
      <c r="J31" s="140" t="str">
        <f>VLOOKUP($B31,Reliability!$A$3:$I$170,9,FALSE)</f>
        <v>High</v>
      </c>
      <c r="K31" s="241">
        <f t="shared" si="3"/>
        <v>2.8</v>
      </c>
      <c r="L31" s="241">
        <f>VLOOKUP($B31,'Impact of the crisis'!$C$6:$N$170,12,FALSE)</f>
        <v>2.7</v>
      </c>
      <c r="M31" s="241">
        <f>VLOOKUP($B31,'Impact of the crisis'!$C$6:$AB$170,26,FALSE)</f>
        <v>2.8</v>
      </c>
      <c r="N31" s="241">
        <f>VLOOKUP($B31,'Conditions of people affected'!$C$6:$R$170,16,FALSE)</f>
        <v>4.0999999999999996</v>
      </c>
      <c r="O31" s="241">
        <f>VLOOKUP($B31,'Conditions of people affected'!$C$6:$R$170,9,FALSE)</f>
        <v>4.2</v>
      </c>
      <c r="P31" s="241">
        <f>VLOOKUP($B31,'Conditions of people affected'!$C$6:$R$170,15,FALSE)</f>
        <v>4</v>
      </c>
      <c r="Q31" s="241">
        <f t="shared" si="4"/>
        <v>2.7</v>
      </c>
      <c r="R31" s="241">
        <f>VLOOKUP($B31,'Complexity of the crisis'!$C$6:$AN$170,22,FALSE)</f>
        <v>3.3</v>
      </c>
      <c r="S31" s="242">
        <f>VLOOKUP($B31,'Complexity of the crisis'!$C$6:$AN$170,38,FALSE)</f>
        <v>2</v>
      </c>
      <c r="T31" s="139" t="str">
        <f>VLOOKUP(B31,Lists!$C$3:$E$163,3,FALSE)</f>
        <v>Middle east</v>
      </c>
      <c r="U31" s="149">
        <f>VLOOKUP(B31,'INFORM Severity - hidden'!$C$5:$V$170,20,FALSE)</f>
        <v>44454</v>
      </c>
    </row>
    <row r="32" spans="1:21" s="208" customFormat="1" x14ac:dyDescent="0.35">
      <c r="A32" s="135" t="str">
        <f t="array" ref="A32">IFERROR(INDEX(Lists!$B$2:$B$153,SMALL(IF(Lists!$H$2:$H$153="Yes",ROW(Lists!$B$2:$B$153)),ROW(28:28))-1,1),"")</f>
        <v>Multiple crises in Iraq</v>
      </c>
      <c r="B32" s="136" t="str">
        <f>VLOOKUP(A32,Lists!$B$2:$G$153,2,FALSE)</f>
        <v>IRQ001</v>
      </c>
      <c r="C32" s="136" t="str">
        <f>VLOOKUP(B32,'INFORM Severity - hidden'!$C$5:$D$160,2,FALSE)</f>
        <v>Iraq</v>
      </c>
      <c r="D32" s="136" t="str">
        <f>VLOOKUP(A32,Lists!$B$2:$G$153,3,FALSE)</f>
        <v>IRQ</v>
      </c>
      <c r="E32" s="136" t="str">
        <f>VLOOKUP(A32,Lists!$B$2:$G$153,5,FALSE)</f>
        <v>Multiple crises country</v>
      </c>
      <c r="F32" s="239">
        <f t="shared" si="0"/>
        <v>4.3</v>
      </c>
      <c r="G32" s="140">
        <f t="shared" si="1"/>
        <v>5</v>
      </c>
      <c r="H32" s="140" t="str">
        <f t="shared" si="2"/>
        <v>Very High</v>
      </c>
      <c r="I32" s="240" t="str">
        <f>INDEX(Trends!$D$3:$D$404,MATCH(B32,Trends!$C$3:$C$404,0))</f>
        <v>Increasing</v>
      </c>
      <c r="J32" s="140" t="str">
        <f>VLOOKUP($B32,Reliability!$A$3:$I$170,9,FALSE)</f>
        <v>High</v>
      </c>
      <c r="K32" s="241">
        <f t="shared" si="3"/>
        <v>4.2</v>
      </c>
      <c r="L32" s="241">
        <f>VLOOKUP($B32,'Impact of the crisis'!$C$6:$N$170,12,FALSE)</f>
        <v>4.8</v>
      </c>
      <c r="M32" s="241">
        <f>VLOOKUP($B32,'Impact of the crisis'!$C$6:$AB$170,26,FALSE)</f>
        <v>3.9</v>
      </c>
      <c r="N32" s="241">
        <f>VLOOKUP($B32,'Conditions of people affected'!$C$6:$R$170,16,FALSE)</f>
        <v>4.2</v>
      </c>
      <c r="O32" s="241">
        <f>VLOOKUP($B32,'Conditions of people affected'!$C$6:$R$170,9,FALSE)</f>
        <v>4.4000000000000004</v>
      </c>
      <c r="P32" s="241">
        <f>VLOOKUP($B32,'Conditions of people affected'!$C$6:$R$170,15,FALSE)</f>
        <v>4</v>
      </c>
      <c r="Q32" s="241">
        <f t="shared" si="4"/>
        <v>4.5</v>
      </c>
      <c r="R32" s="241">
        <f>VLOOKUP($B32,'Complexity of the crisis'!$C$6:$AN$170,22,FALSE)</f>
        <v>4.5</v>
      </c>
      <c r="S32" s="242">
        <f>VLOOKUP($B32,'Complexity of the crisis'!$C$6:$AN$170,38,FALSE)</f>
        <v>4.5</v>
      </c>
      <c r="T32" s="139" t="str">
        <f>VLOOKUP(B32,Lists!$C$3:$E$163,3,FALSE)</f>
        <v>Middle east</v>
      </c>
      <c r="U32" s="149">
        <f>VLOOKUP(B32,'INFORM Severity - hidden'!$C$5:$V$170,20,FALSE)</f>
        <v>44454</v>
      </c>
    </row>
    <row r="33" spans="1:21" s="208" customFormat="1" x14ac:dyDescent="0.35">
      <c r="A33" s="135" t="str">
        <f t="array" ref="A33">IFERROR(INDEX(Lists!$B$2:$B$153,SMALL(IF(Lists!$H$2:$H$153="Yes",ROW(Lists!$B$2:$B$153)),ROW(29:29))-1,1),"")</f>
        <v>Mixed migration flows in Italy</v>
      </c>
      <c r="B33" s="136" t="str">
        <f>VLOOKUP(A33,Lists!$B$2:$G$153,2,FALSE)</f>
        <v>ITA002</v>
      </c>
      <c r="C33" s="136" t="str">
        <f>VLOOKUP(B33,'INFORM Severity - hidden'!$C$5:$D$160,2,FALSE)</f>
        <v>Italy</v>
      </c>
      <c r="D33" s="136" t="str">
        <f>VLOOKUP(A33,Lists!$B$2:$G$153,3,FALSE)</f>
        <v>ITA</v>
      </c>
      <c r="E33" s="136" t="str">
        <f>VLOOKUP(A33,Lists!$B$2:$G$153,5,FALSE)</f>
        <v>International displacement</v>
      </c>
      <c r="F33" s="239">
        <f t="shared" si="0"/>
        <v>1.9</v>
      </c>
      <c r="G33" s="140">
        <f t="shared" si="1"/>
        <v>2</v>
      </c>
      <c r="H33" s="140" t="str">
        <f t="shared" si="2"/>
        <v>Low</v>
      </c>
      <c r="I33" s="240" t="str">
        <f>INDEX(Trends!$D$3:$D$404,MATCH(B33,Trends!$C$3:$C$404,0))</f>
        <v>Stable</v>
      </c>
      <c r="J33" s="140" t="str">
        <f>VLOOKUP($B33,Reliability!$A$3:$I$170,9,FALSE)</f>
        <v>High</v>
      </c>
      <c r="K33" s="241">
        <f t="shared" si="3"/>
        <v>2.7</v>
      </c>
      <c r="L33" s="241">
        <f>VLOOKUP($B33,'Impact of the crisis'!$C$6:$N$170,12,FALSE)</f>
        <v>1.7</v>
      </c>
      <c r="M33" s="241">
        <f>VLOOKUP($B33,'Impact of the crisis'!$C$6:$AB$170,26,FALSE)</f>
        <v>3.1</v>
      </c>
      <c r="N33" s="241">
        <f>VLOOKUP($B33,'Conditions of people affected'!$C$6:$R$170,16,FALSE)</f>
        <v>1.6</v>
      </c>
      <c r="O33" s="241">
        <f>VLOOKUP($B33,'Conditions of people affected'!$C$6:$R$170,9,FALSE)</f>
        <v>2.2000000000000002</v>
      </c>
      <c r="P33" s="241">
        <f>VLOOKUP($B33,'Conditions of people affected'!$C$6:$R$170,15,FALSE)</f>
        <v>1</v>
      </c>
      <c r="Q33" s="241">
        <f t="shared" si="4"/>
        <v>1.5</v>
      </c>
      <c r="R33" s="241">
        <f>VLOOKUP($B33,'Complexity of the crisis'!$C$6:$AN$170,22,FALSE)</f>
        <v>1.5</v>
      </c>
      <c r="S33" s="242">
        <f>VLOOKUP($B33,'Complexity of the crisis'!$C$6:$AN$170,38,FALSE)</f>
        <v>1.5</v>
      </c>
      <c r="T33" s="139" t="str">
        <f>VLOOKUP(B33,Lists!$C$3:$E$163,3,FALSE)</f>
        <v>Europe</v>
      </c>
      <c r="U33" s="149">
        <f>VLOOKUP(B33,'INFORM Severity - hidden'!$C$5:$V$170,20,FALSE)</f>
        <v>44376</v>
      </c>
    </row>
    <row r="34" spans="1:21" s="208" customFormat="1" x14ac:dyDescent="0.35">
      <c r="A34" s="135" t="str">
        <f t="array" ref="A34">IFERROR(INDEX(Lists!$B$2:$B$153,SMALL(IF(Lists!$H$2:$H$153="Yes",ROW(Lists!$B$2:$B$153)),ROW(30:30))-1,1),"")</f>
        <v>Syrian refugees in Jordan</v>
      </c>
      <c r="B34" s="136" t="str">
        <f>VLOOKUP(A34,Lists!$B$2:$G$153,2,FALSE)</f>
        <v>JOR002</v>
      </c>
      <c r="C34" s="136" t="str">
        <f>VLOOKUP(B34,'INFORM Severity - hidden'!$C$5:$D$160,2,FALSE)</f>
        <v>Jordan</v>
      </c>
      <c r="D34" s="136" t="str">
        <f>VLOOKUP(A34,Lists!$B$2:$G$153,3,FALSE)</f>
        <v>JOR</v>
      </c>
      <c r="E34" s="136" t="str">
        <f>VLOOKUP(A34,Lists!$B$2:$G$153,5,FALSE)</f>
        <v>International displacement</v>
      </c>
      <c r="F34" s="239">
        <f t="shared" si="0"/>
        <v>2.9</v>
      </c>
      <c r="G34" s="140">
        <f t="shared" si="1"/>
        <v>3</v>
      </c>
      <c r="H34" s="140" t="str">
        <f t="shared" si="2"/>
        <v>Medium</v>
      </c>
      <c r="I34" s="240" t="str">
        <f>INDEX(Trends!$D$3:$D$404,MATCH(B34,Trends!$C$3:$C$404,0))</f>
        <v>Decreasing</v>
      </c>
      <c r="J34" s="140" t="str">
        <f>VLOOKUP($B34,Reliability!$A$3:$I$170,9,FALSE)</f>
        <v>High</v>
      </c>
      <c r="K34" s="241">
        <f t="shared" si="3"/>
        <v>2.7</v>
      </c>
      <c r="L34" s="241">
        <f>VLOOKUP($B34,'Impact of the crisis'!$C$6:$N$170,12,FALSE)</f>
        <v>3</v>
      </c>
      <c r="M34" s="241">
        <f>VLOOKUP($B34,'Impact of the crisis'!$C$6:$AB$170,26,FALSE)</f>
        <v>2.6</v>
      </c>
      <c r="N34" s="241">
        <f>VLOOKUP($B34,'Conditions of people affected'!$C$6:$R$170,16,FALSE)</f>
        <v>3.3</v>
      </c>
      <c r="O34" s="241">
        <f>VLOOKUP($B34,'Conditions of people affected'!$C$6:$R$170,9,FALSE)</f>
        <v>3.6</v>
      </c>
      <c r="P34" s="241">
        <f>VLOOKUP($B34,'Conditions of people affected'!$C$6:$R$170,15,FALSE)</f>
        <v>3</v>
      </c>
      <c r="Q34" s="241">
        <f t="shared" si="4"/>
        <v>2.5</v>
      </c>
      <c r="R34" s="241">
        <f>VLOOKUP($B34,'Complexity of the crisis'!$C$6:$AN$170,22,FALSE)</f>
        <v>3</v>
      </c>
      <c r="S34" s="242">
        <f>VLOOKUP($B34,'Complexity of the crisis'!$C$6:$AN$170,38,FALSE)</f>
        <v>2</v>
      </c>
      <c r="T34" s="139" t="str">
        <f>VLOOKUP(B34,Lists!$C$3:$E$163,3,FALSE)</f>
        <v>Middle east</v>
      </c>
      <c r="U34" s="149">
        <f>VLOOKUP(B34,'INFORM Severity - hidden'!$C$5:$V$170,20,FALSE)</f>
        <v>44454</v>
      </c>
    </row>
    <row r="35" spans="1:21" s="208" customFormat="1" x14ac:dyDescent="0.35">
      <c r="A35" s="135" t="str">
        <f t="array" ref="A35">IFERROR(INDEX(Lists!$B$2:$B$153,SMALL(IF(Lists!$H$2:$H$153="Yes",ROW(Lists!$B$2:$B$153)),ROW(31:31))-1,1),"")</f>
        <v xml:space="preserve">Multiple crisis in Kenya </v>
      </c>
      <c r="B35" s="136" t="str">
        <f>VLOOKUP(A35,Lists!$B$2:$G$153,2,FALSE)</f>
        <v>KEN001</v>
      </c>
      <c r="C35" s="136" t="str">
        <f>VLOOKUP(B35,'INFORM Severity - hidden'!$C$5:$D$160,2,FALSE)</f>
        <v>Kenya</v>
      </c>
      <c r="D35" s="136" t="str">
        <f>VLOOKUP(A35,Lists!$B$2:$G$153,3,FALSE)</f>
        <v>KEN</v>
      </c>
      <c r="E35" s="136" t="str">
        <f>VLOOKUP(A35,Lists!$B$2:$G$153,5,FALSE)</f>
        <v>Multiple crises country</v>
      </c>
      <c r="F35" s="239">
        <f t="shared" si="0"/>
        <v>3.2</v>
      </c>
      <c r="G35" s="140">
        <f t="shared" si="1"/>
        <v>4</v>
      </c>
      <c r="H35" s="140" t="str">
        <f t="shared" si="2"/>
        <v>High</v>
      </c>
      <c r="I35" s="240" t="str">
        <f>INDEX(Trends!$D$3:$D$404,MATCH(B35,Trends!$C$3:$C$404,0))</f>
        <v>-</v>
      </c>
      <c r="J35" s="140" t="str">
        <f>VLOOKUP($B35,Reliability!$A$3:$I$170,9,FALSE)</f>
        <v>Very High</v>
      </c>
      <c r="K35" s="241">
        <f t="shared" si="3"/>
        <v>3</v>
      </c>
      <c r="L35" s="241">
        <f>VLOOKUP($B35,'Impact of the crisis'!$C$6:$N$170,12,FALSE)</f>
        <v>3.8</v>
      </c>
      <c r="M35" s="241">
        <f>VLOOKUP($B35,'Impact of the crisis'!$C$6:$AB$170,26,FALSE)</f>
        <v>2.5</v>
      </c>
      <c r="N35" s="241">
        <f>VLOOKUP($B35,'Conditions of people affected'!$C$6:$R$170,16,FALSE)</f>
        <v>3.5</v>
      </c>
      <c r="O35" s="241">
        <f>VLOOKUP($B35,'Conditions of people affected'!$C$6:$R$170,9,FALSE)</f>
        <v>4</v>
      </c>
      <c r="P35" s="241">
        <f>VLOOKUP($B35,'Conditions of people affected'!$C$6:$R$170,15,FALSE)</f>
        <v>3</v>
      </c>
      <c r="Q35" s="241">
        <f t="shared" si="4"/>
        <v>2.9</v>
      </c>
      <c r="R35" s="241">
        <f>VLOOKUP($B35,'Complexity of the crisis'!$C$6:$AN$170,22,FALSE)</f>
        <v>3.6</v>
      </c>
      <c r="S35" s="242">
        <f>VLOOKUP($B35,'Complexity of the crisis'!$C$6:$AN$170,38,FALSE)</f>
        <v>2</v>
      </c>
      <c r="T35" s="139" t="str">
        <f>VLOOKUP(B35,Lists!$C$3:$E$163,3,FALSE)</f>
        <v>Africa</v>
      </c>
      <c r="U35" s="149">
        <f>VLOOKUP(B35,'INFORM Severity - hidden'!$C$5:$V$170,20,FALSE)</f>
        <v>44460</v>
      </c>
    </row>
    <row r="36" spans="1:21" s="208" customFormat="1" x14ac:dyDescent="0.35">
      <c r="A36" s="135" t="str">
        <f t="array" ref="A36">IFERROR(INDEX(Lists!$B$2:$B$153,SMALL(IF(Lists!$H$2:$H$153="Yes",ROW(Lists!$B$2:$B$153)),ROW(32:32))-1,1),"")</f>
        <v>Socioeconomic crisis in Lebanon</v>
      </c>
      <c r="B36" s="136" t="str">
        <f>VLOOKUP(A36,Lists!$B$2:$G$153,2,FALSE)</f>
        <v>LBN004</v>
      </c>
      <c r="C36" s="136" t="str">
        <f>VLOOKUP(B36,'INFORM Severity - hidden'!$C$5:$D$160,2,FALSE)</f>
        <v>Lebanon</v>
      </c>
      <c r="D36" s="136" t="str">
        <f>VLOOKUP(A36,Lists!$B$2:$G$153,3,FALSE)</f>
        <v>LBN</v>
      </c>
      <c r="E36" s="136" t="str">
        <f>VLOOKUP(A36,Lists!$B$2:$G$153,5,FALSE)</f>
        <v>Political and economic crisis</v>
      </c>
      <c r="F36" s="239">
        <f t="shared" si="0"/>
        <v>3.6</v>
      </c>
      <c r="G36" s="140">
        <f t="shared" si="1"/>
        <v>4</v>
      </c>
      <c r="H36" s="140" t="str">
        <f t="shared" si="2"/>
        <v>High</v>
      </c>
      <c r="I36" s="240" t="str">
        <f>INDEX(Trends!$D$3:$D$404,MATCH(B36,Trends!$C$3:$C$404,0))</f>
        <v>Decreasing</v>
      </c>
      <c r="J36" s="140" t="str">
        <f>VLOOKUP($B36,Reliability!$A$3:$I$170,9,FALSE)</f>
        <v>Medium</v>
      </c>
      <c r="K36" s="241">
        <f t="shared" si="3"/>
        <v>2.9</v>
      </c>
      <c r="L36" s="241">
        <f>VLOOKUP($B36,'Impact of the crisis'!$C$6:$N$170,12,FALSE)</f>
        <v>3.6</v>
      </c>
      <c r="M36" s="241">
        <f>VLOOKUP($B36,'Impact of the crisis'!$C$6:$AB$170,26,FALSE)</f>
        <v>2.4</v>
      </c>
      <c r="N36" s="241">
        <f>VLOOKUP($B36,'Conditions of people affected'!$C$6:$R$170,16,FALSE)</f>
        <v>4.0999999999999996</v>
      </c>
      <c r="O36" s="241">
        <f>VLOOKUP($B36,'Conditions of people affected'!$C$6:$R$170,9,FALSE)</f>
        <v>4.2</v>
      </c>
      <c r="P36" s="241">
        <f>VLOOKUP($B36,'Conditions of people affected'!$C$6:$R$170,15,FALSE)</f>
        <v>4</v>
      </c>
      <c r="Q36" s="241">
        <f t="shared" si="4"/>
        <v>3.2</v>
      </c>
      <c r="R36" s="241">
        <f>VLOOKUP($B36,'Complexity of the crisis'!$C$6:$AN$170,22,FALSE)</f>
        <v>3.3</v>
      </c>
      <c r="S36" s="242">
        <f>VLOOKUP($B36,'Complexity of the crisis'!$C$6:$AN$170,38,FALSE)</f>
        <v>3</v>
      </c>
      <c r="T36" s="139" t="str">
        <f>VLOOKUP(B36,Lists!$C$3:$E$163,3,FALSE)</f>
        <v>Middle east</v>
      </c>
      <c r="U36" s="149">
        <f>VLOOKUP(B36,'INFORM Severity - hidden'!$C$5:$V$170,20,FALSE)</f>
        <v>44454</v>
      </c>
    </row>
    <row r="37" spans="1:21" s="208" customFormat="1" x14ac:dyDescent="0.35">
      <c r="A37" s="135" t="str">
        <f t="array" ref="A37">IFERROR(INDEX(Lists!$B$2:$B$153,SMALL(IF(Lists!$H$2:$H$153="Yes",ROW(Lists!$B$2:$B$153)),ROW(33:33))-1,1),"")</f>
        <v>Complex crisis in Libya</v>
      </c>
      <c r="B37" s="136" t="str">
        <f>VLOOKUP(A37,Lists!$B$2:$G$153,2,FALSE)</f>
        <v>LBY001</v>
      </c>
      <c r="C37" s="136" t="str">
        <f>VLOOKUP(B37,'INFORM Severity - hidden'!$C$5:$D$160,2,FALSE)</f>
        <v>Libya</v>
      </c>
      <c r="D37" s="136" t="str">
        <f>VLOOKUP(A37,Lists!$B$2:$G$153,3,FALSE)</f>
        <v>LBY</v>
      </c>
      <c r="E37" s="136" t="str">
        <f>VLOOKUP(A37,Lists!$B$2:$G$153,5,FALSE)</f>
        <v>Multiple crises country</v>
      </c>
      <c r="F37" s="239">
        <f t="shared" ref="F37:F68" si="5">IF(OR(N37="x",K37="x"),"x",ROUND((5-GEOMEAN(((5-K37)/5*4+1),((5-N37)/5*4+1),((5-N37)/5*4+1)))/4*3.5+Q37*0.3,1))</f>
        <v>3.9</v>
      </c>
      <c r="G37" s="140">
        <f t="shared" ref="G37:G68" si="6">IF(F37="x","x",ROUNDUP(F37,0))</f>
        <v>4</v>
      </c>
      <c r="H37" s="140" t="str">
        <f t="shared" ref="H37:H68" si="7">IF(N37="x","x",IF(K37="x","x",(IF(G37=5,"Very High",IF(G37=4,"High",IF(G37=3,"Medium",IF(G37=2,"Low","Very Low")))))))</f>
        <v>High</v>
      </c>
      <c r="I37" s="240" t="str">
        <f>INDEX(Trends!$D$3:$D$404,MATCH(B37,Trends!$C$3:$C$404,0))</f>
        <v>Stable</v>
      </c>
      <c r="J37" s="140" t="str">
        <f>VLOOKUP($B37,Reliability!$A$3:$I$170,9,FALSE)</f>
        <v>High</v>
      </c>
      <c r="K37" s="241">
        <f t="shared" ref="K37:K68" si="8">IF(OR(M37="x",L37="x"),"x",ROUND((5-GEOMEAN(((5-L37)/5*4+1),((5-M37)/5*4+1),((5-M37)/5*4+1)))/4*5,1))</f>
        <v>4</v>
      </c>
      <c r="L37" s="241">
        <f>VLOOKUP($B37,'Impact of the crisis'!$C$6:$N$170,12,FALSE)</f>
        <v>4.5999999999999996</v>
      </c>
      <c r="M37" s="241">
        <f>VLOOKUP($B37,'Impact of the crisis'!$C$6:$AB$170,26,FALSE)</f>
        <v>3.7</v>
      </c>
      <c r="N37" s="241">
        <f>VLOOKUP($B37,'Conditions of people affected'!$C$6:$R$170,16,FALSE)</f>
        <v>3.75</v>
      </c>
      <c r="O37" s="241">
        <f>VLOOKUP($B37,'Conditions of people affected'!$C$6:$R$170,9,FALSE)</f>
        <v>3.5</v>
      </c>
      <c r="P37" s="241">
        <f>VLOOKUP($B37,'Conditions of people affected'!$C$6:$R$170,15,FALSE)</f>
        <v>4</v>
      </c>
      <c r="Q37" s="241">
        <f t="shared" ref="Q37:Q68" si="9">IF(OR(S37="x",R37="x"),R37,ROUND((5-GEOMEAN(((5-R37)/5*4+1),((5-S37)/5*4+1)))/4*5,1))</f>
        <v>4.2</v>
      </c>
      <c r="R37" s="241">
        <f>VLOOKUP($B37,'Complexity of the crisis'!$C$6:$AN$170,22,FALSE)</f>
        <v>4.4000000000000004</v>
      </c>
      <c r="S37" s="242">
        <f>VLOOKUP($B37,'Complexity of the crisis'!$C$6:$AN$170,38,FALSE)</f>
        <v>4</v>
      </c>
      <c r="T37" s="139" t="str">
        <f>VLOOKUP(B37,Lists!$C$3:$E$163,3,FALSE)</f>
        <v>Africa</v>
      </c>
      <c r="U37" s="149">
        <f>VLOOKUP(B37,'INFORM Severity - hidden'!$C$5:$V$170,20,FALSE)</f>
        <v>44412</v>
      </c>
    </row>
    <row r="38" spans="1:21" s="208" customFormat="1" x14ac:dyDescent="0.35">
      <c r="A38" s="135" t="str">
        <f t="array" ref="A38">IFERROR(INDEX(Lists!$B$2:$B$153,SMALL(IF(Lists!$H$2:$H$153="Yes",ROW(Lists!$B$2:$B$153)),ROW(34:34))-1,1),"")</f>
        <v>Drought in Lesotho</v>
      </c>
      <c r="B38" s="136" t="str">
        <f>VLOOKUP(A38,Lists!$B$2:$G$153,2,FALSE)</f>
        <v>LSO002</v>
      </c>
      <c r="C38" s="136" t="str">
        <f>VLOOKUP(B38,'INFORM Severity - hidden'!$C$5:$D$160,2,FALSE)</f>
        <v>Lesotho</v>
      </c>
      <c r="D38" s="136" t="str">
        <f>VLOOKUP(A38,Lists!$B$2:$G$153,3,FALSE)</f>
        <v>LSO</v>
      </c>
      <c r="E38" s="136" t="str">
        <f>VLOOKUP(A38,Lists!$B$2:$G$153,5,FALSE)</f>
        <v>Drought</v>
      </c>
      <c r="F38" s="239">
        <f t="shared" si="5"/>
        <v>2</v>
      </c>
      <c r="G38" s="140">
        <f t="shared" si="6"/>
        <v>2</v>
      </c>
      <c r="H38" s="140" t="str">
        <f t="shared" si="7"/>
        <v>Low</v>
      </c>
      <c r="I38" s="240" t="str">
        <f>INDEX(Trends!$D$3:$D$404,MATCH(B38,Trends!$C$3:$C$404,0))</f>
        <v>Decreasing</v>
      </c>
      <c r="J38" s="140" t="str">
        <f>VLOOKUP($B38,Reliability!$A$3:$I$170,9,FALSE)</f>
        <v>Very High</v>
      </c>
      <c r="K38" s="241">
        <f t="shared" si="8"/>
        <v>1.9</v>
      </c>
      <c r="L38" s="241">
        <f>VLOOKUP($B38,'Impact of the crisis'!$C$6:$N$170,12,FALSE)</f>
        <v>3</v>
      </c>
      <c r="M38" s="241">
        <f>VLOOKUP($B38,'Impact of the crisis'!$C$6:$AB$170,26,FALSE)</f>
        <v>1.3</v>
      </c>
      <c r="N38" s="241">
        <f>VLOOKUP($B38,'Conditions of people affected'!$C$6:$R$170,16,FALSE)</f>
        <v>2.5499999999999998</v>
      </c>
      <c r="O38" s="241">
        <f>VLOOKUP($B38,'Conditions of people affected'!$C$6:$R$170,9,FALSE)</f>
        <v>2.1</v>
      </c>
      <c r="P38" s="241">
        <f>VLOOKUP($B38,'Conditions of people affected'!$C$6:$R$170,15,FALSE)</f>
        <v>3</v>
      </c>
      <c r="Q38" s="241">
        <f t="shared" si="9"/>
        <v>1.3</v>
      </c>
      <c r="R38" s="241">
        <f>VLOOKUP($B38,'Complexity of the crisis'!$C$6:$AN$170,22,FALSE)</f>
        <v>1.5</v>
      </c>
      <c r="S38" s="242">
        <f>VLOOKUP($B38,'Complexity of the crisis'!$C$6:$AN$170,38,FALSE)</f>
        <v>1</v>
      </c>
      <c r="T38" s="139" t="str">
        <f>VLOOKUP(B38,Lists!$C$3:$E$163,3,FALSE)</f>
        <v>Africa</v>
      </c>
      <c r="U38" s="149">
        <f>VLOOKUP(B38,'INFORM Severity - hidden'!$C$5:$V$170,20,FALSE)</f>
        <v>44451</v>
      </c>
    </row>
    <row r="39" spans="1:21" s="208" customFormat="1" x14ac:dyDescent="0.35">
      <c r="A39" s="135" t="str">
        <f t="array" ref="A39">IFERROR(INDEX(Lists!$B$2:$B$153,SMALL(IF(Lists!$H$2:$H$153="Yes",ROW(Lists!$B$2:$B$153)),ROW(35:35))-1,1),"")</f>
        <v>Mixed migration flows in Morocco</v>
      </c>
      <c r="B39" s="136" t="str">
        <f>VLOOKUP(A39,Lists!$B$2:$G$153,2,FALSE)</f>
        <v>MAR002</v>
      </c>
      <c r="C39" s="136" t="str">
        <f>VLOOKUP(B39,'INFORM Severity - hidden'!$C$5:$D$160,2,FALSE)</f>
        <v>Morocco</v>
      </c>
      <c r="D39" s="136" t="str">
        <f>VLOOKUP(A39,Lists!$B$2:$G$153,3,FALSE)</f>
        <v>MAR</v>
      </c>
      <c r="E39" s="136" t="str">
        <f>VLOOKUP(A39,Lists!$B$2:$G$153,5,FALSE)</f>
        <v>International displacement</v>
      </c>
      <c r="F39" s="239" t="str">
        <f t="shared" si="5"/>
        <v>x</v>
      </c>
      <c r="G39" s="140" t="str">
        <f t="shared" si="6"/>
        <v>x</v>
      </c>
      <c r="H39" s="140" t="str">
        <f t="shared" si="7"/>
        <v>x</v>
      </c>
      <c r="I39" s="240" t="str">
        <f>INDEX(Trends!$D$3:$D$404,MATCH(B39,Trends!$C$3:$C$404,0))</f>
        <v>-</v>
      </c>
      <c r="J39" s="140" t="str">
        <f>VLOOKUP($B39,Reliability!$A$3:$I$170,9,FALSE)</f>
        <v>Very Low</v>
      </c>
      <c r="K39" s="241">
        <f t="shared" si="8"/>
        <v>3.9</v>
      </c>
      <c r="L39" s="241">
        <f>VLOOKUP($B39,'Impact of the crisis'!$C$6:$N$170,12,FALSE)</f>
        <v>4.8</v>
      </c>
      <c r="M39" s="241">
        <f>VLOOKUP($B39,'Impact of the crisis'!$C$6:$AB$170,26,FALSE)</f>
        <v>3.2</v>
      </c>
      <c r="N39" s="241" t="str">
        <f>VLOOKUP($B39,'Conditions of people affected'!$C$6:$R$170,16,FALSE)</f>
        <v>x</v>
      </c>
      <c r="O39" s="241" t="str">
        <f>VLOOKUP($B39,'Conditions of people affected'!$C$6:$R$170,9,FALSE)</f>
        <v>x</v>
      </c>
      <c r="P39" s="241" t="str">
        <f>VLOOKUP($B39,'Conditions of people affected'!$C$6:$R$170,15,FALSE)</f>
        <v>x</v>
      </c>
      <c r="Q39" s="241">
        <f t="shared" si="9"/>
        <v>2.7</v>
      </c>
      <c r="R39" s="241">
        <f>VLOOKUP($B39,'Complexity of the crisis'!$C$6:$AN$170,22,FALSE)</f>
        <v>3.6</v>
      </c>
      <c r="S39" s="242">
        <f>VLOOKUP($B39,'Complexity of the crisis'!$C$6:$AN$170,38,FALSE)</f>
        <v>1.5</v>
      </c>
      <c r="T39" s="139" t="str">
        <f>VLOOKUP(B39,Lists!$C$3:$E$163,3,FALSE)</f>
        <v>Africa</v>
      </c>
      <c r="U39" s="149">
        <f>VLOOKUP(B39,'INFORM Severity - hidden'!$C$5:$V$170,20,FALSE)</f>
        <v>44413</v>
      </c>
    </row>
    <row r="40" spans="1:21" s="208" customFormat="1" x14ac:dyDescent="0.35">
      <c r="A40" s="135" t="str">
        <f t="array" ref="A40">IFERROR(INDEX(Lists!$B$2:$B$153,SMALL(IF(Lists!$H$2:$H$153="Yes",ROW(Lists!$B$2:$B$153)),ROW(36:36))-1,1),"")</f>
        <v>Drought in Madagascar</v>
      </c>
      <c r="B40" s="136" t="str">
        <f>VLOOKUP(A40,Lists!$B$2:$G$153,2,FALSE)</f>
        <v>MDG002</v>
      </c>
      <c r="C40" s="136" t="str">
        <f>VLOOKUP(B40,'INFORM Severity - hidden'!$C$5:$D$160,2,FALSE)</f>
        <v>Madagascar</v>
      </c>
      <c r="D40" s="136" t="str">
        <f>VLOOKUP(A40,Lists!$B$2:$G$153,3,FALSE)</f>
        <v>MDG</v>
      </c>
      <c r="E40" s="136" t="str">
        <f>VLOOKUP(A40,Lists!$B$2:$G$153,5,FALSE)</f>
        <v>Drought</v>
      </c>
      <c r="F40" s="239">
        <f t="shared" si="5"/>
        <v>2.8</v>
      </c>
      <c r="G40" s="140">
        <f t="shared" si="6"/>
        <v>3</v>
      </c>
      <c r="H40" s="140" t="str">
        <f t="shared" si="7"/>
        <v>Medium</v>
      </c>
      <c r="I40" s="240" t="str">
        <f>INDEX(Trends!$D$3:$D$404,MATCH(B40,Trends!$C$3:$C$404,0))</f>
        <v>Decreasing</v>
      </c>
      <c r="J40" s="140" t="str">
        <f>VLOOKUP($B40,Reliability!$A$3:$I$170,9,FALSE)</f>
        <v>Very High</v>
      </c>
      <c r="K40" s="241">
        <f t="shared" si="8"/>
        <v>1.9</v>
      </c>
      <c r="L40" s="241">
        <f>VLOOKUP($B40,'Impact of the crisis'!$C$6:$N$170,12,FALSE)</f>
        <v>1.4</v>
      </c>
      <c r="M40" s="241">
        <f>VLOOKUP($B40,'Impact of the crisis'!$C$6:$AB$170,26,FALSE)</f>
        <v>2.1</v>
      </c>
      <c r="N40" s="241">
        <f>VLOOKUP($B40,'Conditions of people affected'!$C$6:$R$170,16,FALSE)</f>
        <v>3.7</v>
      </c>
      <c r="O40" s="241">
        <f>VLOOKUP($B40,'Conditions of people affected'!$C$6:$R$170,9,FALSE)</f>
        <v>3.4</v>
      </c>
      <c r="P40" s="241">
        <f>VLOOKUP($B40,'Conditions of people affected'!$C$6:$R$170,15,FALSE)</f>
        <v>4</v>
      </c>
      <c r="Q40" s="241">
        <f t="shared" si="9"/>
        <v>1.9</v>
      </c>
      <c r="R40" s="241">
        <f>VLOOKUP($B40,'Complexity of the crisis'!$C$6:$AN$170,22,FALSE)</f>
        <v>2.2999999999999998</v>
      </c>
      <c r="S40" s="242">
        <f>VLOOKUP($B40,'Complexity of the crisis'!$C$6:$AN$170,38,FALSE)</f>
        <v>1.5</v>
      </c>
      <c r="T40" s="139" t="str">
        <f>VLOOKUP(B40,Lists!$C$3:$E$163,3,FALSE)</f>
        <v>Africa</v>
      </c>
      <c r="U40" s="149">
        <f>VLOOKUP(B40,'INFORM Severity - hidden'!$C$5:$V$170,20,FALSE)</f>
        <v>44451</v>
      </c>
    </row>
    <row r="41" spans="1:21" s="208" customFormat="1" x14ac:dyDescent="0.35">
      <c r="A41" s="135" t="str">
        <f t="array" ref="A41">IFERROR(INDEX(Lists!$B$2:$B$153,SMALL(IF(Lists!$H$2:$H$153="Yes",ROW(Lists!$B$2:$B$153)),ROW(37:37))-1,1),"")</f>
        <v>Multiple crisis in Mexico</v>
      </c>
      <c r="B41" s="136" t="str">
        <f>VLOOKUP(A41,Lists!$B$2:$G$153,2,FALSE)</f>
        <v>MEX001</v>
      </c>
      <c r="C41" s="136" t="str">
        <f>VLOOKUP(B41,'INFORM Severity - hidden'!$C$5:$D$160,2,FALSE)</f>
        <v>Mexico</v>
      </c>
      <c r="D41" s="136" t="str">
        <f>VLOOKUP(A41,Lists!$B$2:$G$153,3,FALSE)</f>
        <v>MEX</v>
      </c>
      <c r="E41" s="136" t="str">
        <f>VLOOKUP(A41,Lists!$B$2:$G$153,5,FALSE)</f>
        <v>Multiple crises country</v>
      </c>
      <c r="F41" s="239" t="str">
        <f t="shared" si="5"/>
        <v>x</v>
      </c>
      <c r="G41" s="140" t="str">
        <f t="shared" si="6"/>
        <v>x</v>
      </c>
      <c r="H41" s="140" t="str">
        <f t="shared" si="7"/>
        <v>x</v>
      </c>
      <c r="I41" s="240" t="str">
        <f>INDEX(Trends!$D$3:$D$404,MATCH(B41,Trends!$C$3:$C$404,0))</f>
        <v>-</v>
      </c>
      <c r="J41" s="140" t="str">
        <f>VLOOKUP($B41,Reliability!$A$3:$I$170,9,FALSE)</f>
        <v>High</v>
      </c>
      <c r="K41" s="241">
        <f t="shared" si="8"/>
        <v>3.8</v>
      </c>
      <c r="L41" s="241">
        <f>VLOOKUP($B41,'Impact of the crisis'!$C$6:$N$170,12,FALSE)</f>
        <v>5</v>
      </c>
      <c r="M41" s="241">
        <f>VLOOKUP($B41,'Impact of the crisis'!$C$6:$AB$170,26,FALSE)</f>
        <v>2.8</v>
      </c>
      <c r="N41" s="241" t="str">
        <f>VLOOKUP($B41,'Conditions of people affected'!$C$6:$R$170,16,FALSE)</f>
        <v>x</v>
      </c>
      <c r="O41" s="241" t="str">
        <f>VLOOKUP($B41,'Conditions of people affected'!$C$6:$R$170,9,FALSE)</f>
        <v>x</v>
      </c>
      <c r="P41" s="241" t="str">
        <f>VLOOKUP($B41,'Conditions of people affected'!$C$6:$R$170,15,FALSE)</f>
        <v>x</v>
      </c>
      <c r="Q41" s="241">
        <f t="shared" si="9"/>
        <v>3.4</v>
      </c>
      <c r="R41" s="241">
        <f>VLOOKUP($B41,'Complexity of the crisis'!$C$6:$AN$170,22,FALSE)</f>
        <v>3.7</v>
      </c>
      <c r="S41" s="242">
        <f>VLOOKUP($B41,'Complexity of the crisis'!$C$6:$AN$170,38,FALSE)</f>
        <v>3</v>
      </c>
      <c r="T41" s="139" t="str">
        <f>VLOOKUP(B41,Lists!$C$3:$E$163,3,FALSE)</f>
        <v>Americas</v>
      </c>
      <c r="U41" s="149">
        <f>VLOOKUP(B41,'INFORM Severity - hidden'!$C$5:$V$170,20,FALSE)</f>
        <v>44467</v>
      </c>
    </row>
    <row r="42" spans="1:21" s="208" customFormat="1" x14ac:dyDescent="0.35">
      <c r="A42" s="135" t="str">
        <f t="array" ref="A42">IFERROR(INDEX(Lists!$B$2:$B$153,SMALL(IF(Lists!$H$2:$H$153="Yes",ROW(Lists!$B$2:$B$153)),ROW(38:38))-1,1),"")</f>
        <v>Complex crisis in Mali</v>
      </c>
      <c r="B42" s="136" t="str">
        <f>VLOOKUP(A42,Lists!$B$2:$G$153,2,FALSE)</f>
        <v>MLI001</v>
      </c>
      <c r="C42" s="136" t="str">
        <f>VLOOKUP(B42,'INFORM Severity - hidden'!$C$5:$D$160,2,FALSE)</f>
        <v>Mali</v>
      </c>
      <c r="D42" s="136" t="str">
        <f>VLOOKUP(A42,Lists!$B$2:$G$153,3,FALSE)</f>
        <v>MLI</v>
      </c>
      <c r="E42" s="136" t="str">
        <f>VLOOKUP(A42,Lists!$B$2:$G$153,5,FALSE)</f>
        <v>Complex crisis</v>
      </c>
      <c r="F42" s="239">
        <f t="shared" si="5"/>
        <v>4.4000000000000004</v>
      </c>
      <c r="G42" s="140">
        <f t="shared" si="6"/>
        <v>5</v>
      </c>
      <c r="H42" s="140" t="str">
        <f t="shared" si="7"/>
        <v>Very High</v>
      </c>
      <c r="I42" s="240" t="str">
        <f>INDEX(Trends!$D$3:$D$404,MATCH(B42,Trends!$C$3:$C$404,0))</f>
        <v>Increasing</v>
      </c>
      <c r="J42" s="140" t="str">
        <f>VLOOKUP($B42,Reliability!$A$3:$I$170,9,FALSE)</f>
        <v>High</v>
      </c>
      <c r="K42" s="241">
        <f t="shared" si="8"/>
        <v>4.2</v>
      </c>
      <c r="L42" s="241">
        <f>VLOOKUP($B42,'Impact of the crisis'!$C$6:$N$170,12,FALSE)</f>
        <v>4.9000000000000004</v>
      </c>
      <c r="M42" s="241">
        <f>VLOOKUP($B42,'Impact of the crisis'!$C$6:$AB$170,26,FALSE)</f>
        <v>3.7</v>
      </c>
      <c r="N42" s="241">
        <f>VLOOKUP($B42,'Conditions of people affected'!$C$6:$R$170,16,FALSE)</f>
        <v>4.3</v>
      </c>
      <c r="O42" s="241">
        <f>VLOOKUP($B42,'Conditions of people affected'!$C$6:$R$170,9,FALSE)</f>
        <v>4.5999999999999996</v>
      </c>
      <c r="P42" s="241">
        <f>VLOOKUP($B42,'Conditions of people affected'!$C$6:$R$170,15,FALSE)</f>
        <v>4</v>
      </c>
      <c r="Q42" s="241">
        <f t="shared" si="9"/>
        <v>4.5999999999999996</v>
      </c>
      <c r="R42" s="241">
        <f>VLOOKUP($B42,'Complexity of the crisis'!$C$6:$AN$170,22,FALSE)</f>
        <v>4</v>
      </c>
      <c r="S42" s="242">
        <f>VLOOKUP($B42,'Complexity of the crisis'!$C$6:$AN$170,38,FALSE)</f>
        <v>5</v>
      </c>
      <c r="T42" s="139" t="str">
        <f>VLOOKUP(B42,Lists!$C$3:$E$163,3,FALSE)</f>
        <v>Africa</v>
      </c>
      <c r="U42" s="149">
        <f>VLOOKUP(B42,'INFORM Severity - hidden'!$C$5:$V$170,20,FALSE)</f>
        <v>44404</v>
      </c>
    </row>
    <row r="43" spans="1:21" s="208" customFormat="1" x14ac:dyDescent="0.35">
      <c r="A43" s="135" t="str">
        <f t="array" ref="A43">IFERROR(INDEX(Lists!$B$2:$B$153,SMALL(IF(Lists!$H$2:$H$153="Yes",ROW(Lists!$B$2:$B$153)),ROW(39:39))-1,1),"")</f>
        <v>Multiple crises in Myanmar</v>
      </c>
      <c r="B43" s="136" t="str">
        <f>VLOOKUP(A43,Lists!$B$2:$G$153,2,FALSE)</f>
        <v>MMR001</v>
      </c>
      <c r="C43" s="136" t="str">
        <f>VLOOKUP(B43,'INFORM Severity - hidden'!$C$5:$D$160,2,FALSE)</f>
        <v>Myanmar</v>
      </c>
      <c r="D43" s="136" t="str">
        <f>VLOOKUP(A43,Lists!$B$2:$G$153,3,FALSE)</f>
        <v>MMR</v>
      </c>
      <c r="E43" s="136" t="str">
        <f>VLOOKUP(A43,Lists!$B$2:$G$153,5,FALSE)</f>
        <v>Multiple crises country</v>
      </c>
      <c r="F43" s="239">
        <f t="shared" si="5"/>
        <v>4</v>
      </c>
      <c r="G43" s="140">
        <f t="shared" si="6"/>
        <v>4</v>
      </c>
      <c r="H43" s="140" t="str">
        <f t="shared" si="7"/>
        <v>High</v>
      </c>
      <c r="I43" s="240" t="str">
        <f>INDEX(Trends!$D$3:$D$404,MATCH(B43,Trends!$C$3:$C$404,0))</f>
        <v>Increasing</v>
      </c>
      <c r="J43" s="140" t="str">
        <f>VLOOKUP($B43,Reliability!$A$3:$I$170,9,FALSE)</f>
        <v>High</v>
      </c>
      <c r="K43" s="241">
        <f t="shared" si="8"/>
        <v>4.0999999999999996</v>
      </c>
      <c r="L43" s="241">
        <f>VLOOKUP($B43,'Impact of the crisis'!$C$6:$N$170,12,FALSE)</f>
        <v>4.5</v>
      </c>
      <c r="M43" s="241">
        <f>VLOOKUP($B43,'Impact of the crisis'!$C$6:$AB$170,26,FALSE)</f>
        <v>3.9</v>
      </c>
      <c r="N43" s="241">
        <f>VLOOKUP($B43,'Conditions of people affected'!$C$6:$R$170,16,FALSE)</f>
        <v>3.65</v>
      </c>
      <c r="O43" s="241">
        <f>VLOOKUP($B43,'Conditions of people affected'!$C$6:$R$170,9,FALSE)</f>
        <v>4.3</v>
      </c>
      <c r="P43" s="241">
        <f>VLOOKUP($B43,'Conditions of people affected'!$C$6:$R$170,15,FALSE)</f>
        <v>3</v>
      </c>
      <c r="Q43" s="241">
        <f t="shared" si="9"/>
        <v>4.5</v>
      </c>
      <c r="R43" s="241">
        <f>VLOOKUP($B43,'Complexity of the crisis'!$C$6:$AN$170,22,FALSE)</f>
        <v>4.4000000000000004</v>
      </c>
      <c r="S43" s="242">
        <f>VLOOKUP($B43,'Complexity of the crisis'!$C$6:$AN$170,38,FALSE)</f>
        <v>4.5</v>
      </c>
      <c r="T43" s="139" t="str">
        <f>VLOOKUP(B43,Lists!$C$3:$E$163,3,FALSE)</f>
        <v>Asia</v>
      </c>
      <c r="U43" s="149">
        <f>VLOOKUP(B43,'INFORM Severity - hidden'!$C$5:$V$170,20,FALSE)</f>
        <v>44459</v>
      </c>
    </row>
    <row r="44" spans="1:21" s="208" customFormat="1" x14ac:dyDescent="0.35">
      <c r="A44" s="135" t="str">
        <f t="array" ref="A44">IFERROR(INDEX(Lists!$B$2:$B$153,SMALL(IF(Lists!$H$2:$H$153="Yes",ROW(Lists!$B$2:$B$153)),ROW(40:40))-1,1),"")</f>
        <v>Cabo Delgado Islamist Insurgency</v>
      </c>
      <c r="B44" s="136" t="str">
        <f>VLOOKUP(A44,Lists!$B$2:$G$153,2,FALSE)</f>
        <v>MOZ004</v>
      </c>
      <c r="C44" s="136" t="str">
        <f>VLOOKUP(B44,'INFORM Severity - hidden'!$C$5:$D$160,2,FALSE)</f>
        <v>Mozambique</v>
      </c>
      <c r="D44" s="136" t="str">
        <f>VLOOKUP(A44,Lists!$B$2:$G$153,3,FALSE)</f>
        <v>MOZ</v>
      </c>
      <c r="E44" s="136" t="str">
        <f>VLOOKUP(A44,Lists!$B$2:$G$153,5,FALSE)</f>
        <v>Other type of violence</v>
      </c>
      <c r="F44" s="239">
        <f t="shared" si="5"/>
        <v>3.5</v>
      </c>
      <c r="G44" s="140">
        <f t="shared" si="6"/>
        <v>4</v>
      </c>
      <c r="H44" s="140" t="str">
        <f t="shared" si="7"/>
        <v>High</v>
      </c>
      <c r="I44" s="240" t="str">
        <f>INDEX(Trends!$D$3:$D$404,MATCH(B44,Trends!$C$3:$C$404,0))</f>
        <v>Stable</v>
      </c>
      <c r="J44" s="140" t="str">
        <f>VLOOKUP($B44,Reliability!$A$3:$I$170,9,FALSE)</f>
        <v>High</v>
      </c>
      <c r="K44" s="241">
        <f t="shared" si="8"/>
        <v>3.4</v>
      </c>
      <c r="L44" s="241">
        <f>VLOOKUP($B44,'Impact of the crisis'!$C$6:$N$170,12,FALSE)</f>
        <v>2.8</v>
      </c>
      <c r="M44" s="241">
        <f>VLOOKUP($B44,'Impact of the crisis'!$C$6:$AB$170,26,FALSE)</f>
        <v>3.6</v>
      </c>
      <c r="N44" s="241">
        <f>VLOOKUP($B44,'Conditions of people affected'!$C$6:$R$170,16,FALSE)</f>
        <v>3.25</v>
      </c>
      <c r="O44" s="241">
        <f>VLOOKUP($B44,'Conditions of people affected'!$C$6:$R$170,9,FALSE)</f>
        <v>3.5</v>
      </c>
      <c r="P44" s="241">
        <f>VLOOKUP($B44,'Conditions of people affected'!$C$6:$R$170,15,FALSE)</f>
        <v>3</v>
      </c>
      <c r="Q44" s="241">
        <f t="shared" si="9"/>
        <v>4.0999999999999996</v>
      </c>
      <c r="R44" s="241">
        <f>VLOOKUP($B44,'Complexity of the crisis'!$C$6:$AN$170,22,FALSE)</f>
        <v>4.5</v>
      </c>
      <c r="S44" s="242">
        <f>VLOOKUP($B44,'Complexity of the crisis'!$C$6:$AN$170,38,FALSE)</f>
        <v>3.5</v>
      </c>
      <c r="T44" s="139" t="str">
        <f>VLOOKUP(B44,Lists!$C$3:$E$163,3,FALSE)</f>
        <v>Africa</v>
      </c>
      <c r="U44" s="149">
        <f>VLOOKUP(B44,'INFORM Severity - hidden'!$C$5:$V$170,20,FALSE)</f>
        <v>44392</v>
      </c>
    </row>
    <row r="45" spans="1:21" s="208" customFormat="1" x14ac:dyDescent="0.35">
      <c r="A45" s="135" t="str">
        <f t="array" ref="A45">IFERROR(INDEX(Lists!$B$2:$B$153,SMALL(IF(Lists!$H$2:$H$153="Yes",ROW(Lists!$B$2:$B$153)),ROW(41:41))-1,1),"")</f>
        <v>Food Security in Mauritania</v>
      </c>
      <c r="B45" s="136" t="str">
        <f>VLOOKUP(A45,Lists!$B$2:$G$153,2,FALSE)</f>
        <v>MRT003</v>
      </c>
      <c r="C45" s="136" t="str">
        <f>VLOOKUP(B45,'INFORM Severity - hidden'!$C$5:$D$160,2,FALSE)</f>
        <v>Mauritania</v>
      </c>
      <c r="D45" s="136" t="str">
        <f>VLOOKUP(A45,Lists!$B$2:$G$153,3,FALSE)</f>
        <v>MRT</v>
      </c>
      <c r="E45" s="136" t="str">
        <f>VLOOKUP(A45,Lists!$B$2:$G$153,5,FALSE)</f>
        <v>Drought</v>
      </c>
      <c r="F45" s="239">
        <f t="shared" si="5"/>
        <v>2.9</v>
      </c>
      <c r="G45" s="140">
        <f t="shared" si="6"/>
        <v>3</v>
      </c>
      <c r="H45" s="140" t="str">
        <f t="shared" si="7"/>
        <v>Medium</v>
      </c>
      <c r="I45" s="240" t="str">
        <f>INDEX(Trends!$D$3:$D$404,MATCH(B45,Trends!$C$3:$C$404,0))</f>
        <v>Increasing</v>
      </c>
      <c r="J45" s="140" t="str">
        <f>VLOOKUP($B45,Reliability!$A$3:$I$170,9,FALSE)</f>
        <v>Medium</v>
      </c>
      <c r="K45" s="241">
        <f t="shared" si="8"/>
        <v>3.4</v>
      </c>
      <c r="L45" s="241">
        <f>VLOOKUP($B45,'Impact of the crisis'!$C$6:$N$170,12,FALSE)</f>
        <v>4.4000000000000004</v>
      </c>
      <c r="M45" s="241">
        <f>VLOOKUP($B45,'Impact of the crisis'!$C$6:$AB$170,26,FALSE)</f>
        <v>2.8</v>
      </c>
      <c r="N45" s="241">
        <f>VLOOKUP($B45,'Conditions of people affected'!$C$6:$R$170,16,FALSE)</f>
        <v>2.9</v>
      </c>
      <c r="O45" s="241">
        <f>VLOOKUP($B45,'Conditions of people affected'!$C$6:$R$170,9,FALSE)</f>
        <v>2.8</v>
      </c>
      <c r="P45" s="241">
        <f>VLOOKUP($B45,'Conditions of people affected'!$C$6:$R$170,15,FALSE)</f>
        <v>3</v>
      </c>
      <c r="Q45" s="241">
        <f t="shared" si="9"/>
        <v>2.4</v>
      </c>
      <c r="R45" s="241">
        <f>VLOOKUP($B45,'Complexity of the crisis'!$C$6:$AN$170,22,FALSE)</f>
        <v>2.7</v>
      </c>
      <c r="S45" s="242">
        <f>VLOOKUP($B45,'Complexity of the crisis'!$C$6:$AN$170,38,FALSE)</f>
        <v>2</v>
      </c>
      <c r="T45" s="139" t="str">
        <f>VLOOKUP(B45,Lists!$C$3:$E$163,3,FALSE)</f>
        <v>Africa</v>
      </c>
      <c r="U45" s="149">
        <f>VLOOKUP(B45,'INFORM Severity - hidden'!$C$5:$V$170,20,FALSE)</f>
        <v>44419</v>
      </c>
    </row>
    <row r="46" spans="1:21" s="208" customFormat="1" x14ac:dyDescent="0.35">
      <c r="A46" s="135" t="str">
        <f t="array" ref="A46">IFERROR(INDEX(Lists!$B$2:$B$153,SMALL(IF(Lists!$H$2:$H$153="Yes",ROW(Lists!$B$2:$B$153)),ROW(42:42))-1,1),"")</f>
        <v>Complex crisis in Malawi</v>
      </c>
      <c r="B46" s="136" t="str">
        <f>VLOOKUP(A46,Lists!$B$2:$G$153,2,FALSE)</f>
        <v>MWI002</v>
      </c>
      <c r="C46" s="136" t="str">
        <f>VLOOKUP(B46,'INFORM Severity - hidden'!$C$5:$D$160,2,FALSE)</f>
        <v>Malawi</v>
      </c>
      <c r="D46" s="136" t="str">
        <f>VLOOKUP(A46,Lists!$B$2:$G$153,3,FALSE)</f>
        <v>MWI</v>
      </c>
      <c r="E46" s="136" t="str">
        <f>VLOOKUP(A46,Lists!$B$2:$G$153,5,FALSE)</f>
        <v>Complex crisis</v>
      </c>
      <c r="F46" s="239">
        <f t="shared" si="5"/>
        <v>2.8</v>
      </c>
      <c r="G46" s="140">
        <f t="shared" si="6"/>
        <v>3</v>
      </c>
      <c r="H46" s="140" t="str">
        <f t="shared" si="7"/>
        <v>Medium</v>
      </c>
      <c r="I46" s="240" t="str">
        <f>INDEX(Trends!$D$3:$D$404,MATCH(B46,Trends!$C$3:$C$404,0))</f>
        <v>Stable</v>
      </c>
      <c r="J46" s="140" t="str">
        <f>VLOOKUP($B46,Reliability!$A$3:$I$170,9,FALSE)</f>
        <v>Very High</v>
      </c>
      <c r="K46" s="241">
        <f t="shared" si="8"/>
        <v>2.8</v>
      </c>
      <c r="L46" s="241">
        <f>VLOOKUP($B46,'Impact of the crisis'!$C$6:$N$170,12,FALSE)</f>
        <v>4.4000000000000004</v>
      </c>
      <c r="M46" s="241">
        <f>VLOOKUP($B46,'Impact of the crisis'!$C$6:$AB$170,26,FALSE)</f>
        <v>1.6</v>
      </c>
      <c r="N46" s="241">
        <f>VLOOKUP($B46,'Conditions of people affected'!$C$6:$R$170,16,FALSE)</f>
        <v>3.2</v>
      </c>
      <c r="O46" s="241">
        <f>VLOOKUP($B46,'Conditions of people affected'!$C$6:$R$170,9,FALSE)</f>
        <v>3.4</v>
      </c>
      <c r="P46" s="241">
        <f>VLOOKUP($B46,'Conditions of people affected'!$C$6:$R$170,15,FALSE)</f>
        <v>3</v>
      </c>
      <c r="Q46" s="241">
        <f t="shared" si="9"/>
        <v>2</v>
      </c>
      <c r="R46" s="241">
        <f>VLOOKUP($B46,'Complexity of the crisis'!$C$6:$AN$170,22,FALSE)</f>
        <v>1.9</v>
      </c>
      <c r="S46" s="242">
        <f>VLOOKUP($B46,'Complexity of the crisis'!$C$6:$AN$170,38,FALSE)</f>
        <v>2</v>
      </c>
      <c r="T46" s="139" t="str">
        <f>VLOOKUP(B46,Lists!$C$3:$E$163,3,FALSE)</f>
        <v>Africa</v>
      </c>
      <c r="U46" s="149">
        <f>VLOOKUP(B46,'INFORM Severity - hidden'!$C$5:$V$170,20,FALSE)</f>
        <v>44451</v>
      </c>
    </row>
    <row r="47" spans="1:21" s="208" customFormat="1" x14ac:dyDescent="0.35">
      <c r="A47" s="135" t="str">
        <f t="array" ref="A47">IFERROR(INDEX(Lists!$B$2:$B$153,SMALL(IF(Lists!$H$2:$H$153="Yes",ROW(Lists!$B$2:$B$153)),ROW(43:43))-1,1),"")</f>
        <v>International Refugees in Malaysia</v>
      </c>
      <c r="B47" s="136" t="str">
        <f>VLOOKUP(A47,Lists!$B$2:$G$153,2,FALSE)</f>
        <v>MYS001</v>
      </c>
      <c r="C47" s="136" t="str">
        <f>VLOOKUP(B47,'INFORM Severity - hidden'!$C$5:$D$160,2,FALSE)</f>
        <v>Malaysia</v>
      </c>
      <c r="D47" s="136" t="str">
        <f>VLOOKUP(A47,Lists!$B$2:$G$153,3,FALSE)</f>
        <v>MYS</v>
      </c>
      <c r="E47" s="136" t="str">
        <f>VLOOKUP(A47,Lists!$B$2:$G$153,5,FALSE)</f>
        <v>International displacement</v>
      </c>
      <c r="F47" s="239">
        <f t="shared" si="5"/>
        <v>1.8</v>
      </c>
      <c r="G47" s="140">
        <f t="shared" si="6"/>
        <v>2</v>
      </c>
      <c r="H47" s="140" t="str">
        <f t="shared" si="7"/>
        <v>Low</v>
      </c>
      <c r="I47" s="240" t="str">
        <f>INDEX(Trends!$D$3:$D$404,MATCH(B47,Trends!$C$3:$C$404,0))</f>
        <v>Increasing</v>
      </c>
      <c r="J47" s="140" t="str">
        <f>VLOOKUP($B47,Reliability!$A$3:$I$170,9,FALSE)</f>
        <v>High</v>
      </c>
      <c r="K47" s="241">
        <f t="shared" si="8"/>
        <v>1.5</v>
      </c>
      <c r="L47" s="241">
        <f>VLOOKUP($B47,'Impact of the crisis'!$C$6:$N$170,12,FALSE)</f>
        <v>1</v>
      </c>
      <c r="M47" s="241">
        <f>VLOOKUP($B47,'Impact of the crisis'!$C$6:$AB$170,26,FALSE)</f>
        <v>1.8</v>
      </c>
      <c r="N47" s="241">
        <f>VLOOKUP($B47,'Conditions of people affected'!$C$6:$R$170,16,FALSE)</f>
        <v>1.55</v>
      </c>
      <c r="O47" s="241">
        <f>VLOOKUP($B47,'Conditions of people affected'!$C$6:$R$170,9,FALSE)</f>
        <v>2.1</v>
      </c>
      <c r="P47" s="241">
        <f>VLOOKUP($B47,'Conditions of people affected'!$C$6:$R$170,15,FALSE)</f>
        <v>1</v>
      </c>
      <c r="Q47" s="241">
        <f t="shared" si="9"/>
        <v>2.2999999999999998</v>
      </c>
      <c r="R47" s="241">
        <f>VLOOKUP($B47,'Complexity of the crisis'!$C$6:$AN$170,22,FALSE)</f>
        <v>2.1</v>
      </c>
      <c r="S47" s="242">
        <f>VLOOKUP($B47,'Complexity of the crisis'!$C$6:$AN$170,38,FALSE)</f>
        <v>2.5</v>
      </c>
      <c r="T47" s="139" t="str">
        <f>VLOOKUP(B47,Lists!$C$3:$E$163,3,FALSE)</f>
        <v>Asia</v>
      </c>
      <c r="U47" s="149">
        <f>VLOOKUP(B47,'INFORM Severity - hidden'!$C$5:$V$170,20,FALSE)</f>
        <v>44459</v>
      </c>
    </row>
    <row r="48" spans="1:21" s="208" customFormat="1" x14ac:dyDescent="0.35">
      <c r="A48" s="135" t="str">
        <f t="array" ref="A48">IFERROR(INDEX(Lists!$B$2:$B$153,SMALL(IF(Lists!$H$2:$H$153="Yes",ROW(Lists!$B$2:$B$153)),ROW(44:44))-1,1),"")</f>
        <v>Food Security Crisis in Namibia</v>
      </c>
      <c r="B48" s="136" t="str">
        <f>VLOOKUP(A48,Lists!$B$2:$G$153,2,FALSE)</f>
        <v>NAM002</v>
      </c>
      <c r="C48" s="136" t="str">
        <f>VLOOKUP(B48,'INFORM Severity - hidden'!$C$5:$D$160,2,FALSE)</f>
        <v>Namibia</v>
      </c>
      <c r="D48" s="136" t="str">
        <f>VLOOKUP(A48,Lists!$B$2:$G$153,3,FALSE)</f>
        <v>NAM</v>
      </c>
      <c r="E48" s="136" t="str">
        <f>VLOOKUP(A48,Lists!$B$2:$G$153,5,FALSE)</f>
        <v>Food Security</v>
      </c>
      <c r="F48" s="239">
        <f t="shared" si="5"/>
        <v>2.2999999999999998</v>
      </c>
      <c r="G48" s="140">
        <f t="shared" si="6"/>
        <v>3</v>
      </c>
      <c r="H48" s="140" t="str">
        <f t="shared" si="7"/>
        <v>Medium</v>
      </c>
      <c r="I48" s="240" t="str">
        <f>INDEX(Trends!$D$3:$D$404,MATCH(B48,Trends!$C$3:$C$404,0))</f>
        <v>Increasing</v>
      </c>
      <c r="J48" s="140" t="str">
        <f>VLOOKUP($B48,Reliability!$A$3:$I$170,9,FALSE)</f>
        <v>High</v>
      </c>
      <c r="K48" s="241">
        <f t="shared" si="8"/>
        <v>2.6</v>
      </c>
      <c r="L48" s="241">
        <f>VLOOKUP($B48,'Impact of the crisis'!$C$6:$N$170,12,FALSE)</f>
        <v>4.0999999999999996</v>
      </c>
      <c r="M48" s="241">
        <f>VLOOKUP($B48,'Impact of the crisis'!$C$6:$AB$170,26,FALSE)</f>
        <v>1.4</v>
      </c>
      <c r="N48" s="241">
        <f>VLOOKUP($B48,'Conditions of people affected'!$C$6:$R$170,16,FALSE)</f>
        <v>2.85</v>
      </c>
      <c r="O48" s="241">
        <f>VLOOKUP($B48,'Conditions of people affected'!$C$6:$R$170,9,FALSE)</f>
        <v>2.7</v>
      </c>
      <c r="P48" s="241">
        <f>VLOOKUP($B48,'Conditions of people affected'!$C$6:$R$170,15,FALSE)</f>
        <v>3</v>
      </c>
      <c r="Q48" s="241">
        <f t="shared" si="9"/>
        <v>1.3</v>
      </c>
      <c r="R48" s="241">
        <f>VLOOKUP($B48,'Complexity of the crisis'!$C$6:$AN$170,22,FALSE)</f>
        <v>1.5</v>
      </c>
      <c r="S48" s="242">
        <f>VLOOKUP($B48,'Complexity of the crisis'!$C$6:$AN$170,38,FALSE)</f>
        <v>1</v>
      </c>
      <c r="T48" s="139" t="str">
        <f>VLOOKUP(B48,Lists!$C$3:$E$163,3,FALSE)</f>
        <v>Africa</v>
      </c>
      <c r="U48" s="149">
        <f>VLOOKUP(B48,'INFORM Severity - hidden'!$C$5:$V$170,20,FALSE)</f>
        <v>44451</v>
      </c>
    </row>
    <row r="49" spans="1:21" s="208" customFormat="1" x14ac:dyDescent="0.35">
      <c r="A49" s="135" t="str">
        <f t="array" ref="A49">IFERROR(INDEX(Lists!$B$2:$B$153,SMALL(IF(Lists!$H$2:$H$153="Yes",ROW(Lists!$B$2:$B$153)),ROW(45:45))-1,1),"")</f>
        <v>Multiple crises in Niger</v>
      </c>
      <c r="B49" s="136" t="str">
        <f>VLOOKUP(A49,Lists!$B$2:$G$153,2,FALSE)</f>
        <v>NER001</v>
      </c>
      <c r="C49" s="136" t="str">
        <f>VLOOKUP(B49,'INFORM Severity - hidden'!$C$5:$D$160,2,FALSE)</f>
        <v>Niger</v>
      </c>
      <c r="D49" s="136" t="str">
        <f>VLOOKUP(A49,Lists!$B$2:$G$153,3,FALSE)</f>
        <v>NER</v>
      </c>
      <c r="E49" s="136" t="str">
        <f>VLOOKUP(A49,Lists!$B$2:$G$153,5,FALSE)</f>
        <v>Multiple crises country</v>
      </c>
      <c r="F49" s="239">
        <f t="shared" si="5"/>
        <v>3.9</v>
      </c>
      <c r="G49" s="140">
        <f t="shared" si="6"/>
        <v>4</v>
      </c>
      <c r="H49" s="140" t="str">
        <f t="shared" si="7"/>
        <v>High</v>
      </c>
      <c r="I49" s="240" t="str">
        <f>INDEX(Trends!$D$3:$D$404,MATCH(B49,Trends!$C$3:$C$404,0))</f>
        <v>Increasing</v>
      </c>
      <c r="J49" s="140" t="str">
        <f>VLOOKUP($B49,Reliability!$A$3:$I$170,9,FALSE)</f>
        <v>High</v>
      </c>
      <c r="K49" s="241">
        <f t="shared" si="8"/>
        <v>4.0999999999999996</v>
      </c>
      <c r="L49" s="241">
        <f>VLOOKUP($B49,'Impact of the crisis'!$C$6:$N$170,12,FALSE)</f>
        <v>4.9000000000000004</v>
      </c>
      <c r="M49" s="241">
        <f>VLOOKUP($B49,'Impact of the crisis'!$C$6:$AB$170,26,FALSE)</f>
        <v>3.6</v>
      </c>
      <c r="N49" s="241">
        <f>VLOOKUP($B49,'Conditions of people affected'!$C$6:$R$170,16,FALSE)</f>
        <v>3.65</v>
      </c>
      <c r="O49" s="241">
        <f>VLOOKUP($B49,'Conditions of people affected'!$C$6:$R$170,9,FALSE)</f>
        <v>4.3</v>
      </c>
      <c r="P49" s="241">
        <f>VLOOKUP($B49,'Conditions of people affected'!$C$6:$R$170,15,FALSE)</f>
        <v>3</v>
      </c>
      <c r="Q49" s="241">
        <f t="shared" si="9"/>
        <v>4</v>
      </c>
      <c r="R49" s="241">
        <f>VLOOKUP($B49,'Complexity of the crisis'!$C$6:$AN$170,22,FALSE)</f>
        <v>3.3</v>
      </c>
      <c r="S49" s="242">
        <f>VLOOKUP($B49,'Complexity of the crisis'!$C$6:$AN$170,38,FALSE)</f>
        <v>4.5</v>
      </c>
      <c r="T49" s="139" t="str">
        <f>VLOOKUP(B49,Lists!$C$3:$E$163,3,FALSE)</f>
        <v>Africa</v>
      </c>
      <c r="U49" s="149">
        <f>VLOOKUP(B49,'INFORM Severity - hidden'!$C$5:$V$170,20,FALSE)</f>
        <v>44467</v>
      </c>
    </row>
    <row r="50" spans="1:21" s="208" customFormat="1" x14ac:dyDescent="0.35">
      <c r="A50" s="135" t="str">
        <f t="array" ref="A50">IFERROR(INDEX(Lists!$B$2:$B$153,SMALL(IF(Lists!$H$2:$H$153="Yes",ROW(Lists!$B$2:$B$153)),ROW(46:46))-1,1),"")</f>
        <v>Complex crisis in Nigeria</v>
      </c>
      <c r="B50" s="136" t="str">
        <f>VLOOKUP(A50,Lists!$B$2:$G$153,2,FALSE)</f>
        <v>NGA001</v>
      </c>
      <c r="C50" s="136" t="str">
        <f>VLOOKUP(B50,'INFORM Severity - hidden'!$C$5:$D$160,2,FALSE)</f>
        <v>Nigeria</v>
      </c>
      <c r="D50" s="136" t="str">
        <f>VLOOKUP(A50,Lists!$B$2:$G$153,3,FALSE)</f>
        <v>NGA</v>
      </c>
      <c r="E50" s="136" t="str">
        <f>VLOOKUP(A50,Lists!$B$2:$G$153,5,FALSE)</f>
        <v>Complex crisis</v>
      </c>
      <c r="F50" s="239">
        <f t="shared" si="5"/>
        <v>4.3</v>
      </c>
      <c r="G50" s="140">
        <f t="shared" si="6"/>
        <v>5</v>
      </c>
      <c r="H50" s="140" t="str">
        <f t="shared" si="7"/>
        <v>Very High</v>
      </c>
      <c r="I50" s="240" t="str">
        <f>INDEX(Trends!$D$3:$D$404,MATCH(B50,Trends!$C$3:$C$404,0))</f>
        <v>Increasing</v>
      </c>
      <c r="J50" s="140" t="str">
        <f>VLOOKUP($B50,Reliability!$A$3:$I$170,9,FALSE)</f>
        <v>High</v>
      </c>
      <c r="K50" s="241">
        <f t="shared" si="8"/>
        <v>4.2</v>
      </c>
      <c r="L50" s="241">
        <f>VLOOKUP($B50,'Impact of the crisis'!$C$6:$N$170,12,FALSE)</f>
        <v>4.3</v>
      </c>
      <c r="M50" s="241">
        <f>VLOOKUP($B50,'Impact of the crisis'!$C$6:$AB$170,26,FALSE)</f>
        <v>4.2</v>
      </c>
      <c r="N50" s="241">
        <f>VLOOKUP($B50,'Conditions of people affected'!$C$6:$R$170,16,FALSE)</f>
        <v>4</v>
      </c>
      <c r="O50" s="241">
        <f>VLOOKUP($B50,'Conditions of people affected'!$C$6:$R$170,9,FALSE)</f>
        <v>5</v>
      </c>
      <c r="P50" s="241">
        <f>VLOOKUP($B50,'Conditions of people affected'!$C$6:$R$170,15,FALSE)</f>
        <v>3</v>
      </c>
      <c r="Q50" s="241">
        <f t="shared" si="9"/>
        <v>4.7</v>
      </c>
      <c r="R50" s="241">
        <f>VLOOKUP($B50,'Complexity of the crisis'!$C$6:$AN$170,22,FALSE)</f>
        <v>4.3</v>
      </c>
      <c r="S50" s="242">
        <f>VLOOKUP($B50,'Complexity of the crisis'!$C$6:$AN$170,38,FALSE)</f>
        <v>5</v>
      </c>
      <c r="T50" s="139" t="str">
        <f>VLOOKUP(B50,Lists!$C$3:$E$163,3,FALSE)</f>
        <v>Africa</v>
      </c>
      <c r="U50" s="149">
        <f>VLOOKUP(B50,'INFORM Severity - hidden'!$C$5:$V$170,20,FALSE)</f>
        <v>44418</v>
      </c>
    </row>
    <row r="51" spans="1:21" s="208" customFormat="1" x14ac:dyDescent="0.35">
      <c r="A51" s="135" t="str">
        <f t="array" ref="A51">IFERROR(INDEX(Lists!$B$2:$B$153,SMALL(IF(Lists!$H$2:$H$153="Yes",ROW(Lists!$B$2:$B$153)),ROW(47:47))-1,1),"")</f>
        <v>Socioeconomic crisis in Nicaragua</v>
      </c>
      <c r="B51" s="136" t="str">
        <f>VLOOKUP(A51,Lists!$B$2:$G$153,2,FALSE)</f>
        <v>NIC001</v>
      </c>
      <c r="C51" s="136" t="str">
        <f>VLOOKUP(B51,'INFORM Severity - hidden'!$C$5:$D$160,2,FALSE)</f>
        <v>Nicaragua</v>
      </c>
      <c r="D51" s="136" t="str">
        <f>VLOOKUP(A51,Lists!$B$2:$G$153,3,FALSE)</f>
        <v>NIC</v>
      </c>
      <c r="E51" s="136" t="str">
        <f>VLOOKUP(A51,Lists!$B$2:$G$153,5,FALSE)</f>
        <v>Political and economic crisis</v>
      </c>
      <c r="F51" s="239" t="str">
        <f t="shared" si="5"/>
        <v>x</v>
      </c>
      <c r="G51" s="140" t="str">
        <f t="shared" si="6"/>
        <v>x</v>
      </c>
      <c r="H51" s="140" t="str">
        <f t="shared" si="7"/>
        <v>x</v>
      </c>
      <c r="I51" s="240" t="str">
        <f>INDEX(Trends!$D$3:$D$404,MATCH(B51,Trends!$C$3:$C$404,0))</f>
        <v>-</v>
      </c>
      <c r="J51" s="140" t="str">
        <f>VLOOKUP($B51,Reliability!$A$3:$I$170,9,FALSE)</f>
        <v>Low</v>
      </c>
      <c r="K51" s="241">
        <f t="shared" si="8"/>
        <v>2.9</v>
      </c>
      <c r="L51" s="241">
        <f>VLOOKUP($B51,'Impact of the crisis'!$C$6:$N$170,12,FALSE)</f>
        <v>4.0999999999999996</v>
      </c>
      <c r="M51" s="241">
        <f>VLOOKUP($B51,'Impact of the crisis'!$C$6:$AB$170,26,FALSE)</f>
        <v>2</v>
      </c>
      <c r="N51" s="241" t="str">
        <f>VLOOKUP($B51,'Conditions of people affected'!$C$6:$R$170,16,FALSE)</f>
        <v>x</v>
      </c>
      <c r="O51" s="241" t="str">
        <f>VLOOKUP($B51,'Conditions of people affected'!$C$6:$R$170,9,FALSE)</f>
        <v>x</v>
      </c>
      <c r="P51" s="241" t="str">
        <f>VLOOKUP($B51,'Conditions of people affected'!$C$6:$R$170,15,FALSE)</f>
        <v>x</v>
      </c>
      <c r="Q51" s="241">
        <f t="shared" si="9"/>
        <v>2.8</v>
      </c>
      <c r="R51" s="241">
        <f>VLOOKUP($B51,'Complexity of the crisis'!$C$6:$AN$170,22,FALSE)</f>
        <v>3.4</v>
      </c>
      <c r="S51" s="242">
        <f>VLOOKUP($B51,'Complexity of the crisis'!$C$6:$AN$170,38,FALSE)</f>
        <v>2</v>
      </c>
      <c r="T51" s="139" t="str">
        <f>VLOOKUP(B51,Lists!$C$3:$E$163,3,FALSE)</f>
        <v>Americas</v>
      </c>
      <c r="U51" s="149">
        <f>VLOOKUP(B51,'INFORM Severity - hidden'!$C$5:$V$170,20,FALSE)</f>
        <v>44361</v>
      </c>
    </row>
    <row r="52" spans="1:21" s="208" customFormat="1" x14ac:dyDescent="0.35">
      <c r="A52" s="135" t="str">
        <f t="array" ref="A52">IFERROR(INDEX(Lists!$B$2:$B$153,SMALL(IF(Lists!$H$2:$H$153="Yes",ROW(Lists!$B$2:$B$153)),ROW(48:48))-1,1),"")</f>
        <v>Complex crisis in Pakistan</v>
      </c>
      <c r="B52" s="136" t="str">
        <f>VLOOKUP(A52,Lists!$B$2:$G$153,2,FALSE)</f>
        <v>PAK001</v>
      </c>
      <c r="C52" s="136" t="str">
        <f>VLOOKUP(B52,'INFORM Severity - hidden'!$C$5:$D$160,2,FALSE)</f>
        <v>Pakistan</v>
      </c>
      <c r="D52" s="136" t="str">
        <f>VLOOKUP(A52,Lists!$B$2:$G$153,3,FALSE)</f>
        <v>PAK</v>
      </c>
      <c r="E52" s="136" t="str">
        <f>VLOOKUP(A52,Lists!$B$2:$G$153,5,FALSE)</f>
        <v>Complex crisis</v>
      </c>
      <c r="F52" s="239">
        <f t="shared" si="5"/>
        <v>3.9</v>
      </c>
      <c r="G52" s="140">
        <f t="shared" si="6"/>
        <v>4</v>
      </c>
      <c r="H52" s="140" t="str">
        <f t="shared" si="7"/>
        <v>High</v>
      </c>
      <c r="I52" s="240" t="str">
        <f>INDEX(Trends!$D$3:$D$404,MATCH(B52,Trends!$C$3:$C$404,0))</f>
        <v>Increasing</v>
      </c>
      <c r="J52" s="140" t="str">
        <f>VLOOKUP($B52,Reliability!$A$3:$I$170,9,FALSE)</f>
        <v>High</v>
      </c>
      <c r="K52" s="241">
        <f t="shared" si="8"/>
        <v>4.5</v>
      </c>
      <c r="L52" s="241">
        <f>VLOOKUP($B52,'Impact of the crisis'!$C$6:$N$170,12,FALSE)</f>
        <v>5</v>
      </c>
      <c r="M52" s="241">
        <f>VLOOKUP($B52,'Impact of the crisis'!$C$6:$AB$170,26,FALSE)</f>
        <v>4.0999999999999996</v>
      </c>
      <c r="N52" s="241">
        <f>VLOOKUP($B52,'Conditions of people affected'!$C$6:$R$170,16,FALSE)</f>
        <v>3.5</v>
      </c>
      <c r="O52" s="241">
        <f>VLOOKUP($B52,'Conditions of people affected'!$C$6:$R$170,9,FALSE)</f>
        <v>5</v>
      </c>
      <c r="P52" s="241">
        <f>VLOOKUP($B52,'Conditions of people affected'!$C$6:$R$170,15,FALSE)</f>
        <v>2</v>
      </c>
      <c r="Q52" s="241">
        <f t="shared" si="9"/>
        <v>3.9</v>
      </c>
      <c r="R52" s="241">
        <f>VLOOKUP($B52,'Complexity of the crisis'!$C$6:$AN$170,22,FALSE)</f>
        <v>3.7</v>
      </c>
      <c r="S52" s="242">
        <f>VLOOKUP($B52,'Complexity of the crisis'!$C$6:$AN$170,38,FALSE)</f>
        <v>4</v>
      </c>
      <c r="T52" s="139" t="str">
        <f>VLOOKUP(B52,Lists!$C$3:$E$163,3,FALSE)</f>
        <v>Asia</v>
      </c>
      <c r="U52" s="149">
        <f>VLOOKUP(B52,'INFORM Severity - hidden'!$C$5:$V$170,20,FALSE)</f>
        <v>44454</v>
      </c>
    </row>
    <row r="53" spans="1:21" s="208" customFormat="1" x14ac:dyDescent="0.35">
      <c r="A53" s="135" t="str">
        <f t="array" ref="A53">IFERROR(INDEX(Lists!$B$2:$B$153,SMALL(IF(Lists!$H$2:$H$153="Yes",ROW(Lists!$B$2:$B$153)),ROW(49:49))-1,1),"")</f>
        <v>Venezuela displacement in Peru</v>
      </c>
      <c r="B53" s="136" t="str">
        <f>VLOOKUP(A53,Lists!$B$2:$G$153,2,FALSE)</f>
        <v>PER002</v>
      </c>
      <c r="C53" s="136" t="str">
        <f>VLOOKUP(B53,'INFORM Severity - hidden'!$C$5:$D$160,2,FALSE)</f>
        <v>Peru</v>
      </c>
      <c r="D53" s="136" t="str">
        <f>VLOOKUP(A53,Lists!$B$2:$G$153,3,FALSE)</f>
        <v>PER</v>
      </c>
      <c r="E53" s="136" t="str">
        <f>VLOOKUP(A53,Lists!$B$2:$G$153,5,FALSE)</f>
        <v>International displacement</v>
      </c>
      <c r="F53" s="239">
        <f t="shared" si="5"/>
        <v>2.9</v>
      </c>
      <c r="G53" s="140">
        <f t="shared" si="6"/>
        <v>3</v>
      </c>
      <c r="H53" s="140" t="str">
        <f t="shared" si="7"/>
        <v>Medium</v>
      </c>
      <c r="I53" s="240" t="str">
        <f>INDEX(Trends!$D$3:$D$404,MATCH(B53,Trends!$C$3:$C$404,0))</f>
        <v>Increasing</v>
      </c>
      <c r="J53" s="140" t="str">
        <f>VLOOKUP($B53,Reliability!$A$3:$I$170,9,FALSE)</f>
        <v>Medium</v>
      </c>
      <c r="K53" s="241">
        <f t="shared" si="8"/>
        <v>2.6</v>
      </c>
      <c r="L53" s="241">
        <f>VLOOKUP($B53,'Impact of the crisis'!$C$6:$N$170,12,FALSE)</f>
        <v>2.8</v>
      </c>
      <c r="M53" s="241">
        <f>VLOOKUP($B53,'Impact of the crisis'!$C$6:$AB$170,26,FALSE)</f>
        <v>2.5</v>
      </c>
      <c r="N53" s="241">
        <f>VLOOKUP($B53,'Conditions of people affected'!$C$6:$R$170,16,FALSE)</f>
        <v>3.25</v>
      </c>
      <c r="O53" s="241">
        <f>VLOOKUP($B53,'Conditions of people affected'!$C$6:$R$170,9,FALSE)</f>
        <v>3.5</v>
      </c>
      <c r="P53" s="241">
        <f>VLOOKUP($B53,'Conditions of people affected'!$C$6:$R$170,15,FALSE)</f>
        <v>3</v>
      </c>
      <c r="Q53" s="241">
        <f t="shared" si="9"/>
        <v>2.4</v>
      </c>
      <c r="R53" s="241">
        <f>VLOOKUP($B53,'Complexity of the crisis'!$C$6:$AN$170,22,FALSE)</f>
        <v>2.8</v>
      </c>
      <c r="S53" s="242">
        <f>VLOOKUP($B53,'Complexity of the crisis'!$C$6:$AN$170,38,FALSE)</f>
        <v>2</v>
      </c>
      <c r="T53" s="139" t="str">
        <f>VLOOKUP(B53,Lists!$C$3:$E$163,3,FALSE)</f>
        <v>Americas</v>
      </c>
      <c r="U53" s="149">
        <f>VLOOKUP(B53,'INFORM Severity - hidden'!$C$5:$V$170,20,FALSE)</f>
        <v>44348</v>
      </c>
    </row>
    <row r="54" spans="1:21" s="208" customFormat="1" x14ac:dyDescent="0.35">
      <c r="A54" s="135" t="str">
        <f t="array" ref="A54">IFERROR(INDEX(Lists!$B$2:$B$153,SMALL(IF(Lists!$H$2:$H$153="Yes",ROW(Lists!$B$2:$B$153)),ROW(50:50))-1,1),"")</f>
        <v>Mindanao conflict</v>
      </c>
      <c r="B54" s="136" t="str">
        <f>VLOOKUP(A54,Lists!$B$2:$G$153,2,FALSE)</f>
        <v>PHL003</v>
      </c>
      <c r="C54" s="136" t="str">
        <f>VLOOKUP(B54,'INFORM Severity - hidden'!$C$5:$D$160,2,FALSE)</f>
        <v>Philippines</v>
      </c>
      <c r="D54" s="136" t="str">
        <f>VLOOKUP(A54,Lists!$B$2:$G$153,3,FALSE)</f>
        <v>PHL</v>
      </c>
      <c r="E54" s="136" t="str">
        <f>VLOOKUP(A54,Lists!$B$2:$G$153,5,FALSE)</f>
        <v>Conflict</v>
      </c>
      <c r="F54" s="239">
        <f t="shared" si="5"/>
        <v>2.4</v>
      </c>
      <c r="G54" s="140">
        <f t="shared" si="6"/>
        <v>3</v>
      </c>
      <c r="H54" s="140" t="str">
        <f t="shared" si="7"/>
        <v>Medium</v>
      </c>
      <c r="I54" s="240" t="str">
        <f>INDEX(Trends!$D$3:$D$404,MATCH(B54,Trends!$C$3:$C$404,0))</f>
        <v>Increasing</v>
      </c>
      <c r="J54" s="140" t="str">
        <f>VLOOKUP($B54,Reliability!$A$3:$I$170,9,FALSE)</f>
        <v>High</v>
      </c>
      <c r="K54" s="241">
        <f t="shared" si="8"/>
        <v>3.1</v>
      </c>
      <c r="L54" s="241">
        <f>VLOOKUP($B54,'Impact of the crisis'!$C$6:$N$170,12,FALSE)</f>
        <v>3</v>
      </c>
      <c r="M54" s="241">
        <f>VLOOKUP($B54,'Impact of the crisis'!$C$6:$AB$170,26,FALSE)</f>
        <v>3.1</v>
      </c>
      <c r="N54" s="241">
        <f>VLOOKUP($B54,'Conditions of people affected'!$C$6:$R$170,16,FALSE)</f>
        <v>1.4</v>
      </c>
      <c r="O54" s="241">
        <f>VLOOKUP($B54,'Conditions of people affected'!$C$6:$R$170,9,FALSE)</f>
        <v>1.8</v>
      </c>
      <c r="P54" s="241">
        <f>VLOOKUP($B54,'Conditions of people affected'!$C$6:$R$170,15,FALSE)</f>
        <v>1</v>
      </c>
      <c r="Q54" s="241">
        <f t="shared" si="9"/>
        <v>3.3</v>
      </c>
      <c r="R54" s="241">
        <f>VLOOKUP($B54,'Complexity of the crisis'!$C$6:$AN$170,22,FALSE)</f>
        <v>3.6</v>
      </c>
      <c r="S54" s="242">
        <f>VLOOKUP($B54,'Complexity of the crisis'!$C$6:$AN$170,38,FALSE)</f>
        <v>3</v>
      </c>
      <c r="T54" s="139" t="str">
        <f>VLOOKUP(B54,Lists!$C$3:$E$163,3,FALSE)</f>
        <v>Asia</v>
      </c>
      <c r="U54" s="149">
        <f>VLOOKUP(B54,'INFORM Severity - hidden'!$C$5:$V$170,20,FALSE)</f>
        <v>44467</v>
      </c>
    </row>
    <row r="55" spans="1:21" s="208" customFormat="1" x14ac:dyDescent="0.35">
      <c r="A55" s="135" t="str">
        <f t="array" ref="A55">IFERROR(INDEX(Lists!$B$2:$B$153,SMALL(IF(Lists!$H$2:$H$153="Yes",ROW(Lists!$B$2:$B$153)),ROW(51:51))-1,1),"")</f>
        <v>Complex crisis in DPRK</v>
      </c>
      <c r="B55" s="136" t="str">
        <f>VLOOKUP(A55,Lists!$B$2:$G$153,2,FALSE)</f>
        <v>PRK001</v>
      </c>
      <c r="C55" s="136" t="str">
        <f>VLOOKUP(B55,'INFORM Severity - hidden'!$C$5:$D$160,2,FALSE)</f>
        <v>DPRK</v>
      </c>
      <c r="D55" s="136" t="str">
        <f>VLOOKUP(A55,Lists!$B$2:$G$153,3,FALSE)</f>
        <v>PRK</v>
      </c>
      <c r="E55" s="136" t="str">
        <f>VLOOKUP(A55,Lists!$B$2:$G$153,5,FALSE)</f>
        <v>Complex crisis</v>
      </c>
      <c r="F55" s="239">
        <f t="shared" si="5"/>
        <v>3.8</v>
      </c>
      <c r="G55" s="140">
        <f t="shared" si="6"/>
        <v>4</v>
      </c>
      <c r="H55" s="140" t="str">
        <f t="shared" si="7"/>
        <v>High</v>
      </c>
      <c r="I55" s="240" t="str">
        <f>INDEX(Trends!$D$3:$D$404,MATCH(B55,Trends!$C$3:$C$404,0))</f>
        <v>Stable</v>
      </c>
      <c r="J55" s="140" t="str">
        <f>VLOOKUP($B55,Reliability!$A$3:$I$170,9,FALSE)</f>
        <v>Medium</v>
      </c>
      <c r="K55" s="241">
        <f t="shared" si="8"/>
        <v>4</v>
      </c>
      <c r="L55" s="241">
        <f>VLOOKUP($B55,'Impact of the crisis'!$C$6:$N$170,12,FALSE)</f>
        <v>4.5999999999999996</v>
      </c>
      <c r="M55" s="241">
        <f>VLOOKUP($B55,'Impact of the crisis'!$C$6:$AB$170,26,FALSE)</f>
        <v>3.6</v>
      </c>
      <c r="N55" s="241">
        <f>VLOOKUP($B55,'Conditions of people affected'!$C$6:$R$170,16,FALSE)</f>
        <v>4.5</v>
      </c>
      <c r="O55" s="241">
        <f>VLOOKUP($B55,'Conditions of people affected'!$C$6:$R$170,9,FALSE)</f>
        <v>5</v>
      </c>
      <c r="P55" s="241">
        <f>VLOOKUP($B55,'Conditions of people affected'!$C$6:$R$170,15,FALSE)</f>
        <v>4</v>
      </c>
      <c r="Q55" s="241">
        <f t="shared" si="9"/>
        <v>2.6</v>
      </c>
      <c r="R55" s="241">
        <f>VLOOKUP($B55,'Complexity of the crisis'!$C$6:$AN$170,22,FALSE)</f>
        <v>3.1</v>
      </c>
      <c r="S55" s="242">
        <f>VLOOKUP($B55,'Complexity of the crisis'!$C$6:$AN$170,38,FALSE)</f>
        <v>2</v>
      </c>
      <c r="T55" s="139" t="str">
        <f>VLOOKUP(B55,Lists!$C$3:$E$163,3,FALSE)</f>
        <v>Asia</v>
      </c>
      <c r="U55" s="149">
        <f>VLOOKUP(B55,'INFORM Severity - hidden'!$C$5:$V$170,20,FALSE)</f>
        <v>44459</v>
      </c>
    </row>
    <row r="56" spans="1:21" s="208" customFormat="1" x14ac:dyDescent="0.35">
      <c r="A56" s="135" t="str">
        <f t="array" ref="A56">IFERROR(INDEX(Lists!$B$2:$B$153,SMALL(IF(Lists!$H$2:$H$153="Yes",ROW(Lists!$B$2:$B$153)),ROW(52:52))-1,1),"")</f>
        <v>Conflict in Palestine</v>
      </c>
      <c r="B56" s="136" t="str">
        <f>VLOOKUP(A56,Lists!$B$2:$G$153,2,FALSE)</f>
        <v>PSE002</v>
      </c>
      <c r="C56" s="136" t="str">
        <f>VLOOKUP(B56,'INFORM Severity - hidden'!$C$5:$D$160,2,FALSE)</f>
        <v>Palestine</v>
      </c>
      <c r="D56" s="136" t="str">
        <f>VLOOKUP(A56,Lists!$B$2:$G$153,3,FALSE)</f>
        <v>PSE</v>
      </c>
      <c r="E56" s="136" t="str">
        <f>VLOOKUP(A56,Lists!$B$2:$G$153,5,FALSE)</f>
        <v>Conflict</v>
      </c>
      <c r="F56" s="239">
        <f t="shared" si="5"/>
        <v>4.3</v>
      </c>
      <c r="G56" s="140">
        <f t="shared" si="6"/>
        <v>5</v>
      </c>
      <c r="H56" s="140" t="str">
        <f t="shared" si="7"/>
        <v>Very High</v>
      </c>
      <c r="I56" s="240" t="str">
        <f>INDEX(Trends!$D$3:$D$404,MATCH(B56,Trends!$C$3:$C$404,0))</f>
        <v>Increasing</v>
      </c>
      <c r="J56" s="140" t="str">
        <f>VLOOKUP($B56,Reliability!$A$3:$I$170,9,FALSE)</f>
        <v>High</v>
      </c>
      <c r="K56" s="241">
        <f t="shared" si="8"/>
        <v>4.0999999999999996</v>
      </c>
      <c r="L56" s="241">
        <f>VLOOKUP($B56,'Impact of the crisis'!$C$6:$N$170,12,FALSE)</f>
        <v>3.4</v>
      </c>
      <c r="M56" s="241">
        <f>VLOOKUP($B56,'Impact of the crisis'!$C$6:$AB$170,26,FALSE)</f>
        <v>4.4000000000000004</v>
      </c>
      <c r="N56" s="241">
        <f>VLOOKUP($B56,'Conditions of people affected'!$C$6:$R$170,16,FALSE)</f>
        <v>4.6500000000000004</v>
      </c>
      <c r="O56" s="241">
        <f>VLOOKUP($B56,'Conditions of people affected'!$C$6:$R$170,9,FALSE)</f>
        <v>4.3</v>
      </c>
      <c r="P56" s="241">
        <f>VLOOKUP($B56,'Conditions of people affected'!$C$6:$R$170,15,FALSE)</f>
        <v>5</v>
      </c>
      <c r="Q56" s="241">
        <f t="shared" si="9"/>
        <v>3.9</v>
      </c>
      <c r="R56" s="241">
        <f>VLOOKUP($B56,'Complexity of the crisis'!$C$6:$AN$170,22,FALSE)</f>
        <v>3.1</v>
      </c>
      <c r="S56" s="242">
        <f>VLOOKUP($B56,'Complexity of the crisis'!$C$6:$AN$170,38,FALSE)</f>
        <v>4.5</v>
      </c>
      <c r="T56" s="139" t="str">
        <f>VLOOKUP(B56,Lists!$C$3:$E$163,3,FALSE)</f>
        <v>Middle east</v>
      </c>
      <c r="U56" s="149">
        <f>VLOOKUP(B56,'INFORM Severity - hidden'!$C$5:$V$170,20,FALSE)</f>
        <v>44454</v>
      </c>
    </row>
    <row r="57" spans="1:21" s="208" customFormat="1" x14ac:dyDescent="0.35">
      <c r="A57" s="135" t="str">
        <f t="array" ref="A57">IFERROR(INDEX(Lists!$B$2:$B$153,SMALL(IF(Lists!$H$2:$H$153="Yes",ROW(Lists!$B$2:$B$153)),ROW(53:53))-1,1),"")</f>
        <v>Burundi and DRC refugees in Rwanda</v>
      </c>
      <c r="B57" s="136" t="str">
        <f>VLOOKUP(A57,Lists!$B$2:$G$153,2,FALSE)</f>
        <v>RWA002</v>
      </c>
      <c r="C57" s="136" t="str">
        <f>VLOOKUP(B57,'INFORM Severity - hidden'!$C$5:$D$160,2,FALSE)</f>
        <v>Rwanda</v>
      </c>
      <c r="D57" s="136" t="str">
        <f>VLOOKUP(A57,Lists!$B$2:$G$153,3,FALSE)</f>
        <v>RWA</v>
      </c>
      <c r="E57" s="136" t="str">
        <f>VLOOKUP(A57,Lists!$B$2:$G$153,5,FALSE)</f>
        <v>International displacement</v>
      </c>
      <c r="F57" s="239">
        <f t="shared" si="5"/>
        <v>2.2000000000000002</v>
      </c>
      <c r="G57" s="140">
        <f t="shared" si="6"/>
        <v>3</v>
      </c>
      <c r="H57" s="140" t="str">
        <f t="shared" si="7"/>
        <v>Medium</v>
      </c>
      <c r="I57" s="240" t="str">
        <f>INDEX(Trends!$D$3:$D$404,MATCH(B57,Trends!$C$3:$C$404,0))</f>
        <v>Increasing</v>
      </c>
      <c r="J57" s="140" t="str">
        <f>VLOOKUP($B57,Reliability!$A$3:$I$170,9,FALSE)</f>
        <v>Low</v>
      </c>
      <c r="K57" s="241">
        <f t="shared" si="8"/>
        <v>2.6</v>
      </c>
      <c r="L57" s="241">
        <f>VLOOKUP($B57,'Impact of the crisis'!$C$6:$N$170,12,FALSE)</f>
        <v>2.1</v>
      </c>
      <c r="M57" s="241">
        <f>VLOOKUP($B57,'Impact of the crisis'!$C$6:$AB$170,26,FALSE)</f>
        <v>2.8</v>
      </c>
      <c r="N57" s="241">
        <f>VLOOKUP($B57,'Conditions of people affected'!$C$6:$R$170,16,FALSE)</f>
        <v>1.45</v>
      </c>
      <c r="O57" s="241">
        <f>VLOOKUP($B57,'Conditions of people affected'!$C$6:$R$170,9,FALSE)</f>
        <v>1.9</v>
      </c>
      <c r="P57" s="241">
        <f>VLOOKUP($B57,'Conditions of people affected'!$C$6:$R$170,15,FALSE)</f>
        <v>1</v>
      </c>
      <c r="Q57" s="241">
        <f t="shared" si="9"/>
        <v>3</v>
      </c>
      <c r="R57" s="241">
        <f>VLOOKUP($B57,'Complexity of the crisis'!$C$6:$AN$170,22,FALSE)</f>
        <v>4</v>
      </c>
      <c r="S57" s="242">
        <f>VLOOKUP($B57,'Complexity of the crisis'!$C$6:$AN$170,38,FALSE)</f>
        <v>1.5</v>
      </c>
      <c r="T57" s="139" t="str">
        <f>VLOOKUP(B57,Lists!$C$3:$E$163,3,FALSE)</f>
        <v>Africa</v>
      </c>
      <c r="U57" s="149">
        <f>VLOOKUP(B57,'INFORM Severity - hidden'!$C$5:$V$170,20,FALSE)</f>
        <v>44358</v>
      </c>
    </row>
    <row r="58" spans="1:21" s="208" customFormat="1" x14ac:dyDescent="0.35">
      <c r="A58" s="135" t="str">
        <f t="array" ref="A58">IFERROR(INDEX(Lists!$B$2:$B$153,SMALL(IF(Lists!$H$2:$H$153="Yes",ROW(Lists!$B$2:$B$153)),ROW(54:54))-1,1),"")</f>
        <v>Complex crisis in Sudan</v>
      </c>
      <c r="B58" s="136" t="str">
        <f>VLOOKUP(A58,Lists!$B$2:$G$153,2,FALSE)</f>
        <v>SDN001</v>
      </c>
      <c r="C58" s="136" t="str">
        <f>VLOOKUP(B58,'INFORM Severity - hidden'!$C$5:$D$160,2,FALSE)</f>
        <v>Sudan</v>
      </c>
      <c r="D58" s="136" t="str">
        <f>VLOOKUP(A58,Lists!$B$2:$G$153,3,FALSE)</f>
        <v>SDN</v>
      </c>
      <c r="E58" s="136" t="str">
        <f>VLOOKUP(A58,Lists!$B$2:$G$153,5,FALSE)</f>
        <v>Multiple crises country</v>
      </c>
      <c r="F58" s="239">
        <f t="shared" si="5"/>
        <v>4.5</v>
      </c>
      <c r="G58" s="140">
        <f t="shared" si="6"/>
        <v>5</v>
      </c>
      <c r="H58" s="140" t="str">
        <f t="shared" si="7"/>
        <v>Very High</v>
      </c>
      <c r="I58" s="240" t="str">
        <f>INDEX(Trends!$D$3:$D$404,MATCH(B58,Trends!$C$3:$C$404,0))</f>
        <v>Increasing</v>
      </c>
      <c r="J58" s="140" t="str">
        <f>VLOOKUP($B58,Reliability!$A$3:$I$170,9,FALSE)</f>
        <v>Very High</v>
      </c>
      <c r="K58" s="241">
        <f t="shared" si="8"/>
        <v>4.5</v>
      </c>
      <c r="L58" s="241">
        <f>VLOOKUP($B58,'Impact of the crisis'!$C$6:$N$170,12,FALSE)</f>
        <v>4.8</v>
      </c>
      <c r="M58" s="241">
        <f>VLOOKUP($B58,'Impact of the crisis'!$C$6:$AB$170,26,FALSE)</f>
        <v>4.3</v>
      </c>
      <c r="N58" s="241">
        <f>VLOOKUP($B58,'Conditions of people affected'!$C$6:$R$170,16,FALSE)</f>
        <v>4.5</v>
      </c>
      <c r="O58" s="241">
        <f>VLOOKUP($B58,'Conditions of people affected'!$C$6:$R$170,9,FALSE)</f>
        <v>5</v>
      </c>
      <c r="P58" s="241">
        <f>VLOOKUP($B58,'Conditions of people affected'!$C$6:$R$170,15,FALSE)</f>
        <v>4</v>
      </c>
      <c r="Q58" s="241">
        <f t="shared" si="9"/>
        <v>4.5999999999999996</v>
      </c>
      <c r="R58" s="241">
        <f>VLOOKUP($B58,'Complexity of the crisis'!$C$6:$AN$170,22,FALSE)</f>
        <v>4.7</v>
      </c>
      <c r="S58" s="242">
        <f>VLOOKUP($B58,'Complexity of the crisis'!$C$6:$AN$170,38,FALSE)</f>
        <v>4.5</v>
      </c>
      <c r="T58" s="139" t="str">
        <f>VLOOKUP(B58,Lists!$C$3:$E$163,3,FALSE)</f>
        <v>Africa</v>
      </c>
      <c r="U58" s="149">
        <f>VLOOKUP(B58,'INFORM Severity - hidden'!$C$5:$V$170,20,FALSE)</f>
        <v>44452</v>
      </c>
    </row>
    <row r="59" spans="1:21" s="208" customFormat="1" x14ac:dyDescent="0.35">
      <c r="A59" s="135" t="str">
        <f t="array" ref="A59">IFERROR(INDEX(Lists!$B$2:$B$153,SMALL(IF(Lists!$H$2:$H$153="Yes",ROW(Lists!$B$2:$B$153)),ROW(55:55))-1,1),"")</f>
        <v>Drought in Senegal</v>
      </c>
      <c r="B59" s="136" t="str">
        <f>VLOOKUP(A59,Lists!$B$2:$G$153,2,FALSE)</f>
        <v>SEN002</v>
      </c>
      <c r="C59" s="136" t="str">
        <f>VLOOKUP(B59,'INFORM Severity - hidden'!$C$5:$D$160,2,FALSE)</f>
        <v>Senegal</v>
      </c>
      <c r="D59" s="136" t="str">
        <f>VLOOKUP(A59,Lists!$B$2:$G$153,3,FALSE)</f>
        <v>SEN</v>
      </c>
      <c r="E59" s="136" t="str">
        <f>VLOOKUP(A59,Lists!$B$2:$G$153,5,FALSE)</f>
        <v>Drought</v>
      </c>
      <c r="F59" s="239">
        <f t="shared" si="5"/>
        <v>2.4</v>
      </c>
      <c r="G59" s="140">
        <f t="shared" si="6"/>
        <v>3</v>
      </c>
      <c r="H59" s="140" t="str">
        <f t="shared" si="7"/>
        <v>Medium</v>
      </c>
      <c r="I59" s="240" t="str">
        <f>INDEX(Trends!$D$3:$D$404,MATCH(B59,Trends!$C$3:$C$404,0))</f>
        <v>Stable</v>
      </c>
      <c r="J59" s="140" t="str">
        <f>VLOOKUP($B59,Reliability!$A$3:$I$170,9,FALSE)</f>
        <v>Medium</v>
      </c>
      <c r="K59" s="241">
        <f t="shared" si="8"/>
        <v>2.7</v>
      </c>
      <c r="L59" s="241">
        <f>VLOOKUP($B59,'Impact of the crisis'!$C$6:$N$170,12,FALSE)</f>
        <v>4.5</v>
      </c>
      <c r="M59" s="241">
        <f>VLOOKUP($B59,'Impact of the crisis'!$C$6:$AB$170,26,FALSE)</f>
        <v>1.2</v>
      </c>
      <c r="N59" s="241">
        <f>VLOOKUP($B59,'Conditions of people affected'!$C$6:$R$170,16,FALSE)</f>
        <v>2.4</v>
      </c>
      <c r="O59" s="241">
        <f>VLOOKUP($B59,'Conditions of people affected'!$C$6:$R$170,9,FALSE)</f>
        <v>2.8</v>
      </c>
      <c r="P59" s="241">
        <f>VLOOKUP($B59,'Conditions of people affected'!$C$6:$R$170,15,FALSE)</f>
        <v>2</v>
      </c>
      <c r="Q59" s="241">
        <f t="shared" si="9"/>
        <v>2.2999999999999998</v>
      </c>
      <c r="R59" s="241">
        <f>VLOOKUP($B59,'Complexity of the crisis'!$C$6:$AN$170,22,FALSE)</f>
        <v>2.1</v>
      </c>
      <c r="S59" s="242">
        <f>VLOOKUP($B59,'Complexity of the crisis'!$C$6:$AN$170,38,FALSE)</f>
        <v>2.5</v>
      </c>
      <c r="T59" s="139" t="str">
        <f>VLOOKUP(B59,Lists!$C$3:$E$163,3,FALSE)</f>
        <v>Africa</v>
      </c>
      <c r="U59" s="149">
        <f>VLOOKUP(B59,'INFORM Severity - hidden'!$C$5:$V$170,20,FALSE)</f>
        <v>44356</v>
      </c>
    </row>
    <row r="60" spans="1:21" s="208" customFormat="1" x14ac:dyDescent="0.35">
      <c r="A60" s="135" t="str">
        <f t="array" ref="A60">IFERROR(INDEX(Lists!$B$2:$B$153,SMALL(IF(Lists!$H$2:$H$153="Yes",ROW(Lists!$B$2:$B$153)),ROW(56:56))-1,1),"")</f>
        <v>Complex crisis in El Salvador</v>
      </c>
      <c r="B60" s="136" t="str">
        <f>VLOOKUP(A60,Lists!$B$2:$G$153,2,FALSE)</f>
        <v>SLV001</v>
      </c>
      <c r="C60" s="136" t="str">
        <f>VLOOKUP(B60,'INFORM Severity - hidden'!$C$5:$D$160,2,FALSE)</f>
        <v>El Salvador</v>
      </c>
      <c r="D60" s="136" t="str">
        <f>VLOOKUP(A60,Lists!$B$2:$G$153,3,FALSE)</f>
        <v>SLV</v>
      </c>
      <c r="E60" s="136" t="str">
        <f>VLOOKUP(A60,Lists!$B$2:$G$153,5,FALSE)</f>
        <v>Complex crisis</v>
      </c>
      <c r="F60" s="239">
        <f t="shared" si="5"/>
        <v>3.1</v>
      </c>
      <c r="G60" s="140">
        <f t="shared" si="6"/>
        <v>4</v>
      </c>
      <c r="H60" s="140" t="str">
        <f t="shared" si="7"/>
        <v>High</v>
      </c>
      <c r="I60" s="240" t="str">
        <f>INDEX(Trends!$D$3:$D$404,MATCH(B60,Trends!$C$3:$C$404,0))</f>
        <v>Increasing</v>
      </c>
      <c r="J60" s="140" t="str">
        <f>VLOOKUP($B60,Reliability!$A$3:$I$170,9,FALSE)</f>
        <v>Medium</v>
      </c>
      <c r="K60" s="241">
        <f t="shared" si="8"/>
        <v>3.6</v>
      </c>
      <c r="L60" s="241">
        <f>VLOOKUP($B60,'Impact of the crisis'!$C$6:$N$170,12,FALSE)</f>
        <v>3.8</v>
      </c>
      <c r="M60" s="241">
        <f>VLOOKUP($B60,'Impact of the crisis'!$C$6:$AB$170,26,FALSE)</f>
        <v>3.5</v>
      </c>
      <c r="N60" s="241">
        <f>VLOOKUP($B60,'Conditions of people affected'!$C$6:$R$170,16,FALSE)</f>
        <v>3</v>
      </c>
      <c r="O60" s="241">
        <f>VLOOKUP($B60,'Conditions of people affected'!$C$6:$R$170,9,FALSE)</f>
        <v>3</v>
      </c>
      <c r="P60" s="241">
        <f>VLOOKUP($B60,'Conditions of people affected'!$C$6:$R$170,15,FALSE)</f>
        <v>3</v>
      </c>
      <c r="Q60" s="241">
        <f t="shared" si="9"/>
        <v>2.7</v>
      </c>
      <c r="R60" s="241">
        <f>VLOOKUP($B60,'Complexity of the crisis'!$C$6:$AN$170,22,FALSE)</f>
        <v>2.9</v>
      </c>
      <c r="S60" s="242">
        <f>VLOOKUP($B60,'Complexity of the crisis'!$C$6:$AN$170,38,FALSE)</f>
        <v>2.5</v>
      </c>
      <c r="T60" s="139" t="str">
        <f>VLOOKUP(B60,Lists!$C$3:$E$163,3,FALSE)</f>
        <v>Americas</v>
      </c>
      <c r="U60" s="149">
        <f>VLOOKUP(B60,'INFORM Severity - hidden'!$C$5:$V$170,20,FALSE)</f>
        <v>44350</v>
      </c>
    </row>
    <row r="61" spans="1:21" s="208" customFormat="1" x14ac:dyDescent="0.35">
      <c r="A61" s="135" t="str">
        <f t="array" ref="A61">IFERROR(INDEX(Lists!$B$2:$B$153,SMALL(IF(Lists!$H$2:$H$153="Yes",ROW(Lists!$B$2:$B$153)),ROW(57:57))-1,1),"")</f>
        <v>Complex crisis in Somalia</v>
      </c>
      <c r="B61" s="136" t="str">
        <f>VLOOKUP(A61,Lists!$B$2:$G$153,2,FALSE)</f>
        <v>SOM001</v>
      </c>
      <c r="C61" s="136" t="str">
        <f>VLOOKUP(B61,'INFORM Severity - hidden'!$C$5:$D$160,2,FALSE)</f>
        <v>Somalia</v>
      </c>
      <c r="D61" s="136" t="str">
        <f>VLOOKUP(A61,Lists!$B$2:$G$153,3,FALSE)</f>
        <v>SOM</v>
      </c>
      <c r="E61" s="136" t="str">
        <f>VLOOKUP(A61,Lists!$B$2:$G$153,5,FALSE)</f>
        <v>Complex crisis</v>
      </c>
      <c r="F61" s="239">
        <f t="shared" si="5"/>
        <v>4.5999999999999996</v>
      </c>
      <c r="G61" s="140">
        <f t="shared" si="6"/>
        <v>5</v>
      </c>
      <c r="H61" s="140" t="str">
        <f t="shared" si="7"/>
        <v>Very High</v>
      </c>
      <c r="I61" s="240" t="str">
        <f>INDEX(Trends!$D$3:$D$404,MATCH(B61,Trends!$C$3:$C$404,0))</f>
        <v>Increasing</v>
      </c>
      <c r="J61" s="140" t="str">
        <f>VLOOKUP($B61,Reliability!$A$3:$I$170,9,FALSE)</f>
        <v>High</v>
      </c>
      <c r="K61" s="241">
        <f t="shared" si="8"/>
        <v>4.7</v>
      </c>
      <c r="L61" s="241">
        <f>VLOOKUP($B61,'Impact of the crisis'!$C$6:$N$170,12,FALSE)</f>
        <v>4.5999999999999996</v>
      </c>
      <c r="M61" s="241">
        <f>VLOOKUP($B61,'Impact of the crisis'!$C$6:$AB$170,26,FALSE)</f>
        <v>4.8</v>
      </c>
      <c r="N61" s="241">
        <f>VLOOKUP($B61,'Conditions of people affected'!$C$6:$R$170,16,FALSE)</f>
        <v>4.3</v>
      </c>
      <c r="O61" s="241">
        <f>VLOOKUP($B61,'Conditions of people affected'!$C$6:$R$170,9,FALSE)</f>
        <v>4.5999999999999996</v>
      </c>
      <c r="P61" s="241">
        <f>VLOOKUP($B61,'Conditions of people affected'!$C$6:$R$170,15,FALSE)</f>
        <v>4</v>
      </c>
      <c r="Q61" s="241">
        <f t="shared" si="9"/>
        <v>4.8</v>
      </c>
      <c r="R61" s="241">
        <f>VLOOKUP($B61,'Complexity of the crisis'!$C$6:$AN$170,22,FALSE)</f>
        <v>4.5999999999999996</v>
      </c>
      <c r="S61" s="242">
        <f>VLOOKUP($B61,'Complexity of the crisis'!$C$6:$AN$170,38,FALSE)</f>
        <v>5</v>
      </c>
      <c r="T61" s="139" t="str">
        <f>VLOOKUP(B61,Lists!$C$3:$E$163,3,FALSE)</f>
        <v>Africa</v>
      </c>
      <c r="U61" s="149">
        <f>VLOOKUP(B61,'INFORM Severity - hidden'!$C$5:$V$170,20,FALSE)</f>
        <v>44349</v>
      </c>
    </row>
    <row r="62" spans="1:21" s="208" customFormat="1" x14ac:dyDescent="0.35">
      <c r="A62" s="135" t="str">
        <f t="array" ref="A62">IFERROR(INDEX(Lists!$B$2:$B$153,SMALL(IF(Lists!$H$2:$H$153="Yes",ROW(Lists!$B$2:$B$153)),ROW(58:58))-1,1),"")</f>
        <v>Complex crisis in South Sudan</v>
      </c>
      <c r="B62" s="136" t="str">
        <f>VLOOKUP(A62,Lists!$B$2:$G$153,2,FALSE)</f>
        <v>SSD001</v>
      </c>
      <c r="C62" s="136" t="str">
        <f>VLOOKUP(B62,'INFORM Severity - hidden'!$C$5:$D$160,2,FALSE)</f>
        <v>South Sudan</v>
      </c>
      <c r="D62" s="136" t="str">
        <f>VLOOKUP(A62,Lists!$B$2:$G$153,3,FALSE)</f>
        <v>SSD</v>
      </c>
      <c r="E62" s="136" t="str">
        <f>VLOOKUP(A62,Lists!$B$2:$G$153,5,FALSE)</f>
        <v>Complex crisis</v>
      </c>
      <c r="F62" s="239">
        <f t="shared" si="5"/>
        <v>4.5999999999999996</v>
      </c>
      <c r="G62" s="140">
        <f t="shared" si="6"/>
        <v>5</v>
      </c>
      <c r="H62" s="140" t="str">
        <f t="shared" si="7"/>
        <v>Very High</v>
      </c>
      <c r="I62" s="240" t="str">
        <f>INDEX(Trends!$D$3:$D$404,MATCH(B62,Trends!$C$3:$C$404,0))</f>
        <v>Increasing</v>
      </c>
      <c r="J62" s="140" t="str">
        <f>VLOOKUP($B62,Reliability!$A$3:$I$170,9,FALSE)</f>
        <v>Medium</v>
      </c>
      <c r="K62" s="241">
        <f t="shared" si="8"/>
        <v>4.7</v>
      </c>
      <c r="L62" s="241">
        <f>VLOOKUP($B62,'Impact of the crisis'!$C$6:$N$170,12,FALSE)</f>
        <v>4.5999999999999996</v>
      </c>
      <c r="M62" s="241">
        <f>VLOOKUP($B62,'Impact of the crisis'!$C$6:$AB$170,26,FALSE)</f>
        <v>4.7</v>
      </c>
      <c r="N62" s="241">
        <f>VLOOKUP($B62,'Conditions of people affected'!$C$6:$R$170,16,FALSE)</f>
        <v>4.45</v>
      </c>
      <c r="O62" s="241">
        <f>VLOOKUP($B62,'Conditions of people affected'!$C$6:$R$170,9,FALSE)</f>
        <v>4.9000000000000004</v>
      </c>
      <c r="P62" s="241">
        <f>VLOOKUP($B62,'Conditions of people affected'!$C$6:$R$170,15,FALSE)</f>
        <v>4</v>
      </c>
      <c r="Q62" s="241">
        <f t="shared" si="9"/>
        <v>4.5999999999999996</v>
      </c>
      <c r="R62" s="241">
        <f>VLOOKUP($B62,'Complexity of the crisis'!$C$6:$AN$170,22,FALSE)</f>
        <v>4.7</v>
      </c>
      <c r="S62" s="242">
        <f>VLOOKUP($B62,'Complexity of the crisis'!$C$6:$AN$170,38,FALSE)</f>
        <v>4.5</v>
      </c>
      <c r="T62" s="139" t="str">
        <f>VLOOKUP(B62,Lists!$C$3:$E$163,3,FALSE)</f>
        <v>Africa</v>
      </c>
      <c r="U62" s="149">
        <f>VLOOKUP(B62,'INFORM Severity - hidden'!$C$5:$V$170,20,FALSE)</f>
        <v>44350</v>
      </c>
    </row>
    <row r="63" spans="1:21" s="208" customFormat="1" x14ac:dyDescent="0.35">
      <c r="A63" s="135" t="str">
        <f t="array" ref="A63">IFERROR(INDEX(Lists!$B$2:$B$153,SMALL(IF(Lists!$H$2:$H$153="Yes",ROW(Lists!$B$2:$B$153)),ROW(59:59))-1,1),"")</f>
        <v>Food Security Crisis in Eswatini</v>
      </c>
      <c r="B63" s="136" t="str">
        <f>VLOOKUP(A63,Lists!$B$2:$G$153,2,FALSE)</f>
        <v>SWZ001</v>
      </c>
      <c r="C63" s="136" t="str">
        <f>VLOOKUP(B63,'INFORM Severity - hidden'!$C$5:$D$160,2,FALSE)</f>
        <v>Eswatini</v>
      </c>
      <c r="D63" s="136" t="str">
        <f>VLOOKUP(A63,Lists!$B$2:$G$153,3,FALSE)</f>
        <v>SWZ</v>
      </c>
      <c r="E63" s="136" t="str">
        <f>VLOOKUP(A63,Lists!$B$2:$G$153,5,FALSE)</f>
        <v>Food Security</v>
      </c>
      <c r="F63" s="239">
        <f t="shared" si="5"/>
        <v>2.2999999999999998</v>
      </c>
      <c r="G63" s="140">
        <f t="shared" si="6"/>
        <v>3</v>
      </c>
      <c r="H63" s="140" t="str">
        <f t="shared" si="7"/>
        <v>Medium</v>
      </c>
      <c r="I63" s="240" t="str">
        <f>INDEX(Trends!$D$3:$D$404,MATCH(B63,Trends!$C$3:$C$404,0))</f>
        <v>Decreasing</v>
      </c>
      <c r="J63" s="140" t="str">
        <f>VLOOKUP($B63,Reliability!$A$3:$I$170,9,FALSE)</f>
        <v>High</v>
      </c>
      <c r="K63" s="241">
        <f t="shared" si="8"/>
        <v>2.1</v>
      </c>
      <c r="L63" s="241">
        <f>VLOOKUP($B63,'Impact of the crisis'!$C$6:$N$170,12,FALSE)</f>
        <v>3.1</v>
      </c>
      <c r="M63" s="241">
        <f>VLOOKUP($B63,'Impact of the crisis'!$C$6:$AB$170,26,FALSE)</f>
        <v>1.5</v>
      </c>
      <c r="N63" s="241">
        <f>VLOOKUP($B63,'Conditions of people affected'!$C$6:$R$170,16,FALSE)</f>
        <v>2.5499999999999998</v>
      </c>
      <c r="O63" s="241">
        <f>VLOOKUP($B63,'Conditions of people affected'!$C$6:$R$170,9,FALSE)</f>
        <v>2.1</v>
      </c>
      <c r="P63" s="241">
        <f>VLOOKUP($B63,'Conditions of people affected'!$C$6:$R$170,15,FALSE)</f>
        <v>3</v>
      </c>
      <c r="Q63" s="241">
        <f t="shared" si="9"/>
        <v>2.2000000000000002</v>
      </c>
      <c r="R63" s="241">
        <f>VLOOKUP($B63,'Complexity of the crisis'!$C$6:$AN$170,22,FALSE)</f>
        <v>3.2</v>
      </c>
      <c r="S63" s="242">
        <f>VLOOKUP($B63,'Complexity of the crisis'!$C$6:$AN$170,38,FALSE)</f>
        <v>1</v>
      </c>
      <c r="T63" s="139" t="str">
        <f>VLOOKUP(B63,Lists!$C$3:$E$163,3,FALSE)</f>
        <v>Africa</v>
      </c>
      <c r="U63" s="149">
        <f>VLOOKUP(B63,'INFORM Severity - hidden'!$C$5:$V$170,20,FALSE)</f>
        <v>44451</v>
      </c>
    </row>
    <row r="64" spans="1:21" s="208" customFormat="1" x14ac:dyDescent="0.35">
      <c r="A64" s="135" t="str">
        <f t="array" ref="A64">IFERROR(INDEX(Lists!$B$2:$B$153,SMALL(IF(Lists!$H$2:$H$153="Yes",ROW(Lists!$B$2:$B$153)),ROW(60:60))-1,1),"")</f>
        <v>Syrian conflict</v>
      </c>
      <c r="B64" s="136" t="str">
        <f>VLOOKUP(A64,Lists!$B$2:$G$153,2,FALSE)</f>
        <v>SYR001</v>
      </c>
      <c r="C64" s="136" t="str">
        <f>VLOOKUP(B64,'INFORM Severity - hidden'!$C$5:$D$160,2,FALSE)</f>
        <v>Syria</v>
      </c>
      <c r="D64" s="136" t="str">
        <f>VLOOKUP(A64,Lists!$B$2:$G$153,3,FALSE)</f>
        <v>SYR</v>
      </c>
      <c r="E64" s="136" t="str">
        <f>VLOOKUP(A64,Lists!$B$2:$G$153,5,FALSE)</f>
        <v>Complex crisis</v>
      </c>
      <c r="F64" s="239">
        <f t="shared" si="5"/>
        <v>5</v>
      </c>
      <c r="G64" s="140">
        <f t="shared" si="6"/>
        <v>5</v>
      </c>
      <c r="H64" s="140" t="str">
        <f t="shared" si="7"/>
        <v>Very High</v>
      </c>
      <c r="I64" s="240" t="str">
        <f>INDEX(Trends!$D$3:$D$404,MATCH(B64,Trends!$C$3:$C$404,0))</f>
        <v>Increasing</v>
      </c>
      <c r="J64" s="140" t="str">
        <f>VLOOKUP($B64,Reliability!$A$3:$I$170,9,FALSE)</f>
        <v>High</v>
      </c>
      <c r="K64" s="241">
        <f t="shared" si="8"/>
        <v>4.8</v>
      </c>
      <c r="L64" s="241">
        <f>VLOOKUP($B64,'Impact of the crisis'!$C$6:$N$170,12,FALSE)</f>
        <v>4.5</v>
      </c>
      <c r="M64" s="241">
        <f>VLOOKUP($B64,'Impact of the crisis'!$C$6:$AB$170,26,FALSE)</f>
        <v>4.9000000000000004</v>
      </c>
      <c r="N64" s="241">
        <f>VLOOKUP($B64,'Conditions of people affected'!$C$6:$R$170,16,FALSE)</f>
        <v>5</v>
      </c>
      <c r="O64" s="241">
        <f>VLOOKUP($B64,'Conditions of people affected'!$C$6:$R$170,9,FALSE)</f>
        <v>5</v>
      </c>
      <c r="P64" s="241">
        <f>VLOOKUP($B64,'Conditions of people affected'!$C$6:$R$170,15,FALSE)</f>
        <v>5</v>
      </c>
      <c r="Q64" s="241">
        <f t="shared" si="9"/>
        <v>5.0999999999999996</v>
      </c>
      <c r="R64" s="241">
        <f>VLOOKUP($B64,'Complexity of the crisis'!$C$6:$AN$170,22,FALSE)</f>
        <v>5.2</v>
      </c>
      <c r="S64" s="242">
        <f>VLOOKUP($B64,'Complexity of the crisis'!$C$6:$AN$170,38,FALSE)</f>
        <v>5</v>
      </c>
      <c r="T64" s="139" t="str">
        <f>VLOOKUP(B64,Lists!$C$3:$E$163,3,FALSE)</f>
        <v>Middle east</v>
      </c>
      <c r="U64" s="149">
        <f>VLOOKUP(B64,'INFORM Severity - hidden'!$C$5:$V$170,20,FALSE)</f>
        <v>44454</v>
      </c>
    </row>
    <row r="65" spans="1:21" s="208" customFormat="1" x14ac:dyDescent="0.35">
      <c r="A65" s="135" t="str">
        <f t="array" ref="A65">IFERROR(INDEX(Lists!$B$2:$B$153,SMALL(IF(Lists!$H$2:$H$153="Yes",ROW(Lists!$B$2:$B$153)),ROW(61:61))-1,1),"")</f>
        <v>Complex crisis in Chad</v>
      </c>
      <c r="B65" s="136" t="str">
        <f>VLOOKUP(A65,Lists!$B$2:$G$153,2,FALSE)</f>
        <v>TCD001</v>
      </c>
      <c r="C65" s="136" t="str">
        <f>VLOOKUP(B65,'INFORM Severity - hidden'!$C$5:$D$160,2,FALSE)</f>
        <v>Chad</v>
      </c>
      <c r="D65" s="136" t="str">
        <f>VLOOKUP(A65,Lists!$B$2:$G$153,3,FALSE)</f>
        <v>TCD</v>
      </c>
      <c r="E65" s="136" t="str">
        <f>VLOOKUP(A65,Lists!$B$2:$G$153,5,FALSE)</f>
        <v>Multiple crises country</v>
      </c>
      <c r="F65" s="239">
        <f t="shared" si="5"/>
        <v>4.2</v>
      </c>
      <c r="G65" s="140">
        <f t="shared" si="6"/>
        <v>5</v>
      </c>
      <c r="H65" s="140" t="str">
        <f t="shared" si="7"/>
        <v>Very High</v>
      </c>
      <c r="I65" s="240" t="str">
        <f>INDEX(Trends!$D$3:$D$404,MATCH(B65,Trends!$C$3:$C$404,0))</f>
        <v>Increasing</v>
      </c>
      <c r="J65" s="140" t="str">
        <f>VLOOKUP($B65,Reliability!$A$3:$I$170,9,FALSE)</f>
        <v>Medium</v>
      </c>
      <c r="K65" s="241">
        <f t="shared" si="8"/>
        <v>3.9</v>
      </c>
      <c r="L65" s="241">
        <f>VLOOKUP($B65,'Impact of the crisis'!$C$6:$N$170,12,FALSE)</f>
        <v>4.8</v>
      </c>
      <c r="M65" s="241">
        <f>VLOOKUP($B65,'Impact of the crisis'!$C$6:$AB$170,26,FALSE)</f>
        <v>3.3</v>
      </c>
      <c r="N65" s="241">
        <f>VLOOKUP($B65,'Conditions of people affected'!$C$6:$R$170,16,FALSE)</f>
        <v>4.3499999999999996</v>
      </c>
      <c r="O65" s="241">
        <f>VLOOKUP($B65,'Conditions of people affected'!$C$6:$R$170,9,FALSE)</f>
        <v>4.7</v>
      </c>
      <c r="P65" s="241">
        <f>VLOOKUP($B65,'Conditions of people affected'!$C$6:$R$170,15,FALSE)</f>
        <v>4</v>
      </c>
      <c r="Q65" s="241">
        <f t="shared" si="9"/>
        <v>4.3</v>
      </c>
      <c r="R65" s="241">
        <f>VLOOKUP($B65,'Complexity of the crisis'!$C$6:$AN$170,22,FALSE)</f>
        <v>4.5999999999999996</v>
      </c>
      <c r="S65" s="242">
        <f>VLOOKUP($B65,'Complexity of the crisis'!$C$6:$AN$170,38,FALSE)</f>
        <v>4</v>
      </c>
      <c r="T65" s="139" t="str">
        <f>VLOOKUP(B65,Lists!$C$3:$E$163,3,FALSE)</f>
        <v>Africa</v>
      </c>
      <c r="U65" s="149">
        <f>VLOOKUP(B65,'INFORM Severity - hidden'!$C$5:$V$170,20,FALSE)</f>
        <v>44357</v>
      </c>
    </row>
    <row r="66" spans="1:21" s="208" customFormat="1" x14ac:dyDescent="0.35">
      <c r="A66" s="135" t="str">
        <f t="array" ref="A66">IFERROR(INDEX(Lists!$B$2:$B$153,SMALL(IF(Lists!$H$2:$H$153="Yes",ROW(Lists!$B$2:$B$153)),ROW(62:62))-1,1),"")</f>
        <v>Multiple situations in Thailand</v>
      </c>
      <c r="B66" s="136" t="str">
        <f>VLOOKUP(A66,Lists!$B$2:$G$153,2,FALSE)</f>
        <v>THA001</v>
      </c>
      <c r="C66" s="136" t="str">
        <f>VLOOKUP(B66,'INFORM Severity - hidden'!$C$5:$D$160,2,FALSE)</f>
        <v>Thailand</v>
      </c>
      <c r="D66" s="136" t="str">
        <f>VLOOKUP(A66,Lists!$B$2:$G$153,3,FALSE)</f>
        <v>THA</v>
      </c>
      <c r="E66" s="136" t="str">
        <f>VLOOKUP(A66,Lists!$B$2:$G$153,5,FALSE)</f>
        <v>Multiple crises country</v>
      </c>
      <c r="F66" s="239">
        <f t="shared" si="5"/>
        <v>2.1</v>
      </c>
      <c r="G66" s="140">
        <f t="shared" si="6"/>
        <v>3</v>
      </c>
      <c r="H66" s="140" t="str">
        <f t="shared" si="7"/>
        <v>Medium</v>
      </c>
      <c r="I66" s="240" t="str">
        <f>INDEX(Trends!$D$3:$D$404,MATCH(B66,Trends!$C$3:$C$404,0))</f>
        <v>Stable</v>
      </c>
      <c r="J66" s="140" t="str">
        <f>VLOOKUP($B66,Reliability!$A$3:$I$170,9,FALSE)</f>
        <v>High</v>
      </c>
      <c r="K66" s="241">
        <f t="shared" si="8"/>
        <v>2.7</v>
      </c>
      <c r="L66" s="241">
        <f>VLOOKUP($B66,'Impact of the crisis'!$C$6:$N$170,12,FALSE)</f>
        <v>1.2</v>
      </c>
      <c r="M66" s="241">
        <f>VLOOKUP($B66,'Impact of the crisis'!$C$6:$AB$170,26,FALSE)</f>
        <v>3.3</v>
      </c>
      <c r="N66" s="241">
        <f>VLOOKUP($B66,'Conditions of people affected'!$C$6:$R$170,16,FALSE)</f>
        <v>1.3</v>
      </c>
      <c r="O66" s="241">
        <f>VLOOKUP($B66,'Conditions of people affected'!$C$6:$R$170,9,FALSE)</f>
        <v>1.6</v>
      </c>
      <c r="P66" s="241">
        <f>VLOOKUP($B66,'Conditions of people affected'!$C$6:$R$170,15,FALSE)</f>
        <v>1</v>
      </c>
      <c r="Q66" s="241">
        <f t="shared" si="9"/>
        <v>2.8</v>
      </c>
      <c r="R66" s="241">
        <f>VLOOKUP($B66,'Complexity of the crisis'!$C$6:$AN$170,22,FALSE)</f>
        <v>3</v>
      </c>
      <c r="S66" s="242">
        <f>VLOOKUP($B66,'Complexity of the crisis'!$C$6:$AN$170,38,FALSE)</f>
        <v>2.5</v>
      </c>
      <c r="T66" s="139" t="str">
        <f>VLOOKUP(B66,Lists!$C$3:$E$163,3,FALSE)</f>
        <v>Asia</v>
      </c>
      <c r="U66" s="149">
        <f>VLOOKUP(B66,'INFORM Severity - hidden'!$C$5:$V$170,20,FALSE)</f>
        <v>44459</v>
      </c>
    </row>
    <row r="67" spans="1:21" s="208" customFormat="1" x14ac:dyDescent="0.35">
      <c r="A67" s="137" t="str">
        <f t="array" ref="A67">IFERROR(INDEX(Lists!$B$2:$B$153,SMALL(IF(Lists!$H$2:$H$153="Yes",ROW(Lists!$B$2:$B$153)),ROW(63:63))-1,1),"")</f>
        <v>Venezuelan refugees in Trinidad and Tobago</v>
      </c>
      <c r="B67" s="138" t="str">
        <f>VLOOKUP(A67,Lists!$B$2:$G$153,2,FALSE)</f>
        <v>TTO002</v>
      </c>
      <c r="C67" s="138" t="str">
        <f>VLOOKUP(B67,'INFORM Severity - hidden'!$C$5:$D$160,2,FALSE)</f>
        <v>Trinidad and Tobago</v>
      </c>
      <c r="D67" s="138" t="str">
        <f>VLOOKUP(A67,Lists!$B$2:$G$153,3,FALSE)</f>
        <v>TTO</v>
      </c>
      <c r="E67" s="138" t="str">
        <f>VLOOKUP(A67,Lists!$B$2:$G$153,5,FALSE)</f>
        <v>International displacement</v>
      </c>
      <c r="F67" s="239">
        <f t="shared" si="5"/>
        <v>1.7</v>
      </c>
      <c r="G67" s="140">
        <f t="shared" si="6"/>
        <v>2</v>
      </c>
      <c r="H67" s="140" t="str">
        <f t="shared" si="7"/>
        <v>Low</v>
      </c>
      <c r="I67" s="240" t="str">
        <f>INDEX(Trends!$D$3:$D$404,MATCH(B67,Trends!$C$3:$C$404,0))</f>
        <v>Stable</v>
      </c>
      <c r="J67" s="140" t="str">
        <f>VLOOKUP($B67,Reliability!$A$3:$I$170,9,FALSE)</f>
        <v>Medium</v>
      </c>
      <c r="K67" s="241">
        <f t="shared" si="8"/>
        <v>2.6</v>
      </c>
      <c r="L67" s="241">
        <f>VLOOKUP($B67,'Impact of the crisis'!$C$6:$N$170,12,FALSE)</f>
        <v>2.9</v>
      </c>
      <c r="M67" s="241">
        <f>VLOOKUP($B67,'Impact of the crisis'!$C$6:$AB$170,26,FALSE)</f>
        <v>2.4</v>
      </c>
      <c r="N67" s="241">
        <f>VLOOKUP($B67,'Conditions of people affected'!$C$6:$R$170,16,FALSE)</f>
        <v>1.1499999999999999</v>
      </c>
      <c r="O67" s="241">
        <f>VLOOKUP($B67,'Conditions of people affected'!$C$6:$R$170,9,FALSE)</f>
        <v>1.3</v>
      </c>
      <c r="P67" s="241">
        <f>VLOOKUP($B67,'Conditions of people affected'!$C$6:$R$170,15,FALSE)</f>
        <v>1</v>
      </c>
      <c r="Q67" s="241">
        <f t="shared" si="9"/>
        <v>1.7</v>
      </c>
      <c r="R67" s="241">
        <f>VLOOKUP($B67,'Complexity of the crisis'!$C$6:$AN$170,22,FALSE)</f>
        <v>1.8</v>
      </c>
      <c r="S67" s="242">
        <f>VLOOKUP($B67,'Complexity of the crisis'!$C$6:$AN$170,38,FALSE)</f>
        <v>1.5</v>
      </c>
      <c r="T67" s="139" t="str">
        <f>VLOOKUP(B67,Lists!$C$3:$E$163,3,FALSE)</f>
        <v>Americas</v>
      </c>
      <c r="U67" s="149">
        <f>VLOOKUP(B67,'INFORM Severity - hidden'!$C$5:$V$170,20,FALSE)</f>
        <v>44354</v>
      </c>
    </row>
    <row r="68" spans="1:21" s="208" customFormat="1" x14ac:dyDescent="0.35">
      <c r="A68" s="137" t="str">
        <f t="array" ref="A68">IFERROR(INDEX(Lists!$B$2:$B$153,SMALL(IF(Lists!$H$2:$H$153="Yes",ROW(Lists!$B$2:$B$153)),ROW(64:64))-1,1),"")</f>
        <v>Mixed migration flows in Tunisia</v>
      </c>
      <c r="B68" s="138" t="str">
        <f>VLOOKUP(A68,Lists!$B$2:$G$153,2,FALSE)</f>
        <v>TUN002</v>
      </c>
      <c r="C68" s="138" t="str">
        <f>VLOOKUP(B68,'INFORM Severity - hidden'!$C$5:$D$160,2,FALSE)</f>
        <v>Tunisia</v>
      </c>
      <c r="D68" s="138" t="str">
        <f>VLOOKUP(A68,Lists!$B$2:$G$153,3,FALSE)</f>
        <v>TUN</v>
      </c>
      <c r="E68" s="138" t="str">
        <f>VLOOKUP(A68,Lists!$B$2:$G$153,5,FALSE)</f>
        <v>International displacement</v>
      </c>
      <c r="F68" s="239" t="str">
        <f t="shared" si="5"/>
        <v>x</v>
      </c>
      <c r="G68" s="140" t="str">
        <f t="shared" si="6"/>
        <v>x</v>
      </c>
      <c r="H68" s="140" t="str">
        <f t="shared" si="7"/>
        <v>x</v>
      </c>
      <c r="I68" s="240" t="str">
        <f>INDEX(Trends!$D$3:$D$404,MATCH(B68,Trends!$C$3:$C$404,0))</f>
        <v>-</v>
      </c>
      <c r="J68" s="140" t="str">
        <f>VLOOKUP($B68,Reliability!$A$3:$I$170,9,FALSE)</f>
        <v>Low</v>
      </c>
      <c r="K68" s="241">
        <f t="shared" si="8"/>
        <v>4.2</v>
      </c>
      <c r="L68" s="241">
        <f>VLOOKUP($B68,'Impact of the crisis'!$C$6:$N$170,12,FALSE)</f>
        <v>4.3</v>
      </c>
      <c r="M68" s="241">
        <f>VLOOKUP($B68,'Impact of the crisis'!$C$6:$AB$170,26,FALSE)</f>
        <v>4.2</v>
      </c>
      <c r="N68" s="241" t="str">
        <f>VLOOKUP($B68,'Conditions of people affected'!$C$6:$R$170,16,FALSE)</f>
        <v>x</v>
      </c>
      <c r="O68" s="241" t="str">
        <f>VLOOKUP($B68,'Conditions of people affected'!$C$6:$R$170,9,FALSE)</f>
        <v>x</v>
      </c>
      <c r="P68" s="241" t="str">
        <f>VLOOKUP($B68,'Conditions of people affected'!$C$6:$R$170,15,FALSE)</f>
        <v>x</v>
      </c>
      <c r="Q68" s="241">
        <f t="shared" si="9"/>
        <v>2.1</v>
      </c>
      <c r="R68" s="241">
        <f>VLOOKUP($B68,'Complexity of the crisis'!$C$6:$AN$170,22,FALSE)</f>
        <v>2.9</v>
      </c>
      <c r="S68" s="242">
        <f>VLOOKUP($B68,'Complexity of the crisis'!$C$6:$AN$170,38,FALSE)</f>
        <v>1</v>
      </c>
      <c r="T68" s="139" t="str">
        <f>VLOOKUP(B68,Lists!$C$3:$E$163,3,FALSE)</f>
        <v>Africa</v>
      </c>
      <c r="U68" s="149">
        <f>VLOOKUP(B68,'INFORM Severity - hidden'!$C$5:$V$170,20,FALSE)</f>
        <v>44413</v>
      </c>
    </row>
    <row r="69" spans="1:21" s="208" customFormat="1" x14ac:dyDescent="0.35">
      <c r="A69" s="137" t="str">
        <f t="array" ref="A69">IFERROR(INDEX(Lists!$B$2:$B$153,SMALL(IF(Lists!$H$2:$H$153="Yes",ROW(Lists!$B$2:$B$153)),ROW(65:65))-1,1),"")</f>
        <v>Complex situation in Turkey</v>
      </c>
      <c r="B69" s="138" t="str">
        <f>VLOOKUP(A69,Lists!$B$2:$G$153,2,FALSE)</f>
        <v>TUR001</v>
      </c>
      <c r="C69" s="138" t="str">
        <f>VLOOKUP(B69,'INFORM Severity - hidden'!$C$5:$D$160,2,FALSE)</f>
        <v>Turkey</v>
      </c>
      <c r="D69" s="138" t="str">
        <f>VLOOKUP(A69,Lists!$B$2:$G$153,3,FALSE)</f>
        <v>TUR</v>
      </c>
      <c r="E69" s="138" t="str">
        <f>VLOOKUP(A69,Lists!$B$2:$G$153,5,FALSE)</f>
        <v>Multiple crises country</v>
      </c>
      <c r="F69" s="239">
        <f t="shared" ref="F69:F76" si="10">IF(OR(N69="x",K69="x"),"x",ROUND((5-GEOMEAN(((5-K69)/5*4+1),((5-N69)/5*4+1),((5-N69)/5*4+1)))/4*3.5+Q69*0.3,1))</f>
        <v>3.4</v>
      </c>
      <c r="G69" s="140">
        <f t="shared" ref="G69:G76" si="11">IF(F69="x","x",ROUNDUP(F69,0))</f>
        <v>4</v>
      </c>
      <c r="H69" s="140" t="str">
        <f t="shared" ref="H69:H76" si="12">IF(N69="x","x",IF(K69="x","x",(IF(G69=5,"Very High",IF(G69=4,"High",IF(G69=3,"Medium",IF(G69=2,"Low","Very Low")))))))</f>
        <v>High</v>
      </c>
      <c r="I69" s="240" t="str">
        <f>INDEX(Trends!$D$3:$D$404,MATCH(B69,Trends!$C$3:$C$404,0))</f>
        <v>Increasing</v>
      </c>
      <c r="J69" s="140" t="str">
        <f>VLOOKUP($B69,Reliability!$A$3:$I$170,9,FALSE)</f>
        <v>High</v>
      </c>
      <c r="K69" s="241">
        <f t="shared" ref="K69:K76" si="13">IF(OR(M69="x",L69="x"),"x",ROUND((5-GEOMEAN(((5-L69)/5*4+1),((5-M69)/5*4+1),((5-M69)/5*4+1)))/4*5,1))</f>
        <v>3.5</v>
      </c>
      <c r="L69" s="241">
        <f>VLOOKUP($B69,'Impact of the crisis'!$C$6:$N$170,12,FALSE)</f>
        <v>3.8</v>
      </c>
      <c r="M69" s="241">
        <f>VLOOKUP($B69,'Impact of the crisis'!$C$6:$AB$170,26,FALSE)</f>
        <v>3.4</v>
      </c>
      <c r="N69" s="241">
        <f>VLOOKUP($B69,'Conditions of people affected'!$C$6:$R$170,16,FALSE)</f>
        <v>3</v>
      </c>
      <c r="O69" s="241">
        <f>VLOOKUP($B69,'Conditions of people affected'!$C$6:$R$170,9,FALSE)</f>
        <v>4</v>
      </c>
      <c r="P69" s="241">
        <f>VLOOKUP($B69,'Conditions of people affected'!$C$6:$R$170,15,FALSE)</f>
        <v>2</v>
      </c>
      <c r="Q69" s="241">
        <f t="shared" ref="Q69:Q76" si="14">IF(OR(S69="x",R69="x"),R69,ROUND((5-GEOMEAN(((5-R69)/5*4+1),((5-S69)/5*4+1)))/4*5,1))</f>
        <v>3.8</v>
      </c>
      <c r="R69" s="241">
        <f>VLOOKUP($B69,'Complexity of the crisis'!$C$6:$AN$170,22,FALSE)</f>
        <v>4.0999999999999996</v>
      </c>
      <c r="S69" s="242">
        <f>VLOOKUP($B69,'Complexity of the crisis'!$C$6:$AN$170,38,FALSE)</f>
        <v>3.5</v>
      </c>
      <c r="T69" s="139" t="str">
        <f>VLOOKUP(B69,Lists!$C$3:$E$163,3,FALSE)</f>
        <v>Middle east</v>
      </c>
      <c r="U69" s="149">
        <f>VLOOKUP(B69,'INFORM Severity - hidden'!$C$5:$V$170,20,FALSE)</f>
        <v>44454</v>
      </c>
    </row>
    <row r="70" spans="1:21" s="208" customFormat="1" x14ac:dyDescent="0.35">
      <c r="A70" s="137" t="str">
        <f t="array" ref="A70">IFERROR(INDEX(Lists!$B$2:$B$153,SMALL(IF(Lists!$H$2:$H$153="Yes",ROW(Lists!$B$2:$B$153)),ROW(66:66))-1,1),"")</f>
        <v>International Displacement in Tanzania</v>
      </c>
      <c r="B70" s="138" t="str">
        <f>VLOOKUP(A70,Lists!$B$2:$G$153,2,FALSE)</f>
        <v>TZA002</v>
      </c>
      <c r="C70" s="138" t="str">
        <f>VLOOKUP(B70,'INFORM Severity - hidden'!$C$5:$D$160,2,FALSE)</f>
        <v>Tanzania</v>
      </c>
      <c r="D70" s="138" t="str">
        <f>VLOOKUP(A70,Lists!$B$2:$G$153,3,FALSE)</f>
        <v>TZA</v>
      </c>
      <c r="E70" s="138" t="str">
        <f>VLOOKUP(A70,Lists!$B$2:$G$153,5,FALSE)</f>
        <v>International displacement</v>
      </c>
      <c r="F70" s="239">
        <f t="shared" si="10"/>
        <v>2.5</v>
      </c>
      <c r="G70" s="140">
        <f t="shared" si="11"/>
        <v>3</v>
      </c>
      <c r="H70" s="140" t="str">
        <f t="shared" si="12"/>
        <v>Medium</v>
      </c>
      <c r="I70" s="240" t="str">
        <f>INDEX(Trends!$D$3:$D$404,MATCH(B70,Trends!$C$3:$C$404,0))</f>
        <v>Increasing</v>
      </c>
      <c r="J70" s="140" t="str">
        <f>VLOOKUP($B70,Reliability!$A$3:$I$170,9,FALSE)</f>
        <v>Very High</v>
      </c>
      <c r="K70" s="241">
        <f t="shared" si="13"/>
        <v>3.1</v>
      </c>
      <c r="L70" s="241">
        <f>VLOOKUP($B70,'Impact of the crisis'!$C$6:$N$170,12,FALSE)</f>
        <v>2.2999999999999998</v>
      </c>
      <c r="M70" s="241">
        <f>VLOOKUP($B70,'Impact of the crisis'!$C$6:$AB$170,26,FALSE)</f>
        <v>3.4</v>
      </c>
      <c r="N70" s="241">
        <f>VLOOKUP($B70,'Conditions of people affected'!$C$6:$R$170,16,FALSE)</f>
        <v>2.2000000000000002</v>
      </c>
      <c r="O70" s="241">
        <f>VLOOKUP($B70,'Conditions of people affected'!$C$6:$R$170,9,FALSE)</f>
        <v>2.4</v>
      </c>
      <c r="P70" s="241">
        <f>VLOOKUP($B70,'Conditions of people affected'!$C$6:$R$170,15,FALSE)</f>
        <v>2</v>
      </c>
      <c r="Q70" s="241">
        <f t="shared" si="14"/>
        <v>2.2999999999999998</v>
      </c>
      <c r="R70" s="241">
        <f>VLOOKUP($B70,'Complexity of the crisis'!$C$6:$AN$170,22,FALSE)</f>
        <v>3</v>
      </c>
      <c r="S70" s="242">
        <f>VLOOKUP($B70,'Complexity of the crisis'!$C$6:$AN$170,38,FALSE)</f>
        <v>1.5</v>
      </c>
      <c r="T70" s="139" t="str">
        <f>VLOOKUP(B70,Lists!$C$3:$E$163,3,FALSE)</f>
        <v>Africa</v>
      </c>
      <c r="U70" s="149">
        <f>VLOOKUP(B70,'INFORM Severity - hidden'!$C$5:$V$170,20,FALSE)</f>
        <v>44451</v>
      </c>
    </row>
    <row r="71" spans="1:21" s="208" customFormat="1" x14ac:dyDescent="0.35">
      <c r="A71" s="137" t="str">
        <f t="array" ref="A71">IFERROR(INDEX(Lists!$B$2:$B$153,SMALL(IF(Lists!$H$2:$H$153="Yes",ROW(Lists!$B$2:$B$153)),ROW(67:67))-1,1),"")</f>
        <v>International Displacement in Uganda</v>
      </c>
      <c r="B71" s="138" t="str">
        <f>VLOOKUP(A71,Lists!$B$2:$G$153,2,FALSE)</f>
        <v>UGA005</v>
      </c>
      <c r="C71" s="138" t="str">
        <f>VLOOKUP(B71,'INFORM Severity - hidden'!$C$5:$D$160,2,FALSE)</f>
        <v>Uganda</v>
      </c>
      <c r="D71" s="138" t="str">
        <f>VLOOKUP(A71,Lists!$B$2:$G$153,3,FALSE)</f>
        <v>UGA</v>
      </c>
      <c r="E71" s="138" t="str">
        <f>VLOOKUP(A71,Lists!$B$2:$G$153,5,FALSE)</f>
        <v>International displacement</v>
      </c>
      <c r="F71" s="239">
        <f t="shared" si="10"/>
        <v>3.2</v>
      </c>
      <c r="G71" s="140">
        <f t="shared" si="11"/>
        <v>4</v>
      </c>
      <c r="H71" s="140" t="str">
        <f t="shared" si="12"/>
        <v>High</v>
      </c>
      <c r="I71" s="240" t="str">
        <f>INDEX(Trends!$D$3:$D$404,MATCH(B71,Trends!$C$3:$C$404,0))</f>
        <v>Increasing</v>
      </c>
      <c r="J71" s="140" t="str">
        <f>VLOOKUP($B71,Reliability!$A$3:$I$170,9,FALSE)</f>
        <v>High</v>
      </c>
      <c r="K71" s="241">
        <f t="shared" si="13"/>
        <v>3.3</v>
      </c>
      <c r="L71" s="241">
        <f>VLOOKUP($B71,'Impact of the crisis'!$C$6:$N$170,12,FALSE)</f>
        <v>2.1</v>
      </c>
      <c r="M71" s="241">
        <f>VLOOKUP($B71,'Impact of the crisis'!$C$6:$AB$170,26,FALSE)</f>
        <v>3.7</v>
      </c>
      <c r="N71" s="241">
        <f>VLOOKUP($B71,'Conditions of people affected'!$C$6:$R$170,16,FALSE)</f>
        <v>3.3</v>
      </c>
      <c r="O71" s="241">
        <f>VLOOKUP($B71,'Conditions of people affected'!$C$6:$R$170,9,FALSE)</f>
        <v>3.6</v>
      </c>
      <c r="P71" s="241">
        <f>VLOOKUP($B71,'Conditions of people affected'!$C$6:$R$170,15,FALSE)</f>
        <v>3</v>
      </c>
      <c r="Q71" s="241">
        <f t="shared" si="14"/>
        <v>2.8</v>
      </c>
      <c r="R71" s="241">
        <f>VLOOKUP($B71,'Complexity of the crisis'!$C$6:$AN$170,22,FALSE)</f>
        <v>3.5</v>
      </c>
      <c r="S71" s="242">
        <f>VLOOKUP($B71,'Complexity of the crisis'!$C$6:$AN$170,38,FALSE)</f>
        <v>2</v>
      </c>
      <c r="T71" s="139" t="str">
        <f>VLOOKUP(B71,Lists!$C$3:$E$163,3,FALSE)</f>
        <v>Africa</v>
      </c>
      <c r="U71" s="149">
        <f>VLOOKUP(B71,'INFORM Severity - hidden'!$C$5:$V$170,20,FALSE)</f>
        <v>44456</v>
      </c>
    </row>
    <row r="72" spans="1:21" s="208" customFormat="1" x14ac:dyDescent="0.35">
      <c r="A72" s="137" t="str">
        <f t="array" ref="A72">IFERROR(INDEX(Lists!$B$2:$B$153,SMALL(IF(Lists!$H$2:$H$153="Yes",ROW(Lists!$B$2:$B$153)),ROW(68:68))-1,1),"")</f>
        <v>Conflict in Ukraine</v>
      </c>
      <c r="B72" s="138" t="str">
        <f>VLOOKUP(A72,Lists!$B$2:$G$153,2,FALSE)</f>
        <v>UKR002</v>
      </c>
      <c r="C72" s="138" t="str">
        <f>VLOOKUP(B72,'INFORM Severity - hidden'!$C$5:$D$160,2,FALSE)</f>
        <v>Ukraine</v>
      </c>
      <c r="D72" s="138" t="str">
        <f>VLOOKUP(A72,Lists!$B$2:$G$153,3,FALSE)</f>
        <v>UKR</v>
      </c>
      <c r="E72" s="138" t="str">
        <f>VLOOKUP(A72,Lists!$B$2:$G$153,5,FALSE)</f>
        <v>Conflict</v>
      </c>
      <c r="F72" s="239">
        <f t="shared" si="10"/>
        <v>3.6</v>
      </c>
      <c r="G72" s="140">
        <f t="shared" si="11"/>
        <v>4</v>
      </c>
      <c r="H72" s="140" t="str">
        <f t="shared" si="12"/>
        <v>High</v>
      </c>
      <c r="I72" s="240" t="str">
        <f>INDEX(Trends!$D$3:$D$404,MATCH(B72,Trends!$C$3:$C$404,0))</f>
        <v>Increasing</v>
      </c>
      <c r="J72" s="140" t="str">
        <f>VLOOKUP($B72,Reliability!$A$3:$I$170,9,FALSE)</f>
        <v>High</v>
      </c>
      <c r="K72" s="241">
        <f t="shared" si="13"/>
        <v>3.2</v>
      </c>
      <c r="L72" s="241">
        <f>VLOOKUP($B72,'Impact of the crisis'!$C$6:$N$170,12,FALSE)</f>
        <v>1.7</v>
      </c>
      <c r="M72" s="241">
        <f>VLOOKUP($B72,'Impact of the crisis'!$C$6:$AB$170,26,FALSE)</f>
        <v>3.7</v>
      </c>
      <c r="N72" s="241">
        <f>VLOOKUP($B72,'Conditions of people affected'!$C$6:$R$170,16,FALSE)</f>
        <v>4.0999999999999996</v>
      </c>
      <c r="O72" s="241">
        <f>VLOOKUP($B72,'Conditions of people affected'!$C$6:$R$170,9,FALSE)</f>
        <v>4.2</v>
      </c>
      <c r="P72" s="241">
        <f>VLOOKUP($B72,'Conditions of people affected'!$C$6:$R$170,15,FALSE)</f>
        <v>4</v>
      </c>
      <c r="Q72" s="241">
        <f t="shared" si="14"/>
        <v>3</v>
      </c>
      <c r="R72" s="241">
        <f>VLOOKUP($B72,'Complexity of the crisis'!$C$6:$AN$170,22,FALSE)</f>
        <v>3</v>
      </c>
      <c r="S72" s="242">
        <f>VLOOKUP($B72,'Complexity of the crisis'!$C$6:$AN$170,38,FALSE)</f>
        <v>3</v>
      </c>
      <c r="T72" s="139" t="str">
        <f>VLOOKUP(B72,Lists!$C$3:$E$163,3,FALSE)</f>
        <v>Europe</v>
      </c>
      <c r="U72" s="149">
        <f>VLOOKUP(B72,'INFORM Severity - hidden'!$C$5:$V$170,20,FALSE)</f>
        <v>44346</v>
      </c>
    </row>
    <row r="73" spans="1:21" s="208" customFormat="1" x14ac:dyDescent="0.35">
      <c r="A73" s="137" t="str">
        <f t="array" ref="A73">IFERROR(INDEX(Lists!$B$2:$B$153,SMALL(IF(Lists!$H$2:$H$153="Yes",ROW(Lists!$B$2:$B$153)),ROW(69:69))-1,1),"")</f>
        <v>Complex crisis in Venezuela</v>
      </c>
      <c r="B73" s="138" t="str">
        <f>VLOOKUP(A73,Lists!$B$2:$G$153,2,FALSE)</f>
        <v>VEN001</v>
      </c>
      <c r="C73" s="138" t="str">
        <f>VLOOKUP(B73,'INFORM Severity - hidden'!$C$5:$D$160,2,FALSE)</f>
        <v>Venezuela</v>
      </c>
      <c r="D73" s="138" t="str">
        <f>VLOOKUP(A73,Lists!$B$2:$G$153,3,FALSE)</f>
        <v>VEN</v>
      </c>
      <c r="E73" s="138" t="str">
        <f>VLOOKUP(A73,Lists!$B$2:$G$153,5,FALSE)</f>
        <v>Complex crisis</v>
      </c>
      <c r="F73" s="239">
        <f t="shared" si="10"/>
        <v>4.2</v>
      </c>
      <c r="G73" s="140">
        <f t="shared" si="11"/>
        <v>5</v>
      </c>
      <c r="H73" s="140" t="str">
        <f t="shared" si="12"/>
        <v>Very High</v>
      </c>
      <c r="I73" s="240" t="str">
        <f>INDEX(Trends!$D$3:$D$404,MATCH(B73,Trends!$C$3:$C$404,0))</f>
        <v>Increasing</v>
      </c>
      <c r="J73" s="140" t="str">
        <f>VLOOKUP($B73,Reliability!$A$3:$I$170,9,FALSE)</f>
        <v>Medium</v>
      </c>
      <c r="K73" s="241">
        <f t="shared" si="13"/>
        <v>5</v>
      </c>
      <c r="L73" s="241">
        <f>VLOOKUP($B73,'Impact of the crisis'!$C$6:$N$170,12,FALSE)</f>
        <v>4.9000000000000004</v>
      </c>
      <c r="M73" s="241">
        <f>VLOOKUP($B73,'Impact of the crisis'!$C$6:$AB$170,26,FALSE)</f>
        <v>5</v>
      </c>
      <c r="N73" s="241">
        <f>VLOOKUP($B73,'Conditions of people affected'!$C$6:$R$170,16,FALSE)</f>
        <v>4</v>
      </c>
      <c r="O73" s="241">
        <f>VLOOKUP($B73,'Conditions of people affected'!$C$6:$R$170,9,FALSE)</f>
        <v>5</v>
      </c>
      <c r="P73" s="241">
        <f>VLOOKUP($B73,'Conditions of people affected'!$C$6:$R$170,15,FALSE)</f>
        <v>3</v>
      </c>
      <c r="Q73" s="241">
        <f t="shared" si="14"/>
        <v>3.6</v>
      </c>
      <c r="R73" s="241">
        <f>VLOOKUP($B73,'Complexity of the crisis'!$C$6:$AN$170,22,FALSE)</f>
        <v>4.0999999999999996</v>
      </c>
      <c r="S73" s="242">
        <f>VLOOKUP($B73,'Complexity of the crisis'!$C$6:$AN$170,38,FALSE)</f>
        <v>3</v>
      </c>
      <c r="T73" s="139" t="str">
        <f>VLOOKUP(B73,Lists!$C$3:$E$163,3,FALSE)</f>
        <v>Americas</v>
      </c>
      <c r="U73" s="149">
        <f>VLOOKUP(B73,'INFORM Severity - hidden'!$C$5:$V$170,20,FALSE)</f>
        <v>44356</v>
      </c>
    </row>
    <row r="74" spans="1:21" s="208" customFormat="1" x14ac:dyDescent="0.35">
      <c r="A74" s="137" t="str">
        <f t="array" ref="A74">IFERROR(INDEX(Lists!$B$2:$B$153,SMALL(IF(Lists!$H$2:$H$153="Yes",ROW(Lists!$B$2:$B$153)),ROW(70:70))-1,1),"")</f>
        <v>Conflict in Yemen</v>
      </c>
      <c r="B74" s="138" t="str">
        <f>VLOOKUP(A74,Lists!$B$2:$G$153,2,FALSE)</f>
        <v>YEM001</v>
      </c>
      <c r="C74" s="138" t="str">
        <f>VLOOKUP(B74,'INFORM Severity - hidden'!$C$5:$D$160,2,FALSE)</f>
        <v>Yemen</v>
      </c>
      <c r="D74" s="138" t="str">
        <f>VLOOKUP(A74,Lists!$B$2:$G$153,3,FALSE)</f>
        <v>YEM</v>
      </c>
      <c r="E74" s="138" t="str">
        <f>VLOOKUP(A74,Lists!$B$2:$G$153,5,FALSE)</f>
        <v>Complex crisis</v>
      </c>
      <c r="F74" s="239">
        <f t="shared" si="10"/>
        <v>4.9000000000000004</v>
      </c>
      <c r="G74" s="140">
        <f t="shared" si="11"/>
        <v>5</v>
      </c>
      <c r="H74" s="140" t="str">
        <f t="shared" si="12"/>
        <v>Very High</v>
      </c>
      <c r="I74" s="240" t="str">
        <f>INDEX(Trends!$D$3:$D$404,MATCH(B74,Trends!$C$3:$C$404,0))</f>
        <v>Increasing</v>
      </c>
      <c r="J74" s="140" t="str">
        <f>VLOOKUP($B74,Reliability!$A$3:$I$170,9,FALSE)</f>
        <v>High</v>
      </c>
      <c r="K74" s="241">
        <f t="shared" si="13"/>
        <v>4.5999999999999996</v>
      </c>
      <c r="L74" s="241">
        <f>VLOOKUP($B74,'Impact of the crisis'!$C$6:$N$170,12,FALSE)</f>
        <v>4.9000000000000004</v>
      </c>
      <c r="M74" s="241">
        <f>VLOOKUP($B74,'Impact of the crisis'!$C$6:$AB$170,26,FALSE)</f>
        <v>4.4000000000000004</v>
      </c>
      <c r="N74" s="241">
        <f>VLOOKUP($B74,'Conditions of people affected'!$C$6:$R$170,16,FALSE)</f>
        <v>5</v>
      </c>
      <c r="O74" s="241">
        <f>VLOOKUP($B74,'Conditions of people affected'!$C$6:$R$170,9,FALSE)</f>
        <v>5</v>
      </c>
      <c r="P74" s="241">
        <f>VLOOKUP($B74,'Conditions of people affected'!$C$6:$R$170,15,FALSE)</f>
        <v>5</v>
      </c>
      <c r="Q74" s="241">
        <f t="shared" si="14"/>
        <v>4.9000000000000004</v>
      </c>
      <c r="R74" s="241">
        <f>VLOOKUP($B74,'Complexity of the crisis'!$C$6:$AN$170,22,FALSE)</f>
        <v>4.7</v>
      </c>
      <c r="S74" s="242">
        <f>VLOOKUP($B74,'Complexity of the crisis'!$C$6:$AN$170,38,FALSE)</f>
        <v>5</v>
      </c>
      <c r="T74" s="139" t="str">
        <f>VLOOKUP(B74,Lists!$C$3:$E$163,3,FALSE)</f>
        <v>Middle east</v>
      </c>
      <c r="U74" s="149">
        <f>VLOOKUP(B74,'INFORM Severity - hidden'!$C$5:$V$170,20,FALSE)</f>
        <v>44468</v>
      </c>
    </row>
    <row r="75" spans="1:21" s="208" customFormat="1" x14ac:dyDescent="0.35">
      <c r="A75" s="137" t="str">
        <f t="array" ref="A75">IFERROR(INDEX(Lists!$B$2:$B$153,SMALL(IF(Lists!$H$2:$H$153="Yes",ROW(Lists!$B$2:$B$153)),ROW(71:71))-1,1),"")</f>
        <v>Drought in Zambia</v>
      </c>
      <c r="B75" s="138" t="str">
        <f>VLOOKUP(A75,Lists!$B$2:$G$153,2,FALSE)</f>
        <v>ZMB002</v>
      </c>
      <c r="C75" s="138" t="str">
        <f>VLOOKUP(B75,'INFORM Severity - hidden'!$C$5:$D$160,2,FALSE)</f>
        <v>Zambia</v>
      </c>
      <c r="D75" s="138" t="str">
        <f>VLOOKUP(A75,Lists!$B$2:$G$153,3,FALSE)</f>
        <v>ZMB</v>
      </c>
      <c r="E75" s="138" t="str">
        <f>VLOOKUP(A75,Lists!$B$2:$G$153,5,FALSE)</f>
        <v>Drought</v>
      </c>
      <c r="F75" s="239">
        <f t="shared" si="10"/>
        <v>2.9</v>
      </c>
      <c r="G75" s="140">
        <f t="shared" si="11"/>
        <v>3</v>
      </c>
      <c r="H75" s="140" t="str">
        <f t="shared" si="12"/>
        <v>Medium</v>
      </c>
      <c r="I75" s="240" t="str">
        <f>INDEX(Trends!$D$3:$D$404,MATCH(B75,Trends!$C$3:$C$404,0))</f>
        <v>Increasing</v>
      </c>
      <c r="J75" s="140" t="str">
        <f>VLOOKUP($B75,Reliability!$A$3:$I$170,9,FALSE)</f>
        <v>Very High</v>
      </c>
      <c r="K75" s="241">
        <f t="shared" si="13"/>
        <v>2.8</v>
      </c>
      <c r="L75" s="241">
        <f>VLOOKUP($B75,'Impact of the crisis'!$C$6:$N$170,12,FALSE)</f>
        <v>4.3</v>
      </c>
      <c r="M75" s="241">
        <f>VLOOKUP($B75,'Impact of the crisis'!$C$6:$AB$170,26,FALSE)</f>
        <v>1.7</v>
      </c>
      <c r="N75" s="241">
        <f>VLOOKUP($B75,'Conditions of people affected'!$C$6:$R$170,16,FALSE)</f>
        <v>3.25</v>
      </c>
      <c r="O75" s="241">
        <f>VLOOKUP($B75,'Conditions of people affected'!$C$6:$R$170,9,FALSE)</f>
        <v>3.5</v>
      </c>
      <c r="P75" s="241">
        <f>VLOOKUP($B75,'Conditions of people affected'!$C$6:$R$170,15,FALSE)</f>
        <v>3</v>
      </c>
      <c r="Q75" s="241">
        <f t="shared" si="14"/>
        <v>2.2999999999999998</v>
      </c>
      <c r="R75" s="241">
        <f>VLOOKUP($B75,'Complexity of the crisis'!$C$6:$AN$170,22,FALSE)</f>
        <v>2.1</v>
      </c>
      <c r="S75" s="242">
        <f>VLOOKUP($B75,'Complexity of the crisis'!$C$6:$AN$170,38,FALSE)</f>
        <v>2.5</v>
      </c>
      <c r="T75" s="139" t="str">
        <f>VLOOKUP(B75,Lists!$C$3:$E$163,3,FALSE)</f>
        <v>Africa</v>
      </c>
      <c r="U75" s="149">
        <f>VLOOKUP(B75,'INFORM Severity - hidden'!$C$5:$V$170,20,FALSE)</f>
        <v>44451</v>
      </c>
    </row>
    <row r="76" spans="1:21" s="208" customFormat="1" x14ac:dyDescent="0.35">
      <c r="A76" s="137" t="str">
        <f t="array" ref="A76">IFERROR(INDEX(Lists!$B$2:$B$153,SMALL(IF(Lists!$H$2:$H$153="Yes",ROW(Lists!$B$2:$B$153)),ROW(72:72))-1,1),"")</f>
        <v>Complex crisis in Zimbabwe</v>
      </c>
      <c r="B76" s="138" t="str">
        <f>VLOOKUP(A76,Lists!$B$2:$G$153,2,FALSE)</f>
        <v>ZWE001</v>
      </c>
      <c r="C76" s="138" t="str">
        <f>VLOOKUP(B76,'INFORM Severity - hidden'!$C$5:$D$160,2,FALSE)</f>
        <v>Zimbabwe</v>
      </c>
      <c r="D76" s="138" t="str">
        <f>VLOOKUP(A76,Lists!$B$2:$G$153,3,FALSE)</f>
        <v>ZWE</v>
      </c>
      <c r="E76" s="138" t="str">
        <f>VLOOKUP(A76,Lists!$B$2:$G$153,5,FALSE)</f>
        <v>Complex crisis</v>
      </c>
      <c r="F76" s="239">
        <f t="shared" si="10"/>
        <v>3.5</v>
      </c>
      <c r="G76" s="140">
        <f t="shared" si="11"/>
        <v>4</v>
      </c>
      <c r="H76" s="140" t="str">
        <f t="shared" si="12"/>
        <v>High</v>
      </c>
      <c r="I76" s="240" t="str">
        <f>INDEX(Trends!$D$3:$D$404,MATCH(B76,Trends!$C$3:$C$404,0))</f>
        <v>Stable</v>
      </c>
      <c r="J76" s="140" t="str">
        <f>VLOOKUP($B76,Reliability!$A$3:$I$170,9,FALSE)</f>
        <v>High</v>
      </c>
      <c r="K76" s="241">
        <f t="shared" si="13"/>
        <v>3.5</v>
      </c>
      <c r="L76" s="241">
        <f>VLOOKUP($B76,'Impact of the crisis'!$C$6:$N$170,12,FALSE)</f>
        <v>4.5999999999999996</v>
      </c>
      <c r="M76" s="241">
        <f>VLOOKUP($B76,'Impact of the crisis'!$C$6:$AB$170,26,FALSE)</f>
        <v>2.7</v>
      </c>
      <c r="N76" s="241">
        <f>VLOOKUP($B76,'Conditions of people affected'!$C$6:$R$170,16,FALSE)</f>
        <v>3.85</v>
      </c>
      <c r="O76" s="241">
        <f>VLOOKUP($B76,'Conditions of people affected'!$C$6:$R$170,9,FALSE)</f>
        <v>4.7</v>
      </c>
      <c r="P76" s="241">
        <f>VLOOKUP($B76,'Conditions of people affected'!$C$6:$R$170,15,FALSE)</f>
        <v>3</v>
      </c>
      <c r="Q76" s="241">
        <f t="shared" si="14"/>
        <v>2.9</v>
      </c>
      <c r="R76" s="241">
        <f>VLOOKUP($B76,'Complexity of the crisis'!$C$6:$AN$170,22,FALSE)</f>
        <v>3.2</v>
      </c>
      <c r="S76" s="242">
        <f>VLOOKUP($B76,'Complexity of the crisis'!$C$6:$AN$170,38,FALSE)</f>
        <v>2.5</v>
      </c>
      <c r="T76" s="139" t="str">
        <f>VLOOKUP(B76,Lists!$C$3:$E$163,3,FALSE)</f>
        <v>Africa</v>
      </c>
      <c r="U76" s="149">
        <f>VLOOKUP(B76,'INFORM Severity - hidden'!$C$5:$V$170,20,FALSE)</f>
        <v>44451</v>
      </c>
    </row>
  </sheetData>
  <autoFilter ref="A4:T143" xr:uid="{00000000-0009-0000-0000-000004000000}"/>
  <conditionalFormatting sqref="K5:K76">
    <cfRule type="cellIs" dxfId="474" priority="64" stopIfTrue="1" operator="between">
      <formula>4</formula>
      <formula>5</formula>
    </cfRule>
    <cfRule type="cellIs" dxfId="473" priority="70" stopIfTrue="1" operator="between">
      <formula>3</formula>
      <formula>4</formula>
    </cfRule>
    <cfRule type="cellIs" dxfId="472" priority="71" stopIfTrue="1" operator="between">
      <formula>2</formula>
      <formula>3</formula>
    </cfRule>
    <cfRule type="cellIs" dxfId="471" priority="72" stopIfTrue="1" operator="between">
      <formula>1</formula>
      <formula>2</formula>
    </cfRule>
    <cfRule type="cellIs" dxfId="470" priority="73" stopIfTrue="1" operator="between">
      <formula>0</formula>
      <formula>1</formula>
    </cfRule>
  </conditionalFormatting>
  <conditionalFormatting sqref="L5:M76">
    <cfRule type="cellIs" dxfId="469" priority="65" stopIfTrue="1" operator="between">
      <formula>4</formula>
      <formula>5</formula>
    </cfRule>
    <cfRule type="cellIs" dxfId="468" priority="66" stopIfTrue="1" operator="between">
      <formula>3</formula>
      <formula>4</formula>
    </cfRule>
    <cfRule type="cellIs" dxfId="467" priority="67" stopIfTrue="1" operator="between">
      <formula>2</formula>
      <formula>3</formula>
    </cfRule>
    <cfRule type="cellIs" dxfId="466" priority="68" stopIfTrue="1" operator="between">
      <formula>1</formula>
      <formula>2</formula>
    </cfRule>
    <cfRule type="cellIs" dxfId="465" priority="69" stopIfTrue="1" operator="between">
      <formula>0</formula>
      <formula>1</formula>
    </cfRule>
  </conditionalFormatting>
  <conditionalFormatting sqref="O5:P76">
    <cfRule type="cellIs" dxfId="464" priority="54" stopIfTrue="1" operator="between">
      <formula>7.1</formula>
      <formula>10</formula>
    </cfRule>
    <cfRule type="cellIs" dxfId="463" priority="55" stopIfTrue="1" operator="between">
      <formula>5.4</formula>
      <formula>7</formula>
    </cfRule>
    <cfRule type="cellIs" dxfId="462" priority="56" stopIfTrue="1" operator="between">
      <formula>3.5</formula>
      <formula>5.3</formula>
    </cfRule>
    <cfRule type="cellIs" dxfId="461" priority="57" stopIfTrue="1" operator="between">
      <formula>1.8</formula>
      <formula>3.4</formula>
    </cfRule>
    <cfRule type="cellIs" dxfId="460" priority="58" stopIfTrue="1" operator="between">
      <formula>0</formula>
      <formula>1.7</formula>
    </cfRule>
  </conditionalFormatting>
  <conditionalFormatting sqref="S5:S76">
    <cfRule type="cellIs" dxfId="459" priority="49" stopIfTrue="1" operator="between">
      <formula>4</formula>
      <formula>5</formula>
    </cfRule>
    <cfRule type="cellIs" dxfId="458" priority="50" stopIfTrue="1" operator="between">
      <formula>3</formula>
      <formula>4</formula>
    </cfRule>
    <cfRule type="cellIs" dxfId="457" priority="51" stopIfTrue="1" operator="between">
      <formula>2</formula>
      <formula>3</formula>
    </cfRule>
    <cfRule type="cellIs" dxfId="456" priority="52" stopIfTrue="1" operator="between">
      <formula>1</formula>
      <formula>2</formula>
    </cfRule>
    <cfRule type="cellIs" dxfId="455" priority="53" stopIfTrue="1" operator="between">
      <formula>0</formula>
      <formula>1</formula>
    </cfRule>
  </conditionalFormatting>
  <conditionalFormatting sqref="Q5:Q76">
    <cfRule type="cellIs" dxfId="454" priority="34" stopIfTrue="1" operator="between">
      <formula>4</formula>
      <formula>5</formula>
    </cfRule>
    <cfRule type="cellIs" dxfId="453" priority="35" stopIfTrue="1" operator="between">
      <formula>3</formula>
      <formula>4</formula>
    </cfRule>
    <cfRule type="cellIs" dxfId="452" priority="36" stopIfTrue="1" operator="between">
      <formula>2</formula>
      <formula>3</formula>
    </cfRule>
    <cfRule type="cellIs" dxfId="451" priority="37" stopIfTrue="1" operator="between">
      <formula>1</formula>
      <formula>2</formula>
    </cfRule>
    <cfRule type="cellIs" dxfId="450" priority="38" stopIfTrue="1" operator="between">
      <formula>0</formula>
      <formula>1</formula>
    </cfRule>
  </conditionalFormatting>
  <conditionalFormatting sqref="I5:I76">
    <cfRule type="cellIs" dxfId="449" priority="26" operator="equal">
      <formula>"Increasing"</formula>
    </cfRule>
    <cfRule type="cellIs" dxfId="448" priority="27" operator="equal">
      <formula>"Stable"</formula>
    </cfRule>
    <cfRule type="cellIs" dxfId="447" priority="28" operator="equal">
      <formula>"Decreasing"</formula>
    </cfRule>
  </conditionalFormatting>
  <conditionalFormatting sqref="R5:S76">
    <cfRule type="cellIs" dxfId="446" priority="44" stopIfTrue="1" operator="between">
      <formula>4</formula>
      <formula>5</formula>
    </cfRule>
    <cfRule type="cellIs" dxfId="445" priority="45" stopIfTrue="1" operator="between">
      <formula>3</formula>
      <formula>4</formula>
    </cfRule>
    <cfRule type="cellIs" dxfId="444" priority="46" stopIfTrue="1" operator="between">
      <formula>2</formula>
      <formula>3</formula>
    </cfRule>
    <cfRule type="cellIs" dxfId="443" priority="47" stopIfTrue="1" operator="between">
      <formula>1</formula>
      <formula>2</formula>
    </cfRule>
    <cfRule type="cellIs" dxfId="442" priority="48" stopIfTrue="1" operator="between">
      <formula>0</formula>
      <formula>1</formula>
    </cfRule>
  </conditionalFormatting>
  <conditionalFormatting sqref="G5:G79">
    <cfRule type="cellIs" dxfId="441" priority="16" stopIfTrue="1" operator="equal">
      <formula>5</formula>
    </cfRule>
    <cfRule type="cellIs" dxfId="440" priority="17" stopIfTrue="1" operator="equal">
      <formula>4</formula>
    </cfRule>
    <cfRule type="cellIs" dxfId="439" priority="18" stopIfTrue="1" operator="equal">
      <formula>3</formula>
    </cfRule>
    <cfRule type="cellIs" dxfId="438" priority="19" stopIfTrue="1" operator="equal">
      <formula>2</formula>
    </cfRule>
    <cfRule type="cellIs" dxfId="437" priority="20" stopIfTrue="1" operator="equal">
      <formula>1</formula>
    </cfRule>
  </conditionalFormatting>
  <conditionalFormatting sqref="H5:H76">
    <cfRule type="cellIs" dxfId="436" priority="11" stopIfTrue="1" operator="equal">
      <formula>"Very High"</formula>
    </cfRule>
    <cfRule type="cellIs" dxfId="435" priority="12" stopIfTrue="1" operator="equal">
      <formula>"High"</formula>
    </cfRule>
    <cfRule type="cellIs" dxfId="434" priority="13" stopIfTrue="1" operator="equal">
      <formula>"Medium"</formula>
    </cfRule>
    <cfRule type="cellIs" dxfId="433" priority="14" stopIfTrue="1" operator="equal">
      <formula>"Low"</formula>
    </cfRule>
    <cfRule type="cellIs" dxfId="432" priority="15" stopIfTrue="1" operator="equal">
      <formula>"Very Low"</formula>
    </cfRule>
  </conditionalFormatting>
  <conditionalFormatting sqref="N5:N76">
    <cfRule type="cellIs" dxfId="431" priority="6" stopIfTrue="1" operator="between">
      <formula>5</formula>
      <formula>5.9</formula>
    </cfRule>
    <cfRule type="cellIs" dxfId="430" priority="7" stopIfTrue="1" operator="between">
      <formula>4</formula>
      <formula>4.9</formula>
    </cfRule>
    <cfRule type="cellIs" dxfId="429" priority="8" stopIfTrue="1" operator="between">
      <formula>3</formula>
      <formula>3.9</formula>
    </cfRule>
    <cfRule type="cellIs" dxfId="428" priority="9" stopIfTrue="1" operator="between">
      <formula>2</formula>
      <formula>2.9</formula>
    </cfRule>
    <cfRule type="cellIs" dxfId="427" priority="10" stopIfTrue="1" operator="between">
      <formula>0</formula>
      <formula>1.9</formula>
    </cfRule>
  </conditionalFormatting>
  <conditionalFormatting sqref="J5:J76">
    <cfRule type="cellIs" dxfId="426" priority="1" stopIfTrue="1" operator="equal">
      <formula>"Very Low"</formula>
    </cfRule>
    <cfRule type="cellIs" dxfId="425" priority="2" stopIfTrue="1" operator="equal">
      <formula>"Low"</formula>
    </cfRule>
    <cfRule type="cellIs" dxfId="424" priority="3" stopIfTrue="1" operator="equal">
      <formula>"Medium"</formula>
    </cfRule>
    <cfRule type="cellIs" dxfId="423" priority="4" stopIfTrue="1" operator="equal">
      <formula>"High"</formula>
    </cfRule>
    <cfRule type="cellIs" dxfId="422" priority="5" stopIfTrue="1" operator="equal">
      <formula>"Very High"</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C147"/>
  <sheetViews>
    <sheetView zoomScale="80" zoomScaleNormal="80" workbookViewId="0">
      <selection activeCell="E137" sqref="E137:AC147"/>
    </sheetView>
  </sheetViews>
  <sheetFormatPr defaultColWidth="9.453125" defaultRowHeight="14.5" x14ac:dyDescent="0.35"/>
  <cols>
    <col min="1" max="1" width="36" style="208" customWidth="1"/>
    <col min="2" max="2" width="26" style="208" bestFit="1" customWidth="1"/>
    <col min="3" max="3" width="10.453125" style="208" bestFit="1" customWidth="1"/>
    <col min="4" max="4" width="14.453125" style="208" customWidth="1"/>
    <col min="5" max="5" width="9.453125" style="208" customWidth="1"/>
    <col min="6" max="6" width="8.54296875" style="204" customWidth="1"/>
    <col min="7" max="7" width="10.7265625" style="207" customWidth="1"/>
    <col min="8" max="10" width="8.54296875" style="204" customWidth="1"/>
    <col min="11" max="11" width="8.54296875" style="207" customWidth="1"/>
    <col min="12" max="13" width="8.54296875" style="204" customWidth="1"/>
    <col min="14" max="14" width="8.54296875" style="208" customWidth="1"/>
    <col min="15" max="15" width="8.54296875" style="204" customWidth="1"/>
    <col min="16" max="16" width="8.54296875" style="207" customWidth="1"/>
    <col min="17" max="19" width="8.54296875" style="204" customWidth="1"/>
    <col min="20" max="20" width="8.54296875" style="207" customWidth="1"/>
    <col min="21" max="27" width="8.54296875" style="204" customWidth="1"/>
    <col min="28" max="28" width="8.54296875" style="208" customWidth="1"/>
    <col min="29" max="29" width="9.453125" style="208" customWidth="1"/>
    <col min="30" max="16384" width="9.453125" style="208"/>
  </cols>
  <sheetData>
    <row r="1" spans="1:28" ht="15.75" customHeight="1" thickBot="1" x14ac:dyDescent="0.4">
      <c r="A1" s="284"/>
      <c r="B1" s="285"/>
      <c r="C1" s="285"/>
      <c r="D1" s="285"/>
      <c r="E1" s="285"/>
      <c r="F1" s="286"/>
      <c r="G1" s="287"/>
      <c r="H1" s="286"/>
      <c r="I1" s="286"/>
      <c r="J1" s="286"/>
      <c r="K1" s="287"/>
      <c r="L1" s="286"/>
      <c r="M1" s="286"/>
      <c r="N1" s="285"/>
      <c r="O1" s="286"/>
      <c r="P1" s="287"/>
      <c r="Q1" s="286"/>
      <c r="R1" s="286"/>
      <c r="S1" s="286"/>
      <c r="T1" s="287"/>
      <c r="U1" s="286"/>
      <c r="V1" s="286"/>
      <c r="W1" s="286"/>
      <c r="X1" s="286"/>
      <c r="Y1" s="286"/>
      <c r="Z1" s="286"/>
      <c r="AA1" s="286"/>
      <c r="AB1" s="285"/>
    </row>
    <row r="2" spans="1:28" ht="111.65" customHeight="1" thickBot="1" x14ac:dyDescent="0.4">
      <c r="A2" s="52"/>
      <c r="B2" s="52"/>
      <c r="C2" s="56"/>
      <c r="D2" s="56"/>
      <c r="E2" s="7"/>
      <c r="F2" s="93" t="s">
        <v>6753</v>
      </c>
      <c r="G2" s="95" t="s">
        <v>6754</v>
      </c>
      <c r="H2" s="93" t="s">
        <v>6755</v>
      </c>
      <c r="I2" s="88" t="s">
        <v>6756</v>
      </c>
      <c r="J2" s="93" t="s">
        <v>6757</v>
      </c>
      <c r="K2" s="95" t="s">
        <v>6758</v>
      </c>
      <c r="L2" s="93" t="s">
        <v>6759</v>
      </c>
      <c r="M2" s="88" t="s">
        <v>6760</v>
      </c>
      <c r="N2" s="87" t="s">
        <v>6751</v>
      </c>
      <c r="O2" s="93" t="s">
        <v>6761</v>
      </c>
      <c r="P2" s="95" t="s">
        <v>6762</v>
      </c>
      <c r="Q2" s="93" t="s">
        <v>6763</v>
      </c>
      <c r="R2" s="88" t="s">
        <v>43</v>
      </c>
      <c r="S2" s="93" t="s">
        <v>6764</v>
      </c>
      <c r="T2" s="95" t="s">
        <v>6765</v>
      </c>
      <c r="U2" s="93" t="s">
        <v>6766</v>
      </c>
      <c r="V2" s="91" t="s">
        <v>745</v>
      </c>
      <c r="W2" s="93" t="s">
        <v>6767</v>
      </c>
      <c r="X2" s="94" t="s">
        <v>6768</v>
      </c>
      <c r="Y2" s="92" t="s">
        <v>6769</v>
      </c>
      <c r="Z2" s="90" t="s">
        <v>6770</v>
      </c>
      <c r="AA2" s="89" t="s">
        <v>6771</v>
      </c>
      <c r="AB2" s="87" t="s">
        <v>6752</v>
      </c>
    </row>
    <row r="3" spans="1:28" x14ac:dyDescent="0.35">
      <c r="A3" s="52"/>
      <c r="B3" s="52"/>
      <c r="C3" s="56"/>
      <c r="D3" s="56"/>
      <c r="E3" s="7" t="s">
        <v>6772</v>
      </c>
      <c r="F3" s="59">
        <v>6</v>
      </c>
      <c r="G3" s="59"/>
      <c r="H3" s="64">
        <v>1</v>
      </c>
      <c r="I3" s="59"/>
      <c r="J3" s="243">
        <v>7.5</v>
      </c>
      <c r="K3" s="61"/>
      <c r="L3" s="64">
        <v>1</v>
      </c>
      <c r="M3" s="59"/>
      <c r="N3" s="62"/>
      <c r="O3" s="243">
        <v>7.5</v>
      </c>
      <c r="P3" s="61"/>
      <c r="Q3" s="64">
        <v>1</v>
      </c>
      <c r="R3" s="59"/>
      <c r="S3" s="243">
        <v>6.5</v>
      </c>
      <c r="T3" s="61"/>
      <c r="U3" s="64">
        <v>0.15</v>
      </c>
      <c r="V3" s="59"/>
      <c r="W3" s="243">
        <v>3.5</v>
      </c>
      <c r="X3" s="60"/>
      <c r="Y3" s="63">
        <v>1E-4</v>
      </c>
      <c r="Z3" s="60"/>
      <c r="AA3" s="59"/>
      <c r="AB3" s="62"/>
    </row>
    <row r="4" spans="1:28" x14ac:dyDescent="0.35">
      <c r="A4" s="52"/>
      <c r="B4" s="52"/>
      <c r="C4" s="56"/>
      <c r="D4" s="56"/>
      <c r="E4" s="7" t="s">
        <v>6773</v>
      </c>
      <c r="F4" s="59">
        <v>3</v>
      </c>
      <c r="G4" s="59"/>
      <c r="H4" s="64">
        <v>0.02</v>
      </c>
      <c r="I4" s="59"/>
      <c r="J4" s="60">
        <v>6</v>
      </c>
      <c r="K4" s="61"/>
      <c r="L4" s="64">
        <v>0.01</v>
      </c>
      <c r="M4" s="59"/>
      <c r="N4" s="62"/>
      <c r="O4" s="243">
        <v>4.5</v>
      </c>
      <c r="P4" s="61"/>
      <c r="Q4" s="64">
        <v>0.01</v>
      </c>
      <c r="R4" s="59"/>
      <c r="S4" s="60">
        <v>3</v>
      </c>
      <c r="T4" s="61"/>
      <c r="U4" s="64">
        <v>0</v>
      </c>
      <c r="V4" s="59"/>
      <c r="W4" s="60">
        <v>0</v>
      </c>
      <c r="X4" s="60"/>
      <c r="Y4" s="64">
        <v>0</v>
      </c>
      <c r="Z4" s="60"/>
      <c r="AA4" s="59"/>
      <c r="AB4" s="62"/>
    </row>
    <row r="5" spans="1:28" x14ac:dyDescent="0.35">
      <c r="A5" s="23" t="s">
        <v>6726</v>
      </c>
      <c r="B5" s="23" t="s">
        <v>6731</v>
      </c>
      <c r="C5" s="23" t="s">
        <v>6728</v>
      </c>
      <c r="D5" s="23" t="s">
        <v>6729</v>
      </c>
      <c r="E5" s="24" t="s">
        <v>6774</v>
      </c>
      <c r="F5" s="25"/>
      <c r="G5" s="26"/>
      <c r="H5" s="25"/>
      <c r="I5" s="27"/>
      <c r="J5" s="25"/>
      <c r="K5" s="26"/>
      <c r="L5" s="25"/>
      <c r="M5" s="27"/>
      <c r="N5" s="28"/>
      <c r="O5" s="25"/>
      <c r="P5" s="26"/>
      <c r="Q5" s="25"/>
      <c r="R5" s="27"/>
      <c r="S5" s="25"/>
      <c r="T5" s="26"/>
      <c r="U5" s="25"/>
      <c r="V5" s="27"/>
      <c r="W5" s="25"/>
      <c r="X5" s="27"/>
      <c r="Y5" s="27"/>
      <c r="Z5" s="25"/>
      <c r="AA5" s="27"/>
      <c r="AB5" s="28"/>
    </row>
    <row r="6" spans="1:28" x14ac:dyDescent="0.35">
      <c r="A6" s="143" t="str">
        <f>'Crisis Indicator Data'!A3</f>
        <v>Complex crisis in Afghanistan</v>
      </c>
      <c r="B6" s="144" t="str">
        <f>'Crisis Indicator Data'!B3</f>
        <v>Complex crisis</v>
      </c>
      <c r="C6" s="144" t="str">
        <f>'Crisis Indicator Data'!C3</f>
        <v>AFG001</v>
      </c>
      <c r="D6" s="144" t="str">
        <f>'Crisis Indicator Data'!D3</f>
        <v>Afghanistan</v>
      </c>
      <c r="E6" s="145" t="str">
        <f>'Crisis Indicator Data'!E3</f>
        <v>AFG</v>
      </c>
      <c r="F6" s="244">
        <f>IF('Crisis Indicator Data'!F3="x","x",IF(LOG('Crisis Indicator Data'!F3)&lt;F$4,0,IF(LOG('Crisis Indicator Data'!F3)&gt;F$3,5,ROUND(5-(F$3-LOG('Crisis Indicator Data'!F3))/(F$3-F$4)*5,1))))</f>
        <v>4.7</v>
      </c>
      <c r="G6" s="141">
        <f>IF('Crisis Indicator Data'!F3="x","x",IF(B6="Regional crisis",('Crisis Indicator Data'!F3/VLOOKUP('Impact of the crisis'!$C6,'Regional Crises'!$B$1:$R$66,4,FALSE)),'Crisis Indicator Data'!F3/VLOOKUP('Impact of the crisis'!$E6,'Country Indicator Data'!$B$4:$P$300,15,FALSE)))</f>
        <v>1.0000107220537329</v>
      </c>
      <c r="H6" s="238">
        <f t="shared" ref="H6:H37" si="0">IF(G6="x","x",IF(G6&lt;H$4,0,IF(G6&gt;H$3,5,ROUND(5-(H$3-G6)/(H$3-H$4)*5,1))))</f>
        <v>5</v>
      </c>
      <c r="I6" s="238">
        <f t="shared" ref="I6:I37" si="1">IF(AND(H6="x",F6="x"),"x",AVERAGE(F6,H6))</f>
        <v>4.8499999999999996</v>
      </c>
      <c r="J6" s="238">
        <f>IF('Crisis Indicator Data'!G3="x","x",IF(LOG('Crisis Indicator Data'!G3)&lt;J$4,0,IF(LOG('Crisis Indicator Data'!G3)&gt;J$3,5,ROUND(5-(J$3-LOG('Crisis Indicator Data'!G3))/(J$3-J$4)*5,1))))</f>
        <v>5</v>
      </c>
      <c r="K6" s="141">
        <f>IF('Crisis Indicator Data'!G3="x","x",IF(B6="Regional crisis",('Crisis Indicator Data'!G3/VLOOKUP('Impact of the crisis'!$C6,'Regional Crises'!$B$1:$R$66,5,FALSE)),'Crisis Indicator Data'!G3/VLOOKUP('Impact of the crisis'!$E6,'Country Indicator Data'!$B$4:$P$300,14,FALSE)))</f>
        <v>1</v>
      </c>
      <c r="L6" s="238">
        <f t="shared" ref="L6:L37" si="2">IF(K6="x","x",IF(K6&lt;L$4,0,IF(K6&gt;L$3,5,ROUND(5-(L$3-K6)/(L$3-L$4)*5,1))))</f>
        <v>5</v>
      </c>
      <c r="M6" s="238">
        <f t="shared" ref="M6:M37" si="3">IF(AND(L6="x",J6="x"),"x",AVERAGE(J6,L6))</f>
        <v>5</v>
      </c>
      <c r="N6" s="238">
        <f t="shared" ref="N6:N37" si="4">IF(AND(M6="x",I6="x"),"x",IF(OR(M6="x",I6="x"),AVERAGE(I6,M6),ROUND((5-GEOMEAN(((5-I6)/5*4+1),((5-M6)/5*4+1)))/4*5,1)))</f>
        <v>4.9000000000000004</v>
      </c>
      <c r="O6" s="238">
        <f>IF('Crisis Indicator Data'!H3="x","x",IF('Crisis Indicator Data'!H3=0,0,IF(LOG('Crisis Indicator Data'!H3)&lt;O$4,0,IF(LOG('Crisis Indicator Data'!H3)&gt;O$3,5,ROUND(5-(O$3-LOG('Crisis Indicator Data'!H3))/(O$3-O$4)*5,1)))))</f>
        <v>5</v>
      </c>
      <c r="P6" s="141">
        <f>IF('Crisis Indicator Data'!H3="x","x",'Crisis Indicator Data'!H3/'Crisis Indicator Data'!G3)</f>
        <v>1</v>
      </c>
      <c r="Q6" s="238">
        <f t="shared" ref="Q6:Q37" si="5">IF(P6="x","x",IF(P6&lt;Q$4,0,IF(P6&gt;Q$3,5,ROUND(5-(Q$3-P6)/(Q$3-Q$4)*5,1))))</f>
        <v>5</v>
      </c>
      <c r="R6" s="238">
        <f t="shared" ref="R6:R37" si="6">IF(AND(Q6="x",O6="x"),"x",AVERAGE(O6,Q6))</f>
        <v>5</v>
      </c>
      <c r="S6" s="238">
        <f>IF('Crisis Indicator Data'!I3="x","x",IF('Crisis Indicator Data'!I3=0,0,IF(LOG('Crisis Indicator Data'!I3)&lt;S$4,0,IF(LOG('Crisis Indicator Data'!I3)&gt;S$3,5,ROUND(5-(S$3-LOG('Crisis Indicator Data'!I3))/(S$3-S$4)*5,1)))))</f>
        <v>5</v>
      </c>
      <c r="T6" s="141">
        <f>IF('Crisis Indicator Data'!H3="x","x",IF('Crisis Indicator Data'!I3="x","x",'Crisis Indicator Data'!I3/'Crisis Indicator Data'!H3))</f>
        <v>0.22325324641186056</v>
      </c>
      <c r="U6" s="238">
        <f t="shared" ref="U6:U37" si="7">IF(T6="x","x",IF(T6&lt;U$4,0,IF(T6&gt;U$3,5,ROUND(5-(U$3-T6)/(U$3-U$4)*5,1))))</f>
        <v>5</v>
      </c>
      <c r="V6" s="238">
        <f t="shared" ref="V6:V37" si="8">IF(AND(U6="x",S6="x"),"x",ROUND(AVERAGE(S6,U6),1))</f>
        <v>5</v>
      </c>
      <c r="W6" s="238">
        <f>IF('Crisis Indicator Data'!L3="x","x",IF('Crisis Indicator Data'!L3=0,0,IF(LOG('Crisis Indicator Data'!L3)&lt;W$4,0,IF(LOG('Crisis Indicator Data'!L3)&gt;W$3,5,ROUND(5-(W$3-LOG('Crisis Indicator Data'!L3))/(W$3-W$4)*5,1)))))</f>
        <v>5</v>
      </c>
      <c r="X6" s="245">
        <f>IF(OR('Crisis Indicator Data'!L3="x",'Crisis Indicator Data'!H3="x"),"x",'Crisis Indicator Data'!L3/'Crisis Indicator Data'!H3)</f>
        <v>9.3680668734556544E-4</v>
      </c>
      <c r="Y6" s="238">
        <f t="shared" ref="Y6:Y37" si="9">IF(X6="x","x",IF(X6&lt;Y$4,0,IF(X6&gt;Y$3,5,ROUND(5-(Y$3-X6)/(Y$3-Y$4)*5,1))))</f>
        <v>5</v>
      </c>
      <c r="Z6" s="238">
        <f t="shared" ref="Z6:Z37" si="10">IF(AND(Y6="x",W6="x"),"x",ROUND(AVERAGE(W6,Y6),1))</f>
        <v>5</v>
      </c>
      <c r="AA6" s="238">
        <f t="shared" ref="AA6:AA37" si="11">IF(AND(V6="x",Z6="x"),"x",IF(OR(V6="x",Z6="x"),AVERAGE(V6,Z6),ROUND((5-GEOMEAN(((5-V6)/5*4+1),((5-Z6)/5*4+1)))/4*5,1)))</f>
        <v>5</v>
      </c>
      <c r="AB6" s="246">
        <f t="shared" ref="AB6:AB37" si="12">IF(AND(R6="x",AA6="x"),"x",IF(OR(R6="x",AA6="x"),AVERAGE(R6,AA6),ROUND((5-GEOMEAN(((5-R6)/5*4+1),((5-AA6)/5*4+1)))/4*5,1)))</f>
        <v>5</v>
      </c>
    </row>
    <row r="7" spans="1:28" x14ac:dyDescent="0.35">
      <c r="A7" s="143" t="str">
        <f>'Crisis Indicator Data'!A4</f>
        <v>Nagorno-Karabakh Conflict in Armenia</v>
      </c>
      <c r="B7" s="144" t="str">
        <f>'Crisis Indicator Data'!B4</f>
        <v>Conflict</v>
      </c>
      <c r="C7" s="144" t="str">
        <f>'Crisis Indicator Data'!C4</f>
        <v>ARM002</v>
      </c>
      <c r="D7" s="144" t="str">
        <f>'Crisis Indicator Data'!D4</f>
        <v>Armenia</v>
      </c>
      <c r="E7" s="145" t="str">
        <f>'Crisis Indicator Data'!E4</f>
        <v>ARM</v>
      </c>
      <c r="F7" s="244">
        <f>IF('Crisis Indicator Data'!F4="x","x",IF(LOG('Crisis Indicator Data'!F4)&lt;F$4,0,IF(LOG('Crisis Indicator Data'!F4)&gt;F$3,5,ROUND(5-(F$3-LOG('Crisis Indicator Data'!F4))/(F$3-F$4)*5,1))))</f>
        <v>2.4</v>
      </c>
      <c r="G7" s="141">
        <f>IF('Crisis Indicator Data'!F4="x","x",IF(B7="Regional crisis",('Crisis Indicator Data'!F4/VLOOKUP('Impact of the crisis'!$C7,'Regional Crises'!$B$1:$R$66,4,FALSE)),'Crisis Indicator Data'!F4/VLOOKUP('Impact of the crisis'!$E7,'Country Indicator Data'!$B$4:$P$300,15,FALSE)))</f>
        <v>0.99062170706006325</v>
      </c>
      <c r="H7" s="238">
        <f t="shared" si="0"/>
        <v>5</v>
      </c>
      <c r="I7" s="238">
        <f t="shared" si="1"/>
        <v>3.7</v>
      </c>
      <c r="J7" s="238">
        <f>IF('Crisis Indicator Data'!G4="x","x",IF(LOG('Crisis Indicator Data'!G4)&lt;J$4,0,IF(LOG('Crisis Indicator Data'!G4)&gt;J$3,5,ROUND(5-(J$3-LOG('Crisis Indicator Data'!G4))/(J$3-J$4)*5,1))))</f>
        <v>1.6</v>
      </c>
      <c r="K7" s="141">
        <f>IF('Crisis Indicator Data'!G4="x","x",IF(B7="Regional crisis",('Crisis Indicator Data'!G4/VLOOKUP('Impact of the crisis'!$C7,'Regional Crises'!$B$1:$R$66,5,FALSE)),'Crisis Indicator Data'!G4/VLOOKUP('Impact of the crisis'!$E7,'Country Indicator Data'!$B$4:$P$300,14,FALSE)))</f>
        <v>1</v>
      </c>
      <c r="L7" s="238">
        <f t="shared" si="2"/>
        <v>5</v>
      </c>
      <c r="M7" s="238">
        <f t="shared" si="3"/>
        <v>3.3</v>
      </c>
      <c r="N7" s="238">
        <f t="shared" si="4"/>
        <v>3.5</v>
      </c>
      <c r="O7" s="238">
        <f>IF('Crisis Indicator Data'!H4="x","x",IF('Crisis Indicator Data'!H4=0,0,IF(LOG('Crisis Indicator Data'!H4)&lt;O$4,0,IF(LOG('Crisis Indicator Data'!H4)&gt;O$3,5,ROUND(5-(O$3-LOG('Crisis Indicator Data'!H4))/(O$3-O$4)*5,1)))))</f>
        <v>0.7</v>
      </c>
      <c r="P7" s="141">
        <f>IF('Crisis Indicator Data'!H4="x","x",'Crisis Indicator Data'!H4/'Crisis Indicator Data'!G4)</f>
        <v>2.7777777777777776E-2</v>
      </c>
      <c r="Q7" s="238">
        <f t="shared" si="5"/>
        <v>0.1</v>
      </c>
      <c r="R7" s="238">
        <f t="shared" si="6"/>
        <v>0.39999999999999997</v>
      </c>
      <c r="S7" s="238">
        <f>IF('Crisis Indicator Data'!I4="x","x",IF('Crisis Indicator Data'!I4=0,0,IF(LOG('Crisis Indicator Data'!I4)&lt;S$4,0,IF(LOG('Crisis Indicator Data'!I4)&gt;S$3,5,ROUND(5-(S$3-LOG('Crisis Indicator Data'!I4))/(S$3-S$4)*5,1)))))</f>
        <v>2.6</v>
      </c>
      <c r="T7" s="141">
        <f>IF('Crisis Indicator Data'!H4="x","x",IF('Crisis Indicator Data'!I4="x","x",'Crisis Indicator Data'!I4/'Crisis Indicator Data'!H4))</f>
        <v>0.7857142857142857</v>
      </c>
      <c r="U7" s="238">
        <f t="shared" si="7"/>
        <v>5</v>
      </c>
      <c r="V7" s="238">
        <f t="shared" si="8"/>
        <v>3.8</v>
      </c>
      <c r="W7" s="238">
        <f>IF('Crisis Indicator Data'!L4="x","x",IF('Crisis Indicator Data'!L4=0,0,IF(LOG('Crisis Indicator Data'!L4)&lt;W$4,0,IF(LOG('Crisis Indicator Data'!L4)&gt;W$3,5,ROUND(5-(W$3-LOG('Crisis Indicator Data'!L4))/(W$3-W$4)*5,1)))))</f>
        <v>0</v>
      </c>
      <c r="X7" s="245">
        <f>IF(OR('Crisis Indicator Data'!L4="x",'Crisis Indicator Data'!H4="x"),"x",'Crisis Indicator Data'!L4/'Crisis Indicator Data'!H4)</f>
        <v>1.1904761904761905E-5</v>
      </c>
      <c r="Y7" s="238">
        <f t="shared" si="9"/>
        <v>0.6</v>
      </c>
      <c r="Z7" s="238">
        <f t="shared" si="10"/>
        <v>0.3</v>
      </c>
      <c r="AA7" s="238">
        <f t="shared" si="11"/>
        <v>2.4</v>
      </c>
      <c r="AB7" s="246">
        <f t="shared" si="12"/>
        <v>1.5</v>
      </c>
    </row>
    <row r="8" spans="1:28" x14ac:dyDescent="0.35">
      <c r="A8" s="143" t="str">
        <f>'Crisis Indicator Data'!A5</f>
        <v>Nagorno-Karabakh conflict in Azerbaijan</v>
      </c>
      <c r="B8" s="144" t="str">
        <f>'Crisis Indicator Data'!B5</f>
        <v>Conflict</v>
      </c>
      <c r="C8" s="144" t="str">
        <f>'Crisis Indicator Data'!C5</f>
        <v>AZE002</v>
      </c>
      <c r="D8" s="144" t="str">
        <f>'Crisis Indicator Data'!D5</f>
        <v>Azerbaijan</v>
      </c>
      <c r="E8" s="145" t="str">
        <f>'Crisis Indicator Data'!E5</f>
        <v>AZE</v>
      </c>
      <c r="F8" s="244">
        <f>IF('Crisis Indicator Data'!F5="x","x",IF(LOG('Crisis Indicator Data'!F5)&lt;F$4,0,IF(LOG('Crisis Indicator Data'!F5)&gt;F$3,5,ROUND(5-(F$3-LOG('Crisis Indicator Data'!F5))/(F$3-F$4)*5,1))))</f>
        <v>2.5</v>
      </c>
      <c r="G8" s="141">
        <f>IF('Crisis Indicator Data'!F5="x","x",IF(B8="Regional crisis",('Crisis Indicator Data'!F5/VLOOKUP('Impact of the crisis'!$C8,'Regional Crises'!$B$1:$R$66,4,FALSE)),'Crisis Indicator Data'!F5/VLOOKUP('Impact of the crisis'!$E8,'Country Indicator Data'!$B$4:$P$300,15,FALSE)))</f>
        <v>0.38179112783228286</v>
      </c>
      <c r="H8" s="238">
        <f t="shared" si="0"/>
        <v>1.8</v>
      </c>
      <c r="I8" s="238">
        <f t="shared" si="1"/>
        <v>2.15</v>
      </c>
      <c r="J8" s="238">
        <f>IF('Crisis Indicator Data'!G5="x","x",IF(LOG('Crisis Indicator Data'!G5)&lt;J$4,0,IF(LOG('Crisis Indicator Data'!G5)&gt;J$3,5,ROUND(5-(J$3-LOG('Crisis Indicator Data'!G5))/(J$3-J$4)*5,1))))</f>
        <v>2.6</v>
      </c>
      <c r="K8" s="141">
        <f>IF('Crisis Indicator Data'!G5="x","x",IF(B8="Regional crisis",('Crisis Indicator Data'!G5/VLOOKUP('Impact of the crisis'!$C8,'Regional Crises'!$B$1:$R$66,5,FALSE)),'Crisis Indicator Data'!G5/VLOOKUP('Impact of the crisis'!$E8,'Country Indicator Data'!$B$4:$P$300,14,FALSE)))</f>
        <v>0.58745874587458746</v>
      </c>
      <c r="L8" s="238">
        <f t="shared" si="2"/>
        <v>2.9</v>
      </c>
      <c r="M8" s="238">
        <f t="shared" si="3"/>
        <v>2.75</v>
      </c>
      <c r="N8" s="238">
        <f t="shared" si="4"/>
        <v>2.5</v>
      </c>
      <c r="O8" s="238">
        <f>IF('Crisis Indicator Data'!H5="x","x",IF('Crisis Indicator Data'!H5=0,0,IF(LOG('Crisis Indicator Data'!H5)&lt;O$4,0,IF(LOG('Crisis Indicator Data'!H5)&gt;O$3,5,ROUND(5-(O$3-LOG('Crisis Indicator Data'!H5))/(O$3-O$4)*5,1)))))</f>
        <v>3.8</v>
      </c>
      <c r="P8" s="141">
        <f>IF('Crisis Indicator Data'!H5="x","x",'Crisis Indicator Data'!H5/'Crisis Indicator Data'!G5)</f>
        <v>1</v>
      </c>
      <c r="Q8" s="238">
        <f t="shared" si="5"/>
        <v>5</v>
      </c>
      <c r="R8" s="238">
        <f t="shared" si="6"/>
        <v>4.4000000000000004</v>
      </c>
      <c r="S8" s="238">
        <f>IF('Crisis Indicator Data'!I5="x","x",IF('Crisis Indicator Data'!I5=0,0,IF(LOG('Crisis Indicator Data'!I5)&lt;S$4,0,IF(LOG('Crisis Indicator Data'!I5)&gt;S$3,5,ROUND(5-(S$3-LOG('Crisis Indicator Data'!I5))/(S$3-S$4)*5,1)))))</f>
        <v>2.8</v>
      </c>
      <c r="T8" s="141">
        <f>IF('Crisis Indicator Data'!H5="x","x",IF('Crisis Indicator Data'!I5="x","x",'Crisis Indicator Data'!I5/'Crisis Indicator Data'!H5))</f>
        <v>1.5491998638066053E-2</v>
      </c>
      <c r="U8" s="238">
        <f t="shared" si="7"/>
        <v>0.5</v>
      </c>
      <c r="V8" s="238">
        <f t="shared" si="8"/>
        <v>1.7</v>
      </c>
      <c r="W8" s="238">
        <f>IF('Crisis Indicator Data'!L5="x","x",IF('Crisis Indicator Data'!L5=0,0,IF(LOG('Crisis Indicator Data'!L5)&lt;W$4,0,IF(LOG('Crisis Indicator Data'!L5)&gt;W$3,5,ROUND(5-(W$3-LOG('Crisis Indicator Data'!L5))/(W$3-W$4)*5,1)))))</f>
        <v>2.8</v>
      </c>
      <c r="X8" s="245">
        <f>IF(OR('Crisis Indicator Data'!L5="x",'Crisis Indicator Data'!H5="x"),"x",'Crisis Indicator Data'!L5/'Crisis Indicator Data'!H5)</f>
        <v>1.5491998638066055E-5</v>
      </c>
      <c r="Y8" s="238">
        <f t="shared" si="9"/>
        <v>0.8</v>
      </c>
      <c r="Z8" s="238">
        <f t="shared" si="10"/>
        <v>1.8</v>
      </c>
      <c r="AA8" s="238">
        <f t="shared" si="11"/>
        <v>1.8</v>
      </c>
      <c r="AB8" s="246">
        <f t="shared" si="12"/>
        <v>3.4</v>
      </c>
    </row>
    <row r="9" spans="1:28" x14ac:dyDescent="0.35">
      <c r="A9" s="143" t="str">
        <f>'Crisis Indicator Data'!A6</f>
        <v>Complex in Burundi</v>
      </c>
      <c r="B9" s="144" t="str">
        <f>'Crisis Indicator Data'!B6</f>
        <v>Complex crisis</v>
      </c>
      <c r="C9" s="144" t="str">
        <f>'Crisis Indicator Data'!C6</f>
        <v>BDI001</v>
      </c>
      <c r="D9" s="144" t="str">
        <f>'Crisis Indicator Data'!D6</f>
        <v>Burundi</v>
      </c>
      <c r="E9" s="145" t="str">
        <f>'Crisis Indicator Data'!E6</f>
        <v>BDI</v>
      </c>
      <c r="F9" s="244">
        <f>IF('Crisis Indicator Data'!F6="x","x",IF(LOG('Crisis Indicator Data'!F6)&lt;F$4,0,IF(LOG('Crisis Indicator Data'!F6)&gt;F$3,5,ROUND(5-(F$3-LOG('Crisis Indicator Data'!F6))/(F$3-F$4)*5,1))))</f>
        <v>2.2999999999999998</v>
      </c>
      <c r="G9" s="141">
        <f>IF('Crisis Indicator Data'!F6="x","x",IF(B9="Regional crisis",('Crisis Indicator Data'!F6/VLOOKUP('Impact of the crisis'!$C9,'Regional Crises'!$B$1:$R$66,4,FALSE)),'Crisis Indicator Data'!F6/VLOOKUP('Impact of the crisis'!$E9,'Country Indicator Data'!$B$4:$P$300,15,FALSE)))</f>
        <v>1</v>
      </c>
      <c r="H9" s="238">
        <f t="shared" si="0"/>
        <v>5</v>
      </c>
      <c r="I9" s="238">
        <f t="shared" si="1"/>
        <v>3.65</v>
      </c>
      <c r="J9" s="238">
        <f>IF('Crisis Indicator Data'!G6="x","x",IF(LOG('Crisis Indicator Data'!G6)&lt;J$4,0,IF(LOG('Crisis Indicator Data'!G6)&gt;J$3,5,ROUND(5-(J$3-LOG('Crisis Indicator Data'!G6))/(J$3-J$4)*5,1))))</f>
        <v>3.7</v>
      </c>
      <c r="K9" s="141">
        <f>IF('Crisis Indicator Data'!G6="x","x",IF(B9="Regional crisis",('Crisis Indicator Data'!G6/VLOOKUP('Impact of the crisis'!$C9,'Regional Crises'!$B$1:$R$66,5,FALSE)),'Crisis Indicator Data'!G6/VLOOKUP('Impact of the crisis'!$E9,'Country Indicator Data'!$B$4:$P$300,14,FALSE)))</f>
        <v>1</v>
      </c>
      <c r="L9" s="238">
        <f t="shared" si="2"/>
        <v>5</v>
      </c>
      <c r="M9" s="238">
        <f t="shared" si="3"/>
        <v>4.3499999999999996</v>
      </c>
      <c r="N9" s="238">
        <f t="shared" si="4"/>
        <v>4</v>
      </c>
      <c r="O9" s="238">
        <f>IF('Crisis Indicator Data'!H6="x","x",IF('Crisis Indicator Data'!H6=0,0,IF(LOG('Crisis Indicator Data'!H6)&lt;O$4,0,IF(LOG('Crisis Indicator Data'!H6)&gt;O$3,5,ROUND(5-(O$3-LOG('Crisis Indicator Data'!H6))/(O$3-O$4)*5,1)))))</f>
        <v>4.3</v>
      </c>
      <c r="P9" s="141">
        <f>IF('Crisis Indicator Data'!H6="x","x",'Crisis Indicator Data'!H6/'Crisis Indicator Data'!G6)</f>
        <v>1</v>
      </c>
      <c r="Q9" s="238">
        <f t="shared" si="5"/>
        <v>5</v>
      </c>
      <c r="R9" s="238">
        <f t="shared" si="6"/>
        <v>4.6500000000000004</v>
      </c>
      <c r="S9" s="238">
        <f>IF('Crisis Indicator Data'!I6="x","x",IF('Crisis Indicator Data'!I6=0,0,IF(LOG('Crisis Indicator Data'!I6)&lt;S$4,0,IF(LOG('Crisis Indicator Data'!I6)&gt;S$3,5,ROUND(5-(S$3-LOG('Crisis Indicator Data'!I6))/(S$3-S$4)*5,1)))))</f>
        <v>3.7</v>
      </c>
      <c r="T9" s="141">
        <f>IF('Crisis Indicator Data'!H6="x","x",IF('Crisis Indicator Data'!I6="x","x",'Crisis Indicator Data'!I6/'Crisis Indicator Data'!H6))</f>
        <v>3.3015873015873019E-2</v>
      </c>
      <c r="U9" s="238">
        <f t="shared" si="7"/>
        <v>1.1000000000000001</v>
      </c>
      <c r="V9" s="238">
        <f t="shared" si="8"/>
        <v>2.4</v>
      </c>
      <c r="W9" s="238">
        <f>IF('Crisis Indicator Data'!L6="x","x",IF('Crisis Indicator Data'!L6=0,0,IF(LOG('Crisis Indicator Data'!L6)&lt;W$4,0,IF(LOG('Crisis Indicator Data'!L6)&gt;W$3,5,ROUND(5-(W$3-LOG('Crisis Indicator Data'!L6))/(W$3-W$4)*5,1)))))</f>
        <v>3.5</v>
      </c>
      <c r="X9" s="245">
        <f>IF(OR('Crisis Indicator Data'!L6="x",'Crisis Indicator Data'!H6="x"),"x",'Crisis Indicator Data'!L6/'Crisis Indicator Data'!H6)</f>
        <v>2.0793650793650793E-5</v>
      </c>
      <c r="Y9" s="238">
        <f t="shared" si="9"/>
        <v>1</v>
      </c>
      <c r="Z9" s="238">
        <f t="shared" si="10"/>
        <v>2.2999999999999998</v>
      </c>
      <c r="AA9" s="238">
        <f t="shared" si="11"/>
        <v>2.4</v>
      </c>
      <c r="AB9" s="246">
        <f t="shared" si="12"/>
        <v>3.8</v>
      </c>
    </row>
    <row r="10" spans="1:28" x14ac:dyDescent="0.35">
      <c r="A10" s="143" t="str">
        <f>'Crisis Indicator Data'!A7</f>
        <v>Conflict in Burkina Faso</v>
      </c>
      <c r="B10" s="144" t="str">
        <f>'Crisis Indicator Data'!B7</f>
        <v>Conflict</v>
      </c>
      <c r="C10" s="144" t="str">
        <f>'Crisis Indicator Data'!C7</f>
        <v>BFA002</v>
      </c>
      <c r="D10" s="144" t="str">
        <f>'Crisis Indicator Data'!D7</f>
        <v>Burkina Faso</v>
      </c>
      <c r="E10" s="145" t="str">
        <f>'Crisis Indicator Data'!E7</f>
        <v>BFA</v>
      </c>
      <c r="F10" s="244">
        <f>IF('Crisis Indicator Data'!F7="x","x",IF(LOG('Crisis Indicator Data'!F7)&lt;F$4,0,IF(LOG('Crisis Indicator Data'!F7)&gt;F$3,5,ROUND(5-(F$3-LOG('Crisis Indicator Data'!F7))/(F$3-F$4)*5,1))))</f>
        <v>3.7</v>
      </c>
      <c r="G10" s="141">
        <f>IF('Crisis Indicator Data'!F7="x","x",IF(B10="Regional crisis",('Crisis Indicator Data'!F7/VLOOKUP('Impact of the crisis'!$C10,'Regional Crises'!$B$1:$R$66,4,FALSE)),'Crisis Indicator Data'!F7/VLOOKUP('Impact of the crisis'!$E10,'Country Indicator Data'!$B$4:$P$300,15,FALSE)))</f>
        <v>0.60835160818713452</v>
      </c>
      <c r="H10" s="238">
        <f t="shared" si="0"/>
        <v>3</v>
      </c>
      <c r="I10" s="238">
        <f t="shared" si="1"/>
        <v>3.35</v>
      </c>
      <c r="J10" s="238">
        <f>IF('Crisis Indicator Data'!G7="x","x",IF(LOG('Crisis Indicator Data'!G7)&lt;J$4,0,IF(LOG('Crisis Indicator Data'!G7)&gt;J$3,5,ROUND(5-(J$3-LOG('Crisis Indicator Data'!G7))/(J$3-J$4)*5,1))))</f>
        <v>1.8</v>
      </c>
      <c r="K10" s="141">
        <f>IF('Crisis Indicator Data'!G7="x","x",IF(B10="Regional crisis",('Crisis Indicator Data'!G7/VLOOKUP('Impact of the crisis'!$C10,'Regional Crises'!$B$1:$R$66,5,FALSE)),'Crisis Indicator Data'!G7/VLOOKUP('Impact of the crisis'!$E10,'Country Indicator Data'!$B$4:$P$300,14,FALSE)))</f>
        <v>0.16669032410693163</v>
      </c>
      <c r="L10" s="238">
        <f t="shared" si="2"/>
        <v>0.8</v>
      </c>
      <c r="M10" s="238">
        <f t="shared" si="3"/>
        <v>1.3</v>
      </c>
      <c r="N10" s="238">
        <f t="shared" si="4"/>
        <v>2.5</v>
      </c>
      <c r="O10" s="238">
        <f>IF('Crisis Indicator Data'!H7="x","x",IF('Crisis Indicator Data'!H7=0,0,IF(LOG('Crisis Indicator Data'!H7)&lt;O$4,0,IF(LOG('Crisis Indicator Data'!H7)&gt;O$3,5,ROUND(5-(O$3-LOG('Crisis Indicator Data'!H7))/(O$3-O$4)*5,1)))))</f>
        <v>3.4</v>
      </c>
      <c r="P10" s="141">
        <f>IF('Crisis Indicator Data'!H7="x","x",'Crisis Indicator Data'!H7/'Crisis Indicator Data'!G7)</f>
        <v>0.97700823162077777</v>
      </c>
      <c r="Q10" s="238">
        <f t="shared" si="5"/>
        <v>4.9000000000000004</v>
      </c>
      <c r="R10" s="238">
        <f t="shared" si="6"/>
        <v>4.1500000000000004</v>
      </c>
      <c r="S10" s="238">
        <f>IF('Crisis Indicator Data'!I7="x","x",IF('Crisis Indicator Data'!I7=0,0,IF(LOG('Crisis Indicator Data'!I7)&lt;S$4,0,IF(LOG('Crisis Indicator Data'!I7)&gt;S$3,5,ROUND(5-(S$3-LOG('Crisis Indicator Data'!I7))/(S$3-S$4)*5,1)))))</f>
        <v>4.4000000000000004</v>
      </c>
      <c r="T10" s="141">
        <f>IF('Crisis Indicator Data'!H7="x","x",IF('Crisis Indicator Data'!I7="x","x",'Crisis Indicator Data'!I7/'Crisis Indicator Data'!H7))</f>
        <v>0.36054619407321326</v>
      </c>
      <c r="U10" s="238">
        <f t="shared" si="7"/>
        <v>5</v>
      </c>
      <c r="V10" s="238">
        <f t="shared" si="8"/>
        <v>4.7</v>
      </c>
      <c r="W10" s="238">
        <f>IF('Crisis Indicator Data'!L7="x","x",IF('Crisis Indicator Data'!L7=0,0,IF(LOG('Crisis Indicator Data'!L7)&lt;W$4,0,IF(LOG('Crisis Indicator Data'!L7)&gt;W$3,5,ROUND(5-(W$3-LOG('Crisis Indicator Data'!L7))/(W$3-W$4)*5,1)))))</f>
        <v>5</v>
      </c>
      <c r="X10" s="245">
        <f>IF(OR('Crisis Indicator Data'!L7="x",'Crisis Indicator Data'!H7="x"),"x",'Crisis Indicator Data'!L7/'Crisis Indicator Data'!H7)</f>
        <v>9.1371295758280071E-4</v>
      </c>
      <c r="Y10" s="238">
        <f t="shared" si="9"/>
        <v>5</v>
      </c>
      <c r="Z10" s="238">
        <f t="shared" si="10"/>
        <v>5</v>
      </c>
      <c r="AA10" s="238">
        <f t="shared" si="11"/>
        <v>4.9000000000000004</v>
      </c>
      <c r="AB10" s="246">
        <f t="shared" si="12"/>
        <v>4.5999999999999996</v>
      </c>
    </row>
    <row r="11" spans="1:28" x14ac:dyDescent="0.35">
      <c r="A11" s="143" t="str">
        <f>'Crisis Indicator Data'!A8</f>
        <v>Rohingya refugee crisis</v>
      </c>
      <c r="B11" s="144" t="str">
        <f>'Crisis Indicator Data'!B8</f>
        <v>International displacement</v>
      </c>
      <c r="C11" s="144" t="str">
        <f>'Crisis Indicator Data'!C8</f>
        <v>BGD002</v>
      </c>
      <c r="D11" s="144" t="str">
        <f>'Crisis Indicator Data'!D8</f>
        <v>Bangladesh</v>
      </c>
      <c r="E11" s="145" t="str">
        <f>'Crisis Indicator Data'!E8</f>
        <v>BGD</v>
      </c>
      <c r="F11" s="244">
        <f>IF('Crisis Indicator Data'!F8="x","x",IF(LOG('Crisis Indicator Data'!F8)&lt;F$4,0,IF(LOG('Crisis Indicator Data'!F8)&gt;F$3,5,ROUND(5-(F$3-LOG('Crisis Indicator Data'!F8))/(F$3-F$4)*5,1))))</f>
        <v>0</v>
      </c>
      <c r="G11" s="141">
        <f>IF('Crisis Indicator Data'!F8="x","x",IF(B11="Regional crisis",('Crisis Indicator Data'!F8/VLOOKUP('Impact of the crisis'!$C11,'Regional Crises'!$B$1:$R$66,4,FALSE)),'Crisis Indicator Data'!F8/VLOOKUP('Impact of the crisis'!$E11,'Country Indicator Data'!$B$4:$P$300,15,FALSE)))</f>
        <v>4.9934700775908425E-3</v>
      </c>
      <c r="H11" s="238">
        <f t="shared" si="0"/>
        <v>0</v>
      </c>
      <c r="I11" s="238">
        <f t="shared" si="1"/>
        <v>0</v>
      </c>
      <c r="J11" s="238">
        <f>IF('Crisis Indicator Data'!G8="x","x",IF(LOG('Crisis Indicator Data'!G8)&lt;J$4,0,IF(LOG('Crisis Indicator Data'!G8)&gt;J$3,5,ROUND(5-(J$3-LOG('Crisis Indicator Data'!G8))/(J$3-J$4)*5,1))))</f>
        <v>0.4</v>
      </c>
      <c r="K11" s="141">
        <f>IF('Crisis Indicator Data'!G8="x","x",IF(B11="Regional crisis",('Crisis Indicator Data'!G8/VLOOKUP('Impact of the crisis'!$C11,'Regional Crises'!$B$1:$R$66,5,FALSE)),'Crisis Indicator Data'!G8/VLOOKUP('Impact of the crisis'!$E11,'Country Indicator Data'!$B$4:$P$300,14,FALSE)))</f>
        <v>9.4694721258126915E-3</v>
      </c>
      <c r="L11" s="238">
        <f t="shared" si="2"/>
        <v>0</v>
      </c>
      <c r="M11" s="238">
        <f t="shared" si="3"/>
        <v>0.2</v>
      </c>
      <c r="N11" s="238">
        <f t="shared" si="4"/>
        <v>0.1</v>
      </c>
      <c r="O11" s="238">
        <f>IF('Crisis Indicator Data'!H8="x","x",IF('Crisis Indicator Data'!H8=0,0,IF(LOG('Crisis Indicator Data'!H8)&lt;O$4,0,IF(LOG('Crisis Indicator Data'!H8)&gt;O$3,5,ROUND(5-(O$3-LOG('Crisis Indicator Data'!H8))/(O$3-O$4)*5,1)))))</f>
        <v>2.7</v>
      </c>
      <c r="P11" s="141">
        <f>IF('Crisis Indicator Data'!H8="x","x",'Crisis Indicator Data'!H8/'Crisis Indicator Data'!G8)</f>
        <v>1</v>
      </c>
      <c r="Q11" s="238">
        <f t="shared" si="5"/>
        <v>5</v>
      </c>
      <c r="R11" s="238">
        <f t="shared" si="6"/>
        <v>3.85</v>
      </c>
      <c r="S11" s="238">
        <f>IF('Crisis Indicator Data'!I8="x","x",IF('Crisis Indicator Data'!I8=0,0,IF(LOG('Crisis Indicator Data'!I8)&lt;S$4,0,IF(LOG('Crisis Indicator Data'!I8)&gt;S$3,5,ROUND(5-(S$3-LOG('Crisis Indicator Data'!I8))/(S$3-S$4)*5,1)))))</f>
        <v>4.2</v>
      </c>
      <c r="T11" s="141">
        <f>IF('Crisis Indicator Data'!H8="x","x",IF('Crisis Indicator Data'!I8="x","x",'Crisis Indicator Data'!I8/'Crisis Indicator Data'!H8))</f>
        <v>0.65191740412979349</v>
      </c>
      <c r="U11" s="238">
        <f t="shared" si="7"/>
        <v>5</v>
      </c>
      <c r="V11" s="238">
        <f t="shared" si="8"/>
        <v>4.5999999999999996</v>
      </c>
      <c r="W11" s="238">
        <f>IF('Crisis Indicator Data'!L8="x","x",IF('Crisis Indicator Data'!L8=0,0,IF(LOG('Crisis Indicator Data'!L8)&lt;W$4,0,IF(LOG('Crisis Indicator Data'!L8)&gt;W$3,5,ROUND(5-(W$3-LOG('Crisis Indicator Data'!L8))/(W$3-W$4)*5,1)))))</f>
        <v>2.1</v>
      </c>
      <c r="X11" s="245">
        <f>IF(OR('Crisis Indicator Data'!L8="x",'Crisis Indicator Data'!H8="x"),"x",'Crisis Indicator Data'!L8/'Crisis Indicator Data'!H8)</f>
        <v>2.1386430678466077E-5</v>
      </c>
      <c r="Y11" s="238">
        <f t="shared" si="9"/>
        <v>1.1000000000000001</v>
      </c>
      <c r="Z11" s="238">
        <f t="shared" si="10"/>
        <v>1.6</v>
      </c>
      <c r="AA11" s="238">
        <f t="shared" si="11"/>
        <v>3.5</v>
      </c>
      <c r="AB11" s="246">
        <f t="shared" si="12"/>
        <v>3.7</v>
      </c>
    </row>
    <row r="12" spans="1:28" x14ac:dyDescent="0.35">
      <c r="A12" s="143" t="str">
        <f>'Crisis Indicator Data'!A9</f>
        <v>Venezuela displacement in Brazil</v>
      </c>
      <c r="B12" s="144" t="str">
        <f>'Crisis Indicator Data'!B9</f>
        <v>International displacement</v>
      </c>
      <c r="C12" s="144" t="str">
        <f>'Crisis Indicator Data'!C9</f>
        <v>BRA002</v>
      </c>
      <c r="D12" s="144" t="str">
        <f>'Crisis Indicator Data'!D9</f>
        <v>Brazil</v>
      </c>
      <c r="E12" s="145" t="str">
        <f>'Crisis Indicator Data'!E9</f>
        <v>BRA</v>
      </c>
      <c r="F12" s="244">
        <f>IF('Crisis Indicator Data'!F9="x","x",IF(LOG('Crisis Indicator Data'!F9)&lt;F$4,0,IF(LOG('Crisis Indicator Data'!F9)&gt;F$3,5,ROUND(5-(F$3-LOG('Crisis Indicator Data'!F9))/(F$3-F$4)*5,1))))</f>
        <v>3.9</v>
      </c>
      <c r="G12" s="141">
        <f>IF('Crisis Indicator Data'!F9="x","x",IF(B12="Regional crisis",('Crisis Indicator Data'!F9/VLOOKUP('Impact of the crisis'!$C12,'Regional Crises'!$B$1:$R$66,4,FALSE)),'Crisis Indicator Data'!F9/VLOOKUP('Impact of the crisis'!$E12,'Country Indicator Data'!$B$4:$P$300,15,FALSE)))</f>
        <v>2.6833003515136143E-2</v>
      </c>
      <c r="H12" s="238">
        <f t="shared" si="0"/>
        <v>0</v>
      </c>
      <c r="I12" s="238">
        <f t="shared" si="1"/>
        <v>1.95</v>
      </c>
      <c r="J12" s="238">
        <f>IF('Crisis Indicator Data'!G9="x","x",IF(LOG('Crisis Indicator Data'!G9)&lt;J$4,0,IF(LOG('Crisis Indicator Data'!G9)&gt;J$3,5,ROUND(5-(J$3-LOG('Crisis Indicator Data'!G9))/(J$3-J$4)*5,1))))</f>
        <v>0.6</v>
      </c>
      <c r="K12" s="141">
        <f>IF('Crisis Indicator Data'!G9="x","x",IF(B12="Regional crisis",('Crisis Indicator Data'!G9/VLOOKUP('Impact of the crisis'!$C12,'Regional Crises'!$B$1:$R$66,5,FALSE)),'Crisis Indicator Data'!G9/VLOOKUP('Impact of the crisis'!$E12,'Country Indicator Data'!$B$4:$P$300,14,FALSE)))</f>
        <v>7.114067771607494E-3</v>
      </c>
      <c r="L12" s="238">
        <f t="shared" si="2"/>
        <v>0</v>
      </c>
      <c r="M12" s="238">
        <f t="shared" si="3"/>
        <v>0.3</v>
      </c>
      <c r="N12" s="238">
        <f t="shared" si="4"/>
        <v>1.2</v>
      </c>
      <c r="O12" s="238">
        <f>IF('Crisis Indicator Data'!H9="x","x",IF('Crisis Indicator Data'!H9=0,0,IF(LOG('Crisis Indicator Data'!H9)&lt;O$4,0,IF(LOG('Crisis Indicator Data'!H9)&gt;O$3,5,ROUND(5-(O$3-LOG('Crisis Indicator Data'!H9))/(O$3-O$4)*5,1)))))</f>
        <v>2.4</v>
      </c>
      <c r="P12" s="141">
        <f>IF('Crisis Indicator Data'!H9="x","x",'Crisis Indicator Data'!H9/'Crisis Indicator Data'!G9)</f>
        <v>0.59464882943143815</v>
      </c>
      <c r="Q12" s="238">
        <f t="shared" si="5"/>
        <v>3</v>
      </c>
      <c r="R12" s="238">
        <f t="shared" si="6"/>
        <v>2.7</v>
      </c>
      <c r="S12" s="238">
        <f>IF('Crisis Indicator Data'!I9="x","x",IF('Crisis Indicator Data'!I9=0,0,IF(LOG('Crisis Indicator Data'!I9)&lt;S$4,0,IF(LOG('Crisis Indicator Data'!I9)&gt;S$3,5,ROUND(5-(S$3-LOG('Crisis Indicator Data'!I9))/(S$3-S$4)*5,1)))))</f>
        <v>3.8</v>
      </c>
      <c r="T12" s="141">
        <f>IF('Crisis Indicator Data'!H9="x","x",IF('Crisis Indicator Data'!I9="x","x",'Crisis Indicator Data'!I9/'Crisis Indicator Data'!H9))</f>
        <v>0.55118110236220474</v>
      </c>
      <c r="U12" s="238">
        <f t="shared" si="7"/>
        <v>5</v>
      </c>
      <c r="V12" s="238">
        <f t="shared" si="8"/>
        <v>4.4000000000000004</v>
      </c>
      <c r="W12" s="238">
        <f>IF('Crisis Indicator Data'!L9="x","x",IF('Crisis Indicator Data'!L9=0,0,IF(LOG('Crisis Indicator Data'!L9)&lt;W$4,0,IF(LOG('Crisis Indicator Data'!L9)&gt;W$3,5,ROUND(5-(W$3-LOG('Crisis Indicator Data'!L9))/(W$3-W$4)*5,1)))))</f>
        <v>0</v>
      </c>
      <c r="X12" s="245">
        <f>IF(OR('Crisis Indicator Data'!L9="x",'Crisis Indicator Data'!H9="x"),"x",'Crisis Indicator Data'!L9/'Crisis Indicator Data'!H9)</f>
        <v>0</v>
      </c>
      <c r="Y12" s="238">
        <f t="shared" si="9"/>
        <v>0</v>
      </c>
      <c r="Z12" s="238">
        <f t="shared" si="10"/>
        <v>0</v>
      </c>
      <c r="AA12" s="238">
        <f t="shared" si="11"/>
        <v>2.8</v>
      </c>
      <c r="AB12" s="246">
        <f t="shared" si="12"/>
        <v>2.8</v>
      </c>
    </row>
    <row r="13" spans="1:28" x14ac:dyDescent="0.35">
      <c r="A13" s="143" t="str">
        <f>'Crisis Indicator Data'!A10</f>
        <v>Complex crisis in CAR</v>
      </c>
      <c r="B13" s="144" t="str">
        <f>'Crisis Indicator Data'!B10</f>
        <v>Complex crisis</v>
      </c>
      <c r="C13" s="144" t="str">
        <f>'Crisis Indicator Data'!C10</f>
        <v>CAF001</v>
      </c>
      <c r="D13" s="144" t="str">
        <f>'Crisis Indicator Data'!D10</f>
        <v>CAR</v>
      </c>
      <c r="E13" s="145" t="str">
        <f>'Crisis Indicator Data'!E10</f>
        <v>CAF</v>
      </c>
      <c r="F13" s="244">
        <f>IF('Crisis Indicator Data'!F10="x","x",IF(LOG('Crisis Indicator Data'!F10)&lt;F$4,0,IF(LOG('Crisis Indicator Data'!F10)&gt;F$3,5,ROUND(5-(F$3-LOG('Crisis Indicator Data'!F10))/(F$3-F$4)*5,1))))</f>
        <v>4.7</v>
      </c>
      <c r="G13" s="141">
        <f>IF('Crisis Indicator Data'!F10="x","x",IF(B13="Regional crisis",('Crisis Indicator Data'!F10/VLOOKUP('Impact of the crisis'!$C13,'Regional Crises'!$B$1:$R$66,4,FALSE)),'Crisis Indicator Data'!F10/VLOOKUP('Impact of the crisis'!$E13,'Country Indicator Data'!$B$4:$P$300,15,FALSE)))</f>
        <v>1.0000321037593503</v>
      </c>
      <c r="H13" s="238">
        <f t="shared" si="0"/>
        <v>5</v>
      </c>
      <c r="I13" s="238">
        <f t="shared" si="1"/>
        <v>4.8499999999999996</v>
      </c>
      <c r="J13" s="238">
        <f>IF('Crisis Indicator Data'!G10="x","x",IF(LOG('Crisis Indicator Data'!G10)&lt;J$4,0,IF(LOG('Crisis Indicator Data'!G10)&gt;J$3,5,ROUND(5-(J$3-LOG('Crisis Indicator Data'!G10))/(J$3-J$4)*5,1))))</f>
        <v>2.2999999999999998</v>
      </c>
      <c r="K13" s="141">
        <f>IF('Crisis Indicator Data'!G10="x","x",IF(B13="Regional crisis",('Crisis Indicator Data'!G10/VLOOKUP('Impact of the crisis'!$C13,'Regional Crises'!$B$1:$R$66,5,FALSE)),'Crisis Indicator Data'!G10/VLOOKUP('Impact of the crisis'!$E13,'Country Indicator Data'!$B$4:$P$300,14,FALSE)))</f>
        <v>1</v>
      </c>
      <c r="L13" s="238">
        <f t="shared" si="2"/>
        <v>5</v>
      </c>
      <c r="M13" s="238">
        <f t="shared" si="3"/>
        <v>3.65</v>
      </c>
      <c r="N13" s="238">
        <f t="shared" si="4"/>
        <v>4.3</v>
      </c>
      <c r="O13" s="238">
        <f>IF('Crisis Indicator Data'!H10="x","x",IF('Crisis Indicator Data'!H10=0,0,IF(LOG('Crisis Indicator Data'!H10)&lt;O$4,0,IF(LOG('Crisis Indicator Data'!H10)&gt;O$3,5,ROUND(5-(O$3-LOG('Crisis Indicator Data'!H10))/(O$3-O$4)*5,1)))))</f>
        <v>3.7</v>
      </c>
      <c r="P13" s="141">
        <f>IF('Crisis Indicator Data'!H10="x","x",'Crisis Indicator Data'!H10/'Crisis Indicator Data'!G10)</f>
        <v>1</v>
      </c>
      <c r="Q13" s="238">
        <f t="shared" si="5"/>
        <v>5</v>
      </c>
      <c r="R13" s="238">
        <f t="shared" si="6"/>
        <v>4.3499999999999996</v>
      </c>
      <c r="S13" s="238">
        <f>IF('Crisis Indicator Data'!I10="x","x",IF('Crisis Indicator Data'!I10=0,0,IF(LOG('Crisis Indicator Data'!I10)&lt;S$4,0,IF(LOG('Crisis Indicator Data'!I10)&gt;S$3,5,ROUND(5-(S$3-LOG('Crisis Indicator Data'!I10))/(S$3-S$4)*5,1)))))</f>
        <v>4.5999999999999996</v>
      </c>
      <c r="T13" s="141">
        <f>IF('Crisis Indicator Data'!H10="x","x",IF('Crisis Indicator Data'!I10="x","x",'Crisis Indicator Data'!I10/'Crisis Indicator Data'!H10))</f>
        <v>0.31775510204081631</v>
      </c>
      <c r="U13" s="238">
        <f t="shared" si="7"/>
        <v>5</v>
      </c>
      <c r="V13" s="238">
        <f t="shared" si="8"/>
        <v>4.8</v>
      </c>
      <c r="W13" s="238">
        <f>IF('Crisis Indicator Data'!L10="x","x",IF('Crisis Indicator Data'!L10=0,0,IF(LOG('Crisis Indicator Data'!L10)&lt;W$4,0,IF(LOG('Crisis Indicator Data'!L10)&gt;W$3,5,ROUND(5-(W$3-LOG('Crisis Indicator Data'!L10))/(W$3-W$4)*5,1)))))</f>
        <v>4.0999999999999996</v>
      </c>
      <c r="X13" s="245">
        <f>IF(OR('Crisis Indicator Data'!L10="x",'Crisis Indicator Data'!H10="x"),"x",'Crisis Indicator Data'!L10/'Crisis Indicator Data'!H10)</f>
        <v>1.4448979591836735E-4</v>
      </c>
      <c r="Y13" s="238">
        <f t="shared" si="9"/>
        <v>5</v>
      </c>
      <c r="Z13" s="238">
        <f t="shared" si="10"/>
        <v>4.5999999999999996</v>
      </c>
      <c r="AA13" s="238">
        <f t="shared" si="11"/>
        <v>4.7</v>
      </c>
      <c r="AB13" s="246">
        <f t="shared" si="12"/>
        <v>4.5</v>
      </c>
    </row>
    <row r="14" spans="1:28" x14ac:dyDescent="0.35">
      <c r="A14" s="143" t="str">
        <f>'Crisis Indicator Data'!A11</f>
        <v>Multiple crises in Cameroon</v>
      </c>
      <c r="B14" s="144" t="str">
        <f>'Crisis Indicator Data'!B11</f>
        <v>Multiple crises country</v>
      </c>
      <c r="C14" s="144" t="str">
        <f>'Crisis Indicator Data'!C11</f>
        <v>CMR001</v>
      </c>
      <c r="D14" s="144" t="str">
        <f>'Crisis Indicator Data'!D11</f>
        <v>Cameroon</v>
      </c>
      <c r="E14" s="145" t="str">
        <f>'Crisis Indicator Data'!E11</f>
        <v>CMR</v>
      </c>
      <c r="F14" s="244">
        <f>IF('Crisis Indicator Data'!F11="x","x",IF(LOG('Crisis Indicator Data'!F11)&lt;F$4,0,IF(LOG('Crisis Indicator Data'!F11)&gt;F$3,5,ROUND(5-(F$3-LOG('Crisis Indicator Data'!F11))/(F$3-F$4)*5,1))))</f>
        <v>4.4000000000000004</v>
      </c>
      <c r="G14" s="141">
        <f>IF('Crisis Indicator Data'!F11="x","x",IF(B14="Regional crisis",('Crisis Indicator Data'!F11/VLOOKUP('Impact of the crisis'!$C14,'Regional Crises'!$B$1:$R$66,4,FALSE)),'Crisis Indicator Data'!F11/VLOOKUP('Impact of the crisis'!$E14,'Country Indicator Data'!$B$4:$P$300,15,FALSE)))</f>
        <v>0.93215713651075716</v>
      </c>
      <c r="H14" s="238">
        <f t="shared" si="0"/>
        <v>4.7</v>
      </c>
      <c r="I14" s="238">
        <f t="shared" si="1"/>
        <v>4.5500000000000007</v>
      </c>
      <c r="J14" s="238">
        <f>IF('Crisis Indicator Data'!G11="x","x",IF(LOG('Crisis Indicator Data'!G11)&lt;J$4,0,IF(LOG('Crisis Indicator Data'!G11)&gt;J$3,5,ROUND(5-(J$3-LOG('Crisis Indicator Data'!G11))/(J$3-J$4)*5,1))))</f>
        <v>4.7</v>
      </c>
      <c r="K14" s="141">
        <f>IF('Crisis Indicator Data'!G11="x","x",IF(B14="Regional crisis",('Crisis Indicator Data'!G11/VLOOKUP('Impact of the crisis'!$C14,'Regional Crises'!$B$1:$R$66,5,FALSE)),'Crisis Indicator Data'!G11/VLOOKUP('Impact of the crisis'!$E14,'Country Indicator Data'!$B$4:$P$300,14,FALSE)))</f>
        <v>1</v>
      </c>
      <c r="L14" s="238">
        <f t="shared" si="2"/>
        <v>5</v>
      </c>
      <c r="M14" s="238">
        <f t="shared" si="3"/>
        <v>4.8499999999999996</v>
      </c>
      <c r="N14" s="238">
        <f t="shared" si="4"/>
        <v>4.7</v>
      </c>
      <c r="O14" s="238">
        <f>IF('Crisis Indicator Data'!H11="x","x",IF('Crisis Indicator Data'!H11=0,0,IF(LOG('Crisis Indicator Data'!H11)&lt;O$4,0,IF(LOG('Crisis Indicator Data'!H11)&gt;O$3,5,ROUND(5-(O$3-LOG('Crisis Indicator Data'!H11))/(O$3-O$4)*5,1)))))</f>
        <v>3.6</v>
      </c>
      <c r="P14" s="141">
        <f>IF('Crisis Indicator Data'!H11="x","x",'Crisis Indicator Data'!H11/'Crisis Indicator Data'!G11)</f>
        <v>0.1678389240995517</v>
      </c>
      <c r="Q14" s="238">
        <f t="shared" si="5"/>
        <v>0.8</v>
      </c>
      <c r="R14" s="238">
        <f t="shared" si="6"/>
        <v>2.2000000000000002</v>
      </c>
      <c r="S14" s="238">
        <f>IF('Crisis Indicator Data'!I11="x","x",IF('Crisis Indicator Data'!I11=0,0,IF(LOG('Crisis Indicator Data'!I11)&lt;S$4,0,IF(LOG('Crisis Indicator Data'!I11)&gt;S$3,5,ROUND(5-(S$3-LOG('Crisis Indicator Data'!I11))/(S$3-S$4)*5,1)))))</f>
        <v>4.7</v>
      </c>
      <c r="T14" s="141">
        <f>IF('Crisis Indicator Data'!H11="x","x",IF('Crisis Indicator Data'!I11="x","x",'Crisis Indicator Data'!I11/'Crisis Indicator Data'!H11))</f>
        <v>0.44807736587612251</v>
      </c>
      <c r="U14" s="238">
        <f t="shared" si="7"/>
        <v>5</v>
      </c>
      <c r="V14" s="238">
        <f t="shared" si="8"/>
        <v>4.9000000000000004</v>
      </c>
      <c r="W14" s="238">
        <f>IF('Crisis Indicator Data'!L11="x","x",IF('Crisis Indicator Data'!L11=0,0,IF(LOG('Crisis Indicator Data'!L11)&lt;W$4,0,IF(LOG('Crisis Indicator Data'!L11)&gt;W$3,5,ROUND(5-(W$3-LOG('Crisis Indicator Data'!L11))/(W$3-W$4)*5,1)))))</f>
        <v>3.8</v>
      </c>
      <c r="X14" s="245">
        <f>IF(OR('Crisis Indicator Data'!L11="x",'Crisis Indicator Data'!H11="x"),"x",'Crisis Indicator Data'!L11/'Crisis Indicator Data'!H11)</f>
        <v>1.0453603499884873E-4</v>
      </c>
      <c r="Y14" s="238">
        <f t="shared" si="9"/>
        <v>5</v>
      </c>
      <c r="Z14" s="238">
        <f t="shared" si="10"/>
        <v>4.4000000000000004</v>
      </c>
      <c r="AA14" s="238">
        <f t="shared" si="11"/>
        <v>4.7</v>
      </c>
      <c r="AB14" s="246">
        <f t="shared" si="12"/>
        <v>3.7</v>
      </c>
    </row>
    <row r="15" spans="1:28" x14ac:dyDescent="0.35">
      <c r="A15" s="143" t="str">
        <f>'Crisis Indicator Data'!A12</f>
        <v>Boko Haram in Cameroon</v>
      </c>
      <c r="B15" s="144" t="str">
        <f>'Crisis Indicator Data'!B12</f>
        <v>Conflict</v>
      </c>
      <c r="C15" s="144" t="str">
        <f>'Crisis Indicator Data'!C12</f>
        <v>CMR002</v>
      </c>
      <c r="D15" s="144" t="str">
        <f>'Crisis Indicator Data'!D12</f>
        <v>Cameroon</v>
      </c>
      <c r="E15" s="145" t="str">
        <f>'Crisis Indicator Data'!E12</f>
        <v>CMR</v>
      </c>
      <c r="F15" s="244">
        <f>IF('Crisis Indicator Data'!F12="x","x",IF(LOG('Crisis Indicator Data'!F12)&lt;F$4,0,IF(LOG('Crisis Indicator Data'!F12)&gt;F$3,5,ROUND(5-(F$3-LOG('Crisis Indicator Data'!F12))/(F$3-F$4)*5,1))))</f>
        <v>2.6</v>
      </c>
      <c r="G15" s="141">
        <f>IF('Crisis Indicator Data'!F12="x","x",IF(B15="Regional crisis",('Crisis Indicator Data'!F12/VLOOKUP('Impact of the crisis'!$C15,'Regional Crises'!$B$1:$R$66,4,FALSE)),'Crisis Indicator Data'!F12/VLOOKUP('Impact of the crisis'!$E15,'Country Indicator Data'!$B$4:$P$300,15,FALSE)))</f>
        <v>7.248207146030336E-2</v>
      </c>
      <c r="H15" s="238">
        <f t="shared" si="0"/>
        <v>0.3</v>
      </c>
      <c r="I15" s="238">
        <f t="shared" si="1"/>
        <v>1.45</v>
      </c>
      <c r="J15" s="238">
        <f>IF('Crisis Indicator Data'!G12="x","x",IF(LOG('Crisis Indicator Data'!G12)&lt;J$4,0,IF(LOG('Crisis Indicator Data'!G12)&gt;J$3,5,ROUND(5-(J$3-LOG('Crisis Indicator Data'!G12))/(J$3-J$4)*5,1))))</f>
        <v>2.2000000000000002</v>
      </c>
      <c r="K15" s="141">
        <f>IF('Crisis Indicator Data'!G12="x","x",IF(B15="Regional crisis",('Crisis Indicator Data'!G12/VLOOKUP('Impact of the crisis'!$C15,'Regional Crises'!$B$1:$R$66,5,FALSE)),'Crisis Indicator Data'!G12/VLOOKUP('Impact of the crisis'!$E15,'Country Indicator Data'!$B$4:$P$300,14,FALSE)))</f>
        <v>0.17324934302055958</v>
      </c>
      <c r="L15" s="238">
        <f t="shared" si="2"/>
        <v>0.8</v>
      </c>
      <c r="M15" s="238">
        <f t="shared" si="3"/>
        <v>1.5</v>
      </c>
      <c r="N15" s="238">
        <f t="shared" si="4"/>
        <v>1.5</v>
      </c>
      <c r="O15" s="238">
        <f>IF('Crisis Indicator Data'!H12="x","x",IF('Crisis Indicator Data'!H12=0,0,IF(LOG('Crisis Indicator Data'!H12)&lt;O$4,0,IF(LOG('Crisis Indicator Data'!H12)&gt;O$3,5,ROUND(5-(O$3-LOG('Crisis Indicator Data'!H12))/(O$3-O$4)*5,1)))))</f>
        <v>3</v>
      </c>
      <c r="P15" s="141">
        <f>IF('Crisis Indicator Data'!H12="x","x",'Crisis Indicator Data'!H12/'Crisis Indicator Data'!G12)</f>
        <v>0.44256078518848985</v>
      </c>
      <c r="Q15" s="238">
        <f t="shared" si="5"/>
        <v>2.2000000000000002</v>
      </c>
      <c r="R15" s="238">
        <f t="shared" si="6"/>
        <v>2.6</v>
      </c>
      <c r="S15" s="238">
        <f>IF('Crisis Indicator Data'!I12="x","x",IF('Crisis Indicator Data'!I12=0,0,IF(LOG('Crisis Indicator Data'!I12)&lt;S$4,0,IF(LOG('Crisis Indicator Data'!I12)&gt;S$3,5,ROUND(5-(S$3-LOG('Crisis Indicator Data'!I12))/(S$3-S$4)*5,1)))))</f>
        <v>3.9</v>
      </c>
      <c r="T15" s="141">
        <f>IF('Crisis Indicator Data'!H12="x","x",IF('Crisis Indicator Data'!I12="x","x",'Crisis Indicator Data'!I12/'Crisis Indicator Data'!H12))</f>
        <v>0.28326612903225806</v>
      </c>
      <c r="U15" s="238">
        <f t="shared" si="7"/>
        <v>5</v>
      </c>
      <c r="V15" s="238">
        <f t="shared" si="8"/>
        <v>4.5</v>
      </c>
      <c r="W15" s="238">
        <f>IF('Crisis Indicator Data'!L12="x","x",IF('Crisis Indicator Data'!L12=0,0,IF(LOG('Crisis Indicator Data'!L12)&lt;W$4,0,IF(LOG('Crisis Indicator Data'!L12)&gt;W$3,5,ROUND(5-(W$3-LOG('Crisis Indicator Data'!L12))/(W$3-W$4)*5,1)))))</f>
        <v>3.4</v>
      </c>
      <c r="X15" s="245">
        <f>IF(OR('Crisis Indicator Data'!L12="x",'Crisis Indicator Data'!H12="x"),"x",'Crisis Indicator Data'!L12/'Crisis Indicator Data'!H12)</f>
        <v>1.2298387096774192E-4</v>
      </c>
      <c r="Y15" s="238">
        <f t="shared" si="9"/>
        <v>5</v>
      </c>
      <c r="Z15" s="238">
        <f t="shared" si="10"/>
        <v>4.2</v>
      </c>
      <c r="AA15" s="238">
        <f t="shared" si="11"/>
        <v>4.4000000000000004</v>
      </c>
      <c r="AB15" s="246">
        <f t="shared" si="12"/>
        <v>3.7</v>
      </c>
    </row>
    <row r="16" spans="1:28" x14ac:dyDescent="0.35">
      <c r="A16" s="143" t="str">
        <f>'Crisis Indicator Data'!A13</f>
        <v>Anglophone Crisis in Cameroon</v>
      </c>
      <c r="B16" s="144" t="str">
        <f>'Crisis Indicator Data'!B13</f>
        <v>Conflict</v>
      </c>
      <c r="C16" s="144" t="str">
        <f>'Crisis Indicator Data'!C13</f>
        <v>CMR003</v>
      </c>
      <c r="D16" s="144" t="str">
        <f>'Crisis Indicator Data'!D13</f>
        <v>Cameroon</v>
      </c>
      <c r="E16" s="145" t="str">
        <f>'Crisis Indicator Data'!E13</f>
        <v>CMR</v>
      </c>
      <c r="F16" s="244">
        <f>IF('Crisis Indicator Data'!F13="x","x",IF(LOG('Crisis Indicator Data'!F13)&lt;F$4,0,IF(LOG('Crisis Indicator Data'!F13)&gt;F$3,5,ROUND(5-(F$3-LOG('Crisis Indicator Data'!F13))/(F$3-F$4)*5,1))))</f>
        <v>3.1</v>
      </c>
      <c r="G16" s="141">
        <f>IF('Crisis Indicator Data'!F13="x","x",IF(B16="Regional crisis",('Crisis Indicator Data'!F13/VLOOKUP('Impact of the crisis'!$C16,'Regional Crises'!$B$1:$R$66,4,FALSE)),'Crisis Indicator Data'!F13/VLOOKUP('Impact of the crisis'!$E16,'Country Indicator Data'!$B$4:$P$300,15,FALSE)))</f>
        <v>0.16257324786867214</v>
      </c>
      <c r="H16" s="238">
        <f t="shared" si="0"/>
        <v>0.7</v>
      </c>
      <c r="I16" s="238">
        <f t="shared" si="1"/>
        <v>1.9</v>
      </c>
      <c r="J16" s="238">
        <f>IF('Crisis Indicator Data'!G13="x","x",IF(LOG('Crisis Indicator Data'!G13)&lt;J$4,0,IF(LOG('Crisis Indicator Data'!G13)&gt;J$3,5,ROUND(5-(J$3-LOG('Crisis Indicator Data'!G13))/(J$3-J$4)*5,1))))</f>
        <v>2.2000000000000002</v>
      </c>
      <c r="K16" s="141">
        <f>IF('Crisis Indicator Data'!G13="x","x",IF(B16="Regional crisis",('Crisis Indicator Data'!G13/VLOOKUP('Impact of the crisis'!$C16,'Regional Crises'!$B$1:$R$66,5,FALSE)),'Crisis Indicator Data'!G13/VLOOKUP('Impact of the crisis'!$E16,'Country Indicator Data'!$B$4:$P$300,14,FALSE)))</f>
        <v>0.17297882207450921</v>
      </c>
      <c r="L16" s="238">
        <f t="shared" si="2"/>
        <v>0.8</v>
      </c>
      <c r="M16" s="238">
        <f t="shared" si="3"/>
        <v>1.5</v>
      </c>
      <c r="N16" s="238">
        <f t="shared" si="4"/>
        <v>1.7</v>
      </c>
      <c r="O16" s="238">
        <f>IF('Crisis Indicator Data'!H13="x","x",IF('Crisis Indicator Data'!H13=0,0,IF(LOG('Crisis Indicator Data'!H13)&lt;O$4,0,IF(LOG('Crisis Indicator Data'!H13)&gt;O$3,5,ROUND(5-(O$3-LOG('Crisis Indicator Data'!H13))/(O$3-O$4)*5,1)))))</f>
        <v>3.1</v>
      </c>
      <c r="P16" s="141">
        <f>IF('Crisis Indicator Data'!H13="x","x",'Crisis Indicator Data'!H13/'Crisis Indicator Data'!G13)</f>
        <v>0.54714030384271672</v>
      </c>
      <c r="Q16" s="238">
        <f t="shared" si="5"/>
        <v>2.7</v>
      </c>
      <c r="R16" s="238">
        <f t="shared" si="6"/>
        <v>2.9000000000000004</v>
      </c>
      <c r="S16" s="238">
        <f>IF('Crisis Indicator Data'!I13="x","x",IF('Crisis Indicator Data'!I13=0,0,IF(LOG('Crisis Indicator Data'!I13)&lt;S$4,0,IF(LOG('Crisis Indicator Data'!I13)&gt;S$3,5,ROUND(5-(S$3-LOG('Crisis Indicator Data'!I13))/(S$3-S$4)*5,1)))))</f>
        <v>4.4000000000000004</v>
      </c>
      <c r="T16" s="141">
        <f>IF('Crisis Indicator Data'!H13="x","x",IF('Crisis Indicator Data'!I13="x","x",'Crisis Indicator Data'!I13/'Crisis Indicator Data'!H13))</f>
        <v>0.45610453246222948</v>
      </c>
      <c r="U16" s="238">
        <f t="shared" si="7"/>
        <v>5</v>
      </c>
      <c r="V16" s="238">
        <f t="shared" si="8"/>
        <v>4.7</v>
      </c>
      <c r="W16" s="238">
        <f>IF('Crisis Indicator Data'!L13="x","x",IF('Crisis Indicator Data'!L13=0,0,IF(LOG('Crisis Indicator Data'!L13)&lt;W$4,0,IF(LOG('Crisis Indicator Data'!L13)&gt;W$3,5,ROUND(5-(W$3-LOG('Crisis Indicator Data'!L13))/(W$3-W$4)*5,1)))))</f>
        <v>3.5</v>
      </c>
      <c r="X16" s="245">
        <f>IF(OR('Crisis Indicator Data'!L13="x",'Crisis Indicator Data'!H13="x"),"x",'Crisis Indicator Data'!L13/'Crisis Indicator Data'!H13)</f>
        <v>1.1678236014699878E-4</v>
      </c>
      <c r="Y16" s="238">
        <f t="shared" si="9"/>
        <v>5</v>
      </c>
      <c r="Z16" s="238">
        <f t="shared" si="10"/>
        <v>4.3</v>
      </c>
      <c r="AA16" s="238">
        <f t="shared" si="11"/>
        <v>4.5</v>
      </c>
      <c r="AB16" s="246">
        <f t="shared" si="12"/>
        <v>3.8</v>
      </c>
    </row>
    <row r="17" spans="1:28" x14ac:dyDescent="0.35">
      <c r="A17" s="143" t="str">
        <f>'Crisis Indicator Data'!A14</f>
        <v>CAR refugees in Cameroon</v>
      </c>
      <c r="B17" s="144" t="str">
        <f>'Crisis Indicator Data'!B14</f>
        <v>International displacement</v>
      </c>
      <c r="C17" s="144" t="str">
        <f>'Crisis Indicator Data'!C14</f>
        <v>CMR004</v>
      </c>
      <c r="D17" s="144" t="str">
        <f>'Crisis Indicator Data'!D14</f>
        <v>Cameroon</v>
      </c>
      <c r="E17" s="145" t="str">
        <f>'Crisis Indicator Data'!E14</f>
        <v>CMR</v>
      </c>
      <c r="F17" s="244">
        <f>IF('Crisis Indicator Data'!F14="x","x",IF(LOG('Crisis Indicator Data'!F14)&lt;F$4,0,IF(LOG('Crisis Indicator Data'!F14)&gt;F$3,5,ROUND(5-(F$3-LOG('Crisis Indicator Data'!F14))/(F$3-F$4)*5,1))))</f>
        <v>3.7</v>
      </c>
      <c r="G17" s="141">
        <f>IF('Crisis Indicator Data'!F14="x","x",IF(B17="Regional crisis",('Crisis Indicator Data'!F14/VLOOKUP('Impact of the crisis'!$C17,'Regional Crises'!$B$1:$R$66,4,FALSE)),'Crisis Indicator Data'!F14/VLOOKUP('Impact of the crisis'!$E17,'Country Indicator Data'!$B$4:$P$300,15,FALSE)))</f>
        <v>0.36534661843413507</v>
      </c>
      <c r="H17" s="238">
        <f t="shared" si="0"/>
        <v>1.8</v>
      </c>
      <c r="I17" s="238">
        <f t="shared" si="1"/>
        <v>2.75</v>
      </c>
      <c r="J17" s="238">
        <f>IF('Crisis Indicator Data'!G14="x","x",IF(LOG('Crisis Indicator Data'!G14)&lt;J$4,0,IF(LOG('Crisis Indicator Data'!G14)&gt;J$3,5,ROUND(5-(J$3-LOG('Crisis Indicator Data'!G14))/(J$3-J$4)*5,1))))</f>
        <v>0.6</v>
      </c>
      <c r="K17" s="141">
        <f>IF('Crisis Indicator Data'!G14="x","x",IF(B17="Regional crisis",('Crisis Indicator Data'!G14/VLOOKUP('Impact of the crisis'!$C17,'Regional Crises'!$B$1:$R$66,5,FALSE)),'Crisis Indicator Data'!G14/VLOOKUP('Impact of the crisis'!$E17,'Country Indicator Data'!$B$4:$P$300,14,FALSE)))</f>
        <v>6.0480754366980985E-2</v>
      </c>
      <c r="L17" s="238">
        <f t="shared" si="2"/>
        <v>0.3</v>
      </c>
      <c r="M17" s="238">
        <f t="shared" si="3"/>
        <v>0.44999999999999996</v>
      </c>
      <c r="N17" s="238">
        <f t="shared" si="4"/>
        <v>1.7</v>
      </c>
      <c r="O17" s="238">
        <f>IF('Crisis Indicator Data'!H14="x","x",IF('Crisis Indicator Data'!H14=0,0,IF(LOG('Crisis Indicator Data'!H14)&lt;O$4,0,IF(LOG('Crisis Indicator Data'!H14)&gt;O$3,5,ROUND(5-(O$3-LOG('Crisis Indicator Data'!H14))/(O$3-O$4)*5,1)))))</f>
        <v>1.7</v>
      </c>
      <c r="P17" s="141">
        <f>IF('Crisis Indicator Data'!H14="x","x",'Crisis Indicator Data'!H14/'Crisis Indicator Data'!G14)</f>
        <v>0.20191693290734825</v>
      </c>
      <c r="Q17" s="238">
        <f t="shared" si="5"/>
        <v>1</v>
      </c>
      <c r="R17" s="238">
        <f t="shared" si="6"/>
        <v>1.35</v>
      </c>
      <c r="S17" s="238">
        <f>IF('Crisis Indicator Data'!I14="x","x",IF('Crisis Indicator Data'!I14=0,0,IF(LOG('Crisis Indicator Data'!I14)&lt;S$4,0,IF(LOG('Crisis Indicator Data'!I14)&gt;S$3,5,ROUND(5-(S$3-LOG('Crisis Indicator Data'!I14))/(S$3-S$4)*5,1)))))</f>
        <v>3.6</v>
      </c>
      <c r="T17" s="141">
        <f>IF('Crisis Indicator Data'!H14="x","x",IF('Crisis Indicator Data'!I14="x","x",'Crisis Indicator Data'!I14/'Crisis Indicator Data'!H14))</f>
        <v>1.0126582278481013</v>
      </c>
      <c r="U17" s="238">
        <f t="shared" si="7"/>
        <v>5</v>
      </c>
      <c r="V17" s="238">
        <f t="shared" si="8"/>
        <v>4.3</v>
      </c>
      <c r="W17" s="238" t="str">
        <f>IF('Crisis Indicator Data'!L14="x","x",IF('Crisis Indicator Data'!L14=0,0,IF(LOG('Crisis Indicator Data'!L14)&lt;W$4,0,IF(LOG('Crisis Indicator Data'!L14)&gt;W$3,5,ROUND(5-(W$3-LOG('Crisis Indicator Data'!L14))/(W$3-W$4)*5,1)))))</f>
        <v>x</v>
      </c>
      <c r="X17" s="245" t="str">
        <f>IF(OR('Crisis Indicator Data'!L14="x",'Crisis Indicator Data'!H14="x"),"x",'Crisis Indicator Data'!L14/'Crisis Indicator Data'!H14)</f>
        <v>x</v>
      </c>
      <c r="Y17" s="238" t="str">
        <f t="shared" si="9"/>
        <v>x</v>
      </c>
      <c r="Z17" s="238" t="str">
        <f t="shared" si="10"/>
        <v>x</v>
      </c>
      <c r="AA17" s="238">
        <f t="shared" si="11"/>
        <v>4.3</v>
      </c>
      <c r="AB17" s="246">
        <f t="shared" si="12"/>
        <v>3.2</v>
      </c>
    </row>
    <row r="18" spans="1:28" x14ac:dyDescent="0.35">
      <c r="A18" s="143" t="str">
        <f>'Crisis Indicator Data'!A15</f>
        <v>Complex crisis in DRC</v>
      </c>
      <c r="B18" s="144" t="str">
        <f>'Crisis Indicator Data'!B15</f>
        <v>Complex crisis</v>
      </c>
      <c r="C18" s="144" t="str">
        <f>'Crisis Indicator Data'!C15</f>
        <v>COD001</v>
      </c>
      <c r="D18" s="144" t="str">
        <f>'Crisis Indicator Data'!D15</f>
        <v>DRC</v>
      </c>
      <c r="E18" s="145" t="str">
        <f>'Crisis Indicator Data'!E15</f>
        <v>COD</v>
      </c>
      <c r="F18" s="244">
        <f>IF('Crisis Indicator Data'!F15="x","x",IF(LOG('Crisis Indicator Data'!F15)&lt;F$4,0,IF(LOG('Crisis Indicator Data'!F15)&gt;F$3,5,ROUND(5-(F$3-LOG('Crisis Indicator Data'!F15))/(F$3-F$4)*5,1))))</f>
        <v>5</v>
      </c>
      <c r="G18" s="141">
        <f>IF('Crisis Indicator Data'!F15="x","x",IF(B18="Regional crisis",('Crisis Indicator Data'!F15/VLOOKUP('Impact of the crisis'!$C18,'Regional Crises'!$B$1:$R$66,4,FALSE)),'Crisis Indicator Data'!F15/VLOOKUP('Impact of the crisis'!$E18,'Country Indicator Data'!$B$4:$P$300,15,FALSE)))</f>
        <v>0.99999911779625505</v>
      </c>
      <c r="H18" s="238">
        <f t="shared" si="0"/>
        <v>5</v>
      </c>
      <c r="I18" s="238">
        <f t="shared" si="1"/>
        <v>5</v>
      </c>
      <c r="J18" s="238">
        <f>IF('Crisis Indicator Data'!G15="x","x",IF(LOG('Crisis Indicator Data'!G15)&lt;J$4,0,IF(LOG('Crisis Indicator Data'!G15)&gt;J$3,5,ROUND(5-(J$3-LOG('Crisis Indicator Data'!G15))/(J$3-J$4)*5,1))))</f>
        <v>5</v>
      </c>
      <c r="K18" s="141">
        <f>IF('Crisis Indicator Data'!G15="x","x",IF(B18="Regional crisis",('Crisis Indicator Data'!G15/VLOOKUP('Impact of the crisis'!$C18,'Regional Crises'!$B$1:$R$66,5,FALSE)),'Crisis Indicator Data'!G15/VLOOKUP('Impact of the crisis'!$E18,'Country Indicator Data'!$B$4:$P$300,14,FALSE)))</f>
        <v>1</v>
      </c>
      <c r="L18" s="238">
        <f t="shared" si="2"/>
        <v>5</v>
      </c>
      <c r="M18" s="238">
        <f t="shared" si="3"/>
        <v>5</v>
      </c>
      <c r="N18" s="238">
        <f t="shared" si="4"/>
        <v>5</v>
      </c>
      <c r="O18" s="238">
        <f>IF('Crisis Indicator Data'!H15="x","x",IF('Crisis Indicator Data'!H15=0,0,IF(LOG('Crisis Indicator Data'!H15)&lt;O$4,0,IF(LOG('Crisis Indicator Data'!H15)&gt;O$3,5,ROUND(5-(O$3-LOG('Crisis Indicator Data'!H15))/(O$3-O$4)*5,1)))))</f>
        <v>5</v>
      </c>
      <c r="P18" s="141">
        <f>IF('Crisis Indicator Data'!H15="x","x",'Crisis Indicator Data'!H15/'Crisis Indicator Data'!G15)</f>
        <v>0.48538586570374626</v>
      </c>
      <c r="Q18" s="238">
        <f t="shared" si="5"/>
        <v>2.4</v>
      </c>
      <c r="R18" s="238">
        <f t="shared" si="6"/>
        <v>3.7</v>
      </c>
      <c r="S18" s="238">
        <f>IF('Crisis Indicator Data'!I15="x","x",IF('Crisis Indicator Data'!I15=0,0,IF(LOG('Crisis Indicator Data'!I15)&lt;S$4,0,IF(LOG('Crisis Indicator Data'!I15)&gt;S$3,5,ROUND(5-(S$3-LOG('Crisis Indicator Data'!I15))/(S$3-S$4)*5,1)))))</f>
        <v>5</v>
      </c>
      <c r="T18" s="141">
        <f>IF('Crisis Indicator Data'!H15="x","x",IF('Crisis Indicator Data'!I15="x","x",'Crisis Indicator Data'!I15/'Crisis Indicator Data'!H15))</f>
        <v>0.20731902947663927</v>
      </c>
      <c r="U18" s="238">
        <f t="shared" si="7"/>
        <v>5</v>
      </c>
      <c r="V18" s="238">
        <f t="shared" si="8"/>
        <v>5</v>
      </c>
      <c r="W18" s="238">
        <f>IF('Crisis Indicator Data'!L15="x","x",IF('Crisis Indicator Data'!L15=0,0,IF(LOG('Crisis Indicator Data'!L15)&lt;W$4,0,IF(LOG('Crisis Indicator Data'!L15)&gt;W$3,5,ROUND(5-(W$3-LOG('Crisis Indicator Data'!L15))/(W$3-W$4)*5,1)))))</f>
        <v>4.7</v>
      </c>
      <c r="X18" s="245">
        <f>IF(OR('Crisis Indicator Data'!L15="x",'Crisis Indicator Data'!H15="x"),"x",'Crisis Indicator Data'!L15/'Crisis Indicator Data'!H15)</f>
        <v>3.9181872869460599E-5</v>
      </c>
      <c r="Y18" s="238">
        <f t="shared" si="9"/>
        <v>2</v>
      </c>
      <c r="Z18" s="238">
        <f t="shared" si="10"/>
        <v>3.4</v>
      </c>
      <c r="AA18" s="238">
        <f t="shared" si="11"/>
        <v>4.4000000000000004</v>
      </c>
      <c r="AB18" s="246">
        <f t="shared" si="12"/>
        <v>4.0999999999999996</v>
      </c>
    </row>
    <row r="19" spans="1:28" x14ac:dyDescent="0.35">
      <c r="A19" s="143" t="str">
        <f>'Crisis Indicator Data'!A16</f>
        <v>Complex crisis in Congo</v>
      </c>
      <c r="B19" s="144" t="str">
        <f>'Crisis Indicator Data'!B16</f>
        <v>Complex crisis</v>
      </c>
      <c r="C19" s="144" t="str">
        <f>'Crisis Indicator Data'!C16</f>
        <v>COG001</v>
      </c>
      <c r="D19" s="144" t="str">
        <f>'Crisis Indicator Data'!D16</f>
        <v>Congo</v>
      </c>
      <c r="E19" s="145" t="str">
        <f>'Crisis Indicator Data'!E16</f>
        <v>COG</v>
      </c>
      <c r="F19" s="244">
        <f>IF('Crisis Indicator Data'!F16="x","x",IF(LOG('Crisis Indicator Data'!F16)&lt;F$4,0,IF(LOG('Crisis Indicator Data'!F16)&gt;F$3,5,ROUND(5-(F$3-LOG('Crisis Indicator Data'!F16))/(F$3-F$4)*5,1))))</f>
        <v>4.2</v>
      </c>
      <c r="G19" s="141">
        <f>IF('Crisis Indicator Data'!F16="x","x",IF(B19="Regional crisis",('Crisis Indicator Data'!F16/VLOOKUP('Impact of the crisis'!$C19,'Regional Crises'!$B$1:$R$66,4,FALSE)),'Crisis Indicator Data'!F16/VLOOKUP('Impact of the crisis'!$E19,'Country Indicator Data'!$B$4:$P$300,15,FALSE)))</f>
        <v>1</v>
      </c>
      <c r="H19" s="238">
        <f t="shared" si="0"/>
        <v>5</v>
      </c>
      <c r="I19" s="238">
        <f t="shared" si="1"/>
        <v>4.5999999999999996</v>
      </c>
      <c r="J19" s="238">
        <f>IF('Crisis Indicator Data'!G16="x","x",IF(LOG('Crisis Indicator Data'!G16)&lt;J$4,0,IF(LOG('Crisis Indicator Data'!G16)&gt;J$3,5,ROUND(5-(J$3-LOG('Crisis Indicator Data'!G16))/(J$3-J$4)*5,1))))</f>
        <v>2.5</v>
      </c>
      <c r="K19" s="141">
        <f>IF('Crisis Indicator Data'!G16="x","x",IF(B19="Regional crisis",('Crisis Indicator Data'!G16/VLOOKUP('Impact of the crisis'!$C19,'Regional Crises'!$B$1:$R$66,5,FALSE)),'Crisis Indicator Data'!G16/VLOOKUP('Impact of the crisis'!$E19,'Country Indicator Data'!$B$4:$P$300,14,FALSE)))</f>
        <v>1</v>
      </c>
      <c r="L19" s="238">
        <f t="shared" si="2"/>
        <v>5</v>
      </c>
      <c r="M19" s="238">
        <f t="shared" si="3"/>
        <v>3.75</v>
      </c>
      <c r="N19" s="238">
        <f t="shared" si="4"/>
        <v>4.2</v>
      </c>
      <c r="O19" s="238">
        <f>IF('Crisis Indicator Data'!H16="x","x",IF('Crisis Indicator Data'!H16=0,0,IF(LOG('Crisis Indicator Data'!H16)&lt;O$4,0,IF(LOG('Crisis Indicator Data'!H16)&gt;O$3,5,ROUND(5-(O$3-LOG('Crisis Indicator Data'!H16))/(O$3-O$4)*5,1)))))</f>
        <v>2.6</v>
      </c>
      <c r="P19" s="141">
        <f>IF('Crisis Indicator Data'!H16="x","x",'Crisis Indicator Data'!H16/'Crisis Indicator Data'!G16)</f>
        <v>0.21432398642614753</v>
      </c>
      <c r="Q19" s="238">
        <f t="shared" si="5"/>
        <v>1</v>
      </c>
      <c r="R19" s="238">
        <f t="shared" si="6"/>
        <v>1.8</v>
      </c>
      <c r="S19" s="238">
        <f>IF('Crisis Indicator Data'!I16="x","x",IF('Crisis Indicator Data'!I16=0,0,IF(LOG('Crisis Indicator Data'!I16)&lt;S$4,0,IF(LOG('Crisis Indicator Data'!I16)&gt;S$3,5,ROUND(5-(S$3-LOG('Crisis Indicator Data'!I16))/(S$3-S$4)*5,1)))))</f>
        <v>3.5</v>
      </c>
      <c r="T19" s="141">
        <f>IF('Crisis Indicator Data'!H16="x","x",IF('Crisis Indicator Data'!I16="x","x",'Crisis Indicator Data'!I16/'Crisis Indicator Data'!H16))</f>
        <v>0.24583333333333332</v>
      </c>
      <c r="U19" s="238">
        <f t="shared" si="7"/>
        <v>5</v>
      </c>
      <c r="V19" s="238">
        <f t="shared" si="8"/>
        <v>4.3</v>
      </c>
      <c r="W19" s="238" t="str">
        <f>IF('Crisis Indicator Data'!L16="x","x",IF('Crisis Indicator Data'!L16=0,0,IF(LOG('Crisis Indicator Data'!L16)&lt;W$4,0,IF(LOG('Crisis Indicator Data'!L16)&gt;W$3,5,ROUND(5-(W$3-LOG('Crisis Indicator Data'!L16))/(W$3-W$4)*5,1)))))</f>
        <v>x</v>
      </c>
      <c r="X19" s="245" t="str">
        <f>IF(OR('Crisis Indicator Data'!L16="x",'Crisis Indicator Data'!H16="x"),"x",'Crisis Indicator Data'!L16/'Crisis Indicator Data'!H16)</f>
        <v>x</v>
      </c>
      <c r="Y19" s="238" t="str">
        <f t="shared" si="9"/>
        <v>x</v>
      </c>
      <c r="Z19" s="238" t="str">
        <f t="shared" si="10"/>
        <v>x</v>
      </c>
      <c r="AA19" s="238">
        <f t="shared" si="11"/>
        <v>4.3</v>
      </c>
      <c r="AB19" s="246">
        <f t="shared" si="12"/>
        <v>3.3</v>
      </c>
    </row>
    <row r="20" spans="1:28" x14ac:dyDescent="0.35">
      <c r="A20" s="143" t="str">
        <f>'Crisis Indicator Data'!A17</f>
        <v>Complex crisis in Colombia</v>
      </c>
      <c r="B20" s="144" t="str">
        <f>'Crisis Indicator Data'!B17</f>
        <v>Complex crisis</v>
      </c>
      <c r="C20" s="144" t="str">
        <f>'Crisis Indicator Data'!C17</f>
        <v>COL001</v>
      </c>
      <c r="D20" s="144" t="str">
        <f>'Crisis Indicator Data'!D17</f>
        <v>Colombia</v>
      </c>
      <c r="E20" s="145" t="str">
        <f>'Crisis Indicator Data'!E17</f>
        <v>COL</v>
      </c>
      <c r="F20" s="244">
        <f>IF('Crisis Indicator Data'!F17="x","x",IF(LOG('Crisis Indicator Data'!F17)&lt;F$4,0,IF(LOG('Crisis Indicator Data'!F17)&gt;F$3,5,ROUND(5-(F$3-LOG('Crisis Indicator Data'!F17))/(F$3-F$4)*5,1))))</f>
        <v>5</v>
      </c>
      <c r="G20" s="141">
        <f>IF('Crisis Indicator Data'!F17="x","x",IF(B20="Regional crisis",('Crisis Indicator Data'!F17/VLOOKUP('Impact of the crisis'!$C20,'Regional Crises'!$B$1:$R$66,4,FALSE)),'Crisis Indicator Data'!F17/VLOOKUP('Impact of the crisis'!$E20,'Country Indicator Data'!$B$4:$P$300,15,FALSE)))</f>
        <v>1</v>
      </c>
      <c r="H20" s="238">
        <f t="shared" si="0"/>
        <v>5</v>
      </c>
      <c r="I20" s="238">
        <f t="shared" si="1"/>
        <v>5</v>
      </c>
      <c r="J20" s="238">
        <f>IF('Crisis Indicator Data'!G17="x","x",IF(LOG('Crisis Indicator Data'!G17)&lt;J$4,0,IF(LOG('Crisis Indicator Data'!G17)&gt;J$3,5,ROUND(5-(J$3-LOG('Crisis Indicator Data'!G17))/(J$3-J$4)*5,1))))</f>
        <v>5</v>
      </c>
      <c r="K20" s="141">
        <f>IF('Crisis Indicator Data'!G17="x","x",IF(B20="Regional crisis",('Crisis Indicator Data'!G17/VLOOKUP('Impact of the crisis'!$C20,'Regional Crises'!$B$1:$R$66,5,FALSE)),'Crisis Indicator Data'!G17/VLOOKUP('Impact of the crisis'!$E20,'Country Indicator Data'!$B$4:$P$300,14,FALSE)))</f>
        <v>1</v>
      </c>
      <c r="L20" s="238">
        <f t="shared" si="2"/>
        <v>5</v>
      </c>
      <c r="M20" s="238">
        <f t="shared" si="3"/>
        <v>5</v>
      </c>
      <c r="N20" s="238">
        <f t="shared" si="4"/>
        <v>5</v>
      </c>
      <c r="O20" s="238">
        <f>IF('Crisis Indicator Data'!H17="x","x",IF('Crisis Indicator Data'!H17=0,0,IF(LOG('Crisis Indicator Data'!H17)&lt;O$4,0,IF(LOG('Crisis Indicator Data'!H17)&gt;O$3,5,ROUND(5-(O$3-LOG('Crisis Indicator Data'!H17))/(O$3-O$4)*5,1)))))</f>
        <v>4.7</v>
      </c>
      <c r="P20" s="141">
        <f>IF('Crisis Indicator Data'!H17="x","x",'Crisis Indicator Data'!H17/'Crisis Indicator Data'!G17)</f>
        <v>0.43371769383697811</v>
      </c>
      <c r="Q20" s="238">
        <f t="shared" si="5"/>
        <v>2.1</v>
      </c>
      <c r="R20" s="238">
        <f t="shared" si="6"/>
        <v>3.4000000000000004</v>
      </c>
      <c r="S20" s="238">
        <f>IF('Crisis Indicator Data'!I17="x","x",IF('Crisis Indicator Data'!I17=0,0,IF(LOG('Crisis Indicator Data'!I17)&lt;S$4,0,IF(LOG('Crisis Indicator Data'!I17)&gt;S$3,5,ROUND(5-(S$3-LOG('Crisis Indicator Data'!I17))/(S$3-S$4)*5,1)))))</f>
        <v>4.7</v>
      </c>
      <c r="T20" s="141">
        <f>IF('Crisis Indicator Data'!H17="x","x",IF('Crisis Indicator Data'!I17="x","x",'Crisis Indicator Data'!I17/'Crisis Indicator Data'!H17))</f>
        <v>9.1584158415841582E-2</v>
      </c>
      <c r="U20" s="238">
        <f t="shared" si="7"/>
        <v>3.1</v>
      </c>
      <c r="V20" s="238">
        <f t="shared" si="8"/>
        <v>3.9</v>
      </c>
      <c r="W20" s="238">
        <f>IF('Crisis Indicator Data'!L17="x","x",IF('Crisis Indicator Data'!L17=0,0,IF(LOG('Crisis Indicator Data'!L17)&lt;W$4,0,IF(LOG('Crisis Indicator Data'!L17)&gt;W$3,5,ROUND(5-(W$3-LOG('Crisis Indicator Data'!L17))/(W$3-W$4)*5,1)))))</f>
        <v>3.8</v>
      </c>
      <c r="X20" s="245">
        <f>IF(OR('Crisis Indicator Data'!L17="x",'Crisis Indicator Data'!H17="x"),"x",'Crisis Indicator Data'!L17/'Crisis Indicator Data'!H17)</f>
        <v>2.0397873120645399E-5</v>
      </c>
      <c r="Y20" s="238">
        <f t="shared" si="9"/>
        <v>1</v>
      </c>
      <c r="Z20" s="238">
        <f t="shared" si="10"/>
        <v>2.4</v>
      </c>
      <c r="AA20" s="238">
        <f t="shared" si="11"/>
        <v>3.2</v>
      </c>
      <c r="AB20" s="246">
        <f t="shared" si="12"/>
        <v>3.3</v>
      </c>
    </row>
    <row r="21" spans="1:28" x14ac:dyDescent="0.35">
      <c r="A21" s="143" t="str">
        <f>'Crisis Indicator Data'!A18</f>
        <v>Venezuela displacement in Colombia</v>
      </c>
      <c r="B21" s="144" t="str">
        <f>'Crisis Indicator Data'!B18</f>
        <v>International displacement</v>
      </c>
      <c r="C21" s="144" t="str">
        <f>'Crisis Indicator Data'!C18</f>
        <v>COL002</v>
      </c>
      <c r="D21" s="144" t="str">
        <f>'Crisis Indicator Data'!D18</f>
        <v>Colombia</v>
      </c>
      <c r="E21" s="145" t="str">
        <f>'Crisis Indicator Data'!E18</f>
        <v>COL</v>
      </c>
      <c r="F21" s="244">
        <f>IF('Crisis Indicator Data'!F18="x","x",IF(LOG('Crisis Indicator Data'!F18)&lt;F$4,0,IF(LOG('Crisis Indicator Data'!F18)&gt;F$3,5,ROUND(5-(F$3-LOG('Crisis Indicator Data'!F18))/(F$3-F$4)*5,1))))</f>
        <v>3.4</v>
      </c>
      <c r="G21" s="141">
        <f>IF('Crisis Indicator Data'!F18="x","x",IF(B21="Regional crisis",('Crisis Indicator Data'!F18/VLOOKUP('Impact of the crisis'!$C21,'Regional Crises'!$B$1:$R$66,4,FALSE)),'Crisis Indicator Data'!F18/VLOOKUP('Impact of the crisis'!$E21,'Country Indicator Data'!$B$4:$P$300,15,FALSE)))</f>
        <v>0.10012888688598467</v>
      </c>
      <c r="H21" s="238">
        <f t="shared" si="0"/>
        <v>0.4</v>
      </c>
      <c r="I21" s="238">
        <f t="shared" si="1"/>
        <v>1.9</v>
      </c>
      <c r="J21" s="238">
        <f>IF('Crisis Indicator Data'!G18="x","x",IF(LOG('Crisis Indicator Data'!G18)&lt;J$4,0,IF(LOG('Crisis Indicator Data'!G18)&gt;J$3,5,ROUND(5-(J$3-LOG('Crisis Indicator Data'!G18))/(J$3-J$4)*5,1))))</f>
        <v>4.5</v>
      </c>
      <c r="K21" s="141">
        <f>IF('Crisis Indicator Data'!G18="x","x",IF(B21="Regional crisis",('Crisis Indicator Data'!G18/VLOOKUP('Impact of the crisis'!$C21,'Regional Crises'!$B$1:$R$66,5,FALSE)),'Crisis Indicator Data'!G18/VLOOKUP('Impact of the crisis'!$E21,'Country Indicator Data'!$B$4:$P$300,14,FALSE)))</f>
        <v>0.43759443339960241</v>
      </c>
      <c r="L21" s="238">
        <f t="shared" si="2"/>
        <v>2.2000000000000002</v>
      </c>
      <c r="M21" s="238">
        <f t="shared" si="3"/>
        <v>3.35</v>
      </c>
      <c r="N21" s="238">
        <f t="shared" si="4"/>
        <v>2.7</v>
      </c>
      <c r="O21" s="238">
        <f>IF('Crisis Indicator Data'!H18="x","x",IF('Crisis Indicator Data'!H18=0,0,IF(LOG('Crisis Indicator Data'!H18)&lt;O$4,0,IF(LOG('Crisis Indicator Data'!H18)&gt;O$3,5,ROUND(5-(O$3-LOG('Crisis Indicator Data'!H18))/(O$3-O$4)*5,1)))))</f>
        <v>3.8</v>
      </c>
      <c r="P21" s="141">
        <f>IF('Crisis Indicator Data'!H18="x","x",'Crisis Indicator Data'!H18/'Crisis Indicator Data'!G18)</f>
        <v>0.26504929353505063</v>
      </c>
      <c r="Q21" s="238">
        <f t="shared" si="5"/>
        <v>1.3</v>
      </c>
      <c r="R21" s="238">
        <f t="shared" si="6"/>
        <v>2.5499999999999998</v>
      </c>
      <c r="S21" s="238">
        <f>IF('Crisis Indicator Data'!I18="x","x",IF('Crisis Indicator Data'!I18=0,0,IF(LOG('Crisis Indicator Data'!I18)&lt;S$4,0,IF(LOG('Crisis Indicator Data'!I18)&gt;S$3,5,ROUND(5-(S$3-LOG('Crisis Indicator Data'!I18))/(S$3-S$4)*5,1)))))</f>
        <v>4.5999999999999996</v>
      </c>
      <c r="T21" s="141">
        <f>IF('Crisis Indicator Data'!H18="x","x",IF('Crisis Indicator Data'!I18="x","x",'Crisis Indicator Data'!I18/'Crisis Indicator Data'!H18))</f>
        <v>0.26516969489201236</v>
      </c>
      <c r="U21" s="238">
        <f t="shared" si="7"/>
        <v>5</v>
      </c>
      <c r="V21" s="238">
        <f t="shared" si="8"/>
        <v>4.8</v>
      </c>
      <c r="W21" s="238" t="str">
        <f>IF('Crisis Indicator Data'!L18="x","x",IF('Crisis Indicator Data'!L18=0,0,IF(LOG('Crisis Indicator Data'!L18)&lt;W$4,0,IF(LOG('Crisis Indicator Data'!L18)&gt;W$3,5,ROUND(5-(W$3-LOG('Crisis Indicator Data'!L18))/(W$3-W$4)*5,1)))))</f>
        <v>x</v>
      </c>
      <c r="X21" s="245" t="str">
        <f>IF(OR('Crisis Indicator Data'!L18="x",'Crisis Indicator Data'!H18="x"),"x",'Crisis Indicator Data'!L18/'Crisis Indicator Data'!H18)</f>
        <v>x</v>
      </c>
      <c r="Y21" s="238" t="str">
        <f t="shared" si="9"/>
        <v>x</v>
      </c>
      <c r="Z21" s="238" t="str">
        <f t="shared" si="10"/>
        <v>x</v>
      </c>
      <c r="AA21" s="238">
        <f t="shared" si="11"/>
        <v>4.8</v>
      </c>
      <c r="AB21" s="246">
        <f t="shared" si="12"/>
        <v>3.9</v>
      </c>
    </row>
    <row r="22" spans="1:28" x14ac:dyDescent="0.35">
      <c r="A22" s="143" t="str">
        <f>'Crisis Indicator Data'!A19</f>
        <v>Nicaraguan refugees in Costa Rica</v>
      </c>
      <c r="B22" s="144" t="str">
        <f>'Crisis Indicator Data'!B19</f>
        <v>International displacement</v>
      </c>
      <c r="C22" s="144" t="str">
        <f>'Crisis Indicator Data'!C19</f>
        <v>CRI002</v>
      </c>
      <c r="D22" s="144" t="str">
        <f>'Crisis Indicator Data'!D19</f>
        <v>Costa Rica</v>
      </c>
      <c r="E22" s="145" t="str">
        <f>'Crisis Indicator Data'!E19</f>
        <v>CRI</v>
      </c>
      <c r="F22" s="244">
        <f>IF('Crisis Indicator Data'!F19="x","x",IF(LOG('Crisis Indicator Data'!F19)&lt;F$4,0,IF(LOG('Crisis Indicator Data'!F19)&gt;F$3,5,ROUND(5-(F$3-LOG('Crisis Indicator Data'!F19))/(F$3-F$4)*5,1))))</f>
        <v>1.2</v>
      </c>
      <c r="G22" s="141">
        <f>IF('Crisis Indicator Data'!F19="x","x",IF(B22="Regional crisis",('Crisis Indicator Data'!F19/VLOOKUP('Impact of the crisis'!$C22,'Regional Crises'!$B$1:$R$66,4,FALSE)),'Crisis Indicator Data'!F19/VLOOKUP('Impact of the crisis'!$E22,'Country Indicator Data'!$B$4:$P$300,15,FALSE)))</f>
        <v>9.7258127692910298E-2</v>
      </c>
      <c r="H22" s="238">
        <f t="shared" si="0"/>
        <v>0.4</v>
      </c>
      <c r="I22" s="238">
        <f t="shared" si="1"/>
        <v>0.8</v>
      </c>
      <c r="J22" s="238">
        <f>IF('Crisis Indicator Data'!G19="x","x",IF(LOG('Crisis Indicator Data'!G19)&lt;J$4,0,IF(LOG('Crisis Indicator Data'!G19)&gt;J$3,5,ROUND(5-(J$3-LOG('Crisis Indicator Data'!G19))/(J$3-J$4)*5,1))))</f>
        <v>0.8</v>
      </c>
      <c r="K22" s="141">
        <f>IF('Crisis Indicator Data'!G19="x","x",IF(B22="Regional crisis",('Crisis Indicator Data'!G19/VLOOKUP('Impact of the crisis'!$C22,'Regional Crises'!$B$1:$R$66,5,FALSE)),'Crisis Indicator Data'!G19/VLOOKUP('Impact of the crisis'!$E22,'Country Indicator Data'!$B$4:$P$300,14,FALSE)))</f>
        <v>0.33288435635943814</v>
      </c>
      <c r="L22" s="238">
        <f t="shared" si="2"/>
        <v>1.6</v>
      </c>
      <c r="M22" s="238">
        <f t="shared" si="3"/>
        <v>1.2000000000000002</v>
      </c>
      <c r="N22" s="238">
        <f t="shared" si="4"/>
        <v>1</v>
      </c>
      <c r="O22" s="238">
        <f>IF('Crisis Indicator Data'!H19="x","x",IF('Crisis Indicator Data'!H19=0,0,IF(LOG('Crisis Indicator Data'!H19)&lt;O$4,0,IF(LOG('Crisis Indicator Data'!H19)&gt;O$3,5,ROUND(5-(O$3-LOG('Crisis Indicator Data'!H19))/(O$3-O$4)*5,1)))))</f>
        <v>0.7</v>
      </c>
      <c r="P22" s="141">
        <f>IF('Crisis Indicator Data'!H19="x","x",'Crisis Indicator Data'!H19/'Crisis Indicator Data'!G19)</f>
        <v>4.971098265895954E-2</v>
      </c>
      <c r="Q22" s="238">
        <f t="shared" si="5"/>
        <v>0.2</v>
      </c>
      <c r="R22" s="238">
        <f t="shared" si="6"/>
        <v>0.44999999999999996</v>
      </c>
      <c r="S22" s="238">
        <f>IF('Crisis Indicator Data'!I19="x","x",IF('Crisis Indicator Data'!I19=0,0,IF(LOG('Crisis Indicator Data'!I19)&lt;S$4,0,IF(LOG('Crisis Indicator Data'!I19)&gt;S$3,5,ROUND(5-(S$3-LOG('Crisis Indicator Data'!I19))/(S$3-S$4)*5,1)))))</f>
        <v>2.8</v>
      </c>
      <c r="T22" s="141">
        <f>IF('Crisis Indicator Data'!H19="x","x",IF('Crisis Indicator Data'!I19="x","x",'Crisis Indicator Data'!I19/'Crisis Indicator Data'!H19))</f>
        <v>1</v>
      </c>
      <c r="U22" s="238">
        <f t="shared" si="7"/>
        <v>5</v>
      </c>
      <c r="V22" s="238">
        <f t="shared" si="8"/>
        <v>3.9</v>
      </c>
      <c r="W22" s="238">
        <f>IF('Crisis Indicator Data'!L19="x","x",IF('Crisis Indicator Data'!L19=0,0,IF(LOG('Crisis Indicator Data'!L19)&lt;W$4,0,IF(LOG('Crisis Indicator Data'!L19)&gt;W$3,5,ROUND(5-(W$3-LOG('Crisis Indicator Data'!L19))/(W$3-W$4)*5,1)))))</f>
        <v>0</v>
      </c>
      <c r="X22" s="245">
        <f>IF(OR('Crisis Indicator Data'!L19="x",'Crisis Indicator Data'!H19="x"),"x",'Crisis Indicator Data'!L19/'Crisis Indicator Data'!H19)</f>
        <v>0</v>
      </c>
      <c r="Y22" s="238">
        <f t="shared" si="9"/>
        <v>0</v>
      </c>
      <c r="Z22" s="238">
        <f t="shared" si="10"/>
        <v>0</v>
      </c>
      <c r="AA22" s="238">
        <f t="shared" si="11"/>
        <v>2.4</v>
      </c>
      <c r="AB22" s="246">
        <f t="shared" si="12"/>
        <v>1.5</v>
      </c>
    </row>
    <row r="23" spans="1:28" x14ac:dyDescent="0.35">
      <c r="A23" s="143" t="str">
        <f>'Crisis Indicator Data'!A20</f>
        <v>Multiple crises in Djibouti</v>
      </c>
      <c r="B23" s="144" t="str">
        <f>'Crisis Indicator Data'!B20</f>
        <v>Multiple crises country</v>
      </c>
      <c r="C23" s="144" t="str">
        <f>'Crisis Indicator Data'!C20</f>
        <v>DJI001</v>
      </c>
      <c r="D23" s="144" t="str">
        <f>'Crisis Indicator Data'!D20</f>
        <v>Djibouti</v>
      </c>
      <c r="E23" s="145" t="str">
        <f>'Crisis Indicator Data'!E20</f>
        <v>DJI</v>
      </c>
      <c r="F23" s="244">
        <f>IF('Crisis Indicator Data'!F20="x","x",IF(LOG('Crisis Indicator Data'!F20)&lt;F$4,0,IF(LOG('Crisis Indicator Data'!F20)&gt;F$3,5,ROUND(5-(F$3-LOG('Crisis Indicator Data'!F20))/(F$3-F$4)*5,1))))</f>
        <v>2.2999999999999998</v>
      </c>
      <c r="G23" s="141">
        <f>IF('Crisis Indicator Data'!F20="x","x",IF(B23="Regional crisis",('Crisis Indicator Data'!F20/VLOOKUP('Impact of the crisis'!$C23,'Regional Crises'!$B$1:$R$66,4,FALSE)),'Crisis Indicator Data'!F20/VLOOKUP('Impact of the crisis'!$E23,'Country Indicator Data'!$B$4:$P$300,15,FALSE)))</f>
        <v>1</v>
      </c>
      <c r="H23" s="238">
        <f t="shared" si="0"/>
        <v>5</v>
      </c>
      <c r="I23" s="238">
        <f t="shared" si="1"/>
        <v>3.65</v>
      </c>
      <c r="J23" s="238">
        <f>IF('Crisis Indicator Data'!G20="x","x",IF(LOG('Crisis Indicator Data'!G20)&lt;J$4,0,IF(LOG('Crisis Indicator Data'!G20)&gt;J$3,5,ROUND(5-(J$3-LOG('Crisis Indicator Data'!G20))/(J$3-J$4)*5,1))))</f>
        <v>0</v>
      </c>
      <c r="K23" s="141">
        <f>IF('Crisis Indicator Data'!G20="x","x",IF(B23="Regional crisis",('Crisis Indicator Data'!G20/VLOOKUP('Impact of the crisis'!$C23,'Regional Crises'!$B$1:$R$66,5,FALSE)),'Crisis Indicator Data'!G20/VLOOKUP('Impact of the crisis'!$E23,'Country Indicator Data'!$B$4:$P$300,14,FALSE)))</f>
        <v>1</v>
      </c>
      <c r="L23" s="238">
        <f t="shared" si="2"/>
        <v>5</v>
      </c>
      <c r="M23" s="238">
        <f t="shared" si="3"/>
        <v>2.5</v>
      </c>
      <c r="N23" s="238">
        <f t="shared" si="4"/>
        <v>3.1</v>
      </c>
      <c r="O23" s="238">
        <f>IF('Crisis Indicator Data'!H20="x","x",IF('Crisis Indicator Data'!H20=0,0,IF(LOG('Crisis Indicator Data'!H20)&lt;O$4,0,IF(LOG('Crisis Indicator Data'!H20)&gt;O$3,5,ROUND(5-(O$3-LOG('Crisis Indicator Data'!H20))/(O$3-O$4)*5,1)))))</f>
        <v>2.2000000000000002</v>
      </c>
      <c r="P23" s="141">
        <f>IF('Crisis Indicator Data'!H20="x","x",'Crisis Indicator Data'!H20/'Crisis Indicator Data'!G20)</f>
        <v>0.60410557184750735</v>
      </c>
      <c r="Q23" s="238">
        <f t="shared" si="5"/>
        <v>3</v>
      </c>
      <c r="R23" s="238">
        <f t="shared" si="6"/>
        <v>2.6</v>
      </c>
      <c r="S23" s="238">
        <f>IF('Crisis Indicator Data'!I20="x","x",IF('Crisis Indicator Data'!I20=0,0,IF(LOG('Crisis Indicator Data'!I20)&lt;S$4,0,IF(LOG('Crisis Indicator Data'!I20)&gt;S$3,5,ROUND(5-(S$3-LOG('Crisis Indicator Data'!I20))/(S$3-S$4)*5,1)))))</f>
        <v>2.2000000000000002</v>
      </c>
      <c r="T23" s="141">
        <f>IF('Crisis Indicator Data'!H20="x","x",IF('Crisis Indicator Data'!I20="x","x",'Crisis Indicator Data'!I20/'Crisis Indicator Data'!H20))</f>
        <v>5.6634304207119741E-2</v>
      </c>
      <c r="U23" s="238">
        <f t="shared" si="7"/>
        <v>1.9</v>
      </c>
      <c r="V23" s="238">
        <f t="shared" si="8"/>
        <v>2.1</v>
      </c>
      <c r="W23" s="238">
        <f>IF('Crisis Indicator Data'!L20="x","x",IF('Crisis Indicator Data'!L20=0,0,IF(LOG('Crisis Indicator Data'!L20)&lt;W$4,0,IF(LOG('Crisis Indicator Data'!L20)&gt;W$3,5,ROUND(5-(W$3-LOG('Crisis Indicator Data'!L20))/(W$3-W$4)*5,1)))))</f>
        <v>1.1000000000000001</v>
      </c>
      <c r="X23" s="245">
        <f>IF(OR('Crisis Indicator Data'!L20="x",'Crisis Indicator Data'!H20="x"),"x",'Crisis Indicator Data'!L20/'Crisis Indicator Data'!H20)</f>
        <v>9.7087378640776696E-6</v>
      </c>
      <c r="Y23" s="238">
        <f t="shared" si="9"/>
        <v>0.5</v>
      </c>
      <c r="Z23" s="238">
        <f t="shared" si="10"/>
        <v>0.8</v>
      </c>
      <c r="AA23" s="238">
        <f t="shared" si="11"/>
        <v>1.5</v>
      </c>
      <c r="AB23" s="246">
        <f t="shared" si="12"/>
        <v>2.1</v>
      </c>
    </row>
    <row r="24" spans="1:28" x14ac:dyDescent="0.35">
      <c r="A24" s="143" t="str">
        <f>'Crisis Indicator Data'!A21</f>
        <v>Mixed migration in Djibouti</v>
      </c>
      <c r="B24" s="144" t="str">
        <f>'Crisis Indicator Data'!B21</f>
        <v>International displacement</v>
      </c>
      <c r="C24" s="144" t="str">
        <f>'Crisis Indicator Data'!C21</f>
        <v>DJI002</v>
      </c>
      <c r="D24" s="144" t="str">
        <f>'Crisis Indicator Data'!D21</f>
        <v>Djibouti</v>
      </c>
      <c r="E24" s="145" t="str">
        <f>'Crisis Indicator Data'!E21</f>
        <v>DJI</v>
      </c>
      <c r="F24" s="244">
        <f>IF('Crisis Indicator Data'!F21="x","x",IF(LOG('Crisis Indicator Data'!F21)&lt;F$4,0,IF(LOG('Crisis Indicator Data'!F21)&gt;F$3,5,ROUND(5-(F$3-LOG('Crisis Indicator Data'!F21))/(F$3-F$4)*5,1))))</f>
        <v>2.2999999999999998</v>
      </c>
      <c r="G24" s="141">
        <f>IF('Crisis Indicator Data'!F21="x","x",IF(B24="Regional crisis",('Crisis Indicator Data'!F21/VLOOKUP('Impact of the crisis'!$C24,'Regional Crises'!$B$1:$R$66,4,FALSE)),'Crisis Indicator Data'!F21/VLOOKUP('Impact of the crisis'!$E24,'Country Indicator Data'!$B$4:$P$300,15,FALSE)))</f>
        <v>1</v>
      </c>
      <c r="H24" s="238">
        <f t="shared" si="0"/>
        <v>5</v>
      </c>
      <c r="I24" s="238">
        <f t="shared" si="1"/>
        <v>3.65</v>
      </c>
      <c r="J24" s="238">
        <f>IF('Crisis Indicator Data'!G21="x","x",IF(LOG('Crisis Indicator Data'!G21)&lt;J$4,0,IF(LOG('Crisis Indicator Data'!G21)&gt;J$3,5,ROUND(5-(J$3-LOG('Crisis Indicator Data'!G21))/(J$3-J$4)*5,1))))</f>
        <v>0</v>
      </c>
      <c r="K24" s="141">
        <f>IF('Crisis Indicator Data'!G21="x","x",IF(B24="Regional crisis",('Crisis Indicator Data'!G21/VLOOKUP('Impact of the crisis'!$C24,'Regional Crises'!$B$1:$R$66,5,FALSE)),'Crisis Indicator Data'!G21/VLOOKUP('Impact of the crisis'!$E24,'Country Indicator Data'!$B$4:$P$300,14,FALSE)))</f>
        <v>1</v>
      </c>
      <c r="L24" s="238">
        <f t="shared" si="2"/>
        <v>5</v>
      </c>
      <c r="M24" s="238">
        <f t="shared" si="3"/>
        <v>2.5</v>
      </c>
      <c r="N24" s="238">
        <f t="shared" si="4"/>
        <v>3.1</v>
      </c>
      <c r="O24" s="238">
        <f>IF('Crisis Indicator Data'!H21="x","x",IF('Crisis Indicator Data'!H21=0,0,IF(LOG('Crisis Indicator Data'!H21)&lt;O$4,0,IF(LOG('Crisis Indicator Data'!H21)&gt;O$3,5,ROUND(5-(O$3-LOG('Crisis Indicator Data'!H21))/(O$3-O$4)*5,1)))))</f>
        <v>0.1</v>
      </c>
      <c r="P24" s="141">
        <f>IF('Crisis Indicator Data'!H21="x","x",'Crisis Indicator Data'!H21/'Crisis Indicator Data'!G21)</f>
        <v>3.4213098729227759E-2</v>
      </c>
      <c r="Q24" s="238">
        <f t="shared" si="5"/>
        <v>0.1</v>
      </c>
      <c r="R24" s="238">
        <f t="shared" si="6"/>
        <v>0.1</v>
      </c>
      <c r="S24" s="238">
        <f>IF('Crisis Indicator Data'!I21="x","x",IF('Crisis Indicator Data'!I21=0,0,IF(LOG('Crisis Indicator Data'!I21)&lt;S$4,0,IF(LOG('Crisis Indicator Data'!I21)&gt;S$3,5,ROUND(5-(S$3-LOG('Crisis Indicator Data'!I21))/(S$3-S$4)*5,1)))))</f>
        <v>2.2000000000000002</v>
      </c>
      <c r="T24" s="141">
        <f>IF('Crisis Indicator Data'!H21="x","x",IF('Crisis Indicator Data'!I21="x","x",'Crisis Indicator Data'!I21/'Crisis Indicator Data'!H21))</f>
        <v>1</v>
      </c>
      <c r="U24" s="238">
        <f t="shared" si="7"/>
        <v>5</v>
      </c>
      <c r="V24" s="238">
        <f t="shared" si="8"/>
        <v>3.6</v>
      </c>
      <c r="W24" s="238">
        <f>IF('Crisis Indicator Data'!L21="x","x",IF('Crisis Indicator Data'!L21=0,0,IF(LOG('Crisis Indicator Data'!L21)&lt;W$4,0,IF(LOG('Crisis Indicator Data'!L21)&gt;W$3,5,ROUND(5-(W$3-LOG('Crisis Indicator Data'!L21))/(W$3-W$4)*5,1)))))</f>
        <v>0</v>
      </c>
      <c r="X24" s="245">
        <f>IF(OR('Crisis Indicator Data'!L21="x",'Crisis Indicator Data'!H21="x"),"x",'Crisis Indicator Data'!L21/'Crisis Indicator Data'!H21)</f>
        <v>0</v>
      </c>
      <c r="Y24" s="238">
        <f t="shared" si="9"/>
        <v>0</v>
      </c>
      <c r="Z24" s="238">
        <f t="shared" si="10"/>
        <v>0</v>
      </c>
      <c r="AA24" s="238">
        <f t="shared" si="11"/>
        <v>2.2000000000000002</v>
      </c>
      <c r="AB24" s="246">
        <f t="shared" si="12"/>
        <v>1.3</v>
      </c>
    </row>
    <row r="25" spans="1:28" x14ac:dyDescent="0.35">
      <c r="A25" s="143" t="str">
        <f>'Crisis Indicator Data'!A22</f>
        <v>Drought in Djibouti</v>
      </c>
      <c r="B25" s="144" t="str">
        <f>'Crisis Indicator Data'!B22</f>
        <v>Drought</v>
      </c>
      <c r="C25" s="144" t="str">
        <f>'Crisis Indicator Data'!C22</f>
        <v>DJI003</v>
      </c>
      <c r="D25" s="144" t="str">
        <f>'Crisis Indicator Data'!D22</f>
        <v>Djibouti</v>
      </c>
      <c r="E25" s="145" t="str">
        <f>'Crisis Indicator Data'!E22</f>
        <v>DJI</v>
      </c>
      <c r="F25" s="244">
        <f>IF('Crisis Indicator Data'!F22="x","x",IF(LOG('Crisis Indicator Data'!F22)&lt;F$4,0,IF(LOG('Crisis Indicator Data'!F22)&gt;F$3,5,ROUND(5-(F$3-LOG('Crisis Indicator Data'!F22))/(F$3-F$4)*5,1))))</f>
        <v>2.2999999999999998</v>
      </c>
      <c r="G25" s="141">
        <f>IF('Crisis Indicator Data'!F22="x","x",IF(B25="Regional crisis",('Crisis Indicator Data'!F22/VLOOKUP('Impact of the crisis'!$C25,'Regional Crises'!$B$1:$R$66,4,FALSE)),'Crisis Indicator Data'!F22/VLOOKUP('Impact of the crisis'!$E25,'Country Indicator Data'!$B$4:$P$300,15,FALSE)))</f>
        <v>1</v>
      </c>
      <c r="H25" s="238">
        <f t="shared" si="0"/>
        <v>5</v>
      </c>
      <c r="I25" s="238">
        <f t="shared" si="1"/>
        <v>3.65</v>
      </c>
      <c r="J25" s="238">
        <f>IF('Crisis Indicator Data'!G22="x","x",IF(LOG('Crisis Indicator Data'!G22)&lt;J$4,0,IF(LOG('Crisis Indicator Data'!G22)&gt;J$3,5,ROUND(5-(J$3-LOG('Crisis Indicator Data'!G22))/(J$3-J$4)*5,1))))</f>
        <v>0</v>
      </c>
      <c r="K25" s="141">
        <f>IF('Crisis Indicator Data'!G22="x","x",IF(B25="Regional crisis",('Crisis Indicator Data'!G22/VLOOKUP('Impact of the crisis'!$C25,'Regional Crises'!$B$1:$R$66,5,FALSE)),'Crisis Indicator Data'!G22/VLOOKUP('Impact of the crisis'!$E25,'Country Indicator Data'!$B$4:$P$300,14,FALSE)))</f>
        <v>1</v>
      </c>
      <c r="L25" s="238">
        <f t="shared" si="2"/>
        <v>5</v>
      </c>
      <c r="M25" s="238">
        <f t="shared" si="3"/>
        <v>2.5</v>
      </c>
      <c r="N25" s="238">
        <f t="shared" si="4"/>
        <v>3.1</v>
      </c>
      <c r="O25" s="238">
        <f>IF('Crisis Indicator Data'!H22="x","x",IF('Crisis Indicator Data'!H22=0,0,IF(LOG('Crisis Indicator Data'!H22)&lt;O$4,0,IF(LOG('Crisis Indicator Data'!H22)&gt;O$3,5,ROUND(5-(O$3-LOG('Crisis Indicator Data'!H22))/(O$3-O$4)*5,1)))))</f>
        <v>2.1</v>
      </c>
      <c r="P25" s="141">
        <f>IF('Crisis Indicator Data'!H22="x","x",'Crisis Indicator Data'!H22/'Crisis Indicator Data'!G22)</f>
        <v>0.56989247311827962</v>
      </c>
      <c r="Q25" s="238">
        <f t="shared" si="5"/>
        <v>2.8</v>
      </c>
      <c r="R25" s="238">
        <f t="shared" si="6"/>
        <v>2.4500000000000002</v>
      </c>
      <c r="S25" s="238" t="str">
        <f>IF('Crisis Indicator Data'!I22="x","x",IF('Crisis Indicator Data'!I22=0,0,IF(LOG('Crisis Indicator Data'!I22)&lt;S$4,0,IF(LOG('Crisis Indicator Data'!I22)&gt;S$3,5,ROUND(5-(S$3-LOG('Crisis Indicator Data'!I22))/(S$3-S$4)*5,1)))))</f>
        <v>x</v>
      </c>
      <c r="T25" s="141" t="str">
        <f>IF('Crisis Indicator Data'!H22="x","x",IF('Crisis Indicator Data'!I22="x","x",'Crisis Indicator Data'!I22/'Crisis Indicator Data'!H22))</f>
        <v>x</v>
      </c>
      <c r="U25" s="238" t="str">
        <f t="shared" si="7"/>
        <v>x</v>
      </c>
      <c r="V25" s="238" t="str">
        <f t="shared" si="8"/>
        <v>x</v>
      </c>
      <c r="W25" s="238">
        <f>IF('Crisis Indicator Data'!L22="x","x",IF('Crisis Indicator Data'!L22=0,0,IF(LOG('Crisis Indicator Data'!L22)&lt;W$4,0,IF(LOG('Crisis Indicator Data'!L22)&gt;W$3,5,ROUND(5-(W$3-LOG('Crisis Indicator Data'!L22))/(W$3-W$4)*5,1)))))</f>
        <v>0</v>
      </c>
      <c r="X25" s="245">
        <f>IF(OR('Crisis Indicator Data'!L22="x",'Crisis Indicator Data'!H22="x"),"x",'Crisis Indicator Data'!L22/'Crisis Indicator Data'!H22)</f>
        <v>0</v>
      </c>
      <c r="Y25" s="238">
        <f t="shared" si="9"/>
        <v>0</v>
      </c>
      <c r="Z25" s="238">
        <f t="shared" si="10"/>
        <v>0</v>
      </c>
      <c r="AA25" s="238">
        <f t="shared" si="11"/>
        <v>0</v>
      </c>
      <c r="AB25" s="246">
        <f t="shared" si="12"/>
        <v>1.4</v>
      </c>
    </row>
    <row r="26" spans="1:28" x14ac:dyDescent="0.35">
      <c r="A26" s="143" t="str">
        <f>'Crisis Indicator Data'!A23</f>
        <v>Mixed migration flows in Algeria</v>
      </c>
      <c r="B26" s="144" t="str">
        <f>'Crisis Indicator Data'!B23</f>
        <v>International displacement</v>
      </c>
      <c r="C26" s="144" t="str">
        <f>'Crisis Indicator Data'!C23</f>
        <v>DZA002</v>
      </c>
      <c r="D26" s="144" t="str">
        <f>'Crisis Indicator Data'!D23</f>
        <v>Algeria</v>
      </c>
      <c r="E26" s="145" t="str">
        <f>'Crisis Indicator Data'!E23</f>
        <v>DZA</v>
      </c>
      <c r="F26" s="244">
        <f>IF('Crisis Indicator Data'!F23="x","x",IF(LOG('Crisis Indicator Data'!F23)&lt;F$4,0,IF(LOG('Crisis Indicator Data'!F23)&gt;F$3,5,ROUND(5-(F$3-LOG('Crisis Indicator Data'!F23))/(F$3-F$4)*5,1))))</f>
        <v>5</v>
      </c>
      <c r="G26" s="141">
        <f>IF('Crisis Indicator Data'!F23="x","x",IF(B26="Regional crisis",('Crisis Indicator Data'!F23/VLOOKUP('Impact of the crisis'!$C26,'Regional Crises'!$B$1:$R$66,4,FALSE)),'Crisis Indicator Data'!F23/VLOOKUP('Impact of the crisis'!$E26,'Country Indicator Data'!$B$4:$P$300,15,FALSE)))</f>
        <v>0.99968888304815684</v>
      </c>
      <c r="H26" s="238">
        <f t="shared" si="0"/>
        <v>5</v>
      </c>
      <c r="I26" s="238">
        <f t="shared" si="1"/>
        <v>5</v>
      </c>
      <c r="J26" s="238">
        <f>IF('Crisis Indicator Data'!G23="x","x",IF(LOG('Crisis Indicator Data'!G23)&lt;J$4,0,IF(LOG('Crisis Indicator Data'!G23)&gt;J$3,5,ROUND(5-(J$3-LOG('Crisis Indicator Data'!G23))/(J$3-J$4)*5,1))))</f>
        <v>5</v>
      </c>
      <c r="K26" s="141">
        <f>IF('Crisis Indicator Data'!G23="x","x",IF(B26="Regional crisis",('Crisis Indicator Data'!G23/VLOOKUP('Impact of the crisis'!$C26,'Regional Crises'!$B$1:$R$66,5,FALSE)),'Crisis Indicator Data'!G23/VLOOKUP('Impact of the crisis'!$E26,'Country Indicator Data'!$B$4:$P$300,14,FALSE)))</f>
        <v>1</v>
      </c>
      <c r="L26" s="238">
        <f t="shared" si="2"/>
        <v>5</v>
      </c>
      <c r="M26" s="238">
        <f t="shared" si="3"/>
        <v>5</v>
      </c>
      <c r="N26" s="238">
        <f t="shared" si="4"/>
        <v>5</v>
      </c>
      <c r="O26" s="238" t="str">
        <f>IF('Crisis Indicator Data'!H23="x","x",IF('Crisis Indicator Data'!H23=0,0,IF(LOG('Crisis Indicator Data'!H23)&lt;O$4,0,IF(LOG('Crisis Indicator Data'!H23)&gt;O$3,5,ROUND(5-(O$3-LOG('Crisis Indicator Data'!H23))/(O$3-O$4)*5,1)))))</f>
        <v>x</v>
      </c>
      <c r="P26" s="141" t="str">
        <f>IF('Crisis Indicator Data'!H23="x","x",'Crisis Indicator Data'!H23/'Crisis Indicator Data'!G23)</f>
        <v>x</v>
      </c>
      <c r="Q26" s="238" t="str">
        <f t="shared" si="5"/>
        <v>x</v>
      </c>
      <c r="R26" s="238" t="str">
        <f t="shared" si="6"/>
        <v>x</v>
      </c>
      <c r="S26" s="238" t="str">
        <f>IF('Crisis Indicator Data'!I23="x","x",IF('Crisis Indicator Data'!I23=0,0,IF(LOG('Crisis Indicator Data'!I23)&lt;S$4,0,IF(LOG('Crisis Indicator Data'!I23)&gt;S$3,5,ROUND(5-(S$3-LOG('Crisis Indicator Data'!I23))/(S$3-S$4)*5,1)))))</f>
        <v>x</v>
      </c>
      <c r="T26" s="141" t="str">
        <f>IF('Crisis Indicator Data'!H23="x","x",IF('Crisis Indicator Data'!I23="x","x",'Crisis Indicator Data'!I23/'Crisis Indicator Data'!H23))</f>
        <v>x</v>
      </c>
      <c r="U26" s="238" t="str">
        <f t="shared" si="7"/>
        <v>x</v>
      </c>
      <c r="V26" s="238" t="str">
        <f t="shared" si="8"/>
        <v>x</v>
      </c>
      <c r="W26" s="238">
        <f>IF('Crisis Indicator Data'!L23="x","x",IF('Crisis Indicator Data'!L23=0,0,IF(LOG('Crisis Indicator Data'!L23)&lt;W$4,0,IF(LOG('Crisis Indicator Data'!L23)&gt;W$3,5,ROUND(5-(W$3-LOG('Crisis Indicator Data'!L23))/(W$3-W$4)*5,1)))))</f>
        <v>4.2</v>
      </c>
      <c r="X26" s="245" t="str">
        <f>IF(OR('Crisis Indicator Data'!L23="x",'Crisis Indicator Data'!H23="x"),"x",'Crisis Indicator Data'!L23/'Crisis Indicator Data'!H23)</f>
        <v>x</v>
      </c>
      <c r="Y26" s="238" t="str">
        <f t="shared" si="9"/>
        <v>x</v>
      </c>
      <c r="Z26" s="238">
        <f t="shared" si="10"/>
        <v>4.2</v>
      </c>
      <c r="AA26" s="238">
        <f t="shared" si="11"/>
        <v>4.2</v>
      </c>
      <c r="AB26" s="246">
        <f t="shared" si="12"/>
        <v>4.2</v>
      </c>
    </row>
    <row r="27" spans="1:28" x14ac:dyDescent="0.35">
      <c r="A27" s="143" t="str">
        <f>'Crisis Indicator Data'!A24</f>
        <v>Sahrawi refugees in Algeria</v>
      </c>
      <c r="B27" s="144" t="str">
        <f>'Crisis Indicator Data'!B24</f>
        <v>International displacement</v>
      </c>
      <c r="C27" s="144" t="str">
        <f>'Crisis Indicator Data'!C24</f>
        <v>DZA003</v>
      </c>
      <c r="D27" s="144" t="str">
        <f>'Crisis Indicator Data'!D24</f>
        <v>Algeria</v>
      </c>
      <c r="E27" s="145" t="str">
        <f>'Crisis Indicator Data'!E24</f>
        <v>DZA</v>
      </c>
      <c r="F27" s="244">
        <f>IF('Crisis Indicator Data'!F24="x","x",IF(LOG('Crisis Indicator Data'!F24)&lt;F$4,0,IF(LOG('Crisis Indicator Data'!F24)&gt;F$3,5,ROUND(5-(F$3-LOG('Crisis Indicator Data'!F24))/(F$3-F$4)*5,1))))</f>
        <v>3.7</v>
      </c>
      <c r="G27" s="141">
        <f>IF('Crisis Indicator Data'!F24="x","x",IF(B27="Regional crisis",('Crisis Indicator Data'!F24/VLOOKUP('Impact of the crisis'!$C27,'Regional Crises'!$B$1:$R$66,4,FALSE)),'Crisis Indicator Data'!F24/VLOOKUP('Impact of the crisis'!$E27,'Country Indicator Data'!$B$4:$P$300,15,FALSE)))</f>
        <v>6.6757888452186873E-2</v>
      </c>
      <c r="H27" s="238">
        <f t="shared" si="0"/>
        <v>0.2</v>
      </c>
      <c r="I27" s="238">
        <f t="shared" si="1"/>
        <v>1.9500000000000002</v>
      </c>
      <c r="J27" s="238">
        <f>IF('Crisis Indicator Data'!G24="x","x",IF(LOG('Crisis Indicator Data'!G24)&lt;J$4,0,IF(LOG('Crisis Indicator Data'!G24)&gt;J$3,5,ROUND(5-(J$3-LOG('Crisis Indicator Data'!G24))/(J$3-J$4)*5,1))))</f>
        <v>0</v>
      </c>
      <c r="K27" s="141">
        <f>IF('Crisis Indicator Data'!G24="x","x",IF(B27="Regional crisis",('Crisis Indicator Data'!G24/VLOOKUP('Impact of the crisis'!$C27,'Regional Crises'!$B$1:$R$66,5,FALSE)),'Crisis Indicator Data'!G24/VLOOKUP('Impact of the crisis'!$E27,'Country Indicator Data'!$B$4:$P$300,14,FALSE)))</f>
        <v>5.1740139211136887E-3</v>
      </c>
      <c r="L27" s="238">
        <f t="shared" si="2"/>
        <v>0</v>
      </c>
      <c r="M27" s="238">
        <f t="shared" si="3"/>
        <v>0</v>
      </c>
      <c r="N27" s="238">
        <f t="shared" si="4"/>
        <v>1.1000000000000001</v>
      </c>
      <c r="O27" s="238">
        <f>IF('Crisis Indicator Data'!H24="x","x",IF('Crisis Indicator Data'!H24=0,0,IF(LOG('Crisis Indicator Data'!H24)&lt;O$4,0,IF(LOG('Crisis Indicator Data'!H24)&gt;O$3,5,ROUND(5-(O$3-LOG('Crisis Indicator Data'!H24))/(O$3-O$4)*5,1)))))</f>
        <v>1.2</v>
      </c>
      <c r="P27" s="141">
        <f>IF('Crisis Indicator Data'!H24="x","x",'Crisis Indicator Data'!H24/'Crisis Indicator Data'!G24)</f>
        <v>0.78026905829596416</v>
      </c>
      <c r="Q27" s="238">
        <f t="shared" si="5"/>
        <v>3.9</v>
      </c>
      <c r="R27" s="238">
        <f t="shared" si="6"/>
        <v>2.5499999999999998</v>
      </c>
      <c r="S27" s="238">
        <f>IF('Crisis Indicator Data'!I24="x","x",IF('Crisis Indicator Data'!I24=0,0,IF(LOG('Crisis Indicator Data'!I24)&lt;S$4,0,IF(LOG('Crisis Indicator Data'!I24)&gt;S$3,5,ROUND(5-(S$3-LOG('Crisis Indicator Data'!I24))/(S$3-S$4)*5,1)))))</f>
        <v>3.2</v>
      </c>
      <c r="T27" s="141">
        <f>IF('Crisis Indicator Data'!H24="x","x",IF('Crisis Indicator Data'!I24="x","x",'Crisis Indicator Data'!I24/'Crisis Indicator Data'!H24))</f>
        <v>1</v>
      </c>
      <c r="U27" s="238">
        <f t="shared" si="7"/>
        <v>5</v>
      </c>
      <c r="V27" s="238">
        <f t="shared" si="8"/>
        <v>4.0999999999999996</v>
      </c>
      <c r="W27" s="238">
        <f>IF('Crisis Indicator Data'!L24="x","x",IF('Crisis Indicator Data'!L24=0,0,IF(LOG('Crisis Indicator Data'!L24)&lt;W$4,0,IF(LOG('Crisis Indicator Data'!L24)&gt;W$3,5,ROUND(5-(W$3-LOG('Crisis Indicator Data'!L24))/(W$3-W$4)*5,1)))))</f>
        <v>0</v>
      </c>
      <c r="X27" s="245">
        <f>IF(OR('Crisis Indicator Data'!L24="x",'Crisis Indicator Data'!H24="x"),"x",'Crisis Indicator Data'!L24/'Crisis Indicator Data'!H24)</f>
        <v>0</v>
      </c>
      <c r="Y27" s="238">
        <f t="shared" si="9"/>
        <v>0</v>
      </c>
      <c r="Z27" s="238">
        <f t="shared" si="10"/>
        <v>0</v>
      </c>
      <c r="AA27" s="238">
        <f t="shared" si="11"/>
        <v>2.6</v>
      </c>
      <c r="AB27" s="246">
        <f t="shared" si="12"/>
        <v>2.6</v>
      </c>
    </row>
    <row r="28" spans="1:28" x14ac:dyDescent="0.35">
      <c r="A28" s="143" t="str">
        <f>'Crisis Indicator Data'!A25</f>
        <v>Multiple crises in Algeria</v>
      </c>
      <c r="B28" s="144" t="str">
        <f>'Crisis Indicator Data'!B25</f>
        <v>Multiple crises country</v>
      </c>
      <c r="C28" s="144" t="str">
        <f>'Crisis Indicator Data'!C25</f>
        <v>DZA004</v>
      </c>
      <c r="D28" s="144" t="str">
        <f>'Crisis Indicator Data'!D25</f>
        <v>Algeria</v>
      </c>
      <c r="E28" s="145" t="str">
        <f>'Crisis Indicator Data'!E25</f>
        <v>DZA</v>
      </c>
      <c r="F28" s="244">
        <f>IF('Crisis Indicator Data'!F25="x","x",IF(LOG('Crisis Indicator Data'!F25)&lt;F$4,0,IF(LOG('Crisis Indicator Data'!F25)&gt;F$3,5,ROUND(5-(F$3-LOG('Crisis Indicator Data'!F25))/(F$3-F$4)*5,1))))</f>
        <v>5</v>
      </c>
      <c r="G28" s="141">
        <f>IF('Crisis Indicator Data'!F25="x","x",IF(B28="Regional crisis",('Crisis Indicator Data'!F25/VLOOKUP('Impact of the crisis'!$C28,'Regional Crises'!$B$1:$R$66,4,FALSE)),'Crisis Indicator Data'!F25/VLOOKUP('Impact of the crisis'!$E28,'Country Indicator Data'!$B$4:$P$300,15,FALSE)))</f>
        <v>0.99968888304815684</v>
      </c>
      <c r="H28" s="238">
        <f t="shared" si="0"/>
        <v>5</v>
      </c>
      <c r="I28" s="238">
        <f t="shared" si="1"/>
        <v>5</v>
      </c>
      <c r="J28" s="238">
        <f>IF('Crisis Indicator Data'!G25="x","x",IF(LOG('Crisis Indicator Data'!G25)&lt;J$4,0,IF(LOG('Crisis Indicator Data'!G25)&gt;J$3,5,ROUND(5-(J$3-LOG('Crisis Indicator Data'!G25))/(J$3-J$4)*5,1))))</f>
        <v>5</v>
      </c>
      <c r="K28" s="141">
        <f>IF('Crisis Indicator Data'!G25="x","x",IF(B28="Regional crisis",('Crisis Indicator Data'!G25/VLOOKUP('Impact of the crisis'!$C28,'Regional Crises'!$B$1:$R$66,5,FALSE)),'Crisis Indicator Data'!G25/VLOOKUP('Impact of the crisis'!$E28,'Country Indicator Data'!$B$4:$P$300,14,FALSE)))</f>
        <v>1</v>
      </c>
      <c r="L28" s="238">
        <f t="shared" si="2"/>
        <v>5</v>
      </c>
      <c r="M28" s="238">
        <f t="shared" si="3"/>
        <v>5</v>
      </c>
      <c r="N28" s="238">
        <f t="shared" si="4"/>
        <v>5</v>
      </c>
      <c r="O28" s="238" t="str">
        <f>IF('Crisis Indicator Data'!H25="x","x",IF('Crisis Indicator Data'!H25=0,0,IF(LOG('Crisis Indicator Data'!H25)&lt;O$4,0,IF(LOG('Crisis Indicator Data'!H25)&gt;O$3,5,ROUND(5-(O$3-LOG('Crisis Indicator Data'!H25))/(O$3-O$4)*5,1)))))</f>
        <v>x</v>
      </c>
      <c r="P28" s="141" t="str">
        <f>IF('Crisis Indicator Data'!H25="x","x",'Crisis Indicator Data'!H25/'Crisis Indicator Data'!G25)</f>
        <v>x</v>
      </c>
      <c r="Q28" s="238" t="str">
        <f t="shared" si="5"/>
        <v>x</v>
      </c>
      <c r="R28" s="238" t="str">
        <f t="shared" si="6"/>
        <v>x</v>
      </c>
      <c r="S28" s="238" t="str">
        <f>IF('Crisis Indicator Data'!I25="x","x",IF('Crisis Indicator Data'!I25=0,0,IF(LOG('Crisis Indicator Data'!I25)&lt;S$4,0,IF(LOG('Crisis Indicator Data'!I25)&gt;S$3,5,ROUND(5-(S$3-LOG('Crisis Indicator Data'!I25))/(S$3-S$4)*5,1)))))</f>
        <v>x</v>
      </c>
      <c r="T28" s="141" t="str">
        <f>IF('Crisis Indicator Data'!H25="x","x",IF('Crisis Indicator Data'!I25="x","x",'Crisis Indicator Data'!I25/'Crisis Indicator Data'!H25))</f>
        <v>x</v>
      </c>
      <c r="U28" s="238" t="str">
        <f t="shared" si="7"/>
        <v>x</v>
      </c>
      <c r="V28" s="238" t="str">
        <f t="shared" si="8"/>
        <v>x</v>
      </c>
      <c r="W28" s="238">
        <f>IF('Crisis Indicator Data'!L25="x","x",IF('Crisis Indicator Data'!L25=0,0,IF(LOG('Crisis Indicator Data'!L25)&lt;W$4,0,IF(LOG('Crisis Indicator Data'!L25)&gt;W$3,5,ROUND(5-(W$3-LOG('Crisis Indicator Data'!L25))/(W$3-W$4)*5,1)))))</f>
        <v>4</v>
      </c>
      <c r="X28" s="245" t="str">
        <f>IF(OR('Crisis Indicator Data'!L25="x",'Crisis Indicator Data'!H25="x"),"x",'Crisis Indicator Data'!L25/'Crisis Indicator Data'!H25)</f>
        <v>x</v>
      </c>
      <c r="Y28" s="238" t="str">
        <f t="shared" si="9"/>
        <v>x</v>
      </c>
      <c r="Z28" s="238">
        <f t="shared" si="10"/>
        <v>4</v>
      </c>
      <c r="AA28" s="238">
        <f t="shared" si="11"/>
        <v>4</v>
      </c>
      <c r="AB28" s="246">
        <f t="shared" si="12"/>
        <v>4</v>
      </c>
    </row>
    <row r="29" spans="1:28" x14ac:dyDescent="0.35">
      <c r="A29" s="143" t="str">
        <f>'Crisis Indicator Data'!A26</f>
        <v>Venezuela displacement in Ecuador</v>
      </c>
      <c r="B29" s="144" t="str">
        <f>'Crisis Indicator Data'!B26</f>
        <v>International displacement</v>
      </c>
      <c r="C29" s="144" t="str">
        <f>'Crisis Indicator Data'!C26</f>
        <v>ECU002</v>
      </c>
      <c r="D29" s="144" t="str">
        <f>'Crisis Indicator Data'!D26</f>
        <v>Ecuador</v>
      </c>
      <c r="E29" s="145" t="str">
        <f>'Crisis Indicator Data'!E26</f>
        <v>ECU</v>
      </c>
      <c r="F29" s="244">
        <f>IF('Crisis Indicator Data'!F26="x","x",IF(LOG('Crisis Indicator Data'!F26)&lt;F$4,0,IF(LOG('Crisis Indicator Data'!F26)&gt;F$3,5,ROUND(5-(F$3-LOG('Crisis Indicator Data'!F26))/(F$3-F$4)*5,1))))</f>
        <v>0.9</v>
      </c>
      <c r="G29" s="141">
        <f>IF('Crisis Indicator Data'!F26="x","x",IF(B29="Regional crisis",('Crisis Indicator Data'!F26/VLOOKUP('Impact of the crisis'!$C29,'Regional Crises'!$B$1:$R$66,4,FALSE)),'Crisis Indicator Data'!F26/VLOOKUP('Impact of the crisis'!$E29,'Country Indicator Data'!$B$4:$P$300,15,FALSE)))</f>
        <v>1.3887099371879529E-2</v>
      </c>
      <c r="H29" s="238">
        <f t="shared" si="0"/>
        <v>0</v>
      </c>
      <c r="I29" s="238">
        <f t="shared" si="1"/>
        <v>0.45</v>
      </c>
      <c r="J29" s="238">
        <f>IF('Crisis Indicator Data'!G26="x","x",IF(LOG('Crisis Indicator Data'!G26)&lt;J$4,0,IF(LOG('Crisis Indicator Data'!G26)&gt;J$3,5,ROUND(5-(J$3-LOG('Crisis Indicator Data'!G26))/(J$3-J$4)*5,1))))</f>
        <v>2.5</v>
      </c>
      <c r="K29" s="141">
        <f>IF('Crisis Indicator Data'!G26="x","x",IF(B29="Regional crisis",('Crisis Indicator Data'!G26/VLOOKUP('Impact of the crisis'!$C29,'Regional Crises'!$B$1:$R$66,5,FALSE)),'Crisis Indicator Data'!G26/VLOOKUP('Impact of the crisis'!$E29,'Country Indicator Data'!$B$4:$P$300,14,FALSE)))</f>
        <v>0.36649602586555302</v>
      </c>
      <c r="L29" s="238">
        <f t="shared" si="2"/>
        <v>1.8</v>
      </c>
      <c r="M29" s="238">
        <f t="shared" si="3"/>
        <v>2.15</v>
      </c>
      <c r="N29" s="238">
        <f t="shared" si="4"/>
        <v>1.4</v>
      </c>
      <c r="O29" s="238">
        <f>IF('Crisis Indicator Data'!H26="x","x",IF('Crisis Indicator Data'!H26=0,0,IF(LOG('Crisis Indicator Data'!H26)&lt;O$4,0,IF(LOG('Crisis Indicator Data'!H26)&gt;O$3,5,ROUND(5-(O$3-LOG('Crisis Indicator Data'!H26))/(O$3-O$4)*5,1)))))</f>
        <v>2.2000000000000002</v>
      </c>
      <c r="P29" s="141">
        <f>IF('Crisis Indicator Data'!H26="x","x",'Crisis Indicator Data'!H26/'Crisis Indicator Data'!G26)</f>
        <v>0.11486859033265943</v>
      </c>
      <c r="Q29" s="238">
        <f t="shared" si="5"/>
        <v>0.5</v>
      </c>
      <c r="R29" s="238">
        <f t="shared" si="6"/>
        <v>1.35</v>
      </c>
      <c r="S29" s="238">
        <f>IF('Crisis Indicator Data'!I26="x","x",IF('Crisis Indicator Data'!I26=0,0,IF(LOG('Crisis Indicator Data'!I26)&lt;S$4,0,IF(LOG('Crisis Indicator Data'!I26)&gt;S$3,5,ROUND(5-(S$3-LOG('Crisis Indicator Data'!I26))/(S$3-S$4)*5,1)))))</f>
        <v>3.7</v>
      </c>
      <c r="T29" s="141">
        <f>IF('Crisis Indicator Data'!H26="x","x",IF('Crisis Indicator Data'!I26="x","x",'Crisis Indicator Data'!I26/'Crisis Indicator Data'!H26))</f>
        <v>0.66559999999999997</v>
      </c>
      <c r="U29" s="238">
        <f t="shared" si="7"/>
        <v>5</v>
      </c>
      <c r="V29" s="238">
        <f t="shared" si="8"/>
        <v>4.4000000000000004</v>
      </c>
      <c r="W29" s="238">
        <f>IF('Crisis Indicator Data'!L26="x","x",IF('Crisis Indicator Data'!L26=0,0,IF(LOG('Crisis Indicator Data'!L26)&lt;W$4,0,IF(LOG('Crisis Indicator Data'!L26)&gt;W$3,5,ROUND(5-(W$3-LOG('Crisis Indicator Data'!L26))/(W$3-W$4)*5,1)))))</f>
        <v>0</v>
      </c>
      <c r="X29" s="245">
        <f>IF(OR('Crisis Indicator Data'!L26="x",'Crisis Indicator Data'!H26="x"),"x",'Crisis Indicator Data'!L26/'Crisis Indicator Data'!H26)</f>
        <v>1.5999999999999999E-6</v>
      </c>
      <c r="Y29" s="238">
        <f t="shared" si="9"/>
        <v>0.1</v>
      </c>
      <c r="Z29" s="238">
        <f t="shared" si="10"/>
        <v>0.1</v>
      </c>
      <c r="AA29" s="238">
        <f t="shared" si="11"/>
        <v>2.9</v>
      </c>
      <c r="AB29" s="246">
        <f t="shared" si="12"/>
        <v>2.2000000000000002</v>
      </c>
    </row>
    <row r="30" spans="1:28" x14ac:dyDescent="0.35">
      <c r="A30" s="143" t="str">
        <f>'Crisis Indicator Data'!A27</f>
        <v>Syrian Refugee Crisis in Egypt</v>
      </c>
      <c r="B30" s="144" t="str">
        <f>'Crisis Indicator Data'!B27</f>
        <v>International displacement</v>
      </c>
      <c r="C30" s="144" t="str">
        <f>'Crisis Indicator Data'!C27</f>
        <v>EGY002</v>
      </c>
      <c r="D30" s="144" t="str">
        <f>'Crisis Indicator Data'!D27</f>
        <v>Egypt</v>
      </c>
      <c r="E30" s="145" t="str">
        <f>'Crisis Indicator Data'!E27</f>
        <v>EGY</v>
      </c>
      <c r="F30" s="244">
        <f>IF('Crisis Indicator Data'!F27="x","x",IF(LOG('Crisis Indicator Data'!F27)&lt;F$4,0,IF(LOG('Crisis Indicator Data'!F27)&gt;F$3,5,ROUND(5-(F$3-LOG('Crisis Indicator Data'!F27))/(F$3-F$4)*5,1))))</f>
        <v>3.3</v>
      </c>
      <c r="G30" s="141">
        <f>IF('Crisis Indicator Data'!F27="x","x",IF(B30="Regional crisis",('Crisis Indicator Data'!F27/VLOOKUP('Impact of the crisis'!$C30,'Regional Crises'!$B$1:$R$66,4,FALSE)),'Crisis Indicator Data'!F27/VLOOKUP('Impact of the crisis'!$E30,'Country Indicator Data'!$B$4:$P$300,15,FALSE)))</f>
        <v>9.1488040584660202E-2</v>
      </c>
      <c r="H30" s="238">
        <f t="shared" si="0"/>
        <v>0.4</v>
      </c>
      <c r="I30" s="238">
        <f t="shared" si="1"/>
        <v>1.8499999999999999</v>
      </c>
      <c r="J30" s="238">
        <f>IF('Crisis Indicator Data'!G27="x","x",IF(LOG('Crisis Indicator Data'!G27)&lt;J$4,0,IF(LOG('Crisis Indicator Data'!G27)&gt;J$3,5,ROUND(5-(J$3-LOG('Crisis Indicator Data'!G27))/(J$3-J$4)*5,1))))</f>
        <v>4.5999999999999996</v>
      </c>
      <c r="K30" s="141">
        <f>IF('Crisis Indicator Data'!G27="x","x",IF(B30="Regional crisis",('Crisis Indicator Data'!G27/VLOOKUP('Impact of the crisis'!$C30,'Regional Crises'!$B$1:$R$66,5,FALSE)),'Crisis Indicator Data'!G27/VLOOKUP('Impact of the crisis'!$E30,'Country Indicator Data'!$B$4:$P$300,14,FALSE)))</f>
        <v>0.23209945411802207</v>
      </c>
      <c r="L30" s="238">
        <f t="shared" si="2"/>
        <v>1.1000000000000001</v>
      </c>
      <c r="M30" s="238">
        <f t="shared" si="3"/>
        <v>2.8499999999999996</v>
      </c>
      <c r="N30" s="238">
        <f t="shared" si="4"/>
        <v>2.4</v>
      </c>
      <c r="O30" s="238">
        <f>IF('Crisis Indicator Data'!H27="x","x",IF('Crisis Indicator Data'!H27=0,0,IF(LOG('Crisis Indicator Data'!H27)&lt;O$4,0,IF(LOG('Crisis Indicator Data'!H27)&gt;O$3,5,ROUND(5-(O$3-LOG('Crisis Indicator Data'!H27))/(O$3-O$4)*5,1)))))</f>
        <v>2.8</v>
      </c>
      <c r="P30" s="141">
        <f>IF('Crisis Indicator Data'!H27="x","x",'Crisis Indicator Data'!H27/'Crisis Indicator Data'!G27)</f>
        <v>6.1759656652360516E-2</v>
      </c>
      <c r="Q30" s="238">
        <f t="shared" si="5"/>
        <v>0.3</v>
      </c>
      <c r="R30" s="238">
        <f t="shared" si="6"/>
        <v>1.5499999999999998</v>
      </c>
      <c r="S30" s="238">
        <f>IF('Crisis Indicator Data'!I27="x","x",IF('Crisis Indicator Data'!I27=0,0,IF(LOG('Crisis Indicator Data'!I27)&lt;S$4,0,IF(LOG('Crisis Indicator Data'!I27)&gt;S$3,5,ROUND(5-(S$3-LOG('Crisis Indicator Data'!I27))/(S$3-S$4)*5,1)))))</f>
        <v>3.9</v>
      </c>
      <c r="T30" s="141">
        <f>IF('Crisis Indicator Data'!H27="x","x",IF('Crisis Indicator Data'!I27="x","x",'Crisis Indicator Data'!I27/'Crisis Indicator Data'!H27))</f>
        <v>0.34954829742876997</v>
      </c>
      <c r="U30" s="238">
        <f t="shared" si="7"/>
        <v>5</v>
      </c>
      <c r="V30" s="238">
        <f t="shared" si="8"/>
        <v>4.5</v>
      </c>
      <c r="W30" s="238">
        <f>IF('Crisis Indicator Data'!L27="x","x",IF('Crisis Indicator Data'!L27=0,0,IF(LOG('Crisis Indicator Data'!L27)&lt;W$4,0,IF(LOG('Crisis Indicator Data'!L27)&gt;W$3,5,ROUND(5-(W$3-LOG('Crisis Indicator Data'!L27))/(W$3-W$4)*5,1)))))</f>
        <v>0</v>
      </c>
      <c r="X30" s="245">
        <f>IF(OR('Crisis Indicator Data'!L27="x",'Crisis Indicator Data'!H27="x"),"x",'Crisis Indicator Data'!L27/'Crisis Indicator Data'!H27)</f>
        <v>0</v>
      </c>
      <c r="Y30" s="238">
        <f t="shared" si="9"/>
        <v>0</v>
      </c>
      <c r="Z30" s="238">
        <f t="shared" si="10"/>
        <v>0</v>
      </c>
      <c r="AA30" s="238">
        <f t="shared" si="11"/>
        <v>2.9</v>
      </c>
      <c r="AB30" s="246">
        <f t="shared" si="12"/>
        <v>2.2999999999999998</v>
      </c>
    </row>
    <row r="31" spans="1:28" x14ac:dyDescent="0.35">
      <c r="A31" s="143" t="str">
        <f>'Crisis Indicator Data'!A28</f>
        <v>Complex crisis in Eritrea</v>
      </c>
      <c r="B31" s="144" t="str">
        <f>'Crisis Indicator Data'!B28</f>
        <v>Complex crisis</v>
      </c>
      <c r="C31" s="144" t="str">
        <f>'Crisis Indicator Data'!C28</f>
        <v>ERI001</v>
      </c>
      <c r="D31" s="144" t="str">
        <f>'Crisis Indicator Data'!D28</f>
        <v>Eritrea</v>
      </c>
      <c r="E31" s="145" t="str">
        <f>'Crisis Indicator Data'!E28</f>
        <v>ERI</v>
      </c>
      <c r="F31" s="244">
        <f>IF('Crisis Indicator Data'!F28="x","x",IF(LOG('Crisis Indicator Data'!F28)&lt;F$4,0,IF(LOG('Crisis Indicator Data'!F28)&gt;F$3,5,ROUND(5-(F$3-LOG('Crisis Indicator Data'!F28))/(F$3-F$4)*5,1))))</f>
        <v>3.3</v>
      </c>
      <c r="G31" s="141">
        <f>IF('Crisis Indicator Data'!F28="x","x",IF(B31="Regional crisis",('Crisis Indicator Data'!F28/VLOOKUP('Impact of the crisis'!$C31,'Regional Crises'!$B$1:$R$66,4,FALSE)),'Crisis Indicator Data'!F28/VLOOKUP('Impact of the crisis'!$E31,'Country Indicator Data'!$B$4:$P$300,15,FALSE)))</f>
        <v>1</v>
      </c>
      <c r="H31" s="238">
        <f t="shared" si="0"/>
        <v>5</v>
      </c>
      <c r="I31" s="238">
        <f t="shared" si="1"/>
        <v>4.1500000000000004</v>
      </c>
      <c r="J31" s="238">
        <f>IF('Crisis Indicator Data'!G28="x","x",IF(LOG('Crisis Indicator Data'!G28)&lt;J$4,0,IF(LOG('Crisis Indicator Data'!G28)&gt;J$3,5,ROUND(5-(J$3-LOG('Crisis Indicator Data'!G28))/(J$3-J$4)*5,1))))</f>
        <v>1.7</v>
      </c>
      <c r="K31" s="141">
        <f>IF('Crisis Indicator Data'!G28="x","x",IF(B31="Regional crisis",('Crisis Indicator Data'!G28/VLOOKUP('Impact of the crisis'!$C31,'Regional Crises'!$B$1:$R$66,5,FALSE)),'Crisis Indicator Data'!G28/VLOOKUP('Impact of the crisis'!$E31,'Country Indicator Data'!$B$4:$P$300,14,FALSE)))</f>
        <v>1</v>
      </c>
      <c r="L31" s="238">
        <f t="shared" si="2"/>
        <v>5</v>
      </c>
      <c r="M31" s="238">
        <f t="shared" si="3"/>
        <v>3.35</v>
      </c>
      <c r="N31" s="238">
        <f t="shared" si="4"/>
        <v>3.8</v>
      </c>
      <c r="O31" s="238">
        <f>IF('Crisis Indicator Data'!H28="x","x",IF('Crisis Indicator Data'!H28=0,0,IF(LOG('Crisis Indicator Data'!H28)&lt;O$4,0,IF(LOG('Crisis Indicator Data'!H28)&gt;O$3,5,ROUND(5-(O$3-LOG('Crisis Indicator Data'!H28))/(O$3-O$4)*5,1)))))</f>
        <v>3.2</v>
      </c>
      <c r="P31" s="141">
        <f>IF('Crisis Indicator Data'!H28="x","x",'Crisis Indicator Data'!H28/'Crisis Indicator Data'!G28)</f>
        <v>0.80012395413696935</v>
      </c>
      <c r="Q31" s="238">
        <f t="shared" si="5"/>
        <v>4</v>
      </c>
      <c r="R31" s="238">
        <f t="shared" si="6"/>
        <v>3.6</v>
      </c>
      <c r="S31" s="238">
        <f>IF('Crisis Indicator Data'!I28="x","x",IF('Crisis Indicator Data'!I28=0,0,IF(LOG('Crisis Indicator Data'!I28)&lt;S$4,0,IF(LOG('Crisis Indicator Data'!I28)&gt;S$3,5,ROUND(5-(S$3-LOG('Crisis Indicator Data'!I28))/(S$3-S$4)*5,1)))))</f>
        <v>3.6</v>
      </c>
      <c r="T31" s="141">
        <f>IF('Crisis Indicator Data'!H28="x","x",IF('Crisis Indicator Data'!I28="x","x",'Crisis Indicator Data'!I28/'Crisis Indicator Data'!H28))</f>
        <v>0.12161115414407436</v>
      </c>
      <c r="U31" s="238">
        <f t="shared" si="7"/>
        <v>4.0999999999999996</v>
      </c>
      <c r="V31" s="238">
        <f t="shared" si="8"/>
        <v>3.9</v>
      </c>
      <c r="W31" s="238">
        <f>IF('Crisis Indicator Data'!L28="x","x",IF('Crisis Indicator Data'!L28=0,0,IF(LOG('Crisis Indicator Data'!L28)&lt;W$4,0,IF(LOG('Crisis Indicator Data'!L28)&gt;W$3,5,ROUND(5-(W$3-LOG('Crisis Indicator Data'!L28))/(W$3-W$4)*5,1)))))</f>
        <v>0</v>
      </c>
      <c r="X31" s="245">
        <f>IF(OR('Crisis Indicator Data'!L28="x",'Crisis Indicator Data'!H28="x"),"x",'Crisis Indicator Data'!L28/'Crisis Indicator Data'!H28)</f>
        <v>0</v>
      </c>
      <c r="Y31" s="238">
        <f t="shared" si="9"/>
        <v>0</v>
      </c>
      <c r="Z31" s="238">
        <f t="shared" si="10"/>
        <v>0</v>
      </c>
      <c r="AA31" s="238">
        <f t="shared" si="11"/>
        <v>2.4</v>
      </c>
      <c r="AB31" s="246">
        <f t="shared" si="12"/>
        <v>3.1</v>
      </c>
    </row>
    <row r="32" spans="1:28" x14ac:dyDescent="0.35">
      <c r="A32" s="143" t="str">
        <f>'Crisis Indicator Data'!A29</f>
        <v>Mixed migration flows in spain</v>
      </c>
      <c r="B32" s="144" t="str">
        <f>'Crisis Indicator Data'!B29</f>
        <v>International displacement</v>
      </c>
      <c r="C32" s="144" t="str">
        <f>'Crisis Indicator Data'!C29</f>
        <v>ESP002</v>
      </c>
      <c r="D32" s="144" t="str">
        <f>'Crisis Indicator Data'!D29</f>
        <v>Spain</v>
      </c>
      <c r="E32" s="145" t="str">
        <f>'Crisis Indicator Data'!E29</f>
        <v>ESP</v>
      </c>
      <c r="F32" s="244">
        <f>IF('Crisis Indicator Data'!F29="x","x",IF(LOG('Crisis Indicator Data'!F29)&lt;F$4,0,IF(LOG('Crisis Indicator Data'!F29)&gt;F$3,5,ROUND(5-(F$3-LOG('Crisis Indicator Data'!F29))/(F$3-F$4)*5,1))))</f>
        <v>3.3</v>
      </c>
      <c r="G32" s="141">
        <f>IF('Crisis Indicator Data'!F29="x","x",IF(B32="Regional crisis",('Crisis Indicator Data'!F29/VLOOKUP('Impact of the crisis'!$C32,'Regional Crises'!$B$1:$R$66,4,FALSE)),'Crisis Indicator Data'!F29/VLOOKUP('Impact of the crisis'!$E32,'Country Indicator Data'!$B$4:$P$300,15,FALSE)))</f>
        <v>0.18514224025909118</v>
      </c>
      <c r="H32" s="238">
        <f t="shared" si="0"/>
        <v>0.8</v>
      </c>
      <c r="I32" s="238">
        <f t="shared" si="1"/>
        <v>2.0499999999999998</v>
      </c>
      <c r="J32" s="238">
        <f>IF('Crisis Indicator Data'!G29="x","x",IF(LOG('Crisis Indicator Data'!G29)&lt;J$4,0,IF(LOG('Crisis Indicator Data'!G29)&gt;J$3,5,ROUND(5-(J$3-LOG('Crisis Indicator Data'!G29))/(J$3-J$4)*5,1))))</f>
        <v>3.6</v>
      </c>
      <c r="K32" s="141">
        <f>IF('Crisis Indicator Data'!G29="x","x",IF(B32="Regional crisis",('Crisis Indicator Data'!G29/VLOOKUP('Impact of the crisis'!$C32,'Regional Crises'!$B$1:$R$66,5,FALSE)),'Crisis Indicator Data'!G29/VLOOKUP('Impact of the crisis'!$E32,'Country Indicator Data'!$B$4:$P$300,14,FALSE)))</f>
        <v>0.25454043375746116</v>
      </c>
      <c r="L32" s="238">
        <f t="shared" si="2"/>
        <v>1.2</v>
      </c>
      <c r="M32" s="238">
        <f t="shared" si="3"/>
        <v>2.4</v>
      </c>
      <c r="N32" s="238">
        <f t="shared" si="4"/>
        <v>2.2000000000000002</v>
      </c>
      <c r="O32" s="238">
        <f>IF('Crisis Indicator Data'!H29="x","x",IF('Crisis Indicator Data'!H29=0,0,IF(LOG('Crisis Indicator Data'!H29)&lt;O$4,0,IF(LOG('Crisis Indicator Data'!H29)&gt;O$3,5,ROUND(5-(O$3-LOG('Crisis Indicator Data'!H29))/(O$3-O$4)*5,1)))))</f>
        <v>0.9</v>
      </c>
      <c r="P32" s="141">
        <f>IF('Crisis Indicator Data'!H29="x","x",'Crisis Indicator Data'!H29/'Crisis Indicator Data'!G29)</f>
        <v>9.5969289827255271E-3</v>
      </c>
      <c r="Q32" s="238">
        <f t="shared" si="5"/>
        <v>0</v>
      </c>
      <c r="R32" s="238">
        <f t="shared" si="6"/>
        <v>0.45</v>
      </c>
      <c r="S32" s="238">
        <f>IF('Crisis Indicator Data'!I29="x","x",IF('Crisis Indicator Data'!I29=0,0,IF(LOG('Crisis Indicator Data'!I29)&lt;S$4,0,IF(LOG('Crisis Indicator Data'!I29)&gt;S$3,5,ROUND(5-(S$3-LOG('Crisis Indicator Data'!I29))/(S$3-S$4)*5,1)))))</f>
        <v>2.9</v>
      </c>
      <c r="T32" s="141">
        <f>IF('Crisis Indicator Data'!H29="x","x",IF('Crisis Indicator Data'!I29="x","x",'Crisis Indicator Data'!I29/'Crisis Indicator Data'!H29))</f>
        <v>1</v>
      </c>
      <c r="U32" s="238">
        <f t="shared" si="7"/>
        <v>5</v>
      </c>
      <c r="V32" s="238">
        <f t="shared" si="8"/>
        <v>4</v>
      </c>
      <c r="W32" s="238">
        <f>IF('Crisis Indicator Data'!L29="x","x",IF('Crisis Indicator Data'!L29=0,0,IF(LOG('Crisis Indicator Data'!L29)&lt;W$4,0,IF(LOG('Crisis Indicator Data'!L29)&gt;W$3,5,ROUND(5-(W$3-LOG('Crisis Indicator Data'!L29))/(W$3-W$4)*5,1)))))</f>
        <v>3</v>
      </c>
      <c r="X32" s="245">
        <f>IF(OR('Crisis Indicator Data'!L29="x",'Crisis Indicator Data'!H29="x"),"x",'Crisis Indicator Data'!L29/'Crisis Indicator Data'!H29)</f>
        <v>1.1391304347826087E-3</v>
      </c>
      <c r="Y32" s="238">
        <f t="shared" si="9"/>
        <v>5</v>
      </c>
      <c r="Z32" s="238">
        <f t="shared" si="10"/>
        <v>4</v>
      </c>
      <c r="AA32" s="238">
        <f t="shared" si="11"/>
        <v>4</v>
      </c>
      <c r="AB32" s="246">
        <f t="shared" si="12"/>
        <v>2.6</v>
      </c>
    </row>
    <row r="33" spans="1:28" x14ac:dyDescent="0.35">
      <c r="A33" s="143" t="str">
        <f>'Crisis Indicator Data'!A30</f>
        <v>Complex crisis in Ethiopia</v>
      </c>
      <c r="B33" s="144" t="str">
        <f>'Crisis Indicator Data'!B30</f>
        <v>Complex crisis</v>
      </c>
      <c r="C33" s="144" t="str">
        <f>'Crisis Indicator Data'!C30</f>
        <v>ETH001</v>
      </c>
      <c r="D33" s="144" t="str">
        <f>'Crisis Indicator Data'!D30</f>
        <v>Ethiopia</v>
      </c>
      <c r="E33" s="145" t="str">
        <f>'Crisis Indicator Data'!E30</f>
        <v>ETH</v>
      </c>
      <c r="F33" s="244">
        <f>IF('Crisis Indicator Data'!F30="x","x",IF(LOG('Crisis Indicator Data'!F30)&lt;F$4,0,IF(LOG('Crisis Indicator Data'!F30)&gt;F$3,5,ROUND(5-(F$3-LOG('Crisis Indicator Data'!F30))/(F$3-F$4)*5,1))))</f>
        <v>5</v>
      </c>
      <c r="G33" s="141">
        <f>IF('Crisis Indicator Data'!F30="x","x",IF(B33="Regional crisis",('Crisis Indicator Data'!F30/VLOOKUP('Impact of the crisis'!$C33,'Regional Crises'!$B$1:$R$66,4,FALSE)),'Crisis Indicator Data'!F30/VLOOKUP('Impact of the crisis'!$E33,'Country Indicator Data'!$B$4:$P$300,15,FALSE)))</f>
        <v>1.063652</v>
      </c>
      <c r="H33" s="238">
        <f t="shared" si="0"/>
        <v>5</v>
      </c>
      <c r="I33" s="238">
        <f t="shared" si="1"/>
        <v>5</v>
      </c>
      <c r="J33" s="238">
        <f>IF('Crisis Indicator Data'!G30="x","x",IF(LOG('Crisis Indicator Data'!G30)&lt;J$4,0,IF(LOG('Crisis Indicator Data'!G30)&gt;J$3,5,ROUND(5-(J$3-LOG('Crisis Indicator Data'!G30))/(J$3-J$4)*5,1))))</f>
        <v>5</v>
      </c>
      <c r="K33" s="141">
        <f>IF('Crisis Indicator Data'!G30="x","x",IF(B33="Regional crisis",('Crisis Indicator Data'!G30/VLOOKUP('Impact of the crisis'!$C33,'Regional Crises'!$B$1:$R$66,5,FALSE)),'Crisis Indicator Data'!G30/VLOOKUP('Impact of the crisis'!$E33,'Country Indicator Data'!$B$4:$P$300,14,FALSE)))</f>
        <v>1</v>
      </c>
      <c r="L33" s="238">
        <f t="shared" si="2"/>
        <v>5</v>
      </c>
      <c r="M33" s="238">
        <f t="shared" si="3"/>
        <v>5</v>
      </c>
      <c r="N33" s="238">
        <f t="shared" si="4"/>
        <v>5</v>
      </c>
      <c r="O33" s="238">
        <f>IF('Crisis Indicator Data'!H30="x","x",IF('Crisis Indicator Data'!H30=0,0,IF(LOG('Crisis Indicator Data'!H30)&lt;O$4,0,IF(LOG('Crisis Indicator Data'!H30)&gt;O$3,5,ROUND(5-(O$3-LOG('Crisis Indicator Data'!H30))/(O$3-O$4)*5,1)))))</f>
        <v>5</v>
      </c>
      <c r="P33" s="141">
        <f>IF('Crisis Indicator Data'!H30="x","x",'Crisis Indicator Data'!H30/'Crisis Indicator Data'!G30)</f>
        <v>1</v>
      </c>
      <c r="Q33" s="238">
        <f t="shared" si="5"/>
        <v>5</v>
      </c>
      <c r="R33" s="238">
        <f t="shared" si="6"/>
        <v>5</v>
      </c>
      <c r="S33" s="238">
        <f>IF('Crisis Indicator Data'!I30="x","x",IF('Crisis Indicator Data'!I30=0,0,IF(LOG('Crisis Indicator Data'!I30)&lt;S$4,0,IF(LOG('Crisis Indicator Data'!I30)&gt;S$3,5,ROUND(5-(S$3-LOG('Crisis Indicator Data'!I30))/(S$3-S$4)*5,1)))))</f>
        <v>5</v>
      </c>
      <c r="T33" s="141">
        <f>IF('Crisis Indicator Data'!H30="x","x",IF('Crisis Indicator Data'!I30="x","x",'Crisis Indicator Data'!I30/'Crisis Indicator Data'!H30))</f>
        <v>6.0752169720347159E-2</v>
      </c>
      <c r="U33" s="238">
        <f t="shared" si="7"/>
        <v>2</v>
      </c>
      <c r="V33" s="238">
        <f t="shared" si="8"/>
        <v>3.5</v>
      </c>
      <c r="W33" s="238">
        <f>IF('Crisis Indicator Data'!L30="x","x",IF('Crisis Indicator Data'!L30=0,0,IF(LOG('Crisis Indicator Data'!L30)&lt;W$4,0,IF(LOG('Crisis Indicator Data'!L30)&gt;W$3,5,ROUND(5-(W$3-LOG('Crisis Indicator Data'!L30))/(W$3-W$4)*5,1)))))</f>
        <v>5</v>
      </c>
      <c r="X33" s="245">
        <f>IF(OR('Crisis Indicator Data'!L30="x",'Crisis Indicator Data'!H30="x"),"x",'Crisis Indicator Data'!L30/'Crisis Indicator Data'!H30)</f>
        <v>9.3288331726133072E-5</v>
      </c>
      <c r="Y33" s="238">
        <f t="shared" si="9"/>
        <v>4.7</v>
      </c>
      <c r="Z33" s="238">
        <f t="shared" si="10"/>
        <v>4.9000000000000004</v>
      </c>
      <c r="AA33" s="238">
        <f t="shared" si="11"/>
        <v>4.3</v>
      </c>
      <c r="AB33" s="246">
        <f t="shared" si="12"/>
        <v>4.7</v>
      </c>
    </row>
    <row r="34" spans="1:28" x14ac:dyDescent="0.35">
      <c r="A34" s="143" t="str">
        <f>'Crisis Indicator Data'!A31</f>
        <v>Flood Crisis in Ethiopia</v>
      </c>
      <c r="B34" s="144" t="str">
        <f>'Crisis Indicator Data'!B31</f>
        <v>Flood</v>
      </c>
      <c r="C34" s="144" t="str">
        <f>'Crisis Indicator Data'!C31</f>
        <v>ETH002</v>
      </c>
      <c r="D34" s="144" t="str">
        <f>'Crisis Indicator Data'!D31</f>
        <v>Ethiopia</v>
      </c>
      <c r="E34" s="145" t="str">
        <f>'Crisis Indicator Data'!E31</f>
        <v>ETH</v>
      </c>
      <c r="F34" s="244">
        <f>IF('Crisis Indicator Data'!F31="x","x",IF(LOG('Crisis Indicator Data'!F31)&lt;F$4,0,IF(LOG('Crisis Indicator Data'!F31)&gt;F$3,5,ROUND(5-(F$3-LOG('Crisis Indicator Data'!F31))/(F$3-F$4)*5,1))))</f>
        <v>4.8</v>
      </c>
      <c r="G34" s="141">
        <f>IF('Crisis Indicator Data'!F31="x","x",IF(B34="Regional crisis",('Crisis Indicator Data'!F31/VLOOKUP('Impact of the crisis'!$C34,'Regional Crises'!$B$1:$R$66,4,FALSE)),'Crisis Indicator Data'!F31/VLOOKUP('Impact of the crisis'!$E34,'Country Indicator Data'!$B$4:$P$300,15,FALSE)))</f>
        <v>0.74287800000000004</v>
      </c>
      <c r="H34" s="238">
        <f t="shared" si="0"/>
        <v>3.7</v>
      </c>
      <c r="I34" s="238">
        <f t="shared" si="1"/>
        <v>4.25</v>
      </c>
      <c r="J34" s="238">
        <f>IF('Crisis Indicator Data'!G31="x","x",IF(LOG('Crisis Indicator Data'!G31)&lt;J$4,0,IF(LOG('Crisis Indicator Data'!G31)&gt;J$3,5,ROUND(5-(J$3-LOG('Crisis Indicator Data'!G31))/(J$3-J$4)*5,1))))</f>
        <v>5</v>
      </c>
      <c r="K34" s="141">
        <f>IF('Crisis Indicator Data'!G31="x","x",IF(B34="Regional crisis",('Crisis Indicator Data'!G31/VLOOKUP('Impact of the crisis'!$C34,'Regional Crises'!$B$1:$R$66,5,FALSE)),'Crisis Indicator Data'!G31/VLOOKUP('Impact of the crisis'!$E34,'Country Indicator Data'!$B$4:$P$300,14,FALSE)))</f>
        <v>0.84860173577627773</v>
      </c>
      <c r="L34" s="238">
        <f t="shared" si="2"/>
        <v>4.2</v>
      </c>
      <c r="M34" s="238">
        <f t="shared" si="3"/>
        <v>4.5999999999999996</v>
      </c>
      <c r="N34" s="238">
        <f t="shared" si="4"/>
        <v>4.4000000000000004</v>
      </c>
      <c r="O34" s="238">
        <f>IF('Crisis Indicator Data'!H31="x","x",IF('Crisis Indicator Data'!H31=0,0,IF(LOG('Crisis Indicator Data'!H31)&lt;O$4,0,IF(LOG('Crisis Indicator Data'!H31)&gt;O$3,5,ROUND(5-(O$3-LOG('Crisis Indicator Data'!H31))/(O$3-O$4)*5,1)))))</f>
        <v>2.2000000000000002</v>
      </c>
      <c r="P34" s="141">
        <f>IF('Crisis Indicator Data'!H31="x","x",'Crisis Indicator Data'!H31/'Crisis Indicator Data'!G31)</f>
        <v>7.0113636363636368E-3</v>
      </c>
      <c r="Q34" s="238">
        <f t="shared" si="5"/>
        <v>0</v>
      </c>
      <c r="R34" s="238">
        <f t="shared" si="6"/>
        <v>1.1000000000000001</v>
      </c>
      <c r="S34" s="238">
        <f>IF('Crisis Indicator Data'!I31="x","x",IF('Crisis Indicator Data'!I31=0,0,IF(LOG('Crisis Indicator Data'!I31)&lt;S$4,0,IF(LOG('Crisis Indicator Data'!I31)&gt;S$3,5,ROUND(5-(S$3-LOG('Crisis Indicator Data'!I31))/(S$3-S$4)*5,1)))))</f>
        <v>3.3</v>
      </c>
      <c r="T34" s="141">
        <f>IF('Crisis Indicator Data'!H31="x","x",IF('Crisis Indicator Data'!I31="x","x",'Crisis Indicator Data'!I31/'Crisis Indicator Data'!H31))</f>
        <v>0.34683954619124796</v>
      </c>
      <c r="U34" s="238">
        <f t="shared" si="7"/>
        <v>5</v>
      </c>
      <c r="V34" s="238">
        <f t="shared" si="8"/>
        <v>4.2</v>
      </c>
      <c r="W34" s="238">
        <f>IF('Crisis Indicator Data'!L31="x","x",IF('Crisis Indicator Data'!L31=0,0,IF(LOG('Crisis Indicator Data'!L31)&lt;W$4,0,IF(LOG('Crisis Indicator Data'!L31)&gt;W$3,5,ROUND(5-(W$3-LOG('Crisis Indicator Data'!L31))/(W$3-W$4)*5,1)))))</f>
        <v>2.1</v>
      </c>
      <c r="X34" s="245">
        <f>IF(OR('Crisis Indicator Data'!L31="x",'Crisis Indicator Data'!H31="x"),"x",'Crisis Indicator Data'!L31/'Crisis Indicator Data'!H31)</f>
        <v>4.5380875202593194E-5</v>
      </c>
      <c r="Y34" s="238">
        <f t="shared" si="9"/>
        <v>2.2999999999999998</v>
      </c>
      <c r="Z34" s="238">
        <f t="shared" si="10"/>
        <v>2.2000000000000002</v>
      </c>
      <c r="AA34" s="238">
        <f t="shared" si="11"/>
        <v>3.4</v>
      </c>
      <c r="AB34" s="246">
        <f t="shared" si="12"/>
        <v>2.4</v>
      </c>
    </row>
    <row r="35" spans="1:28" x14ac:dyDescent="0.35">
      <c r="A35" s="143" t="str">
        <f>'Crisis Indicator Data'!A32</f>
        <v>International Displacement</v>
      </c>
      <c r="B35" s="144" t="str">
        <f>'Crisis Indicator Data'!B32</f>
        <v>International displacement</v>
      </c>
      <c r="C35" s="144" t="str">
        <f>'Crisis Indicator Data'!C32</f>
        <v>ETH003</v>
      </c>
      <c r="D35" s="144" t="str">
        <f>'Crisis Indicator Data'!D32</f>
        <v>Ethiopia</v>
      </c>
      <c r="E35" s="145" t="str">
        <f>'Crisis Indicator Data'!E32</f>
        <v>ETH</v>
      </c>
      <c r="F35" s="244">
        <f>IF('Crisis Indicator Data'!F32="x","x",IF(LOG('Crisis Indicator Data'!F32)&lt;F$4,0,IF(LOG('Crisis Indicator Data'!F32)&gt;F$3,5,ROUND(5-(F$3-LOG('Crisis Indicator Data'!F32))/(F$3-F$4)*5,1))))</f>
        <v>5</v>
      </c>
      <c r="G35" s="141">
        <f>IF('Crisis Indicator Data'!F32="x","x",IF(B35="Regional crisis",('Crisis Indicator Data'!F32/VLOOKUP('Impact of the crisis'!$C35,'Regional Crises'!$B$1:$R$66,4,FALSE)),'Crisis Indicator Data'!F32/VLOOKUP('Impact of the crisis'!$E35,'Country Indicator Data'!$B$4:$P$300,15,FALSE)))</f>
        <v>1.063652</v>
      </c>
      <c r="H35" s="238">
        <f t="shared" si="0"/>
        <v>5</v>
      </c>
      <c r="I35" s="238">
        <f t="shared" si="1"/>
        <v>5</v>
      </c>
      <c r="J35" s="238">
        <f>IF('Crisis Indicator Data'!G32="x","x",IF(LOG('Crisis Indicator Data'!G32)&lt;J$4,0,IF(LOG('Crisis Indicator Data'!G32)&gt;J$3,5,ROUND(5-(J$3-LOG('Crisis Indicator Data'!G32))/(J$3-J$4)*5,1))))</f>
        <v>5</v>
      </c>
      <c r="K35" s="141">
        <f>IF('Crisis Indicator Data'!G32="x","x",IF(B35="Regional crisis",('Crisis Indicator Data'!G32/VLOOKUP('Impact of the crisis'!$C35,'Regional Crises'!$B$1:$R$66,5,FALSE)),'Crisis Indicator Data'!G32/VLOOKUP('Impact of the crisis'!$E35,'Country Indicator Data'!$B$4:$P$300,14,FALSE)))</f>
        <v>1</v>
      </c>
      <c r="L35" s="238">
        <f t="shared" si="2"/>
        <v>5</v>
      </c>
      <c r="M35" s="238">
        <f t="shared" si="3"/>
        <v>5</v>
      </c>
      <c r="N35" s="238">
        <f t="shared" si="4"/>
        <v>5</v>
      </c>
      <c r="O35" s="238">
        <f>IF('Crisis Indicator Data'!H32="x","x",IF('Crisis Indicator Data'!H32=0,0,IF(LOG('Crisis Indicator Data'!H32)&lt;O$4,0,IF(LOG('Crisis Indicator Data'!H32)&gt;O$3,5,ROUND(5-(O$3-LOG('Crisis Indicator Data'!H32))/(O$3-O$4)*5,1)))))</f>
        <v>4.5999999999999996</v>
      </c>
      <c r="P35" s="141">
        <f>IF('Crisis Indicator Data'!H32="x","x",'Crisis Indicator Data'!H32/'Crisis Indicator Data'!G32)</f>
        <v>0.1711089681774349</v>
      </c>
      <c r="Q35" s="238">
        <f t="shared" si="5"/>
        <v>0.8</v>
      </c>
      <c r="R35" s="238">
        <f t="shared" si="6"/>
        <v>2.6999999999999997</v>
      </c>
      <c r="S35" s="238">
        <f>IF('Crisis Indicator Data'!I32="x","x",IF('Crisis Indicator Data'!I32=0,0,IF(LOG('Crisis Indicator Data'!I32)&lt;S$4,0,IF(LOG('Crisis Indicator Data'!I32)&gt;S$3,5,ROUND(5-(S$3-LOG('Crisis Indicator Data'!I32))/(S$3-S$4)*5,1)))))</f>
        <v>4.0999999999999996</v>
      </c>
      <c r="T35" s="141">
        <f>IF('Crisis Indicator Data'!H32="x","x",IF('Crisis Indicator Data'!I32="x","x",'Crisis Indicator Data'!I32/'Crisis Indicator Data'!H32))</f>
        <v>4.4803877366997293E-2</v>
      </c>
      <c r="U35" s="238">
        <f t="shared" si="7"/>
        <v>1.5</v>
      </c>
      <c r="V35" s="238">
        <f t="shared" si="8"/>
        <v>2.8</v>
      </c>
      <c r="W35" s="238">
        <f>IF('Crisis Indicator Data'!L32="x","x",IF('Crisis Indicator Data'!L32=0,0,IF(LOG('Crisis Indicator Data'!L32)&lt;W$4,0,IF(LOG('Crisis Indicator Data'!L32)&gt;W$3,5,ROUND(5-(W$3-LOG('Crisis Indicator Data'!L32))/(W$3-W$4)*5,1)))))</f>
        <v>1.8</v>
      </c>
      <c r="X35" s="245">
        <f>IF(OR('Crisis Indicator Data'!L32="x",'Crisis Indicator Data'!H32="x"),"x",'Crisis Indicator Data'!L32/'Crisis Indicator Data'!H32)</f>
        <v>1.0144274120829577E-6</v>
      </c>
      <c r="Y35" s="238">
        <f t="shared" si="9"/>
        <v>0.1</v>
      </c>
      <c r="Z35" s="238">
        <f t="shared" si="10"/>
        <v>1</v>
      </c>
      <c r="AA35" s="238">
        <f t="shared" si="11"/>
        <v>2</v>
      </c>
      <c r="AB35" s="246">
        <f t="shared" si="12"/>
        <v>2.4</v>
      </c>
    </row>
    <row r="36" spans="1:28" x14ac:dyDescent="0.35">
      <c r="A36" s="143" t="str">
        <f>'Crisis Indicator Data'!A33</f>
        <v>Crisis in Tigray</v>
      </c>
      <c r="B36" s="144" t="str">
        <f>'Crisis Indicator Data'!B33</f>
        <v>Conflict</v>
      </c>
      <c r="C36" s="144" t="str">
        <f>'Crisis Indicator Data'!C33</f>
        <v>ETH004</v>
      </c>
      <c r="D36" s="144" t="str">
        <f>'Crisis Indicator Data'!D33</f>
        <v>Ethiopia</v>
      </c>
      <c r="E36" s="145" t="str">
        <f>'Crisis Indicator Data'!E33</f>
        <v>ETH</v>
      </c>
      <c r="F36" s="244">
        <f>IF('Crisis Indicator Data'!F33="x","x",IF(LOG('Crisis Indicator Data'!F33)&lt;F$4,0,IF(LOG('Crisis Indicator Data'!F33)&gt;F$3,5,ROUND(5-(F$3-LOG('Crisis Indicator Data'!F33))/(F$3-F$4)*5,1))))</f>
        <v>3.2</v>
      </c>
      <c r="G36" s="141">
        <f>IF('Crisis Indicator Data'!F33="x","x",IF(B36="Regional crisis",('Crisis Indicator Data'!F33/VLOOKUP('Impact of the crisis'!$C36,'Regional Crises'!$B$1:$R$66,4,FALSE)),'Crisis Indicator Data'!F33/VLOOKUP('Impact of the crisis'!$E36,'Country Indicator Data'!$B$4:$P$300,15,FALSE)))</f>
        <v>8.4722000000000006E-2</v>
      </c>
      <c r="H36" s="238">
        <f t="shared" si="0"/>
        <v>0.3</v>
      </c>
      <c r="I36" s="238">
        <f t="shared" si="1"/>
        <v>1.75</v>
      </c>
      <c r="J36" s="238">
        <f>IF('Crisis Indicator Data'!G33="x","x",IF(LOG('Crisis Indicator Data'!G33)&lt;J$4,0,IF(LOG('Crisis Indicator Data'!G33)&gt;J$3,5,ROUND(5-(J$3-LOG('Crisis Indicator Data'!G33))/(J$3-J$4)*5,1))))</f>
        <v>2.5</v>
      </c>
      <c r="K36" s="141">
        <f>IF('Crisis Indicator Data'!G33="x","x",IF(B36="Regional crisis",('Crisis Indicator Data'!G33/VLOOKUP('Impact of the crisis'!$C36,'Regional Crises'!$B$1:$R$66,5,FALSE)),'Crisis Indicator Data'!G33/VLOOKUP('Impact of the crisis'!$E36,'Country Indicator Data'!$B$4:$P$300,14,FALSE)))</f>
        <v>5.4966248794599805E-2</v>
      </c>
      <c r="L36" s="238">
        <f t="shared" si="2"/>
        <v>0.2</v>
      </c>
      <c r="M36" s="238">
        <f t="shared" si="3"/>
        <v>1.35</v>
      </c>
      <c r="N36" s="238">
        <f t="shared" si="4"/>
        <v>1.6</v>
      </c>
      <c r="O36" s="238">
        <f>IF('Crisis Indicator Data'!H33="x","x",IF('Crisis Indicator Data'!H33=0,0,IF(LOG('Crisis Indicator Data'!H33)&lt;O$4,0,IF(LOG('Crisis Indicator Data'!H33)&gt;O$3,5,ROUND(5-(O$3-LOG('Crisis Indicator Data'!H33))/(O$3-O$4)*5,1)))))</f>
        <v>3.8</v>
      </c>
      <c r="P36" s="141">
        <f>IF('Crisis Indicator Data'!H33="x","x",'Crisis Indicator Data'!H33/'Crisis Indicator Data'!G33)</f>
        <v>1</v>
      </c>
      <c r="Q36" s="238">
        <f t="shared" si="5"/>
        <v>5</v>
      </c>
      <c r="R36" s="238">
        <f t="shared" si="6"/>
        <v>4.4000000000000004</v>
      </c>
      <c r="S36" s="238">
        <f>IF('Crisis Indicator Data'!I33="x","x",IF('Crisis Indicator Data'!I33=0,0,IF(LOG('Crisis Indicator Data'!I33)&lt;S$4,0,IF(LOG('Crisis Indicator Data'!I33)&gt;S$3,5,ROUND(5-(S$3-LOG('Crisis Indicator Data'!I33))/(S$3-S$4)*5,1)))))</f>
        <v>4.9000000000000004</v>
      </c>
      <c r="T36" s="141">
        <f>IF('Crisis Indicator Data'!H33="x","x",IF('Crisis Indicator Data'!I33="x","x",'Crisis Indicator Data'!I33/'Crisis Indicator Data'!H33))</f>
        <v>0.44403508771929823</v>
      </c>
      <c r="U36" s="238">
        <f t="shared" si="7"/>
        <v>5</v>
      </c>
      <c r="V36" s="238">
        <f t="shared" si="8"/>
        <v>5</v>
      </c>
      <c r="W36" s="238">
        <f>IF('Crisis Indicator Data'!L33="x","x",IF('Crisis Indicator Data'!L33=0,0,IF(LOG('Crisis Indicator Data'!L33)&lt;W$4,0,IF(LOG('Crisis Indicator Data'!L33)&gt;W$3,5,ROUND(5-(W$3-LOG('Crisis Indicator Data'!L33))/(W$3-W$4)*5,1)))))</f>
        <v>4.8</v>
      </c>
      <c r="X36" s="245">
        <f>IF(OR('Crisis Indicator Data'!L33="x",'Crisis Indicator Data'!H33="x"),"x",'Crisis Indicator Data'!L33/'Crisis Indicator Data'!H33)</f>
        <v>3.9122807017543862E-4</v>
      </c>
      <c r="Y36" s="238">
        <f t="shared" si="9"/>
        <v>5</v>
      </c>
      <c r="Z36" s="238">
        <f t="shared" si="10"/>
        <v>4.9000000000000004</v>
      </c>
      <c r="AA36" s="238">
        <f t="shared" si="11"/>
        <v>5</v>
      </c>
      <c r="AB36" s="246">
        <f t="shared" si="12"/>
        <v>4.7</v>
      </c>
    </row>
    <row r="37" spans="1:28" x14ac:dyDescent="0.35">
      <c r="A37" s="143" t="str">
        <f>'Crisis Indicator Data'!A34</f>
        <v>Mixed migration flows in Greece</v>
      </c>
      <c r="B37" s="144" t="str">
        <f>'Crisis Indicator Data'!B34</f>
        <v>International displacement</v>
      </c>
      <c r="C37" s="144" t="str">
        <f>'Crisis Indicator Data'!C34</f>
        <v>GRC002</v>
      </c>
      <c r="D37" s="144" t="str">
        <f>'Crisis Indicator Data'!D34</f>
        <v>Greece</v>
      </c>
      <c r="E37" s="145" t="str">
        <f>'Crisis Indicator Data'!E34</f>
        <v>GRC</v>
      </c>
      <c r="F37" s="244">
        <f>IF('Crisis Indicator Data'!F34="x","x",IF(LOG('Crisis Indicator Data'!F34)&lt;F$4,0,IF(LOG('Crisis Indicator Data'!F34)&gt;F$3,5,ROUND(5-(F$3-LOG('Crisis Indicator Data'!F34))/(F$3-F$4)*5,1))))</f>
        <v>0.9</v>
      </c>
      <c r="G37" s="141">
        <f>IF('Crisis Indicator Data'!F34="x","x",IF(B37="Regional crisis",('Crisis Indicator Data'!F34/VLOOKUP('Impact of the crisis'!$C37,'Regional Crises'!$B$1:$R$66,4,FALSE)),'Crisis Indicator Data'!F34/VLOOKUP('Impact of the crisis'!$E37,'Country Indicator Data'!$B$4:$P$300,15,FALSE)))</f>
        <v>2.6098293250581849E-2</v>
      </c>
      <c r="H37" s="238">
        <f t="shared" si="0"/>
        <v>0</v>
      </c>
      <c r="I37" s="238">
        <f t="shared" si="1"/>
        <v>0.45</v>
      </c>
      <c r="J37" s="238">
        <f>IF('Crisis Indicator Data'!G34="x","x",IF(LOG('Crisis Indicator Data'!G34)&lt;J$4,0,IF(LOG('Crisis Indicator Data'!G34)&gt;J$3,5,ROUND(5-(J$3-LOG('Crisis Indicator Data'!G34))/(J$3-J$4)*5,1))))</f>
        <v>0</v>
      </c>
      <c r="K37" s="141">
        <f>IF('Crisis Indicator Data'!G34="x","x",IF(B37="Regional crisis",('Crisis Indicator Data'!G34/VLOOKUP('Impact of the crisis'!$C37,'Regional Crises'!$B$1:$R$66,5,FALSE)),'Crisis Indicator Data'!G34/VLOOKUP('Impact of the crisis'!$E37,'Country Indicator Data'!$B$4:$P$300,14,FALSE)))</f>
        <v>3.8832277609473977E-2</v>
      </c>
      <c r="L37" s="238">
        <f t="shared" si="2"/>
        <v>0.1</v>
      </c>
      <c r="M37" s="238">
        <f t="shared" si="3"/>
        <v>0.05</v>
      </c>
      <c r="N37" s="238">
        <f t="shared" si="4"/>
        <v>0.3</v>
      </c>
      <c r="O37" s="238">
        <f>IF('Crisis Indicator Data'!H34="x","x",IF('Crisis Indicator Data'!H34=0,0,IF(LOG('Crisis Indicator Data'!H34)&lt;O$4,0,IF(LOG('Crisis Indicator Data'!H34)&gt;O$3,5,ROUND(5-(O$3-LOG('Crisis Indicator Data'!H34))/(O$3-O$4)*5,1)))))</f>
        <v>1.2</v>
      </c>
      <c r="P37" s="141">
        <f>IF('Crisis Indicator Data'!H34="x","x",'Crisis Indicator Data'!H34/'Crisis Indicator Data'!G34)</f>
        <v>0.41843971631205673</v>
      </c>
      <c r="Q37" s="238">
        <f t="shared" si="5"/>
        <v>2.1</v>
      </c>
      <c r="R37" s="238">
        <f t="shared" si="6"/>
        <v>1.65</v>
      </c>
      <c r="S37" s="238">
        <f>IF('Crisis Indicator Data'!I34="x","x",IF('Crisis Indicator Data'!I34=0,0,IF(LOG('Crisis Indicator Data'!I34)&lt;S$4,0,IF(LOG('Crisis Indicator Data'!I34)&gt;S$3,5,ROUND(5-(S$3-LOG('Crisis Indicator Data'!I34))/(S$3-S$4)*5,1)))))</f>
        <v>3.2</v>
      </c>
      <c r="T37" s="141">
        <f>IF('Crisis Indicator Data'!H34="x","x",IF('Crisis Indicator Data'!I34="x","x",'Crisis Indicator Data'!I34/'Crisis Indicator Data'!H34))</f>
        <v>1</v>
      </c>
      <c r="U37" s="238">
        <f t="shared" si="7"/>
        <v>5</v>
      </c>
      <c r="V37" s="238">
        <f t="shared" si="8"/>
        <v>4.0999999999999996</v>
      </c>
      <c r="W37" s="238">
        <f>IF('Crisis Indicator Data'!L34="x","x",IF('Crisis Indicator Data'!L34=0,0,IF(LOG('Crisis Indicator Data'!L34)&lt;W$4,0,IF(LOG('Crisis Indicator Data'!L34)&gt;W$3,5,ROUND(5-(W$3-LOG('Crisis Indicator Data'!L34))/(W$3-W$4)*5,1)))))</f>
        <v>1.8</v>
      </c>
      <c r="X37" s="245">
        <f>IF(OR('Crisis Indicator Data'!L34="x",'Crisis Indicator Data'!H34="x"),"x",'Crisis Indicator Data'!L34/'Crisis Indicator Data'!H34)</f>
        <v>1.0169491525423729E-4</v>
      </c>
      <c r="Y37" s="238">
        <f t="shared" si="9"/>
        <v>5</v>
      </c>
      <c r="Z37" s="238">
        <f t="shared" si="10"/>
        <v>3.4</v>
      </c>
      <c r="AA37" s="238">
        <f t="shared" si="11"/>
        <v>3.8</v>
      </c>
      <c r="AB37" s="246">
        <f t="shared" si="12"/>
        <v>2.9</v>
      </c>
    </row>
    <row r="38" spans="1:28" x14ac:dyDescent="0.35">
      <c r="A38" s="143" t="str">
        <f>'Crisis Indicator Data'!A35</f>
        <v>Complex crisis in Guatemala</v>
      </c>
      <c r="B38" s="144" t="str">
        <f>'Crisis Indicator Data'!B35</f>
        <v>Complex crisis</v>
      </c>
      <c r="C38" s="144" t="str">
        <f>'Crisis Indicator Data'!C35</f>
        <v>GTM001</v>
      </c>
      <c r="D38" s="144" t="str">
        <f>'Crisis Indicator Data'!D35</f>
        <v>Guatemala</v>
      </c>
      <c r="E38" s="145" t="str">
        <f>'Crisis Indicator Data'!E35</f>
        <v>GTM</v>
      </c>
      <c r="F38" s="244">
        <f>IF('Crisis Indicator Data'!F35="x","x",IF(LOG('Crisis Indicator Data'!F35)&lt;F$4,0,IF(LOG('Crisis Indicator Data'!F35)&gt;F$3,5,ROUND(5-(F$3-LOG('Crisis Indicator Data'!F35))/(F$3-F$4)*5,1))))</f>
        <v>3.4</v>
      </c>
      <c r="G38" s="141">
        <f>IF('Crisis Indicator Data'!F35="x","x",IF(B38="Regional crisis",('Crisis Indicator Data'!F35/VLOOKUP('Impact of the crisis'!$C38,'Regional Crises'!$B$1:$R$66,4,FALSE)),'Crisis Indicator Data'!F35/VLOOKUP('Impact of the crisis'!$E38,'Country Indicator Data'!$B$4:$P$300,15,FALSE)))</f>
        <v>1</v>
      </c>
      <c r="H38" s="238">
        <f t="shared" ref="H38:H69" si="13">IF(G38="x","x",IF(G38&lt;H$4,0,IF(G38&gt;H$3,5,ROUND(5-(H$3-G38)/(H$3-H$4)*5,1))))</f>
        <v>5</v>
      </c>
      <c r="I38" s="238">
        <f t="shared" ref="I38:I69" si="14">IF(AND(H38="x",F38="x"),"x",AVERAGE(F38,H38))</f>
        <v>4.2</v>
      </c>
      <c r="J38" s="238">
        <f>IF('Crisis Indicator Data'!G35="x","x",IF(LOG('Crisis Indicator Data'!G35)&lt;J$4,0,IF(LOG('Crisis Indicator Data'!G35)&gt;J$3,5,ROUND(5-(J$3-LOG('Crisis Indicator Data'!G35))/(J$3-J$4)*5,1))))</f>
        <v>3.9</v>
      </c>
      <c r="K38" s="141">
        <f>IF('Crisis Indicator Data'!G35="x","x",IF(B38="Regional crisis",('Crisis Indicator Data'!G35/VLOOKUP('Impact of the crisis'!$C38,'Regional Crises'!$B$1:$R$66,5,FALSE)),'Crisis Indicator Data'!G35/VLOOKUP('Impact of the crisis'!$E38,'Country Indicator Data'!$B$4:$P$300,14,FALSE)))</f>
        <v>1</v>
      </c>
      <c r="L38" s="238">
        <f t="shared" ref="L38:L69" si="15">IF(K38="x","x",IF(K38&lt;L$4,0,IF(K38&gt;L$3,5,ROUND(5-(L$3-K38)/(L$3-L$4)*5,1))))</f>
        <v>5</v>
      </c>
      <c r="M38" s="238">
        <f t="shared" ref="M38:M69" si="16">IF(AND(L38="x",J38="x"),"x",AVERAGE(J38,L38))</f>
        <v>4.45</v>
      </c>
      <c r="N38" s="238">
        <f t="shared" ref="N38:N69" si="17">IF(AND(M38="x",I38="x"),"x",IF(OR(M38="x",I38="x"),AVERAGE(I38,M38),ROUND((5-GEOMEAN(((5-I38)/5*4+1),((5-M38)/5*4+1)))/4*5,1)))</f>
        <v>4.3</v>
      </c>
      <c r="O38" s="238">
        <f>IF('Crisis Indicator Data'!H35="x","x",IF('Crisis Indicator Data'!H35=0,0,IF(LOG('Crisis Indicator Data'!H35)&lt;O$4,0,IF(LOG('Crisis Indicator Data'!H35)&gt;O$3,5,ROUND(5-(O$3-LOG('Crisis Indicator Data'!H35))/(O$3-O$4)*5,1)))))</f>
        <v>3.7</v>
      </c>
      <c r="P38" s="141">
        <f>IF('Crisis Indicator Data'!H35="x","x",'Crisis Indicator Data'!H35/'Crisis Indicator Data'!G35)</f>
        <v>0.36912751677852351</v>
      </c>
      <c r="Q38" s="238">
        <f t="shared" ref="Q38:Q69" si="18">IF(P38="x","x",IF(P38&lt;Q$4,0,IF(P38&gt;Q$3,5,ROUND(5-(Q$3-P38)/(Q$3-Q$4)*5,1))))</f>
        <v>1.8</v>
      </c>
      <c r="R38" s="238">
        <f t="shared" ref="R38:R69" si="19">IF(AND(Q38="x",O38="x"),"x",AVERAGE(O38,Q38))</f>
        <v>2.75</v>
      </c>
      <c r="S38" s="238">
        <f>IF('Crisis Indicator Data'!I35="x","x",IF('Crisis Indicator Data'!I35=0,0,IF(LOG('Crisis Indicator Data'!I35)&lt;S$4,0,IF(LOG('Crisis Indicator Data'!I35)&gt;S$3,5,ROUND(5-(S$3-LOG('Crisis Indicator Data'!I35))/(S$3-S$4)*5,1)))))</f>
        <v>3.4</v>
      </c>
      <c r="T38" s="141">
        <f>IF('Crisis Indicator Data'!H35="x","x",IF('Crisis Indicator Data'!I35="x","x",'Crisis Indicator Data'!I35/'Crisis Indicator Data'!H35))</f>
        <v>4.3999999999999997E-2</v>
      </c>
      <c r="U38" s="238">
        <f t="shared" ref="U38:U69" si="20">IF(T38="x","x",IF(T38&lt;U$4,0,IF(T38&gt;U$3,5,ROUND(5-(U$3-T38)/(U$3-U$4)*5,1))))</f>
        <v>1.5</v>
      </c>
      <c r="V38" s="238">
        <f t="shared" ref="V38:V69" si="21">IF(AND(U38="x",S38="x"),"x",ROUND(AVERAGE(S38,U38),1))</f>
        <v>2.5</v>
      </c>
      <c r="W38" s="238">
        <f>IF('Crisis Indicator Data'!L35="x","x",IF('Crisis Indicator Data'!L35=0,0,IF(LOG('Crisis Indicator Data'!L35)&lt;W$4,0,IF(LOG('Crisis Indicator Data'!L35)&gt;W$3,5,ROUND(5-(W$3-LOG('Crisis Indicator Data'!L35))/(W$3-W$4)*5,1)))))</f>
        <v>4.7</v>
      </c>
      <c r="X38" s="245">
        <f>IF(OR('Crisis Indicator Data'!L35="x",'Crisis Indicator Data'!H35="x"),"x",'Crisis Indicator Data'!L35/'Crisis Indicator Data'!H35)</f>
        <v>3.4109090909090911E-4</v>
      </c>
      <c r="Y38" s="238">
        <f t="shared" ref="Y38:Y69" si="22">IF(X38="x","x",IF(X38&lt;Y$4,0,IF(X38&gt;Y$3,5,ROUND(5-(Y$3-X38)/(Y$3-Y$4)*5,1))))</f>
        <v>5</v>
      </c>
      <c r="Z38" s="238">
        <f t="shared" ref="Z38:Z69" si="23">IF(AND(Y38="x",W38="x"),"x",ROUND(AVERAGE(W38,Y38),1))</f>
        <v>4.9000000000000004</v>
      </c>
      <c r="AA38" s="238">
        <f t="shared" ref="AA38:AA69" si="24">IF(AND(V38="x",Z38="x"),"x",IF(OR(V38="x",Z38="x"),AVERAGE(V38,Z38),ROUND((5-GEOMEAN(((5-V38)/5*4+1),((5-Z38)/5*4+1)))/4*5,1)))</f>
        <v>4</v>
      </c>
      <c r="AB38" s="246">
        <f t="shared" ref="AB38:AB69" si="25">IF(AND(R38="x",AA38="x"),"x",IF(OR(R38="x",AA38="x"),AVERAGE(R38,AA38),ROUND((5-GEOMEAN(((5-R38)/5*4+1),((5-AA38)/5*4+1)))/4*5,1)))</f>
        <v>3.4</v>
      </c>
    </row>
    <row r="39" spans="1:28" x14ac:dyDescent="0.35">
      <c r="A39" s="143" t="str">
        <f>'Crisis Indicator Data'!A36</f>
        <v>Complex crisis in Honduras</v>
      </c>
      <c r="B39" s="144" t="str">
        <f>'Crisis Indicator Data'!B36</f>
        <v>Complex crisis</v>
      </c>
      <c r="C39" s="144" t="str">
        <f>'Crisis Indicator Data'!C36</f>
        <v>HND001</v>
      </c>
      <c r="D39" s="144" t="str">
        <f>'Crisis Indicator Data'!D36</f>
        <v>Honduras</v>
      </c>
      <c r="E39" s="145" t="str">
        <f>'Crisis Indicator Data'!E36</f>
        <v>HND</v>
      </c>
      <c r="F39" s="244">
        <f>IF('Crisis Indicator Data'!F36="x","x",IF(LOG('Crisis Indicator Data'!F36)&lt;F$4,0,IF(LOG('Crisis Indicator Data'!F36)&gt;F$3,5,ROUND(5-(F$3-LOG('Crisis Indicator Data'!F36))/(F$3-F$4)*5,1))))</f>
        <v>3.4</v>
      </c>
      <c r="G39" s="141">
        <f>IF('Crisis Indicator Data'!F36="x","x",IF(B39="Regional crisis",('Crisis Indicator Data'!F36/VLOOKUP('Impact of the crisis'!$C39,'Regional Crises'!$B$1:$R$66,4,FALSE)),'Crisis Indicator Data'!F36/VLOOKUP('Impact of the crisis'!$E39,'Country Indicator Data'!$B$4:$P$300,15,FALSE)))</f>
        <v>1</v>
      </c>
      <c r="H39" s="238">
        <f t="shared" si="13"/>
        <v>5</v>
      </c>
      <c r="I39" s="238">
        <f t="shared" si="14"/>
        <v>4.2</v>
      </c>
      <c r="J39" s="238">
        <f>IF('Crisis Indicator Data'!G36="x","x",IF(LOG('Crisis Indicator Data'!G36)&lt;J$4,0,IF(LOG('Crisis Indicator Data'!G36)&gt;J$3,5,ROUND(5-(J$3-LOG('Crisis Indicator Data'!G36))/(J$3-J$4)*5,1))))</f>
        <v>3.2</v>
      </c>
      <c r="K39" s="141">
        <f>IF('Crisis Indicator Data'!G36="x","x",IF(B39="Regional crisis",('Crisis Indicator Data'!G36/VLOOKUP('Impact of the crisis'!$C39,'Regional Crises'!$B$1:$R$66,5,FALSE)),'Crisis Indicator Data'!G36/VLOOKUP('Impact of the crisis'!$E39,'Country Indicator Data'!$B$4:$P$300,14,FALSE)))</f>
        <v>1</v>
      </c>
      <c r="L39" s="238">
        <f t="shared" si="15"/>
        <v>5</v>
      </c>
      <c r="M39" s="238">
        <f t="shared" si="16"/>
        <v>4.0999999999999996</v>
      </c>
      <c r="N39" s="238">
        <f t="shared" si="17"/>
        <v>4.2</v>
      </c>
      <c r="O39" s="238">
        <f>IF('Crisis Indicator Data'!H36="x","x",IF('Crisis Indicator Data'!H36=0,0,IF(LOG('Crisis Indicator Data'!H36)&lt;O$4,0,IF(LOG('Crisis Indicator Data'!H36)&gt;O$3,5,ROUND(5-(O$3-LOG('Crisis Indicator Data'!H36))/(O$3-O$4)*5,1)))))</f>
        <v>3.2</v>
      </c>
      <c r="P39" s="141">
        <f>IF('Crisis Indicator Data'!H36="x","x",'Crisis Indicator Data'!H36/'Crisis Indicator Data'!G36)</f>
        <v>0.29482419742301813</v>
      </c>
      <c r="Q39" s="238">
        <f t="shared" si="18"/>
        <v>1.4</v>
      </c>
      <c r="R39" s="238">
        <f t="shared" si="19"/>
        <v>2.2999999999999998</v>
      </c>
      <c r="S39" s="238">
        <f>IF('Crisis Indicator Data'!I36="x","x",IF('Crisis Indicator Data'!I36=0,0,IF(LOG('Crisis Indicator Data'!I36)&lt;S$4,0,IF(LOG('Crisis Indicator Data'!I36)&gt;S$3,5,ROUND(5-(S$3-LOG('Crisis Indicator Data'!I36))/(S$3-S$4)*5,1)))))</f>
        <v>3.4</v>
      </c>
      <c r="T39" s="141">
        <f>IF('Crisis Indicator Data'!H36="x","x",IF('Crisis Indicator Data'!I36="x","x",'Crisis Indicator Data'!I36/'Crisis Indicator Data'!H36))</f>
        <v>9.1481481481481483E-2</v>
      </c>
      <c r="U39" s="238">
        <f t="shared" si="20"/>
        <v>3</v>
      </c>
      <c r="V39" s="238">
        <f t="shared" si="21"/>
        <v>3.2</v>
      </c>
      <c r="W39" s="238">
        <f>IF('Crisis Indicator Data'!L36="x","x",IF('Crisis Indicator Data'!L36=0,0,IF(LOG('Crisis Indicator Data'!L36)&lt;W$4,0,IF(LOG('Crisis Indicator Data'!L36)&gt;W$3,5,ROUND(5-(W$3-LOG('Crisis Indicator Data'!L36))/(W$3-W$4)*5,1)))))</f>
        <v>4.7</v>
      </c>
      <c r="X39" s="245">
        <f>IF(OR('Crisis Indicator Data'!L36="x",'Crisis Indicator Data'!H36="x"),"x",'Crisis Indicator Data'!L36/'Crisis Indicator Data'!H36)</f>
        <v>6.9703703703703703E-4</v>
      </c>
      <c r="Y39" s="238">
        <f t="shared" si="22"/>
        <v>5</v>
      </c>
      <c r="Z39" s="238">
        <f t="shared" si="23"/>
        <v>4.9000000000000004</v>
      </c>
      <c r="AA39" s="238">
        <f t="shared" si="24"/>
        <v>4.2</v>
      </c>
      <c r="AB39" s="246">
        <f t="shared" si="25"/>
        <v>3.4</v>
      </c>
    </row>
    <row r="40" spans="1:28" x14ac:dyDescent="0.35">
      <c r="A40" s="143" t="str">
        <f>'Crisis Indicator Data'!A37</f>
        <v>Hurricane Eta and Iota in Honduras</v>
      </c>
      <c r="B40" s="144" t="str">
        <f>'Crisis Indicator Data'!B37</f>
        <v>Tropical cyclone</v>
      </c>
      <c r="C40" s="144" t="str">
        <f>'Crisis Indicator Data'!C37</f>
        <v>HND002</v>
      </c>
      <c r="D40" s="144" t="str">
        <f>'Crisis Indicator Data'!D37</f>
        <v>Honduras</v>
      </c>
      <c r="E40" s="145" t="str">
        <f>'Crisis Indicator Data'!E37</f>
        <v>HND</v>
      </c>
      <c r="F40" s="244">
        <f>IF('Crisis Indicator Data'!F37="x","x",IF(LOG('Crisis Indicator Data'!F37)&lt;F$4,0,IF(LOG('Crisis Indicator Data'!F37)&gt;F$3,5,ROUND(5-(F$3-LOG('Crisis Indicator Data'!F37))/(F$3-F$4)*5,1))))</f>
        <v>3.4</v>
      </c>
      <c r="G40" s="141">
        <f>IF('Crisis Indicator Data'!F37="x","x",IF(B40="Regional crisis",('Crisis Indicator Data'!F37/VLOOKUP('Impact of the crisis'!$C40,'Regional Crises'!$B$1:$R$66,4,FALSE)),'Crisis Indicator Data'!F37/VLOOKUP('Impact of the crisis'!$E40,'Country Indicator Data'!$B$4:$P$300,15,FALSE)))</f>
        <v>1.0053624095093396</v>
      </c>
      <c r="H40" s="238">
        <f t="shared" si="13"/>
        <v>5</v>
      </c>
      <c r="I40" s="238">
        <f t="shared" si="14"/>
        <v>4.2</v>
      </c>
      <c r="J40" s="238">
        <f>IF('Crisis Indicator Data'!G37="x","x",IF(LOG('Crisis Indicator Data'!G37)&lt;J$4,0,IF(LOG('Crisis Indicator Data'!G37)&gt;J$3,5,ROUND(5-(J$3-LOG('Crisis Indicator Data'!G37))/(J$3-J$4)*5,1))))</f>
        <v>2.9</v>
      </c>
      <c r="K40" s="141">
        <f>IF('Crisis Indicator Data'!G37="x","x",IF(B40="Regional crisis",('Crisis Indicator Data'!G37/VLOOKUP('Impact of the crisis'!$C40,'Regional Crises'!$B$1:$R$66,5,FALSE)),'Crisis Indicator Data'!G37/VLOOKUP('Impact of the crisis'!$E40,'Country Indicator Data'!$B$4:$P$300,14,FALSE)))</f>
        <v>0.817864162480891</v>
      </c>
      <c r="L40" s="238">
        <f t="shared" si="15"/>
        <v>4.0999999999999996</v>
      </c>
      <c r="M40" s="238">
        <f t="shared" si="16"/>
        <v>3.5</v>
      </c>
      <c r="N40" s="238">
        <f t="shared" si="17"/>
        <v>3.9</v>
      </c>
      <c r="O40" s="238">
        <f>IF('Crisis Indicator Data'!H37="x","x",IF('Crisis Indicator Data'!H37=0,0,IF(LOG('Crisis Indicator Data'!H37)&lt;O$4,0,IF(LOG('Crisis Indicator Data'!H37)&gt;O$3,5,ROUND(5-(O$3-LOG('Crisis Indicator Data'!H37))/(O$3-O$4)*5,1)))))</f>
        <v>3.6</v>
      </c>
      <c r="P40" s="141">
        <f>IF('Crisis Indicator Data'!H37="x","x",'Crisis Indicator Data'!H37/'Crisis Indicator Data'!G37)</f>
        <v>0.62750333778371159</v>
      </c>
      <c r="Q40" s="238">
        <f t="shared" si="18"/>
        <v>3.1</v>
      </c>
      <c r="R40" s="238">
        <f t="shared" si="19"/>
        <v>3.35</v>
      </c>
      <c r="S40" s="238">
        <f>IF('Crisis Indicator Data'!I37="x","x",IF('Crisis Indicator Data'!I37=0,0,IF(LOG('Crisis Indicator Data'!I37)&lt;S$4,0,IF(LOG('Crisis Indicator Data'!I37)&gt;S$3,5,ROUND(5-(S$3-LOG('Crisis Indicator Data'!I37))/(S$3-S$4)*5,1)))))</f>
        <v>2.8</v>
      </c>
      <c r="T40" s="141">
        <f>IF('Crisis Indicator Data'!H37="x","x",IF('Crisis Indicator Data'!I37="x","x",'Crisis Indicator Data'!I37/'Crisis Indicator Data'!H37))</f>
        <v>2.0425531914893616E-2</v>
      </c>
      <c r="U40" s="238">
        <f t="shared" si="20"/>
        <v>0.7</v>
      </c>
      <c r="V40" s="238">
        <f t="shared" si="21"/>
        <v>1.8</v>
      </c>
      <c r="W40" s="238">
        <f>IF('Crisis Indicator Data'!L37="x","x",IF('Crisis Indicator Data'!L37=0,0,IF(LOG('Crisis Indicator Data'!L37)&lt;W$4,0,IF(LOG('Crisis Indicator Data'!L37)&gt;W$3,5,ROUND(5-(W$3-LOG('Crisis Indicator Data'!L37))/(W$3-W$4)*5,1)))))</f>
        <v>2.8</v>
      </c>
      <c r="X40" s="245">
        <f>IF(OR('Crisis Indicator Data'!L37="x",'Crisis Indicator Data'!H37="x"),"x",'Crisis Indicator Data'!L37/'Crisis Indicator Data'!H37)</f>
        <v>2.0851063829787234E-5</v>
      </c>
      <c r="Y40" s="238">
        <f t="shared" si="22"/>
        <v>1</v>
      </c>
      <c r="Z40" s="238">
        <f t="shared" si="23"/>
        <v>1.9</v>
      </c>
      <c r="AA40" s="238">
        <f t="shared" si="24"/>
        <v>1.9</v>
      </c>
      <c r="AB40" s="246">
        <f t="shared" si="25"/>
        <v>2.7</v>
      </c>
    </row>
    <row r="41" spans="1:28" x14ac:dyDescent="0.35">
      <c r="A41" s="143" t="str">
        <f>'Crisis Indicator Data'!A38</f>
        <v>Complex crisis in Haiti</v>
      </c>
      <c r="B41" s="144" t="str">
        <f>'Crisis Indicator Data'!B38</f>
        <v>Complex crisis</v>
      </c>
      <c r="C41" s="144" t="str">
        <f>'Crisis Indicator Data'!C38</f>
        <v>HTI001</v>
      </c>
      <c r="D41" s="144" t="str">
        <f>'Crisis Indicator Data'!D38</f>
        <v>Haiti</v>
      </c>
      <c r="E41" s="145" t="str">
        <f>'Crisis Indicator Data'!E38</f>
        <v>HTI</v>
      </c>
      <c r="F41" s="244">
        <f>IF('Crisis Indicator Data'!F38="x","x",IF(LOG('Crisis Indicator Data'!F38)&lt;F$4,0,IF(LOG('Crisis Indicator Data'!F38)&gt;F$3,5,ROUND(5-(F$3-LOG('Crisis Indicator Data'!F38))/(F$3-F$4)*5,1))))</f>
        <v>2.4</v>
      </c>
      <c r="G41" s="141">
        <f>IF('Crisis Indicator Data'!F38="x","x",IF(B41="Regional crisis",('Crisis Indicator Data'!F38/VLOOKUP('Impact of the crisis'!$C41,'Regional Crises'!$B$1:$R$66,4,FALSE)),'Crisis Indicator Data'!F38/VLOOKUP('Impact of the crisis'!$E41,'Country Indicator Data'!$B$4:$P$300,15,FALSE)))</f>
        <v>0.98570391872278662</v>
      </c>
      <c r="H41" s="238">
        <f t="shared" si="13"/>
        <v>4.9000000000000004</v>
      </c>
      <c r="I41" s="238">
        <f t="shared" si="14"/>
        <v>3.6500000000000004</v>
      </c>
      <c r="J41" s="238">
        <f>IF('Crisis Indicator Data'!G38="x","x",IF(LOG('Crisis Indicator Data'!G38)&lt;J$4,0,IF(LOG('Crisis Indicator Data'!G38)&gt;J$3,5,ROUND(5-(J$3-LOG('Crisis Indicator Data'!G38))/(J$3-J$4)*5,1))))</f>
        <v>3.5</v>
      </c>
      <c r="K41" s="141">
        <f>IF('Crisis Indicator Data'!G38="x","x",IF(B41="Regional crisis",('Crisis Indicator Data'!G38/VLOOKUP('Impact of the crisis'!$C41,'Regional Crises'!$B$1:$R$66,5,FALSE)),'Crisis Indicator Data'!G38/VLOOKUP('Impact of the crisis'!$E41,'Country Indicator Data'!$B$4:$P$300,14,FALSE)))</f>
        <v>1</v>
      </c>
      <c r="L41" s="238">
        <f t="shared" si="15"/>
        <v>5</v>
      </c>
      <c r="M41" s="238">
        <f t="shared" si="16"/>
        <v>4.25</v>
      </c>
      <c r="N41" s="238">
        <f t="shared" si="17"/>
        <v>4</v>
      </c>
      <c r="O41" s="238">
        <f>IF('Crisis Indicator Data'!H38="x","x",IF('Crisis Indicator Data'!H38=0,0,IF(LOG('Crisis Indicator Data'!H38)&lt;O$4,0,IF(LOG('Crisis Indicator Data'!H38)&gt;O$3,5,ROUND(5-(O$3-LOG('Crisis Indicator Data'!H38))/(O$3-O$4)*5,1)))))</f>
        <v>4</v>
      </c>
      <c r="P41" s="141">
        <f>IF('Crisis Indicator Data'!H38="x","x",'Crisis Indicator Data'!H38/'Crisis Indicator Data'!G38)</f>
        <v>0.69141126812259135</v>
      </c>
      <c r="Q41" s="238">
        <f t="shared" si="18"/>
        <v>3.4</v>
      </c>
      <c r="R41" s="238">
        <f t="shared" si="19"/>
        <v>3.7</v>
      </c>
      <c r="S41" s="238">
        <f>IF('Crisis Indicator Data'!I38="x","x",IF('Crisis Indicator Data'!I38=0,0,IF(LOG('Crisis Indicator Data'!I38)&lt;S$4,0,IF(LOG('Crisis Indicator Data'!I38)&gt;S$3,5,ROUND(5-(S$3-LOG('Crisis Indicator Data'!I38))/(S$3-S$4)*5,1)))))</f>
        <v>3.2</v>
      </c>
      <c r="T41" s="141">
        <f>IF('Crisis Indicator Data'!H38="x","x",IF('Crisis Indicator Data'!I38="x","x",'Crisis Indicator Data'!I38/'Crisis Indicator Data'!H38))</f>
        <v>2.3888520238885203E-2</v>
      </c>
      <c r="U41" s="238">
        <f t="shared" si="20"/>
        <v>0.8</v>
      </c>
      <c r="V41" s="238">
        <f t="shared" si="21"/>
        <v>2</v>
      </c>
      <c r="W41" s="238">
        <f>IF('Crisis Indicator Data'!L38="x","x",IF('Crisis Indicator Data'!L38=0,0,IF(LOG('Crisis Indicator Data'!L38)&lt;W$4,0,IF(LOG('Crisis Indicator Data'!L38)&gt;W$3,5,ROUND(5-(W$3-LOG('Crisis Indicator Data'!L38))/(W$3-W$4)*5,1)))))</f>
        <v>4.8</v>
      </c>
      <c r="X41" s="245">
        <f>IF(OR('Crisis Indicator Data'!L38="x",'Crisis Indicator Data'!H38="x"),"x",'Crisis Indicator Data'!L38/'Crisis Indicator Data'!H38)</f>
        <v>2.9303251493032514E-4</v>
      </c>
      <c r="Y41" s="238">
        <f t="shared" si="22"/>
        <v>5</v>
      </c>
      <c r="Z41" s="238">
        <f t="shared" si="23"/>
        <v>4.9000000000000004</v>
      </c>
      <c r="AA41" s="238">
        <f t="shared" si="24"/>
        <v>3.9</v>
      </c>
      <c r="AB41" s="246">
        <f t="shared" si="25"/>
        <v>3.8</v>
      </c>
    </row>
    <row r="42" spans="1:28" x14ac:dyDescent="0.35">
      <c r="A42" s="143" t="str">
        <f>'Crisis Indicator Data'!A39</f>
        <v xml:space="preserve">Nippes Earthquake </v>
      </c>
      <c r="B42" s="144" t="str">
        <f>'Crisis Indicator Data'!B39</f>
        <v>Earthquake</v>
      </c>
      <c r="C42" s="144" t="str">
        <f>'Crisis Indicator Data'!C39</f>
        <v>HTI002</v>
      </c>
      <c r="D42" s="144" t="str">
        <f>'Crisis Indicator Data'!D39</f>
        <v>Haiti</v>
      </c>
      <c r="E42" s="145" t="str">
        <f>'Crisis Indicator Data'!E39</f>
        <v>HTI</v>
      </c>
      <c r="F42" s="244">
        <f>IF('Crisis Indicator Data'!F39="x","x",IF(LOG('Crisis Indicator Data'!F39)&lt;F$4,0,IF(LOG('Crisis Indicator Data'!F39)&gt;F$3,5,ROUND(5-(F$3-LOG('Crisis Indicator Data'!F39))/(F$3-F$4)*5,1))))</f>
        <v>1.8</v>
      </c>
      <c r="G42" s="141">
        <f>IF('Crisis Indicator Data'!F39="x","x",IF(B42="Regional crisis",('Crisis Indicator Data'!F39/VLOOKUP('Impact of the crisis'!$C42,'Regional Crises'!$B$1:$R$66,4,FALSE)),'Crisis Indicator Data'!F39/VLOOKUP('Impact of the crisis'!$E42,'Country Indicator Data'!$B$4:$P$300,15,FALSE)))</f>
        <v>0.46629172714078376</v>
      </c>
      <c r="H42" s="238">
        <f t="shared" si="13"/>
        <v>2.2999999999999998</v>
      </c>
      <c r="I42" s="238">
        <f t="shared" si="14"/>
        <v>2.0499999999999998</v>
      </c>
      <c r="J42" s="238">
        <f>IF('Crisis Indicator Data'!G39="x","x",IF(LOG('Crisis Indicator Data'!G39)&lt;J$4,0,IF(LOG('Crisis Indicator Data'!G39)&gt;J$3,5,ROUND(5-(J$3-LOG('Crisis Indicator Data'!G39))/(J$3-J$4)*5,1))))</f>
        <v>2.7</v>
      </c>
      <c r="K42" s="141">
        <f>IF('Crisis Indicator Data'!G39="x","x",IF(B42="Regional crisis",('Crisis Indicator Data'!G39/VLOOKUP('Impact of the crisis'!$C42,'Regional Crises'!$B$1:$R$66,5,FALSE)),'Crisis Indicator Data'!G39/VLOOKUP('Impact of the crisis'!$E42,'Country Indicator Data'!$B$4:$P$300,14,FALSE)))</f>
        <v>0.58992475683611667</v>
      </c>
      <c r="L42" s="238">
        <f t="shared" si="15"/>
        <v>2.9</v>
      </c>
      <c r="M42" s="238">
        <f t="shared" si="16"/>
        <v>2.8</v>
      </c>
      <c r="N42" s="238">
        <f t="shared" si="17"/>
        <v>2.4</v>
      </c>
      <c r="O42" s="238">
        <f>IF('Crisis Indicator Data'!H39="x","x",IF('Crisis Indicator Data'!H39=0,0,IF(LOG('Crisis Indicator Data'!H39)&lt;O$4,0,IF(LOG('Crisis Indicator Data'!H39)&gt;O$3,5,ROUND(5-(O$3-LOG('Crisis Indicator Data'!H39))/(O$3-O$4)*5,1)))))</f>
        <v>2.2999999999999998</v>
      </c>
      <c r="P42" s="141">
        <f>IF('Crisis Indicator Data'!H39="x","x",'Crisis Indicator Data'!H39/'Crisis Indicator Data'!G39)</f>
        <v>0.12443614870119769</v>
      </c>
      <c r="Q42" s="238">
        <f t="shared" si="18"/>
        <v>0.6</v>
      </c>
      <c r="R42" s="238">
        <f t="shared" si="19"/>
        <v>1.45</v>
      </c>
      <c r="S42" s="238">
        <f>IF('Crisis Indicator Data'!I39="x","x",IF('Crisis Indicator Data'!I39=0,0,IF(LOG('Crisis Indicator Data'!I39)&lt;S$4,0,IF(LOG('Crisis Indicator Data'!I39)&gt;S$3,5,ROUND(5-(S$3-LOG('Crisis Indicator Data'!I39))/(S$3-S$4)*5,1)))))</f>
        <v>3.1</v>
      </c>
      <c r="T42" s="141">
        <f>IF('Crisis Indicator Data'!H39="x","x",IF('Crisis Indicator Data'!I39="x","x",'Crisis Indicator Data'!I39/'Crisis Indicator Data'!H39))</f>
        <v>0.2</v>
      </c>
      <c r="U42" s="238">
        <f t="shared" si="20"/>
        <v>5</v>
      </c>
      <c r="V42" s="238">
        <f t="shared" si="21"/>
        <v>4.0999999999999996</v>
      </c>
      <c r="W42" s="238">
        <f>IF('Crisis Indicator Data'!L39="x","x",IF('Crisis Indicator Data'!L39=0,0,IF(LOG('Crisis Indicator Data'!L39)&lt;W$4,0,IF(LOG('Crisis Indicator Data'!L39)&gt;W$3,5,ROUND(5-(W$3-LOG('Crisis Indicator Data'!L39))/(W$3-W$4)*5,1)))))</f>
        <v>4.8</v>
      </c>
      <c r="X42" s="245">
        <f>IF(OR('Crisis Indicator Data'!L39="x",'Crisis Indicator Data'!H39="x"),"x",'Crisis Indicator Data'!L39/'Crisis Indicator Data'!H39)</f>
        <v>2.73625E-3</v>
      </c>
      <c r="Y42" s="238">
        <f t="shared" si="22"/>
        <v>5</v>
      </c>
      <c r="Z42" s="238">
        <f t="shared" si="23"/>
        <v>4.9000000000000004</v>
      </c>
      <c r="AA42" s="238">
        <f t="shared" si="24"/>
        <v>4.5</v>
      </c>
      <c r="AB42" s="246">
        <f t="shared" si="25"/>
        <v>3.4</v>
      </c>
    </row>
    <row r="43" spans="1:28" x14ac:dyDescent="0.35">
      <c r="A43" s="143" t="str">
        <f>'Crisis Indicator Data'!A40</f>
        <v>Papua Conflict</v>
      </c>
      <c r="B43" s="144" t="str">
        <f>'Crisis Indicator Data'!B40</f>
        <v>Conflict</v>
      </c>
      <c r="C43" s="144" t="str">
        <f>'Crisis Indicator Data'!C40</f>
        <v>IDN002</v>
      </c>
      <c r="D43" s="144" t="str">
        <f>'Crisis Indicator Data'!D40</f>
        <v>Indonesia</v>
      </c>
      <c r="E43" s="145" t="str">
        <f>'Crisis Indicator Data'!E40</f>
        <v>IDN</v>
      </c>
      <c r="F43" s="244">
        <f>IF('Crisis Indicator Data'!F40="x","x",IF(LOG('Crisis Indicator Data'!F40)&lt;F$4,0,IF(LOG('Crisis Indicator Data'!F40)&gt;F$3,5,ROUND(5-(F$3-LOG('Crisis Indicator Data'!F40))/(F$3-F$4)*5,1))))</f>
        <v>4.4000000000000004</v>
      </c>
      <c r="G43" s="141">
        <f>IF('Crisis Indicator Data'!F40="x","x",IF(B43="Regional crisis",('Crisis Indicator Data'!F40/VLOOKUP('Impact of the crisis'!$C43,'Regional Crises'!$B$1:$R$66,4,FALSE)),'Crisis Indicator Data'!F40/VLOOKUP('Impact of the crisis'!$E43,'Country Indicator Data'!$B$4:$P$300,15,FALSE)))</f>
        <v>0.2296681883669966</v>
      </c>
      <c r="H43" s="238">
        <f t="shared" si="13"/>
        <v>1.1000000000000001</v>
      </c>
      <c r="I43" s="238">
        <f t="shared" si="14"/>
        <v>2.75</v>
      </c>
      <c r="J43" s="238">
        <f>IF('Crisis Indicator Data'!G40="x","x",IF(LOG('Crisis Indicator Data'!G40)&lt;J$4,0,IF(LOG('Crisis Indicator Data'!G40)&gt;J$3,5,ROUND(5-(J$3-LOG('Crisis Indicator Data'!G40))/(J$3-J$4)*5,1))))</f>
        <v>1.9</v>
      </c>
      <c r="K43" s="141">
        <f>IF('Crisis Indicator Data'!G40="x","x",IF(B43="Regional crisis",('Crisis Indicator Data'!G40/VLOOKUP('Impact of the crisis'!$C43,'Regional Crises'!$B$1:$R$66,5,FALSE)),'Crisis Indicator Data'!G40/VLOOKUP('Impact of the crisis'!$E43,'Country Indicator Data'!$B$4:$P$300,14,FALSE)))</f>
        <v>1.5122761986913804E-2</v>
      </c>
      <c r="L43" s="238">
        <f t="shared" si="15"/>
        <v>0</v>
      </c>
      <c r="M43" s="238">
        <f t="shared" si="16"/>
        <v>0.95</v>
      </c>
      <c r="N43" s="238">
        <f t="shared" si="17"/>
        <v>1.9</v>
      </c>
      <c r="O43" s="238">
        <f>IF('Crisis Indicator Data'!H40="x","x",IF('Crisis Indicator Data'!H40=0,0,IF(LOG('Crisis Indicator Data'!H40)&lt;O$4,0,IF(LOG('Crisis Indicator Data'!H40)&gt;O$3,5,ROUND(5-(O$3-LOG('Crisis Indicator Data'!H40))/(O$3-O$4)*5,1)))))</f>
        <v>3.4</v>
      </c>
      <c r="P43" s="141">
        <f>IF('Crisis Indicator Data'!H40="x","x",'Crisis Indicator Data'!H40/'Crisis Indicator Data'!G40)</f>
        <v>1</v>
      </c>
      <c r="Q43" s="238">
        <f t="shared" si="18"/>
        <v>5</v>
      </c>
      <c r="R43" s="238">
        <f t="shared" si="19"/>
        <v>4.2</v>
      </c>
      <c r="S43" s="238">
        <f>IF('Crisis Indicator Data'!I40="x","x",IF('Crisis Indicator Data'!I40=0,0,IF(LOG('Crisis Indicator Data'!I40)&lt;S$4,0,IF(LOG('Crisis Indicator Data'!I40)&gt;S$3,5,ROUND(5-(S$3-LOG('Crisis Indicator Data'!I40))/(S$3-S$4)*5,1)))))</f>
        <v>2.1</v>
      </c>
      <c r="T43" s="141">
        <f>IF('Crisis Indicator Data'!H40="x","x",IF('Crisis Indicator Data'!I40="x","x",'Crisis Indicator Data'!I40/'Crisis Indicator Data'!H40))</f>
        <v>8.62548692264886E-3</v>
      </c>
      <c r="U43" s="238">
        <f t="shared" si="20"/>
        <v>0.3</v>
      </c>
      <c r="V43" s="238">
        <f t="shared" si="21"/>
        <v>1.2</v>
      </c>
      <c r="W43" s="238">
        <f>IF('Crisis Indicator Data'!L40="x","x",IF('Crisis Indicator Data'!L40=0,0,IF(LOG('Crisis Indicator Data'!L40)&lt;W$4,0,IF(LOG('Crisis Indicator Data'!L40)&gt;W$3,5,ROUND(5-(W$3-LOG('Crisis Indicator Data'!L40))/(W$3-W$4)*5,1)))))</f>
        <v>3.3</v>
      </c>
      <c r="X43" s="245">
        <f>IF(OR('Crisis Indicator Data'!L40="x",'Crisis Indicator Data'!H40="x"),"x",'Crisis Indicator Data'!L40/'Crisis Indicator Data'!H40)</f>
        <v>5.6204785754034503E-5</v>
      </c>
      <c r="Y43" s="238">
        <f t="shared" si="22"/>
        <v>2.8</v>
      </c>
      <c r="Z43" s="238">
        <f t="shared" si="23"/>
        <v>3.1</v>
      </c>
      <c r="AA43" s="238">
        <f t="shared" si="24"/>
        <v>2.2999999999999998</v>
      </c>
      <c r="AB43" s="246">
        <f t="shared" si="25"/>
        <v>3.4</v>
      </c>
    </row>
    <row r="44" spans="1:28" x14ac:dyDescent="0.35">
      <c r="A44" s="143" t="str">
        <f>'Crisis Indicator Data'!A41</f>
        <v>Conflict in Jammu and Kashmir</v>
      </c>
      <c r="B44" s="144" t="str">
        <f>'Crisis Indicator Data'!B41</f>
        <v>Conflict</v>
      </c>
      <c r="C44" s="144" t="str">
        <f>'Crisis Indicator Data'!C41</f>
        <v>IND002</v>
      </c>
      <c r="D44" s="144" t="str">
        <f>'Crisis Indicator Data'!D41</f>
        <v>India</v>
      </c>
      <c r="E44" s="145" t="str">
        <f>'Crisis Indicator Data'!E41</f>
        <v>IND</v>
      </c>
      <c r="F44" s="244">
        <f>IF('Crisis Indicator Data'!F41="x","x",IF(LOG('Crisis Indicator Data'!F41)&lt;F$4,0,IF(LOG('Crisis Indicator Data'!F41)&gt;F$3,5,ROUND(5-(F$3-LOG('Crisis Indicator Data'!F41))/(F$3-F$4)*5,1))))</f>
        <v>3.9</v>
      </c>
      <c r="G44" s="141">
        <f>IF('Crisis Indicator Data'!F41="x","x",IF(B44="Regional crisis",('Crisis Indicator Data'!F41/VLOOKUP('Impact of the crisis'!$C44,'Regional Crises'!$B$1:$R$66,4,FALSE)),'Crisis Indicator Data'!F41/VLOOKUP('Impact of the crisis'!$E44,'Country Indicator Data'!$B$4:$P$300,15,FALSE)))</f>
        <v>7.4746652585270371E-2</v>
      </c>
      <c r="H44" s="238">
        <f t="shared" si="13"/>
        <v>0.3</v>
      </c>
      <c r="I44" s="238">
        <f t="shared" si="14"/>
        <v>2.1</v>
      </c>
      <c r="J44" s="238">
        <f>IF('Crisis Indicator Data'!G41="x","x",IF(LOG('Crisis Indicator Data'!G41)&lt;J$4,0,IF(LOG('Crisis Indicator Data'!G41)&gt;J$3,5,ROUND(5-(J$3-LOG('Crisis Indicator Data'!G41))/(J$3-J$4)*5,1))))</f>
        <v>3.7</v>
      </c>
      <c r="K44" s="141">
        <f>IF('Crisis Indicator Data'!G41="x","x",IF(B44="Regional crisis",('Crisis Indicator Data'!G41/VLOOKUP('Impact of the crisis'!$C44,'Regional Crises'!$B$1:$R$66,5,FALSE)),'Crisis Indicator Data'!G41/VLOOKUP('Impact of the crisis'!$E44,'Country Indicator Data'!$B$4:$P$300,14,FALSE)))</f>
        <v>9.2654707725042858E-3</v>
      </c>
      <c r="L44" s="238">
        <f t="shared" si="15"/>
        <v>0</v>
      </c>
      <c r="M44" s="238">
        <f t="shared" si="16"/>
        <v>1.85</v>
      </c>
      <c r="N44" s="238">
        <f t="shared" si="17"/>
        <v>2</v>
      </c>
      <c r="O44" s="238" t="str">
        <f>IF('Crisis Indicator Data'!H41="x","x",IF('Crisis Indicator Data'!H41=0,0,IF(LOG('Crisis Indicator Data'!H41)&lt;O$4,0,IF(LOG('Crisis Indicator Data'!H41)&gt;O$3,5,ROUND(5-(O$3-LOG('Crisis Indicator Data'!H41))/(O$3-O$4)*5,1)))))</f>
        <v>x</v>
      </c>
      <c r="P44" s="141" t="str">
        <f>IF('Crisis Indicator Data'!H41="x","x",'Crisis Indicator Data'!H41/'Crisis Indicator Data'!G41)</f>
        <v>x</v>
      </c>
      <c r="Q44" s="238" t="str">
        <f t="shared" si="18"/>
        <v>x</v>
      </c>
      <c r="R44" s="238" t="str">
        <f t="shared" si="19"/>
        <v>x</v>
      </c>
      <c r="S44" s="238" t="str">
        <f>IF('Crisis Indicator Data'!I41="x","x",IF('Crisis Indicator Data'!I41=0,0,IF(LOG('Crisis Indicator Data'!I41)&lt;S$4,0,IF(LOG('Crisis Indicator Data'!I41)&gt;S$3,5,ROUND(5-(S$3-LOG('Crisis Indicator Data'!I41))/(S$3-S$4)*5,1)))))</f>
        <v>x</v>
      </c>
      <c r="T44" s="141" t="str">
        <f>IF('Crisis Indicator Data'!H41="x","x",IF('Crisis Indicator Data'!I41="x","x",'Crisis Indicator Data'!I41/'Crisis Indicator Data'!H41))</f>
        <v>x</v>
      </c>
      <c r="U44" s="238" t="str">
        <f t="shared" si="20"/>
        <v>x</v>
      </c>
      <c r="V44" s="238" t="str">
        <f t="shared" si="21"/>
        <v>x</v>
      </c>
      <c r="W44" s="238">
        <f>IF('Crisis Indicator Data'!L41="x","x",IF('Crisis Indicator Data'!L41=0,0,IF(LOG('Crisis Indicator Data'!L41)&lt;W$4,0,IF(LOG('Crisis Indicator Data'!L41)&gt;W$3,5,ROUND(5-(W$3-LOG('Crisis Indicator Data'!L41))/(W$3-W$4)*5,1)))))</f>
        <v>4.5999999999999996</v>
      </c>
      <c r="X44" s="245" t="str">
        <f>IF(OR('Crisis Indicator Data'!L41="x",'Crisis Indicator Data'!H41="x"),"x",'Crisis Indicator Data'!L41/'Crisis Indicator Data'!H41)</f>
        <v>x</v>
      </c>
      <c r="Y44" s="238" t="str">
        <f t="shared" si="22"/>
        <v>x</v>
      </c>
      <c r="Z44" s="238">
        <f t="shared" si="23"/>
        <v>4.5999999999999996</v>
      </c>
      <c r="AA44" s="238">
        <f t="shared" si="24"/>
        <v>4.5999999999999996</v>
      </c>
      <c r="AB44" s="246">
        <f t="shared" si="25"/>
        <v>4.5999999999999996</v>
      </c>
    </row>
    <row r="45" spans="1:28" x14ac:dyDescent="0.35">
      <c r="A45" s="143" t="str">
        <f>'Crisis Indicator Data'!A42</f>
        <v>Afghan Refugees in Iran</v>
      </c>
      <c r="B45" s="144" t="str">
        <f>'Crisis Indicator Data'!B42</f>
        <v>International displacement</v>
      </c>
      <c r="C45" s="144" t="str">
        <f>'Crisis Indicator Data'!C42</f>
        <v>IRN004</v>
      </c>
      <c r="D45" s="144" t="str">
        <f>'Crisis Indicator Data'!D42</f>
        <v>Iran</v>
      </c>
      <c r="E45" s="145" t="str">
        <f>'Crisis Indicator Data'!E42</f>
        <v>IRN</v>
      </c>
      <c r="F45" s="244">
        <f>IF('Crisis Indicator Data'!F42="x","x",IF(LOG('Crisis Indicator Data'!F42)&lt;F$4,0,IF(LOG('Crisis Indicator Data'!F42)&gt;F$3,5,ROUND(5-(F$3-LOG('Crisis Indicator Data'!F42))/(F$3-F$4)*5,1))))</f>
        <v>4</v>
      </c>
      <c r="G45" s="141">
        <f>IF('Crisis Indicator Data'!F42="x","x",IF(B45="Regional crisis",('Crisis Indicator Data'!F42/VLOOKUP('Impact of the crisis'!$C45,'Regional Crises'!$B$1:$R$66,4,FALSE)),'Crisis Indicator Data'!F42/VLOOKUP('Impact of the crisis'!$E45,'Country Indicator Data'!$B$4:$P$300,15,FALSE)))</f>
        <v>0.1470818291215403</v>
      </c>
      <c r="H45" s="238">
        <f t="shared" si="13"/>
        <v>0.6</v>
      </c>
      <c r="I45" s="238">
        <f t="shared" si="14"/>
        <v>2.2999999999999998</v>
      </c>
      <c r="J45" s="238">
        <f>IF('Crisis Indicator Data'!G42="x","x",IF(LOG('Crisis Indicator Data'!G42)&lt;J$4,0,IF(LOG('Crisis Indicator Data'!G42)&gt;J$3,5,ROUND(5-(J$3-LOG('Crisis Indicator Data'!G42))/(J$3-J$4)*5,1))))</f>
        <v>4.5999999999999996</v>
      </c>
      <c r="K45" s="141">
        <f>IF('Crisis Indicator Data'!G42="x","x",IF(B45="Regional crisis",('Crisis Indicator Data'!G42/VLOOKUP('Impact of the crisis'!$C45,'Regional Crises'!$B$1:$R$66,5,FALSE)),'Crisis Indicator Data'!G42/VLOOKUP('Impact of the crisis'!$E45,'Country Indicator Data'!$B$4:$P$300,14,FALSE)))</f>
        <v>0.29933916986228687</v>
      </c>
      <c r="L45" s="238">
        <f t="shared" si="15"/>
        <v>1.5</v>
      </c>
      <c r="M45" s="238">
        <f t="shared" si="16"/>
        <v>3.05</v>
      </c>
      <c r="N45" s="238">
        <f t="shared" si="17"/>
        <v>2.7</v>
      </c>
      <c r="O45" s="238">
        <f>IF('Crisis Indicator Data'!H42="x","x",IF('Crisis Indicator Data'!H42=0,0,IF(LOG('Crisis Indicator Data'!H42)&lt;O$4,0,IF(LOG('Crisis Indicator Data'!H42)&gt;O$3,5,ROUND(5-(O$3-LOG('Crisis Indicator Data'!H42))/(O$3-O$4)*5,1)))))</f>
        <v>3.4</v>
      </c>
      <c r="P45" s="141">
        <f>IF('Crisis Indicator Data'!H42="x","x",'Crisis Indicator Data'!H42/'Crisis Indicator Data'!G42)</f>
        <v>0.13616404141320548</v>
      </c>
      <c r="Q45" s="238">
        <f t="shared" si="18"/>
        <v>0.6</v>
      </c>
      <c r="R45" s="238">
        <f t="shared" si="19"/>
        <v>2</v>
      </c>
      <c r="S45" s="238">
        <f>IF('Crisis Indicator Data'!I42="x","x",IF('Crisis Indicator Data'!I42=0,0,IF(LOG('Crisis Indicator Data'!I42)&lt;S$4,0,IF(LOG('Crisis Indicator Data'!I42)&gt;S$3,5,ROUND(5-(S$3-LOG('Crisis Indicator Data'!I42))/(S$3-S$4)*5,1)))))</f>
        <v>5</v>
      </c>
      <c r="T45" s="141">
        <f>IF('Crisis Indicator Data'!H42="x","x",IF('Crisis Indicator Data'!I42="x","x",'Crisis Indicator Data'!I42/'Crisis Indicator Data'!H42))</f>
        <v>1</v>
      </c>
      <c r="U45" s="238">
        <f t="shared" si="20"/>
        <v>5</v>
      </c>
      <c r="V45" s="238">
        <f t="shared" si="21"/>
        <v>5</v>
      </c>
      <c r="W45" s="238">
        <f>IF('Crisis Indicator Data'!L42="x","x",IF('Crisis Indicator Data'!L42=0,0,IF(LOG('Crisis Indicator Data'!L42)&lt;W$4,0,IF(LOG('Crisis Indicator Data'!L42)&gt;W$3,5,ROUND(5-(W$3-LOG('Crisis Indicator Data'!L42))/(W$3-W$4)*5,1)))))</f>
        <v>0</v>
      </c>
      <c r="X45" s="245">
        <f>IF(OR('Crisis Indicator Data'!L42="x",'Crisis Indicator Data'!H42="x"),"x",'Crisis Indicator Data'!L42/'Crisis Indicator Data'!H42)</f>
        <v>0</v>
      </c>
      <c r="Y45" s="238">
        <f t="shared" si="22"/>
        <v>0</v>
      </c>
      <c r="Z45" s="238">
        <f t="shared" si="23"/>
        <v>0</v>
      </c>
      <c r="AA45" s="238">
        <f t="shared" si="24"/>
        <v>3.5</v>
      </c>
      <c r="AB45" s="246">
        <f t="shared" si="25"/>
        <v>2.8</v>
      </c>
    </row>
    <row r="46" spans="1:28" x14ac:dyDescent="0.35">
      <c r="A46" s="143" t="str">
        <f>'Crisis Indicator Data'!A43</f>
        <v>Multiple crises in Iraq</v>
      </c>
      <c r="B46" s="144" t="str">
        <f>'Crisis Indicator Data'!B43</f>
        <v>Multiple crises country</v>
      </c>
      <c r="C46" s="144" t="str">
        <f>'Crisis Indicator Data'!C43</f>
        <v>IRQ001</v>
      </c>
      <c r="D46" s="144" t="str">
        <f>'Crisis Indicator Data'!D43</f>
        <v>Iraq</v>
      </c>
      <c r="E46" s="145" t="str">
        <f>'Crisis Indicator Data'!E43</f>
        <v>IRQ</v>
      </c>
      <c r="F46" s="244">
        <f>IF('Crisis Indicator Data'!F43="x","x",IF(LOG('Crisis Indicator Data'!F43)&lt;F$4,0,IF(LOG('Crisis Indicator Data'!F43)&gt;F$3,5,ROUND(5-(F$3-LOG('Crisis Indicator Data'!F43))/(F$3-F$4)*5,1))))</f>
        <v>4.4000000000000004</v>
      </c>
      <c r="G46" s="141">
        <f>IF('Crisis Indicator Data'!F43="x","x",IF(B46="Regional crisis",('Crisis Indicator Data'!F43/VLOOKUP('Impact of the crisis'!$C46,'Regional Crises'!$B$1:$R$66,4,FALSE)),'Crisis Indicator Data'!F43/VLOOKUP('Impact of the crisis'!$E46,'Country Indicator Data'!$B$4:$P$300,15,FALSE)))</f>
        <v>1.0016853748388286</v>
      </c>
      <c r="H46" s="238">
        <f t="shared" si="13"/>
        <v>5</v>
      </c>
      <c r="I46" s="238">
        <f t="shared" si="14"/>
        <v>4.7</v>
      </c>
      <c r="J46" s="238">
        <f>IF('Crisis Indicator Data'!G43="x","x",IF(LOG('Crisis Indicator Data'!G43)&lt;J$4,0,IF(LOG('Crisis Indicator Data'!G43)&gt;J$3,5,ROUND(5-(J$3-LOG('Crisis Indicator Data'!G43))/(J$3-J$4)*5,1))))</f>
        <v>5</v>
      </c>
      <c r="K46" s="141">
        <f>IF('Crisis Indicator Data'!G43="x","x",IF(B46="Regional crisis",('Crisis Indicator Data'!G43/VLOOKUP('Impact of the crisis'!$C46,'Regional Crises'!$B$1:$R$66,5,FALSE)),'Crisis Indicator Data'!G43/VLOOKUP('Impact of the crisis'!$E46,'Country Indicator Data'!$B$4:$P$300,14,FALSE)))</f>
        <v>0.97730154389279766</v>
      </c>
      <c r="L46" s="238">
        <f t="shared" si="15"/>
        <v>4.9000000000000004</v>
      </c>
      <c r="M46" s="238">
        <f t="shared" si="16"/>
        <v>4.95</v>
      </c>
      <c r="N46" s="238">
        <f t="shared" si="17"/>
        <v>4.8</v>
      </c>
      <c r="O46" s="238">
        <f>IF('Crisis Indicator Data'!H43="x","x",IF('Crisis Indicator Data'!H43=0,0,IF(LOG('Crisis Indicator Data'!H43)&lt;O$4,0,IF(LOG('Crisis Indicator Data'!H43)&gt;O$3,5,ROUND(5-(O$3-LOG('Crisis Indicator Data'!H43))/(O$3-O$4)*5,1)))))</f>
        <v>3.8</v>
      </c>
      <c r="P46" s="141">
        <f>IF('Crisis Indicator Data'!H43="x","x",'Crisis Indicator Data'!H43/'Crisis Indicator Data'!G43)</f>
        <v>0.1559399643856525</v>
      </c>
      <c r="Q46" s="238">
        <f t="shared" si="18"/>
        <v>0.7</v>
      </c>
      <c r="R46" s="238">
        <f t="shared" si="19"/>
        <v>2.25</v>
      </c>
      <c r="S46" s="238">
        <f>IF('Crisis Indicator Data'!I43="x","x",IF('Crisis Indicator Data'!I43=0,0,IF(LOG('Crisis Indicator Data'!I43)&lt;S$4,0,IF(LOG('Crisis Indicator Data'!I43)&gt;S$3,5,ROUND(5-(S$3-LOG('Crisis Indicator Data'!I43))/(S$3-S$4)*5,1)))))</f>
        <v>5</v>
      </c>
      <c r="T46" s="141">
        <f>IF('Crisis Indicator Data'!H43="x","x",IF('Crisis Indicator Data'!I43="x","x",'Crisis Indicator Data'!I43/'Crisis Indicator Data'!H43))</f>
        <v>1.3743882544861337</v>
      </c>
      <c r="U46" s="238">
        <f t="shared" si="20"/>
        <v>5</v>
      </c>
      <c r="V46" s="238">
        <f t="shared" si="21"/>
        <v>5</v>
      </c>
      <c r="W46" s="238">
        <f>IF('Crisis Indicator Data'!L43="x","x",IF('Crisis Indicator Data'!L43=0,0,IF(LOG('Crisis Indicator Data'!L43)&lt;W$4,0,IF(LOG('Crisis Indicator Data'!L43)&gt;W$3,5,ROUND(5-(W$3-LOG('Crisis Indicator Data'!L43))/(W$3-W$4)*5,1)))))</f>
        <v>4.5</v>
      </c>
      <c r="X46" s="245">
        <f>IF(OR('Crisis Indicator Data'!L43="x",'Crisis Indicator Data'!H43="x"),"x",'Crisis Indicator Data'!L43/'Crisis Indicator Data'!H43)</f>
        <v>2.4763458401305059E-4</v>
      </c>
      <c r="Y46" s="238">
        <f t="shared" si="22"/>
        <v>5</v>
      </c>
      <c r="Z46" s="238">
        <f t="shared" si="23"/>
        <v>4.8</v>
      </c>
      <c r="AA46" s="238">
        <f t="shared" si="24"/>
        <v>4.9000000000000004</v>
      </c>
      <c r="AB46" s="246">
        <f t="shared" si="25"/>
        <v>3.9</v>
      </c>
    </row>
    <row r="47" spans="1:28" x14ac:dyDescent="0.35">
      <c r="A47" s="143" t="str">
        <f>'Crisis Indicator Data'!A44</f>
        <v>Conflict  in Iraq</v>
      </c>
      <c r="B47" s="144" t="str">
        <f>'Crisis Indicator Data'!B44</f>
        <v>Conflict</v>
      </c>
      <c r="C47" s="144" t="str">
        <f>'Crisis Indicator Data'!C44</f>
        <v>IRQ002</v>
      </c>
      <c r="D47" s="144" t="str">
        <f>'Crisis Indicator Data'!D44</f>
        <v>Iraq</v>
      </c>
      <c r="E47" s="145" t="str">
        <f>'Crisis Indicator Data'!E44</f>
        <v>IRQ</v>
      </c>
      <c r="F47" s="244">
        <f>IF('Crisis Indicator Data'!F44="x","x",IF(LOG('Crisis Indicator Data'!F44)&lt;F$4,0,IF(LOG('Crisis Indicator Data'!F44)&gt;F$3,5,ROUND(5-(F$3-LOG('Crisis Indicator Data'!F44))/(F$3-F$4)*5,1))))</f>
        <v>4.4000000000000004</v>
      </c>
      <c r="G47" s="141">
        <f>IF('Crisis Indicator Data'!F44="x","x",IF(B47="Regional crisis",('Crisis Indicator Data'!F44/VLOOKUP('Impact of the crisis'!$C47,'Regional Crises'!$B$1:$R$66,4,FALSE)),'Crisis Indicator Data'!F44/VLOOKUP('Impact of the crisis'!$E47,'Country Indicator Data'!$B$4:$P$300,15,FALSE)))</f>
        <v>1.0016853932584269</v>
      </c>
      <c r="H47" s="238">
        <f t="shared" si="13"/>
        <v>5</v>
      </c>
      <c r="I47" s="238">
        <f t="shared" si="14"/>
        <v>4.7</v>
      </c>
      <c r="J47" s="238">
        <f>IF('Crisis Indicator Data'!G44="x","x",IF(LOG('Crisis Indicator Data'!G44)&lt;J$4,0,IF(LOG('Crisis Indicator Data'!G44)&gt;J$3,5,ROUND(5-(J$3-LOG('Crisis Indicator Data'!G44))/(J$3-J$4)*5,1))))</f>
        <v>2.6</v>
      </c>
      <c r="K47" s="141">
        <f>IF('Crisis Indicator Data'!G44="x","x",IF(B47="Regional crisis",('Crisis Indicator Data'!G44/VLOOKUP('Impact of the crisis'!$C47,'Regional Crises'!$B$1:$R$66,5,FALSE)),'Crisis Indicator Data'!G44/VLOOKUP('Impact of the crisis'!$E47,'Country Indicator Data'!$B$4:$P$300,14,FALSE)))</f>
        <v>0.15240036794868608</v>
      </c>
      <c r="L47" s="238">
        <f t="shared" si="15"/>
        <v>0.7</v>
      </c>
      <c r="M47" s="238">
        <f t="shared" si="16"/>
        <v>1.65</v>
      </c>
      <c r="N47" s="238">
        <f t="shared" si="17"/>
        <v>3.6</v>
      </c>
      <c r="O47" s="238">
        <f>IF('Crisis Indicator Data'!H44="x","x",IF('Crisis Indicator Data'!H44=0,0,IF(LOG('Crisis Indicator Data'!H44)&lt;O$4,0,IF(LOG('Crisis Indicator Data'!H44)&gt;O$3,5,ROUND(5-(O$3-LOG('Crisis Indicator Data'!H44))/(O$3-O$4)*5,1)))))</f>
        <v>3.8</v>
      </c>
      <c r="P47" s="141">
        <f>IF('Crisis Indicator Data'!H44="x","x",'Crisis Indicator Data'!H44/'Crisis Indicator Data'!G44)</f>
        <v>0.95024469820554647</v>
      </c>
      <c r="Q47" s="238">
        <f t="shared" si="18"/>
        <v>4.7</v>
      </c>
      <c r="R47" s="238">
        <f t="shared" si="19"/>
        <v>4.25</v>
      </c>
      <c r="S47" s="238">
        <f>IF('Crisis Indicator Data'!I44="x","x",IF('Crisis Indicator Data'!I44=0,0,IF(LOG('Crisis Indicator Data'!I44)&lt;S$4,0,IF(LOG('Crisis Indicator Data'!I44)&gt;S$3,5,ROUND(5-(S$3-LOG('Crisis Indicator Data'!I44))/(S$3-S$4)*5,1)))))</f>
        <v>5</v>
      </c>
      <c r="T47" s="141">
        <f>IF('Crisis Indicator Data'!H44="x","x",IF('Crisis Indicator Data'!I44="x","x",'Crisis Indicator Data'!I44/'Crisis Indicator Data'!H44))</f>
        <v>1.4036051502145923</v>
      </c>
      <c r="U47" s="238">
        <f t="shared" si="20"/>
        <v>5</v>
      </c>
      <c r="V47" s="238">
        <f t="shared" si="21"/>
        <v>5</v>
      </c>
      <c r="W47" s="238">
        <f>IF('Crisis Indicator Data'!L44="x","x",IF('Crisis Indicator Data'!L44=0,0,IF(LOG('Crisis Indicator Data'!L44)&lt;W$4,0,IF(LOG('Crisis Indicator Data'!L44)&gt;W$3,5,ROUND(5-(W$3-LOG('Crisis Indicator Data'!L44))/(W$3-W$4)*5,1)))))</f>
        <v>4.5</v>
      </c>
      <c r="X47" s="245">
        <f>IF(OR('Crisis Indicator Data'!L44="x",'Crisis Indicator Data'!H44="x"),"x",'Crisis Indicator Data'!L44/'Crisis Indicator Data'!H44)</f>
        <v>2.6060085836909872E-4</v>
      </c>
      <c r="Y47" s="238">
        <f t="shared" si="22"/>
        <v>5</v>
      </c>
      <c r="Z47" s="238">
        <f t="shared" si="23"/>
        <v>4.8</v>
      </c>
      <c r="AA47" s="238">
        <f t="shared" si="24"/>
        <v>4.9000000000000004</v>
      </c>
      <c r="AB47" s="246">
        <f t="shared" si="25"/>
        <v>4.5999999999999996</v>
      </c>
    </row>
    <row r="48" spans="1:28" x14ac:dyDescent="0.35">
      <c r="A48" s="143" t="str">
        <f>'Crisis Indicator Data'!A45</f>
        <v>Syrian and Palestinian refugees in iraq</v>
      </c>
      <c r="B48" s="144" t="str">
        <f>'Crisis Indicator Data'!B45</f>
        <v>International displacement</v>
      </c>
      <c r="C48" s="144" t="str">
        <f>'Crisis Indicator Data'!C45</f>
        <v>IRQ003</v>
      </c>
      <c r="D48" s="144" t="str">
        <f>'Crisis Indicator Data'!D45</f>
        <v>Iraq</v>
      </c>
      <c r="E48" s="145" t="str">
        <f>'Crisis Indicator Data'!E45</f>
        <v>IRQ</v>
      </c>
      <c r="F48" s="244">
        <f>IF('Crisis Indicator Data'!F45="x","x",IF(LOG('Crisis Indicator Data'!F45)&lt;F$4,0,IF(LOG('Crisis Indicator Data'!F45)&gt;F$3,5,ROUND(5-(F$3-LOG('Crisis Indicator Data'!F45))/(F$3-F$4)*5,1))))</f>
        <v>2.7</v>
      </c>
      <c r="G48" s="141">
        <f>IF('Crisis Indicator Data'!F45="x","x",IF(B48="Regional crisis",('Crisis Indicator Data'!F45/VLOOKUP('Impact of the crisis'!$C48,'Regional Crises'!$B$1:$R$66,4,FALSE)),'Crisis Indicator Data'!F45/VLOOKUP('Impact of the crisis'!$E48,'Country Indicator Data'!$B$4:$P$300,15,FALSE)))</f>
        <v>9.3578467489408734E-2</v>
      </c>
      <c r="H48" s="238">
        <f t="shared" si="13"/>
        <v>0.4</v>
      </c>
      <c r="I48" s="238">
        <f t="shared" si="14"/>
        <v>1.55</v>
      </c>
      <c r="J48" s="238">
        <f>IF('Crisis Indicator Data'!G45="x","x",IF(LOG('Crisis Indicator Data'!G45)&lt;J$4,0,IF(LOG('Crisis Indicator Data'!G45)&gt;J$3,5,ROUND(5-(J$3-LOG('Crisis Indicator Data'!G45))/(J$3-J$4)*5,1))))</f>
        <v>2.4</v>
      </c>
      <c r="K48" s="141">
        <f>IF('Crisis Indicator Data'!G45="x","x",IF(B48="Regional crisis",('Crisis Indicator Data'!G45/VLOOKUP('Impact of the crisis'!$C48,'Regional Crises'!$B$1:$R$66,5,FALSE)),'Crisis Indicator Data'!G45/VLOOKUP('Impact of the crisis'!$E48,'Country Indicator Data'!$B$4:$P$300,14,FALSE)))</f>
        <v>0.12781244561569252</v>
      </c>
      <c r="L48" s="238">
        <f t="shared" si="15"/>
        <v>0.6</v>
      </c>
      <c r="M48" s="238">
        <f t="shared" si="16"/>
        <v>1.5</v>
      </c>
      <c r="N48" s="238">
        <f t="shared" si="17"/>
        <v>1.5</v>
      </c>
      <c r="O48" s="238">
        <f>IF('Crisis Indicator Data'!H45="x","x",IF('Crisis Indicator Data'!H45=0,0,IF(LOG('Crisis Indicator Data'!H45)&lt;O$4,0,IF(LOG('Crisis Indicator Data'!H45)&gt;O$3,5,ROUND(5-(O$3-LOG('Crisis Indicator Data'!H45))/(O$3-O$4)*5,1)))))</f>
        <v>2</v>
      </c>
      <c r="P48" s="141">
        <f>IF('Crisis Indicator Data'!H45="x","x",'Crisis Indicator Data'!H45/'Crisis Indicator Data'!G45)</f>
        <v>9.356156389807431E-2</v>
      </c>
      <c r="Q48" s="238">
        <f t="shared" si="18"/>
        <v>0.4</v>
      </c>
      <c r="R48" s="238">
        <f t="shared" si="19"/>
        <v>1.2</v>
      </c>
      <c r="S48" s="238">
        <f>IF('Crisis Indicator Data'!I45="x","x",IF('Crisis Indicator Data'!I45=0,0,IF(LOG('Crisis Indicator Data'!I45)&lt;S$4,0,IF(LOG('Crisis Indicator Data'!I45)&gt;S$3,5,ROUND(5-(S$3-LOG('Crisis Indicator Data'!I45))/(S$3-S$4)*5,1)))))</f>
        <v>3.4</v>
      </c>
      <c r="T48" s="141">
        <f>IF('Crisis Indicator Data'!H45="x","x",IF('Crisis Indicator Data'!I45="x","x",'Crisis Indicator Data'!I45/'Crisis Indicator Data'!H45))</f>
        <v>0.51767151767151764</v>
      </c>
      <c r="U48" s="238">
        <f t="shared" si="20"/>
        <v>5</v>
      </c>
      <c r="V48" s="238">
        <f t="shared" si="21"/>
        <v>4.2</v>
      </c>
      <c r="W48" s="238">
        <f>IF('Crisis Indicator Data'!L45="x","x",IF('Crisis Indicator Data'!L45=0,0,IF(LOG('Crisis Indicator Data'!L45)&lt;W$4,0,IF(LOG('Crisis Indicator Data'!L45)&gt;W$3,5,ROUND(5-(W$3-LOG('Crisis Indicator Data'!L45))/(W$3-W$4)*5,1)))))</f>
        <v>0</v>
      </c>
      <c r="X48" s="245">
        <f>IF(OR('Crisis Indicator Data'!L45="x",'Crisis Indicator Data'!H45="x"),"x",'Crisis Indicator Data'!L45/'Crisis Indicator Data'!H45)</f>
        <v>0</v>
      </c>
      <c r="Y48" s="238">
        <f t="shared" si="22"/>
        <v>0</v>
      </c>
      <c r="Z48" s="238">
        <f t="shared" si="23"/>
        <v>0</v>
      </c>
      <c r="AA48" s="238">
        <f t="shared" si="24"/>
        <v>2.7</v>
      </c>
      <c r="AB48" s="246">
        <f t="shared" si="25"/>
        <v>2</v>
      </c>
    </row>
    <row r="49" spans="1:28" x14ac:dyDescent="0.35">
      <c r="A49" s="143" t="str">
        <f>'Crisis Indicator Data'!A46</f>
        <v>Mixed migration flows in Italy</v>
      </c>
      <c r="B49" s="144" t="str">
        <f>'Crisis Indicator Data'!B46</f>
        <v>International displacement</v>
      </c>
      <c r="C49" s="144" t="str">
        <f>'Crisis Indicator Data'!C46</f>
        <v>ITA002</v>
      </c>
      <c r="D49" s="144" t="str">
        <f>'Crisis Indicator Data'!D46</f>
        <v>Italy</v>
      </c>
      <c r="E49" s="145" t="str">
        <f>'Crisis Indicator Data'!E46</f>
        <v>ITA</v>
      </c>
      <c r="F49" s="244">
        <f>IF('Crisis Indicator Data'!F46="x","x",IF(LOG('Crisis Indicator Data'!F46)&lt;F$4,0,IF(LOG('Crisis Indicator Data'!F46)&gt;F$3,5,ROUND(5-(F$3-LOG('Crisis Indicator Data'!F46))/(F$3-F$4)*5,1))))</f>
        <v>2.7</v>
      </c>
      <c r="G49" s="141">
        <f>IF('Crisis Indicator Data'!F46="x","x",IF(B49="Regional crisis",('Crisis Indicator Data'!F46/VLOOKUP('Impact of the crisis'!$C49,'Regional Crises'!$B$1:$R$66,4,FALSE)),'Crisis Indicator Data'!F46/VLOOKUP('Impact of the crisis'!$E49,'Country Indicator Data'!$B$4:$P$300,15,FALSE)))</f>
        <v>0.1395729924525736</v>
      </c>
      <c r="H49" s="238">
        <f t="shared" si="13"/>
        <v>0.6</v>
      </c>
      <c r="I49" s="238">
        <f t="shared" si="14"/>
        <v>1.6500000000000001</v>
      </c>
      <c r="J49" s="238">
        <f>IF('Crisis Indicator Data'!G46="x","x",IF(LOG('Crisis Indicator Data'!G46)&lt;J$4,0,IF(LOG('Crisis Indicator Data'!G46)&gt;J$3,5,ROUND(5-(J$3-LOG('Crisis Indicator Data'!G46))/(J$3-J$4)*5,1))))</f>
        <v>2.8</v>
      </c>
      <c r="K49" s="141">
        <f>IF('Crisis Indicator Data'!G46="x","x",IF(B49="Regional crisis",('Crisis Indicator Data'!G46/VLOOKUP('Impact of the crisis'!$C49,'Regional Crises'!$B$1:$R$66,5,FALSE)),'Crisis Indicator Data'!G46/VLOOKUP('Impact of the crisis'!$E49,'Country Indicator Data'!$B$4:$P$300,14,FALSE)))</f>
        <v>0.10906319506011541</v>
      </c>
      <c r="L49" s="238">
        <f t="shared" si="15"/>
        <v>0.5</v>
      </c>
      <c r="M49" s="238">
        <f t="shared" si="16"/>
        <v>1.65</v>
      </c>
      <c r="N49" s="238">
        <f t="shared" si="17"/>
        <v>1.7</v>
      </c>
      <c r="O49" s="238">
        <f>IF('Crisis Indicator Data'!H46="x","x",IF('Crisis Indicator Data'!H46=0,0,IF(LOG('Crisis Indicator Data'!H46)&lt;O$4,0,IF(LOG('Crisis Indicator Data'!H46)&gt;O$3,5,ROUND(5-(O$3-LOG('Crisis Indicator Data'!H46))/(O$3-O$4)*5,1)))))</f>
        <v>1.4</v>
      </c>
      <c r="P49" s="141">
        <f>IF('Crisis Indicator Data'!H46="x","x",'Crisis Indicator Data'!H46/'Crisis Indicator Data'!G46)</f>
        <v>2.9663434112949229E-2</v>
      </c>
      <c r="Q49" s="238">
        <f t="shared" si="18"/>
        <v>0.1</v>
      </c>
      <c r="R49" s="238">
        <f t="shared" si="19"/>
        <v>0.75</v>
      </c>
      <c r="S49" s="238">
        <f>IF('Crisis Indicator Data'!I46="x","x",IF('Crisis Indicator Data'!I46=0,0,IF(LOG('Crisis Indicator Data'!I46)&lt;S$4,0,IF(LOG('Crisis Indicator Data'!I46)&gt;S$3,5,ROUND(5-(S$3-LOG('Crisis Indicator Data'!I46))/(S$3-S$4)*5,1)))))</f>
        <v>3.3</v>
      </c>
      <c r="T49" s="141">
        <f>IF('Crisis Indicator Data'!H46="x","x",IF('Crisis Indicator Data'!I46="x","x",'Crisis Indicator Data'!I46/'Crisis Indicator Data'!H46))</f>
        <v>1</v>
      </c>
      <c r="U49" s="238">
        <f t="shared" si="20"/>
        <v>5</v>
      </c>
      <c r="V49" s="238">
        <f t="shared" si="21"/>
        <v>4.2</v>
      </c>
      <c r="W49" s="238">
        <f>IF('Crisis Indicator Data'!L46="x","x",IF('Crisis Indicator Data'!L46=0,0,IF(LOG('Crisis Indicator Data'!L46)&lt;W$4,0,IF(LOG('Crisis Indicator Data'!L46)&gt;W$3,5,ROUND(5-(W$3-LOG('Crisis Indicator Data'!L46))/(W$3-W$4)*5,1)))))</f>
        <v>4.0999999999999996</v>
      </c>
      <c r="X49" s="245">
        <f>IF(OR('Crisis Indicator Data'!L46="x",'Crisis Indicator Data'!H46="x"),"x",'Crisis Indicator Data'!L46/'Crisis Indicator Data'!H46)</f>
        <v>3.3461538461538464E-3</v>
      </c>
      <c r="Y49" s="238">
        <f t="shared" si="22"/>
        <v>5</v>
      </c>
      <c r="Z49" s="238">
        <f t="shared" si="23"/>
        <v>4.5999999999999996</v>
      </c>
      <c r="AA49" s="238">
        <f t="shared" si="24"/>
        <v>4.4000000000000004</v>
      </c>
      <c r="AB49" s="246">
        <f t="shared" si="25"/>
        <v>3.1</v>
      </c>
    </row>
    <row r="50" spans="1:28" x14ac:dyDescent="0.35">
      <c r="A50" s="143" t="str">
        <f>'Crisis Indicator Data'!A47</f>
        <v>Syrian refugees in Jordan</v>
      </c>
      <c r="B50" s="144" t="str">
        <f>'Crisis Indicator Data'!B47</f>
        <v>International displacement</v>
      </c>
      <c r="C50" s="144" t="str">
        <f>'Crisis Indicator Data'!C47</f>
        <v>JOR002</v>
      </c>
      <c r="D50" s="144" t="str">
        <f>'Crisis Indicator Data'!D47</f>
        <v>Jordan</v>
      </c>
      <c r="E50" s="145" t="str">
        <f>'Crisis Indicator Data'!E47</f>
        <v>JOR</v>
      </c>
      <c r="F50" s="244">
        <f>IF('Crisis Indicator Data'!F47="x","x",IF(LOG('Crisis Indicator Data'!F47)&lt;F$4,0,IF(LOG('Crisis Indicator Data'!F47)&gt;F$3,5,ROUND(5-(F$3-LOG('Crisis Indicator Data'!F47))/(F$3-F$4)*5,1))))</f>
        <v>2.7</v>
      </c>
      <c r="G50" s="141">
        <f>IF('Crisis Indicator Data'!F47="x","x",IF(B50="Regional crisis",('Crisis Indicator Data'!F47/VLOOKUP('Impact of the crisis'!$C50,'Regional Crises'!$B$1:$R$66,4,FALSE)),'Crisis Indicator Data'!F47/VLOOKUP('Impact of the crisis'!$E50,'Country Indicator Data'!$B$4:$P$300,15,FALSE)))</f>
        <v>0.45576706465420141</v>
      </c>
      <c r="H50" s="238">
        <f t="shared" si="13"/>
        <v>2.2000000000000002</v>
      </c>
      <c r="I50" s="238">
        <f t="shared" si="14"/>
        <v>2.4500000000000002</v>
      </c>
      <c r="J50" s="238">
        <f>IF('Crisis Indicator Data'!G47="x","x",IF(LOG('Crisis Indicator Data'!G47)&lt;J$4,0,IF(LOG('Crisis Indicator Data'!G47)&gt;J$3,5,ROUND(5-(J$3-LOG('Crisis Indicator Data'!G47))/(J$3-J$4)*5,1))))</f>
        <v>3.1</v>
      </c>
      <c r="K50" s="141">
        <f>IF('Crisis Indicator Data'!G47="x","x",IF(B50="Regional crisis",('Crisis Indicator Data'!G47/VLOOKUP('Impact of the crisis'!$C50,'Regional Crises'!$B$1:$R$66,5,FALSE)),'Crisis Indicator Data'!G47/VLOOKUP('Impact of the crisis'!$E50,'Country Indicator Data'!$B$4:$P$300,14,FALSE)))</f>
        <v>0.80584860262816949</v>
      </c>
      <c r="L50" s="238">
        <f t="shared" si="15"/>
        <v>4</v>
      </c>
      <c r="M50" s="238">
        <f t="shared" si="16"/>
        <v>3.55</v>
      </c>
      <c r="N50" s="238">
        <f t="shared" si="17"/>
        <v>3</v>
      </c>
      <c r="O50" s="238">
        <f>IF('Crisis Indicator Data'!H47="x","x",IF('Crisis Indicator Data'!H47=0,0,IF(LOG('Crisis Indicator Data'!H47)&lt;O$4,0,IF(LOG('Crisis Indicator Data'!H47)&gt;O$3,5,ROUND(5-(O$3-LOG('Crisis Indicator Data'!H47))/(O$3-O$4)*5,1)))))</f>
        <v>2.9</v>
      </c>
      <c r="P50" s="141">
        <f>IF('Crisis Indicator Data'!H47="x","x",'Crisis Indicator Data'!H47/'Crisis Indicator Data'!G47)</f>
        <v>0.21095544327055582</v>
      </c>
      <c r="Q50" s="238">
        <f t="shared" si="18"/>
        <v>1</v>
      </c>
      <c r="R50" s="238">
        <f t="shared" si="19"/>
        <v>1.95</v>
      </c>
      <c r="S50" s="238">
        <f>IF('Crisis Indicator Data'!I47="x","x",IF('Crisis Indicator Data'!I47=0,0,IF(LOG('Crisis Indicator Data'!I47)&lt;S$4,0,IF(LOG('Crisis Indicator Data'!I47)&gt;S$3,5,ROUND(5-(S$3-LOG('Crisis Indicator Data'!I47))/(S$3-S$4)*5,1)))))</f>
        <v>4.5</v>
      </c>
      <c r="T50" s="141">
        <f>IF('Crisis Indicator Data'!H47="x","x",IF('Crisis Indicator Data'!I47="x","x",'Crisis Indicator Data'!I47/'Crisis Indicator Data'!H47))</f>
        <v>0.71692977681001635</v>
      </c>
      <c r="U50" s="238">
        <f t="shared" si="20"/>
        <v>5</v>
      </c>
      <c r="V50" s="238">
        <f t="shared" si="21"/>
        <v>4.8</v>
      </c>
      <c r="W50" s="238">
        <f>IF('Crisis Indicator Data'!L47="x","x",IF('Crisis Indicator Data'!L47=0,0,IF(LOG('Crisis Indicator Data'!L47)&lt;W$4,0,IF(LOG('Crisis Indicator Data'!L47)&gt;W$3,5,ROUND(5-(W$3-LOG('Crisis Indicator Data'!L47))/(W$3-W$4)*5,1)))))</f>
        <v>0</v>
      </c>
      <c r="X50" s="245">
        <f>IF(OR('Crisis Indicator Data'!L47="x",'Crisis Indicator Data'!H47="x"),"x",'Crisis Indicator Data'!L47/'Crisis Indicator Data'!H47)</f>
        <v>0</v>
      </c>
      <c r="Y50" s="238">
        <f t="shared" si="22"/>
        <v>0</v>
      </c>
      <c r="Z50" s="238">
        <f t="shared" si="23"/>
        <v>0</v>
      </c>
      <c r="AA50" s="238">
        <f t="shared" si="24"/>
        <v>3.2</v>
      </c>
      <c r="AB50" s="246">
        <f t="shared" si="25"/>
        <v>2.6</v>
      </c>
    </row>
    <row r="51" spans="1:28" x14ac:dyDescent="0.35">
      <c r="A51" s="143" t="str">
        <f>'Crisis Indicator Data'!A48</f>
        <v xml:space="preserve">Multiple crisis in Kenya </v>
      </c>
      <c r="B51" s="144" t="str">
        <f>'Crisis Indicator Data'!B48</f>
        <v>Multiple crises country</v>
      </c>
      <c r="C51" s="144" t="str">
        <f>'Crisis Indicator Data'!C48</f>
        <v>KEN001</v>
      </c>
      <c r="D51" s="144" t="str">
        <f>'Crisis Indicator Data'!D48</f>
        <v>Kenya</v>
      </c>
      <c r="E51" s="145" t="str">
        <f>'Crisis Indicator Data'!E48</f>
        <v>KEN</v>
      </c>
      <c r="F51" s="244">
        <f>IF('Crisis Indicator Data'!F48="x","x",IF(LOG('Crisis Indicator Data'!F48)&lt;F$4,0,IF(LOG('Crisis Indicator Data'!F48)&gt;F$3,5,ROUND(5-(F$3-LOG('Crisis Indicator Data'!F48))/(F$3-F$4)*5,1))))</f>
        <v>4.5</v>
      </c>
      <c r="G51" s="141">
        <f>IF('Crisis Indicator Data'!F48="x","x",IF(B51="Regional crisis",('Crisis Indicator Data'!F48/VLOOKUP('Impact of the crisis'!$C51,'Regional Crises'!$B$1:$R$66,4,FALSE)),'Crisis Indicator Data'!F48/VLOOKUP('Impact of the crisis'!$E51,'Country Indicator Data'!$B$4:$P$300,15,FALSE)))</f>
        <v>0.9123238570474751</v>
      </c>
      <c r="H51" s="238">
        <f t="shared" si="13"/>
        <v>4.5999999999999996</v>
      </c>
      <c r="I51" s="238">
        <f t="shared" si="14"/>
        <v>4.55</v>
      </c>
      <c r="J51" s="238">
        <f>IF('Crisis Indicator Data'!G48="x","x",IF(LOG('Crisis Indicator Data'!G48)&lt;J$4,0,IF(LOG('Crisis Indicator Data'!G48)&gt;J$3,5,ROUND(5-(J$3-LOG('Crisis Indicator Data'!G48))/(J$3-J$4)*5,1))))</f>
        <v>4.0999999999999996</v>
      </c>
      <c r="K51" s="141">
        <f>IF('Crisis Indicator Data'!G48="x","x",IF(B51="Regional crisis",('Crisis Indicator Data'!G48/VLOOKUP('Impact of the crisis'!$C51,'Regional Crises'!$B$1:$R$66,5,FALSE)),'Crisis Indicator Data'!G48/VLOOKUP('Impact of the crisis'!$E51,'Country Indicator Data'!$B$4:$P$300,14,FALSE)))</f>
        <v>0.31112216144538374</v>
      </c>
      <c r="L51" s="238">
        <f t="shared" si="15"/>
        <v>1.5</v>
      </c>
      <c r="M51" s="238">
        <f t="shared" si="16"/>
        <v>2.8</v>
      </c>
      <c r="N51" s="238">
        <f t="shared" si="17"/>
        <v>3.8</v>
      </c>
      <c r="O51" s="238">
        <f>IF('Crisis Indicator Data'!H48="x","x",IF('Crisis Indicator Data'!H48=0,0,IF(LOG('Crisis Indicator Data'!H48)&lt;O$4,0,IF(LOG('Crisis Indicator Data'!H48)&gt;O$3,5,ROUND(5-(O$3-LOG('Crisis Indicator Data'!H48))/(O$3-O$4)*5,1)))))</f>
        <v>3.2</v>
      </c>
      <c r="P51" s="141">
        <f>IF('Crisis Indicator Data'!H48="x","x",'Crisis Indicator Data'!H48/'Crisis Indicator Data'!G48)</f>
        <v>0.15823122003196591</v>
      </c>
      <c r="Q51" s="238">
        <f t="shared" si="18"/>
        <v>0.7</v>
      </c>
      <c r="R51" s="238">
        <f t="shared" si="19"/>
        <v>1.9500000000000002</v>
      </c>
      <c r="S51" s="238">
        <f>IF('Crisis Indicator Data'!I48="x","x",IF('Crisis Indicator Data'!I48=0,0,IF(LOG('Crisis Indicator Data'!I48)&lt;S$4,0,IF(LOG('Crisis Indicator Data'!I48)&gt;S$3,5,ROUND(5-(S$3-LOG('Crisis Indicator Data'!I48))/(S$3-S$4)*5,1)))))</f>
        <v>3.9</v>
      </c>
      <c r="T51" s="141">
        <f>IF('Crisis Indicator Data'!H48="x","x",IF('Crisis Indicator Data'!I48="x","x",'Crisis Indicator Data'!I48/'Crisis Indicator Data'!H48))</f>
        <v>0.19678264122708566</v>
      </c>
      <c r="U51" s="238">
        <f t="shared" si="20"/>
        <v>5</v>
      </c>
      <c r="V51" s="238">
        <f t="shared" si="21"/>
        <v>4.5</v>
      </c>
      <c r="W51" s="238">
        <f>IF('Crisis Indicator Data'!L48="x","x",IF('Crisis Indicator Data'!L48=0,0,IF(LOG('Crisis Indicator Data'!L48)&lt;W$4,0,IF(LOG('Crisis Indicator Data'!L48)&gt;W$3,5,ROUND(5-(W$3-LOG('Crisis Indicator Data'!L48))/(W$3-W$4)*5,1)))))</f>
        <v>0</v>
      </c>
      <c r="X51" s="245">
        <f>IF(OR('Crisis Indicator Data'!L48="x",'Crisis Indicator Data'!H48="x"),"x",'Crisis Indicator Data'!L48/'Crisis Indicator Data'!H48)</f>
        <v>0</v>
      </c>
      <c r="Y51" s="238">
        <f t="shared" si="22"/>
        <v>0</v>
      </c>
      <c r="Z51" s="238">
        <f t="shared" si="23"/>
        <v>0</v>
      </c>
      <c r="AA51" s="238">
        <f t="shared" si="24"/>
        <v>2.9</v>
      </c>
      <c r="AB51" s="246">
        <f t="shared" si="25"/>
        <v>2.5</v>
      </c>
    </row>
    <row r="52" spans="1:28" x14ac:dyDescent="0.35">
      <c r="A52" s="143" t="str">
        <f>'Crisis Indicator Data'!A49</f>
        <v>Refugee situation in Kenya</v>
      </c>
      <c r="B52" s="144" t="str">
        <f>'Crisis Indicator Data'!B49</f>
        <v>International displacement</v>
      </c>
      <c r="C52" s="144" t="str">
        <f>'Crisis Indicator Data'!C49</f>
        <v>KEN002</v>
      </c>
      <c r="D52" s="144" t="str">
        <f>'Crisis Indicator Data'!D49</f>
        <v>Kenya</v>
      </c>
      <c r="E52" s="145" t="str">
        <f>'Crisis Indicator Data'!E49</f>
        <v>KEN</v>
      </c>
      <c r="F52" s="244">
        <f>IF('Crisis Indicator Data'!F49="x","x",IF(LOG('Crisis Indicator Data'!F49)&lt;F$4,0,IF(LOG('Crisis Indicator Data'!F49)&gt;F$3,5,ROUND(5-(F$3-LOG('Crisis Indicator Data'!F49))/(F$3-F$4)*5,1))))</f>
        <v>2.6</v>
      </c>
      <c r="G52" s="141">
        <f>IF('Crisis Indicator Data'!F49="x","x",IF(B52="Regional crisis",('Crisis Indicator Data'!F49/VLOOKUP('Impact of the crisis'!$C52,'Regional Crises'!$B$1:$R$66,4,FALSE)),'Crisis Indicator Data'!F49/VLOOKUP('Impact of the crisis'!$E52,'Country Indicator Data'!$B$4:$P$300,15,FALSE)))</f>
        <v>6.7196120462452116E-2</v>
      </c>
      <c r="H52" s="238">
        <f t="shared" si="13"/>
        <v>0.2</v>
      </c>
      <c r="I52" s="238">
        <f t="shared" si="14"/>
        <v>1.4000000000000001</v>
      </c>
      <c r="J52" s="238">
        <f>IF('Crisis Indicator Data'!G49="x","x",IF(LOG('Crisis Indicator Data'!G49)&lt;J$4,0,IF(LOG('Crisis Indicator Data'!G49)&gt;J$3,5,ROUND(5-(J$3-LOG('Crisis Indicator Data'!G49))/(J$3-J$4)*5,1))))</f>
        <v>0.1</v>
      </c>
      <c r="K52" s="141">
        <f>IF('Crisis Indicator Data'!G49="x","x",IF(B52="Regional crisis",('Crisis Indicator Data'!G49/VLOOKUP('Impact of the crisis'!$C52,'Regional Crises'!$B$1:$R$66,5,FALSE)),'Crisis Indicator Data'!G49/VLOOKUP('Impact of the crisis'!$E52,'Country Indicator Data'!$B$4:$P$300,14,FALSE)))</f>
        <v>1.9982687809639577E-2</v>
      </c>
      <c r="L52" s="238">
        <f t="shared" si="15"/>
        <v>0.1</v>
      </c>
      <c r="M52" s="238">
        <f t="shared" si="16"/>
        <v>0.1</v>
      </c>
      <c r="N52" s="238">
        <f t="shared" si="17"/>
        <v>0.8</v>
      </c>
      <c r="O52" s="238">
        <f>IF('Crisis Indicator Data'!H49="x","x",IF('Crisis Indicator Data'!H49=0,0,IF(LOG('Crisis Indicator Data'!H49)&lt;O$4,0,IF(LOG('Crisis Indicator Data'!H49)&gt;O$3,5,ROUND(5-(O$3-LOG('Crisis Indicator Data'!H49))/(O$3-O$4)*5,1)))))</f>
        <v>2</v>
      </c>
      <c r="P52" s="141">
        <f>IF('Crisis Indicator Data'!H49="x","x",'Crisis Indicator Data'!H49/'Crisis Indicator Data'!G49)</f>
        <v>0.48479262672811058</v>
      </c>
      <c r="Q52" s="238">
        <f t="shared" si="18"/>
        <v>2.4</v>
      </c>
      <c r="R52" s="238">
        <f t="shared" si="19"/>
        <v>2.2000000000000002</v>
      </c>
      <c r="S52" s="238">
        <f>IF('Crisis Indicator Data'!I49="x","x",IF('Crisis Indicator Data'!I49=0,0,IF(LOG('Crisis Indicator Data'!I49)&lt;S$4,0,IF(LOG('Crisis Indicator Data'!I49)&gt;S$3,5,ROUND(5-(S$3-LOG('Crisis Indicator Data'!I49))/(S$3-S$4)*5,1)))))</f>
        <v>3.9</v>
      </c>
      <c r="T52" s="141">
        <f>IF('Crisis Indicator Data'!H49="x","x",IF('Crisis Indicator Data'!I49="x","x",'Crisis Indicator Data'!I49/'Crisis Indicator Data'!H49))</f>
        <v>1</v>
      </c>
      <c r="U52" s="238">
        <f t="shared" si="20"/>
        <v>5</v>
      </c>
      <c r="V52" s="238">
        <f t="shared" si="21"/>
        <v>4.5</v>
      </c>
      <c r="W52" s="238">
        <f>IF('Crisis Indicator Data'!L49="x","x",IF('Crisis Indicator Data'!L49=0,0,IF(LOG('Crisis Indicator Data'!L49)&lt;W$4,0,IF(LOG('Crisis Indicator Data'!L49)&gt;W$3,5,ROUND(5-(W$3-LOG('Crisis Indicator Data'!L49))/(W$3-W$4)*5,1)))))</f>
        <v>0</v>
      </c>
      <c r="X52" s="245">
        <f>IF(OR('Crisis Indicator Data'!L49="x",'Crisis Indicator Data'!H49="x"),"x",'Crisis Indicator Data'!L49/'Crisis Indicator Data'!H49)</f>
        <v>0</v>
      </c>
      <c r="Y52" s="238">
        <f t="shared" si="22"/>
        <v>0</v>
      </c>
      <c r="Z52" s="238">
        <f t="shared" si="23"/>
        <v>0</v>
      </c>
      <c r="AA52" s="238">
        <f t="shared" si="24"/>
        <v>2.9</v>
      </c>
      <c r="AB52" s="246">
        <f t="shared" si="25"/>
        <v>2.6</v>
      </c>
    </row>
    <row r="53" spans="1:28" x14ac:dyDescent="0.35">
      <c r="A53" s="143" t="str">
        <f>'Crisis Indicator Data'!A50</f>
        <v>Drought in Kenya</v>
      </c>
      <c r="B53" s="144" t="str">
        <f>'Crisis Indicator Data'!B50</f>
        <v>Drought</v>
      </c>
      <c r="C53" s="144" t="str">
        <f>'Crisis Indicator Data'!C50</f>
        <v>KEN003</v>
      </c>
      <c r="D53" s="144" t="str">
        <f>'Crisis Indicator Data'!D50</f>
        <v>Kenya</v>
      </c>
      <c r="E53" s="145" t="str">
        <f>'Crisis Indicator Data'!E50</f>
        <v>KEN</v>
      </c>
      <c r="F53" s="244">
        <f>IF('Crisis Indicator Data'!F50="x","x",IF(LOG('Crisis Indicator Data'!F50)&lt;F$4,0,IF(LOG('Crisis Indicator Data'!F50)&gt;F$3,5,ROUND(5-(F$3-LOG('Crisis Indicator Data'!F50))/(F$3-F$4)*5,1))))</f>
        <v>4.5</v>
      </c>
      <c r="G53" s="141">
        <f>IF('Crisis Indicator Data'!F50="x","x",IF(B53="Regional crisis",('Crisis Indicator Data'!F50/VLOOKUP('Impact of the crisis'!$C53,'Regional Crises'!$B$1:$R$66,4,FALSE)),'Crisis Indicator Data'!F50/VLOOKUP('Impact of the crisis'!$E53,'Country Indicator Data'!$B$4:$P$300,15,FALSE)))</f>
        <v>0.9123238570474751</v>
      </c>
      <c r="H53" s="238">
        <f t="shared" si="13"/>
        <v>4.5999999999999996</v>
      </c>
      <c r="I53" s="238">
        <f t="shared" si="14"/>
        <v>4.55</v>
      </c>
      <c r="J53" s="238">
        <f>IF('Crisis Indicator Data'!G50="x","x",IF(LOG('Crisis Indicator Data'!G50)&lt;J$4,0,IF(LOG('Crisis Indicator Data'!G50)&gt;J$3,5,ROUND(5-(J$3-LOG('Crisis Indicator Data'!G50))/(J$3-J$4)*5,1))))</f>
        <v>4.0999999999999996</v>
      </c>
      <c r="K53" s="141">
        <f>IF('Crisis Indicator Data'!G50="x","x",IF(B53="Regional crisis",('Crisis Indicator Data'!G50/VLOOKUP('Impact of the crisis'!$C53,'Regional Crises'!$B$1:$R$66,5,FALSE)),'Crisis Indicator Data'!G50/VLOOKUP('Impact of the crisis'!$E53,'Country Indicator Data'!$B$4:$P$300,14,FALSE)))</f>
        <v>0.30959353187100574</v>
      </c>
      <c r="L53" s="238">
        <f t="shared" si="15"/>
        <v>1.5</v>
      </c>
      <c r="M53" s="238">
        <f t="shared" si="16"/>
        <v>2.8</v>
      </c>
      <c r="N53" s="238">
        <f t="shared" si="17"/>
        <v>3.8</v>
      </c>
      <c r="O53" s="238">
        <f>IF('Crisis Indicator Data'!H50="x","x",IF('Crisis Indicator Data'!H50=0,0,IF(LOG('Crisis Indicator Data'!H50)&lt;O$4,0,IF(LOG('Crisis Indicator Data'!H50)&gt;O$3,5,ROUND(5-(O$3-LOG('Crisis Indicator Data'!H50))/(O$3-O$4)*5,1)))))</f>
        <v>3.1</v>
      </c>
      <c r="P53" s="141">
        <f>IF('Crisis Indicator Data'!H50="x","x",'Crisis Indicator Data'!H50/'Crisis Indicator Data'!G50)</f>
        <v>0.12778108268887567</v>
      </c>
      <c r="Q53" s="238">
        <f t="shared" si="18"/>
        <v>0.6</v>
      </c>
      <c r="R53" s="238">
        <f t="shared" si="19"/>
        <v>1.85</v>
      </c>
      <c r="S53" s="238">
        <f>IF('Crisis Indicator Data'!I50="x","x",IF('Crisis Indicator Data'!I50=0,0,IF(LOG('Crisis Indicator Data'!I50)&lt;S$4,0,IF(LOG('Crisis Indicator Data'!I50)&gt;S$3,5,ROUND(5-(S$3-LOG('Crisis Indicator Data'!I50))/(S$3-S$4)*5,1)))))</f>
        <v>0</v>
      </c>
      <c r="T53" s="141">
        <f>IF('Crisis Indicator Data'!H50="x","x",IF('Crisis Indicator Data'!I50="x","x",'Crisis Indicator Data'!I50/'Crisis Indicator Data'!H50))</f>
        <v>0</v>
      </c>
      <c r="U53" s="238">
        <f t="shared" si="20"/>
        <v>0</v>
      </c>
      <c r="V53" s="238">
        <f t="shared" si="21"/>
        <v>0</v>
      </c>
      <c r="W53" s="238">
        <f>IF('Crisis Indicator Data'!L50="x","x",IF('Crisis Indicator Data'!L50=0,0,IF(LOG('Crisis Indicator Data'!L50)&lt;W$4,0,IF(LOG('Crisis Indicator Data'!L50)&gt;W$3,5,ROUND(5-(W$3-LOG('Crisis Indicator Data'!L50))/(W$3-W$4)*5,1)))))</f>
        <v>0</v>
      </c>
      <c r="X53" s="245">
        <f>IF(OR('Crisis Indicator Data'!L50="x",'Crisis Indicator Data'!H50="x"),"x",'Crisis Indicator Data'!L50/'Crisis Indicator Data'!H50)</f>
        <v>0</v>
      </c>
      <c r="Y53" s="238">
        <f t="shared" si="22"/>
        <v>0</v>
      </c>
      <c r="Z53" s="238">
        <f t="shared" si="23"/>
        <v>0</v>
      </c>
      <c r="AA53" s="238">
        <f t="shared" si="24"/>
        <v>0</v>
      </c>
      <c r="AB53" s="246">
        <f t="shared" si="25"/>
        <v>1</v>
      </c>
    </row>
    <row r="54" spans="1:28" x14ac:dyDescent="0.35">
      <c r="A54" s="146" t="str">
        <f>'Crisis Indicator Data'!A51</f>
        <v>Syrian refugees in Lebanon</v>
      </c>
      <c r="B54" s="147" t="str">
        <f>'Crisis Indicator Data'!B51</f>
        <v>International displacement</v>
      </c>
      <c r="C54" s="147" t="str">
        <f>'Crisis Indicator Data'!C51</f>
        <v>LBN002</v>
      </c>
      <c r="D54" s="147" t="str">
        <f>'Crisis Indicator Data'!D51</f>
        <v>Lebanon</v>
      </c>
      <c r="E54" s="148" t="str">
        <f>'Crisis Indicator Data'!E51</f>
        <v>LBN</v>
      </c>
      <c r="F54" s="244">
        <f>IF('Crisis Indicator Data'!F51="x","x",IF(LOG('Crisis Indicator Data'!F51)&lt;F$4,0,IF(LOG('Crisis Indicator Data'!F51)&gt;F$3,5,ROUND(5-(F$3-LOG('Crisis Indicator Data'!F51))/(F$3-F$4)*5,1))))</f>
        <v>1.7</v>
      </c>
      <c r="G54" s="142">
        <f>IF('Crisis Indicator Data'!F51="x","x",IF(B54="Regional crisis",('Crisis Indicator Data'!F51/VLOOKUP('Impact of the crisis'!$C54,'Regional Crises'!$B$1:$R$66,4,FALSE)),'Crisis Indicator Data'!F51/VLOOKUP('Impact of the crisis'!$E54,'Country Indicator Data'!$B$4:$P$300,15,FALSE)))</f>
        <v>1.021505376344086</v>
      </c>
      <c r="H54" s="238">
        <f t="shared" si="13"/>
        <v>5</v>
      </c>
      <c r="I54" s="238">
        <f t="shared" si="14"/>
        <v>3.35</v>
      </c>
      <c r="J54" s="238">
        <f>IF('Crisis Indicator Data'!G51="x","x",IF(LOG('Crisis Indicator Data'!G51)&lt;J$4,0,IF(LOG('Crisis Indicator Data'!G51)&gt;J$3,5,ROUND(5-(J$3-LOG('Crisis Indicator Data'!G51))/(J$3-J$4)*5,1))))</f>
        <v>2.8</v>
      </c>
      <c r="K54" s="142">
        <f>IF('Crisis Indicator Data'!G51="x","x",IF(B54="Regional crisis",('Crisis Indicator Data'!G51/VLOOKUP('Impact of the crisis'!$C54,'Regional Crises'!$B$1:$R$66,5,FALSE)),'Crisis Indicator Data'!G51/VLOOKUP('Impact of the crisis'!$E54,'Country Indicator Data'!$B$4:$P$300,14,FALSE)))</f>
        <v>1</v>
      </c>
      <c r="L54" s="238">
        <f t="shared" si="15"/>
        <v>5</v>
      </c>
      <c r="M54" s="238">
        <f t="shared" si="16"/>
        <v>3.9</v>
      </c>
      <c r="N54" s="238">
        <f t="shared" si="17"/>
        <v>3.6</v>
      </c>
      <c r="O54" s="238">
        <f>IF('Crisis Indicator Data'!H51="x","x",IF('Crisis Indicator Data'!H51=0,0,IF(LOG('Crisis Indicator Data'!H51)&lt;O$4,0,IF(LOG('Crisis Indicator Data'!H51)&gt;O$3,5,ROUND(5-(O$3-LOG('Crisis Indicator Data'!H51))/(O$3-O$4)*5,1)))))</f>
        <v>3.4</v>
      </c>
      <c r="P54" s="141">
        <f>IF('Crisis Indicator Data'!H51="x","x",'Crisis Indicator Data'!H51/'Crisis Indicator Data'!G51)</f>
        <v>0.50227106227106222</v>
      </c>
      <c r="Q54" s="238">
        <f t="shared" si="18"/>
        <v>2.5</v>
      </c>
      <c r="R54" s="238">
        <f t="shared" si="19"/>
        <v>2.95</v>
      </c>
      <c r="S54" s="238">
        <f>IF('Crisis Indicator Data'!I51="x","x",IF('Crisis Indicator Data'!I51=0,0,IF(LOG('Crisis Indicator Data'!I51)&lt;S$4,0,IF(LOG('Crisis Indicator Data'!I51)&gt;S$3,5,ROUND(5-(S$3-LOG('Crisis Indicator Data'!I51))/(S$3-S$4)*5,1)))))</f>
        <v>4.5</v>
      </c>
      <c r="T54" s="141">
        <f>IF('Crisis Indicator Data'!H51="x","x",IF('Crisis Indicator Data'!I51="x","x",'Crisis Indicator Data'!I51/'Crisis Indicator Data'!H51))</f>
        <v>0.44574095682613768</v>
      </c>
      <c r="U54" s="238">
        <f t="shared" si="20"/>
        <v>5</v>
      </c>
      <c r="V54" s="238">
        <f t="shared" si="21"/>
        <v>4.8</v>
      </c>
      <c r="W54" s="238">
        <f>IF('Crisis Indicator Data'!L51="x","x",IF('Crisis Indicator Data'!L51=0,0,IF(LOG('Crisis Indicator Data'!L51)&lt;W$4,0,IF(LOG('Crisis Indicator Data'!L51)&gt;W$3,5,ROUND(5-(W$3-LOG('Crisis Indicator Data'!L51))/(W$3-W$4)*5,1)))))</f>
        <v>0</v>
      </c>
      <c r="X54" s="245">
        <f>IF(OR('Crisis Indicator Data'!L51="x",'Crisis Indicator Data'!H51="x"),"x",'Crisis Indicator Data'!L51/'Crisis Indicator Data'!H51)</f>
        <v>0</v>
      </c>
      <c r="Y54" s="238">
        <f t="shared" si="22"/>
        <v>0</v>
      </c>
      <c r="Z54" s="238">
        <f t="shared" si="23"/>
        <v>0</v>
      </c>
      <c r="AA54" s="238">
        <f t="shared" si="24"/>
        <v>3.2</v>
      </c>
      <c r="AB54" s="246">
        <f t="shared" si="25"/>
        <v>3.1</v>
      </c>
    </row>
    <row r="55" spans="1:28" x14ac:dyDescent="0.35">
      <c r="A55" s="146" t="str">
        <f>'Crisis Indicator Data'!A52</f>
        <v>Socioeconomic crisis in Lebanon</v>
      </c>
      <c r="B55" s="147" t="str">
        <f>'Crisis Indicator Data'!B52</f>
        <v>Political and economic crisis</v>
      </c>
      <c r="C55" s="147" t="str">
        <f>'Crisis Indicator Data'!C52</f>
        <v>LBN004</v>
      </c>
      <c r="D55" s="147" t="str">
        <f>'Crisis Indicator Data'!D52</f>
        <v>Lebanon</v>
      </c>
      <c r="E55" s="148" t="str">
        <f>'Crisis Indicator Data'!E52</f>
        <v>LBN</v>
      </c>
      <c r="F55" s="244">
        <f>IF('Crisis Indicator Data'!F52="x","x",IF(LOG('Crisis Indicator Data'!F52)&lt;F$4,0,IF(LOG('Crisis Indicator Data'!F52)&gt;F$3,5,ROUND(5-(F$3-LOG('Crisis Indicator Data'!F52))/(F$3-F$4)*5,1))))</f>
        <v>1.7</v>
      </c>
      <c r="G55" s="142">
        <f>IF('Crisis Indicator Data'!F52="x","x",IF(B55="Regional crisis",('Crisis Indicator Data'!F52/VLOOKUP('Impact of the crisis'!$C55,'Regional Crises'!$B$1:$R$66,4,FALSE)),'Crisis Indicator Data'!F52/VLOOKUP('Impact of the crisis'!$E55,'Country Indicator Data'!$B$4:$P$300,15,FALSE)))</f>
        <v>1.021505376344086</v>
      </c>
      <c r="H55" s="238">
        <f t="shared" si="13"/>
        <v>5</v>
      </c>
      <c r="I55" s="238">
        <f t="shared" si="14"/>
        <v>3.35</v>
      </c>
      <c r="J55" s="238">
        <f>IF('Crisis Indicator Data'!G52="x","x",IF(LOG('Crisis Indicator Data'!G52)&lt;J$4,0,IF(LOG('Crisis Indicator Data'!G52)&gt;J$3,5,ROUND(5-(J$3-LOG('Crisis Indicator Data'!G52))/(J$3-J$4)*5,1))))</f>
        <v>2.8</v>
      </c>
      <c r="K55" s="142">
        <f>IF('Crisis Indicator Data'!G52="x","x",IF(B55="Regional crisis",('Crisis Indicator Data'!G52/VLOOKUP('Impact of the crisis'!$C55,'Regional Crises'!$B$1:$R$66,5,FALSE)),'Crisis Indicator Data'!G52/VLOOKUP('Impact of the crisis'!$E55,'Country Indicator Data'!$B$4:$P$300,14,FALSE)))</f>
        <v>1</v>
      </c>
      <c r="L55" s="238">
        <f t="shared" si="15"/>
        <v>5</v>
      </c>
      <c r="M55" s="238">
        <f t="shared" si="16"/>
        <v>3.9</v>
      </c>
      <c r="N55" s="238">
        <f t="shared" si="17"/>
        <v>3.6</v>
      </c>
      <c r="O55" s="238">
        <f>IF('Crisis Indicator Data'!H52="x","x",IF('Crisis Indicator Data'!H52=0,0,IF(LOG('Crisis Indicator Data'!H52)&lt;O$4,0,IF(LOG('Crisis Indicator Data'!H52)&gt;O$3,5,ROUND(5-(O$3-LOG('Crisis Indicator Data'!H52))/(O$3-O$4)*5,1)))))</f>
        <v>3.5</v>
      </c>
      <c r="P55" s="141">
        <f>IF('Crisis Indicator Data'!H52="x","x",'Crisis Indicator Data'!H52/'Crisis Indicator Data'!G52)</f>
        <v>0.55238095238095242</v>
      </c>
      <c r="Q55" s="238">
        <f t="shared" si="18"/>
        <v>2.7</v>
      </c>
      <c r="R55" s="238">
        <f t="shared" si="19"/>
        <v>3.1</v>
      </c>
      <c r="S55" s="238" t="str">
        <f>IF('Crisis Indicator Data'!I52="x","x",IF('Crisis Indicator Data'!I52=0,0,IF(LOG('Crisis Indicator Data'!I52)&lt;S$4,0,IF(LOG('Crisis Indicator Data'!I52)&gt;S$3,5,ROUND(5-(S$3-LOG('Crisis Indicator Data'!I52))/(S$3-S$4)*5,1)))))</f>
        <v>x</v>
      </c>
      <c r="T55" s="141" t="str">
        <f>IF('Crisis Indicator Data'!H52="x","x",IF('Crisis Indicator Data'!I52="x","x",'Crisis Indicator Data'!I52/'Crisis Indicator Data'!H52))</f>
        <v>x</v>
      </c>
      <c r="U55" s="238" t="str">
        <f t="shared" si="20"/>
        <v>x</v>
      </c>
      <c r="V55" s="238" t="str">
        <f t="shared" si="21"/>
        <v>x</v>
      </c>
      <c r="W55" s="238">
        <f>IF('Crisis Indicator Data'!L52="x","x",IF('Crisis Indicator Data'!L52=0,0,IF(LOG('Crisis Indicator Data'!L52)&lt;W$4,0,IF(LOG('Crisis Indicator Data'!L52)&gt;W$3,5,ROUND(5-(W$3-LOG('Crisis Indicator Data'!L52))/(W$3-W$4)*5,1)))))</f>
        <v>2.4</v>
      </c>
      <c r="X55" s="245">
        <f>IF(OR('Crisis Indicator Data'!L52="x",'Crisis Indicator Data'!H52="x"),"x",'Crisis Indicator Data'!L52/'Crisis Indicator Data'!H52)</f>
        <v>1.2201591511936339E-5</v>
      </c>
      <c r="Y55" s="238">
        <f t="shared" si="22"/>
        <v>0.6</v>
      </c>
      <c r="Z55" s="238">
        <f t="shared" si="23"/>
        <v>1.5</v>
      </c>
      <c r="AA55" s="238">
        <f t="shared" si="24"/>
        <v>1.5</v>
      </c>
      <c r="AB55" s="246">
        <f t="shared" si="25"/>
        <v>2.4</v>
      </c>
    </row>
    <row r="56" spans="1:28" x14ac:dyDescent="0.35">
      <c r="A56" s="146" t="str">
        <f>'Crisis Indicator Data'!A53</f>
        <v>Complex crisis in Libya</v>
      </c>
      <c r="B56" s="147" t="str">
        <f>'Crisis Indicator Data'!B53</f>
        <v>Multiple crises country</v>
      </c>
      <c r="C56" s="147" t="str">
        <f>'Crisis Indicator Data'!C53</f>
        <v>LBY001</v>
      </c>
      <c r="D56" s="147" t="str">
        <f>'Crisis Indicator Data'!D53</f>
        <v>Libya</v>
      </c>
      <c r="E56" s="148" t="str">
        <f>'Crisis Indicator Data'!E53</f>
        <v>LBY</v>
      </c>
      <c r="F56" s="244">
        <f>IF('Crisis Indicator Data'!F53="x","x",IF(LOG('Crisis Indicator Data'!F53)&lt;F$4,0,IF(LOG('Crisis Indicator Data'!F53)&gt;F$3,5,ROUND(5-(F$3-LOG('Crisis Indicator Data'!F53))/(F$3-F$4)*5,1))))</f>
        <v>5</v>
      </c>
      <c r="G56" s="142">
        <f>IF('Crisis Indicator Data'!F53="x","x",IF(B56="Regional crisis",('Crisis Indicator Data'!F53/VLOOKUP('Impact of the crisis'!$C56,'Regional Crises'!$B$1:$R$66,4,FALSE)),'Crisis Indicator Data'!F53/VLOOKUP('Impact of the crisis'!$E56,'Country Indicator Data'!$B$4:$P$300,15,FALSE)))</f>
        <v>1</v>
      </c>
      <c r="H56" s="238">
        <f t="shared" si="13"/>
        <v>5</v>
      </c>
      <c r="I56" s="238">
        <f t="shared" si="14"/>
        <v>5</v>
      </c>
      <c r="J56" s="238">
        <f>IF('Crisis Indicator Data'!G53="x","x",IF(LOG('Crisis Indicator Data'!G53)&lt;J$4,0,IF(LOG('Crisis Indicator Data'!G53)&gt;J$3,5,ROUND(5-(J$3-LOG('Crisis Indicator Data'!G53))/(J$3-J$4)*5,1))))</f>
        <v>2.9</v>
      </c>
      <c r="K56" s="142">
        <f>IF('Crisis Indicator Data'!G53="x","x",IF(B56="Regional crisis",('Crisis Indicator Data'!G53/VLOOKUP('Impact of the crisis'!$C56,'Regional Crises'!$B$1:$R$66,5,FALSE)),'Crisis Indicator Data'!G53/VLOOKUP('Impact of the crisis'!$E56,'Country Indicator Data'!$B$4:$P$300,14,FALSE)))</f>
        <v>1</v>
      </c>
      <c r="L56" s="238">
        <f t="shared" si="15"/>
        <v>5</v>
      </c>
      <c r="M56" s="238">
        <f t="shared" si="16"/>
        <v>3.95</v>
      </c>
      <c r="N56" s="238">
        <f t="shared" si="17"/>
        <v>4.5999999999999996</v>
      </c>
      <c r="O56" s="238">
        <f>IF('Crisis Indicator Data'!H53="x","x",IF('Crisis Indicator Data'!H53=0,0,IF(LOG('Crisis Indicator Data'!H53)&lt;O$4,0,IF(LOG('Crisis Indicator Data'!H53)&gt;O$3,5,ROUND(5-(O$3-LOG('Crisis Indicator Data'!H53))/(O$3-O$4)*5,1)))))</f>
        <v>2.9</v>
      </c>
      <c r="P56" s="141">
        <f>IF('Crisis Indicator Data'!H53="x","x",'Crisis Indicator Data'!H53/'Crisis Indicator Data'!G53)</f>
        <v>0.24324324324324326</v>
      </c>
      <c r="Q56" s="238">
        <f t="shared" si="18"/>
        <v>1.2</v>
      </c>
      <c r="R56" s="238">
        <f t="shared" si="19"/>
        <v>2.0499999999999998</v>
      </c>
      <c r="S56" s="238">
        <f>IF('Crisis Indicator Data'!I53="x","x",IF('Crisis Indicator Data'!I53=0,0,IF(LOG('Crisis Indicator Data'!I53)&lt;S$4,0,IF(LOG('Crisis Indicator Data'!I53)&gt;S$3,5,ROUND(5-(S$3-LOG('Crisis Indicator Data'!I53))/(S$3-S$4)*5,1)))))</f>
        <v>4.5</v>
      </c>
      <c r="T56" s="141">
        <f>IF('Crisis Indicator Data'!H53="x","x",IF('Crisis Indicator Data'!I53="x","x",'Crisis Indicator Data'!I53/'Crisis Indicator Data'!H53))</f>
        <v>0.8455555555555555</v>
      </c>
      <c r="U56" s="238">
        <f t="shared" si="20"/>
        <v>5</v>
      </c>
      <c r="V56" s="238">
        <f t="shared" si="21"/>
        <v>4.8</v>
      </c>
      <c r="W56" s="238">
        <f>IF('Crisis Indicator Data'!L53="x","x",IF('Crisis Indicator Data'!L53=0,0,IF(LOG('Crisis Indicator Data'!L53)&lt;W$4,0,IF(LOG('Crisis Indicator Data'!L53)&gt;W$3,5,ROUND(5-(W$3-LOG('Crisis Indicator Data'!L53))/(W$3-W$4)*5,1)))))</f>
        <v>4.2</v>
      </c>
      <c r="X56" s="245">
        <f>IF(OR('Crisis Indicator Data'!L53="x",'Crisis Indicator Data'!H53="x"),"x",'Crisis Indicator Data'!L53/'Crisis Indicator Data'!H53)</f>
        <v>4.9944444444444439E-4</v>
      </c>
      <c r="Y56" s="238">
        <f t="shared" si="22"/>
        <v>5</v>
      </c>
      <c r="Z56" s="238">
        <f t="shared" si="23"/>
        <v>4.5999999999999996</v>
      </c>
      <c r="AA56" s="238">
        <f t="shared" si="24"/>
        <v>4.7</v>
      </c>
      <c r="AB56" s="246">
        <f t="shared" si="25"/>
        <v>3.7</v>
      </c>
    </row>
    <row r="57" spans="1:28" x14ac:dyDescent="0.35">
      <c r="A57" s="146" t="str">
        <f>'Crisis Indicator Data'!A54</f>
        <v>Mixed migration flows in Libya</v>
      </c>
      <c r="B57" s="147" t="str">
        <f>'Crisis Indicator Data'!B54</f>
        <v>International displacement</v>
      </c>
      <c r="C57" s="147" t="str">
        <f>'Crisis Indicator Data'!C54</f>
        <v>LBY002</v>
      </c>
      <c r="D57" s="147" t="str">
        <f>'Crisis Indicator Data'!D54</f>
        <v>Libya</v>
      </c>
      <c r="E57" s="148" t="str">
        <f>'Crisis Indicator Data'!E54</f>
        <v>LBY</v>
      </c>
      <c r="F57" s="244">
        <f>IF('Crisis Indicator Data'!F54="x","x",IF(LOG('Crisis Indicator Data'!F54)&lt;F$4,0,IF(LOG('Crisis Indicator Data'!F54)&gt;F$3,5,ROUND(5-(F$3-LOG('Crisis Indicator Data'!F54))/(F$3-F$4)*5,1))))</f>
        <v>5</v>
      </c>
      <c r="G57" s="142">
        <f>IF('Crisis Indicator Data'!F54="x","x",IF(B57="Regional crisis",('Crisis Indicator Data'!F54/VLOOKUP('Impact of the crisis'!$C57,'Regional Crises'!$B$1:$R$66,4,FALSE)),'Crisis Indicator Data'!F54/VLOOKUP('Impact of the crisis'!$E57,'Country Indicator Data'!$B$4:$P$300,15,FALSE)))</f>
        <v>1</v>
      </c>
      <c r="H57" s="238">
        <f t="shared" si="13"/>
        <v>5</v>
      </c>
      <c r="I57" s="238">
        <f t="shared" si="14"/>
        <v>5</v>
      </c>
      <c r="J57" s="238">
        <f>IF('Crisis Indicator Data'!G54="x","x",IF(LOG('Crisis Indicator Data'!G54)&lt;J$4,0,IF(LOG('Crisis Indicator Data'!G54)&gt;J$3,5,ROUND(5-(J$3-LOG('Crisis Indicator Data'!G54))/(J$3-J$4)*5,1))))</f>
        <v>2.9</v>
      </c>
      <c r="K57" s="142">
        <f>IF('Crisis Indicator Data'!G54="x","x",IF(B57="Regional crisis",('Crisis Indicator Data'!G54/VLOOKUP('Impact of the crisis'!$C57,'Regional Crises'!$B$1:$R$66,5,FALSE)),'Crisis Indicator Data'!G54/VLOOKUP('Impact of the crisis'!$E57,'Country Indicator Data'!$B$4:$P$300,14,FALSE)))</f>
        <v>1</v>
      </c>
      <c r="L57" s="238">
        <f t="shared" si="15"/>
        <v>5</v>
      </c>
      <c r="M57" s="238">
        <f t="shared" si="16"/>
        <v>3.95</v>
      </c>
      <c r="N57" s="238">
        <f t="shared" si="17"/>
        <v>4.5999999999999996</v>
      </c>
      <c r="O57" s="238">
        <f>IF('Crisis Indicator Data'!H54="x","x",IF('Crisis Indicator Data'!H54=0,0,IF(LOG('Crisis Indicator Data'!H54)&lt;O$4,0,IF(LOG('Crisis Indicator Data'!H54)&gt;O$3,5,ROUND(5-(O$3-LOG('Crisis Indicator Data'!H54))/(O$3-O$4)*5,1)))))</f>
        <v>2.2000000000000002</v>
      </c>
      <c r="P57" s="141">
        <f>IF('Crisis Indicator Data'!H54="x","x",'Crisis Indicator Data'!H54/'Crisis Indicator Data'!G54)</f>
        <v>8.5675675675675675E-2</v>
      </c>
      <c r="Q57" s="238">
        <f t="shared" si="18"/>
        <v>0.4</v>
      </c>
      <c r="R57" s="238">
        <f t="shared" si="19"/>
        <v>1.3</v>
      </c>
      <c r="S57" s="238">
        <f>IF('Crisis Indicator Data'!I54="x","x",IF('Crisis Indicator Data'!I54=0,0,IF(LOG('Crisis Indicator Data'!I54)&lt;S$4,0,IF(LOG('Crisis Indicator Data'!I54)&gt;S$3,5,ROUND(5-(S$3-LOG('Crisis Indicator Data'!I54))/(S$3-S$4)*5,1)))))</f>
        <v>4</v>
      </c>
      <c r="T57" s="141">
        <f>IF('Crisis Indicator Data'!H54="x","x",IF('Crisis Indicator Data'!I54="x","x",'Crisis Indicator Data'!I54/'Crisis Indicator Data'!H54))</f>
        <v>1</v>
      </c>
      <c r="U57" s="238">
        <f t="shared" si="20"/>
        <v>5</v>
      </c>
      <c r="V57" s="238">
        <f t="shared" si="21"/>
        <v>4.5</v>
      </c>
      <c r="W57" s="238">
        <f>IF('Crisis Indicator Data'!L54="x","x",IF('Crisis Indicator Data'!L54=0,0,IF(LOG('Crisis Indicator Data'!L54)&lt;W$4,0,IF(LOG('Crisis Indicator Data'!L54)&gt;W$3,5,ROUND(5-(W$3-LOG('Crisis Indicator Data'!L54))/(W$3-W$4)*5,1)))))</f>
        <v>4.2</v>
      </c>
      <c r="X57" s="245">
        <f>IF(OR('Crisis Indicator Data'!L54="x",'Crisis Indicator Data'!H54="x"),"x",'Crisis Indicator Data'!L54/'Crisis Indicator Data'!H54)</f>
        <v>1.3391167192429022E-3</v>
      </c>
      <c r="Y57" s="238">
        <f t="shared" si="22"/>
        <v>5</v>
      </c>
      <c r="Z57" s="238">
        <f t="shared" si="23"/>
        <v>4.5999999999999996</v>
      </c>
      <c r="AA57" s="238">
        <f t="shared" si="24"/>
        <v>4.5999999999999996</v>
      </c>
      <c r="AB57" s="246">
        <f t="shared" si="25"/>
        <v>3.4</v>
      </c>
    </row>
    <row r="58" spans="1:28" x14ac:dyDescent="0.35">
      <c r="A58" s="146" t="str">
        <f>'Crisis Indicator Data'!A55</f>
        <v>Drought in Lesotho</v>
      </c>
      <c r="B58" s="147" t="str">
        <f>'Crisis Indicator Data'!B55</f>
        <v>Drought</v>
      </c>
      <c r="C58" s="147" t="str">
        <f>'Crisis Indicator Data'!C55</f>
        <v>LSO002</v>
      </c>
      <c r="D58" s="147" t="str">
        <f>'Crisis Indicator Data'!D55</f>
        <v>Lesotho</v>
      </c>
      <c r="E58" s="148" t="str">
        <f>'Crisis Indicator Data'!E55</f>
        <v>LSO</v>
      </c>
      <c r="F58" s="244">
        <f>IF('Crisis Indicator Data'!F55="x","x",IF(LOG('Crisis Indicator Data'!F55)&lt;F$4,0,IF(LOG('Crisis Indicator Data'!F55)&gt;F$3,5,ROUND(5-(F$3-LOG('Crisis Indicator Data'!F55))/(F$3-F$4)*5,1))))</f>
        <v>2.5</v>
      </c>
      <c r="G58" s="142">
        <f>IF('Crisis Indicator Data'!F55="x","x",IF(B58="Regional crisis",('Crisis Indicator Data'!F55/VLOOKUP('Impact of the crisis'!$C58,'Regional Crises'!$B$1:$R$66,4,FALSE)),'Crisis Indicator Data'!F55/VLOOKUP('Impact of the crisis'!$E58,'Country Indicator Data'!$B$4:$P$300,15,FALSE)))</f>
        <v>0.99983530961791833</v>
      </c>
      <c r="H58" s="238">
        <f t="shared" si="13"/>
        <v>5</v>
      </c>
      <c r="I58" s="238">
        <f t="shared" si="14"/>
        <v>3.75</v>
      </c>
      <c r="J58" s="238">
        <f>IF('Crisis Indicator Data'!G55="x","x",IF(LOG('Crisis Indicator Data'!G55)&lt;J$4,0,IF(LOG('Crisis Indicator Data'!G55)&gt;J$3,5,ROUND(5-(J$3-LOG('Crisis Indicator Data'!G55))/(J$3-J$4)*5,1))))</f>
        <v>0.6</v>
      </c>
      <c r="K58" s="142">
        <f>IF('Crisis Indicator Data'!G55="x","x",IF(B58="Regional crisis",('Crisis Indicator Data'!G55/VLOOKUP('Impact of the crisis'!$C58,'Regional Crises'!$B$1:$R$66,5,FALSE)),'Crisis Indicator Data'!G55/VLOOKUP('Impact of the crisis'!$E58,'Country Indicator Data'!$B$4:$P$300,14,FALSE)))</f>
        <v>0.70190476190476192</v>
      </c>
      <c r="L58" s="238">
        <f t="shared" si="15"/>
        <v>3.5</v>
      </c>
      <c r="M58" s="238">
        <f t="shared" si="16"/>
        <v>2.0499999999999998</v>
      </c>
      <c r="N58" s="238">
        <f t="shared" si="17"/>
        <v>3</v>
      </c>
      <c r="O58" s="238">
        <f>IF('Crisis Indicator Data'!H55="x","x",IF('Crisis Indicator Data'!H55=0,0,IF(LOG('Crisis Indicator Data'!H55)&lt;O$4,0,IF(LOG('Crisis Indicator Data'!H55)&gt;O$3,5,ROUND(5-(O$3-LOG('Crisis Indicator Data'!H55))/(O$3-O$4)*5,1)))))</f>
        <v>2.2999999999999998</v>
      </c>
      <c r="P58" s="141">
        <f>IF('Crisis Indicator Data'!H55="x","x",'Crisis Indicator Data'!H55/'Crisis Indicator Data'!G55)</f>
        <v>0.51221166892808689</v>
      </c>
      <c r="Q58" s="238">
        <f t="shared" si="18"/>
        <v>2.5</v>
      </c>
      <c r="R58" s="238">
        <f t="shared" si="19"/>
        <v>2.4</v>
      </c>
      <c r="S58" s="238" t="str">
        <f>IF('Crisis Indicator Data'!I55="x","x",IF('Crisis Indicator Data'!I55=0,0,IF(LOG('Crisis Indicator Data'!I55)&lt;S$4,0,IF(LOG('Crisis Indicator Data'!I55)&gt;S$3,5,ROUND(5-(S$3-LOG('Crisis Indicator Data'!I55))/(S$3-S$4)*5,1)))))</f>
        <v>x</v>
      </c>
      <c r="T58" s="141" t="str">
        <f>IF('Crisis Indicator Data'!H55="x","x",IF('Crisis Indicator Data'!I55="x","x",'Crisis Indicator Data'!I55/'Crisis Indicator Data'!H55))</f>
        <v>x</v>
      </c>
      <c r="U58" s="238" t="str">
        <f t="shared" si="20"/>
        <v>x</v>
      </c>
      <c r="V58" s="238" t="str">
        <f t="shared" si="21"/>
        <v>x</v>
      </c>
      <c r="W58" s="238">
        <f>IF('Crisis Indicator Data'!L55="x","x",IF('Crisis Indicator Data'!L55=0,0,IF(LOG('Crisis Indicator Data'!L55)&lt;W$4,0,IF(LOG('Crisis Indicator Data'!L55)&gt;W$3,5,ROUND(5-(W$3-LOG('Crisis Indicator Data'!L55))/(W$3-W$4)*5,1)))))</f>
        <v>0</v>
      </c>
      <c r="X58" s="245">
        <f>IF(OR('Crisis Indicator Data'!L55="x",'Crisis Indicator Data'!H55="x"),"x",'Crisis Indicator Data'!L55/'Crisis Indicator Data'!H55)</f>
        <v>0</v>
      </c>
      <c r="Y58" s="238">
        <f t="shared" si="22"/>
        <v>0</v>
      </c>
      <c r="Z58" s="238">
        <f t="shared" si="23"/>
        <v>0</v>
      </c>
      <c r="AA58" s="238">
        <f t="shared" si="24"/>
        <v>0</v>
      </c>
      <c r="AB58" s="246">
        <f t="shared" si="25"/>
        <v>1.3</v>
      </c>
    </row>
    <row r="59" spans="1:28" x14ac:dyDescent="0.35">
      <c r="A59" s="146" t="str">
        <f>'Crisis Indicator Data'!A56</f>
        <v>Mixed migration flows in Morocco</v>
      </c>
      <c r="B59" s="147" t="str">
        <f>'Crisis Indicator Data'!B56</f>
        <v>International displacement</v>
      </c>
      <c r="C59" s="147" t="str">
        <f>'Crisis Indicator Data'!C56</f>
        <v>MAR002</v>
      </c>
      <c r="D59" s="147" t="str">
        <f>'Crisis Indicator Data'!D56</f>
        <v>Morocco</v>
      </c>
      <c r="E59" s="148" t="str">
        <f>'Crisis Indicator Data'!E56</f>
        <v>MAR</v>
      </c>
      <c r="F59" s="244">
        <f>IF('Crisis Indicator Data'!F56="x","x",IF(LOG('Crisis Indicator Data'!F56)&lt;F$4,0,IF(LOG('Crisis Indicator Data'!F56)&gt;F$3,5,ROUND(5-(F$3-LOG('Crisis Indicator Data'!F56))/(F$3-F$4)*5,1))))</f>
        <v>4.4000000000000004</v>
      </c>
      <c r="G59" s="142">
        <f>IF('Crisis Indicator Data'!F56="x","x",IF(B59="Regional crisis",('Crisis Indicator Data'!F56/VLOOKUP('Impact of the crisis'!$C59,'Regional Crises'!$B$1:$R$66,4,FALSE)),'Crisis Indicator Data'!F56/VLOOKUP('Impact of the crisis'!$E59,'Country Indicator Data'!$B$4:$P$300,15,FALSE)))</f>
        <v>1</v>
      </c>
      <c r="H59" s="238">
        <f t="shared" si="13"/>
        <v>5</v>
      </c>
      <c r="I59" s="238">
        <f t="shared" si="14"/>
        <v>4.7</v>
      </c>
      <c r="J59" s="238">
        <f>IF('Crisis Indicator Data'!G56="x","x",IF(LOG('Crisis Indicator Data'!G56)&lt;J$4,0,IF(LOG('Crisis Indicator Data'!G56)&gt;J$3,5,ROUND(5-(J$3-LOG('Crisis Indicator Data'!G56))/(J$3-J$4)*5,1))))</f>
        <v>5</v>
      </c>
      <c r="K59" s="142">
        <f>IF('Crisis Indicator Data'!G56="x","x",IF(B59="Regional crisis",('Crisis Indicator Data'!G56/VLOOKUP('Impact of the crisis'!$C59,'Regional Crises'!$B$1:$R$66,5,FALSE)),'Crisis Indicator Data'!G56/VLOOKUP('Impact of the crisis'!$E59,'Country Indicator Data'!$B$4:$P$300,14,FALSE)))</f>
        <v>0.97573481026540909</v>
      </c>
      <c r="L59" s="238">
        <f t="shared" si="15"/>
        <v>4.9000000000000004</v>
      </c>
      <c r="M59" s="238">
        <f t="shared" si="16"/>
        <v>4.95</v>
      </c>
      <c r="N59" s="238">
        <f t="shared" si="17"/>
        <v>4.8</v>
      </c>
      <c r="O59" s="238" t="str">
        <f>IF('Crisis Indicator Data'!H56="x","x",IF('Crisis Indicator Data'!H56=0,0,IF(LOG('Crisis Indicator Data'!H56)&lt;O$4,0,IF(LOG('Crisis Indicator Data'!H56)&gt;O$3,5,ROUND(5-(O$3-LOG('Crisis Indicator Data'!H56))/(O$3-O$4)*5,1)))))</f>
        <v>x</v>
      </c>
      <c r="P59" s="141" t="str">
        <f>IF('Crisis Indicator Data'!H56="x","x",'Crisis Indicator Data'!H56/'Crisis Indicator Data'!G56)</f>
        <v>x</v>
      </c>
      <c r="Q59" s="238" t="str">
        <f t="shared" si="18"/>
        <v>x</v>
      </c>
      <c r="R59" s="238" t="str">
        <f t="shared" si="19"/>
        <v>x</v>
      </c>
      <c r="S59" s="238" t="str">
        <f>IF('Crisis Indicator Data'!I56="x","x",IF('Crisis Indicator Data'!I56=0,0,IF(LOG('Crisis Indicator Data'!I56)&lt;S$4,0,IF(LOG('Crisis Indicator Data'!I56)&gt;S$3,5,ROUND(5-(S$3-LOG('Crisis Indicator Data'!I56))/(S$3-S$4)*5,1)))))</f>
        <v>x</v>
      </c>
      <c r="T59" s="141" t="str">
        <f>IF('Crisis Indicator Data'!H56="x","x",IF('Crisis Indicator Data'!I56="x","x",'Crisis Indicator Data'!I56/'Crisis Indicator Data'!H56))</f>
        <v>x</v>
      </c>
      <c r="U59" s="238" t="str">
        <f t="shared" si="20"/>
        <v>x</v>
      </c>
      <c r="V59" s="238" t="str">
        <f t="shared" si="21"/>
        <v>x</v>
      </c>
      <c r="W59" s="238">
        <f>IF('Crisis Indicator Data'!L56="x","x",IF('Crisis Indicator Data'!L56=0,0,IF(LOG('Crisis Indicator Data'!L56)&lt;W$4,0,IF(LOG('Crisis Indicator Data'!L56)&gt;W$3,5,ROUND(5-(W$3-LOG('Crisis Indicator Data'!L56))/(W$3-W$4)*5,1)))))</f>
        <v>3.2</v>
      </c>
      <c r="X59" s="245" t="str">
        <f>IF(OR('Crisis Indicator Data'!L56="x",'Crisis Indicator Data'!H56="x"),"x",'Crisis Indicator Data'!L56/'Crisis Indicator Data'!H56)</f>
        <v>x</v>
      </c>
      <c r="Y59" s="238" t="str">
        <f t="shared" si="22"/>
        <v>x</v>
      </c>
      <c r="Z59" s="238">
        <f t="shared" si="23"/>
        <v>3.2</v>
      </c>
      <c r="AA59" s="238">
        <f t="shared" si="24"/>
        <v>3.2</v>
      </c>
      <c r="AB59" s="246">
        <f t="shared" si="25"/>
        <v>3.2</v>
      </c>
    </row>
    <row r="60" spans="1:28" x14ac:dyDescent="0.35">
      <c r="A60" s="146" t="str">
        <f>'Crisis Indicator Data'!A57</f>
        <v>Drought in Madagascar</v>
      </c>
      <c r="B60" s="147" t="str">
        <f>'Crisis Indicator Data'!B57</f>
        <v>Drought</v>
      </c>
      <c r="C60" s="147" t="str">
        <f>'Crisis Indicator Data'!C57</f>
        <v>MDG002</v>
      </c>
      <c r="D60" s="147" t="str">
        <f>'Crisis Indicator Data'!D57</f>
        <v>Madagascar</v>
      </c>
      <c r="E60" s="148" t="str">
        <f>'Crisis Indicator Data'!E57</f>
        <v>MDG</v>
      </c>
      <c r="F60" s="244">
        <f>IF('Crisis Indicator Data'!F57="x","x",IF(LOG('Crisis Indicator Data'!F57)&lt;F$4,0,IF(LOG('Crisis Indicator Data'!F57)&gt;F$3,5,ROUND(5-(F$3-LOG('Crisis Indicator Data'!F57))/(F$3-F$4)*5,1))))</f>
        <v>3.2</v>
      </c>
      <c r="G60" s="142">
        <f>IF('Crisis Indicator Data'!F57="x","x",IF(B60="Regional crisis",('Crisis Indicator Data'!F57/VLOOKUP('Impact of the crisis'!$C60,'Regional Crises'!$B$1:$R$66,4,FALSE)),'Crisis Indicator Data'!F57/VLOOKUP('Impact of the crisis'!$E60,'Country Indicator Data'!$B$4:$P$300,15,FALSE)))</f>
        <v>0.14086283946373324</v>
      </c>
      <c r="H60" s="238">
        <f t="shared" si="13"/>
        <v>0.6</v>
      </c>
      <c r="I60" s="238">
        <f t="shared" si="14"/>
        <v>1.9000000000000001</v>
      </c>
      <c r="J60" s="238">
        <f>IF('Crisis Indicator Data'!G57="x","x",IF(LOG('Crisis Indicator Data'!G57)&lt;J$4,0,IF(LOG('Crisis Indicator Data'!G57)&gt;J$3,5,ROUND(5-(J$3-LOG('Crisis Indicator Data'!G57))/(J$3-J$4)*5,1))))</f>
        <v>1.4</v>
      </c>
      <c r="K60" s="142">
        <f>IF('Crisis Indicator Data'!G57="x","x",IF(B60="Regional crisis",('Crisis Indicator Data'!G57/VLOOKUP('Impact of the crisis'!$C60,'Regional Crises'!$B$1:$R$66,5,FALSE)),'Crisis Indicator Data'!G57/VLOOKUP('Impact of the crisis'!$E60,'Country Indicator Data'!$B$4:$P$300,14,FALSE)))</f>
        <v>0.10447819314641744</v>
      </c>
      <c r="L60" s="238">
        <f t="shared" si="15"/>
        <v>0.5</v>
      </c>
      <c r="M60" s="238">
        <f t="shared" si="16"/>
        <v>0.95</v>
      </c>
      <c r="N60" s="238">
        <f t="shared" si="17"/>
        <v>1.4</v>
      </c>
      <c r="O60" s="238">
        <f>IF('Crisis Indicator Data'!H57="x","x",IF('Crisis Indicator Data'!H57=0,0,IF(LOG('Crisis Indicator Data'!H57)&lt;O$4,0,IF(LOG('Crisis Indicator Data'!H57)&gt;O$3,5,ROUND(5-(O$3-LOG('Crisis Indicator Data'!H57))/(O$3-O$4)*5,1)))))</f>
        <v>3</v>
      </c>
      <c r="P60" s="141">
        <f>IF('Crisis Indicator Data'!H57="x","x",'Crisis Indicator Data'!H57/'Crisis Indicator Data'!G57)</f>
        <v>0.7950055907566157</v>
      </c>
      <c r="Q60" s="238">
        <f t="shared" si="18"/>
        <v>4</v>
      </c>
      <c r="R60" s="238">
        <f t="shared" si="19"/>
        <v>3.5</v>
      </c>
      <c r="S60" s="238">
        <f>IF('Crisis Indicator Data'!I57="x","x",IF('Crisis Indicator Data'!I57=0,0,IF(LOG('Crisis Indicator Data'!I57)&lt;S$4,0,IF(LOG('Crisis Indicator Data'!I57)&gt;S$3,5,ROUND(5-(S$3-LOG('Crisis Indicator Data'!I57))/(S$3-S$4)*5,1)))))</f>
        <v>0</v>
      </c>
      <c r="T60" s="141">
        <f>IF('Crisis Indicator Data'!H57="x","x",IF('Crisis Indicator Data'!I57="x","x",'Crisis Indicator Data'!I57/'Crisis Indicator Data'!H57))</f>
        <v>0</v>
      </c>
      <c r="U60" s="238">
        <f t="shared" si="20"/>
        <v>0</v>
      </c>
      <c r="V60" s="238">
        <f t="shared" si="21"/>
        <v>0</v>
      </c>
      <c r="W60" s="238">
        <f>IF('Crisis Indicator Data'!L57="x","x",IF('Crisis Indicator Data'!L57=0,0,IF(LOG('Crisis Indicator Data'!L57)&lt;W$4,0,IF(LOG('Crisis Indicator Data'!L57)&gt;W$3,5,ROUND(5-(W$3-LOG('Crisis Indicator Data'!L57))/(W$3-W$4)*5,1)))))</f>
        <v>0</v>
      </c>
      <c r="X60" s="245">
        <f>IF(OR('Crisis Indicator Data'!L57="x",'Crisis Indicator Data'!H57="x"),"x",'Crisis Indicator Data'!L57/'Crisis Indicator Data'!H57)</f>
        <v>0</v>
      </c>
      <c r="Y60" s="238">
        <f t="shared" si="22"/>
        <v>0</v>
      </c>
      <c r="Z60" s="238">
        <f t="shared" si="23"/>
        <v>0</v>
      </c>
      <c r="AA60" s="238">
        <f t="shared" si="24"/>
        <v>0</v>
      </c>
      <c r="AB60" s="246">
        <f t="shared" si="25"/>
        <v>2.1</v>
      </c>
    </row>
    <row r="61" spans="1:28" x14ac:dyDescent="0.35">
      <c r="A61" s="146" t="str">
        <f>'Crisis Indicator Data'!A58</f>
        <v>Multiple crisis in Mexico</v>
      </c>
      <c r="B61" s="147" t="str">
        <f>'Crisis Indicator Data'!B58</f>
        <v>Multiple crises country</v>
      </c>
      <c r="C61" s="147" t="str">
        <f>'Crisis Indicator Data'!C58</f>
        <v>MEX001</v>
      </c>
      <c r="D61" s="147" t="str">
        <f>'Crisis Indicator Data'!D58</f>
        <v>Mexico</v>
      </c>
      <c r="E61" s="148" t="str">
        <f>'Crisis Indicator Data'!E58</f>
        <v>MEX</v>
      </c>
      <c r="F61" s="244">
        <f>IF('Crisis Indicator Data'!F58="x","x",IF(LOG('Crisis Indicator Data'!F58)&lt;F$4,0,IF(LOG('Crisis Indicator Data'!F58)&gt;F$3,5,ROUND(5-(F$3-LOG('Crisis Indicator Data'!F58))/(F$3-F$4)*5,1))))</f>
        <v>5</v>
      </c>
      <c r="G61" s="142">
        <f>IF('Crisis Indicator Data'!F58="x","x",IF(B61="Regional crisis",('Crisis Indicator Data'!F58/VLOOKUP('Impact of the crisis'!$C61,'Regional Crises'!$B$1:$R$66,4,FALSE)),'Crisis Indicator Data'!F58/VLOOKUP('Impact of the crisis'!$E61,'Country Indicator Data'!$B$4:$P$300,15,FALSE)))</f>
        <v>1.0105069574834744</v>
      </c>
      <c r="H61" s="238">
        <f t="shared" si="13"/>
        <v>5</v>
      </c>
      <c r="I61" s="238">
        <f t="shared" si="14"/>
        <v>5</v>
      </c>
      <c r="J61" s="238">
        <f>IF('Crisis Indicator Data'!G58="x","x",IF(LOG('Crisis Indicator Data'!G58)&lt;J$4,0,IF(LOG('Crisis Indicator Data'!G58)&gt;J$3,5,ROUND(5-(J$3-LOG('Crisis Indicator Data'!G58))/(J$3-J$4)*5,1))))</f>
        <v>5</v>
      </c>
      <c r="K61" s="142">
        <f>IF('Crisis Indicator Data'!G58="x","x",IF(B61="Regional crisis",('Crisis Indicator Data'!G58/VLOOKUP('Impact of the crisis'!$C61,'Regional Crises'!$B$1:$R$66,5,FALSE)),'Crisis Indicator Data'!G58/VLOOKUP('Impact of the crisis'!$E61,'Country Indicator Data'!$B$4:$P$300,14,FALSE)))</f>
        <v>1</v>
      </c>
      <c r="L61" s="238">
        <f t="shared" si="15"/>
        <v>5</v>
      </c>
      <c r="M61" s="238">
        <f t="shared" si="16"/>
        <v>5</v>
      </c>
      <c r="N61" s="238">
        <f t="shared" si="17"/>
        <v>5</v>
      </c>
      <c r="O61" s="238">
        <f>IF('Crisis Indicator Data'!H58="x","x",IF('Crisis Indicator Data'!H58=0,0,IF(LOG('Crisis Indicator Data'!H58)&lt;O$4,0,IF(LOG('Crisis Indicator Data'!H58)&gt;O$3,5,ROUND(5-(O$3-LOG('Crisis Indicator Data'!H58))/(O$3-O$4)*5,1)))))</f>
        <v>1.7</v>
      </c>
      <c r="P61" s="141">
        <f>IF('Crisis Indicator Data'!H58="x","x",'Crisis Indicator Data'!H58/'Crisis Indicator Data'!G58)</f>
        <v>2.5839793281653748E-3</v>
      </c>
      <c r="Q61" s="238">
        <f t="shared" si="18"/>
        <v>0</v>
      </c>
      <c r="R61" s="238">
        <f t="shared" si="19"/>
        <v>0.85</v>
      </c>
      <c r="S61" s="238">
        <f>IF('Crisis Indicator Data'!I58="x","x",IF('Crisis Indicator Data'!I58=0,0,IF(LOG('Crisis Indicator Data'!I58)&lt;S$4,0,IF(LOG('Crisis Indicator Data'!I58)&gt;S$3,5,ROUND(5-(S$3-LOG('Crisis Indicator Data'!I58))/(S$3-S$4)*5,1)))))</f>
        <v>2.7</v>
      </c>
      <c r="T61" s="141">
        <f>IF('Crisis Indicator Data'!H58="x","x",IF('Crisis Indicator Data'!I58="x","x",'Crisis Indicator Data'!I58/'Crisis Indicator Data'!H58))</f>
        <v>0.2554517133956386</v>
      </c>
      <c r="U61" s="238">
        <f t="shared" si="20"/>
        <v>5</v>
      </c>
      <c r="V61" s="238">
        <f t="shared" si="21"/>
        <v>3.9</v>
      </c>
      <c r="W61" s="238">
        <f>IF('Crisis Indicator Data'!L58="x","x",IF('Crisis Indicator Data'!L58=0,0,IF(LOG('Crisis Indicator Data'!L58)&lt;W$4,0,IF(LOG('Crisis Indicator Data'!L58)&gt;W$3,5,ROUND(5-(W$3-LOG('Crisis Indicator Data'!L58))/(W$3-W$4)*5,1)))))</f>
        <v>3.5</v>
      </c>
      <c r="X61" s="245">
        <f>IF(OR('Crisis Indicator Data'!L58="x",'Crisis Indicator Data'!H58="x"),"x",'Crisis Indicator Data'!L58/'Crisis Indicator Data'!H58)</f>
        <v>9.3769470404984423E-4</v>
      </c>
      <c r="Y61" s="238">
        <f t="shared" si="22"/>
        <v>5</v>
      </c>
      <c r="Z61" s="238">
        <f t="shared" si="23"/>
        <v>4.3</v>
      </c>
      <c r="AA61" s="238">
        <f t="shared" si="24"/>
        <v>4.0999999999999996</v>
      </c>
      <c r="AB61" s="246">
        <f t="shared" si="25"/>
        <v>2.8</v>
      </c>
    </row>
    <row r="62" spans="1:28" x14ac:dyDescent="0.35">
      <c r="A62" s="146" t="str">
        <f>'Crisis Indicator Data'!A59</f>
        <v>Criminal Violence in Mexico</v>
      </c>
      <c r="B62" s="147" t="str">
        <f>'Crisis Indicator Data'!B59</f>
        <v>Other type of violence</v>
      </c>
      <c r="C62" s="147" t="str">
        <f>'Crisis Indicator Data'!C59</f>
        <v>MEX002</v>
      </c>
      <c r="D62" s="147" t="str">
        <f>'Crisis Indicator Data'!D59</f>
        <v>Mexico</v>
      </c>
      <c r="E62" s="148" t="str">
        <f>'Crisis Indicator Data'!E59</f>
        <v>MEX</v>
      </c>
      <c r="F62" s="244">
        <f>IF('Crisis Indicator Data'!F59="x","x",IF(LOG('Crisis Indicator Data'!F59)&lt;F$4,0,IF(LOG('Crisis Indicator Data'!F59)&gt;F$3,5,ROUND(5-(F$3-LOG('Crisis Indicator Data'!F59))/(F$3-F$4)*5,1))))</f>
        <v>5</v>
      </c>
      <c r="G62" s="142">
        <f>IF('Crisis Indicator Data'!F59="x","x",IF(B62="Regional crisis",('Crisis Indicator Data'!F59/VLOOKUP('Impact of the crisis'!$C62,'Regional Crises'!$B$1:$R$66,4,FALSE)),'Crisis Indicator Data'!F59/VLOOKUP('Impact of the crisis'!$E62,'Country Indicator Data'!$B$4:$P$300,15,FALSE)))</f>
        <v>1.0105069574834744</v>
      </c>
      <c r="H62" s="238">
        <f t="shared" si="13"/>
        <v>5</v>
      </c>
      <c r="I62" s="238">
        <f t="shared" si="14"/>
        <v>5</v>
      </c>
      <c r="J62" s="238">
        <f>IF('Crisis Indicator Data'!G59="x","x",IF(LOG('Crisis Indicator Data'!G59)&lt;J$4,0,IF(LOG('Crisis Indicator Data'!G59)&gt;J$3,5,ROUND(5-(J$3-LOG('Crisis Indicator Data'!G59))/(J$3-J$4)*5,1))))</f>
        <v>5</v>
      </c>
      <c r="K62" s="142">
        <f>IF('Crisis Indicator Data'!G59="x","x",IF(B62="Regional crisis",('Crisis Indicator Data'!G59/VLOOKUP('Impact of the crisis'!$C62,'Regional Crises'!$B$1:$R$66,5,FALSE)),'Crisis Indicator Data'!G59/VLOOKUP('Impact of the crisis'!$E62,'Country Indicator Data'!$B$4:$P$300,14,FALSE)))</f>
        <v>1.0381962053337841</v>
      </c>
      <c r="L62" s="238">
        <f t="shared" si="15"/>
        <v>5</v>
      </c>
      <c r="M62" s="238">
        <f t="shared" si="16"/>
        <v>5</v>
      </c>
      <c r="N62" s="238">
        <f t="shared" si="17"/>
        <v>5</v>
      </c>
      <c r="O62" s="238">
        <f>IF('Crisis Indicator Data'!H59="x","x",IF('Crisis Indicator Data'!H59=0,0,IF(LOG('Crisis Indicator Data'!H59)&lt;O$4,0,IF(LOG('Crisis Indicator Data'!H59)&gt;O$3,5,ROUND(5-(O$3-LOG('Crisis Indicator Data'!H59))/(O$3-O$4)*5,1)))))</f>
        <v>1.8</v>
      </c>
      <c r="P62" s="141">
        <f>IF('Crisis Indicator Data'!H59="x","x",'Crisis Indicator Data'!H59/'Crisis Indicator Data'!G59)</f>
        <v>2.7680426759296591E-3</v>
      </c>
      <c r="Q62" s="238">
        <f t="shared" si="18"/>
        <v>0</v>
      </c>
      <c r="R62" s="238">
        <f t="shared" si="19"/>
        <v>0.9</v>
      </c>
      <c r="S62" s="238">
        <f>IF('Crisis Indicator Data'!I59="x","x",IF('Crisis Indicator Data'!I59=0,0,IF(LOG('Crisis Indicator Data'!I59)&lt;S$4,0,IF(LOG('Crisis Indicator Data'!I59)&gt;S$3,5,ROUND(5-(S$3-LOG('Crisis Indicator Data'!I59))/(S$3-S$4)*5,1)))))</f>
        <v>3.6</v>
      </c>
      <c r="T62" s="141">
        <f>IF('Crisis Indicator Data'!H59="x","x",IF('Crisis Indicator Data'!I59="x","x",'Crisis Indicator Data'!I59/'Crisis Indicator Data'!H59))</f>
        <v>1</v>
      </c>
      <c r="U62" s="238">
        <f t="shared" si="20"/>
        <v>5</v>
      </c>
      <c r="V62" s="238">
        <f t="shared" si="21"/>
        <v>4.3</v>
      </c>
      <c r="W62" s="238">
        <f>IF('Crisis Indicator Data'!L59="x","x",IF('Crisis Indicator Data'!L59=0,0,IF(LOG('Crisis Indicator Data'!L59)&lt;W$4,0,IF(LOG('Crisis Indicator Data'!L59)&gt;W$3,5,ROUND(5-(W$3-LOG('Crisis Indicator Data'!L59))/(W$3-W$4)*5,1)))))</f>
        <v>5</v>
      </c>
      <c r="X62" s="245">
        <f>IF(OR('Crisis Indicator Data'!L59="x",'Crisis Indicator Data'!H59="x"),"x",'Crisis Indicator Data'!L59/'Crisis Indicator Data'!H59)</f>
        <v>9.6750700280112036E-3</v>
      </c>
      <c r="Y62" s="238">
        <f t="shared" si="22"/>
        <v>5</v>
      </c>
      <c r="Z62" s="238">
        <f t="shared" si="23"/>
        <v>5</v>
      </c>
      <c r="AA62" s="238">
        <f t="shared" si="24"/>
        <v>4.7</v>
      </c>
      <c r="AB62" s="246">
        <f t="shared" si="25"/>
        <v>3.4</v>
      </c>
    </row>
    <row r="63" spans="1:28" x14ac:dyDescent="0.35">
      <c r="A63" s="146" t="str">
        <f>'Crisis Indicator Data'!A60</f>
        <v>Mixed Migration in Mexico</v>
      </c>
      <c r="B63" s="147" t="str">
        <f>'Crisis Indicator Data'!B60</f>
        <v>International displacement</v>
      </c>
      <c r="C63" s="147" t="str">
        <f>'Crisis Indicator Data'!C60</f>
        <v>MEX003</v>
      </c>
      <c r="D63" s="147" t="str">
        <f>'Crisis Indicator Data'!D60</f>
        <v>Mexico</v>
      </c>
      <c r="E63" s="148" t="str">
        <f>'Crisis Indicator Data'!E60</f>
        <v>MEX</v>
      </c>
      <c r="F63" s="244">
        <f>IF('Crisis Indicator Data'!F60="x","x",IF(LOG('Crisis Indicator Data'!F60)&lt;F$4,0,IF(LOG('Crisis Indicator Data'!F60)&gt;F$3,5,ROUND(5-(F$3-LOG('Crisis Indicator Data'!F60))/(F$3-F$4)*5,1))))</f>
        <v>5</v>
      </c>
      <c r="G63" s="142">
        <f>IF('Crisis Indicator Data'!F60="x","x",IF(B63="Regional crisis",('Crisis Indicator Data'!F60/VLOOKUP('Impact of the crisis'!$C63,'Regional Crises'!$B$1:$R$66,4,FALSE)),'Crisis Indicator Data'!F60/VLOOKUP('Impact of the crisis'!$E63,'Country Indicator Data'!$B$4:$P$300,15,FALSE)))</f>
        <v>1.0105069574834744</v>
      </c>
      <c r="H63" s="238">
        <f t="shared" si="13"/>
        <v>5</v>
      </c>
      <c r="I63" s="238">
        <f t="shared" si="14"/>
        <v>5</v>
      </c>
      <c r="J63" s="238">
        <f>IF('Crisis Indicator Data'!G60="x","x",IF(LOG('Crisis Indicator Data'!G60)&lt;J$4,0,IF(LOG('Crisis Indicator Data'!G60)&gt;J$3,5,ROUND(5-(J$3-LOG('Crisis Indicator Data'!G60))/(J$3-J$4)*5,1))))</f>
        <v>5</v>
      </c>
      <c r="K63" s="142">
        <f>IF('Crisis Indicator Data'!G60="x","x",IF(B63="Regional crisis",('Crisis Indicator Data'!G60/VLOOKUP('Impact of the crisis'!$C63,'Regional Crises'!$B$1:$R$66,5,FALSE)),'Crisis Indicator Data'!G60/VLOOKUP('Impact of the crisis'!$E63,'Country Indicator Data'!$B$4:$P$300,14,FALSE)))</f>
        <v>1</v>
      </c>
      <c r="L63" s="238">
        <f t="shared" si="15"/>
        <v>5</v>
      </c>
      <c r="M63" s="238">
        <f t="shared" si="16"/>
        <v>5</v>
      </c>
      <c r="N63" s="238">
        <f t="shared" si="17"/>
        <v>5</v>
      </c>
      <c r="O63" s="238">
        <f>IF('Crisis Indicator Data'!H60="x","x",IF('Crisis Indicator Data'!H60=0,0,IF(LOG('Crisis Indicator Data'!H60)&lt;O$4,0,IF(LOG('Crisis Indicator Data'!H60)&gt;O$3,5,ROUND(5-(O$3-LOG('Crisis Indicator Data'!H60))/(O$3-O$4)*5,1)))))</f>
        <v>1.7</v>
      </c>
      <c r="P63" s="141">
        <f>IF('Crisis Indicator Data'!H60="x","x",'Crisis Indicator Data'!H60/'Crisis Indicator Data'!G60)</f>
        <v>2.5839793281653748E-3</v>
      </c>
      <c r="Q63" s="238">
        <f t="shared" si="18"/>
        <v>0</v>
      </c>
      <c r="R63" s="238">
        <f t="shared" si="19"/>
        <v>0.85</v>
      </c>
      <c r="S63" s="238">
        <f>IF('Crisis Indicator Data'!I60="x","x",IF('Crisis Indicator Data'!I60=0,0,IF(LOG('Crisis Indicator Data'!I60)&lt;S$4,0,IF(LOG('Crisis Indicator Data'!I60)&gt;S$3,5,ROUND(5-(S$3-LOG('Crisis Indicator Data'!I60))/(S$3-S$4)*5,1)))))</f>
        <v>2.7</v>
      </c>
      <c r="T63" s="141">
        <f>IF('Crisis Indicator Data'!H60="x","x",IF('Crisis Indicator Data'!I60="x","x",'Crisis Indicator Data'!I60/'Crisis Indicator Data'!H60))</f>
        <v>0.2554517133956386</v>
      </c>
      <c r="U63" s="238">
        <f t="shared" si="20"/>
        <v>5</v>
      </c>
      <c r="V63" s="238">
        <f t="shared" si="21"/>
        <v>3.9</v>
      </c>
      <c r="W63" s="238">
        <f>IF('Crisis Indicator Data'!L60="x","x",IF('Crisis Indicator Data'!L60=0,0,IF(LOG('Crisis Indicator Data'!L60)&lt;W$4,0,IF(LOG('Crisis Indicator Data'!L60)&gt;W$3,5,ROUND(5-(W$3-LOG('Crisis Indicator Data'!L60))/(W$3-W$4)*5,1)))))</f>
        <v>3.5</v>
      </c>
      <c r="X63" s="245">
        <f>IF(OR('Crisis Indicator Data'!L60="x",'Crisis Indicator Data'!H60="x"),"x",'Crisis Indicator Data'!L60/'Crisis Indicator Data'!H60)</f>
        <v>9.3769470404984423E-4</v>
      </c>
      <c r="Y63" s="238">
        <f t="shared" si="22"/>
        <v>5</v>
      </c>
      <c r="Z63" s="238">
        <f t="shared" si="23"/>
        <v>4.3</v>
      </c>
      <c r="AA63" s="238">
        <f t="shared" si="24"/>
        <v>4.0999999999999996</v>
      </c>
      <c r="AB63" s="246">
        <f t="shared" si="25"/>
        <v>2.8</v>
      </c>
    </row>
    <row r="64" spans="1:28" x14ac:dyDescent="0.35">
      <c r="A64" s="146" t="str">
        <f>'Crisis Indicator Data'!A61</f>
        <v>Complex crisis in Mali</v>
      </c>
      <c r="B64" s="147" t="str">
        <f>'Crisis Indicator Data'!B61</f>
        <v>Complex crisis</v>
      </c>
      <c r="C64" s="147" t="str">
        <f>'Crisis Indicator Data'!C61</f>
        <v>MLI001</v>
      </c>
      <c r="D64" s="147" t="str">
        <f>'Crisis Indicator Data'!D61</f>
        <v>Mali</v>
      </c>
      <c r="E64" s="148" t="str">
        <f>'Crisis Indicator Data'!E61</f>
        <v>MLI</v>
      </c>
      <c r="F64" s="244">
        <f>IF('Crisis Indicator Data'!F61="x","x",IF(LOG('Crisis Indicator Data'!F61)&lt;F$4,0,IF(LOG('Crisis Indicator Data'!F61)&gt;F$3,5,ROUND(5-(F$3-LOG('Crisis Indicator Data'!F61))/(F$3-F$4)*5,1))))</f>
        <v>5</v>
      </c>
      <c r="G64" s="142">
        <f>IF('Crisis Indicator Data'!F61="x","x",IF(B64="Regional crisis",('Crisis Indicator Data'!F61/VLOOKUP('Impact of the crisis'!$C64,'Regional Crises'!$B$1:$R$66,4,FALSE)),'Crisis Indicator Data'!F61/VLOOKUP('Impact of the crisis'!$E64,'Country Indicator Data'!$B$4:$P$300,15,FALSE)))</f>
        <v>1</v>
      </c>
      <c r="H64" s="238">
        <f t="shared" si="13"/>
        <v>5</v>
      </c>
      <c r="I64" s="238">
        <f t="shared" si="14"/>
        <v>5</v>
      </c>
      <c r="J64" s="238">
        <f>IF('Crisis Indicator Data'!G61="x","x",IF(LOG('Crisis Indicator Data'!G61)&lt;J$4,0,IF(LOG('Crisis Indicator Data'!G61)&gt;J$3,5,ROUND(5-(J$3-LOG('Crisis Indicator Data'!G61))/(J$3-J$4)*5,1))))</f>
        <v>4.4000000000000004</v>
      </c>
      <c r="K64" s="142">
        <f>IF('Crisis Indicator Data'!G61="x","x",IF(B64="Regional crisis",('Crisis Indicator Data'!G61/VLOOKUP('Impact of the crisis'!$C64,'Regional Crises'!$B$1:$R$66,5,FALSE)),'Crisis Indicator Data'!G61/VLOOKUP('Impact of the crisis'!$E64,'Country Indicator Data'!$B$4:$P$300,14,FALSE)))</f>
        <v>1</v>
      </c>
      <c r="L64" s="238">
        <f t="shared" si="15"/>
        <v>5</v>
      </c>
      <c r="M64" s="238">
        <f t="shared" si="16"/>
        <v>4.7</v>
      </c>
      <c r="N64" s="238">
        <f t="shared" si="17"/>
        <v>4.9000000000000004</v>
      </c>
      <c r="O64" s="238">
        <f>IF('Crisis Indicator Data'!H61="x","x",IF('Crisis Indicator Data'!H61=0,0,IF(LOG('Crisis Indicator Data'!H61)&lt;O$4,0,IF(LOG('Crisis Indicator Data'!H61)&gt;O$3,5,ROUND(5-(O$3-LOG('Crisis Indicator Data'!H61))/(O$3-O$4)*5,1)))))</f>
        <v>4.3</v>
      </c>
      <c r="P64" s="141">
        <f>IF('Crisis Indicator Data'!H61="x","x",'Crisis Indicator Data'!H61/'Crisis Indicator Data'!G61)</f>
        <v>0.57406136653269291</v>
      </c>
      <c r="Q64" s="238">
        <f t="shared" si="18"/>
        <v>2.8</v>
      </c>
      <c r="R64" s="238">
        <f t="shared" si="19"/>
        <v>3.55</v>
      </c>
      <c r="S64" s="238">
        <f>IF('Crisis Indicator Data'!I61="x","x",IF('Crisis Indicator Data'!I61=0,0,IF(LOG('Crisis Indicator Data'!I61)&lt;S$4,0,IF(LOG('Crisis Indicator Data'!I61)&gt;S$3,5,ROUND(5-(S$3-LOG('Crisis Indicator Data'!I61))/(S$3-S$4)*5,1)))))</f>
        <v>4.4000000000000004</v>
      </c>
      <c r="T64" s="141">
        <f>IF('Crisis Indicator Data'!H61="x","x",IF('Crisis Indicator Data'!I61="x","x",'Crisis Indicator Data'!I61/'Crisis Indicator Data'!H61))</f>
        <v>0.10058060109289617</v>
      </c>
      <c r="U64" s="238">
        <f t="shared" si="20"/>
        <v>3.4</v>
      </c>
      <c r="V64" s="238">
        <f t="shared" si="21"/>
        <v>3.9</v>
      </c>
      <c r="W64" s="238">
        <f>IF('Crisis Indicator Data'!L61="x","x",IF('Crisis Indicator Data'!L61=0,0,IF(LOG('Crisis Indicator Data'!L61)&lt;W$4,0,IF(LOG('Crisis Indicator Data'!L61)&gt;W$3,5,ROUND(5-(W$3-LOG('Crisis Indicator Data'!L61))/(W$3-W$4)*5,1)))))</f>
        <v>4.0999999999999996</v>
      </c>
      <c r="X64" s="245">
        <f>IF(OR('Crisis Indicator Data'!L61="x",'Crisis Indicator Data'!H61="x"),"x",'Crisis Indicator Data'!L61/'Crisis Indicator Data'!H61)</f>
        <v>6.309767759562842E-5</v>
      </c>
      <c r="Y64" s="238">
        <f t="shared" si="22"/>
        <v>3.2</v>
      </c>
      <c r="Z64" s="238">
        <f t="shared" si="23"/>
        <v>3.7</v>
      </c>
      <c r="AA64" s="238">
        <f t="shared" si="24"/>
        <v>3.8</v>
      </c>
      <c r="AB64" s="246">
        <f t="shared" si="25"/>
        <v>3.7</v>
      </c>
    </row>
    <row r="65" spans="1:28" x14ac:dyDescent="0.35">
      <c r="A65" s="146" t="str">
        <f>'Crisis Indicator Data'!A62</f>
        <v>Multiple crises in Myanmar</v>
      </c>
      <c r="B65" s="147" t="str">
        <f>'Crisis Indicator Data'!B62</f>
        <v>Multiple crises country</v>
      </c>
      <c r="C65" s="147" t="str">
        <f>'Crisis Indicator Data'!C62</f>
        <v>MMR001</v>
      </c>
      <c r="D65" s="147" t="str">
        <f>'Crisis Indicator Data'!D62</f>
        <v>Myanmar</v>
      </c>
      <c r="E65" s="148" t="str">
        <f>'Crisis Indicator Data'!E62</f>
        <v>MMR</v>
      </c>
      <c r="F65" s="244">
        <f>IF('Crisis Indicator Data'!F62="x","x",IF(LOG('Crisis Indicator Data'!F62)&lt;F$4,0,IF(LOG('Crisis Indicator Data'!F62)&gt;F$3,5,ROUND(5-(F$3-LOG('Crisis Indicator Data'!F62))/(F$3-F$4)*5,1))))</f>
        <v>4.5999999999999996</v>
      </c>
      <c r="G65" s="142">
        <f>IF('Crisis Indicator Data'!F62="x","x",IF(B65="Regional crisis",('Crisis Indicator Data'!F62/VLOOKUP('Impact of the crisis'!$C65,'Regional Crises'!$B$1:$R$66,4,FALSE)),'Crisis Indicator Data'!F62/VLOOKUP('Impact of the crisis'!$E65,'Country Indicator Data'!$B$4:$P$300,15,FALSE)))</f>
        <v>0.87318705212225145</v>
      </c>
      <c r="H65" s="238">
        <f t="shared" si="13"/>
        <v>4.4000000000000004</v>
      </c>
      <c r="I65" s="238">
        <f t="shared" si="14"/>
        <v>4.5</v>
      </c>
      <c r="J65" s="238">
        <f>IF('Crisis Indicator Data'!G62="x","x",IF(LOG('Crisis Indicator Data'!G62)&lt;J$4,0,IF(LOG('Crisis Indicator Data'!G62)&gt;J$3,5,ROUND(5-(J$3-LOG('Crisis Indicator Data'!G62))/(J$3-J$4)*5,1))))</f>
        <v>5</v>
      </c>
      <c r="K65" s="142">
        <f>IF('Crisis Indicator Data'!G62="x","x",IF(B65="Regional crisis",('Crisis Indicator Data'!G62/VLOOKUP('Impact of the crisis'!$C65,'Regional Crises'!$B$1:$R$66,5,FALSE)),'Crisis Indicator Data'!G62/VLOOKUP('Impact of the crisis'!$E65,'Country Indicator Data'!$B$4:$P$300,14,FALSE)))</f>
        <v>0.80294793261868302</v>
      </c>
      <c r="L65" s="238">
        <f t="shared" si="15"/>
        <v>4</v>
      </c>
      <c r="M65" s="238">
        <f t="shared" si="16"/>
        <v>4.5</v>
      </c>
      <c r="N65" s="238">
        <f t="shared" si="17"/>
        <v>4.5</v>
      </c>
      <c r="O65" s="238">
        <f>IF('Crisis Indicator Data'!H62="x","x",IF('Crisis Indicator Data'!H62=0,0,IF(LOG('Crisis Indicator Data'!H62)&lt;O$4,0,IF(LOG('Crisis Indicator Data'!H62)&gt;O$3,5,ROUND(5-(O$3-LOG('Crisis Indicator Data'!H62))/(O$3-O$4)*5,1)))))</f>
        <v>3.7</v>
      </c>
      <c r="P65" s="141">
        <f>IF('Crisis Indicator Data'!H62="x","x",'Crisis Indicator Data'!H62/'Crisis Indicator Data'!G62)</f>
        <v>0.12668669241405617</v>
      </c>
      <c r="Q65" s="238">
        <f t="shared" si="18"/>
        <v>0.6</v>
      </c>
      <c r="R65" s="238">
        <f t="shared" si="19"/>
        <v>2.15</v>
      </c>
      <c r="S65" s="238">
        <f>IF('Crisis Indicator Data'!I62="x","x",IF('Crisis Indicator Data'!I62=0,0,IF(LOG('Crisis Indicator Data'!I62)&lt;S$4,0,IF(LOG('Crisis Indicator Data'!I62)&gt;S$3,5,ROUND(5-(S$3-LOG('Crisis Indicator Data'!I62))/(S$3-S$4)*5,1)))))</f>
        <v>4.5999999999999996</v>
      </c>
      <c r="T65" s="141">
        <f>IF('Crisis Indicator Data'!H62="x","x",IF('Crisis Indicator Data'!I62="x","x",'Crisis Indicator Data'!I62/'Crisis Indicator Data'!H62))</f>
        <v>0.31162965750846822</v>
      </c>
      <c r="U65" s="238">
        <f t="shared" si="20"/>
        <v>5</v>
      </c>
      <c r="V65" s="238">
        <f t="shared" si="21"/>
        <v>4.8</v>
      </c>
      <c r="W65" s="238">
        <f>IF('Crisis Indicator Data'!L62="x","x",IF('Crisis Indicator Data'!L62=0,0,IF(LOG('Crisis Indicator Data'!L62)&lt;W$4,0,IF(LOG('Crisis Indicator Data'!L62)&gt;W$3,5,ROUND(5-(W$3-LOG('Crisis Indicator Data'!L62))/(W$3-W$4)*5,1)))))</f>
        <v>5</v>
      </c>
      <c r="X65" s="245">
        <f>IF(OR('Crisis Indicator Data'!L62="x",'Crisis Indicator Data'!H62="x"),"x",'Crisis Indicator Data'!L62/'Crisis Indicator Data'!H62)</f>
        <v>8.0636055701919455E-4</v>
      </c>
      <c r="Y65" s="238">
        <f t="shared" si="22"/>
        <v>5</v>
      </c>
      <c r="Z65" s="238">
        <f t="shared" si="23"/>
        <v>5</v>
      </c>
      <c r="AA65" s="238">
        <f t="shared" si="24"/>
        <v>4.9000000000000004</v>
      </c>
      <c r="AB65" s="246">
        <f t="shared" si="25"/>
        <v>3.9</v>
      </c>
    </row>
    <row r="66" spans="1:28" x14ac:dyDescent="0.35">
      <c r="A66" s="146" t="str">
        <f>'Crisis Indicator Data'!A63</f>
        <v>Rakhine Conflict</v>
      </c>
      <c r="B66" s="147" t="str">
        <f>'Crisis Indicator Data'!B63</f>
        <v>Conflict</v>
      </c>
      <c r="C66" s="147" t="str">
        <f>'Crisis Indicator Data'!C63</f>
        <v>MMR002</v>
      </c>
      <c r="D66" s="147" t="str">
        <f>'Crisis Indicator Data'!D63</f>
        <v>Myanmar</v>
      </c>
      <c r="E66" s="148" t="str">
        <f>'Crisis Indicator Data'!E63</f>
        <v>MMR</v>
      </c>
      <c r="F66" s="244">
        <f>IF('Crisis Indicator Data'!F63="x","x",IF(LOG('Crisis Indicator Data'!F63)&lt;F$4,0,IF(LOG('Crisis Indicator Data'!F63)&gt;F$3,5,ROUND(5-(F$3-LOG('Crisis Indicator Data'!F63))/(F$3-F$4)*5,1))))</f>
        <v>2.8</v>
      </c>
      <c r="G66" s="142">
        <f>IF('Crisis Indicator Data'!F63="x","x",IF(B66="Regional crisis",('Crisis Indicator Data'!F63/VLOOKUP('Impact of the crisis'!$C66,'Regional Crises'!$B$1:$R$66,4,FALSE)),'Crisis Indicator Data'!F63/VLOOKUP('Impact of the crisis'!$E66,'Country Indicator Data'!$B$4:$P$300,15,FALSE)))</f>
        <v>6.8685306547436764E-2</v>
      </c>
      <c r="H66" s="238">
        <f t="shared" si="13"/>
        <v>0.2</v>
      </c>
      <c r="I66" s="238">
        <f t="shared" si="14"/>
        <v>1.5</v>
      </c>
      <c r="J66" s="238">
        <f>IF('Crisis Indicator Data'!G63="x","x",IF(LOG('Crisis Indicator Data'!G63)&lt;J$4,0,IF(LOG('Crisis Indicator Data'!G63)&gt;J$3,5,ROUND(5-(J$3-LOG('Crisis Indicator Data'!G63))/(J$3-J$4)*5,1))))</f>
        <v>2</v>
      </c>
      <c r="K66" s="142">
        <f>IF('Crisis Indicator Data'!G63="x","x",IF(B66="Regional crisis",('Crisis Indicator Data'!G63/VLOOKUP('Impact of the crisis'!$C66,'Regional Crises'!$B$1:$R$66,5,FALSE)),'Crisis Indicator Data'!G63/VLOOKUP('Impact of the crisis'!$E66,'Country Indicator Data'!$B$4:$P$300,14,FALSE)))</f>
        <v>7.4310872894333843E-2</v>
      </c>
      <c r="L66" s="238">
        <f t="shared" si="15"/>
        <v>0.3</v>
      </c>
      <c r="M66" s="238">
        <f t="shared" si="16"/>
        <v>1.1499999999999999</v>
      </c>
      <c r="N66" s="238">
        <f t="shared" si="17"/>
        <v>1.3</v>
      </c>
      <c r="O66" s="238">
        <f>IF('Crisis Indicator Data'!H63="x","x",IF('Crisis Indicator Data'!H63=0,0,IF(LOG('Crisis Indicator Data'!H63)&lt;O$4,0,IF(LOG('Crisis Indicator Data'!H63)&gt;O$3,5,ROUND(5-(O$3-LOG('Crisis Indicator Data'!H63))/(O$3-O$4)*5,1)))))</f>
        <v>2.8</v>
      </c>
      <c r="P66" s="141">
        <f>IF('Crisis Indicator Data'!H63="x","x",'Crisis Indicator Data'!H63/'Crisis Indicator Data'!G63)</f>
        <v>0.40262751159196292</v>
      </c>
      <c r="Q66" s="238">
        <f t="shared" si="18"/>
        <v>2</v>
      </c>
      <c r="R66" s="238">
        <f t="shared" si="19"/>
        <v>2.4</v>
      </c>
      <c r="S66" s="238">
        <f>IF('Crisis Indicator Data'!I63="x","x",IF('Crisis Indicator Data'!I63=0,0,IF(LOG('Crisis Indicator Data'!I63)&lt;S$4,0,IF(LOG('Crisis Indicator Data'!I63)&gt;S$3,5,ROUND(5-(S$3-LOG('Crisis Indicator Data'!I63))/(S$3-S$4)*5,1)))))</f>
        <v>4.5</v>
      </c>
      <c r="T66" s="141">
        <f>IF('Crisis Indicator Data'!H63="x","x",IF('Crisis Indicator Data'!I63="x","x",'Crisis Indicator Data'!I63/'Crisis Indicator Data'!H63))</f>
        <v>0.86244401791426739</v>
      </c>
      <c r="U66" s="238">
        <f t="shared" si="20"/>
        <v>5</v>
      </c>
      <c r="V66" s="238">
        <f t="shared" si="21"/>
        <v>4.8</v>
      </c>
      <c r="W66" s="238">
        <f>IF('Crisis Indicator Data'!L63="x","x",IF('Crisis Indicator Data'!L63=0,0,IF(LOG('Crisis Indicator Data'!L63)&lt;W$4,0,IF(LOG('Crisis Indicator Data'!L63)&gt;W$3,5,ROUND(5-(W$3-LOG('Crisis Indicator Data'!L63))/(W$3-W$4)*5,1)))))</f>
        <v>2.9</v>
      </c>
      <c r="X66" s="245">
        <f>IF(OR('Crisis Indicator Data'!L63="x",'Crisis Indicator Data'!H63="x"),"x",'Crisis Indicator Data'!L63/'Crisis Indicator Data'!H63)</f>
        <v>7.1657069737683939E-5</v>
      </c>
      <c r="Y66" s="238">
        <f t="shared" si="22"/>
        <v>3.6</v>
      </c>
      <c r="Z66" s="238">
        <f t="shared" si="23"/>
        <v>3.3</v>
      </c>
      <c r="AA66" s="238">
        <f t="shared" si="24"/>
        <v>4.2</v>
      </c>
      <c r="AB66" s="246">
        <f t="shared" si="25"/>
        <v>3.4</v>
      </c>
    </row>
    <row r="67" spans="1:28" x14ac:dyDescent="0.35">
      <c r="A67" s="146" t="str">
        <f>'Crisis Indicator Data'!A64</f>
        <v>Kachin and Shan Conflict</v>
      </c>
      <c r="B67" s="147" t="str">
        <f>'Crisis Indicator Data'!B64</f>
        <v>Conflict</v>
      </c>
      <c r="C67" s="147" t="str">
        <f>'Crisis Indicator Data'!C64</f>
        <v>MMR003</v>
      </c>
      <c r="D67" s="147" t="str">
        <f>'Crisis Indicator Data'!D64</f>
        <v>Myanmar</v>
      </c>
      <c r="E67" s="148" t="str">
        <f>'Crisis Indicator Data'!E64</f>
        <v>MMR</v>
      </c>
      <c r="F67" s="244">
        <f>IF('Crisis Indicator Data'!F64="x","x",IF(LOG('Crisis Indicator Data'!F64)&lt;F$4,0,IF(LOG('Crisis Indicator Data'!F64)&gt;F$3,5,ROUND(5-(F$3-LOG('Crisis Indicator Data'!F64))/(F$3-F$4)*5,1))))</f>
        <v>4</v>
      </c>
      <c r="G67" s="142">
        <f>IF('Crisis Indicator Data'!F64="x","x",IF(B67="Regional crisis",('Crisis Indicator Data'!F64/VLOOKUP('Impact of the crisis'!$C67,'Regional Crises'!$B$1:$R$66,4,FALSE)),'Crisis Indicator Data'!F64/VLOOKUP('Impact of the crisis'!$E67,'Country Indicator Data'!$B$4:$P$300,15,FALSE)))</f>
        <v>0.37490506522937467</v>
      </c>
      <c r="H67" s="238">
        <f t="shared" si="13"/>
        <v>1.8</v>
      </c>
      <c r="I67" s="238">
        <f t="shared" si="14"/>
        <v>2.9</v>
      </c>
      <c r="J67" s="238">
        <f>IF('Crisis Indicator Data'!G64="x","x",IF(LOG('Crisis Indicator Data'!G64)&lt;J$4,0,IF(LOG('Crisis Indicator Data'!G64)&gt;J$3,5,ROUND(5-(J$3-LOG('Crisis Indicator Data'!G64))/(J$3-J$4)*5,1))))</f>
        <v>2.7</v>
      </c>
      <c r="K67" s="142">
        <f>IF('Crisis Indicator Data'!G64="x","x",IF(B67="Regional crisis",('Crisis Indicator Data'!G64/VLOOKUP('Impact of the crisis'!$C67,'Regional Crises'!$B$1:$R$66,5,FALSE)),'Crisis Indicator Data'!G64/VLOOKUP('Impact of the crisis'!$E67,'Country Indicator Data'!$B$4:$P$300,14,FALSE)))</f>
        <v>0.12467457886676876</v>
      </c>
      <c r="L67" s="238">
        <f t="shared" si="15"/>
        <v>0.6</v>
      </c>
      <c r="M67" s="238">
        <f t="shared" si="16"/>
        <v>1.6500000000000001</v>
      </c>
      <c r="N67" s="238">
        <f t="shared" si="17"/>
        <v>2.2999999999999998</v>
      </c>
      <c r="O67" s="238">
        <f>IF('Crisis Indicator Data'!H64="x","x",IF('Crisis Indicator Data'!H64=0,0,IF(LOG('Crisis Indicator Data'!H64)&lt;O$4,0,IF(LOG('Crisis Indicator Data'!H64)&gt;O$3,5,ROUND(5-(O$3-LOG('Crisis Indicator Data'!H64))/(O$3-O$4)*5,1)))))</f>
        <v>3.4</v>
      </c>
      <c r="P67" s="141">
        <f>IF('Crisis Indicator Data'!H64="x","x",'Crisis Indicator Data'!H64/'Crisis Indicator Data'!G64)</f>
        <v>0.54659910947336099</v>
      </c>
      <c r="Q67" s="238">
        <f t="shared" si="18"/>
        <v>2.7</v>
      </c>
      <c r="R67" s="238">
        <f t="shared" si="19"/>
        <v>3.05</v>
      </c>
      <c r="S67" s="238">
        <f>IF('Crisis Indicator Data'!I64="x","x",IF('Crisis Indicator Data'!I64=0,0,IF(LOG('Crisis Indicator Data'!I64)&lt;S$4,0,IF(LOG('Crisis Indicator Data'!I64)&gt;S$3,5,ROUND(5-(S$3-LOG('Crisis Indicator Data'!I64))/(S$3-S$4)*5,1)))))</f>
        <v>3</v>
      </c>
      <c r="T67" s="141">
        <f>IF('Crisis Indicator Data'!H64="x","x",IF('Crisis Indicator Data'!I64="x","x",'Crisis Indicator Data'!I64/'Crisis Indicator Data'!H64))</f>
        <v>3.6235955056179776E-2</v>
      </c>
      <c r="U67" s="238">
        <f t="shared" si="20"/>
        <v>1.2</v>
      </c>
      <c r="V67" s="238">
        <f t="shared" si="21"/>
        <v>2.1</v>
      </c>
      <c r="W67" s="238">
        <f>IF('Crisis Indicator Data'!L64="x","x",IF('Crisis Indicator Data'!L64=0,0,IF(LOG('Crisis Indicator Data'!L64)&lt;W$4,0,IF(LOG('Crisis Indicator Data'!L64)&gt;W$3,5,ROUND(5-(W$3-LOG('Crisis Indicator Data'!L64))/(W$3-W$4)*5,1)))))</f>
        <v>2.7</v>
      </c>
      <c r="X67" s="245">
        <f>IF(OR('Crisis Indicator Data'!L64="x",'Crisis Indicator Data'!H64="x"),"x",'Crisis Indicator Data'!L64/'Crisis Indicator Data'!H64)</f>
        <v>2.3595505617977527E-5</v>
      </c>
      <c r="Y67" s="238">
        <f t="shared" si="22"/>
        <v>1.2</v>
      </c>
      <c r="Z67" s="238">
        <f t="shared" si="23"/>
        <v>2</v>
      </c>
      <c r="AA67" s="238">
        <f t="shared" si="24"/>
        <v>2.1</v>
      </c>
      <c r="AB67" s="246">
        <f t="shared" si="25"/>
        <v>2.6</v>
      </c>
    </row>
    <row r="68" spans="1:28" x14ac:dyDescent="0.35">
      <c r="A68" s="146" t="str">
        <f>'Crisis Indicator Data'!A65</f>
        <v>Post-coup Violence in Myanmar</v>
      </c>
      <c r="B68" s="147" t="str">
        <f>'Crisis Indicator Data'!B65</f>
        <v>Conflict</v>
      </c>
      <c r="C68" s="147" t="str">
        <f>'Crisis Indicator Data'!C65</f>
        <v>MMR004</v>
      </c>
      <c r="D68" s="147" t="str">
        <f>'Crisis Indicator Data'!D65</f>
        <v>Myanmar</v>
      </c>
      <c r="E68" s="148" t="str">
        <f>'Crisis Indicator Data'!E65</f>
        <v>MMR</v>
      </c>
      <c r="F68" s="244">
        <f>IF('Crisis Indicator Data'!F65="x","x",IF(LOG('Crisis Indicator Data'!F65)&lt;F$4,0,IF(LOG('Crisis Indicator Data'!F65)&gt;F$3,5,ROUND(5-(F$3-LOG('Crisis Indicator Data'!F65))/(F$3-F$4)*5,1))))</f>
        <v>4.0999999999999996</v>
      </c>
      <c r="G68" s="142">
        <f>IF('Crisis Indicator Data'!F65="x","x",IF(B68="Regional crisis",('Crisis Indicator Data'!F65/VLOOKUP('Impact of the crisis'!$C68,'Regional Crises'!$B$1:$R$66,4,FALSE)),'Crisis Indicator Data'!F65/VLOOKUP('Impact of the crisis'!$E68,'Country Indicator Data'!$B$4:$P$300,15,FALSE)))</f>
        <v>0.42959668034544007</v>
      </c>
      <c r="H68" s="238">
        <f t="shared" si="13"/>
        <v>2.1</v>
      </c>
      <c r="I68" s="238">
        <f t="shared" si="14"/>
        <v>3.0999999999999996</v>
      </c>
      <c r="J68" s="238">
        <f>IF('Crisis Indicator Data'!G65="x","x",IF(LOG('Crisis Indicator Data'!G65)&lt;J$4,0,IF(LOG('Crisis Indicator Data'!G65)&gt;J$3,5,ROUND(5-(J$3-LOG('Crisis Indicator Data'!G65))/(J$3-J$4)*5,1))))</f>
        <v>5</v>
      </c>
      <c r="K68" s="142">
        <f>IF('Crisis Indicator Data'!G65="x","x",IF(B68="Regional crisis",('Crisis Indicator Data'!G65/VLOOKUP('Impact of the crisis'!$C68,'Regional Crises'!$B$1:$R$66,5,FALSE)),'Crisis Indicator Data'!G65/VLOOKUP('Impact of the crisis'!$E68,'Country Indicator Data'!$B$4:$P$300,14,FALSE)))</f>
        <v>0.60396248085758042</v>
      </c>
      <c r="L68" s="238">
        <f t="shared" si="15"/>
        <v>3</v>
      </c>
      <c r="M68" s="238">
        <f t="shared" si="16"/>
        <v>4</v>
      </c>
      <c r="N68" s="238">
        <f t="shared" si="17"/>
        <v>3.6</v>
      </c>
      <c r="O68" s="238">
        <f>IF('Crisis Indicator Data'!H65="x","x",IF('Crisis Indicator Data'!H65=0,0,IF(LOG('Crisis Indicator Data'!H65)&lt;O$4,0,IF(LOG('Crisis Indicator Data'!H65)&gt;O$3,5,ROUND(5-(O$3-LOG('Crisis Indicator Data'!H65))/(O$3-O$4)*5,1)))))</f>
        <v>3</v>
      </c>
      <c r="P68" s="141">
        <f>IF('Crisis Indicator Data'!H65="x","x",'Crisis Indicator Data'!H65/'Crisis Indicator Data'!G65)</f>
        <v>6.3389432981521984E-2</v>
      </c>
      <c r="Q68" s="238">
        <f t="shared" si="18"/>
        <v>0.3</v>
      </c>
      <c r="R68" s="238">
        <f t="shared" si="19"/>
        <v>1.65</v>
      </c>
      <c r="S68" s="238">
        <f>IF('Crisis Indicator Data'!I65="x","x",IF('Crisis Indicator Data'!I65=0,0,IF(LOG('Crisis Indicator Data'!I65)&lt;S$4,0,IF(LOG('Crisis Indicator Data'!I65)&gt;S$3,5,ROUND(5-(S$3-LOG('Crisis Indicator Data'!I65))/(S$3-S$4)*5,1)))))</f>
        <v>3.2</v>
      </c>
      <c r="T68" s="141">
        <f>IF('Crisis Indicator Data'!H65="x","x",IF('Crisis Indicator Data'!I65="x","x",'Crisis Indicator Data'!I65/'Crisis Indicator Data'!H65))</f>
        <v>8.9499999999999996E-2</v>
      </c>
      <c r="U68" s="238">
        <f t="shared" si="20"/>
        <v>3</v>
      </c>
      <c r="V68" s="238">
        <f t="shared" si="21"/>
        <v>3.1</v>
      </c>
      <c r="W68" s="238">
        <f>IF('Crisis Indicator Data'!L65="x","x",IF('Crisis Indicator Data'!L65=0,0,IF(LOG('Crisis Indicator Data'!L65)&lt;W$4,0,IF(LOG('Crisis Indicator Data'!L65)&gt;W$3,5,ROUND(5-(W$3-LOG('Crisis Indicator Data'!L65))/(W$3-W$4)*5,1)))))</f>
        <v>4.2</v>
      </c>
      <c r="X68" s="245">
        <f>IF(OR('Crisis Indicator Data'!L65="x",'Crisis Indicator Data'!H65="x"),"x",'Crisis Indicator Data'!L65/'Crisis Indicator Data'!H65)</f>
        <v>4.2999999999999999E-4</v>
      </c>
      <c r="Y68" s="238">
        <f t="shared" si="22"/>
        <v>5</v>
      </c>
      <c r="Z68" s="238">
        <f t="shared" si="23"/>
        <v>4.5999999999999996</v>
      </c>
      <c r="AA68" s="238">
        <f t="shared" si="24"/>
        <v>4</v>
      </c>
      <c r="AB68" s="246">
        <f t="shared" si="25"/>
        <v>3</v>
      </c>
    </row>
    <row r="69" spans="1:28" x14ac:dyDescent="0.35">
      <c r="A69" s="146" t="str">
        <f>'Crisis Indicator Data'!A66</f>
        <v>Cabo Delgado Islamist Insurgency</v>
      </c>
      <c r="B69" s="147" t="str">
        <f>'Crisis Indicator Data'!B66</f>
        <v>Other type of violence</v>
      </c>
      <c r="C69" s="147" t="str">
        <f>'Crisis Indicator Data'!C66</f>
        <v>MOZ004</v>
      </c>
      <c r="D69" s="147" t="str">
        <f>'Crisis Indicator Data'!D66</f>
        <v>Mozambique</v>
      </c>
      <c r="E69" s="148" t="str">
        <f>'Crisis Indicator Data'!E66</f>
        <v>MOZ</v>
      </c>
      <c r="F69" s="244">
        <f>IF('Crisis Indicator Data'!F66="x","x",IF(LOG('Crisis Indicator Data'!F66)&lt;F$4,0,IF(LOG('Crisis Indicator Data'!F66)&gt;F$3,5,ROUND(5-(F$3-LOG('Crisis Indicator Data'!F66))/(F$3-F$4)*5,1))))</f>
        <v>4.0999999999999996</v>
      </c>
      <c r="G69" s="142">
        <f>IF('Crisis Indicator Data'!F66="x","x",IF(B69="Regional crisis",('Crisis Indicator Data'!F66/VLOOKUP('Impact of the crisis'!$C69,'Regional Crises'!$B$1:$R$66,4,FALSE)),'Crisis Indicator Data'!F66/VLOOKUP('Impact of the crisis'!$E69,'Country Indicator Data'!$B$4:$P$300,15,FALSE)))</f>
        <v>0.35684401943080951</v>
      </c>
      <c r="H69" s="238">
        <f t="shared" si="13"/>
        <v>1.7</v>
      </c>
      <c r="I69" s="238">
        <f t="shared" si="14"/>
        <v>2.9</v>
      </c>
      <c r="J69" s="238">
        <f>IF('Crisis Indicator Data'!G66="x","x",IF(LOG('Crisis Indicator Data'!G66)&lt;J$4,0,IF(LOG('Crisis Indicator Data'!G66)&gt;J$3,5,ROUND(5-(J$3-LOG('Crisis Indicator Data'!G66))/(J$3-J$4)*5,1))))</f>
        <v>3.4</v>
      </c>
      <c r="K69" s="142">
        <f>IF('Crisis Indicator Data'!G66="x","x",IF(B69="Regional crisis",('Crisis Indicator Data'!G66/VLOOKUP('Impact of the crisis'!$C69,'Regional Crises'!$B$1:$R$66,5,FALSE)),'Crisis Indicator Data'!G66/VLOOKUP('Impact of the crisis'!$E69,'Country Indicator Data'!$B$4:$P$300,14,FALSE)))</f>
        <v>0.35696465696465696</v>
      </c>
      <c r="L69" s="238">
        <f t="shared" si="15"/>
        <v>1.8</v>
      </c>
      <c r="M69" s="238">
        <f t="shared" si="16"/>
        <v>2.6</v>
      </c>
      <c r="N69" s="238">
        <f t="shared" si="17"/>
        <v>2.8</v>
      </c>
      <c r="O69" s="238">
        <f>IF('Crisis Indicator Data'!H66="x","x",IF('Crisis Indicator Data'!H66=0,0,IF(LOG('Crisis Indicator Data'!H66)&lt;O$4,0,IF(LOG('Crisis Indicator Data'!H66)&gt;O$3,5,ROUND(5-(O$3-LOG('Crisis Indicator Data'!H66))/(O$3-O$4)*5,1)))))</f>
        <v>3.1</v>
      </c>
      <c r="P69" s="141">
        <f>IF('Crisis Indicator Data'!H66="x","x",'Crisis Indicator Data'!H66/'Crisis Indicator Data'!G66)</f>
        <v>0.22646088138225587</v>
      </c>
      <c r="Q69" s="238">
        <f t="shared" si="18"/>
        <v>1.1000000000000001</v>
      </c>
      <c r="R69" s="238">
        <f t="shared" si="19"/>
        <v>2.1</v>
      </c>
      <c r="S69" s="238">
        <f>IF('Crisis Indicator Data'!I66="x","x",IF('Crisis Indicator Data'!I66=0,0,IF(LOG('Crisis Indicator Data'!I66)&lt;S$4,0,IF(LOG('Crisis Indicator Data'!I66)&gt;S$3,5,ROUND(5-(S$3-LOG('Crisis Indicator Data'!I66))/(S$3-S$4)*5,1)))))</f>
        <v>4.0999999999999996</v>
      </c>
      <c r="T69" s="141">
        <f>IF('Crisis Indicator Data'!H66="x","x",IF('Crisis Indicator Data'!I66="x","x",'Crisis Indicator Data'!I66/'Crisis Indicator Data'!H66))</f>
        <v>0.31375910844406346</v>
      </c>
      <c r="U69" s="238">
        <f t="shared" si="20"/>
        <v>5</v>
      </c>
      <c r="V69" s="238">
        <f t="shared" si="21"/>
        <v>4.5999999999999996</v>
      </c>
      <c r="W69" s="238">
        <f>IF('Crisis Indicator Data'!L66="x","x",IF('Crisis Indicator Data'!L66=0,0,IF(LOG('Crisis Indicator Data'!L66)&lt;W$4,0,IF(LOG('Crisis Indicator Data'!L66)&gt;W$3,5,ROUND(5-(W$3-LOG('Crisis Indicator Data'!L66))/(W$3-W$4)*5,1)))))</f>
        <v>3.9</v>
      </c>
      <c r="X69" s="245">
        <f>IF(OR('Crisis Indicator Data'!L66="x",'Crisis Indicator Data'!H66="x"),"x",'Crisis Indicator Data'!L66/'Crisis Indicator Data'!H66)</f>
        <v>2.3617659665666523E-4</v>
      </c>
      <c r="Y69" s="238">
        <f t="shared" si="22"/>
        <v>5</v>
      </c>
      <c r="Z69" s="238">
        <f t="shared" si="23"/>
        <v>4.5</v>
      </c>
      <c r="AA69" s="238">
        <f t="shared" si="24"/>
        <v>4.5999999999999996</v>
      </c>
      <c r="AB69" s="246">
        <f t="shared" si="25"/>
        <v>3.6</v>
      </c>
    </row>
    <row r="70" spans="1:28" x14ac:dyDescent="0.35">
      <c r="A70" s="146" t="str">
        <f>'Crisis Indicator Data'!A67</f>
        <v>Refugees from Mali in Mauritania</v>
      </c>
      <c r="B70" s="147" t="str">
        <f>'Crisis Indicator Data'!B67</f>
        <v>International displacement</v>
      </c>
      <c r="C70" s="147" t="str">
        <f>'Crisis Indicator Data'!C67</f>
        <v>MRT002</v>
      </c>
      <c r="D70" s="147" t="str">
        <f>'Crisis Indicator Data'!D67</f>
        <v>Mauritania</v>
      </c>
      <c r="E70" s="148" t="str">
        <f>'Crisis Indicator Data'!E67</f>
        <v>MRT</v>
      </c>
      <c r="F70" s="244">
        <f>IF('Crisis Indicator Data'!F67="x","x",IF(LOG('Crisis Indicator Data'!F67)&lt;F$4,0,IF(LOG('Crisis Indicator Data'!F67)&gt;F$3,5,ROUND(5-(F$3-LOG('Crisis Indicator Data'!F67))/(F$3-F$4)*5,1))))</f>
        <v>0</v>
      </c>
      <c r="G70" s="142">
        <f>IF('Crisis Indicator Data'!F67="x","x",IF(B70="Regional crisis",('Crisis Indicator Data'!F67/VLOOKUP('Impact of the crisis'!$C70,'Regional Crises'!$B$1:$R$66,4,FALSE)),'Crisis Indicator Data'!F67/VLOOKUP('Impact of the crisis'!$E70,'Country Indicator Data'!$B$4:$P$300,15,FALSE)))</f>
        <v>7.276608130396817E-5</v>
      </c>
      <c r="H70" s="238">
        <f t="shared" ref="H70:H101" si="26">IF(G70="x","x",IF(G70&lt;H$4,0,IF(G70&gt;H$3,5,ROUND(5-(H$3-G70)/(H$3-H$4)*5,1))))</f>
        <v>0</v>
      </c>
      <c r="I70" s="238">
        <f t="shared" ref="I70:I101" si="27">IF(AND(H70="x",F70="x"),"x",AVERAGE(F70,H70))</f>
        <v>0</v>
      </c>
      <c r="J70" s="238">
        <f>IF('Crisis Indicator Data'!G67="x","x",IF(LOG('Crisis Indicator Data'!G67)&lt;J$4,0,IF(LOG('Crisis Indicator Data'!G67)&gt;J$3,5,ROUND(5-(J$3-LOG('Crisis Indicator Data'!G67))/(J$3-J$4)*5,1))))</f>
        <v>0</v>
      </c>
      <c r="K70" s="142">
        <f>IF('Crisis Indicator Data'!G67="x","x",IF(B70="Regional crisis",('Crisis Indicator Data'!G67/VLOOKUP('Impact of the crisis'!$C70,'Regional Crises'!$B$1:$R$66,5,FALSE)),'Crisis Indicator Data'!G67/VLOOKUP('Impact of the crisis'!$E70,'Country Indicator Data'!$B$4:$P$300,14,FALSE)))</f>
        <v>2.281460134486071E-2</v>
      </c>
      <c r="L70" s="238">
        <f t="shared" ref="L70:L101" si="28">IF(K70="x","x",IF(K70&lt;L$4,0,IF(K70&gt;L$3,5,ROUND(5-(L$3-K70)/(L$3-L$4)*5,1))))</f>
        <v>0.1</v>
      </c>
      <c r="M70" s="238">
        <f t="shared" ref="M70:M101" si="29">IF(AND(L70="x",J70="x"),"x",AVERAGE(J70,L70))</f>
        <v>0.05</v>
      </c>
      <c r="N70" s="238">
        <f t="shared" ref="N70:N101" si="30">IF(AND(M70="x",I70="x"),"x",IF(OR(M70="x",I70="x"),AVERAGE(I70,M70),ROUND((5-GEOMEAN(((5-I70)/5*4+1),((5-M70)/5*4+1)))/4*5,1)))</f>
        <v>0</v>
      </c>
      <c r="O70" s="238">
        <f>IF('Crisis Indicator Data'!H67="x","x",IF('Crisis Indicator Data'!H67=0,0,IF(LOG('Crisis Indicator Data'!H67)&lt;O$4,0,IF(LOG('Crisis Indicator Data'!H67)&gt;O$3,5,ROUND(5-(O$3-LOG('Crisis Indicator Data'!H67))/(O$3-O$4)*5,1)))))</f>
        <v>0.7</v>
      </c>
      <c r="P70" s="141">
        <f>IF('Crisis Indicator Data'!H67="x","x",'Crisis Indicator Data'!H67/'Crisis Indicator Data'!G67)</f>
        <v>0.89473684210526316</v>
      </c>
      <c r="Q70" s="238">
        <f t="shared" ref="Q70:Q101" si="31">IF(P70="x","x",IF(P70&lt;Q$4,0,IF(P70&gt;Q$3,5,ROUND(5-(Q$3-P70)/(Q$3-Q$4)*5,1))))</f>
        <v>4.5</v>
      </c>
      <c r="R70" s="238">
        <f t="shared" ref="R70:R101" si="32">IF(AND(Q70="x",O70="x"),"x",AVERAGE(O70,Q70))</f>
        <v>2.6</v>
      </c>
      <c r="S70" s="238">
        <f>IF('Crisis Indicator Data'!I67="x","x",IF('Crisis Indicator Data'!I67=0,0,IF(LOG('Crisis Indicator Data'!I67)&lt;S$4,0,IF(LOG('Crisis Indicator Data'!I67)&gt;S$3,5,ROUND(5-(S$3-LOG('Crisis Indicator Data'!I67))/(S$3-S$4)*5,1)))))</f>
        <v>2.8</v>
      </c>
      <c r="T70" s="141">
        <f>IF('Crisis Indicator Data'!H67="x","x",IF('Crisis Indicator Data'!I67="x","x",'Crisis Indicator Data'!I67/'Crisis Indicator Data'!H67))</f>
        <v>1</v>
      </c>
      <c r="U70" s="238">
        <f t="shared" ref="U70:U101" si="33">IF(T70="x","x",IF(T70&lt;U$4,0,IF(T70&gt;U$3,5,ROUND(5-(U$3-T70)/(U$3-U$4)*5,1))))</f>
        <v>5</v>
      </c>
      <c r="V70" s="238">
        <f t="shared" ref="V70:V101" si="34">IF(AND(U70="x",S70="x"),"x",ROUND(AVERAGE(S70,U70),1))</f>
        <v>3.9</v>
      </c>
      <c r="W70" s="238">
        <f>IF('Crisis Indicator Data'!L67="x","x",IF('Crisis Indicator Data'!L67=0,0,IF(LOG('Crisis Indicator Data'!L67)&lt;W$4,0,IF(LOG('Crisis Indicator Data'!L67)&gt;W$3,5,ROUND(5-(W$3-LOG('Crisis Indicator Data'!L67))/(W$3-W$4)*5,1)))))</f>
        <v>0</v>
      </c>
      <c r="X70" s="245">
        <f>IF(OR('Crisis Indicator Data'!L67="x",'Crisis Indicator Data'!H67="x"),"x",'Crisis Indicator Data'!L67/'Crisis Indicator Data'!H67)</f>
        <v>0</v>
      </c>
      <c r="Y70" s="238">
        <f t="shared" ref="Y70:Y101" si="35">IF(X70="x","x",IF(X70&lt;Y$4,0,IF(X70&gt;Y$3,5,ROUND(5-(Y$3-X70)/(Y$3-Y$4)*5,1))))</f>
        <v>0</v>
      </c>
      <c r="Z70" s="238">
        <f t="shared" ref="Z70:Z101" si="36">IF(AND(Y70="x",W70="x"),"x",ROUND(AVERAGE(W70,Y70),1))</f>
        <v>0</v>
      </c>
      <c r="AA70" s="238">
        <f t="shared" ref="AA70:AA101" si="37">IF(AND(V70="x",Z70="x"),"x",IF(OR(V70="x",Z70="x"),AVERAGE(V70,Z70),ROUND((5-GEOMEAN(((5-V70)/5*4+1),((5-Z70)/5*4+1)))/4*5,1)))</f>
        <v>2.4</v>
      </c>
      <c r="AB70" s="246">
        <f t="shared" ref="AB70:AB101" si="38">IF(AND(R70="x",AA70="x"),"x",IF(OR(R70="x",AA70="x"),AVERAGE(R70,AA70),ROUND((5-GEOMEAN(((5-R70)/5*4+1),((5-AA70)/5*4+1)))/4*5,1)))</f>
        <v>2.5</v>
      </c>
    </row>
    <row r="71" spans="1:28" x14ac:dyDescent="0.35">
      <c r="A71" s="146" t="str">
        <f>'Crisis Indicator Data'!A68</f>
        <v>Food Security in Mauritania</v>
      </c>
      <c r="B71" s="147" t="str">
        <f>'Crisis Indicator Data'!B68</f>
        <v>Drought</v>
      </c>
      <c r="C71" s="147" t="str">
        <f>'Crisis Indicator Data'!C68</f>
        <v>MRT003</v>
      </c>
      <c r="D71" s="147" t="str">
        <f>'Crisis Indicator Data'!D68</f>
        <v>Mauritania</v>
      </c>
      <c r="E71" s="148" t="str">
        <f>'Crisis Indicator Data'!E68</f>
        <v>MRT</v>
      </c>
      <c r="F71" s="244">
        <f>IF('Crisis Indicator Data'!F68="x","x",IF(LOG('Crisis Indicator Data'!F68)&lt;F$4,0,IF(LOG('Crisis Indicator Data'!F68)&gt;F$3,5,ROUND(5-(F$3-LOG('Crisis Indicator Data'!F68))/(F$3-F$4)*5,1))))</f>
        <v>5</v>
      </c>
      <c r="G71" s="142">
        <f>IF('Crisis Indicator Data'!F68="x","x",IF(B71="Regional crisis",('Crisis Indicator Data'!F68/VLOOKUP('Impact of the crisis'!$C71,'Regional Crises'!$B$1:$R$66,4,FALSE)),'Crisis Indicator Data'!F68/VLOOKUP('Impact of the crisis'!$E71,'Country Indicator Data'!$B$4:$P$300,15,FALSE)))</f>
        <v>1</v>
      </c>
      <c r="H71" s="238">
        <f t="shared" si="26"/>
        <v>5</v>
      </c>
      <c r="I71" s="238">
        <f t="shared" si="27"/>
        <v>5</v>
      </c>
      <c r="J71" s="238">
        <f>IF('Crisis Indicator Data'!G68="x","x",IF(LOG('Crisis Indicator Data'!G68)&lt;J$4,0,IF(LOG('Crisis Indicator Data'!G68)&gt;J$3,5,ROUND(5-(J$3-LOG('Crisis Indicator Data'!G68))/(J$3-J$4)*5,1))))</f>
        <v>2.1</v>
      </c>
      <c r="K71" s="142">
        <f>IF('Crisis Indicator Data'!G68="x","x",IF(B71="Regional crisis",('Crisis Indicator Data'!G68/VLOOKUP('Impact of the crisis'!$C71,'Regional Crises'!$B$1:$R$66,5,FALSE)),'Crisis Indicator Data'!G68/VLOOKUP('Impact of the crisis'!$E71,'Country Indicator Data'!$B$4:$P$300,14,FALSE)))</f>
        <v>1</v>
      </c>
      <c r="L71" s="238">
        <f t="shared" si="28"/>
        <v>5</v>
      </c>
      <c r="M71" s="238">
        <f t="shared" si="29"/>
        <v>3.55</v>
      </c>
      <c r="N71" s="238">
        <f t="shared" si="30"/>
        <v>4.4000000000000004</v>
      </c>
      <c r="O71" s="238">
        <f>IF('Crisis Indicator Data'!H68="x","x",IF('Crisis Indicator Data'!H68=0,0,IF(LOG('Crisis Indicator Data'!H68)&lt;O$4,0,IF(LOG('Crisis Indicator Data'!H68)&gt;O$3,5,ROUND(5-(O$3-LOG('Crisis Indicator Data'!H68))/(O$3-O$4)*5,1)))))</f>
        <v>3.6</v>
      </c>
      <c r="P71" s="141">
        <f>IF('Crisis Indicator Data'!H68="x","x",'Crisis Indicator Data'!H68/'Crisis Indicator Data'!G68)</f>
        <v>1.0883765609990395</v>
      </c>
      <c r="Q71" s="238">
        <f t="shared" si="31"/>
        <v>5</v>
      </c>
      <c r="R71" s="238">
        <f t="shared" si="32"/>
        <v>4.3</v>
      </c>
      <c r="S71" s="238" t="str">
        <f>IF('Crisis Indicator Data'!I68="x","x",IF('Crisis Indicator Data'!I68=0,0,IF(LOG('Crisis Indicator Data'!I68)&lt;S$4,0,IF(LOG('Crisis Indicator Data'!I68)&gt;S$3,5,ROUND(5-(S$3-LOG('Crisis Indicator Data'!I68))/(S$3-S$4)*5,1)))))</f>
        <v>x</v>
      </c>
      <c r="T71" s="141" t="str">
        <f>IF('Crisis Indicator Data'!H68="x","x",IF('Crisis Indicator Data'!I68="x","x",'Crisis Indicator Data'!I68/'Crisis Indicator Data'!H68))</f>
        <v>x</v>
      </c>
      <c r="U71" s="238" t="str">
        <f t="shared" si="33"/>
        <v>x</v>
      </c>
      <c r="V71" s="238" t="str">
        <f t="shared" si="34"/>
        <v>x</v>
      </c>
      <c r="W71" s="238">
        <f>IF('Crisis Indicator Data'!L68="x","x",IF('Crisis Indicator Data'!L68=0,0,IF(LOG('Crisis Indicator Data'!L68)&lt;W$4,0,IF(LOG('Crisis Indicator Data'!L68)&gt;W$3,5,ROUND(5-(W$3-LOG('Crisis Indicator Data'!L68))/(W$3-W$4)*5,1)))))</f>
        <v>0</v>
      </c>
      <c r="X71" s="245">
        <f>IF(OR('Crisis Indicator Data'!L68="x",'Crisis Indicator Data'!H68="x"),"x",'Crisis Indicator Data'!L68/'Crisis Indicator Data'!H68)</f>
        <v>0</v>
      </c>
      <c r="Y71" s="238">
        <f t="shared" si="35"/>
        <v>0</v>
      </c>
      <c r="Z71" s="238">
        <f t="shared" si="36"/>
        <v>0</v>
      </c>
      <c r="AA71" s="238">
        <f t="shared" si="37"/>
        <v>0</v>
      </c>
      <c r="AB71" s="246">
        <f t="shared" si="38"/>
        <v>2.8</v>
      </c>
    </row>
    <row r="72" spans="1:28" x14ac:dyDescent="0.35">
      <c r="A72" s="146" t="str">
        <f>'Crisis Indicator Data'!A69</f>
        <v>Complex crisis in Malawi</v>
      </c>
      <c r="B72" s="147" t="str">
        <f>'Crisis Indicator Data'!B69</f>
        <v>Complex crisis</v>
      </c>
      <c r="C72" s="147" t="str">
        <f>'Crisis Indicator Data'!C69</f>
        <v>MWI002</v>
      </c>
      <c r="D72" s="147" t="str">
        <f>'Crisis Indicator Data'!D69</f>
        <v>Malawi</v>
      </c>
      <c r="E72" s="148" t="str">
        <f>'Crisis Indicator Data'!E69</f>
        <v>MWI</v>
      </c>
      <c r="F72" s="244">
        <f>IF('Crisis Indicator Data'!F69="x","x",IF(LOG('Crisis Indicator Data'!F69)&lt;F$4,0,IF(LOG('Crisis Indicator Data'!F69)&gt;F$3,5,ROUND(5-(F$3-LOG('Crisis Indicator Data'!F69))/(F$3-F$4)*5,1))))</f>
        <v>3.3</v>
      </c>
      <c r="G72" s="142">
        <f>IF('Crisis Indicator Data'!F69="x","x",IF(B72="Regional crisis",('Crisis Indicator Data'!F69/VLOOKUP('Impact of the crisis'!$C72,'Regional Crises'!$B$1:$R$66,4,FALSE)),'Crisis Indicator Data'!F69/VLOOKUP('Impact of the crisis'!$E72,'Country Indicator Data'!$B$4:$P$300,15,FALSE)))</f>
        <v>1</v>
      </c>
      <c r="H72" s="238">
        <f t="shared" si="26"/>
        <v>5</v>
      </c>
      <c r="I72" s="238">
        <f t="shared" si="27"/>
        <v>4.1500000000000004</v>
      </c>
      <c r="J72" s="238">
        <f>IF('Crisis Indicator Data'!G69="x","x",IF(LOG('Crisis Indicator Data'!G69)&lt;J$4,0,IF(LOG('Crisis Indicator Data'!G69)&gt;J$3,5,ROUND(5-(J$3-LOG('Crisis Indicator Data'!G69))/(J$3-J$4)*5,1))))</f>
        <v>4.3</v>
      </c>
      <c r="K72" s="142">
        <f>IF('Crisis Indicator Data'!G69="x","x",IF(B72="Regional crisis",('Crisis Indicator Data'!G69/VLOOKUP('Impact of the crisis'!$C72,'Regional Crises'!$B$1:$R$66,5,FALSE)),'Crisis Indicator Data'!G69/VLOOKUP('Impact of the crisis'!$E72,'Country Indicator Data'!$B$4:$P$300,14,FALSE)))</f>
        <v>1</v>
      </c>
      <c r="L72" s="238">
        <f t="shared" si="28"/>
        <v>5</v>
      </c>
      <c r="M72" s="238">
        <f t="shared" si="29"/>
        <v>4.6500000000000004</v>
      </c>
      <c r="N72" s="238">
        <f t="shared" si="30"/>
        <v>4.4000000000000004</v>
      </c>
      <c r="O72" s="238">
        <f>IF('Crisis Indicator Data'!H69="x","x",IF('Crisis Indicator Data'!H69=0,0,IF(LOG('Crisis Indicator Data'!H69)&lt;O$4,0,IF(LOG('Crisis Indicator Data'!H69)&gt;O$3,5,ROUND(5-(O$3-LOG('Crisis Indicator Data'!H69))/(O$3-O$4)*5,1)))))</f>
        <v>3.6</v>
      </c>
      <c r="P72" s="141">
        <f>IF('Crisis Indicator Data'!H69="x","x",'Crisis Indicator Data'!H69/'Crisis Indicator Data'!G69)</f>
        <v>0.24397511631554183</v>
      </c>
      <c r="Q72" s="238">
        <f t="shared" si="31"/>
        <v>1.2</v>
      </c>
      <c r="R72" s="238">
        <f t="shared" si="32"/>
        <v>2.4</v>
      </c>
      <c r="S72" s="238">
        <f>IF('Crisis Indicator Data'!I69="x","x",IF('Crisis Indicator Data'!I69=0,0,IF(LOG('Crisis Indicator Data'!I69)&lt;S$4,0,IF(LOG('Crisis Indicator Data'!I69)&gt;S$3,5,ROUND(5-(S$3-LOG('Crisis Indicator Data'!I69))/(S$3-S$4)*5,1)))))</f>
        <v>0</v>
      </c>
      <c r="T72" s="141">
        <f>IF('Crisis Indicator Data'!H69="x","x",IF('Crisis Indicator Data'!I69="x","x",'Crisis Indicator Data'!I69/'Crisis Indicator Data'!H69))</f>
        <v>0</v>
      </c>
      <c r="U72" s="238">
        <f t="shared" si="33"/>
        <v>0</v>
      </c>
      <c r="V72" s="238">
        <f t="shared" si="34"/>
        <v>0</v>
      </c>
      <c r="W72" s="238">
        <f>IF('Crisis Indicator Data'!L69="x","x",IF('Crisis Indicator Data'!L69=0,0,IF(LOG('Crisis Indicator Data'!L69)&lt;W$4,0,IF(LOG('Crisis Indicator Data'!L69)&gt;W$3,5,ROUND(5-(W$3-LOG('Crisis Indicator Data'!L69))/(W$3-W$4)*5,1)))))</f>
        <v>2</v>
      </c>
      <c r="X72" s="245">
        <f>IF(OR('Crisis Indicator Data'!L69="x",'Crisis Indicator Data'!H69="x"),"x",'Crisis Indicator Data'!L69/'Crisis Indicator Data'!H69)</f>
        <v>5.1424898221555602E-6</v>
      </c>
      <c r="Y72" s="238">
        <f t="shared" si="35"/>
        <v>0.3</v>
      </c>
      <c r="Z72" s="238">
        <f t="shared" si="36"/>
        <v>1.2</v>
      </c>
      <c r="AA72" s="238">
        <f t="shared" si="37"/>
        <v>0.6</v>
      </c>
      <c r="AB72" s="246">
        <f t="shared" si="38"/>
        <v>1.6</v>
      </c>
    </row>
    <row r="73" spans="1:28" x14ac:dyDescent="0.35">
      <c r="A73" s="146" t="str">
        <f>'Crisis Indicator Data'!A70</f>
        <v>International Refugees in Malaysia</v>
      </c>
      <c r="B73" s="147" t="str">
        <f>'Crisis Indicator Data'!B70</f>
        <v>International displacement</v>
      </c>
      <c r="C73" s="147" t="str">
        <f>'Crisis Indicator Data'!C70</f>
        <v>MYS001</v>
      </c>
      <c r="D73" s="147" t="str">
        <f>'Crisis Indicator Data'!D70</f>
        <v>Malaysia</v>
      </c>
      <c r="E73" s="148" t="str">
        <f>'Crisis Indicator Data'!E70</f>
        <v>MYS</v>
      </c>
      <c r="F73" s="244">
        <f>IF('Crisis Indicator Data'!F70="x","x",IF(LOG('Crisis Indicator Data'!F70)&lt;F$4,0,IF(LOG('Crisis Indicator Data'!F70)&gt;F$3,5,ROUND(5-(F$3-LOG('Crisis Indicator Data'!F70))/(F$3-F$4)*5,1))))</f>
        <v>1.6</v>
      </c>
      <c r="G73" s="142">
        <f>IF('Crisis Indicator Data'!F70="x","x",IF(B73="Regional crisis",('Crisis Indicator Data'!F70/VLOOKUP('Impact of the crisis'!$C73,'Regional Crises'!$B$1:$R$66,4,FALSE)),'Crisis Indicator Data'!F70/VLOOKUP('Impact of the crisis'!$E73,'Country Indicator Data'!$B$4:$P$300,15,FALSE)))</f>
        <v>2.8595343174554862E-2</v>
      </c>
      <c r="H73" s="238">
        <f t="shared" si="26"/>
        <v>0</v>
      </c>
      <c r="I73" s="238">
        <f t="shared" si="27"/>
        <v>0.8</v>
      </c>
      <c r="J73" s="238">
        <f>IF('Crisis Indicator Data'!G70="x","x",IF(LOG('Crisis Indicator Data'!G70)&lt;J$4,0,IF(LOG('Crisis Indicator Data'!G70)&gt;J$3,5,ROUND(5-(J$3-LOG('Crisis Indicator Data'!G70))/(J$3-J$4)*5,1))))</f>
        <v>1.9</v>
      </c>
      <c r="K73" s="142">
        <f>IF('Crisis Indicator Data'!G70="x","x",IF(B73="Regional crisis",('Crisis Indicator Data'!G70/VLOOKUP('Impact of the crisis'!$C73,'Regional Crises'!$B$1:$R$66,5,FALSE)),'Crisis Indicator Data'!G70/VLOOKUP('Impact of the crisis'!$E73,'Country Indicator Data'!$B$4:$P$300,14,FALSE)))</f>
        <v>0.12514351320321471</v>
      </c>
      <c r="L73" s="238">
        <f t="shared" si="28"/>
        <v>0.6</v>
      </c>
      <c r="M73" s="238">
        <f t="shared" si="29"/>
        <v>1.25</v>
      </c>
      <c r="N73" s="238">
        <f t="shared" si="30"/>
        <v>1</v>
      </c>
      <c r="O73" s="238">
        <f>IF('Crisis Indicator Data'!H70="x","x",IF('Crisis Indicator Data'!H70=0,0,IF(LOG('Crisis Indicator Data'!H70)&lt;O$4,0,IF(LOG('Crisis Indicator Data'!H70)&gt;O$3,5,ROUND(5-(O$3-LOG('Crisis Indicator Data'!H70))/(O$3-O$4)*5,1)))))</f>
        <v>1.3</v>
      </c>
      <c r="P73" s="141">
        <f>IF('Crisis Indicator Data'!H70="x","x",'Crisis Indicator Data'!H70/'Crisis Indicator Data'!G70)</f>
        <v>4.6920052424639577E-2</v>
      </c>
      <c r="Q73" s="238">
        <f t="shared" si="31"/>
        <v>0.2</v>
      </c>
      <c r="R73" s="238">
        <f t="shared" si="32"/>
        <v>0.75</v>
      </c>
      <c r="S73" s="238">
        <f>IF('Crisis Indicator Data'!I70="x","x",IF('Crisis Indicator Data'!I70=0,0,IF(LOG('Crisis Indicator Data'!I70)&lt;S$4,0,IF(LOG('Crisis Indicator Data'!I70)&gt;S$3,5,ROUND(5-(S$3-LOG('Crisis Indicator Data'!I70))/(S$3-S$4)*5,1)))))</f>
        <v>3.2</v>
      </c>
      <c r="T73" s="141">
        <f>IF('Crisis Indicator Data'!H70="x","x",IF('Crisis Indicator Data'!I70="x","x",'Crisis Indicator Data'!I70/'Crisis Indicator Data'!H70))</f>
        <v>1</v>
      </c>
      <c r="U73" s="238">
        <f t="shared" si="33"/>
        <v>5</v>
      </c>
      <c r="V73" s="238">
        <f t="shared" si="34"/>
        <v>4.0999999999999996</v>
      </c>
      <c r="W73" s="238">
        <f>IF('Crisis Indicator Data'!L70="x","x",IF('Crisis Indicator Data'!L70=0,0,IF(LOG('Crisis Indicator Data'!L70)&lt;W$4,0,IF(LOG('Crisis Indicator Data'!L70)&gt;W$3,5,ROUND(5-(W$3-LOG('Crisis Indicator Data'!L70))/(W$3-W$4)*5,1)))))</f>
        <v>0</v>
      </c>
      <c r="X73" s="245">
        <f>IF(OR('Crisis Indicator Data'!L70="x",'Crisis Indicator Data'!H70="x"),"x",'Crisis Indicator Data'!L70/'Crisis Indicator Data'!H70)</f>
        <v>0</v>
      </c>
      <c r="Y73" s="238">
        <f t="shared" si="35"/>
        <v>0</v>
      </c>
      <c r="Z73" s="238">
        <f t="shared" si="36"/>
        <v>0</v>
      </c>
      <c r="AA73" s="238">
        <f t="shared" si="37"/>
        <v>2.6</v>
      </c>
      <c r="AB73" s="246">
        <f t="shared" si="38"/>
        <v>1.8</v>
      </c>
    </row>
    <row r="74" spans="1:28" x14ac:dyDescent="0.35">
      <c r="A74" s="146" t="str">
        <f>'Crisis Indicator Data'!A71</f>
        <v>Food Security Crisis in Namibia</v>
      </c>
      <c r="B74" s="147" t="str">
        <f>'Crisis Indicator Data'!B71</f>
        <v>Food Security</v>
      </c>
      <c r="C74" s="147" t="str">
        <f>'Crisis Indicator Data'!C71</f>
        <v>NAM002</v>
      </c>
      <c r="D74" s="147" t="str">
        <f>'Crisis Indicator Data'!D71</f>
        <v>Namibia</v>
      </c>
      <c r="E74" s="148" t="str">
        <f>'Crisis Indicator Data'!E71</f>
        <v>NAM</v>
      </c>
      <c r="F74" s="244">
        <f>IF('Crisis Indicator Data'!F71="x","x",IF(LOG('Crisis Indicator Data'!F71)&lt;F$4,0,IF(LOG('Crisis Indicator Data'!F71)&gt;F$3,5,ROUND(5-(F$3-LOG('Crisis Indicator Data'!F71))/(F$3-F$4)*5,1))))</f>
        <v>4.9000000000000004</v>
      </c>
      <c r="G74" s="142">
        <f>IF('Crisis Indicator Data'!F71="x","x",IF(B74="Regional crisis",('Crisis Indicator Data'!F71/VLOOKUP('Impact of the crisis'!$C74,'Regional Crises'!$B$1:$R$66,4,FALSE)),'Crisis Indicator Data'!F71/VLOOKUP('Impact of the crisis'!$E74,'Country Indicator Data'!$B$4:$P$300,15,FALSE)))</f>
        <v>1.0012170681047989</v>
      </c>
      <c r="H74" s="238">
        <f t="shared" si="26"/>
        <v>5</v>
      </c>
      <c r="I74" s="238">
        <f t="shared" si="27"/>
        <v>4.95</v>
      </c>
      <c r="J74" s="238">
        <f>IF('Crisis Indicator Data'!G71="x","x",IF(LOG('Crisis Indicator Data'!G71)&lt;J$4,0,IF(LOG('Crisis Indicator Data'!G71)&gt;J$3,5,ROUND(5-(J$3-LOG('Crisis Indicator Data'!G71))/(J$3-J$4)*5,1))))</f>
        <v>1.1000000000000001</v>
      </c>
      <c r="K74" s="142">
        <f>IF('Crisis Indicator Data'!G71="x","x",IF(B74="Regional crisis",('Crisis Indicator Data'!G71/VLOOKUP('Impact of the crisis'!$C74,'Regional Crises'!$B$1:$R$66,5,FALSE)),'Crisis Indicator Data'!G71/VLOOKUP('Impact of the crisis'!$E74,'Country Indicator Data'!$B$4:$P$300,14,FALSE)))</f>
        <v>0.85950413223140498</v>
      </c>
      <c r="L74" s="238">
        <f t="shared" si="28"/>
        <v>4.3</v>
      </c>
      <c r="M74" s="238">
        <f t="shared" si="29"/>
        <v>2.7</v>
      </c>
      <c r="N74" s="238">
        <f t="shared" si="30"/>
        <v>4.0999999999999996</v>
      </c>
      <c r="O74" s="238">
        <f>IF('Crisis Indicator Data'!H71="x","x",IF('Crisis Indicator Data'!H71=0,0,IF(LOG('Crisis Indicator Data'!H71)&lt;O$4,0,IF(LOG('Crisis Indicator Data'!H71)&gt;O$3,5,ROUND(5-(O$3-LOG('Crisis Indicator Data'!H71))/(O$3-O$4)*5,1)))))</f>
        <v>2.6</v>
      </c>
      <c r="P74" s="141">
        <f>IF('Crisis Indicator Data'!H71="x","x",'Crisis Indicator Data'!H71/'Crisis Indicator Data'!G71)</f>
        <v>0.49633699633699635</v>
      </c>
      <c r="Q74" s="238">
        <f t="shared" si="31"/>
        <v>2.5</v>
      </c>
      <c r="R74" s="238">
        <f t="shared" si="32"/>
        <v>2.5499999999999998</v>
      </c>
      <c r="S74" s="238">
        <f>IF('Crisis Indicator Data'!I71="x","x",IF('Crisis Indicator Data'!I71=0,0,IF(LOG('Crisis Indicator Data'!I71)&lt;S$4,0,IF(LOG('Crisis Indicator Data'!I71)&gt;S$3,5,ROUND(5-(S$3-LOG('Crisis Indicator Data'!I71))/(S$3-S$4)*5,1)))))</f>
        <v>0</v>
      </c>
      <c r="T74" s="141">
        <f>IF('Crisis Indicator Data'!H71="x","x",IF('Crisis Indicator Data'!I71="x","x",'Crisis Indicator Data'!I71/'Crisis Indicator Data'!H71))</f>
        <v>0</v>
      </c>
      <c r="U74" s="238">
        <f t="shared" si="33"/>
        <v>0</v>
      </c>
      <c r="V74" s="238">
        <f t="shared" si="34"/>
        <v>0</v>
      </c>
      <c r="W74" s="238">
        <f>IF('Crisis Indicator Data'!L71="x","x",IF('Crisis Indicator Data'!L71=0,0,IF(LOG('Crisis Indicator Data'!L71)&lt;W$4,0,IF(LOG('Crisis Indicator Data'!L71)&gt;W$3,5,ROUND(5-(W$3-LOG('Crisis Indicator Data'!L71))/(W$3-W$4)*5,1)))))</f>
        <v>0</v>
      </c>
      <c r="X74" s="245">
        <f>IF(OR('Crisis Indicator Data'!L71="x",'Crisis Indicator Data'!H71="x"),"x",'Crisis Indicator Data'!L71/'Crisis Indicator Data'!H71)</f>
        <v>0</v>
      </c>
      <c r="Y74" s="238">
        <f t="shared" si="35"/>
        <v>0</v>
      </c>
      <c r="Z74" s="238">
        <f t="shared" si="36"/>
        <v>0</v>
      </c>
      <c r="AA74" s="238">
        <f t="shared" si="37"/>
        <v>0</v>
      </c>
      <c r="AB74" s="246">
        <f t="shared" si="38"/>
        <v>1.4</v>
      </c>
    </row>
    <row r="75" spans="1:28" x14ac:dyDescent="0.35">
      <c r="A75" s="146" t="str">
        <f>'Crisis Indicator Data'!A72</f>
        <v>Multiple crises in Niger</v>
      </c>
      <c r="B75" s="147" t="str">
        <f>'Crisis Indicator Data'!B72</f>
        <v>Multiple crises country</v>
      </c>
      <c r="C75" s="147" t="str">
        <f>'Crisis Indicator Data'!C72</f>
        <v>NER001</v>
      </c>
      <c r="D75" s="147" t="str">
        <f>'Crisis Indicator Data'!D72</f>
        <v>Niger</v>
      </c>
      <c r="E75" s="148" t="str">
        <f>'Crisis Indicator Data'!E72</f>
        <v>NER</v>
      </c>
      <c r="F75" s="244">
        <f>IF('Crisis Indicator Data'!F72="x","x",IF(LOG('Crisis Indicator Data'!F72)&lt;F$4,0,IF(LOG('Crisis Indicator Data'!F72)&gt;F$3,5,ROUND(5-(F$3-LOG('Crisis Indicator Data'!F72))/(F$3-F$4)*5,1))))</f>
        <v>5</v>
      </c>
      <c r="G75" s="142">
        <f>IF('Crisis Indicator Data'!F72="x","x",IF(B75="Regional crisis",('Crisis Indicator Data'!F72/VLOOKUP('Impact of the crisis'!$C75,'Regional Crises'!$B$1:$R$66,4,FALSE)),'Crisis Indicator Data'!F72/VLOOKUP('Impact of the crisis'!$E75,'Country Indicator Data'!$B$4:$P$300,15,FALSE)))</f>
        <v>1.0002368358727403</v>
      </c>
      <c r="H75" s="238">
        <f t="shared" si="26"/>
        <v>5</v>
      </c>
      <c r="I75" s="238">
        <f t="shared" si="27"/>
        <v>5</v>
      </c>
      <c r="J75" s="238">
        <f>IF('Crisis Indicator Data'!G72="x","x",IF(LOG('Crisis Indicator Data'!G72)&lt;J$4,0,IF(LOG('Crisis Indicator Data'!G72)&gt;J$3,5,ROUND(5-(J$3-LOG('Crisis Indicator Data'!G72))/(J$3-J$4)*5,1))))</f>
        <v>4.5999999999999996</v>
      </c>
      <c r="K75" s="142">
        <f>IF('Crisis Indicator Data'!G72="x","x",IF(B75="Regional crisis",('Crisis Indicator Data'!G72/VLOOKUP('Impact of the crisis'!$C75,'Regional Crises'!$B$1:$R$66,5,FALSE)),'Crisis Indicator Data'!G72/VLOOKUP('Impact of the crisis'!$E75,'Country Indicator Data'!$B$4:$P$300,14,FALSE)))</f>
        <v>1</v>
      </c>
      <c r="L75" s="238">
        <f t="shared" si="28"/>
        <v>5</v>
      </c>
      <c r="M75" s="238">
        <f t="shared" si="29"/>
        <v>4.8</v>
      </c>
      <c r="N75" s="238">
        <f t="shared" si="30"/>
        <v>4.9000000000000004</v>
      </c>
      <c r="O75" s="238">
        <f>IF('Crisis Indicator Data'!H72="x","x",IF('Crisis Indicator Data'!H72=0,0,IF(LOG('Crisis Indicator Data'!H72)&lt;O$4,0,IF(LOG('Crisis Indicator Data'!H72)&gt;O$3,5,ROUND(5-(O$3-LOG('Crisis Indicator Data'!H72))/(O$3-O$4)*5,1)))))</f>
        <v>3.5</v>
      </c>
      <c r="P75" s="141">
        <f>IF('Crisis Indicator Data'!H72="x","x",'Crisis Indicator Data'!H72/'Crisis Indicator Data'!G72)</f>
        <v>0.16310924369747898</v>
      </c>
      <c r="Q75" s="238">
        <f t="shared" si="31"/>
        <v>0.8</v>
      </c>
      <c r="R75" s="238">
        <f t="shared" si="32"/>
        <v>2.15</v>
      </c>
      <c r="S75" s="238">
        <f>IF('Crisis Indicator Data'!I72="x","x",IF('Crisis Indicator Data'!I72=0,0,IF(LOG('Crisis Indicator Data'!I72)&lt;S$4,0,IF(LOG('Crisis Indicator Data'!I72)&gt;S$3,5,ROUND(5-(S$3-LOG('Crisis Indicator Data'!I72))/(S$3-S$4)*5,1)))))</f>
        <v>4</v>
      </c>
      <c r="T75" s="141">
        <f>IF('Crisis Indicator Data'!H72="x","x",IF('Crisis Indicator Data'!I72="x","x",'Crisis Indicator Data'!I72/'Crisis Indicator Data'!H72))</f>
        <v>0.15018031942297785</v>
      </c>
      <c r="U75" s="238">
        <f t="shared" si="33"/>
        <v>5</v>
      </c>
      <c r="V75" s="238">
        <f t="shared" si="34"/>
        <v>4.5</v>
      </c>
      <c r="W75" s="238">
        <f>IF('Crisis Indicator Data'!L72="x","x",IF('Crisis Indicator Data'!L72=0,0,IF(LOG('Crisis Indicator Data'!L72)&lt;W$4,0,IF(LOG('Crisis Indicator Data'!L72)&gt;W$3,5,ROUND(5-(W$3-LOG('Crisis Indicator Data'!L72))/(W$3-W$4)*5,1)))))</f>
        <v>4</v>
      </c>
      <c r="X75" s="245">
        <f>IF(OR('Crisis Indicator Data'!L72="x",'Crisis Indicator Data'!H72="x"),"x",'Crisis Indicator Data'!L72/'Crisis Indicator Data'!H72)</f>
        <v>1.5095311695002576E-4</v>
      </c>
      <c r="Y75" s="238">
        <f t="shared" si="35"/>
        <v>5</v>
      </c>
      <c r="Z75" s="238">
        <f t="shared" si="36"/>
        <v>4.5</v>
      </c>
      <c r="AA75" s="238">
        <f t="shared" si="37"/>
        <v>4.5</v>
      </c>
      <c r="AB75" s="246">
        <f t="shared" si="38"/>
        <v>3.6</v>
      </c>
    </row>
    <row r="76" spans="1:28" x14ac:dyDescent="0.35">
      <c r="A76" s="146" t="str">
        <f>'Crisis Indicator Data'!A73</f>
        <v>Boko Haram in Niger</v>
      </c>
      <c r="B76" s="147" t="str">
        <f>'Crisis Indicator Data'!B73</f>
        <v>Conflict</v>
      </c>
      <c r="C76" s="147" t="str">
        <f>'Crisis Indicator Data'!C73</f>
        <v>NER002</v>
      </c>
      <c r="D76" s="147" t="str">
        <f>'Crisis Indicator Data'!D73</f>
        <v>Niger</v>
      </c>
      <c r="E76" s="148" t="str">
        <f>'Crisis Indicator Data'!E73</f>
        <v>NER</v>
      </c>
      <c r="F76" s="244">
        <f>IF('Crisis Indicator Data'!F73="x","x",IF(LOG('Crisis Indicator Data'!F73)&lt;F$4,0,IF(LOG('Crisis Indicator Data'!F73)&gt;F$3,5,ROUND(5-(F$3-LOG('Crisis Indicator Data'!F73))/(F$3-F$4)*5,1))))</f>
        <v>3.7</v>
      </c>
      <c r="G76" s="142">
        <f>IF('Crisis Indicator Data'!F73="x","x",IF(B76="Regional crisis",('Crisis Indicator Data'!F73/VLOOKUP('Impact of the crisis'!$C76,'Regional Crises'!$B$1:$R$66,4,FALSE)),'Crisis Indicator Data'!F73/VLOOKUP('Impact of the crisis'!$E76,'Country Indicator Data'!$B$4:$P$300,15,FALSE)))</f>
        <v>0.12386989816057473</v>
      </c>
      <c r="H76" s="238">
        <f t="shared" si="26"/>
        <v>0.5</v>
      </c>
      <c r="I76" s="238">
        <f t="shared" si="27"/>
        <v>2.1</v>
      </c>
      <c r="J76" s="238">
        <f>IF('Crisis Indicator Data'!G73="x","x",IF(LOG('Crisis Indicator Data'!G73)&lt;J$4,0,IF(LOG('Crisis Indicator Data'!G73)&gt;J$3,5,ROUND(5-(J$3-LOG('Crisis Indicator Data'!G73))/(J$3-J$4)*5,1))))</f>
        <v>0</v>
      </c>
      <c r="K76" s="142">
        <f>IF('Crisis Indicator Data'!G73="x","x",IF(B76="Regional crisis",('Crisis Indicator Data'!G73/VLOOKUP('Impact of the crisis'!$C76,'Regional Crises'!$B$1:$R$66,5,FALSE)),'Crisis Indicator Data'!G73/VLOOKUP('Impact of the crisis'!$E76,'Country Indicator Data'!$B$4:$P$300,14,FALSE)))</f>
        <v>3.9873949579831931E-2</v>
      </c>
      <c r="L76" s="238">
        <f t="shared" si="28"/>
        <v>0.2</v>
      </c>
      <c r="M76" s="238">
        <f t="shared" si="29"/>
        <v>0.1</v>
      </c>
      <c r="N76" s="238">
        <f t="shared" si="30"/>
        <v>1.2</v>
      </c>
      <c r="O76" s="238">
        <f>IF('Crisis Indicator Data'!H73="x","x",IF('Crisis Indicator Data'!H73=0,0,IF(LOG('Crisis Indicator Data'!H73)&lt;O$4,0,IF(LOG('Crisis Indicator Data'!H73)&gt;O$3,5,ROUND(5-(O$3-LOG('Crisis Indicator Data'!H73))/(O$3-O$4)*5,1)))))</f>
        <v>1.6</v>
      </c>
      <c r="P76" s="141">
        <f>IF('Crisis Indicator Data'!H73="x","x",'Crisis Indicator Data'!H73/'Crisis Indicator Data'!G73)</f>
        <v>0.30874604847207587</v>
      </c>
      <c r="Q76" s="238">
        <f t="shared" si="31"/>
        <v>1.5</v>
      </c>
      <c r="R76" s="238">
        <f t="shared" si="32"/>
        <v>1.55</v>
      </c>
      <c r="S76" s="238">
        <f>IF('Crisis Indicator Data'!I73="x","x",IF('Crisis Indicator Data'!I73=0,0,IF(LOG('Crisis Indicator Data'!I73)&lt;S$4,0,IF(LOG('Crisis Indicator Data'!I73)&gt;S$3,5,ROUND(5-(S$3-LOG('Crisis Indicator Data'!I73))/(S$3-S$4)*5,1)))))</f>
        <v>3.4</v>
      </c>
      <c r="T76" s="141">
        <f>IF('Crisis Indicator Data'!H73="x","x",IF('Crisis Indicator Data'!I73="x","x",'Crisis Indicator Data'!I73/'Crisis Indicator Data'!H73))</f>
        <v>0.82935153583617749</v>
      </c>
      <c r="U76" s="238">
        <f t="shared" si="33"/>
        <v>5</v>
      </c>
      <c r="V76" s="238">
        <f t="shared" si="34"/>
        <v>4.2</v>
      </c>
      <c r="W76" s="238">
        <f>IF('Crisis Indicator Data'!L73="x","x",IF('Crisis Indicator Data'!L73=0,0,IF(LOG('Crisis Indicator Data'!L73)&lt;W$4,0,IF(LOG('Crisis Indicator Data'!L73)&gt;W$3,5,ROUND(5-(W$3-LOG('Crisis Indicator Data'!L73))/(W$3-W$4)*5,1)))))</f>
        <v>3.1</v>
      </c>
      <c r="X76" s="245">
        <f>IF(OR('Crisis Indicator Data'!L73="x",'Crisis Indicator Data'!H73="x"),"x",'Crisis Indicator Data'!L73/'Crisis Indicator Data'!H73)</f>
        <v>5.0511945392491464E-4</v>
      </c>
      <c r="Y76" s="238">
        <f t="shared" si="35"/>
        <v>5</v>
      </c>
      <c r="Z76" s="238">
        <f t="shared" si="36"/>
        <v>4.0999999999999996</v>
      </c>
      <c r="AA76" s="238">
        <f t="shared" si="37"/>
        <v>4.2</v>
      </c>
      <c r="AB76" s="246">
        <f t="shared" si="38"/>
        <v>3.1</v>
      </c>
    </row>
    <row r="77" spans="1:28" x14ac:dyDescent="0.35">
      <c r="A77" s="146" t="str">
        <f>'Crisis Indicator Data'!A74</f>
        <v>Mali/Burkina Faso conflict</v>
      </c>
      <c r="B77" s="147" t="str">
        <f>'Crisis Indicator Data'!B74</f>
        <v>Conflict</v>
      </c>
      <c r="C77" s="147" t="str">
        <f>'Crisis Indicator Data'!C74</f>
        <v>NER003</v>
      </c>
      <c r="D77" s="147" t="str">
        <f>'Crisis Indicator Data'!D74</f>
        <v>Niger</v>
      </c>
      <c r="E77" s="148" t="str">
        <f>'Crisis Indicator Data'!E74</f>
        <v>NER</v>
      </c>
      <c r="F77" s="244">
        <f>IF('Crisis Indicator Data'!F74="x","x",IF(LOG('Crisis Indicator Data'!F74)&lt;F$4,0,IF(LOG('Crisis Indicator Data'!F74)&gt;F$3,5,ROUND(5-(F$3-LOG('Crisis Indicator Data'!F74))/(F$3-F$4)*5,1))))</f>
        <v>3.9</v>
      </c>
      <c r="G77" s="142">
        <f>IF('Crisis Indicator Data'!F74="x","x",IF(B77="Regional crisis",('Crisis Indicator Data'!F74/VLOOKUP('Impact of the crisis'!$C77,'Regional Crises'!$B$1:$R$66,4,FALSE)),'Crisis Indicator Data'!F74/VLOOKUP('Impact of the crisis'!$E77,'Country Indicator Data'!$B$4:$P$300,15,FALSE)))</f>
        <v>0.1662587826636141</v>
      </c>
      <c r="H77" s="238">
        <f t="shared" si="26"/>
        <v>0.7</v>
      </c>
      <c r="I77" s="238">
        <f t="shared" si="27"/>
        <v>2.2999999999999998</v>
      </c>
      <c r="J77" s="238">
        <f>IF('Crisis Indicator Data'!G74="x","x",IF(LOG('Crisis Indicator Data'!G74)&lt;J$4,0,IF(LOG('Crisis Indicator Data'!G74)&gt;J$3,5,ROUND(5-(J$3-LOG('Crisis Indicator Data'!G74))/(J$3-J$4)*5,1))))</f>
        <v>3.1</v>
      </c>
      <c r="K77" s="142">
        <f>IF('Crisis Indicator Data'!G74="x","x",IF(B77="Regional crisis",('Crisis Indicator Data'!G74/VLOOKUP('Impact of the crisis'!$C77,'Regional Crises'!$B$1:$R$66,5,FALSE)),'Crisis Indicator Data'!G74/VLOOKUP('Impact of the crisis'!$E77,'Country Indicator Data'!$B$4:$P$300,14,FALSE)))</f>
        <v>0.35294117647058826</v>
      </c>
      <c r="L77" s="238">
        <f t="shared" si="28"/>
        <v>1.7</v>
      </c>
      <c r="M77" s="238">
        <f t="shared" si="29"/>
        <v>2.4</v>
      </c>
      <c r="N77" s="238">
        <f t="shared" si="30"/>
        <v>2.4</v>
      </c>
      <c r="O77" s="238">
        <f>IF('Crisis Indicator Data'!H74="x","x",IF('Crisis Indicator Data'!H74=0,0,IF(LOG('Crisis Indicator Data'!H74)&lt;O$4,0,IF(LOG('Crisis Indicator Data'!H74)&gt;O$3,5,ROUND(5-(O$3-LOG('Crisis Indicator Data'!H74))/(O$3-O$4)*5,1)))))</f>
        <v>2.7</v>
      </c>
      <c r="P77" s="141">
        <f>IF('Crisis Indicator Data'!H74="x","x",'Crisis Indicator Data'!H74/'Crisis Indicator Data'!G74)</f>
        <v>0.16142857142857142</v>
      </c>
      <c r="Q77" s="238">
        <f t="shared" si="31"/>
        <v>0.8</v>
      </c>
      <c r="R77" s="238">
        <f t="shared" si="32"/>
        <v>1.75</v>
      </c>
      <c r="S77" s="238">
        <f>IF('Crisis Indicator Data'!I74="x","x",IF('Crisis Indicator Data'!I74=0,0,IF(LOG('Crisis Indicator Data'!I74)&lt;S$4,0,IF(LOG('Crisis Indicator Data'!I74)&gt;S$3,5,ROUND(5-(S$3-LOG('Crisis Indicator Data'!I74))/(S$3-S$4)*5,1)))))</f>
        <v>3.3</v>
      </c>
      <c r="T77" s="141">
        <f>IF('Crisis Indicator Data'!H74="x","x",IF('Crisis Indicator Data'!I74="x","x",'Crisis Indicator Data'!I74/'Crisis Indicator Data'!H74))</f>
        <v>0.14896755162241887</v>
      </c>
      <c r="U77" s="238">
        <f t="shared" si="33"/>
        <v>5</v>
      </c>
      <c r="V77" s="238">
        <f t="shared" si="34"/>
        <v>4.2</v>
      </c>
      <c r="W77" s="238">
        <f>IF('Crisis Indicator Data'!L74="x","x",IF('Crisis Indicator Data'!L74=0,0,IF(LOG('Crisis Indicator Data'!L74)&lt;W$4,0,IF(LOG('Crisis Indicator Data'!L74)&gt;W$3,5,ROUND(5-(W$3-LOG('Crisis Indicator Data'!L74))/(W$3-W$4)*5,1)))))</f>
        <v>3.7</v>
      </c>
      <c r="X77" s="245">
        <f>IF(OR('Crisis Indicator Data'!L74="x",'Crisis Indicator Data'!H74="x"),"x",'Crisis Indicator Data'!L74/'Crisis Indicator Data'!H74)</f>
        <v>3.0604719764011797E-4</v>
      </c>
      <c r="Y77" s="238">
        <f t="shared" si="35"/>
        <v>5</v>
      </c>
      <c r="Z77" s="238">
        <f t="shared" si="36"/>
        <v>4.4000000000000004</v>
      </c>
      <c r="AA77" s="238">
        <f t="shared" si="37"/>
        <v>4.3</v>
      </c>
      <c r="AB77" s="246">
        <f t="shared" si="38"/>
        <v>3.3</v>
      </c>
    </row>
    <row r="78" spans="1:28" x14ac:dyDescent="0.35">
      <c r="A78" s="146" t="str">
        <f>'Crisis Indicator Data'!A75</f>
        <v>Nigerian Refugees</v>
      </c>
      <c r="B78" s="147" t="str">
        <f>'Crisis Indicator Data'!B75</f>
        <v>International displacement</v>
      </c>
      <c r="C78" s="147" t="str">
        <f>'Crisis Indicator Data'!C75</f>
        <v>NER004</v>
      </c>
      <c r="D78" s="147" t="str">
        <f>'Crisis Indicator Data'!D75</f>
        <v>Niger</v>
      </c>
      <c r="E78" s="148" t="str">
        <f>'Crisis Indicator Data'!E75</f>
        <v>NER</v>
      </c>
      <c r="F78" s="244">
        <f>IF('Crisis Indicator Data'!F75="x","x",IF(LOG('Crisis Indicator Data'!F75)&lt;F$4,0,IF(LOG('Crisis Indicator Data'!F75)&gt;F$3,5,ROUND(5-(F$3-LOG('Crisis Indicator Data'!F75))/(F$3-F$4)*5,1))))</f>
        <v>1.6</v>
      </c>
      <c r="G78" s="142">
        <f>IF('Crisis Indicator Data'!F75="x","x",IF(B78="Regional crisis",('Crisis Indicator Data'!F75/VLOOKUP('Impact of the crisis'!$C78,'Regional Crises'!$B$1:$R$66,4,FALSE)),'Crisis Indicator Data'!F75/VLOOKUP('Impact of the crisis'!$E78,'Country Indicator Data'!$B$4:$P$300,15,FALSE)))</f>
        <v>6.8019262650982869E-3</v>
      </c>
      <c r="H78" s="238">
        <f t="shared" si="26"/>
        <v>0</v>
      </c>
      <c r="I78" s="238">
        <f t="shared" si="27"/>
        <v>0.8</v>
      </c>
      <c r="J78" s="238">
        <f>IF('Crisis Indicator Data'!G75="x","x",IF(LOG('Crisis Indicator Data'!G75)&lt;J$4,0,IF(LOG('Crisis Indicator Data'!G75)&gt;J$3,5,ROUND(5-(J$3-LOG('Crisis Indicator Data'!G75))/(J$3-J$4)*5,1))))</f>
        <v>0.4</v>
      </c>
      <c r="K78" s="142">
        <f>IF('Crisis Indicator Data'!G75="x","x",IF(B78="Regional crisis",('Crisis Indicator Data'!G75/VLOOKUP('Impact of the crisis'!$C78,'Regional Crises'!$B$1:$R$66,5,FALSE)),'Crisis Indicator Data'!G75/VLOOKUP('Impact of the crisis'!$E78,'Country Indicator Data'!$B$4:$P$300,14,FALSE)))</f>
        <v>5.5798319327731091E-2</v>
      </c>
      <c r="L78" s="238">
        <f t="shared" si="28"/>
        <v>0.2</v>
      </c>
      <c r="M78" s="238">
        <f t="shared" si="29"/>
        <v>0.30000000000000004</v>
      </c>
      <c r="N78" s="238">
        <f t="shared" si="30"/>
        <v>0.6</v>
      </c>
      <c r="O78" s="238">
        <f>IF('Crisis Indicator Data'!H75="x","x",IF('Crisis Indicator Data'!H75=0,0,IF(LOG('Crisis Indicator Data'!H75)&lt;O$4,0,IF(LOG('Crisis Indicator Data'!H75)&gt;O$3,5,ROUND(5-(O$3-LOG('Crisis Indicator Data'!H75))/(O$3-O$4)*5,1)))))</f>
        <v>2.2000000000000002</v>
      </c>
      <c r="P78" s="141">
        <f>IF('Crisis Indicator Data'!H75="x","x",'Crisis Indicator Data'!H75/'Crisis Indicator Data'!G75)</f>
        <v>0.53012048192771088</v>
      </c>
      <c r="Q78" s="238">
        <f t="shared" si="31"/>
        <v>2.6</v>
      </c>
      <c r="R78" s="238">
        <f t="shared" si="32"/>
        <v>2.4000000000000004</v>
      </c>
      <c r="S78" s="238">
        <f>IF('Crisis Indicator Data'!I75="x","x",IF('Crisis Indicator Data'!I75=0,0,IF(LOG('Crisis Indicator Data'!I75)&lt;S$4,0,IF(LOG('Crisis Indicator Data'!I75)&gt;S$3,5,ROUND(5-(S$3-LOG('Crisis Indicator Data'!I75))/(S$3-S$4)*5,1)))))</f>
        <v>3.2</v>
      </c>
      <c r="T78" s="141">
        <f>IF('Crisis Indicator Data'!H75="x","x",IF('Crisis Indicator Data'!I75="x","x",'Crisis Indicator Data'!I75/'Crisis Indicator Data'!H75))</f>
        <v>0.265625</v>
      </c>
      <c r="U78" s="238">
        <f t="shared" si="33"/>
        <v>5</v>
      </c>
      <c r="V78" s="238">
        <f t="shared" si="34"/>
        <v>4.0999999999999996</v>
      </c>
      <c r="W78" s="238">
        <f>IF('Crisis Indicator Data'!L75="x","x",IF('Crisis Indicator Data'!L75=0,0,IF(LOG('Crisis Indicator Data'!L75)&lt;W$4,0,IF(LOG('Crisis Indicator Data'!L75)&gt;W$3,5,ROUND(5-(W$3-LOG('Crisis Indicator Data'!L75))/(W$3-W$4)*5,1)))))</f>
        <v>1.7</v>
      </c>
      <c r="X78" s="245">
        <f>IF(OR('Crisis Indicator Data'!L75="x",'Crisis Indicator Data'!H75="x"),"x",'Crisis Indicator Data'!L75/'Crisis Indicator Data'!H75)</f>
        <v>2.2727272727272726E-5</v>
      </c>
      <c r="Y78" s="238">
        <f t="shared" si="35"/>
        <v>1.1000000000000001</v>
      </c>
      <c r="Z78" s="238">
        <f t="shared" si="36"/>
        <v>1.4</v>
      </c>
      <c r="AA78" s="238">
        <f t="shared" si="37"/>
        <v>3</v>
      </c>
      <c r="AB78" s="246">
        <f t="shared" si="38"/>
        <v>2.7</v>
      </c>
    </row>
    <row r="79" spans="1:28" x14ac:dyDescent="0.35">
      <c r="A79" s="146" t="str">
        <f>'Crisis Indicator Data'!A76</f>
        <v>Complex crisis in Nigeria</v>
      </c>
      <c r="B79" s="147" t="str">
        <f>'Crisis Indicator Data'!B76</f>
        <v>Complex crisis</v>
      </c>
      <c r="C79" s="147" t="str">
        <f>'Crisis Indicator Data'!C76</f>
        <v>NGA001</v>
      </c>
      <c r="D79" s="147" t="str">
        <f>'Crisis Indicator Data'!D76</f>
        <v>Nigeria</v>
      </c>
      <c r="E79" s="148" t="str">
        <f>'Crisis Indicator Data'!E76</f>
        <v>NGA</v>
      </c>
      <c r="F79" s="244">
        <f>IF('Crisis Indicator Data'!F76="x","x",IF(LOG('Crisis Indicator Data'!F76)&lt;F$4,0,IF(LOG('Crisis Indicator Data'!F76)&gt;F$3,5,ROUND(5-(F$3-LOG('Crisis Indicator Data'!F76))/(F$3-F$4)*5,1))))</f>
        <v>4.9000000000000004</v>
      </c>
      <c r="G79" s="142">
        <f>IF('Crisis Indicator Data'!F76="x","x",IF(B79="Regional crisis",('Crisis Indicator Data'!F76/VLOOKUP('Impact of the crisis'!$C79,'Regional Crises'!$B$1:$R$66,4,FALSE)),'Crisis Indicator Data'!F76/VLOOKUP('Impact of the crisis'!$E79,'Country Indicator Data'!$B$4:$P$300,15,FALSE)))</f>
        <v>0.99903378459984404</v>
      </c>
      <c r="H79" s="238">
        <f t="shared" si="26"/>
        <v>5</v>
      </c>
      <c r="I79" s="238">
        <f t="shared" si="27"/>
        <v>4.95</v>
      </c>
      <c r="J79" s="238">
        <f>IF('Crisis Indicator Data'!G76="x","x",IF(LOG('Crisis Indicator Data'!G76)&lt;J$4,0,IF(LOG('Crisis Indicator Data'!G76)&gt;J$3,5,ROUND(5-(J$3-LOG('Crisis Indicator Data'!G76))/(J$3-J$4)*5,1))))</f>
        <v>5</v>
      </c>
      <c r="K79" s="142">
        <f>IF('Crisis Indicator Data'!G76="x","x",IF(B79="Regional crisis",('Crisis Indicator Data'!G76/VLOOKUP('Impact of the crisis'!$C79,'Regional Crises'!$B$1:$R$66,5,FALSE)),'Crisis Indicator Data'!G76/VLOOKUP('Impact of the crisis'!$E79,'Country Indicator Data'!$B$4:$P$300,14,FALSE)))</f>
        <v>0.3826605760235664</v>
      </c>
      <c r="L79" s="238">
        <f t="shared" si="28"/>
        <v>1.9</v>
      </c>
      <c r="M79" s="238">
        <f t="shared" si="29"/>
        <v>3.45</v>
      </c>
      <c r="N79" s="238">
        <f t="shared" si="30"/>
        <v>4.3</v>
      </c>
      <c r="O79" s="238">
        <f>IF('Crisis Indicator Data'!H76="x","x",IF('Crisis Indicator Data'!H76=0,0,IF(LOG('Crisis Indicator Data'!H76)&lt;O$4,0,IF(LOG('Crisis Indicator Data'!H76)&gt;O$3,5,ROUND(5-(O$3-LOG('Crisis Indicator Data'!H76))/(O$3-O$4)*5,1)))))</f>
        <v>4.7</v>
      </c>
      <c r="P79" s="141">
        <f>IF('Crisis Indicator Data'!H76="x","x",'Crisis Indicator Data'!H76/'Crisis Indicator Data'!G76)</f>
        <v>0.27004850392062524</v>
      </c>
      <c r="Q79" s="238">
        <f t="shared" si="31"/>
        <v>1.3</v>
      </c>
      <c r="R79" s="238">
        <f t="shared" si="32"/>
        <v>3</v>
      </c>
      <c r="S79" s="238">
        <f>IF('Crisis Indicator Data'!I76="x","x",IF('Crisis Indicator Data'!I76=0,0,IF(LOG('Crisis Indicator Data'!I76)&lt;S$4,0,IF(LOG('Crisis Indicator Data'!I76)&gt;S$3,5,ROUND(5-(S$3-LOG('Crisis Indicator Data'!I76))/(S$3-S$4)*5,1)))))</f>
        <v>5</v>
      </c>
      <c r="T79" s="141">
        <f>IF('Crisis Indicator Data'!H76="x","x",IF('Crisis Indicator Data'!I76="x","x",'Crisis Indicator Data'!I76/'Crisis Indicator Data'!H76))</f>
        <v>0.2471228391197573</v>
      </c>
      <c r="U79" s="238">
        <f t="shared" si="33"/>
        <v>5</v>
      </c>
      <c r="V79" s="238">
        <f t="shared" si="34"/>
        <v>5</v>
      </c>
      <c r="W79" s="238">
        <f>IF('Crisis Indicator Data'!L76="x","x",IF('Crisis Indicator Data'!L76=0,0,IF(LOG('Crisis Indicator Data'!L76)&lt;W$4,0,IF(LOG('Crisis Indicator Data'!L76)&gt;W$3,5,ROUND(5-(W$3-LOG('Crisis Indicator Data'!L76))/(W$3-W$4)*5,1)))))</f>
        <v>5</v>
      </c>
      <c r="X79" s="245">
        <f>IF(OR('Crisis Indicator Data'!L76="x",'Crisis Indicator Data'!H76="x"),"x",'Crisis Indicator Data'!L76/'Crisis Indicator Data'!H76)</f>
        <v>2.8689748158135502E-4</v>
      </c>
      <c r="Y79" s="238">
        <f t="shared" si="35"/>
        <v>5</v>
      </c>
      <c r="Z79" s="238">
        <f t="shared" si="36"/>
        <v>5</v>
      </c>
      <c r="AA79" s="238">
        <f t="shared" si="37"/>
        <v>5</v>
      </c>
      <c r="AB79" s="246">
        <f t="shared" si="38"/>
        <v>4.2</v>
      </c>
    </row>
    <row r="80" spans="1:28" x14ac:dyDescent="0.35">
      <c r="A80" s="146" t="str">
        <f>'Crisis Indicator Data'!A77</f>
        <v>Middle belt conflict</v>
      </c>
      <c r="B80" s="147" t="str">
        <f>'Crisis Indicator Data'!B77</f>
        <v>Conflict</v>
      </c>
      <c r="C80" s="147" t="str">
        <f>'Crisis Indicator Data'!C77</f>
        <v>NGA003</v>
      </c>
      <c r="D80" s="147" t="str">
        <f>'Crisis Indicator Data'!D77</f>
        <v>Nigeria</v>
      </c>
      <c r="E80" s="148" t="str">
        <f>'Crisis Indicator Data'!E77</f>
        <v>NGA</v>
      </c>
      <c r="F80" s="244">
        <f>IF('Crisis Indicator Data'!F77="x","x",IF(LOG('Crisis Indicator Data'!F77)&lt;F$4,0,IF(LOG('Crisis Indicator Data'!F77)&gt;F$3,5,ROUND(5-(F$3-LOG('Crisis Indicator Data'!F77))/(F$3-F$4)*5,1))))</f>
        <v>3.8</v>
      </c>
      <c r="G80" s="142">
        <f>IF('Crisis Indicator Data'!F77="x","x",IF(B80="Regional crisis",('Crisis Indicator Data'!F77/VLOOKUP('Impact of the crisis'!$C80,'Regional Crises'!$B$1:$R$66,4,FALSE)),'Crisis Indicator Data'!F77/VLOOKUP('Impact of the crisis'!$E80,'Country Indicator Data'!$B$4:$P$300,15,FALSE)))</f>
        <v>0.19946199369764045</v>
      </c>
      <c r="H80" s="238">
        <f t="shared" si="26"/>
        <v>0.9</v>
      </c>
      <c r="I80" s="238">
        <f t="shared" si="27"/>
        <v>2.35</v>
      </c>
      <c r="J80" s="238">
        <f>IF('Crisis Indicator Data'!G77="x","x",IF(LOG('Crisis Indicator Data'!G77)&lt;J$4,0,IF(LOG('Crisis Indicator Data'!G77)&gt;J$3,5,ROUND(5-(J$3-LOG('Crisis Indicator Data'!G77))/(J$3-J$4)*5,1))))</f>
        <v>4</v>
      </c>
      <c r="K80" s="142">
        <f>IF('Crisis Indicator Data'!G77="x","x",IF(B80="Regional crisis",('Crisis Indicator Data'!G77/VLOOKUP('Impact of the crisis'!$C80,'Regional Crises'!$B$1:$R$66,5,FALSE)),'Crisis Indicator Data'!G77/VLOOKUP('Impact of the crisis'!$E80,'Country Indicator Data'!$B$4:$P$300,14,FALSE)))</f>
        <v>7.7287474373519641E-2</v>
      </c>
      <c r="L80" s="238">
        <f t="shared" si="28"/>
        <v>0.3</v>
      </c>
      <c r="M80" s="238">
        <f t="shared" si="29"/>
        <v>2.15</v>
      </c>
      <c r="N80" s="238">
        <f t="shared" si="30"/>
        <v>2.2999999999999998</v>
      </c>
      <c r="O80" s="238">
        <f>IF('Crisis Indicator Data'!H77="x","x",IF('Crisis Indicator Data'!H77=0,0,IF(LOG('Crisis Indicator Data'!H77)&lt;O$4,0,IF(LOG('Crisis Indicator Data'!H77)&gt;O$3,5,ROUND(5-(O$3-LOG('Crisis Indicator Data'!H77))/(O$3-O$4)*5,1)))))</f>
        <v>3</v>
      </c>
      <c r="P80" s="141">
        <f>IF('Crisis Indicator Data'!H77="x","x",'Crisis Indicator Data'!H77/'Crisis Indicator Data'!G77)</f>
        <v>0.12876641771825909</v>
      </c>
      <c r="Q80" s="238">
        <f t="shared" si="31"/>
        <v>0.6</v>
      </c>
      <c r="R80" s="238">
        <f t="shared" si="32"/>
        <v>1.8</v>
      </c>
      <c r="S80" s="238">
        <f>IF('Crisis Indicator Data'!I77="x","x",IF('Crisis Indicator Data'!I77=0,0,IF(LOG('Crisis Indicator Data'!I77)&lt;S$4,0,IF(LOG('Crisis Indicator Data'!I77)&gt;S$3,5,ROUND(5-(S$3-LOG('Crisis Indicator Data'!I77))/(S$3-S$4)*5,1)))))</f>
        <v>3.7</v>
      </c>
      <c r="T80" s="141">
        <f>IF('Crisis Indicator Data'!H77="x","x",IF('Crisis Indicator Data'!I77="x","x",'Crisis Indicator Data'!I77/'Crisis Indicator Data'!H77))</f>
        <v>0.20050000000000001</v>
      </c>
      <c r="U80" s="238">
        <f t="shared" si="33"/>
        <v>5</v>
      </c>
      <c r="V80" s="238">
        <f t="shared" si="34"/>
        <v>4.4000000000000004</v>
      </c>
      <c r="W80" s="238">
        <f>IF('Crisis Indicator Data'!L77="x","x",IF('Crisis Indicator Data'!L77=0,0,IF(LOG('Crisis Indicator Data'!L77)&lt;W$4,0,IF(LOG('Crisis Indicator Data'!L77)&gt;W$3,5,ROUND(5-(W$3-LOG('Crisis Indicator Data'!L77))/(W$3-W$4)*5,1)))))</f>
        <v>4.4000000000000004</v>
      </c>
      <c r="X80" s="245">
        <f>IF(OR('Crisis Indicator Data'!L77="x",'Crisis Indicator Data'!H77="x"),"x",'Crisis Indicator Data'!L77/'Crisis Indicator Data'!H77)</f>
        <v>6.2350000000000003E-4</v>
      </c>
      <c r="Y80" s="238">
        <f t="shared" si="35"/>
        <v>5</v>
      </c>
      <c r="Z80" s="238">
        <f t="shared" si="36"/>
        <v>4.7</v>
      </c>
      <c r="AA80" s="238">
        <f t="shared" si="37"/>
        <v>4.5999999999999996</v>
      </c>
      <c r="AB80" s="246">
        <f t="shared" si="38"/>
        <v>3.5</v>
      </c>
    </row>
    <row r="81" spans="1:28" x14ac:dyDescent="0.35">
      <c r="A81" s="146" t="str">
        <f>'Crisis Indicator Data'!A78</f>
        <v>Boko Haram crisis in Nigeria</v>
      </c>
      <c r="B81" s="147" t="str">
        <f>'Crisis Indicator Data'!B78</f>
        <v>Conflict</v>
      </c>
      <c r="C81" s="147" t="str">
        <f>'Crisis Indicator Data'!C78</f>
        <v>NGA004</v>
      </c>
      <c r="D81" s="147" t="str">
        <f>'Crisis Indicator Data'!D78</f>
        <v>Nigeria</v>
      </c>
      <c r="E81" s="148" t="str">
        <f>'Crisis Indicator Data'!E78</f>
        <v>NGA</v>
      </c>
      <c r="F81" s="244">
        <f>IF('Crisis Indicator Data'!F78="x","x",IF(LOG('Crisis Indicator Data'!F78)&lt;F$4,0,IF(LOG('Crisis Indicator Data'!F78)&gt;F$3,5,ROUND(5-(F$3-LOG('Crisis Indicator Data'!F78))/(F$3-F$4)*5,1))))</f>
        <v>3.7</v>
      </c>
      <c r="G81" s="142">
        <f>IF('Crisis Indicator Data'!F78="x","x",IF(B81="Regional crisis",('Crisis Indicator Data'!F78/VLOOKUP('Impact of the crisis'!$C81,'Regional Crises'!$B$1:$R$66,4,FALSE)),'Crisis Indicator Data'!F78/VLOOKUP('Impact of the crisis'!$E81,'Country Indicator Data'!$B$4:$P$300,15,FALSE)))</f>
        <v>0.17338954950206967</v>
      </c>
      <c r="H81" s="238">
        <f t="shared" si="26"/>
        <v>0.8</v>
      </c>
      <c r="I81" s="238">
        <f t="shared" si="27"/>
        <v>2.25</v>
      </c>
      <c r="J81" s="238">
        <f>IF('Crisis Indicator Data'!G78="x","x",IF(LOG('Crisis Indicator Data'!G78)&lt;J$4,0,IF(LOG('Crisis Indicator Data'!G78)&gt;J$3,5,ROUND(5-(J$3-LOG('Crisis Indicator Data'!G78))/(J$3-J$4)*5,1))))</f>
        <v>3.7</v>
      </c>
      <c r="K81" s="142">
        <f>IF('Crisis Indicator Data'!G78="x","x",IF(B81="Regional crisis",('Crisis Indicator Data'!G78/VLOOKUP('Impact of the crisis'!$C81,'Regional Crises'!$B$1:$R$66,5,FALSE)),'Crisis Indicator Data'!G78/VLOOKUP('Impact of the crisis'!$E81,'Country Indicator Data'!$B$4:$P$300,14,FALSE)))</f>
        <v>6.5185804422682667E-2</v>
      </c>
      <c r="L81" s="238">
        <f t="shared" si="28"/>
        <v>0.3</v>
      </c>
      <c r="M81" s="238">
        <f t="shared" si="29"/>
        <v>2</v>
      </c>
      <c r="N81" s="238">
        <f t="shared" si="30"/>
        <v>2.1</v>
      </c>
      <c r="O81" s="238">
        <f>IF('Crisis Indicator Data'!H78="x","x",IF('Crisis Indicator Data'!H78=0,0,IF(LOG('Crisis Indicator Data'!H78)&lt;O$4,0,IF(LOG('Crisis Indicator Data'!H78)&gt;O$3,5,ROUND(5-(O$3-LOG('Crisis Indicator Data'!H78))/(O$3-O$4)*5,1)))))</f>
        <v>4.4000000000000004</v>
      </c>
      <c r="P81" s="141">
        <f>IF('Crisis Indicator Data'!H78="x","x",'Crisis Indicator Data'!H78/'Crisis Indicator Data'!G78)</f>
        <v>1</v>
      </c>
      <c r="Q81" s="238">
        <f t="shared" si="31"/>
        <v>5</v>
      </c>
      <c r="R81" s="238">
        <f t="shared" si="32"/>
        <v>4.7</v>
      </c>
      <c r="S81" s="238">
        <f>IF('Crisis Indicator Data'!I78="x","x",IF('Crisis Indicator Data'!I78=0,0,IF(LOG('Crisis Indicator Data'!I78)&lt;S$4,0,IF(LOG('Crisis Indicator Data'!I78)&gt;S$3,5,ROUND(5-(S$3-LOG('Crisis Indicator Data'!I78))/(S$3-S$4)*5,1)))))</f>
        <v>5</v>
      </c>
      <c r="T81" s="141">
        <f>IF('Crisis Indicator Data'!H78="x","x",IF('Crisis Indicator Data'!I78="x","x",'Crisis Indicator Data'!I78/'Crisis Indicator Data'!H78))</f>
        <v>0.32198473282442747</v>
      </c>
      <c r="U81" s="238">
        <f t="shared" si="33"/>
        <v>5</v>
      </c>
      <c r="V81" s="238">
        <f t="shared" si="34"/>
        <v>5</v>
      </c>
      <c r="W81" s="238">
        <f>IF('Crisis Indicator Data'!L78="x","x",IF('Crisis Indicator Data'!L78=0,0,IF(LOG('Crisis Indicator Data'!L78)&lt;W$4,0,IF(LOG('Crisis Indicator Data'!L78)&gt;W$3,5,ROUND(5-(W$3-LOG('Crisis Indicator Data'!L78))/(W$3-W$4)*5,1)))))</f>
        <v>4.5</v>
      </c>
      <c r="X81" s="245">
        <f>IF(OR('Crisis Indicator Data'!L78="x",'Crisis Indicator Data'!H78="x"),"x",'Crisis Indicator Data'!L78/'Crisis Indicator Data'!H78)</f>
        <v>1.0282442748091603E-4</v>
      </c>
      <c r="Y81" s="238">
        <f t="shared" si="35"/>
        <v>5</v>
      </c>
      <c r="Z81" s="238">
        <f t="shared" si="36"/>
        <v>4.8</v>
      </c>
      <c r="AA81" s="238">
        <f t="shared" si="37"/>
        <v>4.9000000000000004</v>
      </c>
      <c r="AB81" s="246">
        <f t="shared" si="38"/>
        <v>4.8</v>
      </c>
    </row>
    <row r="82" spans="1:28" x14ac:dyDescent="0.35">
      <c r="A82" s="146" t="str">
        <f>'Crisis Indicator Data'!A79</f>
        <v>Northwest Banditry</v>
      </c>
      <c r="B82" s="147" t="str">
        <f>'Crisis Indicator Data'!B79</f>
        <v>Other type of violence</v>
      </c>
      <c r="C82" s="147" t="str">
        <f>'Crisis Indicator Data'!C79</f>
        <v>NGA007</v>
      </c>
      <c r="D82" s="147" t="str">
        <f>'Crisis Indicator Data'!D79</f>
        <v>Nigeria</v>
      </c>
      <c r="E82" s="148" t="str">
        <f>'Crisis Indicator Data'!E79</f>
        <v>NGA</v>
      </c>
      <c r="F82" s="244">
        <f>IF('Crisis Indicator Data'!F79="x","x",IF(LOG('Crisis Indicator Data'!F79)&lt;F$4,0,IF(LOG('Crisis Indicator Data'!F79)&gt;F$3,5,ROUND(5-(F$3-LOG('Crisis Indicator Data'!F79))/(F$3-F$4)*5,1))))</f>
        <v>4</v>
      </c>
      <c r="G82" s="142">
        <f>IF('Crisis Indicator Data'!F79="x","x",IF(B82="Regional crisis",('Crisis Indicator Data'!F79/VLOOKUP('Impact of the crisis'!$C82,'Regional Crises'!$B$1:$R$66,4,FALSE)),'Crisis Indicator Data'!F79/VLOOKUP('Impact of the crisis'!$E82,'Country Indicator Data'!$B$4:$P$300,15,FALSE)))</f>
        <v>0.26099673902302445</v>
      </c>
      <c r="H82" s="238">
        <f t="shared" si="26"/>
        <v>1.2</v>
      </c>
      <c r="I82" s="238">
        <f t="shared" si="27"/>
        <v>2.6</v>
      </c>
      <c r="J82" s="238">
        <f>IF('Crisis Indicator Data'!G79="x","x",IF(LOG('Crisis Indicator Data'!G79)&lt;J$4,0,IF(LOG('Crisis Indicator Data'!G79)&gt;J$3,5,ROUND(5-(J$3-LOG('Crisis Indicator Data'!G79))/(J$3-J$4)*5,1))))</f>
        <v>5</v>
      </c>
      <c r="K82" s="142">
        <f>IF('Crisis Indicator Data'!G79="x","x",IF(B82="Regional crisis",('Crisis Indicator Data'!G79/VLOOKUP('Impact of the crisis'!$C82,'Regional Crises'!$B$1:$R$66,5,FALSE)),'Crisis Indicator Data'!G79/VLOOKUP('Impact of the crisis'!$E82,'Country Indicator Data'!$B$4:$P$300,14,FALSE)))</f>
        <v>0.17711132342111024</v>
      </c>
      <c r="L82" s="238">
        <f t="shared" si="28"/>
        <v>0.8</v>
      </c>
      <c r="M82" s="238">
        <f t="shared" si="29"/>
        <v>2.9</v>
      </c>
      <c r="N82" s="238">
        <f t="shared" si="30"/>
        <v>2.8</v>
      </c>
      <c r="O82" s="238">
        <f>IF('Crisis Indicator Data'!H79="x","x",IF('Crisis Indicator Data'!H79=0,0,IF(LOG('Crisis Indicator Data'!H79)&lt;O$4,0,IF(LOG('Crisis Indicator Data'!H79)&gt;O$3,5,ROUND(5-(O$3-LOG('Crisis Indicator Data'!H79))/(O$3-O$4)*5,1)))))</f>
        <v>3.7</v>
      </c>
      <c r="P82" s="141">
        <f>IF('Crisis Indicator Data'!H79="x","x",'Crisis Indicator Data'!H79/'Crisis Indicator Data'!G79)</f>
        <v>0.15733430730761666</v>
      </c>
      <c r="Q82" s="238">
        <f t="shared" si="31"/>
        <v>0.7</v>
      </c>
      <c r="R82" s="238">
        <f t="shared" si="32"/>
        <v>2.2000000000000002</v>
      </c>
      <c r="S82" s="238">
        <f>IF('Crisis Indicator Data'!I79="x","x",IF('Crisis Indicator Data'!I79=0,0,IF(LOG('Crisis Indicator Data'!I79)&lt;S$4,0,IF(LOG('Crisis Indicator Data'!I79)&gt;S$3,5,ROUND(5-(S$3-LOG('Crisis Indicator Data'!I79))/(S$3-S$4)*5,1)))))</f>
        <v>3.8</v>
      </c>
      <c r="T82" s="141">
        <f>IF('Crisis Indicator Data'!H79="x","x",IF('Crisis Indicator Data'!I79="x","x",'Crisis Indicator Data'!I79/'Crisis Indicator Data'!H79))</f>
        <v>7.964285714285714E-2</v>
      </c>
      <c r="U82" s="238">
        <f t="shared" si="33"/>
        <v>2.7</v>
      </c>
      <c r="V82" s="238">
        <f t="shared" si="34"/>
        <v>3.3</v>
      </c>
      <c r="W82" s="238">
        <f>IF('Crisis Indicator Data'!L79="x","x",IF('Crisis Indicator Data'!L79=0,0,IF(LOG('Crisis Indicator Data'!L79)&lt;W$4,0,IF(LOG('Crisis Indicator Data'!L79)&gt;W$3,5,ROUND(5-(W$3-LOG('Crisis Indicator Data'!L79))/(W$3-W$4)*5,1)))))</f>
        <v>4.8</v>
      </c>
      <c r="X82" s="245">
        <f>IF(OR('Crisis Indicator Data'!L79="x",'Crisis Indicator Data'!H79="x"),"x",'Crisis Indicator Data'!L79/'Crisis Indicator Data'!H79)</f>
        <v>4.3589285714285713E-4</v>
      </c>
      <c r="Y82" s="238">
        <f t="shared" si="35"/>
        <v>5</v>
      </c>
      <c r="Z82" s="238">
        <f t="shared" si="36"/>
        <v>4.9000000000000004</v>
      </c>
      <c r="AA82" s="238">
        <f t="shared" si="37"/>
        <v>4.3</v>
      </c>
      <c r="AB82" s="246">
        <f t="shared" si="38"/>
        <v>3.4</v>
      </c>
    </row>
    <row r="83" spans="1:28" x14ac:dyDescent="0.35">
      <c r="A83" s="146" t="str">
        <f>'Crisis Indicator Data'!A80</f>
        <v>Cameroonian Refugees in Nigeria</v>
      </c>
      <c r="B83" s="147" t="str">
        <f>'Crisis Indicator Data'!B80</f>
        <v>International displacement</v>
      </c>
      <c r="C83" s="147" t="str">
        <f>'Crisis Indicator Data'!C80</f>
        <v>NGA008</v>
      </c>
      <c r="D83" s="147" t="str">
        <f>'Crisis Indicator Data'!D80</f>
        <v>Nigeria</v>
      </c>
      <c r="E83" s="148" t="str">
        <f>'Crisis Indicator Data'!E80</f>
        <v>NGA</v>
      </c>
      <c r="F83" s="244">
        <f>IF('Crisis Indicator Data'!F80="x","x",IF(LOG('Crisis Indicator Data'!F80)&lt;F$4,0,IF(LOG('Crisis Indicator Data'!F80)&gt;F$3,5,ROUND(5-(F$3-LOG('Crisis Indicator Data'!F80))/(F$3-F$4)*5,1))))</f>
        <v>3.4</v>
      </c>
      <c r="G83" s="142">
        <f>IF('Crisis Indicator Data'!F80="x","x",IF(B83="Regional crisis",('Crisis Indicator Data'!F80/VLOOKUP('Impact of the crisis'!$C83,'Regional Crises'!$B$1:$R$66,4,FALSE)),'Crisis Indicator Data'!F80/VLOOKUP('Impact of the crisis'!$E83,'Country Indicator Data'!$B$4:$P$300,15,FALSE)))</f>
        <v>0.11933638569562019</v>
      </c>
      <c r="H83" s="238">
        <f t="shared" si="26"/>
        <v>0.5</v>
      </c>
      <c r="I83" s="238">
        <f t="shared" si="27"/>
        <v>1.95</v>
      </c>
      <c r="J83" s="238">
        <f>IF('Crisis Indicator Data'!G80="x","x",IF(LOG('Crisis Indicator Data'!G80)&lt;J$4,0,IF(LOG('Crisis Indicator Data'!G80)&gt;J$3,5,ROUND(5-(J$3-LOG('Crisis Indicator Data'!G80))/(J$3-J$4)*5,1))))</f>
        <v>3.7</v>
      </c>
      <c r="K83" s="142">
        <f>IF('Crisis Indicator Data'!G80="x","x",IF(B83="Regional crisis",('Crisis Indicator Data'!G80/VLOOKUP('Impact of the crisis'!$C83,'Regional Crises'!$B$1:$R$66,5,FALSE)),'Crisis Indicator Data'!G80/VLOOKUP('Impact of the crisis'!$E83,'Country Indicator Data'!$B$4:$P$300,14,FALSE)))</f>
        <v>6.3070997790649078E-2</v>
      </c>
      <c r="L83" s="238">
        <f t="shared" si="28"/>
        <v>0.3</v>
      </c>
      <c r="M83" s="238">
        <f t="shared" si="29"/>
        <v>2</v>
      </c>
      <c r="N83" s="238">
        <f t="shared" si="30"/>
        <v>2</v>
      </c>
      <c r="O83" s="238">
        <f>IF('Crisis Indicator Data'!H80="x","x",IF('Crisis Indicator Data'!H80=0,0,IF(LOG('Crisis Indicator Data'!H80)&lt;O$4,0,IF(LOG('Crisis Indicator Data'!H80)&gt;O$3,5,ROUND(5-(O$3-LOG('Crisis Indicator Data'!H80))/(O$3-O$4)*5,1)))))</f>
        <v>0.5</v>
      </c>
      <c r="P83" s="141">
        <f>IF('Crisis Indicator Data'!H80="x","x",'Crisis Indicator Data'!H80/'Crisis Indicator Data'!G80)</f>
        <v>5.2859960552268243E-3</v>
      </c>
      <c r="Q83" s="238">
        <f t="shared" si="31"/>
        <v>0</v>
      </c>
      <c r="R83" s="238">
        <f t="shared" si="32"/>
        <v>0.25</v>
      </c>
      <c r="S83" s="238">
        <f>IF('Crisis Indicator Data'!I80="x","x",IF('Crisis Indicator Data'!I80=0,0,IF(LOG('Crisis Indicator Data'!I80)&lt;S$4,0,IF(LOG('Crisis Indicator Data'!I80)&gt;S$3,5,ROUND(5-(S$3-LOG('Crisis Indicator Data'!I80))/(S$3-S$4)*5,1)))))</f>
        <v>2.6</v>
      </c>
      <c r="T83" s="141">
        <f>IF('Crisis Indicator Data'!H80="x","x",IF('Crisis Indicator Data'!I80="x","x",'Crisis Indicator Data'!I80/'Crisis Indicator Data'!H80))</f>
        <v>1</v>
      </c>
      <c r="U83" s="238">
        <f t="shared" si="33"/>
        <v>5</v>
      </c>
      <c r="V83" s="238">
        <f t="shared" si="34"/>
        <v>3.8</v>
      </c>
      <c r="W83" s="238">
        <f>IF('Crisis Indicator Data'!L80="x","x",IF('Crisis Indicator Data'!L80=0,0,IF(LOG('Crisis Indicator Data'!L80)&lt;W$4,0,IF(LOG('Crisis Indicator Data'!L80)&gt;W$3,5,ROUND(5-(W$3-LOG('Crisis Indicator Data'!L80))/(W$3-W$4)*5,1)))))</f>
        <v>0</v>
      </c>
      <c r="X83" s="245">
        <f>IF(OR('Crisis Indicator Data'!L80="x",'Crisis Indicator Data'!H80="x"),"x",'Crisis Indicator Data'!L80/'Crisis Indicator Data'!H80)</f>
        <v>0</v>
      </c>
      <c r="Y83" s="238">
        <f t="shared" si="35"/>
        <v>0</v>
      </c>
      <c r="Z83" s="238">
        <f t="shared" si="36"/>
        <v>0</v>
      </c>
      <c r="AA83" s="238">
        <f t="shared" si="37"/>
        <v>2.2999999999999998</v>
      </c>
      <c r="AB83" s="246">
        <f t="shared" si="38"/>
        <v>1.4</v>
      </c>
    </row>
    <row r="84" spans="1:28" x14ac:dyDescent="0.35">
      <c r="A84" s="146" t="str">
        <f>'Crisis Indicator Data'!A81</f>
        <v>Socioeconomic crisis in Nicaragua</v>
      </c>
      <c r="B84" s="147" t="str">
        <f>'Crisis Indicator Data'!B81</f>
        <v>Political and economic crisis</v>
      </c>
      <c r="C84" s="147" t="str">
        <f>'Crisis Indicator Data'!C81</f>
        <v>NIC001</v>
      </c>
      <c r="D84" s="147" t="str">
        <f>'Crisis Indicator Data'!D81</f>
        <v>Nicaragua</v>
      </c>
      <c r="E84" s="148" t="str">
        <f>'Crisis Indicator Data'!E81</f>
        <v>NIC</v>
      </c>
      <c r="F84" s="244">
        <f>IF('Crisis Indicator Data'!F81="x","x",IF(LOG('Crisis Indicator Data'!F81)&lt;F$4,0,IF(LOG('Crisis Indicator Data'!F81)&gt;F$3,5,ROUND(5-(F$3-LOG('Crisis Indicator Data'!F81))/(F$3-F$4)*5,1))))</f>
        <v>3.5</v>
      </c>
      <c r="G84" s="142">
        <f>IF('Crisis Indicator Data'!F81="x","x",IF(B84="Regional crisis",('Crisis Indicator Data'!F81/VLOOKUP('Impact of the crisis'!$C84,'Regional Crises'!$B$1:$R$66,4,FALSE)),'Crisis Indicator Data'!F81/VLOOKUP('Impact of the crisis'!$E84,'Country Indicator Data'!$B$4:$P$300,15,FALSE)))</f>
        <v>0.99999617749709147</v>
      </c>
      <c r="H84" s="238">
        <f t="shared" si="26"/>
        <v>5</v>
      </c>
      <c r="I84" s="238">
        <f t="shared" si="27"/>
        <v>4.25</v>
      </c>
      <c r="J84" s="238">
        <f>IF('Crisis Indicator Data'!G81="x","x",IF(LOG('Crisis Indicator Data'!G81)&lt;J$4,0,IF(LOG('Crisis Indicator Data'!G81)&gt;J$3,5,ROUND(5-(J$3-LOG('Crisis Indicator Data'!G81))/(J$3-J$4)*5,1))))</f>
        <v>2.7</v>
      </c>
      <c r="K84" s="142">
        <f>IF('Crisis Indicator Data'!G81="x","x",IF(B84="Regional crisis",('Crisis Indicator Data'!G81/VLOOKUP('Impact of the crisis'!$C84,'Regional Crises'!$B$1:$R$66,5,FALSE)),'Crisis Indicator Data'!G81/VLOOKUP('Impact of the crisis'!$E84,'Country Indicator Data'!$B$4:$P$300,14,FALSE)))</f>
        <v>1</v>
      </c>
      <c r="L84" s="238">
        <f t="shared" si="28"/>
        <v>5</v>
      </c>
      <c r="M84" s="238">
        <f t="shared" si="29"/>
        <v>3.85</v>
      </c>
      <c r="N84" s="238">
        <f t="shared" si="30"/>
        <v>4.0999999999999996</v>
      </c>
      <c r="O84" s="238">
        <f>IF('Crisis Indicator Data'!H81="x","x",IF('Crisis Indicator Data'!H81=0,0,IF(LOG('Crisis Indicator Data'!H81)&lt;O$4,0,IF(LOG('Crisis Indicator Data'!H81)&gt;O$3,5,ROUND(5-(O$3-LOG('Crisis Indicator Data'!H81))/(O$3-O$4)*5,1)))))</f>
        <v>1.9</v>
      </c>
      <c r="P84" s="141">
        <f>IF('Crisis Indicator Data'!H81="x","x",'Crisis Indicator Data'!H81/'Crisis Indicator Data'!G81)</f>
        <v>6.4711359404096835E-2</v>
      </c>
      <c r="Q84" s="238">
        <f t="shared" si="31"/>
        <v>0.3</v>
      </c>
      <c r="R84" s="238">
        <f t="shared" si="32"/>
        <v>1.0999999999999999</v>
      </c>
      <c r="S84" s="238">
        <f>IF('Crisis Indicator Data'!I81="x","x",IF('Crisis Indicator Data'!I81=0,0,IF(LOG('Crisis Indicator Data'!I81)&lt;S$4,0,IF(LOG('Crisis Indicator Data'!I81)&gt;S$3,5,ROUND(5-(S$3-LOG('Crisis Indicator Data'!I81))/(S$3-S$4)*5,1)))))</f>
        <v>2.9</v>
      </c>
      <c r="T84" s="141">
        <f>IF('Crisis Indicator Data'!H81="x","x",IF('Crisis Indicator Data'!I81="x","x",'Crisis Indicator Data'!I81/'Crisis Indicator Data'!H81))</f>
        <v>0.2446043165467626</v>
      </c>
      <c r="U84" s="238">
        <f t="shared" si="33"/>
        <v>5</v>
      </c>
      <c r="V84" s="238">
        <f t="shared" si="34"/>
        <v>4</v>
      </c>
      <c r="W84" s="238">
        <f>IF('Crisis Indicator Data'!L81="x","x",IF('Crisis Indicator Data'!L81=0,0,IF(LOG('Crisis Indicator Data'!L81)&lt;W$4,0,IF(LOG('Crisis Indicator Data'!L81)&gt;W$3,5,ROUND(5-(W$3-LOG('Crisis Indicator Data'!L81))/(W$3-W$4)*5,1)))))</f>
        <v>0.7</v>
      </c>
      <c r="X84" s="245">
        <f>IF(OR('Crisis Indicator Data'!L81="x",'Crisis Indicator Data'!H81="x"),"x",'Crisis Indicator Data'!L81/'Crisis Indicator Data'!H81)</f>
        <v>7.1942446043165465E-6</v>
      </c>
      <c r="Y84" s="238">
        <f t="shared" si="35"/>
        <v>0.4</v>
      </c>
      <c r="Z84" s="238">
        <f t="shared" si="36"/>
        <v>0.6</v>
      </c>
      <c r="AA84" s="238">
        <f t="shared" si="37"/>
        <v>2.7</v>
      </c>
      <c r="AB84" s="246">
        <f t="shared" si="38"/>
        <v>2</v>
      </c>
    </row>
    <row r="85" spans="1:28" x14ac:dyDescent="0.35">
      <c r="A85" s="146" t="str">
        <f>'Crisis Indicator Data'!A82</f>
        <v>Hurricane Eta and Iota in Nicaragua</v>
      </c>
      <c r="B85" s="147" t="str">
        <f>'Crisis Indicator Data'!B82</f>
        <v>Tropical cyclone</v>
      </c>
      <c r="C85" s="147" t="str">
        <f>'Crisis Indicator Data'!C82</f>
        <v>NIC002</v>
      </c>
      <c r="D85" s="147" t="str">
        <f>'Crisis Indicator Data'!D82</f>
        <v>Nicaragua</v>
      </c>
      <c r="E85" s="148" t="str">
        <f>'Crisis Indicator Data'!E82</f>
        <v>NIC</v>
      </c>
      <c r="F85" s="244">
        <f>IF('Crisis Indicator Data'!F82="x","x",IF(LOG('Crisis Indicator Data'!F82)&lt;F$4,0,IF(LOG('Crisis Indicator Data'!F82)&gt;F$3,5,ROUND(5-(F$3-LOG('Crisis Indicator Data'!F82))/(F$3-F$4)*5,1))))</f>
        <v>3.3</v>
      </c>
      <c r="G85" s="142">
        <f>IF('Crisis Indicator Data'!F82="x","x",IF(B85="Regional crisis",('Crisis Indicator Data'!F82/VLOOKUP('Impact of the crisis'!$C85,'Regional Crises'!$B$1:$R$66,4,FALSE)),'Crisis Indicator Data'!F82/VLOOKUP('Impact of the crisis'!$E85,'Country Indicator Data'!$B$4:$P$300,15,FALSE)))</f>
        <v>0.7703423633039721</v>
      </c>
      <c r="H85" s="238">
        <f t="shared" si="26"/>
        <v>3.8</v>
      </c>
      <c r="I85" s="238">
        <f t="shared" si="27"/>
        <v>3.55</v>
      </c>
      <c r="J85" s="238">
        <f>IF('Crisis Indicator Data'!G82="x","x",IF(LOG('Crisis Indicator Data'!G82)&lt;J$4,0,IF(LOG('Crisis Indicator Data'!G82)&gt;J$3,5,ROUND(5-(J$3-LOG('Crisis Indicator Data'!G82))/(J$3-J$4)*5,1))))</f>
        <v>1.4</v>
      </c>
      <c r="K85" s="142">
        <f>IF('Crisis Indicator Data'!G82="x","x",IF(B85="Regional crisis",('Crisis Indicator Data'!G82/VLOOKUP('Impact of the crisis'!$C85,'Regional Crises'!$B$1:$R$66,5,FALSE)),'Crisis Indicator Data'!G82/VLOOKUP('Impact of the crisis'!$E85,'Country Indicator Data'!$B$4:$P$300,14,FALSE)))</f>
        <v>0.41294227188081939</v>
      </c>
      <c r="L85" s="238">
        <f t="shared" si="28"/>
        <v>2</v>
      </c>
      <c r="M85" s="238">
        <f t="shared" si="29"/>
        <v>1.7</v>
      </c>
      <c r="N85" s="238">
        <f t="shared" si="30"/>
        <v>2.7</v>
      </c>
      <c r="O85" s="238">
        <f>IF('Crisis Indicator Data'!H82="x","x",IF('Crisis Indicator Data'!H82=0,0,IF(LOG('Crisis Indicator Data'!H82)&lt;O$4,0,IF(LOG('Crisis Indicator Data'!H82)&gt;O$3,5,ROUND(5-(O$3-LOG('Crisis Indicator Data'!H82))/(O$3-O$4)*5,1)))))</f>
        <v>2.9</v>
      </c>
      <c r="P85" s="141">
        <f>IF('Crisis Indicator Data'!H82="x","x",'Crisis Indicator Data'!H82/'Crisis Indicator Data'!G82)</f>
        <v>0.67643742953776775</v>
      </c>
      <c r="Q85" s="238">
        <f t="shared" si="31"/>
        <v>3.4</v>
      </c>
      <c r="R85" s="238">
        <f t="shared" si="32"/>
        <v>3.15</v>
      </c>
      <c r="S85" s="238">
        <f>IF('Crisis Indicator Data'!I82="x","x",IF('Crisis Indicator Data'!I82=0,0,IF(LOG('Crisis Indicator Data'!I82)&lt;S$4,0,IF(LOG('Crisis Indicator Data'!I82)&gt;S$3,5,ROUND(5-(S$3-LOG('Crisis Indicator Data'!I82))/(S$3-S$4)*5,1)))))</f>
        <v>2.7</v>
      </c>
      <c r="T85" s="141">
        <f>IF('Crisis Indicator Data'!H82="x","x",IF('Crisis Indicator Data'!I82="x","x",'Crisis Indicator Data'!I82/'Crisis Indicator Data'!H82))</f>
        <v>4.0555555555555553E-2</v>
      </c>
      <c r="U85" s="238">
        <f t="shared" si="33"/>
        <v>1.4</v>
      </c>
      <c r="V85" s="238">
        <f t="shared" si="34"/>
        <v>2.1</v>
      </c>
      <c r="W85" s="238">
        <f>IF('Crisis Indicator Data'!L82="x","x",IF('Crisis Indicator Data'!L82=0,0,IF(LOG('Crisis Indicator Data'!L82)&lt;W$4,0,IF(LOG('Crisis Indicator Data'!L82)&gt;W$3,5,ROUND(5-(W$3-LOG('Crisis Indicator Data'!L82))/(W$3-W$4)*5,1)))))</f>
        <v>1.9</v>
      </c>
      <c r="X85" s="245">
        <f>IF(OR('Crisis Indicator Data'!L82="x",'Crisis Indicator Data'!H82="x"),"x",'Crisis Indicator Data'!L82/'Crisis Indicator Data'!H82)</f>
        <v>1.2777777777777777E-5</v>
      </c>
      <c r="Y85" s="238">
        <f t="shared" si="35"/>
        <v>0.6</v>
      </c>
      <c r="Z85" s="238">
        <f t="shared" si="36"/>
        <v>1.3</v>
      </c>
      <c r="AA85" s="238">
        <f t="shared" si="37"/>
        <v>1.7</v>
      </c>
      <c r="AB85" s="246">
        <f t="shared" si="38"/>
        <v>2.5</v>
      </c>
    </row>
    <row r="86" spans="1:28" x14ac:dyDescent="0.35">
      <c r="A86" s="146" t="str">
        <f>'Crisis Indicator Data'!A83</f>
        <v>Complex crisis in Pakistan</v>
      </c>
      <c r="B86" s="147" t="str">
        <f>'Crisis Indicator Data'!B83</f>
        <v>Complex crisis</v>
      </c>
      <c r="C86" s="147" t="str">
        <f>'Crisis Indicator Data'!C83</f>
        <v>PAK001</v>
      </c>
      <c r="D86" s="147" t="str">
        <f>'Crisis Indicator Data'!D83</f>
        <v>Pakistan</v>
      </c>
      <c r="E86" s="148" t="str">
        <f>'Crisis Indicator Data'!E83</f>
        <v>PAK</v>
      </c>
      <c r="F86" s="244">
        <f>IF('Crisis Indicator Data'!F83="x","x",IF(LOG('Crisis Indicator Data'!F83)&lt;F$4,0,IF(LOG('Crisis Indicator Data'!F83)&gt;F$3,5,ROUND(5-(F$3-LOG('Crisis Indicator Data'!F83))/(F$3-F$4)*5,1))))</f>
        <v>4.8</v>
      </c>
      <c r="G86" s="142">
        <f>IF('Crisis Indicator Data'!F83="x","x",IF(B86="Regional crisis",('Crisis Indicator Data'!F83/VLOOKUP('Impact of the crisis'!$C86,'Regional Crises'!$B$1:$R$66,4,FALSE)),'Crisis Indicator Data'!F83/VLOOKUP('Impact of the crisis'!$E86,'Country Indicator Data'!$B$4:$P$300,15,FALSE)))</f>
        <v>1.0327158572021586</v>
      </c>
      <c r="H86" s="238">
        <f t="shared" si="26"/>
        <v>5</v>
      </c>
      <c r="I86" s="238">
        <f t="shared" si="27"/>
        <v>4.9000000000000004</v>
      </c>
      <c r="J86" s="238">
        <f>IF('Crisis Indicator Data'!G83="x","x",IF(LOG('Crisis Indicator Data'!G83)&lt;J$4,0,IF(LOG('Crisis Indicator Data'!G83)&gt;J$3,5,ROUND(5-(J$3-LOG('Crisis Indicator Data'!G83))/(J$3-J$4)*5,1))))</f>
        <v>5</v>
      </c>
      <c r="K86" s="142">
        <f>IF('Crisis Indicator Data'!G83="x","x",IF(B86="Regional crisis",('Crisis Indicator Data'!G83/VLOOKUP('Impact of the crisis'!$C86,'Regional Crises'!$B$1:$R$66,5,FALSE)),'Crisis Indicator Data'!G83/VLOOKUP('Impact of the crisis'!$E86,'Country Indicator Data'!$B$4:$P$300,14,FALSE)))</f>
        <v>1</v>
      </c>
      <c r="L86" s="238">
        <f t="shared" si="28"/>
        <v>5</v>
      </c>
      <c r="M86" s="238">
        <f t="shared" si="29"/>
        <v>5</v>
      </c>
      <c r="N86" s="238">
        <f t="shared" si="30"/>
        <v>5</v>
      </c>
      <c r="O86" s="238">
        <f>IF('Crisis Indicator Data'!H83="x","x",IF('Crisis Indicator Data'!H83=0,0,IF(LOG('Crisis Indicator Data'!H83)&lt;O$4,0,IF(LOG('Crisis Indicator Data'!H83)&gt;O$3,5,ROUND(5-(O$3-LOG('Crisis Indicator Data'!H83))/(O$3-O$4)*5,1)))))</f>
        <v>5</v>
      </c>
      <c r="P86" s="141">
        <f>IF('Crisis Indicator Data'!H83="x","x",'Crisis Indicator Data'!H83/'Crisis Indicator Data'!G83)</f>
        <v>0.65538362638755587</v>
      </c>
      <c r="Q86" s="238">
        <f t="shared" si="31"/>
        <v>3.3</v>
      </c>
      <c r="R86" s="238">
        <f t="shared" si="32"/>
        <v>4.1500000000000004</v>
      </c>
      <c r="S86" s="238">
        <f>IF('Crisis Indicator Data'!I83="x","x",IF('Crisis Indicator Data'!I83=0,0,IF(LOG('Crisis Indicator Data'!I83)&lt;S$4,0,IF(LOG('Crisis Indicator Data'!I83)&gt;S$3,5,ROUND(5-(S$3-LOG('Crisis Indicator Data'!I83))/(S$3-S$4)*5,1)))))</f>
        <v>5</v>
      </c>
      <c r="T86" s="141">
        <f>IF('Crisis Indicator Data'!H83="x","x",IF('Crisis Indicator Data'!I83="x","x",'Crisis Indicator Data'!I83/'Crisis Indicator Data'!H83))</f>
        <v>0.14961766676567498</v>
      </c>
      <c r="U86" s="238">
        <f t="shared" si="33"/>
        <v>5</v>
      </c>
      <c r="V86" s="238">
        <f t="shared" si="34"/>
        <v>5</v>
      </c>
      <c r="W86" s="238">
        <f>IF('Crisis Indicator Data'!L83="x","x",IF('Crisis Indicator Data'!L83=0,0,IF(LOG('Crisis Indicator Data'!L83)&lt;W$4,0,IF(LOG('Crisis Indicator Data'!L83)&gt;W$3,5,ROUND(5-(W$3-LOG('Crisis Indicator Data'!L83))/(W$3-W$4)*5,1)))))</f>
        <v>4.0999999999999996</v>
      </c>
      <c r="X86" s="245">
        <f>IF(OR('Crisis Indicator Data'!L83="x",'Crisis Indicator Data'!H83="x"),"x",'Crisis Indicator Data'!L83/'Crisis Indicator Data'!H83)</f>
        <v>4.9250875532745273E-6</v>
      </c>
      <c r="Y86" s="238">
        <f t="shared" si="35"/>
        <v>0.2</v>
      </c>
      <c r="Z86" s="238">
        <f t="shared" si="36"/>
        <v>2.2000000000000002</v>
      </c>
      <c r="AA86" s="238">
        <f t="shared" si="37"/>
        <v>4</v>
      </c>
      <c r="AB86" s="246">
        <f t="shared" si="38"/>
        <v>4.0999999999999996</v>
      </c>
    </row>
    <row r="87" spans="1:28" x14ac:dyDescent="0.35">
      <c r="A87" s="146" t="str">
        <f>'Crisis Indicator Data'!A84</f>
        <v>Kashmir conflict in Pakistan</v>
      </c>
      <c r="B87" s="147" t="str">
        <f>'Crisis Indicator Data'!B84</f>
        <v>Conflict</v>
      </c>
      <c r="C87" s="147" t="str">
        <f>'Crisis Indicator Data'!C84</f>
        <v>PAK004</v>
      </c>
      <c r="D87" s="147" t="str">
        <f>'Crisis Indicator Data'!D84</f>
        <v>Pakistan</v>
      </c>
      <c r="E87" s="148" t="str">
        <f>'Crisis Indicator Data'!E84</f>
        <v>PAK</v>
      </c>
      <c r="F87" s="244">
        <f>IF('Crisis Indicator Data'!F84="x","x",IF(LOG('Crisis Indicator Data'!F84)&lt;F$4,0,IF(LOG('Crisis Indicator Data'!F84)&gt;F$3,5,ROUND(5-(F$3-LOG('Crisis Indicator Data'!F84))/(F$3-F$4)*5,1))))</f>
        <v>1.9</v>
      </c>
      <c r="G87" s="142">
        <f>IF('Crisis Indicator Data'!F84="x","x",IF(B87="Regional crisis",('Crisis Indicator Data'!F84/VLOOKUP('Impact of the crisis'!$C87,'Regional Crises'!$B$1:$R$66,4,FALSE)),'Crisis Indicator Data'!F84/VLOOKUP('Impact of the crisis'!$E87,'Country Indicator Data'!$B$4:$P$300,15,FALSE)))</f>
        <v>1.7249117891241179E-2</v>
      </c>
      <c r="H87" s="238">
        <f t="shared" si="26"/>
        <v>0</v>
      </c>
      <c r="I87" s="238">
        <f t="shared" si="27"/>
        <v>0.95</v>
      </c>
      <c r="J87" s="238">
        <f>IF('Crisis Indicator Data'!G84="x","x",IF(LOG('Crisis Indicator Data'!G84)&lt;J$4,0,IF(LOG('Crisis Indicator Data'!G84)&gt;J$3,5,ROUND(5-(J$3-LOG('Crisis Indicator Data'!G84))/(J$3-J$4)*5,1))))</f>
        <v>2.2000000000000002</v>
      </c>
      <c r="K87" s="142">
        <f>IF('Crisis Indicator Data'!G84="x","x",IF(B87="Regional crisis",('Crisis Indicator Data'!G84/VLOOKUP('Impact of the crisis'!$C87,'Regional Crises'!$B$1:$R$66,5,FALSE)),'Crisis Indicator Data'!G84/VLOOKUP('Impact of the crisis'!$E87,'Country Indicator Data'!$B$4:$P$300,14,FALSE)))</f>
        <v>2.0145591510783552E-2</v>
      </c>
      <c r="L87" s="238">
        <f t="shared" si="28"/>
        <v>0.1</v>
      </c>
      <c r="M87" s="238">
        <f t="shared" si="29"/>
        <v>1.1500000000000001</v>
      </c>
      <c r="N87" s="238">
        <f t="shared" si="30"/>
        <v>1.1000000000000001</v>
      </c>
      <c r="O87" s="238" t="str">
        <f>IF('Crisis Indicator Data'!H84="x","x",IF('Crisis Indicator Data'!H84=0,0,IF(LOG('Crisis Indicator Data'!H84)&lt;O$4,0,IF(LOG('Crisis Indicator Data'!H84)&gt;O$3,5,ROUND(5-(O$3-LOG('Crisis Indicator Data'!H84))/(O$3-O$4)*5,1)))))</f>
        <v>x</v>
      </c>
      <c r="P87" s="141" t="str">
        <f>IF('Crisis Indicator Data'!H84="x","x",'Crisis Indicator Data'!H84/'Crisis Indicator Data'!G84)</f>
        <v>x</v>
      </c>
      <c r="Q87" s="238" t="str">
        <f t="shared" si="31"/>
        <v>x</v>
      </c>
      <c r="R87" s="238" t="str">
        <f t="shared" si="32"/>
        <v>x</v>
      </c>
      <c r="S87" s="238" t="str">
        <f>IF('Crisis Indicator Data'!I84="x","x",IF('Crisis Indicator Data'!I84=0,0,IF(LOG('Crisis Indicator Data'!I84)&lt;S$4,0,IF(LOG('Crisis Indicator Data'!I84)&gt;S$3,5,ROUND(5-(S$3-LOG('Crisis Indicator Data'!I84))/(S$3-S$4)*5,1)))))</f>
        <v>x</v>
      </c>
      <c r="T87" s="141" t="str">
        <f>IF('Crisis Indicator Data'!H84="x","x",IF('Crisis Indicator Data'!I84="x","x",'Crisis Indicator Data'!I84/'Crisis Indicator Data'!H84))</f>
        <v>x</v>
      </c>
      <c r="U87" s="238" t="str">
        <f t="shared" si="33"/>
        <v>x</v>
      </c>
      <c r="V87" s="238" t="str">
        <f t="shared" si="34"/>
        <v>x</v>
      </c>
      <c r="W87" s="238">
        <f>IF('Crisis Indicator Data'!L84="x","x",IF('Crisis Indicator Data'!L84=0,0,IF(LOG('Crisis Indicator Data'!L84)&lt;W$4,0,IF(LOG('Crisis Indicator Data'!L84)&gt;W$3,5,ROUND(5-(W$3-LOG('Crisis Indicator Data'!L84))/(W$3-W$4)*5,1)))))</f>
        <v>0.4</v>
      </c>
      <c r="X87" s="245" t="str">
        <f>IF(OR('Crisis Indicator Data'!L84="x",'Crisis Indicator Data'!H84="x"),"x",'Crisis Indicator Data'!L84/'Crisis Indicator Data'!H84)</f>
        <v>x</v>
      </c>
      <c r="Y87" s="238" t="str">
        <f t="shared" si="35"/>
        <v>x</v>
      </c>
      <c r="Z87" s="238">
        <f t="shared" si="36"/>
        <v>0.4</v>
      </c>
      <c r="AA87" s="238">
        <f t="shared" si="37"/>
        <v>0.4</v>
      </c>
      <c r="AB87" s="246">
        <f t="shared" si="38"/>
        <v>0.4</v>
      </c>
    </row>
    <row r="88" spans="1:28" x14ac:dyDescent="0.35">
      <c r="A88" s="146" t="str">
        <f>'Crisis Indicator Data'!A85</f>
        <v>Venezuela displacement in Peru</v>
      </c>
      <c r="B88" s="147" t="str">
        <f>'Crisis Indicator Data'!B85</f>
        <v>International displacement</v>
      </c>
      <c r="C88" s="147" t="str">
        <f>'Crisis Indicator Data'!C85</f>
        <v>PER002</v>
      </c>
      <c r="D88" s="147" t="str">
        <f>'Crisis Indicator Data'!D85</f>
        <v>Peru</v>
      </c>
      <c r="E88" s="148" t="str">
        <f>'Crisis Indicator Data'!E85</f>
        <v>PER</v>
      </c>
      <c r="F88" s="244">
        <f>IF('Crisis Indicator Data'!F85="x","x",IF(LOG('Crisis Indicator Data'!F85)&lt;F$4,0,IF(LOG('Crisis Indicator Data'!F85)&gt;F$3,5,ROUND(5-(F$3-LOG('Crisis Indicator Data'!F85))/(F$3-F$4)*5,1))))</f>
        <v>3.8</v>
      </c>
      <c r="G88" s="142">
        <f>IF('Crisis Indicator Data'!F85="x","x",IF(B88="Regional crisis",('Crisis Indicator Data'!F85/VLOOKUP('Impact of the crisis'!$C88,'Regional Crises'!$B$1:$R$66,4,FALSE)),'Crisis Indicator Data'!F85/VLOOKUP('Impact of the crisis'!$E88,'Country Indicator Data'!$B$4:$P$300,15,FALSE)))</f>
        <v>0.13940625000000001</v>
      </c>
      <c r="H88" s="238">
        <f t="shared" si="26"/>
        <v>0.6</v>
      </c>
      <c r="I88" s="238">
        <f t="shared" si="27"/>
        <v>2.1999999999999997</v>
      </c>
      <c r="J88" s="238">
        <f>IF('Crisis Indicator Data'!G85="x","x",IF(LOG('Crisis Indicator Data'!G85)&lt;J$4,0,IF(LOG('Crisis Indicator Data'!G85)&gt;J$3,5,ROUND(5-(J$3-LOG('Crisis Indicator Data'!G85))/(J$3-J$4)*5,1))))</f>
        <v>4</v>
      </c>
      <c r="K88" s="142">
        <f>IF('Crisis Indicator Data'!G85="x","x",IF(B88="Regional crisis",('Crisis Indicator Data'!G85/VLOOKUP('Impact of the crisis'!$C88,'Regional Crises'!$B$1:$R$66,5,FALSE)),'Crisis Indicator Data'!G85/VLOOKUP('Impact of the crisis'!$E88,'Country Indicator Data'!$B$4:$P$300,14,FALSE)))</f>
        <v>0.51042545875144585</v>
      </c>
      <c r="L88" s="238">
        <f t="shared" si="28"/>
        <v>2.5</v>
      </c>
      <c r="M88" s="238">
        <f t="shared" si="29"/>
        <v>3.25</v>
      </c>
      <c r="N88" s="238">
        <f t="shared" si="30"/>
        <v>2.8</v>
      </c>
      <c r="O88" s="238">
        <f>IF('Crisis Indicator Data'!H85="x","x",IF('Crisis Indicator Data'!H85=0,0,IF(LOG('Crisis Indicator Data'!H85)&lt;O$4,0,IF(LOG('Crisis Indicator Data'!H85)&gt;O$3,5,ROUND(5-(O$3-LOG('Crisis Indicator Data'!H85))/(O$3-O$4)*5,1)))))</f>
        <v>2.7</v>
      </c>
      <c r="P88" s="141">
        <f>IF('Crisis Indicator Data'!H85="x","x",'Crisis Indicator Data'!H85/'Crisis Indicator Data'!G85)</f>
        <v>8.3782459578637919E-2</v>
      </c>
      <c r="Q88" s="238">
        <f t="shared" si="31"/>
        <v>0.4</v>
      </c>
      <c r="R88" s="238">
        <f t="shared" si="32"/>
        <v>1.55</v>
      </c>
      <c r="S88" s="238">
        <f>IF('Crisis Indicator Data'!I85="x","x",IF('Crisis Indicator Data'!I85=0,0,IF(LOG('Crisis Indicator Data'!I85)&lt;S$4,0,IF(LOG('Crisis Indicator Data'!I85)&gt;S$3,5,ROUND(5-(S$3-LOG('Crisis Indicator Data'!I85))/(S$3-S$4)*5,1)))))</f>
        <v>4.3</v>
      </c>
      <c r="T88" s="141">
        <f>IF('Crisis Indicator Data'!H85="x","x",IF('Crisis Indicator Data'!I85="x","x",'Crisis Indicator Data'!I85/'Crisis Indicator Data'!H85))</f>
        <v>0.80409356725146197</v>
      </c>
      <c r="U88" s="238">
        <f t="shared" si="33"/>
        <v>5</v>
      </c>
      <c r="V88" s="238">
        <f t="shared" si="34"/>
        <v>4.7</v>
      </c>
      <c r="W88" s="238">
        <f>IF('Crisis Indicator Data'!L85="x","x",IF('Crisis Indicator Data'!L85=0,0,IF(LOG('Crisis Indicator Data'!L85)&lt;W$4,0,IF(LOG('Crisis Indicator Data'!L85)&gt;W$3,5,ROUND(5-(W$3-LOG('Crisis Indicator Data'!L85))/(W$3-W$4)*5,1)))))</f>
        <v>0.7</v>
      </c>
      <c r="X88" s="245">
        <f>IF(OR('Crisis Indicator Data'!L85="x",'Crisis Indicator Data'!H85="x"),"x",'Crisis Indicator Data'!L85/'Crisis Indicator Data'!H85)</f>
        <v>2.1929824561403507E-6</v>
      </c>
      <c r="Y88" s="238">
        <f t="shared" si="35"/>
        <v>0.1</v>
      </c>
      <c r="Z88" s="238">
        <f t="shared" si="36"/>
        <v>0.4</v>
      </c>
      <c r="AA88" s="238">
        <f t="shared" si="37"/>
        <v>3.2</v>
      </c>
      <c r="AB88" s="246">
        <f t="shared" si="38"/>
        <v>2.5</v>
      </c>
    </row>
    <row r="89" spans="1:28" x14ac:dyDescent="0.35">
      <c r="A89" s="146" t="str">
        <f>'Crisis Indicator Data'!A86</f>
        <v>Mindanao conflict</v>
      </c>
      <c r="B89" s="147" t="str">
        <f>'Crisis Indicator Data'!B86</f>
        <v>Conflict</v>
      </c>
      <c r="C89" s="147" t="str">
        <f>'Crisis Indicator Data'!C86</f>
        <v>PHL003</v>
      </c>
      <c r="D89" s="147" t="str">
        <f>'Crisis Indicator Data'!D86</f>
        <v>Philippines</v>
      </c>
      <c r="E89" s="148" t="str">
        <f>'Crisis Indicator Data'!E86</f>
        <v>PHL</v>
      </c>
      <c r="F89" s="244">
        <f>IF('Crisis Indicator Data'!F86="x","x",IF(LOG('Crisis Indicator Data'!F86)&lt;F$4,0,IF(LOG('Crisis Indicator Data'!F86)&gt;F$3,5,ROUND(5-(F$3-LOG('Crisis Indicator Data'!F86))/(F$3-F$4)*5,1))))</f>
        <v>3.6</v>
      </c>
      <c r="G89" s="142">
        <f>IF('Crisis Indicator Data'!F86="x","x",IF(B89="Regional crisis",('Crisis Indicator Data'!F86/VLOOKUP('Impact of the crisis'!$C89,'Regional Crises'!$B$1:$R$66,4,FALSE)),'Crisis Indicator Data'!F86/VLOOKUP('Impact of the crisis'!$E89,'Country Indicator Data'!$B$4:$P$300,15,FALSE)))</f>
        <v>0.46401046382935907</v>
      </c>
      <c r="H89" s="238">
        <f t="shared" si="26"/>
        <v>2.2999999999999998</v>
      </c>
      <c r="I89" s="238">
        <f t="shared" si="27"/>
        <v>2.95</v>
      </c>
      <c r="J89" s="238">
        <f>IF('Crisis Indicator Data'!G86="x","x",IF(LOG('Crisis Indicator Data'!G86)&lt;J$4,0,IF(LOG('Crisis Indicator Data'!G86)&gt;J$3,5,ROUND(5-(J$3-LOG('Crisis Indicator Data'!G86))/(J$3-J$4)*5,1))))</f>
        <v>4.7</v>
      </c>
      <c r="K89" s="142">
        <f>IF('Crisis Indicator Data'!G86="x","x",IF(B89="Regional crisis",('Crisis Indicator Data'!G86/VLOOKUP('Impact of the crisis'!$C89,'Regional Crises'!$B$1:$R$66,5,FALSE)),'Crisis Indicator Data'!G86/VLOOKUP('Impact of the crisis'!$E89,'Country Indicator Data'!$B$4:$P$300,14,FALSE)))</f>
        <v>0.24077114268157346</v>
      </c>
      <c r="L89" s="238">
        <f t="shared" si="28"/>
        <v>1.2</v>
      </c>
      <c r="M89" s="238">
        <f t="shared" si="29"/>
        <v>2.95</v>
      </c>
      <c r="N89" s="238">
        <f t="shared" si="30"/>
        <v>3</v>
      </c>
      <c r="O89" s="238">
        <f>IF('Crisis Indicator Data'!H86="x","x",IF('Crisis Indicator Data'!H86=0,0,IF(LOG('Crisis Indicator Data'!H86)&lt;O$4,0,IF(LOG('Crisis Indicator Data'!H86)&gt;O$3,5,ROUND(5-(O$3-LOG('Crisis Indicator Data'!H86))/(O$3-O$4)*5,1)))))</f>
        <v>1</v>
      </c>
      <c r="P89" s="141">
        <f>IF('Crisis Indicator Data'!H86="x","x",'Crisis Indicator Data'!H86/'Crisis Indicator Data'!G86)</f>
        <v>4.53298796282188E-3</v>
      </c>
      <c r="Q89" s="238">
        <f t="shared" si="31"/>
        <v>0</v>
      </c>
      <c r="R89" s="238">
        <f t="shared" si="32"/>
        <v>0.5</v>
      </c>
      <c r="S89" s="238">
        <f>IF('Crisis Indicator Data'!I86="x","x",IF('Crisis Indicator Data'!I86=0,0,IF(LOG('Crisis Indicator Data'!I86)&lt;S$4,0,IF(LOG('Crisis Indicator Data'!I86)&gt;S$3,5,ROUND(5-(S$3-LOG('Crisis Indicator Data'!I86))/(S$3-S$4)*5,1)))))</f>
        <v>3</v>
      </c>
      <c r="T89" s="141">
        <f>IF('Crisis Indicator Data'!H86="x","x",IF('Crisis Indicator Data'!I86="x","x",'Crisis Indicator Data'!I86/'Crisis Indicator Data'!H86))</f>
        <v>1</v>
      </c>
      <c r="U89" s="238">
        <f t="shared" si="33"/>
        <v>5</v>
      </c>
      <c r="V89" s="238">
        <f t="shared" si="34"/>
        <v>4</v>
      </c>
      <c r="W89" s="238">
        <f>IF('Crisis Indicator Data'!L86="x","x",IF('Crisis Indicator Data'!L86=0,0,IF(LOG('Crisis Indicator Data'!L86)&lt;W$4,0,IF(LOG('Crisis Indicator Data'!L86)&gt;W$3,5,ROUND(5-(W$3-LOG('Crisis Indicator Data'!L86))/(W$3-W$4)*5,1)))))</f>
        <v>4.8</v>
      </c>
      <c r="X89" s="245">
        <f>IF(OR('Crisis Indicator Data'!L86="x",'Crisis Indicator Data'!H86="x"),"x",'Crisis Indicator Data'!L86/'Crisis Indicator Data'!H86)</f>
        <v>1.8184873949579832E-2</v>
      </c>
      <c r="Y89" s="238">
        <f t="shared" si="35"/>
        <v>5</v>
      </c>
      <c r="Z89" s="238">
        <f t="shared" si="36"/>
        <v>4.9000000000000004</v>
      </c>
      <c r="AA89" s="238">
        <f t="shared" si="37"/>
        <v>4.5</v>
      </c>
      <c r="AB89" s="246">
        <f t="shared" si="38"/>
        <v>3.1</v>
      </c>
    </row>
    <row r="90" spans="1:28" x14ac:dyDescent="0.35">
      <c r="A90" s="146" t="str">
        <f>'Crisis Indicator Data'!A87</f>
        <v>Complex crisis in DPRK</v>
      </c>
      <c r="B90" s="147" t="str">
        <f>'Crisis Indicator Data'!B87</f>
        <v>Complex crisis</v>
      </c>
      <c r="C90" s="147" t="str">
        <f>'Crisis Indicator Data'!C87</f>
        <v>PRK001</v>
      </c>
      <c r="D90" s="147" t="str">
        <f>'Crisis Indicator Data'!D87</f>
        <v>DPRK</v>
      </c>
      <c r="E90" s="148" t="str">
        <f>'Crisis Indicator Data'!E87</f>
        <v>PRK</v>
      </c>
      <c r="F90" s="244">
        <f>IF('Crisis Indicator Data'!F87="x","x",IF(LOG('Crisis Indicator Data'!F87)&lt;F$4,0,IF(LOG('Crisis Indicator Data'!F87)&gt;F$3,5,ROUND(5-(F$3-LOG('Crisis Indicator Data'!F87))/(F$3-F$4)*5,1))))</f>
        <v>3.5</v>
      </c>
      <c r="G90" s="142">
        <f>IF('Crisis Indicator Data'!F87="x","x",IF(B90="Regional crisis",('Crisis Indicator Data'!F87/VLOOKUP('Impact of the crisis'!$C90,'Regional Crises'!$B$1:$R$66,4,FALSE)),'Crisis Indicator Data'!F87/VLOOKUP('Impact of the crisis'!$E90,'Country Indicator Data'!$B$4:$P$300,15,FALSE)))</f>
        <v>1</v>
      </c>
      <c r="H90" s="238">
        <f t="shared" si="26"/>
        <v>5</v>
      </c>
      <c r="I90" s="238">
        <f t="shared" si="27"/>
        <v>4.25</v>
      </c>
      <c r="J90" s="238">
        <f>IF('Crisis Indicator Data'!G87="x","x",IF(LOG('Crisis Indicator Data'!G87)&lt;J$4,0,IF(LOG('Crisis Indicator Data'!G87)&gt;J$3,5,ROUND(5-(J$3-LOG('Crisis Indicator Data'!G87))/(J$3-J$4)*5,1))))</f>
        <v>4.7</v>
      </c>
      <c r="K90" s="142">
        <f>IF('Crisis Indicator Data'!G87="x","x",IF(B90="Regional crisis",('Crisis Indicator Data'!G87/VLOOKUP('Impact of the crisis'!$C90,'Regional Crises'!$B$1:$R$66,5,FALSE)),'Crisis Indicator Data'!G87/VLOOKUP('Impact of the crisis'!$E90,'Country Indicator Data'!$B$4:$P$300,14,FALSE)))</f>
        <v>1</v>
      </c>
      <c r="L90" s="238">
        <f t="shared" si="28"/>
        <v>5</v>
      </c>
      <c r="M90" s="238">
        <f t="shared" si="29"/>
        <v>4.8499999999999996</v>
      </c>
      <c r="N90" s="238">
        <f t="shared" si="30"/>
        <v>4.5999999999999996</v>
      </c>
      <c r="O90" s="238">
        <f>IF('Crisis Indicator Data'!H87="x","x",IF('Crisis Indicator Data'!H87=0,0,IF(LOG('Crisis Indicator Data'!H87)&lt;O$4,0,IF(LOG('Crisis Indicator Data'!H87)&gt;O$3,5,ROUND(5-(O$3-LOG('Crisis Indicator Data'!H87))/(O$3-O$4)*5,1)))))</f>
        <v>4.8</v>
      </c>
      <c r="P90" s="141">
        <f>IF('Crisis Indicator Data'!H87="x","x",'Crisis Indicator Data'!H87/'Crisis Indicator Data'!G87)</f>
        <v>1</v>
      </c>
      <c r="Q90" s="238">
        <f t="shared" si="31"/>
        <v>5</v>
      </c>
      <c r="R90" s="238">
        <f t="shared" si="32"/>
        <v>4.9000000000000004</v>
      </c>
      <c r="S90" s="238">
        <f>IF('Crisis Indicator Data'!I87="x","x",IF('Crisis Indicator Data'!I87=0,0,IF(LOG('Crisis Indicator Data'!I87)&lt;S$4,0,IF(LOG('Crisis Indicator Data'!I87)&gt;S$3,5,ROUND(5-(S$3-LOG('Crisis Indicator Data'!I87))/(S$3-S$4)*5,1)))))</f>
        <v>2.2000000000000002</v>
      </c>
      <c r="T90" s="141">
        <f>IF('Crisis Indicator Data'!H87="x","x",IF('Crisis Indicator Data'!I87="x","x",'Crisis Indicator Data'!I87/'Crisis Indicator Data'!H87))</f>
        <v>1.3247097327203305E-3</v>
      </c>
      <c r="U90" s="238">
        <f t="shared" si="33"/>
        <v>0</v>
      </c>
      <c r="V90" s="238">
        <f t="shared" si="34"/>
        <v>1.1000000000000001</v>
      </c>
      <c r="W90" s="238">
        <f>IF('Crisis Indicator Data'!L87="x","x",IF('Crisis Indicator Data'!L87=0,0,IF(LOG('Crisis Indicator Data'!L87)&lt;W$4,0,IF(LOG('Crisis Indicator Data'!L87)&gt;W$3,5,ROUND(5-(W$3-LOG('Crisis Indicator Data'!L87))/(W$3-W$4)*5,1)))))</f>
        <v>1.6</v>
      </c>
      <c r="X90" s="245">
        <f>IF(OR('Crisis Indicator Data'!L87="x",'Crisis Indicator Data'!H87="x"),"x",'Crisis Indicator Data'!L87/'Crisis Indicator Data'!H87)</f>
        <v>5.0650666251071456E-7</v>
      </c>
      <c r="Y90" s="238">
        <f t="shared" si="35"/>
        <v>0</v>
      </c>
      <c r="Z90" s="238">
        <f t="shared" si="36"/>
        <v>0.8</v>
      </c>
      <c r="AA90" s="238">
        <f t="shared" si="37"/>
        <v>1</v>
      </c>
      <c r="AB90" s="246">
        <f t="shared" si="38"/>
        <v>3.6</v>
      </c>
    </row>
    <row r="91" spans="1:28" x14ac:dyDescent="0.35">
      <c r="A91" s="146" t="str">
        <f>'Crisis Indicator Data'!A88</f>
        <v>Conflict in Palestine</v>
      </c>
      <c r="B91" s="147" t="str">
        <f>'Crisis Indicator Data'!B88</f>
        <v>Conflict</v>
      </c>
      <c r="C91" s="147" t="str">
        <f>'Crisis Indicator Data'!C88</f>
        <v>PSE002</v>
      </c>
      <c r="D91" s="147" t="str">
        <f>'Crisis Indicator Data'!D88</f>
        <v>Palestine</v>
      </c>
      <c r="E91" s="148" t="str">
        <f>'Crisis Indicator Data'!E88</f>
        <v>PSE</v>
      </c>
      <c r="F91" s="244">
        <f>IF('Crisis Indicator Data'!F88="x","x",IF(LOG('Crisis Indicator Data'!F88)&lt;F$4,0,IF(LOG('Crisis Indicator Data'!F88)&gt;F$3,5,ROUND(5-(F$3-LOG('Crisis Indicator Data'!F88))/(F$3-F$4)*5,1))))</f>
        <v>1.3</v>
      </c>
      <c r="G91" s="142">
        <f>IF('Crisis Indicator Data'!F88="x","x",IF(B91="Regional crisis",('Crisis Indicator Data'!F88/VLOOKUP('Impact of the crisis'!$C91,'Regional Crises'!$B$1:$R$66,4,FALSE)),'Crisis Indicator Data'!F88/VLOOKUP('Impact of the crisis'!$E91,'Country Indicator Data'!$B$4:$P$300,15,FALSE)))</f>
        <v>1</v>
      </c>
      <c r="H91" s="238">
        <f t="shared" si="26"/>
        <v>5</v>
      </c>
      <c r="I91" s="238">
        <f t="shared" si="27"/>
        <v>3.15</v>
      </c>
      <c r="J91" s="238">
        <f>IF('Crisis Indicator Data'!G88="x","x",IF(LOG('Crisis Indicator Data'!G88)&lt;J$4,0,IF(LOG('Crisis Indicator Data'!G88)&gt;J$3,5,ROUND(5-(J$3-LOG('Crisis Indicator Data'!G88))/(J$3-J$4)*5,1))))</f>
        <v>2.4</v>
      </c>
      <c r="K91" s="142">
        <f>IF('Crisis Indicator Data'!G88="x","x",IF(B91="Regional crisis",('Crisis Indicator Data'!G88/VLOOKUP('Impact of the crisis'!$C91,'Regional Crises'!$B$1:$R$66,5,FALSE)),'Crisis Indicator Data'!G88/VLOOKUP('Impact of the crisis'!$E91,'Country Indicator Data'!$B$4:$P$300,14,FALSE)))</f>
        <v>1</v>
      </c>
      <c r="L91" s="238">
        <f t="shared" si="28"/>
        <v>5</v>
      </c>
      <c r="M91" s="238">
        <f t="shared" si="29"/>
        <v>3.7</v>
      </c>
      <c r="N91" s="238">
        <f t="shared" si="30"/>
        <v>3.4</v>
      </c>
      <c r="O91" s="238">
        <f>IF('Crisis Indicator Data'!H88="x","x",IF('Crisis Indicator Data'!H88=0,0,IF(LOG('Crisis Indicator Data'!H88)&lt;O$4,0,IF(LOG('Crisis Indicator Data'!H88)&gt;O$3,5,ROUND(5-(O$3-LOG('Crisis Indicator Data'!H88))/(O$3-O$4)*5,1)))))</f>
        <v>3.7</v>
      </c>
      <c r="P91" s="141">
        <f>IF('Crisis Indicator Data'!H88="x","x",'Crisis Indicator Data'!H88/'Crisis Indicator Data'!G88)</f>
        <v>1</v>
      </c>
      <c r="Q91" s="238">
        <f t="shared" si="31"/>
        <v>5</v>
      </c>
      <c r="R91" s="238">
        <f t="shared" si="32"/>
        <v>4.3499999999999996</v>
      </c>
      <c r="S91" s="238">
        <f>IF('Crisis Indicator Data'!I88="x","x",IF('Crisis Indicator Data'!I88=0,0,IF(LOG('Crisis Indicator Data'!I88)&lt;S$4,0,IF(LOG('Crisis Indicator Data'!I88)&gt;S$3,5,ROUND(5-(S$3-LOG('Crisis Indicator Data'!I88))/(S$3-S$4)*5,1)))))</f>
        <v>5</v>
      </c>
      <c r="T91" s="141">
        <f>IF('Crisis Indicator Data'!H88="x","x",IF('Crisis Indicator Data'!I88="x","x",'Crisis Indicator Data'!I88/'Crisis Indicator Data'!H88))</f>
        <v>1.2398076923076924</v>
      </c>
      <c r="U91" s="238">
        <f t="shared" si="33"/>
        <v>5</v>
      </c>
      <c r="V91" s="238">
        <f t="shared" si="34"/>
        <v>5</v>
      </c>
      <c r="W91" s="238">
        <f>IF('Crisis Indicator Data'!L88="x","x",IF('Crisis Indicator Data'!L88=0,0,IF(LOG('Crisis Indicator Data'!L88)&lt;W$4,0,IF(LOG('Crisis Indicator Data'!L88)&gt;W$3,5,ROUND(5-(W$3-LOG('Crisis Indicator Data'!L88))/(W$3-W$4)*5,1)))))</f>
        <v>3.6</v>
      </c>
      <c r="X91" s="245">
        <f>IF(OR('Crisis Indicator Data'!L88="x",'Crisis Indicator Data'!H88="x"),"x",'Crisis Indicator Data'!L88/'Crisis Indicator Data'!H88)</f>
        <v>6.1346153846153853E-5</v>
      </c>
      <c r="Y91" s="238">
        <f t="shared" si="35"/>
        <v>3.1</v>
      </c>
      <c r="Z91" s="238">
        <f t="shared" si="36"/>
        <v>3.4</v>
      </c>
      <c r="AA91" s="238">
        <f t="shared" si="37"/>
        <v>4.4000000000000004</v>
      </c>
      <c r="AB91" s="246">
        <f t="shared" si="38"/>
        <v>4.4000000000000004</v>
      </c>
    </row>
    <row r="92" spans="1:28" x14ac:dyDescent="0.35">
      <c r="A92" s="146" t="str">
        <f>'Crisis Indicator Data'!A89</f>
        <v>Regional Boko Haram Crisis</v>
      </c>
      <c r="B92" s="147" t="str">
        <f>'Crisis Indicator Data'!B89</f>
        <v>Regional crisis</v>
      </c>
      <c r="C92" s="147" t="str">
        <f>'Crisis Indicator Data'!C89</f>
        <v>REG001</v>
      </c>
      <c r="D92" s="147" t="str">
        <f>'Crisis Indicator Data'!D89</f>
        <v>Nigeria,Niger,Chad,Cameroon</v>
      </c>
      <c r="E92" s="148" t="str">
        <f>'Crisis Indicator Data'!E89</f>
        <v>NGA,NER,TCD,CMR</v>
      </c>
      <c r="F92" s="244">
        <f>IF('Crisis Indicator Data'!F89="x","x",IF(LOG('Crisis Indicator Data'!F89)&lt;F$4,0,IF(LOG('Crisis Indicator Data'!F89)&gt;F$3,5,ROUND(5-(F$3-LOG('Crisis Indicator Data'!F89))/(F$3-F$4)*5,1))))</f>
        <v>4.3</v>
      </c>
      <c r="G92" s="142">
        <f>IF('Crisis Indicator Data'!F89="x","x",IF(B92="Regional crisis",('Crisis Indicator Data'!F89/VLOOKUP('Impact of the crisis'!$C92,'Regional Crises'!$B$1:$R$66,4,FALSE)),'Crisis Indicator Data'!F89/VLOOKUP('Impact of the crisis'!$E92,'Country Indicator Data'!$B$4:$P$300,15,FALSE)))</f>
        <v>9.4388880078170964E-2</v>
      </c>
      <c r="H92" s="238">
        <f t="shared" si="26"/>
        <v>0.4</v>
      </c>
      <c r="I92" s="238">
        <f t="shared" si="27"/>
        <v>2.35</v>
      </c>
      <c r="J92" s="238">
        <f>IF('Crisis Indicator Data'!G89="x","x",IF(LOG('Crisis Indicator Data'!G89)&lt;J$4,0,IF(LOG('Crisis Indicator Data'!G89)&gt;J$3,5,ROUND(5-(J$3-LOG('Crisis Indicator Data'!G89))/(J$3-J$4)*5,1))))</f>
        <v>4.3</v>
      </c>
      <c r="K92" s="142">
        <f>IF('Crisis Indicator Data'!G89="x","x",IF(B92="Regional crisis",('Crisis Indicator Data'!G89/VLOOKUP('Impact of the crisis'!$C92,'Regional Crises'!$B$1:$R$66,5,FALSE)),'Crisis Indicator Data'!G89/VLOOKUP('Impact of the crisis'!$E92,'Country Indicator Data'!$B$4:$P$300,14,FALSE)))</f>
        <v>7.185617547310208E-2</v>
      </c>
      <c r="L92" s="238">
        <f t="shared" si="28"/>
        <v>0.3</v>
      </c>
      <c r="M92" s="238">
        <f t="shared" si="29"/>
        <v>2.2999999999999998</v>
      </c>
      <c r="N92" s="238">
        <f t="shared" si="30"/>
        <v>2.2999999999999998</v>
      </c>
      <c r="O92" s="238">
        <f>IF('Crisis Indicator Data'!H89="x","x",IF('Crisis Indicator Data'!H89=0,0,IF(LOG('Crisis Indicator Data'!H89)&lt;O$4,0,IF(LOG('Crisis Indicator Data'!H89)&gt;O$3,5,ROUND(5-(O$3-LOG('Crisis Indicator Data'!H89))/(O$3-O$4)*5,1)))))</f>
        <v>4.4000000000000004</v>
      </c>
      <c r="P92" s="141">
        <f>IF('Crisis Indicator Data'!H89="x","x",'Crisis Indicator Data'!H89/'Crisis Indicator Data'!G89)</f>
        <v>0.68600718114169745</v>
      </c>
      <c r="Q92" s="238">
        <f t="shared" si="31"/>
        <v>3.4</v>
      </c>
      <c r="R92" s="238">
        <f t="shared" si="32"/>
        <v>3.9000000000000004</v>
      </c>
      <c r="S92" s="238">
        <f>IF('Crisis Indicator Data'!I89="x","x",IF('Crisis Indicator Data'!I89=0,0,IF(LOG('Crisis Indicator Data'!I89)&lt;S$4,0,IF(LOG('Crisis Indicator Data'!I89)&gt;S$3,5,ROUND(5-(S$3-LOG('Crisis Indicator Data'!I89))/(S$3-S$4)*5,1)))))</f>
        <v>5</v>
      </c>
      <c r="T92" s="141">
        <f>IF('Crisis Indicator Data'!H89="x","x",IF('Crisis Indicator Data'!I89="x","x",'Crisis Indicator Data'!I89/'Crisis Indicator Data'!H89))</f>
        <v>0.39126147310930742</v>
      </c>
      <c r="U92" s="238">
        <f t="shared" si="33"/>
        <v>5</v>
      </c>
      <c r="V92" s="238">
        <f t="shared" si="34"/>
        <v>5</v>
      </c>
      <c r="W92" s="238">
        <f>IF('Crisis Indicator Data'!L89="x","x",IF('Crisis Indicator Data'!L89=0,0,IF(LOG('Crisis Indicator Data'!L89)&lt;W$4,0,IF(LOG('Crisis Indicator Data'!L89)&gt;W$3,5,ROUND(5-(W$3-LOG('Crisis Indicator Data'!L89))/(W$3-W$4)*5,1)))))</f>
        <v>4.7</v>
      </c>
      <c r="X92" s="245">
        <f>IF(OR('Crisis Indicator Data'!L89="x",'Crisis Indicator Data'!H89="x"),"x",'Crisis Indicator Data'!L89/'Crisis Indicator Data'!H89)</f>
        <v>1.3904270651596753E-4</v>
      </c>
      <c r="Y92" s="238">
        <f t="shared" si="35"/>
        <v>5</v>
      </c>
      <c r="Z92" s="238">
        <f t="shared" si="36"/>
        <v>4.9000000000000004</v>
      </c>
      <c r="AA92" s="238">
        <f t="shared" si="37"/>
        <v>5</v>
      </c>
      <c r="AB92" s="246">
        <f t="shared" si="38"/>
        <v>4.5</v>
      </c>
    </row>
    <row r="93" spans="1:28" x14ac:dyDescent="0.35">
      <c r="A93" s="146" t="str">
        <f>'Crisis Indicator Data'!A90</f>
        <v>Venezuela Regional Crisis</v>
      </c>
      <c r="B93" s="147" t="str">
        <f>'Crisis Indicator Data'!B90</f>
        <v>Regional crisis</v>
      </c>
      <c r="C93" s="147" t="str">
        <f>'Crisis Indicator Data'!C90</f>
        <v>REG002</v>
      </c>
      <c r="D93" s="147" t="str">
        <f>'Crisis Indicator Data'!D90</f>
        <v>Venezuela,Brazil,Colombia,Ecuador,Peru,Trinidad and Tobago</v>
      </c>
      <c r="E93" s="148" t="str">
        <f>'Crisis Indicator Data'!E90</f>
        <v>VEN,BRA,COL,ECU,PER,TTO</v>
      </c>
      <c r="F93" s="244">
        <f>IF('Crisis Indicator Data'!F90="x","x",IF(LOG('Crisis Indicator Data'!F90)&lt;F$4,0,IF(LOG('Crisis Indicator Data'!F90)&gt;F$3,5,ROUND(5-(F$3-LOG('Crisis Indicator Data'!F90))/(F$3-F$4)*5,1))))</f>
        <v>5</v>
      </c>
      <c r="G93" s="142">
        <f>IF('Crisis Indicator Data'!F90="x","x",IF(B93="Regional crisis",('Crisis Indicator Data'!F90/VLOOKUP('Impact of the crisis'!$C93,'Regional Crises'!$B$1:$R$66,4,FALSE)),'Crisis Indicator Data'!F90/VLOOKUP('Impact of the crisis'!$E93,'Country Indicator Data'!$B$4:$P$300,15,FALSE)))</f>
        <v>0.12274879283154846</v>
      </c>
      <c r="H93" s="238">
        <f t="shared" si="26"/>
        <v>0.5</v>
      </c>
      <c r="I93" s="238">
        <f t="shared" si="27"/>
        <v>2.75</v>
      </c>
      <c r="J93" s="238">
        <f>IF('Crisis Indicator Data'!G90="x","x",IF(LOG('Crisis Indicator Data'!G90)&lt;J$4,0,IF(LOG('Crisis Indicator Data'!G90)&gt;J$3,5,ROUND(5-(J$3-LOG('Crisis Indicator Data'!G90))/(J$3-J$4)*5,1))))</f>
        <v>5</v>
      </c>
      <c r="K93" s="142">
        <f>IF('Crisis Indicator Data'!G90="x","x",IF(B93="Regional crisis",('Crisis Indicator Data'!G90/VLOOKUP('Impact of the crisis'!$C93,'Regional Crises'!$B$1:$R$66,5,FALSE)),'Crisis Indicator Data'!G90/VLOOKUP('Impact of the crisis'!$E93,'Country Indicator Data'!$B$4:$P$300,14,FALSE)))</f>
        <v>0.21593642687849826</v>
      </c>
      <c r="L93" s="238">
        <f t="shared" si="28"/>
        <v>1</v>
      </c>
      <c r="M93" s="238">
        <f t="shared" si="29"/>
        <v>3</v>
      </c>
      <c r="N93" s="238">
        <f t="shared" si="30"/>
        <v>2.9</v>
      </c>
      <c r="O93" s="238">
        <f>IF('Crisis Indicator Data'!H90="x","x",IF('Crisis Indicator Data'!H90=0,0,IF(LOG('Crisis Indicator Data'!H90)&lt;O$4,0,IF(LOG('Crisis Indicator Data'!H90)&gt;O$3,5,ROUND(5-(O$3-LOG('Crisis Indicator Data'!H90))/(O$3-O$4)*5,1)))))</f>
        <v>5</v>
      </c>
      <c r="P93" s="141">
        <f>IF('Crisis Indicator Data'!H90="x","x",'Crisis Indicator Data'!H90/'Crisis Indicator Data'!G90)</f>
        <v>0.48263969672501333</v>
      </c>
      <c r="Q93" s="238">
        <f t="shared" si="31"/>
        <v>2.4</v>
      </c>
      <c r="R93" s="238">
        <f t="shared" si="32"/>
        <v>3.7</v>
      </c>
      <c r="S93" s="238">
        <f>IF('Crisis Indicator Data'!I90="x","x",IF('Crisis Indicator Data'!I90=0,0,IF(LOG('Crisis Indicator Data'!I90)&lt;S$4,0,IF(LOG('Crisis Indicator Data'!I90)&gt;S$3,5,ROUND(5-(S$3-LOG('Crisis Indicator Data'!I90))/(S$3-S$4)*5,1)))))</f>
        <v>5</v>
      </c>
      <c r="T93" s="141">
        <f>IF('Crisis Indicator Data'!H90="x","x",IF('Crisis Indicator Data'!I90="x","x",'Crisis Indicator Data'!I90/'Crisis Indicator Data'!H90))</f>
        <v>0.15434129189587706</v>
      </c>
      <c r="U93" s="238">
        <f t="shared" si="33"/>
        <v>5</v>
      </c>
      <c r="V93" s="238">
        <f t="shared" si="34"/>
        <v>5</v>
      </c>
      <c r="W93" s="238" t="str">
        <f>IF('Crisis Indicator Data'!L90="x","x",IF('Crisis Indicator Data'!L90=0,0,IF(LOG('Crisis Indicator Data'!L90)&lt;W$4,0,IF(LOG('Crisis Indicator Data'!L90)&gt;W$3,5,ROUND(5-(W$3-LOG('Crisis Indicator Data'!L90))/(W$3-W$4)*5,1)))))</f>
        <v>x</v>
      </c>
      <c r="X93" s="245" t="str">
        <f>IF(OR('Crisis Indicator Data'!L90="x",'Crisis Indicator Data'!H90="x"),"x",'Crisis Indicator Data'!L90/'Crisis Indicator Data'!H90)</f>
        <v>x</v>
      </c>
      <c r="Y93" s="238" t="str">
        <f t="shared" si="35"/>
        <v>x</v>
      </c>
      <c r="Z93" s="238" t="str">
        <f t="shared" si="36"/>
        <v>x</v>
      </c>
      <c r="AA93" s="238">
        <f t="shared" si="37"/>
        <v>5</v>
      </c>
      <c r="AB93" s="246">
        <f t="shared" si="38"/>
        <v>4.5</v>
      </c>
    </row>
    <row r="94" spans="1:28" x14ac:dyDescent="0.35">
      <c r="A94" s="146" t="str">
        <f>'Crisis Indicator Data'!A91</f>
        <v>Regional Kashmir conflict</v>
      </c>
      <c r="B94" s="147" t="str">
        <f>'Crisis Indicator Data'!B91</f>
        <v>Regional crisis</v>
      </c>
      <c r="C94" s="147" t="str">
        <f>'Crisis Indicator Data'!C91</f>
        <v>REG003</v>
      </c>
      <c r="D94" s="147" t="str">
        <f>'Crisis Indicator Data'!D91</f>
        <v>India,Pakistan</v>
      </c>
      <c r="E94" s="148" t="str">
        <f>'Crisis Indicator Data'!E91</f>
        <v>IND,PAK</v>
      </c>
      <c r="F94" s="244">
        <f>IF('Crisis Indicator Data'!F91="x","x",IF(LOG('Crisis Indicator Data'!F91)&lt;F$4,0,IF(LOG('Crisis Indicator Data'!F91)&gt;F$3,5,ROUND(5-(F$3-LOG('Crisis Indicator Data'!F91))/(F$3-F$4)*5,1))))</f>
        <v>4</v>
      </c>
      <c r="G94" s="142">
        <f>IF('Crisis Indicator Data'!F91="x","x",IF(B94="Regional crisis",('Crisis Indicator Data'!F91/VLOOKUP('Impact of the crisis'!$C94,'Regional Crises'!$B$1:$R$66,4,FALSE)),'Crisis Indicator Data'!F91/VLOOKUP('Impact of the crisis'!$E94,'Country Indicator Data'!$B$4:$P$300,15,FALSE)))</f>
        <v>6.2908278958459643E-2</v>
      </c>
      <c r="H94" s="238">
        <f t="shared" si="26"/>
        <v>0.2</v>
      </c>
      <c r="I94" s="238">
        <f t="shared" si="27"/>
        <v>2.1</v>
      </c>
      <c r="J94" s="238">
        <f>IF('Crisis Indicator Data'!G91="x","x",IF(LOG('Crisis Indicator Data'!G91)&lt;J$4,0,IF(LOG('Crisis Indicator Data'!G91)&gt;J$3,5,ROUND(5-(J$3-LOG('Crisis Indicator Data'!G91))/(J$3-J$4)*5,1))))</f>
        <v>4.0999999999999996</v>
      </c>
      <c r="K94" s="142">
        <f>IF('Crisis Indicator Data'!G91="x","x",IF(B94="Regional crisis",('Crisis Indicator Data'!G91/VLOOKUP('Impact of the crisis'!$C94,'Regional Crises'!$B$1:$R$66,5,FALSE)),'Crisis Indicator Data'!G91/VLOOKUP('Impact of the crisis'!$E94,'Country Indicator Data'!$B$4:$P$300,14,FALSE)))</f>
        <v>1.0877929793786052E-2</v>
      </c>
      <c r="L94" s="238">
        <f t="shared" si="28"/>
        <v>0</v>
      </c>
      <c r="M94" s="238">
        <f t="shared" si="29"/>
        <v>2.0499999999999998</v>
      </c>
      <c r="N94" s="238">
        <f t="shared" si="30"/>
        <v>2.1</v>
      </c>
      <c r="O94" s="238">
        <f>IF('Crisis Indicator Data'!H91="x","x",IF('Crisis Indicator Data'!H91=0,0,IF(LOG('Crisis Indicator Data'!H91)&lt;O$4,0,IF(LOG('Crisis Indicator Data'!H91)&gt;O$3,5,ROUND(5-(O$3-LOG('Crisis Indicator Data'!H91))/(O$3-O$4)*5,1)))))</f>
        <v>4.5999999999999996</v>
      </c>
      <c r="P94" s="141">
        <f>IF('Crisis Indicator Data'!H91="x","x",'Crisis Indicator Data'!H91/'Crisis Indicator Data'!G91)</f>
        <v>1</v>
      </c>
      <c r="Q94" s="238">
        <f t="shared" si="31"/>
        <v>5</v>
      </c>
      <c r="R94" s="238">
        <f t="shared" si="32"/>
        <v>4.8</v>
      </c>
      <c r="S94" s="238" t="str">
        <f>IF('Crisis Indicator Data'!I91="x","x",IF('Crisis Indicator Data'!I91=0,0,IF(LOG('Crisis Indicator Data'!I91)&lt;S$4,0,IF(LOG('Crisis Indicator Data'!I91)&gt;S$3,5,ROUND(5-(S$3-LOG('Crisis Indicator Data'!I91))/(S$3-S$4)*5,1)))))</f>
        <v>x</v>
      </c>
      <c r="T94" s="141" t="str">
        <f>IF('Crisis Indicator Data'!H91="x","x",IF('Crisis Indicator Data'!I91="x","x",'Crisis Indicator Data'!I91/'Crisis Indicator Data'!H91))</f>
        <v>x</v>
      </c>
      <c r="U94" s="238" t="str">
        <f t="shared" si="33"/>
        <v>x</v>
      </c>
      <c r="V94" s="238" t="str">
        <f t="shared" si="34"/>
        <v>x</v>
      </c>
      <c r="W94" s="238">
        <f>IF('Crisis Indicator Data'!L91="x","x",IF('Crisis Indicator Data'!L91=0,0,IF(LOG('Crisis Indicator Data'!L91)&lt;W$4,0,IF(LOG('Crisis Indicator Data'!L91)&gt;W$3,5,ROUND(5-(W$3-LOG('Crisis Indicator Data'!L91))/(W$3-W$4)*5,1)))))</f>
        <v>3.9</v>
      </c>
      <c r="X94" s="245">
        <f>IF(OR('Crisis Indicator Data'!L91="x",'Crisis Indicator Data'!H91="x"),"x",'Crisis Indicator Data'!L91/'Crisis Indicator Data'!H91)</f>
        <v>3.1369548584544758E-5</v>
      </c>
      <c r="Y94" s="238">
        <f t="shared" si="35"/>
        <v>1.6</v>
      </c>
      <c r="Z94" s="238">
        <f t="shared" si="36"/>
        <v>2.8</v>
      </c>
      <c r="AA94" s="238">
        <f t="shared" si="37"/>
        <v>2.8</v>
      </c>
      <c r="AB94" s="246">
        <f t="shared" si="38"/>
        <v>4</v>
      </c>
    </row>
    <row r="95" spans="1:28" x14ac:dyDescent="0.35">
      <c r="A95" s="146" t="str">
        <f>'Crisis Indicator Data'!A92</f>
        <v>Syrian Regional Crisis</v>
      </c>
      <c r="B95" s="147" t="str">
        <f>'Crisis Indicator Data'!B92</f>
        <v>Regional crisis</v>
      </c>
      <c r="C95" s="147" t="str">
        <f>'Crisis Indicator Data'!C92</f>
        <v>REG004</v>
      </c>
      <c r="D95" s="147" t="str">
        <f>'Crisis Indicator Data'!D92</f>
        <v>Syria,Turkey,Iraq,Egypt,Jordan,Lebanon</v>
      </c>
      <c r="E95" s="148" t="str">
        <f>'Crisis Indicator Data'!E92</f>
        <v>SYR,TUR,IRQ,EGY,JOR,LBN</v>
      </c>
      <c r="F95" s="244">
        <f>IF('Crisis Indicator Data'!F92="x","x",IF(LOG('Crisis Indicator Data'!F92)&lt;F$4,0,IF(LOG('Crisis Indicator Data'!F92)&gt;F$3,5,ROUND(5-(F$3-LOG('Crisis Indicator Data'!F92))/(F$3-F$4)*5,1))))</f>
        <v>4.5</v>
      </c>
      <c r="G95" s="142">
        <f>IF('Crisis Indicator Data'!F92="x","x",IF(B95="Regional crisis",('Crisis Indicator Data'!F92/VLOOKUP('Impact of the crisis'!$C95,'Regional Crises'!$B$1:$R$66,4,FALSE)),'Crisis Indicator Data'!F92/VLOOKUP('Impact of the crisis'!$E95,'Country Indicator Data'!$B$4:$P$300,15,FALSE)))</f>
        <v>0.20128080127636944</v>
      </c>
      <c r="H95" s="238">
        <f t="shared" si="26"/>
        <v>0.9</v>
      </c>
      <c r="I95" s="238">
        <f t="shared" si="27"/>
        <v>2.7</v>
      </c>
      <c r="J95" s="238">
        <f>IF('Crisis Indicator Data'!G92="x","x",IF(LOG('Crisis Indicator Data'!G92)&lt;J$4,0,IF(LOG('Crisis Indicator Data'!G92)&gt;J$3,5,ROUND(5-(J$3-LOG('Crisis Indicator Data'!G92))/(J$3-J$4)*5,1))))</f>
        <v>5</v>
      </c>
      <c r="K95" s="142">
        <f>IF('Crisis Indicator Data'!G92="x","x",IF(B95="Regional crisis",('Crisis Indicator Data'!G92/VLOOKUP('Impact of the crisis'!$C95,'Regional Crises'!$B$1:$R$66,5,FALSE)),'Crisis Indicator Data'!G92/VLOOKUP('Impact of the crisis'!$E95,'Country Indicator Data'!$B$4:$P$300,14,FALSE)))</f>
        <v>0.3753907436529389</v>
      </c>
      <c r="L95" s="238">
        <f t="shared" si="28"/>
        <v>1.8</v>
      </c>
      <c r="M95" s="238">
        <f t="shared" si="29"/>
        <v>3.4</v>
      </c>
      <c r="N95" s="238">
        <f t="shared" si="30"/>
        <v>3.1</v>
      </c>
      <c r="O95" s="238">
        <f>IF('Crisis Indicator Data'!H92="x","x",IF('Crisis Indicator Data'!H92=0,0,IF(LOG('Crisis Indicator Data'!H92)&lt;O$4,0,IF(LOG('Crisis Indicator Data'!H92)&gt;O$3,5,ROUND(5-(O$3-LOG('Crisis Indicator Data'!H92))/(O$3-O$4)*5,1)))))</f>
        <v>5</v>
      </c>
      <c r="P95" s="141">
        <f>IF('Crisis Indicator Data'!H92="x","x",'Crisis Indicator Data'!H92/'Crisis Indicator Data'!G92)</f>
        <v>0.309273598820059</v>
      </c>
      <c r="Q95" s="238">
        <f t="shared" si="31"/>
        <v>1.5</v>
      </c>
      <c r="R95" s="238">
        <f t="shared" si="32"/>
        <v>3.25</v>
      </c>
      <c r="S95" s="238">
        <f>IF('Crisis Indicator Data'!I92="x","x",IF('Crisis Indicator Data'!I92=0,0,IF(LOG('Crisis Indicator Data'!I92)&lt;S$4,0,IF(LOG('Crisis Indicator Data'!I92)&gt;S$3,5,ROUND(5-(S$3-LOG('Crisis Indicator Data'!I92))/(S$3-S$4)*5,1)))))</f>
        <v>5</v>
      </c>
      <c r="T95" s="141">
        <f>IF('Crisis Indicator Data'!H92="x","x",IF('Crisis Indicator Data'!I92="x","x",'Crisis Indicator Data'!I92/'Crisis Indicator Data'!H92))</f>
        <v>0.75565490975327043</v>
      </c>
      <c r="U95" s="238">
        <f t="shared" si="33"/>
        <v>5</v>
      </c>
      <c r="V95" s="238">
        <f t="shared" si="34"/>
        <v>5</v>
      </c>
      <c r="W95" s="238">
        <f>IF('Crisis Indicator Data'!L92="x","x",IF('Crisis Indicator Data'!L92=0,0,IF(LOG('Crisis Indicator Data'!L92)&lt;W$4,0,IF(LOG('Crisis Indicator Data'!L92)&gt;W$3,5,ROUND(5-(W$3-LOG('Crisis Indicator Data'!L92))/(W$3-W$4)*5,1)))))</f>
        <v>5</v>
      </c>
      <c r="X95" s="245">
        <f>IF(OR('Crisis Indicator Data'!L92="x",'Crisis Indicator Data'!H92="x"),"x",'Crisis Indicator Data'!L92/'Crisis Indicator Data'!H92)</f>
        <v>1.0077827454876635E-4</v>
      </c>
      <c r="Y95" s="238">
        <f t="shared" si="35"/>
        <v>5</v>
      </c>
      <c r="Z95" s="238">
        <f t="shared" si="36"/>
        <v>5</v>
      </c>
      <c r="AA95" s="238">
        <f t="shared" si="37"/>
        <v>5</v>
      </c>
      <c r="AB95" s="246">
        <f t="shared" si="38"/>
        <v>4.3</v>
      </c>
    </row>
    <row r="96" spans="1:28" x14ac:dyDescent="0.35">
      <c r="A96" s="146" t="str">
        <f>'Crisis Indicator Data'!A93</f>
        <v xml:space="preserve">Eastern Mediterranean Route </v>
      </c>
      <c r="B96" s="147" t="str">
        <f>'Crisis Indicator Data'!B93</f>
        <v>Regional crisis</v>
      </c>
      <c r="C96" s="147" t="str">
        <f>'Crisis Indicator Data'!C93</f>
        <v>REG006</v>
      </c>
      <c r="D96" s="147" t="str">
        <f>'Crisis Indicator Data'!D93</f>
        <v>Turkey,Greece</v>
      </c>
      <c r="E96" s="148" t="str">
        <f>'Crisis Indicator Data'!E93</f>
        <v>TUR,GRC</v>
      </c>
      <c r="F96" s="244">
        <f>IF('Crisis Indicator Data'!F93="x","x",IF(LOG('Crisis Indicator Data'!F93)&lt;F$4,0,IF(LOG('Crisis Indicator Data'!F93)&gt;F$3,5,ROUND(5-(F$3-LOG('Crisis Indicator Data'!F93))/(F$3-F$4)*5,1))))</f>
        <v>3.8</v>
      </c>
      <c r="G96" s="142">
        <f>IF('Crisis Indicator Data'!F93="x","x",IF(B96="Regional crisis",('Crisis Indicator Data'!F93/VLOOKUP('Impact of the crisis'!$C96,'Regional Crises'!$B$1:$R$66,4,FALSE)),'Crisis Indicator Data'!F93/VLOOKUP('Impact of the crisis'!$E96,'Country Indicator Data'!$B$4:$P$300,15,FALSE)))</f>
        <v>0.20129322337595851</v>
      </c>
      <c r="H96" s="238">
        <f t="shared" si="26"/>
        <v>0.9</v>
      </c>
      <c r="I96" s="238">
        <f t="shared" si="27"/>
        <v>2.35</v>
      </c>
      <c r="J96" s="238">
        <f>IF('Crisis Indicator Data'!G93="x","x",IF(LOG('Crisis Indicator Data'!G93)&lt;J$4,0,IF(LOG('Crisis Indicator Data'!G93)&gt;J$3,5,ROUND(5-(J$3-LOG('Crisis Indicator Data'!G93))/(J$3-J$4)*5,1))))</f>
        <v>5</v>
      </c>
      <c r="K96" s="142">
        <f>IF('Crisis Indicator Data'!G93="x","x",IF(B96="Regional crisis",('Crisis Indicator Data'!G93/VLOOKUP('Impact of the crisis'!$C96,'Regional Crises'!$B$1:$R$66,5,FALSE)),'Crisis Indicator Data'!G93/VLOOKUP('Impact of the crisis'!$E96,'Country Indicator Data'!$B$4:$P$300,14,FALSE)))</f>
        <v>0.39952956989247312</v>
      </c>
      <c r="L96" s="238">
        <f t="shared" si="28"/>
        <v>2</v>
      </c>
      <c r="M96" s="238">
        <f t="shared" si="29"/>
        <v>3.5</v>
      </c>
      <c r="N96" s="238">
        <f t="shared" si="30"/>
        <v>3</v>
      </c>
      <c r="O96" s="238">
        <f>IF('Crisis Indicator Data'!H93="x","x",IF('Crisis Indicator Data'!H93=0,0,IF(LOG('Crisis Indicator Data'!H93)&lt;O$4,0,IF(LOG('Crisis Indicator Data'!H93)&gt;O$3,5,ROUND(5-(O$3-LOG('Crisis Indicator Data'!H93))/(O$3-O$4)*5,1)))))</f>
        <v>3.8</v>
      </c>
      <c r="P96" s="141">
        <f>IF('Crisis Indicator Data'!H93="x","x",'Crisis Indicator Data'!H93/'Crisis Indicator Data'!G93)</f>
        <v>0.15816862910008411</v>
      </c>
      <c r="Q96" s="238">
        <f t="shared" si="31"/>
        <v>0.7</v>
      </c>
      <c r="R96" s="238">
        <f t="shared" si="32"/>
        <v>2.25</v>
      </c>
      <c r="S96" s="238">
        <f>IF('Crisis Indicator Data'!I93="x","x",IF('Crisis Indicator Data'!I93=0,0,IF(LOG('Crisis Indicator Data'!I93)&lt;S$4,0,IF(LOG('Crisis Indicator Data'!I93)&gt;S$3,5,ROUND(5-(S$3-LOG('Crisis Indicator Data'!I93))/(S$3-S$4)*5,1)))))</f>
        <v>5</v>
      </c>
      <c r="T96" s="141">
        <f>IF('Crisis Indicator Data'!H93="x","x",IF('Crisis Indicator Data'!I93="x","x",'Crisis Indicator Data'!I93/'Crisis Indicator Data'!H93))</f>
        <v>0.70089730807577266</v>
      </c>
      <c r="U96" s="238">
        <f t="shared" si="33"/>
        <v>5</v>
      </c>
      <c r="V96" s="238">
        <f t="shared" si="34"/>
        <v>5</v>
      </c>
      <c r="W96" s="238">
        <f>IF('Crisis Indicator Data'!L93="x","x",IF('Crisis Indicator Data'!L93=0,0,IF(LOG('Crisis Indicator Data'!L93)&lt;W$4,0,IF(LOG('Crisis Indicator Data'!L93)&gt;W$3,5,ROUND(5-(W$3-LOG('Crisis Indicator Data'!L93))/(W$3-W$4)*5,1)))))</f>
        <v>2.6</v>
      </c>
      <c r="X96" s="245">
        <f>IF(OR('Crisis Indicator Data'!L93="x",'Crisis Indicator Data'!H93="x"),"x",'Crisis Indicator Data'!L93/'Crisis Indicator Data'!H93)</f>
        <v>1.1797939514788967E-5</v>
      </c>
      <c r="Y96" s="238">
        <f t="shared" si="35"/>
        <v>0.6</v>
      </c>
      <c r="Z96" s="238">
        <f t="shared" si="36"/>
        <v>1.6</v>
      </c>
      <c r="AA96" s="238">
        <f t="shared" si="37"/>
        <v>3.8</v>
      </c>
      <c r="AB96" s="246">
        <f t="shared" si="38"/>
        <v>3.1</v>
      </c>
    </row>
    <row r="97" spans="1:28" x14ac:dyDescent="0.35">
      <c r="A97" s="146" t="str">
        <f>'Crisis Indicator Data'!A94</f>
        <v>Central Mediterranean Route</v>
      </c>
      <c r="B97" s="147" t="str">
        <f>'Crisis Indicator Data'!B94</f>
        <v>Regional crisis</v>
      </c>
      <c r="C97" s="147" t="str">
        <f>'Crisis Indicator Data'!C94</f>
        <v>REG007</v>
      </c>
      <c r="D97" s="147" t="str">
        <f>'Crisis Indicator Data'!D94</f>
        <v>Algeria,Tunisia,Libya,Italy</v>
      </c>
      <c r="E97" s="148" t="str">
        <f>'Crisis Indicator Data'!E94</f>
        <v>DZA,TUN,LBY,ITA</v>
      </c>
      <c r="F97" s="244" t="str">
        <f>IF('Crisis Indicator Data'!F94="x","x",IF(LOG('Crisis Indicator Data'!F94)&lt;F$4,0,IF(LOG('Crisis Indicator Data'!F94)&gt;F$3,5,ROUND(5-(F$3-LOG('Crisis Indicator Data'!F94))/(F$3-F$4)*5,1))))</f>
        <v>x</v>
      </c>
      <c r="G97" s="142" t="str">
        <f>IF('Crisis Indicator Data'!F94="x","x",IF(B97="Regional crisis",('Crisis Indicator Data'!F94/VLOOKUP('Impact of the crisis'!$C97,'Regional Crises'!$B$1:$R$66,4,FALSE)),'Crisis Indicator Data'!F94/VLOOKUP('Impact of the crisis'!$E97,'Country Indicator Data'!$B$4:$P$300,15,FALSE)))</f>
        <v>x</v>
      </c>
      <c r="H97" s="238" t="str">
        <f t="shared" si="26"/>
        <v>x</v>
      </c>
      <c r="I97" s="238" t="str">
        <f t="shared" si="27"/>
        <v>x</v>
      </c>
      <c r="J97" s="238" t="str">
        <f>IF('Crisis Indicator Data'!G94="x","x",IF(LOG('Crisis Indicator Data'!G94)&lt;J$4,0,IF(LOG('Crisis Indicator Data'!G94)&gt;J$3,5,ROUND(5-(J$3-LOG('Crisis Indicator Data'!G94))/(J$3-J$4)*5,1))))</f>
        <v>x</v>
      </c>
      <c r="K97" s="142" t="str">
        <f>IF('Crisis Indicator Data'!G94="x","x",IF(B97="Regional crisis",('Crisis Indicator Data'!G94/VLOOKUP('Impact of the crisis'!$C97,'Regional Crises'!$B$1:$R$66,5,FALSE)),'Crisis Indicator Data'!G94/VLOOKUP('Impact of the crisis'!$E97,'Country Indicator Data'!$B$4:$P$300,14,FALSE)))</f>
        <v>x</v>
      </c>
      <c r="L97" s="238" t="str">
        <f t="shared" si="28"/>
        <v>x</v>
      </c>
      <c r="M97" s="238" t="str">
        <f t="shared" si="29"/>
        <v>x</v>
      </c>
      <c r="N97" s="238" t="str">
        <f t="shared" si="30"/>
        <v>x</v>
      </c>
      <c r="O97" s="238" t="str">
        <f>IF('Crisis Indicator Data'!H94="x","x",IF('Crisis Indicator Data'!H94=0,0,IF(LOG('Crisis Indicator Data'!H94)&lt;O$4,0,IF(LOG('Crisis Indicator Data'!H94)&gt;O$3,5,ROUND(5-(O$3-LOG('Crisis Indicator Data'!H94))/(O$3-O$4)*5,1)))))</f>
        <v>x</v>
      </c>
      <c r="P97" s="141" t="str">
        <f>IF('Crisis Indicator Data'!H94="x","x",'Crisis Indicator Data'!H94/'Crisis Indicator Data'!G94)</f>
        <v>x</v>
      </c>
      <c r="Q97" s="238" t="str">
        <f t="shared" si="31"/>
        <v>x</v>
      </c>
      <c r="R97" s="238" t="str">
        <f t="shared" si="32"/>
        <v>x</v>
      </c>
      <c r="S97" s="238" t="str">
        <f>IF('Crisis Indicator Data'!I94="x","x",IF('Crisis Indicator Data'!I94=0,0,IF(LOG('Crisis Indicator Data'!I94)&lt;S$4,0,IF(LOG('Crisis Indicator Data'!I94)&gt;S$3,5,ROUND(5-(S$3-LOG('Crisis Indicator Data'!I94))/(S$3-S$4)*5,1)))))</f>
        <v>x</v>
      </c>
      <c r="T97" s="141" t="str">
        <f>IF('Crisis Indicator Data'!H94="x","x",IF('Crisis Indicator Data'!I94="x","x",'Crisis Indicator Data'!I94/'Crisis Indicator Data'!H94))</f>
        <v>x</v>
      </c>
      <c r="U97" s="238" t="str">
        <f t="shared" si="33"/>
        <v>x</v>
      </c>
      <c r="V97" s="238" t="str">
        <f t="shared" si="34"/>
        <v>x</v>
      </c>
      <c r="W97" s="238">
        <f>IF('Crisis Indicator Data'!L94="x","x",IF('Crisis Indicator Data'!L94=0,0,IF(LOG('Crisis Indicator Data'!L94)&lt;W$4,0,IF(LOG('Crisis Indicator Data'!L94)&gt;W$3,5,ROUND(5-(W$3-LOG('Crisis Indicator Data'!L94))/(W$3-W$4)*5,1)))))</f>
        <v>4</v>
      </c>
      <c r="X97" s="245" t="str">
        <f>IF(OR('Crisis Indicator Data'!L94="x",'Crisis Indicator Data'!H94="x"),"x",'Crisis Indicator Data'!L94/'Crisis Indicator Data'!H94)</f>
        <v>x</v>
      </c>
      <c r="Y97" s="238" t="str">
        <f t="shared" si="35"/>
        <v>x</v>
      </c>
      <c r="Z97" s="238">
        <f t="shared" si="36"/>
        <v>4</v>
      </c>
      <c r="AA97" s="238">
        <f t="shared" si="37"/>
        <v>4</v>
      </c>
      <c r="AB97" s="246">
        <f t="shared" si="38"/>
        <v>4</v>
      </c>
    </row>
    <row r="98" spans="1:28" x14ac:dyDescent="0.35">
      <c r="A98" s="146" t="str">
        <f>'Crisis Indicator Data'!A95</f>
        <v>Western Mediterranean Route</v>
      </c>
      <c r="B98" s="147" t="str">
        <f>'Crisis Indicator Data'!B95</f>
        <v>Regional crisis</v>
      </c>
      <c r="C98" s="147" t="str">
        <f>'Crisis Indicator Data'!C95</f>
        <v>REG008</v>
      </c>
      <c r="D98" s="147" t="str">
        <f>'Crisis Indicator Data'!D95</f>
        <v>Algeria,Morocco,Spain</v>
      </c>
      <c r="E98" s="148" t="str">
        <f>'Crisis Indicator Data'!E95</f>
        <v>DZA,MAR,ESP</v>
      </c>
      <c r="F98" s="244" t="str">
        <f>IF('Crisis Indicator Data'!F95="x","x",IF(LOG('Crisis Indicator Data'!F95)&lt;F$4,0,IF(LOG('Crisis Indicator Data'!F95)&gt;F$3,5,ROUND(5-(F$3-LOG('Crisis Indicator Data'!F95))/(F$3-F$4)*5,1))))</f>
        <v>x</v>
      </c>
      <c r="G98" s="142" t="str">
        <f>IF('Crisis Indicator Data'!F95="x","x",IF(B98="Regional crisis",('Crisis Indicator Data'!F95/VLOOKUP('Impact of the crisis'!$C98,'Regional Crises'!$B$1:$R$66,4,FALSE)),'Crisis Indicator Data'!F95/VLOOKUP('Impact of the crisis'!$E98,'Country Indicator Data'!$B$4:$P$300,15,FALSE)))</f>
        <v>x</v>
      </c>
      <c r="H98" s="238" t="str">
        <f t="shared" si="26"/>
        <v>x</v>
      </c>
      <c r="I98" s="238" t="str">
        <f t="shared" si="27"/>
        <v>x</v>
      </c>
      <c r="J98" s="238" t="str">
        <f>IF('Crisis Indicator Data'!G95="x","x",IF(LOG('Crisis Indicator Data'!G95)&lt;J$4,0,IF(LOG('Crisis Indicator Data'!G95)&gt;J$3,5,ROUND(5-(J$3-LOG('Crisis Indicator Data'!G95))/(J$3-J$4)*5,1))))</f>
        <v>x</v>
      </c>
      <c r="K98" s="142" t="str">
        <f>IF('Crisis Indicator Data'!G95="x","x",IF(B98="Regional crisis",('Crisis Indicator Data'!G95/VLOOKUP('Impact of the crisis'!$C98,'Regional Crises'!$B$1:$R$66,5,FALSE)),'Crisis Indicator Data'!G95/VLOOKUP('Impact of the crisis'!$E98,'Country Indicator Data'!$B$4:$P$300,14,FALSE)))</f>
        <v>x</v>
      </c>
      <c r="L98" s="238" t="str">
        <f t="shared" si="28"/>
        <v>x</v>
      </c>
      <c r="M98" s="238" t="str">
        <f t="shared" si="29"/>
        <v>x</v>
      </c>
      <c r="N98" s="238" t="str">
        <f t="shared" si="30"/>
        <v>x</v>
      </c>
      <c r="O98" s="238" t="str">
        <f>IF('Crisis Indicator Data'!H95="x","x",IF('Crisis Indicator Data'!H95=0,0,IF(LOG('Crisis Indicator Data'!H95)&lt;O$4,0,IF(LOG('Crisis Indicator Data'!H95)&gt;O$3,5,ROUND(5-(O$3-LOG('Crisis Indicator Data'!H95))/(O$3-O$4)*5,1)))))</f>
        <v>x</v>
      </c>
      <c r="P98" s="141" t="str">
        <f>IF('Crisis Indicator Data'!H95="x","x",'Crisis Indicator Data'!H95/'Crisis Indicator Data'!G95)</f>
        <v>x</v>
      </c>
      <c r="Q98" s="238" t="str">
        <f t="shared" si="31"/>
        <v>x</v>
      </c>
      <c r="R98" s="238" t="str">
        <f t="shared" si="32"/>
        <v>x</v>
      </c>
      <c r="S98" s="238" t="str">
        <f>IF('Crisis Indicator Data'!I95="x","x",IF('Crisis Indicator Data'!I95=0,0,IF(LOG('Crisis Indicator Data'!I95)&lt;S$4,0,IF(LOG('Crisis Indicator Data'!I95)&gt;S$3,5,ROUND(5-(S$3-LOG('Crisis Indicator Data'!I95))/(S$3-S$4)*5,1)))))</f>
        <v>x</v>
      </c>
      <c r="T98" s="141" t="str">
        <f>IF('Crisis Indicator Data'!H95="x","x",IF('Crisis Indicator Data'!I95="x","x",'Crisis Indicator Data'!I95/'Crisis Indicator Data'!H95))</f>
        <v>x</v>
      </c>
      <c r="U98" s="238" t="str">
        <f t="shared" si="33"/>
        <v>x</v>
      </c>
      <c r="V98" s="238" t="str">
        <f t="shared" si="34"/>
        <v>x</v>
      </c>
      <c r="W98" s="238">
        <f>IF('Crisis Indicator Data'!L95="x","x",IF('Crisis Indicator Data'!L95=0,0,IF(LOG('Crisis Indicator Data'!L95)&lt;W$4,0,IF(LOG('Crisis Indicator Data'!L95)&gt;W$3,5,ROUND(5-(W$3-LOG('Crisis Indicator Data'!L95))/(W$3-W$4)*5,1)))))</f>
        <v>3.2</v>
      </c>
      <c r="X98" s="245" t="str">
        <f>IF(OR('Crisis Indicator Data'!L95="x",'Crisis Indicator Data'!H95="x"),"x",'Crisis Indicator Data'!L95/'Crisis Indicator Data'!H95)</f>
        <v>x</v>
      </c>
      <c r="Y98" s="238" t="str">
        <f t="shared" si="35"/>
        <v>x</v>
      </c>
      <c r="Z98" s="238">
        <f t="shared" si="36"/>
        <v>3.2</v>
      </c>
      <c r="AA98" s="238">
        <f t="shared" si="37"/>
        <v>3.2</v>
      </c>
      <c r="AB98" s="246">
        <f t="shared" si="38"/>
        <v>3.2</v>
      </c>
    </row>
    <row r="99" spans="1:28" x14ac:dyDescent="0.35">
      <c r="A99" s="146" t="str">
        <f>'Crisis Indicator Data'!A96</f>
        <v>Rohingya Regional Crisis</v>
      </c>
      <c r="B99" s="147" t="str">
        <f>'Crisis Indicator Data'!B96</f>
        <v>Regional crisis</v>
      </c>
      <c r="C99" s="147" t="str">
        <f>'Crisis Indicator Data'!C96</f>
        <v>REG011</v>
      </c>
      <c r="D99" s="147" t="str">
        <f>'Crisis Indicator Data'!D96</f>
        <v>Bangladesh,Myanmar</v>
      </c>
      <c r="E99" s="148" t="str">
        <f>'Crisis Indicator Data'!E96</f>
        <v>BGD,MMR</v>
      </c>
      <c r="F99" s="244">
        <f>IF('Crisis Indicator Data'!F96="x","x",IF(LOG('Crisis Indicator Data'!F96)&lt;F$4,0,IF(LOG('Crisis Indicator Data'!F96)&gt;F$3,5,ROUND(5-(F$3-LOG('Crisis Indicator Data'!F96))/(F$3-F$4)*5,1))))</f>
        <v>2.8</v>
      </c>
      <c r="G99" s="142">
        <f>IF('Crisis Indicator Data'!F96="x","x",IF(B99="Regional crisis",('Crisis Indicator Data'!F96/VLOOKUP('Impact of the crisis'!$C99,'Regional Crises'!$B$1:$R$66,4,FALSE)),'Crisis Indicator Data'!F96/VLOOKUP('Impact of the crisis'!$E99,'Country Indicator Data'!$B$4:$P$300,15,FALSE)))</f>
        <v>5.8100223428024261E-2</v>
      </c>
      <c r="H99" s="238">
        <f t="shared" si="26"/>
        <v>0.2</v>
      </c>
      <c r="I99" s="238">
        <f t="shared" si="27"/>
        <v>1.5</v>
      </c>
      <c r="J99" s="238">
        <f>IF('Crisis Indicator Data'!G96="x","x",IF(LOG('Crisis Indicator Data'!G96)&lt;J$4,0,IF(LOG('Crisis Indicator Data'!G96)&gt;J$3,5,ROUND(5-(J$3-LOG('Crisis Indicator Data'!G96))/(J$3-J$4)*5,1))))</f>
        <v>2.4</v>
      </c>
      <c r="K99" s="142">
        <f>IF('Crisis Indicator Data'!G96="x","x",IF(B99="Regional crisis",('Crisis Indicator Data'!G96/VLOOKUP('Impact of the crisis'!$C99,'Regional Crises'!$B$1:$R$66,5,FALSE)),'Crisis Indicator Data'!G96/VLOOKUP('Impact of the crisis'!$E99,'Country Indicator Data'!$B$4:$P$300,14,FALSE)))</f>
        <v>2.6885478449472158E-2</v>
      </c>
      <c r="L99" s="238">
        <f t="shared" si="28"/>
        <v>0.1</v>
      </c>
      <c r="M99" s="238">
        <f t="shared" si="29"/>
        <v>1.25</v>
      </c>
      <c r="N99" s="238">
        <f t="shared" si="30"/>
        <v>1.4</v>
      </c>
      <c r="O99" s="238">
        <f>IF('Crisis Indicator Data'!H96="x","x",IF('Crisis Indicator Data'!H96=0,0,IF(LOG('Crisis Indicator Data'!H96)&lt;O$4,0,IF(LOG('Crisis Indicator Data'!H96)&gt;O$3,5,ROUND(5-(O$3-LOG('Crisis Indicator Data'!H96))/(O$3-O$4)*5,1)))))</f>
        <v>3.3</v>
      </c>
      <c r="P99" s="141">
        <f>IF('Crisis Indicator Data'!H96="x","x",'Crisis Indicator Data'!H96/'Crisis Indicator Data'!G96)</f>
        <v>0.55687249091951829</v>
      </c>
      <c r="Q99" s="238">
        <f t="shared" si="31"/>
        <v>2.8</v>
      </c>
      <c r="R99" s="238">
        <f t="shared" si="32"/>
        <v>3.05</v>
      </c>
      <c r="S99" s="238">
        <f>IF('Crisis Indicator Data'!I96="x","x",IF('Crisis Indicator Data'!I96=0,0,IF(LOG('Crisis Indicator Data'!I96)&lt;S$4,0,IF(LOG('Crisis Indicator Data'!I96)&gt;S$3,5,ROUND(5-(S$3-LOG('Crisis Indicator Data'!I96))/(S$3-S$4)*5,1)))))</f>
        <v>4.4000000000000004</v>
      </c>
      <c r="T99" s="141">
        <f>IF('Crisis Indicator Data'!H96="x","x",IF('Crisis Indicator Data'!I96="x","x",'Crisis Indicator Data'!I96/'Crisis Indicator Data'!H96))</f>
        <v>0.41743906625472021</v>
      </c>
      <c r="U99" s="238">
        <f t="shared" si="33"/>
        <v>5</v>
      </c>
      <c r="V99" s="238">
        <f t="shared" si="34"/>
        <v>4.7</v>
      </c>
      <c r="W99" s="238">
        <f>IF('Crisis Indicator Data'!L96="x","x",IF('Crisis Indicator Data'!L96=0,0,IF(LOG('Crisis Indicator Data'!L96)&lt;W$4,0,IF(LOG('Crisis Indicator Data'!L96)&gt;W$3,5,ROUND(5-(W$3-LOG('Crisis Indicator Data'!L96))/(W$3-W$4)*5,1)))))</f>
        <v>3.3</v>
      </c>
      <c r="X99" s="245">
        <f>IF(OR('Crisis Indicator Data'!L96="x",'Crisis Indicator Data'!H96="x"),"x",'Crisis Indicator Data'!L96/'Crisis Indicator Data'!H96)</f>
        <v>7.2090628218331613E-5</v>
      </c>
      <c r="Y99" s="238">
        <f t="shared" si="35"/>
        <v>3.6</v>
      </c>
      <c r="Z99" s="238">
        <f t="shared" si="36"/>
        <v>3.5</v>
      </c>
      <c r="AA99" s="238">
        <f t="shared" si="37"/>
        <v>4.2</v>
      </c>
      <c r="AB99" s="246">
        <f t="shared" si="38"/>
        <v>3.7</v>
      </c>
    </row>
    <row r="100" spans="1:28" x14ac:dyDescent="0.35">
      <c r="A100" s="146" t="str">
        <f>'Crisis Indicator Data'!A97</f>
        <v>Southern Africa Regional Food Security Crisis</v>
      </c>
      <c r="B100" s="147" t="str">
        <f>'Crisis Indicator Data'!B97</f>
        <v>Regional crisis</v>
      </c>
      <c r="C100" s="147" t="str">
        <f>'Crisis Indicator Data'!C97</f>
        <v>REG012</v>
      </c>
      <c r="D100" s="147" t="str">
        <f>'Crisis Indicator Data'!D97</f>
        <v>Lesotho,Madagascar,Malawi,Namibia,Eswatini,Zambia,Zimbabwe</v>
      </c>
      <c r="E100" s="148" t="str">
        <f>'Crisis Indicator Data'!E97</f>
        <v>LSO,MDG,MWI,NAM,SWZ,ZMB,ZWE</v>
      </c>
      <c r="F100" s="244">
        <f>IF('Crisis Indicator Data'!F97="x","x",IF(LOG('Crisis Indicator Data'!F97)&lt;F$4,0,IF(LOG('Crisis Indicator Data'!F97)&gt;F$3,5,ROUND(5-(F$3-LOG('Crisis Indicator Data'!F97))/(F$3-F$4)*5,1))))</f>
        <v>5</v>
      </c>
      <c r="G100" s="142">
        <f>IF('Crisis Indicator Data'!F97="x","x",IF(B100="Regional crisis",('Crisis Indicator Data'!F97/VLOOKUP('Impact of the crisis'!$C100,'Regional Crises'!$B$1:$R$66,4,FALSE)),'Crisis Indicator Data'!F97/VLOOKUP('Impact of the crisis'!$E100,'Country Indicator Data'!$B$4:$P$300,15,FALSE)))</f>
        <v>0.81863310884254648</v>
      </c>
      <c r="H100" s="238">
        <f t="shared" si="26"/>
        <v>4.0999999999999996</v>
      </c>
      <c r="I100" s="238">
        <f t="shared" si="27"/>
        <v>4.55</v>
      </c>
      <c r="J100" s="238">
        <f>IF('Crisis Indicator Data'!G97="x","x",IF(LOG('Crisis Indicator Data'!G97)&lt;J$4,0,IF(LOG('Crisis Indicator Data'!G97)&gt;J$3,5,ROUND(5-(J$3-LOG('Crisis Indicator Data'!G97))/(J$3-J$4)*5,1))))</f>
        <v>5</v>
      </c>
      <c r="K100" s="142">
        <f>IF('Crisis Indicator Data'!G97="x","x",IF(B100="Regional crisis",('Crisis Indicator Data'!G97/VLOOKUP('Impact of the crisis'!$C100,'Regional Crises'!$B$1:$R$66,5,FALSE)),'Crisis Indicator Data'!G97/VLOOKUP('Impact of the crisis'!$E100,'Country Indicator Data'!$B$4:$P$300,14,FALSE)))</f>
        <v>0.81606351326735083</v>
      </c>
      <c r="L100" s="238">
        <f t="shared" si="28"/>
        <v>4.0999999999999996</v>
      </c>
      <c r="M100" s="238">
        <f t="shared" si="29"/>
        <v>4.55</v>
      </c>
      <c r="N100" s="238">
        <f t="shared" si="30"/>
        <v>4.5999999999999996</v>
      </c>
      <c r="O100" s="238">
        <f>IF('Crisis Indicator Data'!H97="x","x",IF('Crisis Indicator Data'!H97=0,0,IF(LOG('Crisis Indicator Data'!H97)&lt;O$4,0,IF(LOG('Crisis Indicator Data'!H97)&gt;O$3,5,ROUND(5-(O$3-LOG('Crisis Indicator Data'!H97))/(O$3-O$4)*5,1)))))</f>
        <v>4.8</v>
      </c>
      <c r="P100" s="141">
        <f>IF('Crisis Indicator Data'!H97="x","x",'Crisis Indicator Data'!H97/'Crisis Indicator Data'!G97)</f>
        <v>0.4579326252348444</v>
      </c>
      <c r="Q100" s="238">
        <f t="shared" si="31"/>
        <v>2.2999999999999998</v>
      </c>
      <c r="R100" s="238">
        <f t="shared" si="32"/>
        <v>3.55</v>
      </c>
      <c r="S100" s="238">
        <f>IF('Crisis Indicator Data'!I97="x","x",IF('Crisis Indicator Data'!I97=0,0,IF(LOG('Crisis Indicator Data'!I97)&lt;S$4,0,IF(LOG('Crisis Indicator Data'!I97)&gt;S$3,5,ROUND(5-(S$3-LOG('Crisis Indicator Data'!I97))/(S$3-S$4)*5,1)))))</f>
        <v>3.5</v>
      </c>
      <c r="T100" s="141">
        <f>IF('Crisis Indicator Data'!H97="x","x",IF('Crisis Indicator Data'!I97="x","x",'Crisis Indicator Data'!I97/'Crisis Indicator Data'!H97))</f>
        <v>1.2267446583800471E-2</v>
      </c>
      <c r="U100" s="238">
        <f t="shared" si="33"/>
        <v>0.4</v>
      </c>
      <c r="V100" s="238">
        <f t="shared" si="34"/>
        <v>2</v>
      </c>
      <c r="W100" s="238">
        <f>IF('Crisis Indicator Data'!L97="x","x",IF('Crisis Indicator Data'!L97=0,0,IF(LOG('Crisis Indicator Data'!L97)&lt;W$4,0,IF(LOG('Crisis Indicator Data'!L97)&gt;W$3,5,ROUND(5-(W$3-LOG('Crisis Indicator Data'!L97))/(W$3-W$4)*5,1)))))</f>
        <v>0</v>
      </c>
      <c r="X100" s="245">
        <f>IF(OR('Crisis Indicator Data'!L97="x",'Crisis Indicator Data'!H97="x"),"x",'Crisis Indicator Data'!L97/'Crisis Indicator Data'!H97)</f>
        <v>0</v>
      </c>
      <c r="Y100" s="238">
        <f t="shared" si="35"/>
        <v>0</v>
      </c>
      <c r="Z100" s="238">
        <f t="shared" si="36"/>
        <v>0</v>
      </c>
      <c r="AA100" s="238">
        <f t="shared" si="37"/>
        <v>1.1000000000000001</v>
      </c>
      <c r="AB100" s="246">
        <f t="shared" si="38"/>
        <v>2.5</v>
      </c>
    </row>
    <row r="101" spans="1:28" x14ac:dyDescent="0.35">
      <c r="A101" s="146" t="str">
        <f>'Crisis Indicator Data'!A98</f>
        <v>Nagorno-Karabakh Conflict</v>
      </c>
      <c r="B101" s="147" t="str">
        <f>'Crisis Indicator Data'!B98</f>
        <v>Regional crisis</v>
      </c>
      <c r="C101" s="147" t="str">
        <f>'Crisis Indicator Data'!C98</f>
        <v>REG013</v>
      </c>
      <c r="D101" s="147" t="str">
        <f>'Crisis Indicator Data'!D98</f>
        <v>Armenia,Azerbaijan</v>
      </c>
      <c r="E101" s="148" t="str">
        <f>'Crisis Indicator Data'!E98</f>
        <v>ARM,AZE</v>
      </c>
      <c r="F101" s="244">
        <f>IF('Crisis Indicator Data'!F98="x","x",IF(LOG('Crisis Indicator Data'!F98)&lt;F$4,0,IF(LOG('Crisis Indicator Data'!F98)&gt;F$3,5,ROUND(5-(F$3-LOG('Crisis Indicator Data'!F98))/(F$3-F$4)*5,1))))</f>
        <v>3</v>
      </c>
      <c r="G101" s="142">
        <f>IF('Crisis Indicator Data'!F98="x","x",IF(B101="Regional crisis",('Crisis Indicator Data'!F98/VLOOKUP('Impact of the crisis'!$C101,'Regional Crises'!$B$1:$R$66,4,FALSE)),'Crisis Indicator Data'!F98/VLOOKUP('Impact of the crisis'!$E101,'Country Indicator Data'!$B$4:$P$300,15,FALSE)))</f>
        <v>0.53776106107096899</v>
      </c>
      <c r="H101" s="238">
        <f t="shared" si="26"/>
        <v>2.6</v>
      </c>
      <c r="I101" s="238">
        <f t="shared" si="27"/>
        <v>2.8</v>
      </c>
      <c r="J101" s="238">
        <f>IF('Crisis Indicator Data'!G98="x","x",IF(LOG('Crisis Indicator Data'!G98)&lt;J$4,0,IF(LOG('Crisis Indicator Data'!G98)&gt;J$3,5,ROUND(5-(J$3-LOG('Crisis Indicator Data'!G98))/(J$3-J$4)*5,1))))</f>
        <v>2.6</v>
      </c>
      <c r="K101" s="142">
        <f>IF('Crisis Indicator Data'!G98="x","x",IF(B101="Regional crisis",('Crisis Indicator Data'!G98/VLOOKUP('Impact of the crisis'!$C101,'Regional Crises'!$B$1:$R$66,5,FALSE)),'Crisis Indicator Data'!G98/VLOOKUP('Impact of the crisis'!$E101,'Country Indicator Data'!$B$4:$P$300,14,FALSE)))</f>
        <v>0.45120921305182343</v>
      </c>
      <c r="L101" s="238">
        <f t="shared" si="28"/>
        <v>2.2000000000000002</v>
      </c>
      <c r="M101" s="238">
        <f t="shared" si="29"/>
        <v>2.4000000000000004</v>
      </c>
      <c r="N101" s="238">
        <f t="shared" si="30"/>
        <v>2.6</v>
      </c>
      <c r="O101" s="238">
        <f>IF('Crisis Indicator Data'!H98="x","x",IF('Crisis Indicator Data'!H98=0,0,IF(LOG('Crisis Indicator Data'!H98)&lt;O$4,0,IF(LOG('Crisis Indicator Data'!H98)&gt;O$3,5,ROUND(5-(O$3-LOG('Crisis Indicator Data'!H98))/(O$3-O$4)*5,1)))))</f>
        <v>3.3</v>
      </c>
      <c r="P101" s="141">
        <f>IF('Crisis Indicator Data'!H98="x","x",'Crisis Indicator Data'!H98/'Crisis Indicator Data'!G98)</f>
        <v>0.49974476773864218</v>
      </c>
      <c r="Q101" s="238">
        <f t="shared" si="31"/>
        <v>2.5</v>
      </c>
      <c r="R101" s="238">
        <f t="shared" si="32"/>
        <v>2.9</v>
      </c>
      <c r="S101" s="238">
        <f>IF('Crisis Indicator Data'!I98="x","x",IF('Crisis Indicator Data'!I98=0,0,IF(LOG('Crisis Indicator Data'!I98)&lt;S$4,0,IF(LOG('Crisis Indicator Data'!I98)&gt;S$3,5,ROUND(5-(S$3-LOG('Crisis Indicator Data'!I98))/(S$3-S$4)*5,1)))))</f>
        <v>2.8</v>
      </c>
      <c r="T101" s="141">
        <f>IF('Crisis Indicator Data'!H98="x","x",IF('Crisis Indicator Data'!I98="x","x",'Crisis Indicator Data'!I98/'Crisis Indicator Data'!H98))</f>
        <v>3.1664964249233915E-2</v>
      </c>
      <c r="U101" s="238">
        <f t="shared" si="33"/>
        <v>1.1000000000000001</v>
      </c>
      <c r="V101" s="238">
        <f t="shared" si="34"/>
        <v>2</v>
      </c>
      <c r="W101" s="238">
        <f>IF('Crisis Indicator Data'!L98="x","x",IF('Crisis Indicator Data'!L98=0,0,IF(LOG('Crisis Indicator Data'!L98)&lt;W$4,0,IF(LOG('Crisis Indicator Data'!L98)&gt;W$3,5,ROUND(5-(W$3-LOG('Crisis Indicator Data'!L98))/(W$3-W$4)*5,1)))))</f>
        <v>3.1</v>
      </c>
      <c r="X101" s="245">
        <f>IF(OR('Crisis Indicator Data'!L98="x",'Crisis Indicator Data'!H98="x"),"x",'Crisis Indicator Data'!L98/'Crisis Indicator Data'!H98)</f>
        <v>4.6986721144024515E-5</v>
      </c>
      <c r="Y101" s="238">
        <f t="shared" si="35"/>
        <v>2.2999999999999998</v>
      </c>
      <c r="Z101" s="238">
        <f t="shared" si="36"/>
        <v>2.7</v>
      </c>
      <c r="AA101" s="238">
        <f t="shared" si="37"/>
        <v>2.4</v>
      </c>
      <c r="AB101" s="246">
        <f t="shared" si="38"/>
        <v>2.7</v>
      </c>
    </row>
    <row r="102" spans="1:28" x14ac:dyDescent="0.35">
      <c r="A102" s="146" t="str">
        <f>'Crisis Indicator Data'!A99</f>
        <v>Burundi and DRC refugees in Rwanda</v>
      </c>
      <c r="B102" s="147" t="str">
        <f>'Crisis Indicator Data'!B99</f>
        <v>International displacement</v>
      </c>
      <c r="C102" s="147" t="str">
        <f>'Crisis Indicator Data'!C99</f>
        <v>RWA002</v>
      </c>
      <c r="D102" s="147" t="str">
        <f>'Crisis Indicator Data'!D99</f>
        <v>Rwanda</v>
      </c>
      <c r="E102" s="148" t="str">
        <f>'Crisis Indicator Data'!E99</f>
        <v>RWA</v>
      </c>
      <c r="F102" s="244">
        <f>IF('Crisis Indicator Data'!F99="x","x",IF(LOG('Crisis Indicator Data'!F99)&lt;F$4,0,IF(LOG('Crisis Indicator Data'!F99)&gt;F$3,5,ROUND(5-(F$3-LOG('Crisis Indicator Data'!F99))/(F$3-F$4)*5,1))))</f>
        <v>1.7</v>
      </c>
      <c r="G102" s="142">
        <f>IF('Crisis Indicator Data'!F99="x","x",IF(B102="Regional crisis",('Crisis Indicator Data'!F99/VLOOKUP('Impact of the crisis'!$C102,'Regional Crises'!$B$1:$R$66,4,FALSE)),'Crisis Indicator Data'!F99/VLOOKUP('Impact of the crisis'!$E102,'Country Indicator Data'!$B$4:$P$300,15,FALSE)))</f>
        <v>0.43153627888123225</v>
      </c>
      <c r="H102" s="238">
        <f t="shared" ref="H102:H133" si="39">IF(G102="x","x",IF(G102&lt;H$4,0,IF(G102&gt;H$3,5,ROUND(5-(H$3-G102)/(H$3-H$4)*5,1))))</f>
        <v>2.1</v>
      </c>
      <c r="I102" s="238">
        <f t="shared" ref="I102:I133" si="40">IF(AND(H102="x",F102="x"),"x",AVERAGE(F102,H102))</f>
        <v>1.9</v>
      </c>
      <c r="J102" s="238">
        <f>IF('Crisis Indicator Data'!G99="x","x",IF(LOG('Crisis Indicator Data'!G99)&lt;J$4,0,IF(LOG('Crisis Indicator Data'!G99)&gt;J$3,5,ROUND(5-(J$3-LOG('Crisis Indicator Data'!G99))/(J$3-J$4)*5,1))))</f>
        <v>2.2000000000000002</v>
      </c>
      <c r="K102" s="142">
        <f>IF('Crisis Indicator Data'!G99="x","x",IF(B102="Regional crisis",('Crisis Indicator Data'!G99/VLOOKUP('Impact of the crisis'!$C102,'Regional Crises'!$B$1:$R$66,5,FALSE)),'Crisis Indicator Data'!G99/VLOOKUP('Impact of the crisis'!$E102,'Country Indicator Data'!$B$4:$P$300,14,FALSE)))</f>
        <v>0.47365697132801987</v>
      </c>
      <c r="L102" s="238">
        <f t="shared" ref="L102:L133" si="41">IF(K102="x","x",IF(K102&lt;L$4,0,IF(K102&gt;L$3,5,ROUND(5-(L$3-K102)/(L$3-L$4)*5,1))))</f>
        <v>2.2999999999999998</v>
      </c>
      <c r="M102" s="238">
        <f t="shared" ref="M102:M133" si="42">IF(AND(L102="x",J102="x"),"x",AVERAGE(J102,L102))</f>
        <v>2.25</v>
      </c>
      <c r="N102" s="238">
        <f t="shared" ref="N102:N133" si="43">IF(AND(M102="x",I102="x"),"x",IF(OR(M102="x",I102="x"),AVERAGE(I102,M102),ROUND((5-GEOMEAN(((5-I102)/5*4+1),((5-M102)/5*4+1)))/4*5,1)))</f>
        <v>2.1</v>
      </c>
      <c r="O102" s="238">
        <f>IF('Crisis Indicator Data'!H99="x","x",IF('Crisis Indicator Data'!H99=0,0,IF(LOG('Crisis Indicator Data'!H99)&lt;O$4,0,IF(LOG('Crisis Indicator Data'!H99)&gt;O$3,5,ROUND(5-(O$3-LOG('Crisis Indicator Data'!H99))/(O$3-O$4)*5,1)))))</f>
        <v>1.1000000000000001</v>
      </c>
      <c r="P102" s="141">
        <f>IF('Crisis Indicator Data'!H99="x","x",'Crisis Indicator Data'!H99/'Crisis Indicator Data'!G99)</f>
        <v>3.0594405594405596E-2</v>
      </c>
      <c r="Q102" s="238">
        <f t="shared" ref="Q102:Q133" si="44">IF(P102="x","x",IF(P102&lt;Q$4,0,IF(P102&gt;Q$3,5,ROUND(5-(Q$3-P102)/(Q$3-Q$4)*5,1))))</f>
        <v>0.1</v>
      </c>
      <c r="R102" s="238">
        <f t="shared" ref="R102:R133" si="45">IF(AND(Q102="x",O102="x"),"x",AVERAGE(O102,Q102))</f>
        <v>0.60000000000000009</v>
      </c>
      <c r="S102" s="238">
        <f>IF('Crisis Indicator Data'!I99="x","x",IF('Crisis Indicator Data'!I99=0,0,IF(LOG('Crisis Indicator Data'!I99)&lt;S$4,0,IF(LOG('Crisis Indicator Data'!I99)&gt;S$3,5,ROUND(5-(S$3-LOG('Crisis Indicator Data'!I99))/(S$3-S$4)*5,1)))))</f>
        <v>3.1</v>
      </c>
      <c r="T102" s="141">
        <f>IF('Crisis Indicator Data'!H99="x","x",IF('Crisis Indicator Data'!I99="x","x",'Crisis Indicator Data'!I99/'Crisis Indicator Data'!H99))</f>
        <v>1</v>
      </c>
      <c r="U102" s="238">
        <f t="shared" ref="U102:U133" si="46">IF(T102="x","x",IF(T102&lt;U$4,0,IF(T102&gt;U$3,5,ROUND(5-(U$3-T102)/(U$3-U$4)*5,1))))</f>
        <v>5</v>
      </c>
      <c r="V102" s="238">
        <f t="shared" ref="V102:V133" si="47">IF(AND(U102="x",S102="x"),"x",ROUND(AVERAGE(S102,U102),1))</f>
        <v>4.0999999999999996</v>
      </c>
      <c r="W102" s="238" t="str">
        <f>IF('Crisis Indicator Data'!L99="x","x",IF('Crisis Indicator Data'!L99=0,0,IF(LOG('Crisis Indicator Data'!L99)&lt;W$4,0,IF(LOG('Crisis Indicator Data'!L99)&gt;W$3,5,ROUND(5-(W$3-LOG('Crisis Indicator Data'!L99))/(W$3-W$4)*5,1)))))</f>
        <v>x</v>
      </c>
      <c r="X102" s="245" t="str">
        <f>IF(OR('Crisis Indicator Data'!L99="x",'Crisis Indicator Data'!H99="x"),"x",'Crisis Indicator Data'!L99/'Crisis Indicator Data'!H99)</f>
        <v>x</v>
      </c>
      <c r="Y102" s="238" t="str">
        <f t="shared" ref="Y102:Y133" si="48">IF(X102="x","x",IF(X102&lt;Y$4,0,IF(X102&gt;Y$3,5,ROUND(5-(Y$3-X102)/(Y$3-Y$4)*5,1))))</f>
        <v>x</v>
      </c>
      <c r="Z102" s="238" t="str">
        <f t="shared" ref="Z102:Z133" si="49">IF(AND(Y102="x",W102="x"),"x",ROUND(AVERAGE(W102,Y102),1))</f>
        <v>x</v>
      </c>
      <c r="AA102" s="238">
        <f t="shared" ref="AA102:AA133" si="50">IF(AND(V102="x",Z102="x"),"x",IF(OR(V102="x",Z102="x"),AVERAGE(V102,Z102),ROUND((5-GEOMEAN(((5-V102)/5*4+1),((5-Z102)/5*4+1)))/4*5,1)))</f>
        <v>4.0999999999999996</v>
      </c>
      <c r="AB102" s="246">
        <f t="shared" ref="AB102:AB133" si="51">IF(AND(R102="x",AA102="x"),"x",IF(OR(R102="x",AA102="x"),AVERAGE(R102,AA102),ROUND((5-GEOMEAN(((5-R102)/5*4+1),((5-AA102)/5*4+1)))/4*5,1)))</f>
        <v>2.8</v>
      </c>
    </row>
    <row r="103" spans="1:28" x14ac:dyDescent="0.35">
      <c r="A103" s="146" t="str">
        <f>'Crisis Indicator Data'!A100</f>
        <v>Complex crisis in Sudan</v>
      </c>
      <c r="B103" s="147" t="str">
        <f>'Crisis Indicator Data'!B100</f>
        <v>Multiple crises country</v>
      </c>
      <c r="C103" s="147" t="str">
        <f>'Crisis Indicator Data'!C100</f>
        <v>SDN001</v>
      </c>
      <c r="D103" s="147" t="str">
        <f>'Crisis Indicator Data'!D100</f>
        <v>Sudan</v>
      </c>
      <c r="E103" s="148" t="str">
        <f>'Crisis Indicator Data'!E100</f>
        <v>SDN</v>
      </c>
      <c r="F103" s="244">
        <f>IF('Crisis Indicator Data'!F100="x","x",IF(LOG('Crisis Indicator Data'!F100)&lt;F$4,0,IF(LOG('Crisis Indicator Data'!F100)&gt;F$3,5,ROUND(5-(F$3-LOG('Crisis Indicator Data'!F100))/(F$3-F$4)*5,1))))</f>
        <v>5</v>
      </c>
      <c r="G103" s="142">
        <f>IF('Crisis Indicator Data'!F100="x","x",IF(B103="Regional crisis",('Crisis Indicator Data'!F100/VLOOKUP('Impact of the crisis'!$C103,'Regional Crises'!$B$1:$R$66,4,FALSE)),'Crisis Indicator Data'!F100/VLOOKUP('Impact of the crisis'!$E103,'Country Indicator Data'!$B$4:$P$300,15,FALSE)))</f>
        <v>0.77469991582491582</v>
      </c>
      <c r="H103" s="238">
        <f t="shared" si="39"/>
        <v>3.9</v>
      </c>
      <c r="I103" s="238">
        <f t="shared" si="40"/>
        <v>4.45</v>
      </c>
      <c r="J103" s="238">
        <f>IF('Crisis Indicator Data'!G100="x","x",IF(LOG('Crisis Indicator Data'!G100)&lt;J$4,0,IF(LOG('Crisis Indicator Data'!G100)&gt;J$3,5,ROUND(5-(J$3-LOG('Crisis Indicator Data'!G100))/(J$3-J$4)*5,1))))</f>
        <v>5</v>
      </c>
      <c r="K103" s="142">
        <f>IF('Crisis Indicator Data'!G100="x","x",IF(B103="Regional crisis",('Crisis Indicator Data'!G100/VLOOKUP('Impact of the crisis'!$C103,'Regional Crises'!$B$1:$R$66,5,FALSE)),'Crisis Indicator Data'!G100/VLOOKUP('Impact of the crisis'!$E103,'Country Indicator Data'!$B$4:$P$300,14,FALSE)))</f>
        <v>1.0086206896551724</v>
      </c>
      <c r="L103" s="238">
        <f t="shared" si="41"/>
        <v>5</v>
      </c>
      <c r="M103" s="238">
        <f t="shared" si="42"/>
        <v>5</v>
      </c>
      <c r="N103" s="238">
        <f t="shared" si="43"/>
        <v>4.8</v>
      </c>
      <c r="O103" s="238">
        <f>IF('Crisis Indicator Data'!H100="x","x",IF('Crisis Indicator Data'!H100=0,0,IF(LOG('Crisis Indicator Data'!H100)&lt;O$4,0,IF(LOG('Crisis Indicator Data'!H100)&gt;O$3,5,ROUND(5-(O$3-LOG('Crisis Indicator Data'!H100))/(O$3-O$4)*5,1)))))</f>
        <v>5</v>
      </c>
      <c r="P103" s="141">
        <f>IF('Crisis Indicator Data'!H100="x","x",'Crisis Indicator Data'!H100/'Crisis Indicator Data'!G100)</f>
        <v>0.65811965811965811</v>
      </c>
      <c r="Q103" s="238">
        <f t="shared" si="44"/>
        <v>3.3</v>
      </c>
      <c r="R103" s="238">
        <f t="shared" si="45"/>
        <v>4.1500000000000004</v>
      </c>
      <c r="S103" s="238">
        <f>IF('Crisis Indicator Data'!I100="x","x",IF('Crisis Indicator Data'!I100=0,0,IF(LOG('Crisis Indicator Data'!I100)&lt;S$4,0,IF(LOG('Crisis Indicator Data'!I100)&gt;S$3,5,ROUND(5-(S$3-LOG('Crisis Indicator Data'!I100))/(S$3-S$4)*5,1)))))</f>
        <v>5</v>
      </c>
      <c r="T103" s="141">
        <f>IF('Crisis Indicator Data'!H100="x","x",IF('Crisis Indicator Data'!I100="x","x",'Crisis Indicator Data'!I100/'Crisis Indicator Data'!H100))</f>
        <v>0.15642857142857142</v>
      </c>
      <c r="U103" s="238">
        <f t="shared" si="46"/>
        <v>5</v>
      </c>
      <c r="V103" s="238">
        <f t="shared" si="47"/>
        <v>5</v>
      </c>
      <c r="W103" s="238">
        <f>IF('Crisis Indicator Data'!L100="x","x",IF('Crisis Indicator Data'!L100=0,0,IF(LOG('Crisis Indicator Data'!L100)&lt;W$4,0,IF(LOG('Crisis Indicator Data'!L100)&gt;W$3,5,ROUND(5-(W$3-LOG('Crisis Indicator Data'!L100))/(W$3-W$4)*5,1)))))</f>
        <v>4.5</v>
      </c>
      <c r="X103" s="245">
        <f>IF(OR('Crisis Indicator Data'!L100="x",'Crisis Indicator Data'!H100="x"),"x",'Crisis Indicator Data'!L100/'Crisis Indicator Data'!H100)</f>
        <v>4.850649350649351E-5</v>
      </c>
      <c r="Y103" s="238">
        <f t="shared" si="48"/>
        <v>2.4</v>
      </c>
      <c r="Z103" s="238">
        <f t="shared" si="49"/>
        <v>3.5</v>
      </c>
      <c r="AA103" s="238">
        <f t="shared" si="50"/>
        <v>4.4000000000000004</v>
      </c>
      <c r="AB103" s="246">
        <f t="shared" si="51"/>
        <v>4.3</v>
      </c>
    </row>
    <row r="104" spans="1:28" x14ac:dyDescent="0.35">
      <c r="A104" s="146" t="str">
        <f>'Crisis Indicator Data'!A101</f>
        <v>Refugees in Sudan</v>
      </c>
      <c r="B104" s="147" t="str">
        <f>'Crisis Indicator Data'!B101</f>
        <v>International displacement</v>
      </c>
      <c r="C104" s="147" t="str">
        <f>'Crisis Indicator Data'!C101</f>
        <v>SDN005</v>
      </c>
      <c r="D104" s="147" t="str">
        <f>'Crisis Indicator Data'!D101</f>
        <v>Sudan</v>
      </c>
      <c r="E104" s="148" t="str">
        <f>'Crisis Indicator Data'!E101</f>
        <v>SDN</v>
      </c>
      <c r="F104" s="244">
        <f>IF('Crisis Indicator Data'!F101="x","x",IF(LOG('Crisis Indicator Data'!F101)&lt;F$4,0,IF(LOG('Crisis Indicator Data'!F101)&gt;F$3,5,ROUND(5-(F$3-LOG('Crisis Indicator Data'!F101))/(F$3-F$4)*5,1))))</f>
        <v>3.3</v>
      </c>
      <c r="G104" s="142">
        <f>IF('Crisis Indicator Data'!F101="x","x",IF(B104="Regional crisis",('Crisis Indicator Data'!F101/VLOOKUP('Impact of the crisis'!$C104,'Regional Crises'!$B$1:$R$66,4,FALSE)),'Crisis Indicator Data'!F101/VLOOKUP('Impact of the crisis'!$E104,'Country Indicator Data'!$B$4:$P$300,15,FALSE)))</f>
        <v>3.7568602693602696E-2</v>
      </c>
      <c r="H104" s="238">
        <f t="shared" si="39"/>
        <v>0.1</v>
      </c>
      <c r="I104" s="238">
        <f t="shared" si="40"/>
        <v>1.7</v>
      </c>
      <c r="J104" s="238">
        <f>IF('Crisis Indicator Data'!G101="x","x",IF(LOG('Crisis Indicator Data'!G101)&lt;J$4,0,IF(LOG('Crisis Indicator Data'!G101)&gt;J$3,5,ROUND(5-(J$3-LOG('Crisis Indicator Data'!G101))/(J$3-J$4)*5,1))))</f>
        <v>3.7</v>
      </c>
      <c r="K104" s="142">
        <f>IF('Crisis Indicator Data'!G101="x","x",IF(B104="Regional crisis",('Crisis Indicator Data'!G101/VLOOKUP('Impact of the crisis'!$C104,'Regional Crises'!$B$1:$R$66,5,FALSE)),'Crisis Indicator Data'!G101/VLOOKUP('Impact of the crisis'!$E104,'Country Indicator Data'!$B$4:$P$300,14,FALSE)))</f>
        <v>0.28032327586206895</v>
      </c>
      <c r="L104" s="238">
        <f t="shared" si="41"/>
        <v>1.4</v>
      </c>
      <c r="M104" s="238">
        <f t="shared" si="42"/>
        <v>2.5499999999999998</v>
      </c>
      <c r="N104" s="238">
        <f t="shared" si="43"/>
        <v>2.1</v>
      </c>
      <c r="O104" s="238">
        <f>IF('Crisis Indicator Data'!H101="x","x",IF('Crisis Indicator Data'!H101=0,0,IF(LOG('Crisis Indicator Data'!H101)&lt;O$4,0,IF(LOG('Crisis Indicator Data'!H101)&gt;O$3,5,ROUND(5-(O$3-LOG('Crisis Indicator Data'!H101))/(O$3-O$4)*5,1)))))</f>
        <v>4.4000000000000004</v>
      </c>
      <c r="P104" s="141">
        <f>IF('Crisis Indicator Data'!H101="x","x",'Crisis Indicator Data'!H101/'Crisis Indicator Data'!G101)</f>
        <v>1</v>
      </c>
      <c r="Q104" s="238">
        <f t="shared" si="44"/>
        <v>5</v>
      </c>
      <c r="R104" s="238">
        <f t="shared" si="45"/>
        <v>4.7</v>
      </c>
      <c r="S104" s="238">
        <f>IF('Crisis Indicator Data'!I101="x","x",IF('Crisis Indicator Data'!I101=0,0,IF(LOG('Crisis Indicator Data'!I101)&lt;S$4,0,IF(LOG('Crisis Indicator Data'!I101)&gt;S$3,5,ROUND(5-(S$3-LOG('Crisis Indicator Data'!I101))/(S$3-S$4)*5,1)))))</f>
        <v>4.3</v>
      </c>
      <c r="T104" s="141">
        <f>IF('Crisis Indicator Data'!H101="x","x",IF('Crisis Indicator Data'!I101="x","x",'Crisis Indicator Data'!I101/'Crisis Indicator Data'!H101))</f>
        <v>7.9111247789651729E-2</v>
      </c>
      <c r="U104" s="238">
        <f t="shared" si="46"/>
        <v>2.6</v>
      </c>
      <c r="V104" s="238">
        <f t="shared" si="47"/>
        <v>3.5</v>
      </c>
      <c r="W104" s="238">
        <f>IF('Crisis Indicator Data'!L101="x","x",IF('Crisis Indicator Data'!L101=0,0,IF(LOG('Crisis Indicator Data'!L101)&lt;W$4,0,IF(LOG('Crisis Indicator Data'!L101)&gt;W$3,5,ROUND(5-(W$3-LOG('Crisis Indicator Data'!L101))/(W$3-W$4)*5,1)))))</f>
        <v>2.5</v>
      </c>
      <c r="X104" s="245">
        <f>IF(OR('Crisis Indicator Data'!L101="x",'Crisis Indicator Data'!H101="x"),"x",'Crisis Indicator Data'!L101/'Crisis Indicator Data'!H101)</f>
        <v>4.0747289920811867E-6</v>
      </c>
      <c r="Y104" s="238">
        <f t="shared" si="48"/>
        <v>0.2</v>
      </c>
      <c r="Z104" s="238">
        <f t="shared" si="49"/>
        <v>1.4</v>
      </c>
      <c r="AA104" s="238">
        <f t="shared" si="50"/>
        <v>2.6</v>
      </c>
      <c r="AB104" s="246">
        <f t="shared" si="51"/>
        <v>3.9</v>
      </c>
    </row>
    <row r="105" spans="1:28" x14ac:dyDescent="0.35">
      <c r="A105" s="146" t="str">
        <f>'Crisis Indicator Data'!A102</f>
        <v xml:space="preserve">Floods in Sudan </v>
      </c>
      <c r="B105" s="147" t="str">
        <f>'Crisis Indicator Data'!B102</f>
        <v>Flood</v>
      </c>
      <c r="C105" s="147" t="str">
        <f>'Crisis Indicator Data'!C102</f>
        <v>SDN006</v>
      </c>
      <c r="D105" s="147" t="str">
        <f>'Crisis Indicator Data'!D102</f>
        <v>Sudan</v>
      </c>
      <c r="E105" s="148" t="str">
        <f>'Crisis Indicator Data'!E102</f>
        <v>SDN</v>
      </c>
      <c r="F105" s="244">
        <f>IF('Crisis Indicator Data'!F102="x","x",IF(LOG('Crisis Indicator Data'!F102)&lt;F$4,0,IF(LOG('Crisis Indicator Data'!F102)&gt;F$3,5,ROUND(5-(F$3-LOG('Crisis Indicator Data'!F102))/(F$3-F$4)*5,1))))</f>
        <v>5</v>
      </c>
      <c r="G105" s="142">
        <f>IF('Crisis Indicator Data'!F102="x","x",IF(B105="Regional crisis",('Crisis Indicator Data'!F102/VLOOKUP('Impact of the crisis'!$C105,'Regional Crises'!$B$1:$R$66,4,FALSE)),'Crisis Indicator Data'!F102/VLOOKUP('Impact of the crisis'!$E105,'Country Indicator Data'!$B$4:$P$300,15,FALSE)))</f>
        <v>0.77469991582491582</v>
      </c>
      <c r="H105" s="238">
        <f t="shared" si="39"/>
        <v>3.9</v>
      </c>
      <c r="I105" s="238">
        <f t="shared" si="40"/>
        <v>4.45</v>
      </c>
      <c r="J105" s="238">
        <f>IF('Crisis Indicator Data'!G102="x","x",IF(LOG('Crisis Indicator Data'!G102)&lt;J$4,0,IF(LOG('Crisis Indicator Data'!G102)&gt;J$3,5,ROUND(5-(J$3-LOG('Crisis Indicator Data'!G102))/(J$3-J$4)*5,1))))</f>
        <v>5</v>
      </c>
      <c r="K105" s="142">
        <f>IF('Crisis Indicator Data'!G102="x","x",IF(B105="Regional crisis",('Crisis Indicator Data'!G102/VLOOKUP('Impact of the crisis'!$C105,'Regional Crises'!$B$1:$R$66,5,FALSE)),'Crisis Indicator Data'!G102/VLOOKUP('Impact of the crisis'!$E105,'Country Indicator Data'!$B$4:$P$300,14,FALSE)))</f>
        <v>1</v>
      </c>
      <c r="L105" s="238">
        <f t="shared" si="41"/>
        <v>5</v>
      </c>
      <c r="M105" s="238">
        <f t="shared" si="42"/>
        <v>5</v>
      </c>
      <c r="N105" s="238">
        <f t="shared" si="43"/>
        <v>4.8</v>
      </c>
      <c r="O105" s="238">
        <f>IF('Crisis Indicator Data'!H102="x","x",IF('Crisis Indicator Data'!H102=0,0,IF(LOG('Crisis Indicator Data'!H102)&lt;O$4,0,IF(LOG('Crisis Indicator Data'!H102)&gt;O$3,5,ROUND(5-(O$3-LOG('Crisis Indicator Data'!H102))/(O$3-O$4)*5,1)))))</f>
        <v>0.8</v>
      </c>
      <c r="P105" s="141">
        <f>IF('Crisis Indicator Data'!H102="x","x",'Crisis Indicator Data'!H102/'Crisis Indicator Data'!G102)</f>
        <v>2.1982758620689657E-3</v>
      </c>
      <c r="Q105" s="238">
        <f t="shared" si="44"/>
        <v>0</v>
      </c>
      <c r="R105" s="238">
        <f t="shared" si="45"/>
        <v>0.4</v>
      </c>
      <c r="S105" s="238">
        <f>IF('Crisis Indicator Data'!I102="x","x",IF('Crisis Indicator Data'!I102=0,0,IF(LOG('Crisis Indicator Data'!I102)&lt;S$4,0,IF(LOG('Crisis Indicator Data'!I102)&gt;S$3,5,ROUND(5-(S$3-LOG('Crisis Indicator Data'!I102))/(S$3-S$4)*5,1)))))</f>
        <v>2.1</v>
      </c>
      <c r="T105" s="141">
        <f>IF('Crisis Indicator Data'!H102="x","x",IF('Crisis Indicator Data'!I102="x","x",'Crisis Indicator Data'!I102/'Crisis Indicator Data'!H102))</f>
        <v>0.30392156862745096</v>
      </c>
      <c r="U105" s="238">
        <f t="shared" si="46"/>
        <v>5</v>
      </c>
      <c r="V105" s="238">
        <f t="shared" si="47"/>
        <v>3.6</v>
      </c>
      <c r="W105" s="238">
        <f>IF('Crisis Indicator Data'!L102="x","x",IF('Crisis Indicator Data'!L102=0,0,IF(LOG('Crisis Indicator Data'!L102)&lt;W$4,0,IF(LOG('Crisis Indicator Data'!L102)&gt;W$3,5,ROUND(5-(W$3-LOG('Crisis Indicator Data'!L102))/(W$3-W$4)*5,1)))))</f>
        <v>2.7</v>
      </c>
      <c r="X105" s="245">
        <f>IF(OR('Crisis Indicator Data'!L102="x",'Crisis Indicator Data'!H102="x"),"x",'Crisis Indicator Data'!L102/'Crisis Indicator Data'!H102)</f>
        <v>8.2352941176470592E-4</v>
      </c>
      <c r="Y105" s="238">
        <f t="shared" si="48"/>
        <v>5</v>
      </c>
      <c r="Z105" s="238">
        <f t="shared" si="49"/>
        <v>3.9</v>
      </c>
      <c r="AA105" s="238">
        <f t="shared" si="50"/>
        <v>3.8</v>
      </c>
      <c r="AB105" s="246">
        <f t="shared" si="51"/>
        <v>2.5</v>
      </c>
    </row>
    <row r="106" spans="1:28" x14ac:dyDescent="0.35">
      <c r="A106" s="146" t="str">
        <f>'Crisis Indicator Data'!A103</f>
        <v>Refugees from Ethiopia</v>
      </c>
      <c r="B106" s="147" t="str">
        <f>'Crisis Indicator Data'!B103</f>
        <v>International displacement</v>
      </c>
      <c r="C106" s="147" t="str">
        <f>'Crisis Indicator Data'!C103</f>
        <v>SDN007</v>
      </c>
      <c r="D106" s="147" t="str">
        <f>'Crisis Indicator Data'!D103</f>
        <v>Sudan</v>
      </c>
      <c r="E106" s="148" t="str">
        <f>'Crisis Indicator Data'!E103</f>
        <v>SDN</v>
      </c>
      <c r="F106" s="244">
        <f>IF('Crisis Indicator Data'!F103="x","x",IF(LOG('Crisis Indicator Data'!F103)&lt;F$4,0,IF(LOG('Crisis Indicator Data'!F103)&gt;F$3,5,ROUND(5-(F$3-LOG('Crisis Indicator Data'!F103))/(F$3-F$4)*5,1))))</f>
        <v>3.8</v>
      </c>
      <c r="G106" s="142">
        <f>IF('Crisis Indicator Data'!F103="x","x",IF(B106="Regional crisis",('Crisis Indicator Data'!F103/VLOOKUP('Impact of the crisis'!$C106,'Regional Crises'!$B$1:$R$66,4,FALSE)),'Crisis Indicator Data'!F103/VLOOKUP('Impact of the crisis'!$E106,'Country Indicator Data'!$B$4:$P$300,15,FALSE)))</f>
        <v>7.575757575757576E-2</v>
      </c>
      <c r="H106" s="238">
        <f t="shared" si="39"/>
        <v>0.3</v>
      </c>
      <c r="I106" s="238">
        <f t="shared" si="40"/>
        <v>2.0499999999999998</v>
      </c>
      <c r="J106" s="238">
        <f>IF('Crisis Indicator Data'!G103="x","x",IF(LOG('Crisis Indicator Data'!G103)&lt;J$4,0,IF(LOG('Crisis Indicator Data'!G103)&gt;J$3,5,ROUND(5-(J$3-LOG('Crisis Indicator Data'!G103))/(J$3-J$4)*5,1))))</f>
        <v>3.8</v>
      </c>
      <c r="K106" s="142">
        <f>IF('Crisis Indicator Data'!G103="x","x",IF(B106="Regional crisis",('Crisis Indicator Data'!G103/VLOOKUP('Impact of the crisis'!$C106,'Regional Crises'!$B$1:$R$66,5,FALSE)),'Crisis Indicator Data'!G103/VLOOKUP('Impact of the crisis'!$E106,'Country Indicator Data'!$B$4:$P$300,14,FALSE)))</f>
        <v>0.2980603448275862</v>
      </c>
      <c r="L106" s="238">
        <f t="shared" si="41"/>
        <v>1.5</v>
      </c>
      <c r="M106" s="238">
        <f t="shared" si="42"/>
        <v>2.65</v>
      </c>
      <c r="N106" s="238">
        <f t="shared" si="43"/>
        <v>2.4</v>
      </c>
      <c r="O106" s="238">
        <f>IF('Crisis Indicator Data'!H103="x","x",IF('Crisis Indicator Data'!H103=0,0,IF(LOG('Crisis Indicator Data'!H103)&lt;O$4,0,IF(LOG('Crisis Indicator Data'!H103)&gt;O$3,5,ROUND(5-(O$3-LOG('Crisis Indicator Data'!H103))/(O$3-O$4)*5,1)))))</f>
        <v>4.4000000000000004</v>
      </c>
      <c r="P106" s="141">
        <f>IF('Crisis Indicator Data'!H103="x","x",'Crisis Indicator Data'!H103/'Crisis Indicator Data'!G103)</f>
        <v>1</v>
      </c>
      <c r="Q106" s="238">
        <f t="shared" si="44"/>
        <v>5</v>
      </c>
      <c r="R106" s="238">
        <f t="shared" si="45"/>
        <v>4.7</v>
      </c>
      <c r="S106" s="238">
        <f>IF('Crisis Indicator Data'!I103="x","x",IF('Crisis Indicator Data'!I103=0,0,IF(LOG('Crisis Indicator Data'!I103)&lt;S$4,0,IF(LOG('Crisis Indicator Data'!I103)&gt;S$3,5,ROUND(5-(S$3-LOG('Crisis Indicator Data'!I103))/(S$3-S$4)*5,1)))))</f>
        <v>2.6</v>
      </c>
      <c r="T106" s="141">
        <f>IF('Crisis Indicator Data'!H103="x","x",IF('Crisis Indicator Data'!I103="x","x",'Crisis Indicator Data'!I103/'Crisis Indicator Data'!H103))</f>
        <v>4.9168474331164136E-3</v>
      </c>
      <c r="U106" s="238">
        <f t="shared" si="46"/>
        <v>0.2</v>
      </c>
      <c r="V106" s="238">
        <f t="shared" si="47"/>
        <v>1.4</v>
      </c>
      <c r="W106" s="238">
        <f>IF('Crisis Indicator Data'!L103="x","x",IF('Crisis Indicator Data'!L103=0,0,IF(LOG('Crisis Indicator Data'!L103)&lt;W$4,0,IF(LOG('Crisis Indicator Data'!L103)&gt;W$3,5,ROUND(5-(W$3-LOG('Crisis Indicator Data'!L103))/(W$3-W$4)*5,1)))))</f>
        <v>0</v>
      </c>
      <c r="X106" s="245">
        <f>IF(OR('Crisis Indicator Data'!L103="x",'Crisis Indicator Data'!H103="x"),"x",'Crisis Indicator Data'!L103/'Crisis Indicator Data'!H103)</f>
        <v>0</v>
      </c>
      <c r="Y106" s="238">
        <f t="shared" si="48"/>
        <v>0</v>
      </c>
      <c r="Z106" s="238">
        <f t="shared" si="49"/>
        <v>0</v>
      </c>
      <c r="AA106" s="238">
        <f t="shared" si="50"/>
        <v>0.7</v>
      </c>
      <c r="AB106" s="246">
        <f t="shared" si="51"/>
        <v>3.3</v>
      </c>
    </row>
    <row r="107" spans="1:28" x14ac:dyDescent="0.35">
      <c r="A107" s="146" t="str">
        <f>'Crisis Indicator Data'!A104</f>
        <v>Violence West-Darfur</v>
      </c>
      <c r="B107" s="147" t="str">
        <f>'Crisis Indicator Data'!B104</f>
        <v>Other type of violence</v>
      </c>
      <c r="C107" s="147" t="str">
        <f>'Crisis Indicator Data'!C104</f>
        <v>SDN008</v>
      </c>
      <c r="D107" s="147" t="str">
        <f>'Crisis Indicator Data'!D104</f>
        <v>Sudan</v>
      </c>
      <c r="E107" s="148" t="str">
        <f>'Crisis Indicator Data'!E104</f>
        <v>SDN</v>
      </c>
      <c r="F107" s="244">
        <f>IF('Crisis Indicator Data'!F104="x","x",IF(LOG('Crisis Indicator Data'!F104)&lt;F$4,0,IF(LOG('Crisis Indicator Data'!F104)&gt;F$3,5,ROUND(5-(F$3-LOG('Crisis Indicator Data'!F104))/(F$3-F$4)*5,1))))</f>
        <v>3.2</v>
      </c>
      <c r="G107" s="142">
        <f>IF('Crisis Indicator Data'!F104="x","x",IF(B107="Regional crisis",('Crisis Indicator Data'!F104/VLOOKUP('Impact of the crisis'!$C107,'Regional Crises'!$B$1:$R$66,4,FALSE)),'Crisis Indicator Data'!F104/VLOOKUP('Impact of the crisis'!$E107,'Country Indicator Data'!$B$4:$P$300,15,FALSE)))</f>
        <v>3.3442760942760941E-2</v>
      </c>
      <c r="H107" s="238">
        <f t="shared" si="39"/>
        <v>0.1</v>
      </c>
      <c r="I107" s="238">
        <f t="shared" si="40"/>
        <v>1.6500000000000001</v>
      </c>
      <c r="J107" s="238">
        <f>IF('Crisis Indicator Data'!G104="x","x",IF(LOG('Crisis Indicator Data'!G104)&lt;J$4,0,IF(LOG('Crisis Indicator Data'!G104)&gt;J$3,5,ROUND(5-(J$3-LOG('Crisis Indicator Data'!G104))/(J$3-J$4)*5,1))))</f>
        <v>0.9</v>
      </c>
      <c r="K107" s="142">
        <f>IF('Crisis Indicator Data'!G104="x","x",IF(B107="Regional crisis",('Crisis Indicator Data'!G104/VLOOKUP('Impact of the crisis'!$C107,'Regional Crises'!$B$1:$R$66,5,FALSE)),'Crisis Indicator Data'!G104/VLOOKUP('Impact of the crisis'!$E107,'Country Indicator Data'!$B$4:$P$300,14,FALSE)))</f>
        <v>3.9612068965517243E-2</v>
      </c>
      <c r="L107" s="238">
        <f t="shared" si="41"/>
        <v>0.1</v>
      </c>
      <c r="M107" s="238">
        <f t="shared" si="42"/>
        <v>0.5</v>
      </c>
      <c r="N107" s="238">
        <f t="shared" si="43"/>
        <v>1.1000000000000001</v>
      </c>
      <c r="O107" s="238">
        <f>IF('Crisis Indicator Data'!H104="x","x",IF('Crisis Indicator Data'!H104=0,0,IF(LOG('Crisis Indicator Data'!H104)&lt;O$4,0,IF(LOG('Crisis Indicator Data'!H104)&gt;O$3,5,ROUND(5-(O$3-LOG('Crisis Indicator Data'!H104))/(O$3-O$4)*5,1)))))</f>
        <v>2.8</v>
      </c>
      <c r="P107" s="141">
        <f>IF('Crisis Indicator Data'!H104="x","x",'Crisis Indicator Data'!H104/'Crisis Indicator Data'!G104)</f>
        <v>0.85201305767138191</v>
      </c>
      <c r="Q107" s="238">
        <f t="shared" si="44"/>
        <v>4.3</v>
      </c>
      <c r="R107" s="238">
        <f t="shared" si="45"/>
        <v>3.55</v>
      </c>
      <c r="S107" s="238">
        <f>IF('Crisis Indicator Data'!I104="x","x",IF('Crisis Indicator Data'!I104=0,0,IF(LOG('Crisis Indicator Data'!I104)&lt;S$4,0,IF(LOG('Crisis Indicator Data'!I104)&gt;S$3,5,ROUND(5-(S$3-LOG('Crisis Indicator Data'!I104))/(S$3-S$4)*5,1)))))</f>
        <v>3.6</v>
      </c>
      <c r="T107" s="141">
        <f>IF('Crisis Indicator Data'!H104="x","x",IF('Crisis Indicator Data'!I104="x","x",'Crisis Indicator Data'!I104/'Crisis Indicator Data'!H104))</f>
        <v>0.21519795657726692</v>
      </c>
      <c r="U107" s="238">
        <f t="shared" si="46"/>
        <v>5</v>
      </c>
      <c r="V107" s="238">
        <f t="shared" si="47"/>
        <v>4.3</v>
      </c>
      <c r="W107" s="238">
        <f>IF('Crisis Indicator Data'!L104="x","x",IF('Crisis Indicator Data'!L104=0,0,IF(LOG('Crisis Indicator Data'!L104)&lt;W$4,0,IF(LOG('Crisis Indicator Data'!L104)&gt;W$3,5,ROUND(5-(W$3-LOG('Crisis Indicator Data'!L104))/(W$3-W$4)*5,1)))))</f>
        <v>3.8</v>
      </c>
      <c r="X107" s="245">
        <f>IF(OR('Crisis Indicator Data'!L104="x",'Crisis Indicator Data'!H104="x"),"x",'Crisis Indicator Data'!L104/'Crisis Indicator Data'!H104)</f>
        <v>2.6947637292464878E-4</v>
      </c>
      <c r="Y107" s="238">
        <f t="shared" si="48"/>
        <v>5</v>
      </c>
      <c r="Z107" s="238">
        <f t="shared" si="49"/>
        <v>4.4000000000000004</v>
      </c>
      <c r="AA107" s="238">
        <f t="shared" si="50"/>
        <v>4.4000000000000004</v>
      </c>
      <c r="AB107" s="246">
        <f t="shared" si="51"/>
        <v>4</v>
      </c>
    </row>
    <row r="108" spans="1:28" x14ac:dyDescent="0.35">
      <c r="A108" s="146" t="str">
        <f>'Crisis Indicator Data'!A105</f>
        <v>Drought in Senegal</v>
      </c>
      <c r="B108" s="147" t="str">
        <f>'Crisis Indicator Data'!B105</f>
        <v>Drought</v>
      </c>
      <c r="C108" s="147" t="str">
        <f>'Crisis Indicator Data'!C105</f>
        <v>SEN002</v>
      </c>
      <c r="D108" s="147" t="str">
        <f>'Crisis Indicator Data'!D105</f>
        <v>Senegal</v>
      </c>
      <c r="E108" s="148" t="str">
        <f>'Crisis Indicator Data'!E105</f>
        <v>SEN</v>
      </c>
      <c r="F108" s="244">
        <f>IF('Crisis Indicator Data'!F105="x","x",IF(LOG('Crisis Indicator Data'!F105)&lt;F$4,0,IF(LOG('Crisis Indicator Data'!F105)&gt;F$3,5,ROUND(5-(F$3-LOG('Crisis Indicator Data'!F105))/(F$3-F$4)*5,1))))</f>
        <v>3.8</v>
      </c>
      <c r="G108" s="142">
        <f>IF('Crisis Indicator Data'!F105="x","x",IF(B108="Regional crisis",('Crisis Indicator Data'!F105/VLOOKUP('Impact of the crisis'!$C108,'Regional Crises'!$B$1:$R$66,4,FALSE)),'Crisis Indicator Data'!F105/VLOOKUP('Impact of the crisis'!$E108,'Country Indicator Data'!$B$4:$P$300,15,FALSE)))</f>
        <v>1</v>
      </c>
      <c r="H108" s="238">
        <f t="shared" si="39"/>
        <v>5</v>
      </c>
      <c r="I108" s="238">
        <f t="shared" si="40"/>
        <v>4.4000000000000004</v>
      </c>
      <c r="J108" s="238">
        <f>IF('Crisis Indicator Data'!G105="x","x",IF(LOG('Crisis Indicator Data'!G105)&lt;J$4,0,IF(LOG('Crisis Indicator Data'!G105)&gt;J$3,5,ROUND(5-(J$3-LOG('Crisis Indicator Data'!G105))/(J$3-J$4)*5,1))))</f>
        <v>4.0999999999999996</v>
      </c>
      <c r="K108" s="142">
        <f>IF('Crisis Indicator Data'!G105="x","x",IF(B108="Regional crisis",('Crisis Indicator Data'!G105/VLOOKUP('Impact of the crisis'!$C108,'Regional Crises'!$B$1:$R$66,5,FALSE)),'Crisis Indicator Data'!G105/VLOOKUP('Impact of the crisis'!$E108,'Country Indicator Data'!$B$4:$P$300,14,FALSE)))</f>
        <v>1</v>
      </c>
      <c r="L108" s="238">
        <f t="shared" si="41"/>
        <v>5</v>
      </c>
      <c r="M108" s="238">
        <f t="shared" si="42"/>
        <v>4.55</v>
      </c>
      <c r="N108" s="238">
        <f t="shared" si="43"/>
        <v>4.5</v>
      </c>
      <c r="O108" s="238">
        <f>IF('Crisis Indicator Data'!H105="x","x",IF('Crisis Indicator Data'!H105=0,0,IF(LOG('Crisis Indicator Data'!H105)&lt;O$4,0,IF(LOG('Crisis Indicator Data'!H105)&gt;O$3,5,ROUND(5-(O$3-LOG('Crisis Indicator Data'!H105))/(O$3-O$4)*5,1)))))</f>
        <v>3.3</v>
      </c>
      <c r="P108" s="141">
        <f>IF('Crisis Indicator Data'!H105="x","x",'Crisis Indicator Data'!H105/'Crisis Indicator Data'!G105)</f>
        <v>0.19079537973547189</v>
      </c>
      <c r="Q108" s="238">
        <f t="shared" si="44"/>
        <v>0.9</v>
      </c>
      <c r="R108" s="238">
        <f t="shared" si="45"/>
        <v>2.1</v>
      </c>
      <c r="S108" s="238" t="str">
        <f>IF('Crisis Indicator Data'!I105="x","x",IF('Crisis Indicator Data'!I105=0,0,IF(LOG('Crisis Indicator Data'!I105)&lt;S$4,0,IF(LOG('Crisis Indicator Data'!I105)&gt;S$3,5,ROUND(5-(S$3-LOG('Crisis Indicator Data'!I105))/(S$3-S$4)*5,1)))))</f>
        <v>x</v>
      </c>
      <c r="T108" s="141" t="str">
        <f>IF('Crisis Indicator Data'!H105="x","x",IF('Crisis Indicator Data'!I105="x","x",'Crisis Indicator Data'!I105/'Crisis Indicator Data'!H105))</f>
        <v>x</v>
      </c>
      <c r="U108" s="238" t="str">
        <f t="shared" si="46"/>
        <v>x</v>
      </c>
      <c r="V108" s="238" t="str">
        <f t="shared" si="47"/>
        <v>x</v>
      </c>
      <c r="W108" s="238">
        <f>IF('Crisis Indicator Data'!L105="x","x",IF('Crisis Indicator Data'!L105=0,0,IF(LOG('Crisis Indicator Data'!L105)&lt;W$4,0,IF(LOG('Crisis Indicator Data'!L105)&gt;W$3,5,ROUND(5-(W$3-LOG('Crisis Indicator Data'!L105))/(W$3-W$4)*5,1)))))</f>
        <v>0</v>
      </c>
      <c r="X108" s="245">
        <f>IF(OR('Crisis Indicator Data'!L105="x",'Crisis Indicator Data'!H105="x"),"x",'Crisis Indicator Data'!L105/'Crisis Indicator Data'!H105)</f>
        <v>0</v>
      </c>
      <c r="Y108" s="238">
        <f t="shared" si="48"/>
        <v>0</v>
      </c>
      <c r="Z108" s="238">
        <f t="shared" si="49"/>
        <v>0</v>
      </c>
      <c r="AA108" s="238">
        <f t="shared" si="50"/>
        <v>0</v>
      </c>
      <c r="AB108" s="246">
        <f t="shared" si="51"/>
        <v>1.2</v>
      </c>
    </row>
    <row r="109" spans="1:28" x14ac:dyDescent="0.35">
      <c r="A109" s="146" t="str">
        <f>'Crisis Indicator Data'!A106</f>
        <v>Complex crisis in El Salvador</v>
      </c>
      <c r="B109" s="147" t="str">
        <f>'Crisis Indicator Data'!B106</f>
        <v>Complex crisis</v>
      </c>
      <c r="C109" s="147" t="str">
        <f>'Crisis Indicator Data'!C106</f>
        <v>SLV001</v>
      </c>
      <c r="D109" s="147" t="str">
        <f>'Crisis Indicator Data'!D106</f>
        <v>El Salvador</v>
      </c>
      <c r="E109" s="148" t="str">
        <f>'Crisis Indicator Data'!E106</f>
        <v>SLV</v>
      </c>
      <c r="F109" s="244">
        <f>IF('Crisis Indicator Data'!F106="x","x",IF(LOG('Crisis Indicator Data'!F106)&lt;F$4,0,IF(LOG('Crisis Indicator Data'!F106)&gt;F$3,5,ROUND(5-(F$3-LOG('Crisis Indicator Data'!F106))/(F$3-F$4)*5,1))))</f>
        <v>2.2000000000000002</v>
      </c>
      <c r="G109" s="142">
        <f>IF('Crisis Indicator Data'!F106="x","x",IF(B109="Regional crisis",('Crisis Indicator Data'!F106/VLOOKUP('Impact of the crisis'!$C109,'Regional Crises'!$B$1:$R$66,4,FALSE)),'Crisis Indicator Data'!F106/VLOOKUP('Impact of the crisis'!$E109,'Country Indicator Data'!$B$4:$P$300,15,FALSE)))</f>
        <v>1</v>
      </c>
      <c r="H109" s="238">
        <f t="shared" si="39"/>
        <v>5</v>
      </c>
      <c r="I109" s="238">
        <f t="shared" si="40"/>
        <v>3.6</v>
      </c>
      <c r="J109" s="238">
        <f>IF('Crisis Indicator Data'!G106="x","x",IF(LOG('Crisis Indicator Data'!G106)&lt;J$4,0,IF(LOG('Crisis Indicator Data'!G106)&gt;J$3,5,ROUND(5-(J$3-LOG('Crisis Indicator Data'!G106))/(J$3-J$4)*5,1))))</f>
        <v>2.8</v>
      </c>
      <c r="K109" s="142">
        <f>IF('Crisis Indicator Data'!G106="x","x",IF(B109="Regional crisis",('Crisis Indicator Data'!G106/VLOOKUP('Impact of the crisis'!$C109,'Regional Crises'!$B$1:$R$66,5,FALSE)),'Crisis Indicator Data'!G106/VLOOKUP('Impact of the crisis'!$E109,'Country Indicator Data'!$B$4:$P$300,14,FALSE)))</f>
        <v>1</v>
      </c>
      <c r="L109" s="238">
        <f t="shared" si="41"/>
        <v>5</v>
      </c>
      <c r="M109" s="238">
        <f t="shared" si="42"/>
        <v>3.9</v>
      </c>
      <c r="N109" s="238">
        <f t="shared" si="43"/>
        <v>3.8</v>
      </c>
      <c r="O109" s="238">
        <f>IF('Crisis Indicator Data'!H106="x","x",IF('Crisis Indicator Data'!H106=0,0,IF(LOG('Crisis Indicator Data'!H106)&lt;O$4,0,IF(LOG('Crisis Indicator Data'!H106)&gt;O$3,5,ROUND(5-(O$3-LOG('Crisis Indicator Data'!H106))/(O$3-O$4)*5,1)))))</f>
        <v>2.7</v>
      </c>
      <c r="P109" s="141">
        <f>IF('Crisis Indicator Data'!H106="x","x",'Crisis Indicator Data'!H106/'Crisis Indicator Data'!G106)</f>
        <v>0.20895522388059701</v>
      </c>
      <c r="Q109" s="238">
        <f t="shared" si="44"/>
        <v>1</v>
      </c>
      <c r="R109" s="238">
        <f t="shared" si="45"/>
        <v>1.85</v>
      </c>
      <c r="S109" s="238">
        <f>IF('Crisis Indicator Data'!I106="x","x",IF('Crisis Indicator Data'!I106=0,0,IF(LOG('Crisis Indicator Data'!I106)&lt;S$4,0,IF(LOG('Crisis Indicator Data'!I106)&gt;S$3,5,ROUND(5-(S$3-LOG('Crisis Indicator Data'!I106))/(S$3-S$4)*5,1)))))</f>
        <v>3.8</v>
      </c>
      <c r="T109" s="141">
        <f>IF('Crisis Indicator Data'!H106="x","x",IF('Crisis Indicator Data'!I106="x","x",'Crisis Indicator Data'!I106/'Crisis Indicator Data'!H106))</f>
        <v>0.32428571428571429</v>
      </c>
      <c r="U109" s="238">
        <f t="shared" si="46"/>
        <v>5</v>
      </c>
      <c r="V109" s="238">
        <f t="shared" si="47"/>
        <v>4.4000000000000004</v>
      </c>
      <c r="W109" s="238">
        <f>IF('Crisis Indicator Data'!L106="x","x",IF('Crisis Indicator Data'!L106=0,0,IF(LOG('Crisis Indicator Data'!L106)&lt;W$4,0,IF(LOG('Crisis Indicator Data'!L106)&gt;W$3,5,ROUND(5-(W$3-LOG('Crisis Indicator Data'!L106))/(W$3-W$4)*5,1)))))</f>
        <v>4.0999999999999996</v>
      </c>
      <c r="X109" s="245">
        <f>IF(OR('Crisis Indicator Data'!L106="x",'Crisis Indicator Data'!H106="x"),"x",'Crisis Indicator Data'!L106/'Crisis Indicator Data'!H106)</f>
        <v>5.2571428571428571E-4</v>
      </c>
      <c r="Y109" s="238">
        <f t="shared" si="48"/>
        <v>5</v>
      </c>
      <c r="Z109" s="238">
        <f t="shared" si="49"/>
        <v>4.5999999999999996</v>
      </c>
      <c r="AA109" s="238">
        <f t="shared" si="50"/>
        <v>4.5</v>
      </c>
      <c r="AB109" s="246">
        <f t="shared" si="51"/>
        <v>3.5</v>
      </c>
    </row>
    <row r="110" spans="1:28" x14ac:dyDescent="0.35">
      <c r="A110" s="146" t="str">
        <f>'Crisis Indicator Data'!A107</f>
        <v>Complex crisis in Somalia</v>
      </c>
      <c r="B110" s="147" t="str">
        <f>'Crisis Indicator Data'!B107</f>
        <v>Complex crisis</v>
      </c>
      <c r="C110" s="147" t="str">
        <f>'Crisis Indicator Data'!C107</f>
        <v>SOM001</v>
      </c>
      <c r="D110" s="147" t="str">
        <f>'Crisis Indicator Data'!D107</f>
        <v>Somalia</v>
      </c>
      <c r="E110" s="148" t="str">
        <f>'Crisis Indicator Data'!E107</f>
        <v>SOM</v>
      </c>
      <c r="F110" s="244">
        <f>IF('Crisis Indicator Data'!F107="x","x",IF(LOG('Crisis Indicator Data'!F107)&lt;F$4,0,IF(LOG('Crisis Indicator Data'!F107)&gt;F$3,5,ROUND(5-(F$3-LOG('Crisis Indicator Data'!F107))/(F$3-F$4)*5,1))))</f>
        <v>4.7</v>
      </c>
      <c r="G110" s="142">
        <f>IF('Crisis Indicator Data'!F107="x","x",IF(B110="Regional crisis",('Crisis Indicator Data'!F107/VLOOKUP('Impact of the crisis'!$C110,'Regional Crises'!$B$1:$R$66,4,FALSE)),'Crisis Indicator Data'!F107/VLOOKUP('Impact of the crisis'!$E110,'Country Indicator Data'!$B$4:$P$300,15,FALSE)))</f>
        <v>1</v>
      </c>
      <c r="H110" s="238">
        <f t="shared" si="39"/>
        <v>5</v>
      </c>
      <c r="I110" s="238">
        <f t="shared" si="40"/>
        <v>4.8499999999999996</v>
      </c>
      <c r="J110" s="238">
        <f>IF('Crisis Indicator Data'!G107="x","x",IF(LOG('Crisis Indicator Data'!G107)&lt;J$4,0,IF(LOG('Crisis Indicator Data'!G107)&gt;J$3,5,ROUND(5-(J$3-LOG('Crisis Indicator Data'!G107))/(J$3-J$4)*5,1))))</f>
        <v>3.6</v>
      </c>
      <c r="K110" s="142">
        <f>IF('Crisis Indicator Data'!G107="x","x",IF(B110="Regional crisis",('Crisis Indicator Data'!G107/VLOOKUP('Impact of the crisis'!$C110,'Regional Crises'!$B$1:$R$66,5,FALSE)),'Crisis Indicator Data'!G107/VLOOKUP('Impact of the crisis'!$E110,'Country Indicator Data'!$B$4:$P$300,14,FALSE)))</f>
        <v>1</v>
      </c>
      <c r="L110" s="238">
        <f t="shared" si="41"/>
        <v>5</v>
      </c>
      <c r="M110" s="238">
        <f t="shared" si="42"/>
        <v>4.3</v>
      </c>
      <c r="N110" s="238">
        <f t="shared" si="43"/>
        <v>4.5999999999999996</v>
      </c>
      <c r="O110" s="238">
        <f>IF('Crisis Indicator Data'!H107="x","x",IF('Crisis Indicator Data'!H107=0,0,IF(LOG('Crisis Indicator Data'!H107)&lt;O$4,0,IF(LOG('Crisis Indicator Data'!H107)&gt;O$3,5,ROUND(5-(O$3-LOG('Crisis Indicator Data'!H107))/(O$3-O$4)*5,1)))))</f>
        <v>4.3</v>
      </c>
      <c r="P110" s="141">
        <f>IF('Crisis Indicator Data'!H107="x","x",'Crisis Indicator Data'!H107/'Crisis Indicator Data'!G107)</f>
        <v>1</v>
      </c>
      <c r="Q110" s="238">
        <f t="shared" si="44"/>
        <v>5</v>
      </c>
      <c r="R110" s="238">
        <f t="shared" si="45"/>
        <v>4.6500000000000004</v>
      </c>
      <c r="S110" s="238">
        <f>IF('Crisis Indicator Data'!I107="x","x",IF('Crisis Indicator Data'!I107=0,0,IF(LOG('Crisis Indicator Data'!I107)&lt;S$4,0,IF(LOG('Crisis Indicator Data'!I107)&gt;S$3,5,ROUND(5-(S$3-LOG('Crisis Indicator Data'!I107))/(S$3-S$4)*5,1)))))</f>
        <v>5</v>
      </c>
      <c r="T110" s="141">
        <f>IF('Crisis Indicator Data'!H107="x","x",IF('Crisis Indicator Data'!I107="x","x",'Crisis Indicator Data'!I107/'Crisis Indicator Data'!H107))</f>
        <v>0.34772357723577235</v>
      </c>
      <c r="U110" s="238">
        <f t="shared" si="46"/>
        <v>5</v>
      </c>
      <c r="V110" s="238">
        <f t="shared" si="47"/>
        <v>5</v>
      </c>
      <c r="W110" s="238">
        <f>IF('Crisis Indicator Data'!L107="x","x",IF('Crisis Indicator Data'!L107=0,0,IF(LOG('Crisis Indicator Data'!L107)&lt;W$4,0,IF(LOG('Crisis Indicator Data'!L107)&gt;W$3,5,ROUND(5-(W$3-LOG('Crisis Indicator Data'!L107))/(W$3-W$4)*5,1)))))</f>
        <v>4.5</v>
      </c>
      <c r="X110" s="245">
        <f>IF(OR('Crisis Indicator Data'!L107="x",'Crisis Indicator Data'!H107="x"),"x",'Crisis Indicator Data'!L107/'Crisis Indicator Data'!H107)</f>
        <v>1.2121951219512195E-4</v>
      </c>
      <c r="Y110" s="238">
        <f t="shared" si="48"/>
        <v>5</v>
      </c>
      <c r="Z110" s="238">
        <f t="shared" si="49"/>
        <v>4.8</v>
      </c>
      <c r="AA110" s="238">
        <f t="shared" si="50"/>
        <v>4.9000000000000004</v>
      </c>
      <c r="AB110" s="246">
        <f t="shared" si="51"/>
        <v>4.8</v>
      </c>
    </row>
    <row r="111" spans="1:28" x14ac:dyDescent="0.35">
      <c r="A111" s="146" t="str">
        <f>'Crisis Indicator Data'!A108</f>
        <v>Mixed Migration Flows in Somalia</v>
      </c>
      <c r="B111" s="147" t="str">
        <f>'Crisis Indicator Data'!B108</f>
        <v>International displacement</v>
      </c>
      <c r="C111" s="147" t="str">
        <f>'Crisis Indicator Data'!C108</f>
        <v>SOM002</v>
      </c>
      <c r="D111" s="147" t="str">
        <f>'Crisis Indicator Data'!D108</f>
        <v>Somalia</v>
      </c>
      <c r="E111" s="148" t="str">
        <f>'Crisis Indicator Data'!E108</f>
        <v>SOM</v>
      </c>
      <c r="F111" s="244">
        <f>IF('Crisis Indicator Data'!F108="x","x",IF(LOG('Crisis Indicator Data'!F108)&lt;F$4,0,IF(LOG('Crisis Indicator Data'!F108)&gt;F$3,5,ROUND(5-(F$3-LOG('Crisis Indicator Data'!F108))/(F$3-F$4)*5,1))))</f>
        <v>2.4</v>
      </c>
      <c r="G111" s="142">
        <f>IF('Crisis Indicator Data'!F108="x","x",IF(B111="Regional crisis",('Crisis Indicator Data'!F108/VLOOKUP('Impact of the crisis'!$C111,'Regional Crises'!$B$1:$R$66,4,FALSE)),'Crisis Indicator Data'!F108/VLOOKUP('Impact of the crisis'!$E111,'Country Indicator Data'!$B$4:$P$300,15,FALSE)))</f>
        <v>4.5965505148723183E-2</v>
      </c>
      <c r="H111" s="238">
        <f t="shared" si="39"/>
        <v>0.1</v>
      </c>
      <c r="I111" s="238">
        <f t="shared" si="40"/>
        <v>1.25</v>
      </c>
      <c r="J111" s="238">
        <f>IF('Crisis Indicator Data'!G108="x","x",IF(LOG('Crisis Indicator Data'!G108)&lt;J$4,0,IF(LOG('Crisis Indicator Data'!G108)&gt;J$3,5,ROUND(5-(J$3-LOG('Crisis Indicator Data'!G108))/(J$3-J$4)*5,1))))</f>
        <v>0.4</v>
      </c>
      <c r="K111" s="142">
        <f>IF('Crisis Indicator Data'!G108="x","x",IF(B111="Regional crisis",('Crisis Indicator Data'!G108/VLOOKUP('Impact of the crisis'!$C111,'Regional Crises'!$B$1:$R$66,5,FALSE)),'Crisis Indicator Data'!G108/VLOOKUP('Impact of the crisis'!$E111,'Country Indicator Data'!$B$4:$P$300,14,FALSE)))</f>
        <v>0.10747967479674797</v>
      </c>
      <c r="L111" s="238">
        <f t="shared" si="41"/>
        <v>0.5</v>
      </c>
      <c r="M111" s="238">
        <f t="shared" si="42"/>
        <v>0.45</v>
      </c>
      <c r="N111" s="238">
        <f t="shared" si="43"/>
        <v>0.9</v>
      </c>
      <c r="O111" s="238">
        <f>IF('Crisis Indicator Data'!H108="x","x",IF('Crisis Indicator Data'!H108=0,0,IF(LOG('Crisis Indicator Data'!H108)&lt;O$4,0,IF(LOG('Crisis Indicator Data'!H108)&gt;O$3,5,ROUND(5-(O$3-LOG('Crisis Indicator Data'!H108))/(O$3-O$4)*5,1)))))</f>
        <v>0</v>
      </c>
      <c r="P111" s="141">
        <f>IF('Crisis Indicator Data'!H108="x","x",'Crisis Indicator Data'!H108/'Crisis Indicator Data'!G108)</f>
        <v>1.8910741301059002E-2</v>
      </c>
      <c r="Q111" s="238">
        <f t="shared" si="44"/>
        <v>0</v>
      </c>
      <c r="R111" s="238">
        <f t="shared" si="45"/>
        <v>0</v>
      </c>
      <c r="S111" s="238">
        <f>IF('Crisis Indicator Data'!I108="x","x",IF('Crisis Indicator Data'!I108=0,0,IF(LOG('Crisis Indicator Data'!I108)&lt;S$4,0,IF(LOG('Crisis Indicator Data'!I108)&gt;S$3,5,ROUND(5-(S$3-LOG('Crisis Indicator Data'!I108))/(S$3-S$4)*5,1)))))</f>
        <v>2</v>
      </c>
      <c r="T111" s="141">
        <f>IF('Crisis Indicator Data'!H108="x","x",IF('Crisis Indicator Data'!I108="x","x",'Crisis Indicator Data'!I108/'Crisis Indicator Data'!H108))</f>
        <v>1</v>
      </c>
      <c r="U111" s="238">
        <f t="shared" si="46"/>
        <v>5</v>
      </c>
      <c r="V111" s="238">
        <f t="shared" si="47"/>
        <v>3.5</v>
      </c>
      <c r="W111" s="238">
        <f>IF('Crisis Indicator Data'!L108="x","x",IF('Crisis Indicator Data'!L108=0,0,IF(LOG('Crisis Indicator Data'!L108)&lt;W$4,0,IF(LOG('Crisis Indicator Data'!L108)&gt;W$3,5,ROUND(5-(W$3-LOG('Crisis Indicator Data'!L108))/(W$3-W$4)*5,1)))))</f>
        <v>2.8</v>
      </c>
      <c r="X111" s="245">
        <f>IF(OR('Crisis Indicator Data'!L108="x",'Crisis Indicator Data'!H108="x"),"x",'Crisis Indicator Data'!L108/'Crisis Indicator Data'!H108)</f>
        <v>3.64E-3</v>
      </c>
      <c r="Y111" s="238">
        <f t="shared" si="48"/>
        <v>5</v>
      </c>
      <c r="Z111" s="238">
        <f t="shared" si="49"/>
        <v>3.9</v>
      </c>
      <c r="AA111" s="238">
        <f t="shared" si="50"/>
        <v>3.7</v>
      </c>
      <c r="AB111" s="246">
        <f t="shared" si="51"/>
        <v>2.2999999999999998</v>
      </c>
    </row>
    <row r="112" spans="1:28" x14ac:dyDescent="0.35">
      <c r="A112" s="146" t="str">
        <f>'Crisis Indicator Data'!A109</f>
        <v>Complex crisis in South Sudan</v>
      </c>
      <c r="B112" s="147" t="str">
        <f>'Crisis Indicator Data'!B109</f>
        <v>Complex crisis</v>
      </c>
      <c r="C112" s="147" t="str">
        <f>'Crisis Indicator Data'!C109</f>
        <v>SSD001</v>
      </c>
      <c r="D112" s="147" t="str">
        <f>'Crisis Indicator Data'!D109</f>
        <v>South Sudan</v>
      </c>
      <c r="E112" s="148" t="str">
        <f>'Crisis Indicator Data'!E109</f>
        <v>SSD</v>
      </c>
      <c r="F112" s="244">
        <f>IF('Crisis Indicator Data'!F109="x","x",IF(LOG('Crisis Indicator Data'!F109)&lt;F$4,0,IF(LOG('Crisis Indicator Data'!F109)&gt;F$3,5,ROUND(5-(F$3-LOG('Crisis Indicator Data'!F109))/(F$3-F$4)*5,1))))</f>
        <v>4.7</v>
      </c>
      <c r="G112" s="142">
        <f>IF('Crisis Indicator Data'!F109="x","x",IF(B112="Regional crisis",('Crisis Indicator Data'!F109/VLOOKUP('Impact of the crisis'!$C112,'Regional Crises'!$B$1:$R$66,4,FALSE)),'Crisis Indicator Data'!F109/VLOOKUP('Impact of the crisis'!$E112,'Country Indicator Data'!$B$4:$P$300,15,FALSE)))</f>
        <v>0.99948939128923264</v>
      </c>
      <c r="H112" s="238">
        <f t="shared" si="39"/>
        <v>5</v>
      </c>
      <c r="I112" s="238">
        <f t="shared" si="40"/>
        <v>4.8499999999999996</v>
      </c>
      <c r="J112" s="238">
        <f>IF('Crisis Indicator Data'!G109="x","x",IF(LOG('Crisis Indicator Data'!G109)&lt;J$4,0,IF(LOG('Crisis Indicator Data'!G109)&gt;J$3,5,ROUND(5-(J$3-LOG('Crisis Indicator Data'!G109))/(J$3-J$4)*5,1))))</f>
        <v>3.6</v>
      </c>
      <c r="K112" s="142">
        <f>IF('Crisis Indicator Data'!G109="x","x",IF(B112="Regional crisis",('Crisis Indicator Data'!G109/VLOOKUP('Impact of the crisis'!$C112,'Regional Crises'!$B$1:$R$66,5,FALSE)),'Crisis Indicator Data'!G109/VLOOKUP('Impact of the crisis'!$E112,'Country Indicator Data'!$B$4:$P$300,14,FALSE)))</f>
        <v>1</v>
      </c>
      <c r="L112" s="238">
        <f t="shared" si="41"/>
        <v>5</v>
      </c>
      <c r="M112" s="238">
        <f t="shared" si="42"/>
        <v>4.3</v>
      </c>
      <c r="N112" s="238">
        <f t="shared" si="43"/>
        <v>4.5999999999999996</v>
      </c>
      <c r="O112" s="238">
        <f>IF('Crisis Indicator Data'!H109="x","x",IF('Crisis Indicator Data'!H109=0,0,IF(LOG('Crisis Indicator Data'!H109)&lt;O$4,0,IF(LOG('Crisis Indicator Data'!H109)&gt;O$3,5,ROUND(5-(O$3-LOG('Crisis Indicator Data'!H109))/(O$3-O$4)*5,1)))))</f>
        <v>4.3</v>
      </c>
      <c r="P112" s="141">
        <f>IF('Crisis Indicator Data'!H109="x","x",'Crisis Indicator Data'!H109/'Crisis Indicator Data'!G109)</f>
        <v>1</v>
      </c>
      <c r="Q112" s="238">
        <f t="shared" si="44"/>
        <v>5</v>
      </c>
      <c r="R112" s="238">
        <f t="shared" si="45"/>
        <v>4.6500000000000004</v>
      </c>
      <c r="S112" s="238">
        <f>IF('Crisis Indicator Data'!I109="x","x",IF('Crisis Indicator Data'!I109=0,0,IF(LOG('Crisis Indicator Data'!I109)&lt;S$4,0,IF(LOG('Crisis Indicator Data'!I109)&gt;S$3,5,ROUND(5-(S$3-LOG('Crisis Indicator Data'!I109))/(S$3-S$4)*5,1)))))</f>
        <v>5</v>
      </c>
      <c r="T112" s="141">
        <f>IF('Crisis Indicator Data'!H109="x","x",IF('Crisis Indicator Data'!I109="x","x",'Crisis Indicator Data'!I109/'Crisis Indicator Data'!H109))</f>
        <v>0.37971758664955069</v>
      </c>
      <c r="U112" s="238">
        <f t="shared" si="46"/>
        <v>5</v>
      </c>
      <c r="V112" s="238">
        <f t="shared" si="47"/>
        <v>5</v>
      </c>
      <c r="W112" s="238">
        <f>IF('Crisis Indicator Data'!L109="x","x",IF('Crisis Indicator Data'!L109=0,0,IF(LOG('Crisis Indicator Data'!L109)&lt;W$4,0,IF(LOG('Crisis Indicator Data'!L109)&gt;W$3,5,ROUND(5-(W$3-LOG('Crisis Indicator Data'!L109))/(W$3-W$4)*5,1)))))</f>
        <v>4.4000000000000004</v>
      </c>
      <c r="X112" s="245">
        <f>IF(OR('Crisis Indicator Data'!L109="x",'Crisis Indicator Data'!H109="x"),"x",'Crisis Indicator Data'!L109/'Crisis Indicator Data'!H109)</f>
        <v>9.6448438168592212E-5</v>
      </c>
      <c r="Y112" s="238">
        <f t="shared" si="48"/>
        <v>4.8</v>
      </c>
      <c r="Z112" s="238">
        <f t="shared" si="49"/>
        <v>4.5999999999999996</v>
      </c>
      <c r="AA112" s="238">
        <f t="shared" si="50"/>
        <v>4.8</v>
      </c>
      <c r="AB112" s="246">
        <f t="shared" si="51"/>
        <v>4.7</v>
      </c>
    </row>
    <row r="113" spans="1:28" x14ac:dyDescent="0.35">
      <c r="A113" s="146" t="str">
        <f>'Crisis Indicator Data'!A110</f>
        <v>Food Security Crisis in Eswatini</v>
      </c>
      <c r="B113" s="147" t="str">
        <f>'Crisis Indicator Data'!B110</f>
        <v>Food Security</v>
      </c>
      <c r="C113" s="147" t="str">
        <f>'Crisis Indicator Data'!C110</f>
        <v>SWZ001</v>
      </c>
      <c r="D113" s="147" t="str">
        <f>'Crisis Indicator Data'!D110</f>
        <v>Eswatini</v>
      </c>
      <c r="E113" s="148" t="str">
        <f>'Crisis Indicator Data'!E110</f>
        <v>SWZ</v>
      </c>
      <c r="F113" s="244">
        <f>IF('Crisis Indicator Data'!F110="x","x",IF(LOG('Crisis Indicator Data'!F110)&lt;F$4,0,IF(LOG('Crisis Indicator Data'!F110)&gt;F$3,5,ROUND(5-(F$3-LOG('Crisis Indicator Data'!F110))/(F$3-F$4)*5,1))))</f>
        <v>2.1</v>
      </c>
      <c r="G113" s="142">
        <f>IF('Crisis Indicator Data'!F110="x","x",IF(B113="Regional crisis",('Crisis Indicator Data'!F110/VLOOKUP('Impact of the crisis'!$C113,'Regional Crises'!$B$1:$R$66,4,FALSE)),'Crisis Indicator Data'!F110/VLOOKUP('Impact of the crisis'!$E113,'Country Indicator Data'!$B$4:$P$300,15,FALSE)))</f>
        <v>1.0095348837209301</v>
      </c>
      <c r="H113" s="238">
        <f t="shared" si="39"/>
        <v>5</v>
      </c>
      <c r="I113" s="238">
        <f t="shared" si="40"/>
        <v>3.55</v>
      </c>
      <c r="J113" s="238">
        <f>IF('Crisis Indicator Data'!G110="x","x",IF(LOG('Crisis Indicator Data'!G110)&lt;J$4,0,IF(LOG('Crisis Indicator Data'!G110)&gt;J$3,5,ROUND(5-(J$3-LOG('Crisis Indicator Data'!G110))/(J$3-J$4)*5,1))))</f>
        <v>0.1</v>
      </c>
      <c r="K113" s="142">
        <f>IF('Crisis Indicator Data'!G110="x","x",IF(B113="Regional crisis",('Crisis Indicator Data'!G110/VLOOKUP('Impact of the crisis'!$C113,'Regional Crises'!$B$1:$R$66,5,FALSE)),'Crisis Indicator Data'!G110/VLOOKUP('Impact of the crisis'!$E113,'Country Indicator Data'!$B$4:$P$300,14,FALSE)))</f>
        <v>1</v>
      </c>
      <c r="L113" s="238">
        <f t="shared" si="41"/>
        <v>5</v>
      </c>
      <c r="M113" s="238">
        <f t="shared" si="42"/>
        <v>2.5499999999999998</v>
      </c>
      <c r="N113" s="238">
        <f t="shared" si="43"/>
        <v>3.1</v>
      </c>
      <c r="O113" s="238">
        <f>IF('Crisis Indicator Data'!H110="x","x",IF('Crisis Indicator Data'!H110=0,0,IF(LOG('Crisis Indicator Data'!H110)&lt;O$4,0,IF(LOG('Crisis Indicator Data'!H110)&gt;O$3,5,ROUND(5-(O$3-LOG('Crisis Indicator Data'!H110))/(O$3-O$4)*5,1)))))</f>
        <v>2.2000000000000002</v>
      </c>
      <c r="P113" s="141">
        <f>IF('Crisis Indicator Data'!H110="x","x",'Crisis Indicator Data'!H110/'Crisis Indicator Data'!G110)</f>
        <v>0.6</v>
      </c>
      <c r="Q113" s="238">
        <f t="shared" si="44"/>
        <v>3</v>
      </c>
      <c r="R113" s="238">
        <f t="shared" si="45"/>
        <v>2.6</v>
      </c>
      <c r="S113" s="238">
        <f>IF('Crisis Indicator Data'!I110="x","x",IF('Crisis Indicator Data'!I110=0,0,IF(LOG('Crisis Indicator Data'!I110)&lt;S$4,0,IF(LOG('Crisis Indicator Data'!I110)&gt;S$3,5,ROUND(5-(S$3-LOG('Crisis Indicator Data'!I110))/(S$3-S$4)*5,1)))))</f>
        <v>0</v>
      </c>
      <c r="T113" s="141">
        <f>IF('Crisis Indicator Data'!H110="x","x",IF('Crisis Indicator Data'!I110="x","x",'Crisis Indicator Data'!I110/'Crisis Indicator Data'!H110))</f>
        <v>0</v>
      </c>
      <c r="U113" s="238">
        <f t="shared" si="46"/>
        <v>0</v>
      </c>
      <c r="V113" s="238">
        <f t="shared" si="47"/>
        <v>0</v>
      </c>
      <c r="W113" s="238">
        <f>IF('Crisis Indicator Data'!L110="x","x",IF('Crisis Indicator Data'!L110=0,0,IF(LOG('Crisis Indicator Data'!L110)&lt;W$4,0,IF(LOG('Crisis Indicator Data'!L110)&gt;W$3,5,ROUND(5-(W$3-LOG('Crisis Indicator Data'!L110))/(W$3-W$4)*5,1)))))</f>
        <v>0</v>
      </c>
      <c r="X113" s="245">
        <f>IF(OR('Crisis Indicator Data'!L110="x",'Crisis Indicator Data'!H110="x"),"x",'Crisis Indicator Data'!L110/'Crisis Indicator Data'!H110)</f>
        <v>0</v>
      </c>
      <c r="Y113" s="238">
        <f t="shared" si="48"/>
        <v>0</v>
      </c>
      <c r="Z113" s="238">
        <f t="shared" si="49"/>
        <v>0</v>
      </c>
      <c r="AA113" s="238">
        <f t="shared" si="50"/>
        <v>0</v>
      </c>
      <c r="AB113" s="246">
        <f t="shared" si="51"/>
        <v>1.5</v>
      </c>
    </row>
    <row r="114" spans="1:28" x14ac:dyDescent="0.35">
      <c r="A114" s="146" t="str">
        <f>'Crisis Indicator Data'!A111</f>
        <v>Syrian conflict</v>
      </c>
      <c r="B114" s="147" t="str">
        <f>'Crisis Indicator Data'!B111</f>
        <v>Complex crisis</v>
      </c>
      <c r="C114" s="147" t="str">
        <f>'Crisis Indicator Data'!C111</f>
        <v>SYR001</v>
      </c>
      <c r="D114" s="147" t="str">
        <f>'Crisis Indicator Data'!D111</f>
        <v>Syria</v>
      </c>
      <c r="E114" s="148" t="str">
        <f>'Crisis Indicator Data'!E111</f>
        <v>SYR</v>
      </c>
      <c r="F114" s="244">
        <f>IF('Crisis Indicator Data'!F111="x","x",IF(LOG('Crisis Indicator Data'!F111)&lt;F$4,0,IF(LOG('Crisis Indicator Data'!F111)&gt;F$3,5,ROUND(5-(F$3-LOG('Crisis Indicator Data'!F111))/(F$3-F$4)*5,1))))</f>
        <v>3.8</v>
      </c>
      <c r="G114" s="142">
        <f>IF('Crisis Indicator Data'!F111="x","x",IF(B114="Regional crisis",('Crisis Indicator Data'!F111/VLOOKUP('Impact of the crisis'!$C114,'Regional Crises'!$B$1:$R$66,4,FALSE)),'Crisis Indicator Data'!F111/VLOOKUP('Impact of the crisis'!$E114,'Country Indicator Data'!$B$4:$P$300,15,FALSE)))</f>
        <v>1.008440886565376</v>
      </c>
      <c r="H114" s="238">
        <f t="shared" si="39"/>
        <v>5</v>
      </c>
      <c r="I114" s="238">
        <f t="shared" si="40"/>
        <v>4.4000000000000004</v>
      </c>
      <c r="J114" s="238">
        <f>IF('Crisis Indicator Data'!G111="x","x",IF(LOG('Crisis Indicator Data'!G111)&lt;J$4,0,IF(LOG('Crisis Indicator Data'!G111)&gt;J$3,5,ROUND(5-(J$3-LOG('Crisis Indicator Data'!G111))/(J$3-J$4)*5,1))))</f>
        <v>4.0999999999999996</v>
      </c>
      <c r="K114" s="142">
        <f>IF('Crisis Indicator Data'!G111="x","x",IF(B114="Regional crisis",('Crisis Indicator Data'!G111/VLOOKUP('Impact of the crisis'!$C114,'Regional Crises'!$B$1:$R$66,5,FALSE)),'Crisis Indicator Data'!G111/VLOOKUP('Impact of the crisis'!$E114,'Country Indicator Data'!$B$4:$P$300,14,FALSE)))</f>
        <v>1</v>
      </c>
      <c r="L114" s="238">
        <f t="shared" si="41"/>
        <v>5</v>
      </c>
      <c r="M114" s="238">
        <f t="shared" si="42"/>
        <v>4.55</v>
      </c>
      <c r="N114" s="238">
        <f t="shared" si="43"/>
        <v>4.5</v>
      </c>
      <c r="O114" s="238">
        <f>IF('Crisis Indicator Data'!H111="x","x",IF('Crisis Indicator Data'!H111=0,0,IF(LOG('Crisis Indicator Data'!H111)&lt;O$4,0,IF(LOG('Crisis Indicator Data'!H111)&gt;O$3,5,ROUND(5-(O$3-LOG('Crisis Indicator Data'!H111))/(O$3-O$4)*5,1)))))</f>
        <v>4.5999999999999996</v>
      </c>
      <c r="P114" s="141">
        <f>IF('Crisis Indicator Data'!H111="x","x",'Crisis Indicator Data'!H111/'Crisis Indicator Data'!G111)</f>
        <v>1</v>
      </c>
      <c r="Q114" s="238">
        <f t="shared" si="44"/>
        <v>5</v>
      </c>
      <c r="R114" s="238">
        <f t="shared" si="45"/>
        <v>4.8</v>
      </c>
      <c r="S114" s="238">
        <f>IF('Crisis Indicator Data'!I111="x","x",IF('Crisis Indicator Data'!I111=0,0,IF(LOG('Crisis Indicator Data'!I111)&lt;S$4,0,IF(LOG('Crisis Indicator Data'!I111)&gt;S$3,5,ROUND(5-(S$3-LOG('Crisis Indicator Data'!I111))/(S$3-S$4)*5,1)))))</f>
        <v>5</v>
      </c>
      <c r="T114" s="141">
        <f>IF('Crisis Indicator Data'!H111="x","x",IF('Crisis Indicator Data'!I111="x","x",'Crisis Indicator Data'!I111/'Crisis Indicator Data'!H111))</f>
        <v>0.88622857142857148</v>
      </c>
      <c r="U114" s="238">
        <f t="shared" si="46"/>
        <v>5</v>
      </c>
      <c r="V114" s="238">
        <f t="shared" si="47"/>
        <v>5</v>
      </c>
      <c r="W114" s="238">
        <f>IF('Crisis Indicator Data'!L111="x","x",IF('Crisis Indicator Data'!L111=0,0,IF(LOG('Crisis Indicator Data'!L111)&lt;W$4,0,IF(LOG('Crisis Indicator Data'!L111)&gt;W$3,5,ROUND(5-(W$3-LOG('Crisis Indicator Data'!L111))/(W$3-W$4)*5,1)))))</f>
        <v>4.9000000000000004</v>
      </c>
      <c r="X114" s="245">
        <f>IF(OR('Crisis Indicator Data'!L111="x",'Crisis Indicator Data'!H111="x"),"x",'Crisis Indicator Data'!L111/'Crisis Indicator Data'!H111)</f>
        <v>1.6365714285714286E-4</v>
      </c>
      <c r="Y114" s="238">
        <f t="shared" si="48"/>
        <v>5</v>
      </c>
      <c r="Z114" s="238">
        <f t="shared" si="49"/>
        <v>5</v>
      </c>
      <c r="AA114" s="238">
        <f t="shared" si="50"/>
        <v>5</v>
      </c>
      <c r="AB114" s="246">
        <f t="shared" si="51"/>
        <v>4.9000000000000004</v>
      </c>
    </row>
    <row r="115" spans="1:28" x14ac:dyDescent="0.35">
      <c r="A115" s="146" t="str">
        <f>'Crisis Indicator Data'!A112</f>
        <v>Complex crisis in Chad</v>
      </c>
      <c r="B115" s="147" t="str">
        <f>'Crisis Indicator Data'!B112</f>
        <v>Multiple crises country</v>
      </c>
      <c r="C115" s="147" t="str">
        <f>'Crisis Indicator Data'!C112</f>
        <v>TCD001</v>
      </c>
      <c r="D115" s="147" t="str">
        <f>'Crisis Indicator Data'!D112</f>
        <v>Chad</v>
      </c>
      <c r="E115" s="148" t="str">
        <f>'Crisis Indicator Data'!E112</f>
        <v>TCD</v>
      </c>
      <c r="F115" s="244">
        <f>IF('Crisis Indicator Data'!F112="x","x",IF(LOG('Crisis Indicator Data'!F112)&lt;F$4,0,IF(LOG('Crisis Indicator Data'!F112)&gt;F$3,5,ROUND(5-(F$3-LOG('Crisis Indicator Data'!F112))/(F$3-F$4)*5,1))))</f>
        <v>5</v>
      </c>
      <c r="G115" s="142">
        <f>IF('Crisis Indicator Data'!F112="x","x",IF(B115="Regional crisis",('Crisis Indicator Data'!F112/VLOOKUP('Impact of the crisis'!$C115,'Regional Crises'!$B$1:$R$66,4,FALSE)),'Crisis Indicator Data'!F112/VLOOKUP('Impact of the crisis'!$E115,'Country Indicator Data'!$B$4:$P$300,15,FALSE)))</f>
        <v>1</v>
      </c>
      <c r="H115" s="238">
        <f t="shared" si="39"/>
        <v>5</v>
      </c>
      <c r="I115" s="238">
        <f t="shared" si="40"/>
        <v>5</v>
      </c>
      <c r="J115" s="238">
        <f>IF('Crisis Indicator Data'!G112="x","x",IF(LOG('Crisis Indicator Data'!G112)&lt;J$4,0,IF(LOG('Crisis Indicator Data'!G112)&gt;J$3,5,ROUND(5-(J$3-LOG('Crisis Indicator Data'!G112))/(J$3-J$4)*5,1))))</f>
        <v>4.0999999999999996</v>
      </c>
      <c r="K115" s="142">
        <f>IF('Crisis Indicator Data'!G112="x","x",IF(B115="Regional crisis",('Crisis Indicator Data'!G112/VLOOKUP('Impact of the crisis'!$C115,'Regional Crises'!$B$1:$R$66,5,FALSE)),'Crisis Indicator Data'!G112/VLOOKUP('Impact of the crisis'!$E115,'Country Indicator Data'!$B$4:$P$300,14,FALSE)))</f>
        <v>1</v>
      </c>
      <c r="L115" s="238">
        <f t="shared" si="41"/>
        <v>5</v>
      </c>
      <c r="M115" s="238">
        <f t="shared" si="42"/>
        <v>4.55</v>
      </c>
      <c r="N115" s="238">
        <f t="shared" si="43"/>
        <v>4.8</v>
      </c>
      <c r="O115" s="238">
        <f>IF('Crisis Indicator Data'!H112="x","x",IF('Crisis Indicator Data'!H112=0,0,IF(LOG('Crisis Indicator Data'!H112)&lt;O$4,0,IF(LOG('Crisis Indicator Data'!H112)&gt;O$3,5,ROUND(5-(O$3-LOG('Crisis Indicator Data'!H112))/(O$3-O$4)*5,1)))))</f>
        <v>4</v>
      </c>
      <c r="P115" s="141">
        <f>IF('Crisis Indicator Data'!H112="x","x",'Crisis Indicator Data'!H112/'Crisis Indicator Data'!G112)</f>
        <v>0.45287849020658449</v>
      </c>
      <c r="Q115" s="238">
        <f t="shared" si="44"/>
        <v>2.2000000000000002</v>
      </c>
      <c r="R115" s="238">
        <f t="shared" si="45"/>
        <v>3.1</v>
      </c>
      <c r="S115" s="238">
        <f>IF('Crisis Indicator Data'!I112="x","x",IF('Crisis Indicator Data'!I112=0,0,IF(LOG('Crisis Indicator Data'!I112)&lt;S$4,0,IF(LOG('Crisis Indicator Data'!I112)&gt;S$3,5,ROUND(5-(S$3-LOG('Crisis Indicator Data'!I112))/(S$3-S$4)*5,1)))))</f>
        <v>4.3</v>
      </c>
      <c r="T115" s="141">
        <f>IF('Crisis Indicator Data'!H112="x","x",IF('Crisis Indicator Data'!I112="x","x",'Crisis Indicator Data'!I112/'Crisis Indicator Data'!H112))</f>
        <v>0.12659392664650979</v>
      </c>
      <c r="U115" s="238">
        <f t="shared" si="46"/>
        <v>4.2</v>
      </c>
      <c r="V115" s="238">
        <f t="shared" si="47"/>
        <v>4.3</v>
      </c>
      <c r="W115" s="238">
        <f>IF('Crisis Indicator Data'!L112="x","x",IF('Crisis Indicator Data'!L112=0,0,IF(LOG('Crisis Indicator Data'!L112)&lt;W$4,0,IF(LOG('Crisis Indicator Data'!L112)&gt;W$3,5,ROUND(5-(W$3-LOG('Crisis Indicator Data'!L112))/(W$3-W$4)*5,1)))))</f>
        <v>3.3</v>
      </c>
      <c r="X115" s="245">
        <f>IF(OR('Crisis Indicator Data'!L112="x",'Crisis Indicator Data'!H112="x"),"x",'Crisis Indicator Data'!L112/'Crisis Indicator Data'!H112)</f>
        <v>2.9052188773498094E-5</v>
      </c>
      <c r="Y115" s="238">
        <f t="shared" si="48"/>
        <v>1.5</v>
      </c>
      <c r="Z115" s="238">
        <f t="shared" si="49"/>
        <v>2.4</v>
      </c>
      <c r="AA115" s="238">
        <f t="shared" si="50"/>
        <v>3.5</v>
      </c>
      <c r="AB115" s="246">
        <f t="shared" si="51"/>
        <v>3.3</v>
      </c>
    </row>
    <row r="116" spans="1:28" x14ac:dyDescent="0.35">
      <c r="A116" s="146" t="str">
        <f>'Crisis Indicator Data'!A113</f>
        <v>Boko Haram in Chad</v>
      </c>
      <c r="B116" s="147" t="str">
        <f>'Crisis Indicator Data'!B113</f>
        <v>Conflict</v>
      </c>
      <c r="C116" s="147" t="str">
        <f>'Crisis Indicator Data'!C113</f>
        <v>TCD003</v>
      </c>
      <c r="D116" s="147" t="str">
        <f>'Crisis Indicator Data'!D113</f>
        <v>Chad</v>
      </c>
      <c r="E116" s="148" t="str">
        <f>'Crisis Indicator Data'!E113</f>
        <v>TCD</v>
      </c>
      <c r="F116" s="244">
        <f>IF('Crisis Indicator Data'!F113="x","x",IF(LOG('Crisis Indicator Data'!F113)&lt;F$4,0,IF(LOG('Crisis Indicator Data'!F113)&gt;F$3,5,ROUND(5-(F$3-LOG('Crisis Indicator Data'!F113))/(F$3-F$4)*5,1))))</f>
        <v>2.2000000000000002</v>
      </c>
      <c r="G116" s="142">
        <f>IF('Crisis Indicator Data'!F113="x","x",IF(B116="Regional crisis",('Crisis Indicator Data'!F113/VLOOKUP('Impact of the crisis'!$C116,'Regional Crises'!$B$1:$R$66,4,FALSE)),'Crisis Indicator Data'!F113/VLOOKUP('Impact of the crisis'!$E116,'Country Indicator Data'!$B$4:$P$300,15,FALSE)))</f>
        <v>1.5815597204574334E-2</v>
      </c>
      <c r="H116" s="238">
        <f t="shared" si="39"/>
        <v>0</v>
      </c>
      <c r="I116" s="238">
        <f t="shared" si="40"/>
        <v>1.1000000000000001</v>
      </c>
      <c r="J116" s="238">
        <f>IF('Crisis Indicator Data'!G113="x","x",IF(LOG('Crisis Indicator Data'!G113)&lt;J$4,0,IF(LOG('Crisis Indicator Data'!G113)&gt;J$3,5,ROUND(5-(J$3-LOG('Crisis Indicator Data'!G113))/(J$3-J$4)*5,1))))</f>
        <v>0</v>
      </c>
      <c r="K116" s="142">
        <f>IF('Crisis Indicator Data'!G113="x","x",IF(B116="Regional crisis",('Crisis Indicator Data'!G113/VLOOKUP('Impact of the crisis'!$C116,'Regional Crises'!$B$1:$R$66,5,FALSE)),'Crisis Indicator Data'!G113/VLOOKUP('Impact of the crisis'!$E116,'Country Indicator Data'!$B$4:$P$300,14,FALSE)))</f>
        <v>4.0840626302315892E-2</v>
      </c>
      <c r="L116" s="238">
        <f t="shared" si="41"/>
        <v>0.2</v>
      </c>
      <c r="M116" s="238">
        <f t="shared" si="42"/>
        <v>0.1</v>
      </c>
      <c r="N116" s="238">
        <f t="shared" si="43"/>
        <v>0.6</v>
      </c>
      <c r="O116" s="238">
        <f>IF('Crisis Indicator Data'!H113="x","x",IF('Crisis Indicator Data'!H113=0,0,IF(LOG('Crisis Indicator Data'!H113)&lt;O$4,0,IF(LOG('Crisis Indicator Data'!H113)&gt;O$3,5,ROUND(5-(O$3-LOG('Crisis Indicator Data'!H113))/(O$3-O$4)*5,1)))))</f>
        <v>2.2000000000000002</v>
      </c>
      <c r="P116" s="141">
        <f>IF('Crisis Indicator Data'!H113="x","x",'Crisis Indicator Data'!H113/'Crisis Indicator Data'!G113)</f>
        <v>1</v>
      </c>
      <c r="Q116" s="238">
        <f t="shared" si="44"/>
        <v>5</v>
      </c>
      <c r="R116" s="238">
        <f t="shared" si="45"/>
        <v>3.6</v>
      </c>
      <c r="S116" s="238">
        <f>IF('Crisis Indicator Data'!I113="x","x",IF('Crisis Indicator Data'!I113=0,0,IF(LOG('Crisis Indicator Data'!I113)&lt;S$4,0,IF(LOG('Crisis Indicator Data'!I113)&gt;S$3,5,ROUND(5-(S$3-LOG('Crisis Indicator Data'!I113))/(S$3-S$4)*5,1)))))</f>
        <v>3.7</v>
      </c>
      <c r="T116" s="141">
        <f>IF('Crisis Indicator Data'!H113="x","x",IF('Crisis Indicator Data'!I113="x","x",'Crisis Indicator Data'!I113/'Crisis Indicator Data'!H113))</f>
        <v>0.60204081632653061</v>
      </c>
      <c r="U116" s="238">
        <f t="shared" si="46"/>
        <v>5</v>
      </c>
      <c r="V116" s="238">
        <f t="shared" si="47"/>
        <v>4.4000000000000004</v>
      </c>
      <c r="W116" s="238">
        <f>IF('Crisis Indicator Data'!L113="x","x",IF('Crisis Indicator Data'!L113=0,0,IF(LOG('Crisis Indicator Data'!L113)&lt;W$4,0,IF(LOG('Crisis Indicator Data'!L113)&gt;W$3,5,ROUND(5-(W$3-LOG('Crisis Indicator Data'!L113))/(W$3-W$4)*5,1)))))</f>
        <v>2.6</v>
      </c>
      <c r="X116" s="245">
        <f>IF(OR('Crisis Indicator Data'!L113="x",'Crisis Indicator Data'!H113="x"),"x",'Crisis Indicator Data'!L113/'Crisis Indicator Data'!H113)</f>
        <v>1.0349854227405248E-4</v>
      </c>
      <c r="Y116" s="238">
        <f t="shared" si="48"/>
        <v>5</v>
      </c>
      <c r="Z116" s="238">
        <f t="shared" si="49"/>
        <v>3.8</v>
      </c>
      <c r="AA116" s="238">
        <f t="shared" si="50"/>
        <v>4.0999999999999996</v>
      </c>
      <c r="AB116" s="246">
        <f t="shared" si="51"/>
        <v>3.9</v>
      </c>
    </row>
    <row r="117" spans="1:28" x14ac:dyDescent="0.35">
      <c r="A117" s="146" t="str">
        <f>'Crisis Indicator Data'!A114</f>
        <v>CAR refugees in Chad</v>
      </c>
      <c r="B117" s="147" t="str">
        <f>'Crisis Indicator Data'!B114</f>
        <v>International displacement</v>
      </c>
      <c r="C117" s="147" t="str">
        <f>'Crisis Indicator Data'!C114</f>
        <v>TCD004</v>
      </c>
      <c r="D117" s="147" t="str">
        <f>'Crisis Indicator Data'!D114</f>
        <v>Chad</v>
      </c>
      <c r="E117" s="148" t="str">
        <f>'Crisis Indicator Data'!E114</f>
        <v>TCD</v>
      </c>
      <c r="F117" s="244">
        <f>IF('Crisis Indicator Data'!F114="x","x",IF(LOG('Crisis Indicator Data'!F114)&lt;F$4,0,IF(LOG('Crisis Indicator Data'!F114)&gt;F$3,5,ROUND(5-(F$3-LOG('Crisis Indicator Data'!F114))/(F$3-F$4)*5,1))))</f>
        <v>3.6</v>
      </c>
      <c r="G117" s="142">
        <f>IF('Crisis Indicator Data'!F114="x","x",IF(B117="Regional crisis",('Crisis Indicator Data'!F114/VLOOKUP('Impact of the crisis'!$C117,'Regional Crises'!$B$1:$R$66,4,FALSE)),'Crisis Indicator Data'!F114/VLOOKUP('Impact of the crisis'!$E117,'Country Indicator Data'!$B$4:$P$300,15,FALSE)))</f>
        <v>0.12279463151207115</v>
      </c>
      <c r="H117" s="238">
        <f t="shared" si="39"/>
        <v>0.5</v>
      </c>
      <c r="I117" s="238">
        <f t="shared" si="40"/>
        <v>2.0499999999999998</v>
      </c>
      <c r="J117" s="238">
        <f>IF('Crisis Indicator Data'!G114="x","x",IF(LOG('Crisis Indicator Data'!G114)&lt;J$4,0,IF(LOG('Crisis Indicator Data'!G114)&gt;J$3,5,ROUND(5-(J$3-LOG('Crisis Indicator Data'!G114))/(J$3-J$4)*5,1))))</f>
        <v>2.2000000000000002</v>
      </c>
      <c r="K117" s="142">
        <f>IF('Crisis Indicator Data'!G114="x","x",IF(B117="Regional crisis",('Crisis Indicator Data'!G114/VLOOKUP('Impact of the crisis'!$C117,'Regional Crises'!$B$1:$R$66,5,FALSE)),'Crisis Indicator Data'!G114/VLOOKUP('Impact of the crisis'!$E117,'Country Indicator Data'!$B$4:$P$300,14,FALSE)))</f>
        <v>0.26528546764303151</v>
      </c>
      <c r="L117" s="238">
        <f t="shared" si="41"/>
        <v>1.3</v>
      </c>
      <c r="M117" s="238">
        <f t="shared" si="42"/>
        <v>1.75</v>
      </c>
      <c r="N117" s="238">
        <f t="shared" si="43"/>
        <v>1.9</v>
      </c>
      <c r="O117" s="238">
        <f>IF('Crisis Indicator Data'!H114="x","x",IF('Crisis Indicator Data'!H114=0,0,IF(LOG('Crisis Indicator Data'!H114)&lt;O$4,0,IF(LOG('Crisis Indicator Data'!H114)&gt;O$3,5,ROUND(5-(O$3-LOG('Crisis Indicator Data'!H114))/(O$3-O$4)*5,1)))))</f>
        <v>2.5</v>
      </c>
      <c r="P117" s="141">
        <f>IF('Crisis Indicator Data'!H114="x","x",'Crisis Indicator Data'!H114/'Crisis Indicator Data'!G114)</f>
        <v>0.22531418312387791</v>
      </c>
      <c r="Q117" s="238">
        <f t="shared" si="44"/>
        <v>1.1000000000000001</v>
      </c>
      <c r="R117" s="238">
        <f t="shared" si="45"/>
        <v>1.8</v>
      </c>
      <c r="S117" s="238">
        <f>IF('Crisis Indicator Data'!I114="x","x",IF('Crisis Indicator Data'!I114=0,0,IF(LOG('Crisis Indicator Data'!I114)&lt;S$4,0,IF(LOG('Crisis Indicator Data'!I114)&gt;S$3,5,ROUND(5-(S$3-LOG('Crisis Indicator Data'!I114))/(S$3-S$4)*5,1)))))</f>
        <v>3.2</v>
      </c>
      <c r="T117" s="141">
        <f>IF('Crisis Indicator Data'!H114="x","x",IF('Crisis Indicator Data'!I114="x","x",'Crisis Indicator Data'!I114/'Crisis Indicator Data'!H114))</f>
        <v>0.17231075697211157</v>
      </c>
      <c r="U117" s="238">
        <f t="shared" si="46"/>
        <v>5</v>
      </c>
      <c r="V117" s="238">
        <f t="shared" si="47"/>
        <v>4.0999999999999996</v>
      </c>
      <c r="W117" s="238" t="str">
        <f>IF('Crisis Indicator Data'!L114="x","x",IF('Crisis Indicator Data'!L114=0,0,IF(LOG('Crisis Indicator Data'!L114)&lt;W$4,0,IF(LOG('Crisis Indicator Data'!L114)&gt;W$3,5,ROUND(5-(W$3-LOG('Crisis Indicator Data'!L114))/(W$3-W$4)*5,1)))))</f>
        <v>x</v>
      </c>
      <c r="X117" s="245" t="str">
        <f>IF(OR('Crisis Indicator Data'!L114="x",'Crisis Indicator Data'!H114="x"),"x",'Crisis Indicator Data'!L114/'Crisis Indicator Data'!H114)</f>
        <v>x</v>
      </c>
      <c r="Y117" s="238" t="str">
        <f t="shared" si="48"/>
        <v>x</v>
      </c>
      <c r="Z117" s="238" t="str">
        <f t="shared" si="49"/>
        <v>x</v>
      </c>
      <c r="AA117" s="238">
        <f t="shared" si="50"/>
        <v>4.0999999999999996</v>
      </c>
      <c r="AB117" s="246">
        <f t="shared" si="51"/>
        <v>3.2</v>
      </c>
    </row>
    <row r="118" spans="1:28" x14ac:dyDescent="0.35">
      <c r="A118" s="146" t="str">
        <f>'Crisis Indicator Data'!A115</f>
        <v>Darfur refugees in Chad</v>
      </c>
      <c r="B118" s="147" t="str">
        <f>'Crisis Indicator Data'!B115</f>
        <v>International displacement</v>
      </c>
      <c r="C118" s="147" t="str">
        <f>'Crisis Indicator Data'!C115</f>
        <v>TCD005</v>
      </c>
      <c r="D118" s="147" t="str">
        <f>'Crisis Indicator Data'!D115</f>
        <v>Chad</v>
      </c>
      <c r="E118" s="148" t="str">
        <f>'Crisis Indicator Data'!E115</f>
        <v>TCD</v>
      </c>
      <c r="F118" s="244">
        <f>IF('Crisis Indicator Data'!F115="x","x",IF(LOG('Crisis Indicator Data'!F115)&lt;F$4,0,IF(LOG('Crisis Indicator Data'!F115)&gt;F$3,5,ROUND(5-(F$3-LOG('Crisis Indicator Data'!F115))/(F$3-F$4)*5,1))))</f>
        <v>3.9</v>
      </c>
      <c r="G118" s="142">
        <f>IF('Crisis Indicator Data'!F115="x","x",IF(B118="Regional crisis",('Crisis Indicator Data'!F115/VLOOKUP('Impact of the crisis'!$C118,'Regional Crises'!$B$1:$R$66,4,FALSE)),'Crisis Indicator Data'!F115/VLOOKUP('Impact of the crisis'!$E118,'Country Indicator Data'!$B$4:$P$300,15,FALSE)))</f>
        <v>0.16333465692503177</v>
      </c>
      <c r="H118" s="238">
        <f t="shared" si="39"/>
        <v>0.7</v>
      </c>
      <c r="I118" s="238">
        <f t="shared" si="40"/>
        <v>2.2999999999999998</v>
      </c>
      <c r="J118" s="238">
        <f>IF('Crisis Indicator Data'!G115="x","x",IF(LOG('Crisis Indicator Data'!G115)&lt;J$4,0,IF(LOG('Crisis Indicator Data'!G115)&gt;J$3,5,ROUND(5-(J$3-LOG('Crisis Indicator Data'!G115))/(J$3-J$4)*5,1))))</f>
        <v>1.4</v>
      </c>
      <c r="K118" s="142">
        <f>IF('Crisis Indicator Data'!G115="x","x",IF(B118="Regional crisis",('Crisis Indicator Data'!G115/VLOOKUP('Impact of the crisis'!$C118,'Regional Crises'!$B$1:$R$66,5,FALSE)),'Crisis Indicator Data'!G115/VLOOKUP('Impact of the crisis'!$E118,'Country Indicator Data'!$B$4:$P$300,14,FALSE)))</f>
        <v>0.15342025361671727</v>
      </c>
      <c r="L118" s="238">
        <f t="shared" si="41"/>
        <v>0.7</v>
      </c>
      <c r="M118" s="238">
        <f t="shared" si="42"/>
        <v>1.0499999999999998</v>
      </c>
      <c r="N118" s="238">
        <f t="shared" si="43"/>
        <v>1.7</v>
      </c>
      <c r="O118" s="238">
        <f>IF('Crisis Indicator Data'!H115="x","x",IF('Crisis Indicator Data'!H115=0,0,IF(LOG('Crisis Indicator Data'!H115)&lt;O$4,0,IF(LOG('Crisis Indicator Data'!H115)&gt;O$3,5,ROUND(5-(O$3-LOG('Crisis Indicator Data'!H115))/(O$3-O$4)*5,1)))))</f>
        <v>2.6</v>
      </c>
      <c r="P118" s="141">
        <f>IF('Crisis Indicator Data'!H115="x","x",'Crisis Indicator Data'!H115/'Crisis Indicator Data'!G115)</f>
        <v>0.43577803647652308</v>
      </c>
      <c r="Q118" s="238">
        <f t="shared" si="44"/>
        <v>2.2000000000000002</v>
      </c>
      <c r="R118" s="238">
        <f t="shared" si="45"/>
        <v>2.4000000000000004</v>
      </c>
      <c r="S118" s="238">
        <f>IF('Crisis Indicator Data'!I115="x","x",IF('Crisis Indicator Data'!I115=0,0,IF(LOG('Crisis Indicator Data'!I115)&lt;S$4,0,IF(LOG('Crisis Indicator Data'!I115)&gt;S$3,5,ROUND(5-(S$3-LOG('Crisis Indicator Data'!I115))/(S$3-S$4)*5,1)))))</f>
        <v>3.7</v>
      </c>
      <c r="T118" s="141">
        <f>IF('Crisis Indicator Data'!H115="x","x",IF('Crisis Indicator Data'!I115="x","x",'Crisis Indicator Data'!I115/'Crisis Indicator Data'!H115))</f>
        <v>0.33036509349955478</v>
      </c>
      <c r="U118" s="238">
        <f t="shared" si="46"/>
        <v>5</v>
      </c>
      <c r="V118" s="238">
        <f t="shared" si="47"/>
        <v>4.4000000000000004</v>
      </c>
      <c r="W118" s="238">
        <f>IF('Crisis Indicator Data'!L115="x","x",IF('Crisis Indicator Data'!L115=0,0,IF(LOG('Crisis Indicator Data'!L115)&lt;W$4,0,IF(LOG('Crisis Indicator Data'!L115)&gt;W$3,5,ROUND(5-(W$3-LOG('Crisis Indicator Data'!L115))/(W$3-W$4)*5,1)))))</f>
        <v>2</v>
      </c>
      <c r="X118" s="245">
        <f>IF(OR('Crisis Indicator Data'!L115="x",'Crisis Indicator Data'!H115="x"),"x",'Crisis Indicator Data'!L115/'Crisis Indicator Data'!H115)</f>
        <v>2.2261798753339271E-5</v>
      </c>
      <c r="Y118" s="238">
        <f t="shared" si="48"/>
        <v>1.1000000000000001</v>
      </c>
      <c r="Z118" s="238">
        <f t="shared" si="49"/>
        <v>1.6</v>
      </c>
      <c r="AA118" s="238">
        <f t="shared" si="50"/>
        <v>3.3</v>
      </c>
      <c r="AB118" s="246">
        <f t="shared" si="51"/>
        <v>2.9</v>
      </c>
    </row>
    <row r="119" spans="1:28" x14ac:dyDescent="0.35">
      <c r="A119" s="146" t="str">
        <f>'Crisis Indicator Data'!A116</f>
        <v>Tibesti Conflict in Chad</v>
      </c>
      <c r="B119" s="147" t="str">
        <f>'Crisis Indicator Data'!B116</f>
        <v>Conflict</v>
      </c>
      <c r="C119" s="147" t="str">
        <f>'Crisis Indicator Data'!C116</f>
        <v>TCD006</v>
      </c>
      <c r="D119" s="147" t="str">
        <f>'Crisis Indicator Data'!D116</f>
        <v>Chad</v>
      </c>
      <c r="E119" s="148" t="str">
        <f>'Crisis Indicator Data'!E116</f>
        <v>TCD</v>
      </c>
      <c r="F119" s="244">
        <f>IF('Crisis Indicator Data'!F116="x","x",IF(LOG('Crisis Indicator Data'!F116)&lt;F$4,0,IF(LOG('Crisis Indicator Data'!F116)&gt;F$3,5,ROUND(5-(F$3-LOG('Crisis Indicator Data'!F116))/(F$3-F$4)*5,1))))</f>
        <v>3.9</v>
      </c>
      <c r="G119" s="142">
        <f>IF('Crisis Indicator Data'!F116="x","x",IF(B119="Regional crisis",('Crisis Indicator Data'!F116/VLOOKUP('Impact of the crisis'!$C119,'Regional Crises'!$B$1:$R$66,4,FALSE)),'Crisis Indicator Data'!F116/VLOOKUP('Impact of the crisis'!$E119,'Country Indicator Data'!$B$4:$P$300,15,FALSE)))</f>
        <v>0.17471410419313851</v>
      </c>
      <c r="H119" s="238">
        <f t="shared" si="39"/>
        <v>0.8</v>
      </c>
      <c r="I119" s="238">
        <f t="shared" si="40"/>
        <v>2.35</v>
      </c>
      <c r="J119" s="238">
        <f>IF('Crisis Indicator Data'!G116="x","x",IF(LOG('Crisis Indicator Data'!G116)&lt;J$4,0,IF(LOG('Crisis Indicator Data'!G116)&gt;J$3,5,ROUND(5-(J$3-LOG('Crisis Indicator Data'!G116))/(J$3-J$4)*5,1))))</f>
        <v>0</v>
      </c>
      <c r="K119" s="142">
        <f>IF('Crisis Indicator Data'!G116="x","x",IF(B119="Regional crisis",('Crisis Indicator Data'!G116/VLOOKUP('Impact of the crisis'!$C119,'Regional Crises'!$B$1:$R$66,5,FALSE)),'Crisis Indicator Data'!G116/VLOOKUP('Impact of the crisis'!$E119,'Country Indicator Data'!$B$4:$P$300,14,FALSE)))</f>
        <v>2.2623087456093349E-3</v>
      </c>
      <c r="L119" s="238">
        <f t="shared" si="41"/>
        <v>0</v>
      </c>
      <c r="M119" s="238">
        <f t="shared" si="42"/>
        <v>0</v>
      </c>
      <c r="N119" s="238">
        <f t="shared" si="43"/>
        <v>1.3</v>
      </c>
      <c r="O119" s="238">
        <f>IF('Crisis Indicator Data'!H116="x","x",IF('Crisis Indicator Data'!H116=0,0,IF(LOG('Crisis Indicator Data'!H116)&lt;O$4,0,IF(LOG('Crisis Indicator Data'!H116)&gt;O$3,5,ROUND(5-(O$3-LOG('Crisis Indicator Data'!H116))/(O$3-O$4)*5,1)))))</f>
        <v>0.1</v>
      </c>
      <c r="P119" s="141">
        <f>IF('Crisis Indicator Data'!H116="x","x",'Crisis Indicator Data'!H116/'Crisis Indicator Data'!G116)</f>
        <v>1</v>
      </c>
      <c r="Q119" s="238">
        <f t="shared" si="44"/>
        <v>5</v>
      </c>
      <c r="R119" s="238">
        <f t="shared" si="45"/>
        <v>2.5499999999999998</v>
      </c>
      <c r="S119" s="238" t="str">
        <f>IF('Crisis Indicator Data'!I116="x","x",IF('Crisis Indicator Data'!I116=0,0,IF(LOG('Crisis Indicator Data'!I116)&lt;S$4,0,IF(LOG('Crisis Indicator Data'!I116)&gt;S$3,5,ROUND(5-(S$3-LOG('Crisis Indicator Data'!I116))/(S$3-S$4)*5,1)))))</f>
        <v>x</v>
      </c>
      <c r="T119" s="141" t="str">
        <f>IF('Crisis Indicator Data'!H116="x","x",IF('Crisis Indicator Data'!I116="x","x",'Crisis Indicator Data'!I116/'Crisis Indicator Data'!H116))</f>
        <v>x</v>
      </c>
      <c r="U119" s="238" t="str">
        <f t="shared" si="46"/>
        <v>x</v>
      </c>
      <c r="V119" s="238" t="str">
        <f t="shared" si="47"/>
        <v>x</v>
      </c>
      <c r="W119" s="238">
        <f>IF('Crisis Indicator Data'!L116="x","x",IF('Crisis Indicator Data'!L116=0,0,IF(LOG('Crisis Indicator Data'!L116)&lt;W$4,0,IF(LOG('Crisis Indicator Data'!L116)&gt;W$3,5,ROUND(5-(W$3-LOG('Crisis Indicator Data'!L116))/(W$3-W$4)*5,1)))))</f>
        <v>0.9</v>
      </c>
      <c r="X119" s="245">
        <f>IF(OR('Crisis Indicator Data'!L116="x",'Crisis Indicator Data'!H116="x"),"x",'Crisis Indicator Data'!L116/'Crisis Indicator Data'!H116)</f>
        <v>1.0526315789473685E-4</v>
      </c>
      <c r="Y119" s="238">
        <f t="shared" si="48"/>
        <v>5</v>
      </c>
      <c r="Z119" s="238">
        <f t="shared" si="49"/>
        <v>3</v>
      </c>
      <c r="AA119" s="238">
        <f t="shared" si="50"/>
        <v>3</v>
      </c>
      <c r="AB119" s="246">
        <f t="shared" si="51"/>
        <v>2.8</v>
      </c>
    </row>
    <row r="120" spans="1:28" x14ac:dyDescent="0.35">
      <c r="A120" s="146" t="str">
        <f>'Crisis Indicator Data'!A117</f>
        <v>Multiple situations in Thailand</v>
      </c>
      <c r="B120" s="147" t="str">
        <f>'Crisis Indicator Data'!B117</f>
        <v>Multiple crises country</v>
      </c>
      <c r="C120" s="147" t="str">
        <f>'Crisis Indicator Data'!C117</f>
        <v>THA001</v>
      </c>
      <c r="D120" s="147" t="str">
        <f>'Crisis Indicator Data'!D117</f>
        <v>Thailand</v>
      </c>
      <c r="E120" s="148" t="str">
        <f>'Crisis Indicator Data'!E117</f>
        <v>THA</v>
      </c>
      <c r="F120" s="244">
        <f>IF('Crisis Indicator Data'!F117="x","x",IF(LOG('Crisis Indicator Data'!F117)&lt;F$4,0,IF(LOG('Crisis Indicator Data'!F117)&gt;F$3,5,ROUND(5-(F$3-LOG('Crisis Indicator Data'!F117))/(F$3-F$4)*5,1))))</f>
        <v>2.5</v>
      </c>
      <c r="G120" s="142">
        <f>IF('Crisis Indicator Data'!F117="x","x",IF(B120="Regional crisis",('Crisis Indicator Data'!F117/VLOOKUP('Impact of the crisis'!$C120,'Regional Crises'!$B$1:$R$66,4,FALSE)),'Crisis Indicator Data'!F117/VLOOKUP('Impact of the crisis'!$E120,'Country Indicator Data'!$B$4:$P$300,15,FALSE)))</f>
        <v>5.9390475444811998E-2</v>
      </c>
      <c r="H120" s="238">
        <f t="shared" si="39"/>
        <v>0.2</v>
      </c>
      <c r="I120" s="238">
        <f t="shared" si="40"/>
        <v>1.35</v>
      </c>
      <c r="J120" s="238">
        <f>IF('Crisis Indicator Data'!G117="x","x",IF(LOG('Crisis Indicator Data'!G117)&lt;J$4,0,IF(LOG('Crisis Indicator Data'!G117)&gt;J$3,5,ROUND(5-(J$3-LOG('Crisis Indicator Data'!G117))/(J$3-J$4)*5,1))))</f>
        <v>1.8</v>
      </c>
      <c r="K120" s="142">
        <f>IF('Crisis Indicator Data'!G117="x","x",IF(B120="Regional crisis",('Crisis Indicator Data'!G117/VLOOKUP('Impact of the crisis'!$C120,'Regional Crises'!$B$1:$R$66,5,FALSE)),'Crisis Indicator Data'!G117/VLOOKUP('Impact of the crisis'!$E120,'Country Indicator Data'!$B$4:$P$300,14,FALSE)))</f>
        <v>5.3658094071755792E-2</v>
      </c>
      <c r="L120" s="238">
        <f t="shared" si="41"/>
        <v>0.2</v>
      </c>
      <c r="M120" s="238">
        <f t="shared" si="42"/>
        <v>1</v>
      </c>
      <c r="N120" s="238">
        <f t="shared" si="43"/>
        <v>1.2</v>
      </c>
      <c r="O120" s="238">
        <f>IF('Crisis Indicator Data'!H117="x","x",IF('Crisis Indicator Data'!H117=0,0,IF(LOG('Crisis Indicator Data'!H117)&lt;O$4,0,IF(LOG('Crisis Indicator Data'!H117)&gt;O$3,5,ROUND(5-(O$3-LOG('Crisis Indicator Data'!H117))/(O$3-O$4)*5,1)))))</f>
        <v>3.4</v>
      </c>
      <c r="P120" s="141">
        <f>IF('Crisis Indicator Data'!H117="x","x",'Crisis Indicator Data'!H117/'Crisis Indicator Data'!G117)</f>
        <v>1</v>
      </c>
      <c r="Q120" s="238">
        <f t="shared" si="44"/>
        <v>5</v>
      </c>
      <c r="R120" s="238">
        <f t="shared" si="45"/>
        <v>4.2</v>
      </c>
      <c r="S120" s="238">
        <f>IF('Crisis Indicator Data'!I117="x","x",IF('Crisis Indicator Data'!I117=0,0,IF(LOG('Crisis Indicator Data'!I117)&lt;S$4,0,IF(LOG('Crisis Indicator Data'!I117)&gt;S$3,5,ROUND(5-(S$3-LOG('Crisis Indicator Data'!I117))/(S$3-S$4)*5,1)))))</f>
        <v>2.8</v>
      </c>
      <c r="T120" s="141">
        <f>IF('Crisis Indicator Data'!H117="x","x",IF('Crisis Indicator Data'!I117="x","x",'Crisis Indicator Data'!I117/'Crisis Indicator Data'!H117))</f>
        <v>2.5922795153564385E-2</v>
      </c>
      <c r="U120" s="238">
        <f t="shared" si="46"/>
        <v>0.9</v>
      </c>
      <c r="V120" s="238">
        <f t="shared" si="47"/>
        <v>1.9</v>
      </c>
      <c r="W120" s="238">
        <f>IF('Crisis Indicator Data'!L117="x","x",IF('Crisis Indicator Data'!L117=0,0,IF(LOG('Crisis Indicator Data'!L117)&lt;W$4,0,IF(LOG('Crisis Indicator Data'!L117)&gt;W$3,5,ROUND(5-(W$3-LOG('Crisis Indicator Data'!L117))/(W$3-W$4)*5,1)))))</f>
        <v>2.6</v>
      </c>
      <c r="X120" s="245">
        <f>IF(OR('Crisis Indicator Data'!L117="x",'Crisis Indicator Data'!H117="x"),"x",'Crisis Indicator Data'!L117/'Crisis Indicator Data'!H117)</f>
        <v>1.7751479289940828E-5</v>
      </c>
      <c r="Y120" s="238">
        <f t="shared" si="48"/>
        <v>0.9</v>
      </c>
      <c r="Z120" s="238">
        <f t="shared" si="49"/>
        <v>1.8</v>
      </c>
      <c r="AA120" s="238">
        <f t="shared" si="50"/>
        <v>1.9</v>
      </c>
      <c r="AB120" s="246">
        <f t="shared" si="51"/>
        <v>3.3</v>
      </c>
    </row>
    <row r="121" spans="1:28" x14ac:dyDescent="0.35">
      <c r="A121" s="146" t="str">
        <f>'Crisis Indicator Data'!A118</f>
        <v xml:space="preserve">Conflict in southern Thailand </v>
      </c>
      <c r="B121" s="147" t="str">
        <f>'Crisis Indicator Data'!B118</f>
        <v>Conflict</v>
      </c>
      <c r="C121" s="147" t="str">
        <f>'Crisis Indicator Data'!C118</f>
        <v>THA002</v>
      </c>
      <c r="D121" s="147" t="str">
        <f>'Crisis Indicator Data'!D118</f>
        <v>Thailand</v>
      </c>
      <c r="E121" s="148" t="str">
        <f>'Crisis Indicator Data'!E118</f>
        <v>THA</v>
      </c>
      <c r="F121" s="244">
        <f>IF('Crisis Indicator Data'!F118="x","x",IF(LOG('Crisis Indicator Data'!F118)&lt;F$4,0,IF(LOG('Crisis Indicator Data'!F118)&gt;F$3,5,ROUND(5-(F$3-LOG('Crisis Indicator Data'!F118))/(F$3-F$4)*5,1))))</f>
        <v>2.1</v>
      </c>
      <c r="G121" s="142">
        <f>IF('Crisis Indicator Data'!F118="x","x",IF(B121="Regional crisis",('Crisis Indicator Data'!F118/VLOOKUP('Impact of the crisis'!$C121,'Regional Crises'!$B$1:$R$66,4,FALSE)),'Crisis Indicator Data'!F118/VLOOKUP('Impact of the crisis'!$E121,'Country Indicator Data'!$B$4:$P$300,15,FALSE)))</f>
        <v>3.5878564857405704E-2</v>
      </c>
      <c r="H121" s="238">
        <f t="shared" si="39"/>
        <v>0.1</v>
      </c>
      <c r="I121" s="238">
        <f t="shared" si="40"/>
        <v>1.1000000000000001</v>
      </c>
      <c r="J121" s="238">
        <f>IF('Crisis Indicator Data'!G118="x","x",IF(LOG('Crisis Indicator Data'!G118)&lt;J$4,0,IF(LOG('Crisis Indicator Data'!G118)&gt;J$3,5,ROUND(5-(J$3-LOG('Crisis Indicator Data'!G118))/(J$3-J$4)*5,1))))</f>
        <v>1.8</v>
      </c>
      <c r="K121" s="142">
        <f>IF('Crisis Indicator Data'!G118="x","x",IF(B121="Regional crisis",('Crisis Indicator Data'!G118/VLOOKUP('Impact of the crisis'!$C121,'Regional Crises'!$B$1:$R$66,5,FALSE)),'Crisis Indicator Data'!G118/VLOOKUP('Impact of the crisis'!$E121,'Country Indicator Data'!$B$4:$P$300,14,FALSE)))</f>
        <v>5.2282245505813341E-2</v>
      </c>
      <c r="L121" s="238">
        <f t="shared" si="41"/>
        <v>0.2</v>
      </c>
      <c r="M121" s="238">
        <f t="shared" si="42"/>
        <v>1</v>
      </c>
      <c r="N121" s="238">
        <f t="shared" si="43"/>
        <v>1.1000000000000001</v>
      </c>
      <c r="O121" s="238">
        <f>IF('Crisis Indicator Data'!H118="x","x",IF('Crisis Indicator Data'!H118=0,0,IF(LOG('Crisis Indicator Data'!H118)&lt;O$4,0,IF(LOG('Crisis Indicator Data'!H118)&gt;O$3,5,ROUND(5-(O$3-LOG('Crisis Indicator Data'!H118))/(O$3-O$4)*5,1)))))</f>
        <v>3.4</v>
      </c>
      <c r="P121" s="141">
        <f>IF('Crisis Indicator Data'!H118="x","x",'Crisis Indicator Data'!H118/'Crisis Indicator Data'!G118)</f>
        <v>1</v>
      </c>
      <c r="Q121" s="238">
        <f t="shared" si="44"/>
        <v>5</v>
      </c>
      <c r="R121" s="238">
        <f t="shared" si="45"/>
        <v>4.2</v>
      </c>
      <c r="S121" s="238" t="str">
        <f>IF('Crisis Indicator Data'!I118="x","x",IF('Crisis Indicator Data'!I118=0,0,IF(LOG('Crisis Indicator Data'!I118)&lt;S$4,0,IF(LOG('Crisis Indicator Data'!I118)&gt;S$3,5,ROUND(5-(S$3-LOG('Crisis Indicator Data'!I118))/(S$3-S$4)*5,1)))))</f>
        <v>x</v>
      </c>
      <c r="T121" s="141" t="str">
        <f>IF('Crisis Indicator Data'!H118="x","x",IF('Crisis Indicator Data'!I118="x","x",'Crisis Indicator Data'!I118/'Crisis Indicator Data'!H118))</f>
        <v>x</v>
      </c>
      <c r="U121" s="238" t="str">
        <f t="shared" si="46"/>
        <v>x</v>
      </c>
      <c r="V121" s="238" t="str">
        <f t="shared" si="47"/>
        <v>x</v>
      </c>
      <c r="W121" s="238">
        <f>IF('Crisis Indicator Data'!L118="x","x",IF('Crisis Indicator Data'!L118=0,0,IF(LOG('Crisis Indicator Data'!L118)&lt;W$4,0,IF(LOG('Crisis Indicator Data'!L118)&gt;W$3,5,ROUND(5-(W$3-LOG('Crisis Indicator Data'!L118))/(W$3-W$4)*5,1)))))</f>
        <v>2.6</v>
      </c>
      <c r="X121" s="245">
        <f>IF(OR('Crisis Indicator Data'!L118="x",'Crisis Indicator Data'!H118="x"),"x",'Crisis Indicator Data'!L118/'Crisis Indicator Data'!H118)</f>
        <v>1.8218623481781378E-5</v>
      </c>
      <c r="Y121" s="238">
        <f t="shared" si="48"/>
        <v>0.9</v>
      </c>
      <c r="Z121" s="238">
        <f t="shared" si="49"/>
        <v>1.8</v>
      </c>
      <c r="AA121" s="238">
        <f t="shared" si="50"/>
        <v>1.8</v>
      </c>
      <c r="AB121" s="246">
        <f t="shared" si="51"/>
        <v>3.2</v>
      </c>
    </row>
    <row r="122" spans="1:28" x14ac:dyDescent="0.35">
      <c r="A122" s="146" t="str">
        <f>'Crisis Indicator Data'!A119</f>
        <v>Myanmar refugees in Thailand</v>
      </c>
      <c r="B122" s="147" t="str">
        <f>'Crisis Indicator Data'!B119</f>
        <v>International displacement</v>
      </c>
      <c r="C122" s="147" t="str">
        <f>'Crisis Indicator Data'!C119</f>
        <v>THA003</v>
      </c>
      <c r="D122" s="147" t="str">
        <f>'Crisis Indicator Data'!D119</f>
        <v>Thailand</v>
      </c>
      <c r="E122" s="148" t="str">
        <f>'Crisis Indicator Data'!E119</f>
        <v>THA</v>
      </c>
      <c r="F122" s="244">
        <f>IF('Crisis Indicator Data'!F119="x","x",IF(LOG('Crisis Indicator Data'!F119)&lt;F$4,0,IF(LOG('Crisis Indicator Data'!F119)&gt;F$3,5,ROUND(5-(F$3-LOG('Crisis Indicator Data'!F119))/(F$3-F$4)*5,1))))</f>
        <v>0</v>
      </c>
      <c r="G122" s="142">
        <f>IF('Crisis Indicator Data'!F119="x","x",IF(B122="Regional crisis",('Crisis Indicator Data'!F119/VLOOKUP('Impact of the crisis'!$C122,'Regional Crises'!$B$1:$R$66,4,FALSE)),'Crisis Indicator Data'!F119/VLOOKUP('Impact of the crisis'!$E122,'Country Indicator Data'!$B$4:$P$300,15,FALSE)))</f>
        <v>1.7616316623930788E-5</v>
      </c>
      <c r="H122" s="238">
        <f t="shared" si="39"/>
        <v>0</v>
      </c>
      <c r="I122" s="238">
        <f t="shared" si="40"/>
        <v>0</v>
      </c>
      <c r="J122" s="238">
        <f>IF('Crisis Indicator Data'!G119="x","x",IF(LOG('Crisis Indicator Data'!G119)&lt;J$4,0,IF(LOG('Crisis Indicator Data'!G119)&gt;J$3,5,ROUND(5-(J$3-LOG('Crisis Indicator Data'!G119))/(J$3-J$4)*5,1))))</f>
        <v>0</v>
      </c>
      <c r="K122" s="142">
        <f>IF('Crisis Indicator Data'!G119="x","x",IF(B122="Regional crisis",('Crisis Indicator Data'!G119/VLOOKUP('Impact of the crisis'!$C122,'Regional Crises'!$B$1:$R$66,5,FALSE)),'Crisis Indicator Data'!G119/VLOOKUP('Impact of the crisis'!$E122,'Country Indicator Data'!$B$4:$P$300,14,FALSE)))</f>
        <v>1.3909677809528129E-3</v>
      </c>
      <c r="L122" s="238">
        <f t="shared" si="41"/>
        <v>0</v>
      </c>
      <c r="M122" s="238">
        <f t="shared" si="42"/>
        <v>0</v>
      </c>
      <c r="N122" s="238">
        <f t="shared" si="43"/>
        <v>0</v>
      </c>
      <c r="O122" s="238">
        <f>IF('Crisis Indicator Data'!H119="x","x",IF('Crisis Indicator Data'!H119=0,0,IF(LOG('Crisis Indicator Data'!H119)&lt;O$4,0,IF(LOG('Crisis Indicator Data'!H119)&gt;O$3,5,ROUND(5-(O$3-LOG('Crisis Indicator Data'!H119))/(O$3-O$4)*5,1)))))</f>
        <v>0.8</v>
      </c>
      <c r="P122" s="141">
        <f>IF('Crisis Indicator Data'!H119="x","x",'Crisis Indicator Data'!H119/'Crisis Indicator Data'!G119)</f>
        <v>1</v>
      </c>
      <c r="Q122" s="238">
        <f t="shared" si="44"/>
        <v>5</v>
      </c>
      <c r="R122" s="238">
        <f t="shared" si="45"/>
        <v>2.9</v>
      </c>
      <c r="S122" s="238">
        <f>IF('Crisis Indicator Data'!I119="x","x",IF('Crisis Indicator Data'!I119=0,0,IF(LOG('Crisis Indicator Data'!I119)&lt;S$4,0,IF(LOG('Crisis Indicator Data'!I119)&gt;S$3,5,ROUND(5-(S$3-LOG('Crisis Indicator Data'!I119))/(S$3-S$4)*5,1)))))</f>
        <v>2.8</v>
      </c>
      <c r="T122" s="141">
        <f>IF('Crisis Indicator Data'!H119="x","x",IF('Crisis Indicator Data'!I119="x","x",'Crisis Indicator Data'!I119/'Crisis Indicator Data'!H119))</f>
        <v>1</v>
      </c>
      <c r="U122" s="238">
        <f t="shared" si="46"/>
        <v>5</v>
      </c>
      <c r="V122" s="238">
        <f t="shared" si="47"/>
        <v>3.9</v>
      </c>
      <c r="W122" s="238" t="str">
        <f>IF('Crisis Indicator Data'!L119="x","x",IF('Crisis Indicator Data'!L119=0,0,IF(LOG('Crisis Indicator Data'!L119)&lt;W$4,0,IF(LOG('Crisis Indicator Data'!L119)&gt;W$3,5,ROUND(5-(W$3-LOG('Crisis Indicator Data'!L119))/(W$3-W$4)*5,1)))))</f>
        <v>x</v>
      </c>
      <c r="X122" s="245" t="str">
        <f>IF(OR('Crisis Indicator Data'!L119="x",'Crisis Indicator Data'!H119="x"),"x",'Crisis Indicator Data'!L119/'Crisis Indicator Data'!H119)</f>
        <v>x</v>
      </c>
      <c r="Y122" s="238" t="str">
        <f t="shared" si="48"/>
        <v>x</v>
      </c>
      <c r="Z122" s="238" t="str">
        <f t="shared" si="49"/>
        <v>x</v>
      </c>
      <c r="AA122" s="238">
        <f t="shared" si="50"/>
        <v>3.9</v>
      </c>
      <c r="AB122" s="246">
        <f t="shared" si="51"/>
        <v>3.4</v>
      </c>
    </row>
    <row r="123" spans="1:28" x14ac:dyDescent="0.35">
      <c r="A123" s="146" t="str">
        <f>'Crisis Indicator Data'!A120</f>
        <v>Venezuelan refugees in Trinidad and Tobago</v>
      </c>
      <c r="B123" s="147" t="str">
        <f>'Crisis Indicator Data'!B120</f>
        <v>International displacement</v>
      </c>
      <c r="C123" s="147" t="str">
        <f>'Crisis Indicator Data'!C120</f>
        <v>TTO002</v>
      </c>
      <c r="D123" s="147" t="str">
        <f>'Crisis Indicator Data'!D120</f>
        <v>Trinidad and Tobago</v>
      </c>
      <c r="E123" s="148" t="str">
        <f>'Crisis Indicator Data'!E120</f>
        <v>TTO</v>
      </c>
      <c r="F123" s="244">
        <f>IF('Crisis Indicator Data'!F120="x","x",IF(LOG('Crisis Indicator Data'!F120)&lt;F$4,0,IF(LOG('Crisis Indicator Data'!F120)&gt;F$3,5,ROUND(5-(F$3-LOG('Crisis Indicator Data'!F120))/(F$3-F$4)*5,1))))</f>
        <v>1.2</v>
      </c>
      <c r="G123" s="142">
        <f>IF('Crisis Indicator Data'!F120="x","x",IF(B123="Regional crisis",('Crisis Indicator Data'!F120/VLOOKUP('Impact of the crisis'!$C123,'Regional Crises'!$B$1:$R$66,4,FALSE)),'Crisis Indicator Data'!F120/VLOOKUP('Impact of the crisis'!$E123,'Country Indicator Data'!$B$4:$P$300,15,FALSE)))</f>
        <v>1</v>
      </c>
      <c r="H123" s="238">
        <f t="shared" si="39"/>
        <v>5</v>
      </c>
      <c r="I123" s="238">
        <f t="shared" si="40"/>
        <v>3.1</v>
      </c>
      <c r="J123" s="238">
        <f>IF('Crisis Indicator Data'!G120="x","x",IF(LOG('Crisis Indicator Data'!G120)&lt;J$4,0,IF(LOG('Crisis Indicator Data'!G120)&gt;J$3,5,ROUND(5-(J$3-LOG('Crisis Indicator Data'!G120))/(J$3-J$4)*5,1))))</f>
        <v>0.5</v>
      </c>
      <c r="K123" s="142">
        <f>IF('Crisis Indicator Data'!G120="x","x",IF(B123="Regional crisis",('Crisis Indicator Data'!G120/VLOOKUP('Impact of the crisis'!$C123,'Regional Crises'!$B$1:$R$66,5,FALSE)),'Crisis Indicator Data'!G120/VLOOKUP('Impact of the crisis'!$E123,'Country Indicator Data'!$B$4:$P$300,14,FALSE)))</f>
        <v>0.99656357388316152</v>
      </c>
      <c r="L123" s="238">
        <f t="shared" si="41"/>
        <v>5</v>
      </c>
      <c r="M123" s="238">
        <f t="shared" si="42"/>
        <v>2.75</v>
      </c>
      <c r="N123" s="238">
        <f t="shared" si="43"/>
        <v>2.9</v>
      </c>
      <c r="O123" s="238">
        <f>IF('Crisis Indicator Data'!H120="x","x",IF('Crisis Indicator Data'!H120=0,0,IF(LOG('Crisis Indicator Data'!H120)&lt;O$4,0,IF(LOG('Crisis Indicator Data'!H120)&gt;O$3,5,ROUND(5-(O$3-LOG('Crisis Indicator Data'!H120))/(O$3-O$4)*5,1)))))</f>
        <v>0.5</v>
      </c>
      <c r="P123" s="141">
        <f>IF('Crisis Indicator Data'!H120="x","x",'Crisis Indicator Data'!H120/'Crisis Indicator Data'!G120)</f>
        <v>4.1379310344827586E-2</v>
      </c>
      <c r="Q123" s="238">
        <f t="shared" si="44"/>
        <v>0.2</v>
      </c>
      <c r="R123" s="238">
        <f t="shared" si="45"/>
        <v>0.35</v>
      </c>
      <c r="S123" s="238">
        <f>IF('Crisis Indicator Data'!I120="x","x",IF('Crisis Indicator Data'!I120=0,0,IF(LOG('Crisis Indicator Data'!I120)&lt;S$4,0,IF(LOG('Crisis Indicator Data'!I120)&gt;S$3,5,ROUND(5-(S$3-LOG('Crisis Indicator Data'!I120))/(S$3-S$4)*5,1)))))</f>
        <v>2.5</v>
      </c>
      <c r="T123" s="141">
        <f>IF('Crisis Indicator Data'!H120="x","x",IF('Crisis Indicator Data'!I120="x","x",'Crisis Indicator Data'!I120/'Crisis Indicator Data'!H120))</f>
        <v>1</v>
      </c>
      <c r="U123" s="238">
        <f t="shared" si="46"/>
        <v>5</v>
      </c>
      <c r="V123" s="238">
        <f t="shared" si="47"/>
        <v>3.8</v>
      </c>
      <c r="W123" s="238">
        <f>IF('Crisis Indicator Data'!L120="x","x",IF('Crisis Indicator Data'!L120=0,0,IF(LOG('Crisis Indicator Data'!L120)&lt;W$4,0,IF(LOG('Crisis Indicator Data'!L120)&gt;W$3,5,ROUND(5-(W$3-LOG('Crisis Indicator Data'!L120))/(W$3-W$4)*5,1)))))</f>
        <v>2.5</v>
      </c>
      <c r="X123" s="245">
        <f>IF(OR('Crisis Indicator Data'!L120="x",'Crisis Indicator Data'!H120="x"),"x",'Crisis Indicator Data'!L120/'Crisis Indicator Data'!H120)</f>
        <v>1E-3</v>
      </c>
      <c r="Y123" s="238">
        <f t="shared" si="48"/>
        <v>5</v>
      </c>
      <c r="Z123" s="238">
        <f t="shared" si="49"/>
        <v>3.8</v>
      </c>
      <c r="AA123" s="238">
        <f t="shared" si="50"/>
        <v>3.8</v>
      </c>
      <c r="AB123" s="246">
        <f t="shared" si="51"/>
        <v>2.4</v>
      </c>
    </row>
    <row r="124" spans="1:28" x14ac:dyDescent="0.35">
      <c r="A124" s="146" t="str">
        <f>'Crisis Indicator Data'!A121</f>
        <v>Mixed migration flows in Tunisia</v>
      </c>
      <c r="B124" s="147" t="str">
        <f>'Crisis Indicator Data'!B121</f>
        <v>International displacement</v>
      </c>
      <c r="C124" s="147" t="str">
        <f>'Crisis Indicator Data'!C121</f>
        <v>TUN002</v>
      </c>
      <c r="D124" s="147" t="str">
        <f>'Crisis Indicator Data'!D121</f>
        <v>Tunisia</v>
      </c>
      <c r="E124" s="148" t="str">
        <f>'Crisis Indicator Data'!E121</f>
        <v>TUN</v>
      </c>
      <c r="F124" s="244">
        <f>IF('Crisis Indicator Data'!F121="x","x",IF(LOG('Crisis Indicator Data'!F121)&lt;F$4,0,IF(LOG('Crisis Indicator Data'!F121)&gt;F$3,5,ROUND(5-(F$3-LOG('Crisis Indicator Data'!F121))/(F$3-F$4)*5,1))))</f>
        <v>3.7</v>
      </c>
      <c r="G124" s="142">
        <f>IF('Crisis Indicator Data'!F121="x","x",IF(B124="Regional crisis",('Crisis Indicator Data'!F121/VLOOKUP('Impact of the crisis'!$C124,'Regional Crises'!$B$1:$R$66,4,FALSE)),'Crisis Indicator Data'!F121/VLOOKUP('Impact of the crisis'!$E124,'Country Indicator Data'!$B$4:$P$300,15,FALSE)))</f>
        <v>1</v>
      </c>
      <c r="H124" s="238">
        <f t="shared" si="39"/>
        <v>5</v>
      </c>
      <c r="I124" s="238">
        <f t="shared" si="40"/>
        <v>4.3499999999999996</v>
      </c>
      <c r="J124" s="238">
        <f>IF('Crisis Indicator Data'!G121="x","x",IF(LOG('Crisis Indicator Data'!G121)&lt;J$4,0,IF(LOG('Crisis Indicator Data'!G121)&gt;J$3,5,ROUND(5-(J$3-LOG('Crisis Indicator Data'!G121))/(J$3-J$4)*5,1))))</f>
        <v>3.6</v>
      </c>
      <c r="K124" s="142">
        <f>IF('Crisis Indicator Data'!G121="x","x",IF(B124="Regional crisis",('Crisis Indicator Data'!G121/VLOOKUP('Impact of the crisis'!$C124,'Regional Crises'!$B$1:$R$66,5,FALSE)),'Crisis Indicator Data'!G121/VLOOKUP('Impact of the crisis'!$E124,'Country Indicator Data'!$B$4:$P$300,14,FALSE)))</f>
        <v>1</v>
      </c>
      <c r="L124" s="238">
        <f t="shared" si="41"/>
        <v>5</v>
      </c>
      <c r="M124" s="238">
        <f t="shared" si="42"/>
        <v>4.3</v>
      </c>
      <c r="N124" s="238">
        <f t="shared" si="43"/>
        <v>4.3</v>
      </c>
      <c r="O124" s="238" t="str">
        <f>IF('Crisis Indicator Data'!H121="x","x",IF('Crisis Indicator Data'!H121=0,0,IF(LOG('Crisis Indicator Data'!H121)&lt;O$4,0,IF(LOG('Crisis Indicator Data'!H121)&gt;O$3,5,ROUND(5-(O$3-LOG('Crisis Indicator Data'!H121))/(O$3-O$4)*5,1)))))</f>
        <v>x</v>
      </c>
      <c r="P124" s="141" t="str">
        <f>IF('Crisis Indicator Data'!H121="x","x",'Crisis Indicator Data'!H121/'Crisis Indicator Data'!G121)</f>
        <v>x</v>
      </c>
      <c r="Q124" s="238" t="str">
        <f t="shared" si="44"/>
        <v>x</v>
      </c>
      <c r="R124" s="238" t="str">
        <f t="shared" si="45"/>
        <v>x</v>
      </c>
      <c r="S124" s="238" t="str">
        <f>IF('Crisis Indicator Data'!I121="x","x",IF('Crisis Indicator Data'!I121=0,0,IF(LOG('Crisis Indicator Data'!I121)&lt;S$4,0,IF(LOG('Crisis Indicator Data'!I121)&gt;S$3,5,ROUND(5-(S$3-LOG('Crisis Indicator Data'!I121))/(S$3-S$4)*5,1)))))</f>
        <v>x</v>
      </c>
      <c r="T124" s="141" t="str">
        <f>IF('Crisis Indicator Data'!H121="x","x",IF('Crisis Indicator Data'!I121="x","x",'Crisis Indicator Data'!I121/'Crisis Indicator Data'!H121))</f>
        <v>x</v>
      </c>
      <c r="U124" s="238" t="str">
        <f t="shared" si="46"/>
        <v>x</v>
      </c>
      <c r="V124" s="238" t="str">
        <f t="shared" si="47"/>
        <v>x</v>
      </c>
      <c r="W124" s="238">
        <f>IF('Crisis Indicator Data'!L121="x","x",IF('Crisis Indicator Data'!L121=0,0,IF(LOG('Crisis Indicator Data'!L121)&lt;W$4,0,IF(LOG('Crisis Indicator Data'!L121)&gt;W$3,5,ROUND(5-(W$3-LOG('Crisis Indicator Data'!L121))/(W$3-W$4)*5,1)))))</f>
        <v>4.2</v>
      </c>
      <c r="X124" s="245" t="str">
        <f>IF(OR('Crisis Indicator Data'!L121="x",'Crisis Indicator Data'!H121="x"),"x",'Crisis Indicator Data'!L121/'Crisis Indicator Data'!H121)</f>
        <v>x</v>
      </c>
      <c r="Y124" s="238" t="str">
        <f t="shared" si="48"/>
        <v>x</v>
      </c>
      <c r="Z124" s="238">
        <f t="shared" si="49"/>
        <v>4.2</v>
      </c>
      <c r="AA124" s="238">
        <f t="shared" si="50"/>
        <v>4.2</v>
      </c>
      <c r="AB124" s="246">
        <f t="shared" si="51"/>
        <v>4.2</v>
      </c>
    </row>
    <row r="125" spans="1:28" x14ac:dyDescent="0.35">
      <c r="A125" s="146" t="str">
        <f>'Crisis Indicator Data'!A122</f>
        <v>Complex situation in Turkey</v>
      </c>
      <c r="B125" s="147" t="str">
        <f>'Crisis Indicator Data'!B122</f>
        <v>Multiple crises country</v>
      </c>
      <c r="C125" s="147" t="str">
        <f>'Crisis Indicator Data'!C122</f>
        <v>TUR001</v>
      </c>
      <c r="D125" s="147" t="str">
        <f>'Crisis Indicator Data'!D122</f>
        <v>Turkey</v>
      </c>
      <c r="E125" s="148" t="str">
        <f>'Crisis Indicator Data'!E122</f>
        <v>TUR</v>
      </c>
      <c r="F125" s="244">
        <f>IF('Crisis Indicator Data'!F122="x","x",IF(LOG('Crisis Indicator Data'!F122)&lt;F$4,0,IF(LOG('Crisis Indicator Data'!F122)&gt;F$3,5,ROUND(5-(F$3-LOG('Crisis Indicator Data'!F122))/(F$3-F$4)*5,1))))</f>
        <v>4.3</v>
      </c>
      <c r="G125" s="142">
        <f>IF('Crisis Indicator Data'!F122="x","x",IF(B125="Regional crisis",('Crisis Indicator Data'!F122/VLOOKUP('Impact of the crisis'!$C125,'Regional Crises'!$B$1:$R$66,4,FALSE)),'Crisis Indicator Data'!F122/VLOOKUP('Impact of the crisis'!$E125,'Country Indicator Data'!$B$4:$P$300,15,FALSE)))</f>
        <v>0.49234437327027275</v>
      </c>
      <c r="H125" s="238">
        <f t="shared" si="39"/>
        <v>2.4</v>
      </c>
      <c r="I125" s="238">
        <f t="shared" si="40"/>
        <v>3.3499999999999996</v>
      </c>
      <c r="J125" s="238">
        <f>IF('Crisis Indicator Data'!G122="x","x",IF(LOG('Crisis Indicator Data'!G122)&lt;J$4,0,IF(LOG('Crisis Indicator Data'!G122)&gt;J$3,5,ROUND(5-(J$3-LOG('Crisis Indicator Data'!G122))/(J$3-J$4)*5,1))))</f>
        <v>5</v>
      </c>
      <c r="K125" s="142">
        <f>IF('Crisis Indicator Data'!G122="x","x",IF(B125="Regional crisis",('Crisis Indicator Data'!G122/VLOOKUP('Impact of the crisis'!$C125,'Regional Crises'!$B$1:$R$66,5,FALSE)),'Crisis Indicator Data'!G122/VLOOKUP('Impact of the crisis'!$E125,'Country Indicator Data'!$B$4:$P$300,14,FALSE)))</f>
        <v>0.63566084492346364</v>
      </c>
      <c r="L125" s="238">
        <f t="shared" si="41"/>
        <v>3.2</v>
      </c>
      <c r="M125" s="238">
        <f t="shared" si="42"/>
        <v>4.0999999999999996</v>
      </c>
      <c r="N125" s="238">
        <f t="shared" si="43"/>
        <v>3.8</v>
      </c>
      <c r="O125" s="238">
        <f>IF('Crisis Indicator Data'!H122="x","x",IF('Crisis Indicator Data'!H122=0,0,IF(LOG('Crisis Indicator Data'!H122)&lt;O$4,0,IF(LOG('Crisis Indicator Data'!H122)&gt;O$3,5,ROUND(5-(O$3-LOG('Crisis Indicator Data'!H122))/(O$3-O$4)*5,1)))))</f>
        <v>3.8</v>
      </c>
      <c r="P125" s="141">
        <f>IF('Crisis Indicator Data'!H122="x","x",'Crisis Indicator Data'!H122/'Crisis Indicator Data'!G122)</f>
        <v>0.108951521143049</v>
      </c>
      <c r="Q125" s="238">
        <f t="shared" si="44"/>
        <v>0.5</v>
      </c>
      <c r="R125" s="238">
        <f t="shared" si="45"/>
        <v>2.15</v>
      </c>
      <c r="S125" s="238">
        <f>IF('Crisis Indicator Data'!I122="x","x",IF('Crisis Indicator Data'!I122=0,0,IF(LOG('Crisis Indicator Data'!I122)&lt;S$4,0,IF(LOG('Crisis Indicator Data'!I122)&gt;S$3,5,ROUND(5-(S$3-LOG('Crisis Indicator Data'!I122))/(S$3-S$4)*5,1)))))</f>
        <v>5</v>
      </c>
      <c r="T125" s="141">
        <f>IF('Crisis Indicator Data'!H122="x","x",IF('Crisis Indicator Data'!I122="x","x",'Crisis Indicator Data'!I122/'Crisis Indicator Data'!H122))</f>
        <v>0.69183359013867485</v>
      </c>
      <c r="U125" s="238">
        <f t="shared" si="46"/>
        <v>5</v>
      </c>
      <c r="V125" s="238">
        <f t="shared" si="47"/>
        <v>5</v>
      </c>
      <c r="W125" s="238">
        <f>IF('Crisis Indicator Data'!L122="x","x",IF('Crisis Indicator Data'!L122=0,0,IF(LOG('Crisis Indicator Data'!L122)&lt;W$4,0,IF(LOG('Crisis Indicator Data'!L122)&gt;W$3,5,ROUND(5-(W$3-LOG('Crisis Indicator Data'!L122))/(W$3-W$4)*5,1)))))</f>
        <v>3.4</v>
      </c>
      <c r="X125" s="245">
        <f>IF(OR('Crisis Indicator Data'!L122="x",'Crisis Indicator Data'!H122="x"),"x",'Crisis Indicator Data'!L122/'Crisis Indicator Data'!H122)</f>
        <v>4.1431261770244821E-5</v>
      </c>
      <c r="Y125" s="238">
        <f t="shared" si="48"/>
        <v>2.1</v>
      </c>
      <c r="Z125" s="238">
        <f t="shared" si="49"/>
        <v>2.8</v>
      </c>
      <c r="AA125" s="238">
        <f t="shared" si="50"/>
        <v>4.2</v>
      </c>
      <c r="AB125" s="246">
        <f t="shared" si="51"/>
        <v>3.4</v>
      </c>
    </row>
    <row r="126" spans="1:28" x14ac:dyDescent="0.35">
      <c r="A126" s="146" t="str">
        <f>'Crisis Indicator Data'!A123</f>
        <v>Syrian Refugees in Turkey</v>
      </c>
      <c r="B126" s="147" t="str">
        <f>'Crisis Indicator Data'!B123</f>
        <v>International displacement</v>
      </c>
      <c r="C126" s="147" t="str">
        <f>'Crisis Indicator Data'!C123</f>
        <v>TUR002</v>
      </c>
      <c r="D126" s="147" t="str">
        <f>'Crisis Indicator Data'!D123</f>
        <v>Turkey</v>
      </c>
      <c r="E126" s="148" t="str">
        <f>'Crisis Indicator Data'!E123</f>
        <v>TUR</v>
      </c>
      <c r="F126" s="244">
        <f>IF('Crisis Indicator Data'!F123="x","x",IF(LOG('Crisis Indicator Data'!F123)&lt;F$4,0,IF(LOG('Crisis Indicator Data'!F123)&gt;F$3,5,ROUND(5-(F$3-LOG('Crisis Indicator Data'!F123))/(F$3-F$4)*5,1))))</f>
        <v>3.5</v>
      </c>
      <c r="G126" s="142">
        <f>IF('Crisis Indicator Data'!F123="x","x",IF(B126="Regional crisis",('Crisis Indicator Data'!F123/VLOOKUP('Impact of the crisis'!$C126,'Regional Crises'!$B$1:$R$66,4,FALSE)),'Crisis Indicator Data'!F123/VLOOKUP('Impact of the crisis'!$E126,'Country Indicator Data'!$B$4:$P$300,15,FALSE)))</f>
        <v>0.1715473669165703</v>
      </c>
      <c r="H126" s="238">
        <f t="shared" si="39"/>
        <v>0.8</v>
      </c>
      <c r="I126" s="238">
        <f t="shared" si="40"/>
        <v>2.15</v>
      </c>
      <c r="J126" s="238">
        <f>IF('Crisis Indicator Data'!G123="x","x",IF(LOG('Crisis Indicator Data'!G123)&lt;J$4,0,IF(LOG('Crisis Indicator Data'!G123)&gt;J$3,5,ROUND(5-(J$3-LOG('Crisis Indicator Data'!G123))/(J$3-J$4)*5,1))))</f>
        <v>5</v>
      </c>
      <c r="K126" s="142">
        <f>IF('Crisis Indicator Data'!G123="x","x",IF(B126="Regional crisis",('Crisis Indicator Data'!G123/VLOOKUP('Impact of the crisis'!$C126,'Regional Crises'!$B$1:$R$66,5,FALSE)),'Crisis Indicator Data'!G123/VLOOKUP('Impact of the crisis'!$E126,'Country Indicator Data'!$B$4:$P$300,14,FALSE)))</f>
        <v>0.42872218072303442</v>
      </c>
      <c r="L126" s="238">
        <f t="shared" si="41"/>
        <v>2.1</v>
      </c>
      <c r="M126" s="238">
        <f t="shared" si="42"/>
        <v>3.55</v>
      </c>
      <c r="N126" s="238">
        <f t="shared" si="43"/>
        <v>2.9</v>
      </c>
      <c r="O126" s="238">
        <f>IF('Crisis Indicator Data'!H123="x","x",IF('Crisis Indicator Data'!H123=0,0,IF(LOG('Crisis Indicator Data'!H123)&lt;O$4,0,IF(LOG('Crisis Indicator Data'!H123)&gt;O$3,5,ROUND(5-(O$3-LOG('Crisis Indicator Data'!H123))/(O$3-O$4)*5,1)))))</f>
        <v>3.7</v>
      </c>
      <c r="P126" s="141">
        <f>IF('Crisis Indicator Data'!H123="x","x",'Crisis Indicator Data'!H123/'Crisis Indicator Data'!G123)</f>
        <v>0.15241440345151833</v>
      </c>
      <c r="Q126" s="238">
        <f t="shared" si="44"/>
        <v>0.7</v>
      </c>
      <c r="R126" s="238">
        <f t="shared" si="45"/>
        <v>2.2000000000000002</v>
      </c>
      <c r="S126" s="238">
        <f>IF('Crisis Indicator Data'!I123="x","x",IF('Crisis Indicator Data'!I123=0,0,IF(LOG('Crisis Indicator Data'!I123)&lt;S$4,0,IF(LOG('Crisis Indicator Data'!I123)&gt;S$3,5,ROUND(5-(S$3-LOG('Crisis Indicator Data'!I123))/(S$3-S$4)*5,1)))))</f>
        <v>5</v>
      </c>
      <c r="T126" s="141">
        <f>IF('Crisis Indicator Data'!H123="x","x",IF('Crisis Indicator Data'!I123="x","x",'Crisis Indicator Data'!I123/'Crisis Indicator Data'!H123))</f>
        <v>0.67338051170386504</v>
      </c>
      <c r="U126" s="238">
        <f t="shared" si="46"/>
        <v>5</v>
      </c>
      <c r="V126" s="238">
        <f t="shared" si="47"/>
        <v>5</v>
      </c>
      <c r="W126" s="238" t="str">
        <f>IF('Crisis Indicator Data'!L123="x","x",IF('Crisis Indicator Data'!L123=0,0,IF(LOG('Crisis Indicator Data'!L123)&lt;W$4,0,IF(LOG('Crisis Indicator Data'!L123)&gt;W$3,5,ROUND(5-(W$3-LOG('Crisis Indicator Data'!L123))/(W$3-W$4)*5,1)))))</f>
        <v>x</v>
      </c>
      <c r="X126" s="245" t="str">
        <f>IF(OR('Crisis Indicator Data'!L123="x",'Crisis Indicator Data'!H123="x"),"x",'Crisis Indicator Data'!L123/'Crisis Indicator Data'!H123)</f>
        <v>x</v>
      </c>
      <c r="Y126" s="238" t="str">
        <f t="shared" si="48"/>
        <v>x</v>
      </c>
      <c r="Z126" s="238" t="str">
        <f t="shared" si="49"/>
        <v>x</v>
      </c>
      <c r="AA126" s="238">
        <f t="shared" si="50"/>
        <v>5</v>
      </c>
      <c r="AB126" s="246">
        <f t="shared" si="51"/>
        <v>4</v>
      </c>
    </row>
    <row r="127" spans="1:28" x14ac:dyDescent="0.35">
      <c r="A127" s="146" t="str">
        <f>'Crisis Indicator Data'!A124</f>
        <v>Mixed Migration Flows in Turkey</v>
      </c>
      <c r="B127" s="147" t="str">
        <f>'Crisis Indicator Data'!B124</f>
        <v>International displacement</v>
      </c>
      <c r="C127" s="147" t="str">
        <f>'Crisis Indicator Data'!C124</f>
        <v>TUR003</v>
      </c>
      <c r="D127" s="147" t="str">
        <f>'Crisis Indicator Data'!D124</f>
        <v>Turkey</v>
      </c>
      <c r="E127" s="148" t="str">
        <f>'Crisis Indicator Data'!E124</f>
        <v>TUR</v>
      </c>
      <c r="F127" s="244">
        <f>IF('Crisis Indicator Data'!F124="x","x",IF(LOG('Crisis Indicator Data'!F124)&lt;F$4,0,IF(LOG('Crisis Indicator Data'!F124)&gt;F$3,5,ROUND(5-(F$3-LOG('Crisis Indicator Data'!F124))/(F$3-F$4)*5,1))))</f>
        <v>3.7</v>
      </c>
      <c r="G127" s="142">
        <f>IF('Crisis Indicator Data'!F124="x","x",IF(B127="Regional crisis",('Crisis Indicator Data'!F124/VLOOKUP('Impact of the crisis'!$C127,'Regional Crises'!$B$1:$R$66,4,FALSE)),'Crisis Indicator Data'!F124/VLOOKUP('Impact of the crisis'!$E127,'Country Indicator Data'!$B$4:$P$300,15,FALSE)))</f>
        <v>0.23063550017540896</v>
      </c>
      <c r="H127" s="238">
        <f t="shared" si="39"/>
        <v>1.1000000000000001</v>
      </c>
      <c r="I127" s="238">
        <f t="shared" si="40"/>
        <v>2.4000000000000004</v>
      </c>
      <c r="J127" s="238">
        <f>IF('Crisis Indicator Data'!G124="x","x",IF(LOG('Crisis Indicator Data'!G124)&lt;J$4,0,IF(LOG('Crisis Indicator Data'!G124)&gt;J$3,5,ROUND(5-(J$3-LOG('Crisis Indicator Data'!G124))/(J$3-J$4)*5,1))))</f>
        <v>5</v>
      </c>
      <c r="K127" s="142">
        <f>IF('Crisis Indicator Data'!G124="x","x",IF(B127="Regional crisis",('Crisis Indicator Data'!G124/VLOOKUP('Impact of the crisis'!$C127,'Regional Crises'!$B$1:$R$66,5,FALSE)),'Crisis Indicator Data'!G124/VLOOKUP('Impact of the crisis'!$E127,'Country Indicator Data'!$B$4:$P$300,14,FALSE)))</f>
        <v>0.44612812577810979</v>
      </c>
      <c r="L127" s="238">
        <f t="shared" si="41"/>
        <v>2.2000000000000002</v>
      </c>
      <c r="M127" s="238">
        <f t="shared" si="42"/>
        <v>3.6</v>
      </c>
      <c r="N127" s="238">
        <f t="shared" si="43"/>
        <v>3.1</v>
      </c>
      <c r="O127" s="238">
        <f>IF('Crisis Indicator Data'!H124="x","x",IF('Crisis Indicator Data'!H124=0,0,IF(LOG('Crisis Indicator Data'!H124)&lt;O$4,0,IF(LOG('Crisis Indicator Data'!H124)&gt;O$3,5,ROUND(5-(O$3-LOG('Crisis Indicator Data'!H124))/(O$3-O$4)*5,1)))))</f>
        <v>3.8</v>
      </c>
      <c r="P127" s="141">
        <f>IF('Crisis Indicator Data'!H124="x","x",'Crisis Indicator Data'!H124/'Crisis Indicator Data'!G124)</f>
        <v>0.15523839897942912</v>
      </c>
      <c r="Q127" s="238">
        <f t="shared" si="44"/>
        <v>0.7</v>
      </c>
      <c r="R127" s="238">
        <f t="shared" si="45"/>
        <v>2.25</v>
      </c>
      <c r="S127" s="238">
        <f>IF('Crisis Indicator Data'!I124="x","x",IF('Crisis Indicator Data'!I124=0,0,IF(LOG('Crisis Indicator Data'!I124)&lt;S$4,0,IF(LOG('Crisis Indicator Data'!I124)&gt;S$3,5,ROUND(5-(S$3-LOG('Crisis Indicator Data'!I124))/(S$3-S$4)*5,1)))))</f>
        <v>5</v>
      </c>
      <c r="T127" s="141">
        <f>IF('Crisis Indicator Data'!H124="x","x",IF('Crisis Indicator Data'!I124="x","x",'Crisis Indicator Data'!I124/'Crisis Indicator Data'!H124))</f>
        <v>0.69183359013867485</v>
      </c>
      <c r="U127" s="238">
        <f t="shared" si="46"/>
        <v>5</v>
      </c>
      <c r="V127" s="238">
        <f t="shared" si="47"/>
        <v>5</v>
      </c>
      <c r="W127" s="238">
        <f>IF('Crisis Indicator Data'!L124="x","x",IF('Crisis Indicator Data'!L124=0,0,IF(LOG('Crisis Indicator Data'!L124)&lt;W$4,0,IF(LOG('Crisis Indicator Data'!L124)&gt;W$3,5,ROUND(5-(W$3-LOG('Crisis Indicator Data'!L124))/(W$3-W$4)*5,1)))))</f>
        <v>2.5</v>
      </c>
      <c r="X127" s="245">
        <f>IF(OR('Crisis Indicator Data'!L124="x",'Crisis Indicator Data'!H124="x"),"x",'Crisis Indicator Data'!L124/'Crisis Indicator Data'!H124)</f>
        <v>9.0737887348056845E-6</v>
      </c>
      <c r="Y127" s="238">
        <f t="shared" si="48"/>
        <v>0.5</v>
      </c>
      <c r="Z127" s="238">
        <f t="shared" si="49"/>
        <v>1.5</v>
      </c>
      <c r="AA127" s="238">
        <f t="shared" si="50"/>
        <v>3.8</v>
      </c>
      <c r="AB127" s="246">
        <f t="shared" si="51"/>
        <v>3.1</v>
      </c>
    </row>
    <row r="128" spans="1:28" x14ac:dyDescent="0.35">
      <c r="A128" s="146" t="str">
        <f>'Crisis Indicator Data'!A125</f>
        <v>Kurdish Conflict</v>
      </c>
      <c r="B128" s="147" t="str">
        <f>'Crisis Indicator Data'!B125</f>
        <v>Conflict</v>
      </c>
      <c r="C128" s="147" t="str">
        <f>'Crisis Indicator Data'!C125</f>
        <v>TUR004</v>
      </c>
      <c r="D128" s="147" t="str">
        <f>'Crisis Indicator Data'!D125</f>
        <v>Turkey</v>
      </c>
      <c r="E128" s="148" t="str">
        <f>'Crisis Indicator Data'!E125</f>
        <v>TUR</v>
      </c>
      <c r="F128" s="244">
        <f>IF('Crisis Indicator Data'!F125="x","x",IF(LOG('Crisis Indicator Data'!F125)&lt;F$4,0,IF(LOG('Crisis Indicator Data'!F125)&gt;F$3,5,ROUND(5-(F$3-LOG('Crisis Indicator Data'!F125))/(F$3-F$4)*5,1))))</f>
        <v>3.8</v>
      </c>
      <c r="G128" s="142">
        <f>IF('Crisis Indicator Data'!F125="x","x",IF(B128="Regional crisis",('Crisis Indicator Data'!F125/VLOOKUP('Impact of the crisis'!$C128,'Regional Crises'!$B$1:$R$66,4,FALSE)),'Crisis Indicator Data'!F125/VLOOKUP('Impact of the crisis'!$E128,'Country Indicator Data'!$B$4:$P$300,15,FALSE)))</f>
        <v>0.25413120590413574</v>
      </c>
      <c r="H128" s="238">
        <f t="shared" si="39"/>
        <v>1.2</v>
      </c>
      <c r="I128" s="238">
        <f t="shared" si="40"/>
        <v>2.5</v>
      </c>
      <c r="J128" s="238">
        <f>IF('Crisis Indicator Data'!G125="x","x",IF(LOG('Crisis Indicator Data'!G125)&lt;J$4,0,IF(LOG('Crisis Indicator Data'!G125)&gt;J$3,5,ROUND(5-(J$3-LOG('Crisis Indicator Data'!G125))/(J$3-J$4)*5,1))))</f>
        <v>3.7</v>
      </c>
      <c r="K128" s="142">
        <f>IF('Crisis Indicator Data'!G125="x","x",IF(B128="Regional crisis",('Crisis Indicator Data'!G125/VLOOKUP('Impact of the crisis'!$C128,'Regional Crises'!$B$1:$R$66,5,FALSE)),'Crisis Indicator Data'!G125/VLOOKUP('Impact of the crisis'!$E128,'Country Indicator Data'!$B$4:$P$300,14,FALSE)))</f>
        <v>0.15383156072516865</v>
      </c>
      <c r="L128" s="238">
        <f t="shared" si="41"/>
        <v>0.7</v>
      </c>
      <c r="M128" s="238">
        <f t="shared" si="42"/>
        <v>2.2000000000000002</v>
      </c>
      <c r="N128" s="238">
        <f t="shared" si="43"/>
        <v>2.4</v>
      </c>
      <c r="O128" s="238" t="str">
        <f>IF('Crisis Indicator Data'!H125="x","x",IF('Crisis Indicator Data'!H125=0,0,IF(LOG('Crisis Indicator Data'!H125)&lt;O$4,0,IF(LOG('Crisis Indicator Data'!H125)&gt;O$3,5,ROUND(5-(O$3-LOG('Crisis Indicator Data'!H125))/(O$3-O$4)*5,1)))))</f>
        <v>x</v>
      </c>
      <c r="P128" s="141" t="str">
        <f>IF('Crisis Indicator Data'!H125="x","x",'Crisis Indicator Data'!H125/'Crisis Indicator Data'!G125)</f>
        <v>x</v>
      </c>
      <c r="Q128" s="238" t="str">
        <f t="shared" si="44"/>
        <v>x</v>
      </c>
      <c r="R128" s="238" t="str">
        <f t="shared" si="45"/>
        <v>x</v>
      </c>
      <c r="S128" s="238" t="str">
        <f>IF('Crisis Indicator Data'!I125="x","x",IF('Crisis Indicator Data'!I125=0,0,IF(LOG('Crisis Indicator Data'!I125)&lt;S$4,0,IF(LOG('Crisis Indicator Data'!I125)&gt;S$3,5,ROUND(5-(S$3-LOG('Crisis Indicator Data'!I125))/(S$3-S$4)*5,1)))))</f>
        <v>x</v>
      </c>
      <c r="T128" s="141" t="str">
        <f>IF('Crisis Indicator Data'!H125="x","x",IF('Crisis Indicator Data'!I125="x","x",'Crisis Indicator Data'!I125/'Crisis Indicator Data'!H125))</f>
        <v>x</v>
      </c>
      <c r="U128" s="238" t="str">
        <f t="shared" si="46"/>
        <v>x</v>
      </c>
      <c r="V128" s="238" t="str">
        <f t="shared" si="47"/>
        <v>x</v>
      </c>
      <c r="W128" s="238">
        <f>IF('Crisis Indicator Data'!L125="x","x",IF('Crisis Indicator Data'!L125=0,0,IF(LOG('Crisis Indicator Data'!L125)&lt;W$4,0,IF(LOG('Crisis Indicator Data'!L125)&gt;W$3,5,ROUND(5-(W$3-LOG('Crisis Indicator Data'!L125))/(W$3-W$4)*5,1)))))</f>
        <v>3.3</v>
      </c>
      <c r="X128" s="245" t="str">
        <f>IF(OR('Crisis Indicator Data'!L125="x",'Crisis Indicator Data'!H125="x"),"x",'Crisis Indicator Data'!L125/'Crisis Indicator Data'!H125)</f>
        <v>x</v>
      </c>
      <c r="Y128" s="238" t="str">
        <f t="shared" si="48"/>
        <v>x</v>
      </c>
      <c r="Z128" s="238">
        <f t="shared" si="49"/>
        <v>3.3</v>
      </c>
      <c r="AA128" s="238">
        <f t="shared" si="50"/>
        <v>3.3</v>
      </c>
      <c r="AB128" s="246">
        <f t="shared" si="51"/>
        <v>3.3</v>
      </c>
    </row>
    <row r="129" spans="1:29" x14ac:dyDescent="0.35">
      <c r="A129" s="146" t="str">
        <f>'Crisis Indicator Data'!A126</f>
        <v>International Displacement in Tanzania</v>
      </c>
      <c r="B129" s="147" t="str">
        <f>'Crisis Indicator Data'!B126</f>
        <v>International displacement</v>
      </c>
      <c r="C129" s="147" t="str">
        <f>'Crisis Indicator Data'!C126</f>
        <v>TZA002</v>
      </c>
      <c r="D129" s="147" t="str">
        <f>'Crisis Indicator Data'!D126</f>
        <v>Tanzania</v>
      </c>
      <c r="E129" s="148" t="str">
        <f>'Crisis Indicator Data'!E126</f>
        <v>TZA</v>
      </c>
      <c r="F129" s="244">
        <f>IF('Crisis Indicator Data'!F126="x","x",IF(LOG('Crisis Indicator Data'!F126)&lt;F$4,0,IF(LOG('Crisis Indicator Data'!F126)&gt;F$3,5,ROUND(5-(F$3-LOG('Crisis Indicator Data'!F126))/(F$3-F$4)*5,1))))</f>
        <v>3.8</v>
      </c>
      <c r="G129" s="142">
        <f>IF('Crisis Indicator Data'!F126="x","x",IF(B129="Regional crisis",('Crisis Indicator Data'!F126/VLOOKUP('Impact of the crisis'!$C129,'Regional Crises'!$B$1:$R$66,4,FALSE)),'Crisis Indicator Data'!F126/VLOOKUP('Impact of the crisis'!$E129,'Country Indicator Data'!$B$4:$P$300,15,FALSE)))</f>
        <v>0.21110860239331677</v>
      </c>
      <c r="H129" s="238">
        <f t="shared" si="39"/>
        <v>1</v>
      </c>
      <c r="I129" s="238">
        <f t="shared" si="40"/>
        <v>2.4</v>
      </c>
      <c r="J129" s="238">
        <f>IF('Crisis Indicator Data'!G126="x","x",IF(LOG('Crisis Indicator Data'!G126)&lt;J$4,0,IF(LOG('Crisis Indicator Data'!G126)&gt;J$3,5,ROUND(5-(J$3-LOG('Crisis Indicator Data'!G126))/(J$3-J$4)*5,1))))</f>
        <v>3.5</v>
      </c>
      <c r="K129" s="142">
        <f>IF('Crisis Indicator Data'!G126="x","x",IF(B129="Regional crisis",('Crisis Indicator Data'!G126/VLOOKUP('Impact of the crisis'!$C129,'Regional Crises'!$B$1:$R$66,5,FALSE)),'Crisis Indicator Data'!G126/VLOOKUP('Impact of the crisis'!$E129,'Country Indicator Data'!$B$4:$P$300,14,FALSE)))</f>
        <v>0.19712095783518177</v>
      </c>
      <c r="L129" s="238">
        <f t="shared" si="41"/>
        <v>0.9</v>
      </c>
      <c r="M129" s="238">
        <f t="shared" si="42"/>
        <v>2.2000000000000002</v>
      </c>
      <c r="N129" s="238">
        <f t="shared" si="43"/>
        <v>2.2999999999999998</v>
      </c>
      <c r="O129" s="238">
        <f>IF('Crisis Indicator Data'!H126="x","x",IF('Crisis Indicator Data'!H126=0,0,IF(LOG('Crisis Indicator Data'!H126)&lt;O$4,0,IF(LOG('Crisis Indicator Data'!H126)&gt;O$3,5,ROUND(5-(O$3-LOG('Crisis Indicator Data'!H126))/(O$3-O$4)*5,1)))))</f>
        <v>4.3</v>
      </c>
      <c r="P129" s="141">
        <f>IF('Crisis Indicator Data'!H126="x","x",'Crisis Indicator Data'!H126/'Crisis Indicator Data'!G126)</f>
        <v>1</v>
      </c>
      <c r="Q129" s="238">
        <f t="shared" si="44"/>
        <v>5</v>
      </c>
      <c r="R129" s="238">
        <f t="shared" si="45"/>
        <v>4.6500000000000004</v>
      </c>
      <c r="S129" s="238">
        <f>IF('Crisis Indicator Data'!I126="x","x",IF('Crisis Indicator Data'!I126=0,0,IF(LOG('Crisis Indicator Data'!I126)&lt;S$4,0,IF(LOG('Crisis Indicator Data'!I126)&gt;S$3,5,ROUND(5-(S$3-LOG('Crisis Indicator Data'!I126))/(S$3-S$4)*5,1)))))</f>
        <v>3.5</v>
      </c>
      <c r="T129" s="141">
        <f>IF('Crisis Indicator Data'!H126="x","x",IF('Crisis Indicator Data'!I126="x","x",'Crisis Indicator Data'!I126/'Crisis Indicator Data'!H126))</f>
        <v>2.3172123233564469E-2</v>
      </c>
      <c r="U129" s="238">
        <f t="shared" si="46"/>
        <v>0.8</v>
      </c>
      <c r="V129" s="238">
        <f t="shared" si="47"/>
        <v>2.2000000000000002</v>
      </c>
      <c r="W129" s="238">
        <f>IF('Crisis Indicator Data'!L126="x","x",IF('Crisis Indicator Data'!L126=0,0,IF(LOG('Crisis Indicator Data'!L126)&lt;W$4,0,IF(LOG('Crisis Indicator Data'!L126)&gt;W$3,5,ROUND(5-(W$3-LOG('Crisis Indicator Data'!L126))/(W$3-W$4)*5,1)))))</f>
        <v>0</v>
      </c>
      <c r="X129" s="245">
        <f>IF(OR('Crisis Indicator Data'!L126="x",'Crisis Indicator Data'!H126="x"),"x",'Crisis Indicator Data'!L126/'Crisis Indicator Data'!H126)</f>
        <v>0</v>
      </c>
      <c r="Y129" s="238">
        <f t="shared" si="48"/>
        <v>0</v>
      </c>
      <c r="Z129" s="238">
        <f t="shared" si="49"/>
        <v>0</v>
      </c>
      <c r="AA129" s="238">
        <f t="shared" si="50"/>
        <v>1.2</v>
      </c>
      <c r="AB129" s="246">
        <f t="shared" si="51"/>
        <v>3.4</v>
      </c>
    </row>
    <row r="130" spans="1:29" x14ac:dyDescent="0.35">
      <c r="A130" s="146" t="str">
        <f>'Crisis Indicator Data'!A127</f>
        <v>International Displacement in Uganda</v>
      </c>
      <c r="B130" s="147" t="str">
        <f>'Crisis Indicator Data'!B127</f>
        <v>International displacement</v>
      </c>
      <c r="C130" s="147" t="str">
        <f>'Crisis Indicator Data'!C127</f>
        <v>UGA005</v>
      </c>
      <c r="D130" s="147" t="str">
        <f>'Crisis Indicator Data'!D127</f>
        <v>Uganda</v>
      </c>
      <c r="E130" s="148" t="str">
        <f>'Crisis Indicator Data'!E127</f>
        <v>UGA</v>
      </c>
      <c r="F130" s="244">
        <f>IF('Crisis Indicator Data'!F127="x","x",IF(LOG('Crisis Indicator Data'!F127)&lt;F$4,0,IF(LOG('Crisis Indicator Data'!F127)&gt;F$3,5,ROUND(5-(F$3-LOG('Crisis Indicator Data'!F127))/(F$3-F$4)*5,1))))</f>
        <v>3</v>
      </c>
      <c r="G130" s="142">
        <f>IF('Crisis Indicator Data'!F127="x","x",IF(B130="Regional crisis",('Crisis Indicator Data'!F127/VLOOKUP('Impact of the crisis'!$C130,'Regional Crises'!$B$1:$R$66,4,FALSE)),'Crisis Indicator Data'!F127/VLOOKUP('Impact of the crisis'!$E130,'Country Indicator Data'!$B$4:$P$300,15,FALSE)))</f>
        <v>0.3324456413325354</v>
      </c>
      <c r="H130" s="238">
        <f t="shared" si="39"/>
        <v>1.6</v>
      </c>
      <c r="I130" s="238">
        <f t="shared" si="40"/>
        <v>2.2999999999999998</v>
      </c>
      <c r="J130" s="238">
        <f>IF('Crisis Indicator Data'!G127="x","x",IF(LOG('Crisis Indicator Data'!G127)&lt;J$4,0,IF(LOG('Crisis Indicator Data'!G127)&gt;J$3,5,ROUND(5-(J$3-LOG('Crisis Indicator Data'!G127))/(J$3-J$4)*5,1))))</f>
        <v>2.9</v>
      </c>
      <c r="K130" s="142">
        <f>IF('Crisis Indicator Data'!G127="x","x",IF(B130="Regional crisis",('Crisis Indicator Data'!G127/VLOOKUP('Impact of the crisis'!$C130,'Regional Crises'!$B$1:$R$66,5,FALSE)),'Crisis Indicator Data'!G127/VLOOKUP('Impact of the crisis'!$E130,'Country Indicator Data'!$B$4:$P$300,14,FALSE)))</f>
        <v>0.1619430627579638</v>
      </c>
      <c r="L130" s="238">
        <f t="shared" si="41"/>
        <v>0.8</v>
      </c>
      <c r="M130" s="238">
        <f t="shared" si="42"/>
        <v>1.85</v>
      </c>
      <c r="N130" s="238">
        <f t="shared" si="43"/>
        <v>2.1</v>
      </c>
      <c r="O130" s="238">
        <f>IF('Crisis Indicator Data'!H127="x","x",IF('Crisis Indicator Data'!H127=0,0,IF(LOG('Crisis Indicator Data'!H127)&lt;O$4,0,IF(LOG('Crisis Indicator Data'!H127)&gt;O$3,5,ROUND(5-(O$3-LOG('Crisis Indicator Data'!H127))/(O$3-O$4)*5,1)))))</f>
        <v>2.8</v>
      </c>
      <c r="P130" s="141">
        <f>IF('Crisis Indicator Data'!H127="x","x",'Crisis Indicator Data'!H127/'Crisis Indicator Data'!G127)</f>
        <v>0.19657561103123775</v>
      </c>
      <c r="Q130" s="238">
        <f t="shared" si="44"/>
        <v>0.9</v>
      </c>
      <c r="R130" s="238">
        <f t="shared" si="45"/>
        <v>1.8499999999999999</v>
      </c>
      <c r="S130" s="238">
        <f>IF('Crisis Indicator Data'!I127="x","x",IF('Crisis Indicator Data'!I127=0,0,IF(LOG('Crisis Indicator Data'!I127)&lt;S$4,0,IF(LOG('Crisis Indicator Data'!I127)&gt;S$3,5,ROUND(5-(S$3-LOG('Crisis Indicator Data'!I127))/(S$3-S$4)*5,1)))))</f>
        <v>4.5</v>
      </c>
      <c r="T130" s="141">
        <f>IF('Crisis Indicator Data'!H127="x","x",IF('Crisis Indicator Data'!I127="x","x",'Crisis Indicator Data'!I127/'Crisis Indicator Data'!H127))</f>
        <v>1</v>
      </c>
      <c r="U130" s="238">
        <f t="shared" si="46"/>
        <v>5</v>
      </c>
      <c r="V130" s="238">
        <f t="shared" si="47"/>
        <v>4.8</v>
      </c>
      <c r="W130" s="238" t="str">
        <f>IF('Crisis Indicator Data'!L127="x","x",IF('Crisis Indicator Data'!L127=0,0,IF(LOG('Crisis Indicator Data'!L127)&lt;W$4,0,IF(LOG('Crisis Indicator Data'!L127)&gt;W$3,5,ROUND(5-(W$3-LOG('Crisis Indicator Data'!L127))/(W$3-W$4)*5,1)))))</f>
        <v>x</v>
      </c>
      <c r="X130" s="245" t="str">
        <f>IF(OR('Crisis Indicator Data'!L127="x",'Crisis Indicator Data'!H127="x"),"x",'Crisis Indicator Data'!L127/'Crisis Indicator Data'!H127)</f>
        <v>x</v>
      </c>
      <c r="Y130" s="238" t="str">
        <f t="shared" si="48"/>
        <v>x</v>
      </c>
      <c r="Z130" s="238" t="str">
        <f t="shared" si="49"/>
        <v>x</v>
      </c>
      <c r="AA130" s="238">
        <f t="shared" si="50"/>
        <v>4.8</v>
      </c>
      <c r="AB130" s="246">
        <f t="shared" si="51"/>
        <v>3.7</v>
      </c>
    </row>
    <row r="131" spans="1:29" x14ac:dyDescent="0.35">
      <c r="A131" s="146" t="str">
        <f>'Crisis Indicator Data'!A128</f>
        <v>Conflict in Ukraine</v>
      </c>
      <c r="B131" s="147" t="str">
        <f>'Crisis Indicator Data'!B128</f>
        <v>Conflict</v>
      </c>
      <c r="C131" s="147" t="str">
        <f>'Crisis Indicator Data'!C128</f>
        <v>UKR002</v>
      </c>
      <c r="D131" s="147" t="str">
        <f>'Crisis Indicator Data'!D128</f>
        <v>Ukraine</v>
      </c>
      <c r="E131" s="148" t="str">
        <f>'Crisis Indicator Data'!E128</f>
        <v>UKR</v>
      </c>
      <c r="F131" s="244">
        <f>IF('Crisis Indicator Data'!F128="x","x",IF(LOG('Crisis Indicator Data'!F128)&lt;F$4,0,IF(LOG('Crisis Indicator Data'!F128)&gt;F$3,5,ROUND(5-(F$3-LOG('Crisis Indicator Data'!F128))/(F$3-F$4)*5,1))))</f>
        <v>2.9</v>
      </c>
      <c r="G131" s="142">
        <f>IF('Crisis Indicator Data'!F128="x","x",IF(B131="Regional crisis",('Crisis Indicator Data'!F128/VLOOKUP('Impact of the crisis'!$C131,'Regional Crises'!$B$1:$R$66,4,FALSE)),'Crisis Indicator Data'!F128/VLOOKUP('Impact of the crisis'!$E131,'Country Indicator Data'!$B$4:$P$300,15,FALSE)))</f>
        <v>9.1846916052408981E-2</v>
      </c>
      <c r="H131" s="238">
        <f t="shared" si="39"/>
        <v>0.4</v>
      </c>
      <c r="I131" s="238">
        <f t="shared" si="40"/>
        <v>1.65</v>
      </c>
      <c r="J131" s="238">
        <f>IF('Crisis Indicator Data'!G128="x","x",IF(LOG('Crisis Indicator Data'!G128)&lt;J$4,0,IF(LOG('Crisis Indicator Data'!G128)&gt;J$3,5,ROUND(5-(J$3-LOG('Crisis Indicator Data'!G128))/(J$3-J$4)*5,1))))</f>
        <v>2.7</v>
      </c>
      <c r="K131" s="142">
        <f>IF('Crisis Indicator Data'!G128="x","x",IF(B131="Regional crisis",('Crisis Indicator Data'!G128/VLOOKUP('Impact of the crisis'!$C131,'Regional Crises'!$B$1:$R$66,5,FALSE)),'Crisis Indicator Data'!G128/VLOOKUP('Impact of the crisis'!$E131,'Country Indicator Data'!$B$4:$P$300,14,FALSE)))</f>
        <v>0.14995008794029566</v>
      </c>
      <c r="L131" s="238">
        <f t="shared" si="41"/>
        <v>0.7</v>
      </c>
      <c r="M131" s="238">
        <f t="shared" si="42"/>
        <v>1.7000000000000002</v>
      </c>
      <c r="N131" s="238">
        <f t="shared" si="43"/>
        <v>1.7</v>
      </c>
      <c r="O131" s="238">
        <f>IF('Crisis Indicator Data'!H128="x","x",IF('Crisis Indicator Data'!H128=0,0,IF(LOG('Crisis Indicator Data'!H128)&lt;O$4,0,IF(LOG('Crisis Indicator Data'!H128)&gt;O$3,5,ROUND(5-(O$3-LOG('Crisis Indicator Data'!H128))/(O$3-O$4)*5,1)))))</f>
        <v>3.7</v>
      </c>
      <c r="P131" s="141">
        <f>IF('Crisis Indicator Data'!H128="x","x",'Crisis Indicator Data'!H128/'Crisis Indicator Data'!G128)</f>
        <v>0.85592011412268187</v>
      </c>
      <c r="Q131" s="238">
        <f t="shared" si="44"/>
        <v>4.3</v>
      </c>
      <c r="R131" s="238">
        <f t="shared" si="45"/>
        <v>4</v>
      </c>
      <c r="S131" s="238">
        <f>IF('Crisis Indicator Data'!I128="x","x",IF('Crisis Indicator Data'!I128=0,0,IF(LOG('Crisis Indicator Data'!I128)&lt;S$4,0,IF(LOG('Crisis Indicator Data'!I128)&gt;S$3,5,ROUND(5-(S$3-LOG('Crisis Indicator Data'!I128))/(S$3-S$4)*5,1)))))</f>
        <v>4.5</v>
      </c>
      <c r="T131" s="141">
        <f>IF('Crisis Indicator Data'!H128="x","x",IF('Crisis Indicator Data'!I128="x","x",'Crisis Indicator Data'!I128/'Crisis Indicator Data'!H128))</f>
        <v>0.27</v>
      </c>
      <c r="U131" s="238">
        <f t="shared" si="46"/>
        <v>5</v>
      </c>
      <c r="V131" s="238">
        <f t="shared" si="47"/>
        <v>4.8</v>
      </c>
      <c r="W131" s="238">
        <f>IF('Crisis Indicator Data'!L128="x","x",IF('Crisis Indicator Data'!L128=0,0,IF(LOG('Crisis Indicator Data'!L128)&lt;W$4,0,IF(LOG('Crisis Indicator Data'!L128)&gt;W$3,5,ROUND(5-(W$3-LOG('Crisis Indicator Data'!L128))/(W$3-W$4)*5,1)))))</f>
        <v>0.7</v>
      </c>
      <c r="X131" s="245">
        <f>IF(OR('Crisis Indicator Data'!L128="x",'Crisis Indicator Data'!H128="x"),"x",'Crisis Indicator Data'!L128/'Crisis Indicator Data'!H128)</f>
        <v>5.5555555555555552E-7</v>
      </c>
      <c r="Y131" s="238">
        <f t="shared" si="48"/>
        <v>0</v>
      </c>
      <c r="Z131" s="238">
        <f t="shared" si="49"/>
        <v>0.4</v>
      </c>
      <c r="AA131" s="238">
        <f t="shared" si="50"/>
        <v>3.3</v>
      </c>
      <c r="AB131" s="246">
        <f t="shared" si="51"/>
        <v>3.7</v>
      </c>
    </row>
    <row r="132" spans="1:29" x14ac:dyDescent="0.35">
      <c r="A132" s="146" t="str">
        <f>'Crisis Indicator Data'!A129</f>
        <v>Complex crisis in Venezuela</v>
      </c>
      <c r="B132" s="147" t="str">
        <f>'Crisis Indicator Data'!B129</f>
        <v>Complex crisis</v>
      </c>
      <c r="C132" s="147" t="str">
        <f>'Crisis Indicator Data'!C129</f>
        <v>VEN001</v>
      </c>
      <c r="D132" s="147" t="str">
        <f>'Crisis Indicator Data'!D129</f>
        <v>Venezuela</v>
      </c>
      <c r="E132" s="148" t="str">
        <f>'Crisis Indicator Data'!E129</f>
        <v>VEN</v>
      </c>
      <c r="F132" s="244">
        <f>IF('Crisis Indicator Data'!F129="x","x",IF(LOG('Crisis Indicator Data'!F129)&lt;F$4,0,IF(LOG('Crisis Indicator Data'!F129)&gt;F$3,5,ROUND(5-(F$3-LOG('Crisis Indicator Data'!F129))/(F$3-F$4)*5,1))))</f>
        <v>4.9000000000000004</v>
      </c>
      <c r="G132" s="142">
        <f>IF('Crisis Indicator Data'!F129="x","x",IF(B132="Regional crisis",('Crisis Indicator Data'!F129/VLOOKUP('Impact of the crisis'!$C132,'Regional Crises'!$B$1:$R$66,4,FALSE)),'Crisis Indicator Data'!F129/VLOOKUP('Impact of the crisis'!$E132,'Country Indicator Data'!$B$4:$P$300,15,FALSE)))</f>
        <v>1</v>
      </c>
      <c r="H132" s="238">
        <f t="shared" si="39"/>
        <v>5</v>
      </c>
      <c r="I132" s="238">
        <f t="shared" si="40"/>
        <v>4.95</v>
      </c>
      <c r="J132" s="238">
        <f>IF('Crisis Indicator Data'!G129="x","x",IF(LOG('Crisis Indicator Data'!G129)&lt;J$4,0,IF(LOG('Crisis Indicator Data'!G129)&gt;J$3,5,ROUND(5-(J$3-LOG('Crisis Indicator Data'!G129))/(J$3-J$4)*5,1))))</f>
        <v>4.8</v>
      </c>
      <c r="K132" s="142">
        <f>IF('Crisis Indicator Data'!G129="x","x",IF(B132="Regional crisis",('Crisis Indicator Data'!G129/VLOOKUP('Impact of the crisis'!$C132,'Regional Crises'!$B$1:$R$66,5,FALSE)),'Crisis Indicator Data'!G129/VLOOKUP('Impact of the crisis'!$E132,'Country Indicator Data'!$B$4:$P$300,14,FALSE)))</f>
        <v>1</v>
      </c>
      <c r="L132" s="238">
        <f t="shared" si="41"/>
        <v>5</v>
      </c>
      <c r="M132" s="238">
        <f t="shared" si="42"/>
        <v>4.9000000000000004</v>
      </c>
      <c r="N132" s="238">
        <f t="shared" si="43"/>
        <v>4.9000000000000004</v>
      </c>
      <c r="O132" s="238">
        <f>IF('Crisis Indicator Data'!H129="x","x",IF('Crisis Indicator Data'!H129=0,0,IF(LOG('Crisis Indicator Data'!H129)&lt;O$4,0,IF(LOG('Crisis Indicator Data'!H129)&gt;O$3,5,ROUND(5-(O$3-LOG('Crisis Indicator Data'!H129))/(O$3-O$4)*5,1)))))</f>
        <v>4.9000000000000004</v>
      </c>
      <c r="P132" s="141">
        <f>IF('Crisis Indicator Data'!H129="x","x",'Crisis Indicator Data'!H129/'Crisis Indicator Data'!G129)</f>
        <v>1</v>
      </c>
      <c r="Q132" s="238">
        <f t="shared" si="44"/>
        <v>5</v>
      </c>
      <c r="R132" s="238">
        <f t="shared" si="45"/>
        <v>4.95</v>
      </c>
      <c r="S132" s="238">
        <f>IF('Crisis Indicator Data'!I129="x","x",IF('Crisis Indicator Data'!I129=0,0,IF(LOG('Crisis Indicator Data'!I129)&lt;S$4,0,IF(LOG('Crisis Indicator Data'!I129)&gt;S$3,5,ROUND(5-(S$3-LOG('Crisis Indicator Data'!I129))/(S$3-S$4)*5,1)))))</f>
        <v>5</v>
      </c>
      <c r="T132" s="141">
        <f>IF('Crisis Indicator Data'!H129="x","x",IF('Crisis Indicator Data'!I129="x","x",'Crisis Indicator Data'!I129/'Crisis Indicator Data'!H129))</f>
        <v>0.1985626732817744</v>
      </c>
      <c r="U132" s="238">
        <f t="shared" si="46"/>
        <v>5</v>
      </c>
      <c r="V132" s="238">
        <f t="shared" si="47"/>
        <v>5</v>
      </c>
      <c r="W132" s="238">
        <f>IF('Crisis Indicator Data'!L129="x","x",IF('Crisis Indicator Data'!L129=0,0,IF(LOG('Crisis Indicator Data'!L129)&lt;W$4,0,IF(LOG('Crisis Indicator Data'!L129)&gt;W$3,5,ROUND(5-(W$3-LOG('Crisis Indicator Data'!L129))/(W$3-W$4)*5,1)))))</f>
        <v>5</v>
      </c>
      <c r="X132" s="245">
        <f>IF(OR('Crisis Indicator Data'!L129="x",'Crisis Indicator Data'!H129="x"),"x",'Crisis Indicator Data'!L129/'Crisis Indicator Data'!H129)</f>
        <v>3.0107252298263533E-4</v>
      </c>
      <c r="Y132" s="238">
        <f t="shared" si="48"/>
        <v>5</v>
      </c>
      <c r="Z132" s="238">
        <f t="shared" si="49"/>
        <v>5</v>
      </c>
      <c r="AA132" s="238">
        <f t="shared" si="50"/>
        <v>5</v>
      </c>
      <c r="AB132" s="246">
        <f t="shared" si="51"/>
        <v>5</v>
      </c>
    </row>
    <row r="133" spans="1:29" x14ac:dyDescent="0.35">
      <c r="A133" s="146" t="str">
        <f>'Crisis Indicator Data'!A130</f>
        <v>Conflict in Yemen</v>
      </c>
      <c r="B133" s="147" t="str">
        <f>'Crisis Indicator Data'!B130</f>
        <v>Complex crisis</v>
      </c>
      <c r="C133" s="147" t="str">
        <f>'Crisis Indicator Data'!C130</f>
        <v>YEM001</v>
      </c>
      <c r="D133" s="147" t="str">
        <f>'Crisis Indicator Data'!D130</f>
        <v>Yemen</v>
      </c>
      <c r="E133" s="148" t="str">
        <f>'Crisis Indicator Data'!E130</f>
        <v>YEM</v>
      </c>
      <c r="F133" s="244">
        <f>IF('Crisis Indicator Data'!F130="x","x",IF(LOG('Crisis Indicator Data'!F130)&lt;F$4,0,IF(LOG('Crisis Indicator Data'!F130)&gt;F$3,5,ROUND(5-(F$3-LOG('Crisis Indicator Data'!F130))/(F$3-F$4)*5,1))))</f>
        <v>4.5</v>
      </c>
      <c r="G133" s="142">
        <f>IF('Crisis Indicator Data'!F130="x","x",IF(B133="Regional crisis",('Crisis Indicator Data'!F130/VLOOKUP('Impact of the crisis'!$C133,'Regional Crises'!$B$1:$R$66,4,FALSE)),'Crisis Indicator Data'!F130/VLOOKUP('Impact of the crisis'!$E133,'Country Indicator Data'!$B$4:$P$300,15,FALSE)))</f>
        <v>1</v>
      </c>
      <c r="H133" s="238">
        <f t="shared" si="39"/>
        <v>5</v>
      </c>
      <c r="I133" s="238">
        <f t="shared" si="40"/>
        <v>4.75</v>
      </c>
      <c r="J133" s="238">
        <f>IF('Crisis Indicator Data'!G130="x","x",IF(LOG('Crisis Indicator Data'!G130)&lt;J$4,0,IF(LOG('Crisis Indicator Data'!G130)&gt;J$3,5,ROUND(5-(J$3-LOG('Crisis Indicator Data'!G130))/(J$3-J$4)*5,1))))</f>
        <v>5</v>
      </c>
      <c r="K133" s="142">
        <f>IF('Crisis Indicator Data'!G130="x","x",IF(B133="Regional crisis",('Crisis Indicator Data'!G130/VLOOKUP('Impact of the crisis'!$C133,'Regional Crises'!$B$1:$R$66,5,FALSE)),'Crisis Indicator Data'!G130/VLOOKUP('Impact of the crisis'!$E133,'Country Indicator Data'!$B$4:$P$300,14,FALSE)))</f>
        <v>0.99675324675324672</v>
      </c>
      <c r="L133" s="238">
        <f t="shared" si="41"/>
        <v>5</v>
      </c>
      <c r="M133" s="238">
        <f t="shared" si="42"/>
        <v>5</v>
      </c>
      <c r="N133" s="238">
        <f t="shared" si="43"/>
        <v>4.9000000000000004</v>
      </c>
      <c r="O133" s="238">
        <f>IF('Crisis Indicator Data'!H130="x","x",IF('Crisis Indicator Data'!H130=0,0,IF(LOG('Crisis Indicator Data'!H130)&lt;O$4,0,IF(LOG('Crisis Indicator Data'!H130)&gt;O$3,5,ROUND(5-(O$3-LOG('Crisis Indicator Data'!H130))/(O$3-O$4)*5,1)))))</f>
        <v>4.9000000000000004</v>
      </c>
      <c r="P133" s="141">
        <f>IF('Crisis Indicator Data'!H130="x","x",'Crisis Indicator Data'!H130/'Crisis Indicator Data'!G130)</f>
        <v>0.88273615635179148</v>
      </c>
      <c r="Q133" s="238">
        <f t="shared" si="44"/>
        <v>4.4000000000000004</v>
      </c>
      <c r="R133" s="238">
        <f t="shared" si="45"/>
        <v>4.6500000000000004</v>
      </c>
      <c r="S133" s="238">
        <f>IF('Crisis Indicator Data'!I130="x","x",IF('Crisis Indicator Data'!I130=0,0,IF(LOG('Crisis Indicator Data'!I130)&lt;S$4,0,IF(LOG('Crisis Indicator Data'!I130)&gt;S$3,5,ROUND(5-(S$3-LOG('Crisis Indicator Data'!I130))/(S$3-S$4)*5,1)))))</f>
        <v>5</v>
      </c>
      <c r="T133" s="141">
        <f>IF('Crisis Indicator Data'!H130="x","x",IF('Crisis Indicator Data'!I130="x","x",'Crisis Indicator Data'!I130/'Crisis Indicator Data'!H130))</f>
        <v>0.14760147601476015</v>
      </c>
      <c r="U133" s="238">
        <f t="shared" si="46"/>
        <v>4.9000000000000004</v>
      </c>
      <c r="V133" s="238">
        <f t="shared" si="47"/>
        <v>5</v>
      </c>
      <c r="W133" s="238">
        <f>IF('Crisis Indicator Data'!L130="x","x",IF('Crisis Indicator Data'!L130=0,0,IF(LOG('Crisis Indicator Data'!L130)&lt;W$4,0,IF(LOG('Crisis Indicator Data'!L130)&gt;W$3,5,ROUND(5-(W$3-LOG('Crisis Indicator Data'!L130))/(W$3-W$4)*5,1)))))</f>
        <v>3.6</v>
      </c>
      <c r="X133" s="245">
        <f>IF(OR('Crisis Indicator Data'!L130="x",'Crisis Indicator Data'!H130="x"),"x",'Crisis Indicator Data'!L130/'Crisis Indicator Data'!H130)</f>
        <v>1.2287822878228782E-5</v>
      </c>
      <c r="Y133" s="238">
        <f t="shared" si="48"/>
        <v>0.6</v>
      </c>
      <c r="Z133" s="238">
        <f t="shared" si="49"/>
        <v>2.1</v>
      </c>
      <c r="AA133" s="238">
        <f t="shared" si="50"/>
        <v>4</v>
      </c>
      <c r="AB133" s="246">
        <f t="shared" si="51"/>
        <v>4.4000000000000004</v>
      </c>
    </row>
    <row r="134" spans="1:29" x14ac:dyDescent="0.35">
      <c r="A134" s="146" t="str">
        <f>'Crisis Indicator Data'!A131</f>
        <v>Mixed migration flows in Yemen</v>
      </c>
      <c r="B134" s="147" t="str">
        <f>'Crisis Indicator Data'!B131</f>
        <v>International displacement</v>
      </c>
      <c r="C134" s="147" t="str">
        <f>'Crisis Indicator Data'!C131</f>
        <v>YEM002</v>
      </c>
      <c r="D134" s="147" t="str">
        <f>'Crisis Indicator Data'!D131</f>
        <v>Yemen</v>
      </c>
      <c r="E134" s="148" t="str">
        <f>'Crisis Indicator Data'!E131</f>
        <v>YEM</v>
      </c>
      <c r="F134" s="244">
        <f>IF('Crisis Indicator Data'!F131="x","x",IF(LOG('Crisis Indicator Data'!F131)&lt;F$4,0,IF(LOG('Crisis Indicator Data'!F131)&gt;F$3,5,ROUND(5-(F$3-LOG('Crisis Indicator Data'!F131))/(F$3-F$4)*5,1))))</f>
        <v>4.5</v>
      </c>
      <c r="G134" s="142">
        <f>IF('Crisis Indicator Data'!F131="x","x",IF(B134="Regional crisis",('Crisis Indicator Data'!F131/VLOOKUP('Impact of the crisis'!$C134,'Regional Crises'!$B$1:$R$66,4,FALSE)),'Crisis Indicator Data'!F131/VLOOKUP('Impact of the crisis'!$E134,'Country Indicator Data'!$B$4:$P$300,15,FALSE)))</f>
        <v>1</v>
      </c>
      <c r="H134" s="238">
        <f t="shared" ref="H134:H136" si="52">IF(G134="x","x",IF(G134&lt;H$4,0,IF(G134&gt;H$3,5,ROUND(5-(H$3-G134)/(H$3-H$4)*5,1))))</f>
        <v>5</v>
      </c>
      <c r="I134" s="238">
        <f t="shared" ref="I134:I136" si="53">IF(AND(H134="x",F134="x"),"x",AVERAGE(F134,H134))</f>
        <v>4.75</v>
      </c>
      <c r="J134" s="238">
        <f>IF('Crisis Indicator Data'!G131="x","x",IF(LOG('Crisis Indicator Data'!G131)&lt;J$4,0,IF(LOG('Crisis Indicator Data'!G131)&gt;J$3,5,ROUND(5-(J$3-LOG('Crisis Indicator Data'!G131))/(J$3-J$4)*5,1))))</f>
        <v>5</v>
      </c>
      <c r="K134" s="142">
        <f>IF('Crisis Indicator Data'!G131="x","x",IF(B134="Regional crisis",('Crisis Indicator Data'!G131/VLOOKUP('Impact of the crisis'!$C134,'Regional Crises'!$B$1:$R$66,5,FALSE)),'Crisis Indicator Data'!G131/VLOOKUP('Impact of the crisis'!$E134,'Country Indicator Data'!$B$4:$P$300,14,FALSE)))</f>
        <v>0.99675324675324672</v>
      </c>
      <c r="L134" s="238">
        <f t="shared" ref="L134:L136" si="54">IF(K134="x","x",IF(K134&lt;L$4,0,IF(K134&gt;L$3,5,ROUND(5-(L$3-K134)/(L$3-L$4)*5,1))))</f>
        <v>5</v>
      </c>
      <c r="M134" s="238">
        <f t="shared" ref="M134:M136" si="55">IF(AND(L134="x",J134="x"),"x",AVERAGE(J134,L134))</f>
        <v>5</v>
      </c>
      <c r="N134" s="238">
        <f t="shared" ref="N134:N136" si="56">IF(AND(M134="x",I134="x"),"x",IF(OR(M134="x",I134="x"),AVERAGE(I134,M134),ROUND((5-GEOMEAN(((5-I134)/5*4+1),((5-M134)/5*4+1)))/4*5,1)))</f>
        <v>4.9000000000000004</v>
      </c>
      <c r="O134" s="238">
        <f>IF('Crisis Indicator Data'!H131="x","x",IF('Crisis Indicator Data'!H131=0,0,IF(LOG('Crisis Indicator Data'!H131)&lt;O$4,0,IF(LOG('Crisis Indicator Data'!H131)&gt;O$3,5,ROUND(5-(O$3-LOG('Crisis Indicator Data'!H131))/(O$3-O$4)*5,1)))))</f>
        <v>4.9000000000000004</v>
      </c>
      <c r="P134" s="141">
        <f>IF('Crisis Indicator Data'!H131="x","x",'Crisis Indicator Data'!H131/'Crisis Indicator Data'!G131)</f>
        <v>0.88273615635179148</v>
      </c>
      <c r="Q134" s="238">
        <f t="shared" ref="Q134:Q136" si="57">IF(P134="x","x",IF(P134&lt;Q$4,0,IF(P134&gt;Q$3,5,ROUND(5-(Q$3-P134)/(Q$3-Q$4)*5,1))))</f>
        <v>4.4000000000000004</v>
      </c>
      <c r="R134" s="238">
        <f t="shared" ref="R134:R136" si="58">IF(AND(Q134="x",O134="x"),"x",AVERAGE(O134,Q134))</f>
        <v>4.6500000000000004</v>
      </c>
      <c r="S134" s="238">
        <f>IF('Crisis Indicator Data'!I131="x","x",IF('Crisis Indicator Data'!I131=0,0,IF(LOG('Crisis Indicator Data'!I131)&lt;S$4,0,IF(LOG('Crisis Indicator Data'!I131)&gt;S$3,5,ROUND(5-(S$3-LOG('Crisis Indicator Data'!I131))/(S$3-S$4)*5,1)))))</f>
        <v>5</v>
      </c>
      <c r="T134" s="141">
        <f>IF('Crisis Indicator Data'!H131="x","x",IF('Crisis Indicator Data'!I131="x","x",'Crisis Indicator Data'!I131/'Crisis Indicator Data'!H131))</f>
        <v>0.14760147601476015</v>
      </c>
      <c r="U134" s="238">
        <f t="shared" ref="U134:U136" si="59">IF(T134="x","x",IF(T134&lt;U$4,0,IF(T134&gt;U$3,5,ROUND(5-(U$3-T134)/(U$3-U$4)*5,1))))</f>
        <v>4.9000000000000004</v>
      </c>
      <c r="V134" s="238">
        <f t="shared" ref="V134:V136" si="60">IF(AND(U134="x",S134="x"),"x",ROUND(AVERAGE(S134,U134),1))</f>
        <v>5</v>
      </c>
      <c r="W134" s="238">
        <f>IF('Crisis Indicator Data'!L131="x","x",IF('Crisis Indicator Data'!L131=0,0,IF(LOG('Crisis Indicator Data'!L131)&lt;W$4,0,IF(LOG('Crisis Indicator Data'!L131)&gt;W$3,5,ROUND(5-(W$3-LOG('Crisis Indicator Data'!L131))/(W$3-W$4)*5,1)))))</f>
        <v>3.6</v>
      </c>
      <c r="X134" s="245">
        <f>IF(OR('Crisis Indicator Data'!L131="x",'Crisis Indicator Data'!H131="x"),"x",'Crisis Indicator Data'!L131/'Crisis Indicator Data'!H131)</f>
        <v>1.2287822878228782E-5</v>
      </c>
      <c r="Y134" s="238">
        <f t="shared" ref="Y134:Y136" si="61">IF(X134="x","x",IF(X134&lt;Y$4,0,IF(X134&gt;Y$3,5,ROUND(5-(Y$3-X134)/(Y$3-Y$4)*5,1))))</f>
        <v>0.6</v>
      </c>
      <c r="Z134" s="238">
        <f t="shared" ref="Z134:Z136" si="62">IF(AND(Y134="x",W134="x"),"x",ROUND(AVERAGE(W134,Y134),1))</f>
        <v>2.1</v>
      </c>
      <c r="AA134" s="238">
        <f t="shared" ref="AA134:AA136" si="63">IF(AND(V134="x",Z134="x"),"x",IF(OR(V134="x",Z134="x"),AVERAGE(V134,Z134),ROUND((5-GEOMEAN(((5-V134)/5*4+1),((5-Z134)/5*4+1)))/4*5,1)))</f>
        <v>4</v>
      </c>
      <c r="AB134" s="246">
        <f t="shared" ref="AB134:AB136" si="64">IF(AND(R134="x",AA134="x"),"x",IF(OR(R134="x",AA134="x"),AVERAGE(R134,AA134),ROUND((5-GEOMEAN(((5-R134)/5*4+1),((5-AA134)/5*4+1)))/4*5,1)))</f>
        <v>4.4000000000000004</v>
      </c>
    </row>
    <row r="135" spans="1:29" x14ac:dyDescent="0.35">
      <c r="A135" s="146" t="str">
        <f>'Crisis Indicator Data'!A132</f>
        <v>Drought in Zambia</v>
      </c>
      <c r="B135" s="147" t="str">
        <f>'Crisis Indicator Data'!B132</f>
        <v>Drought</v>
      </c>
      <c r="C135" s="147" t="str">
        <f>'Crisis Indicator Data'!C132</f>
        <v>ZMB002</v>
      </c>
      <c r="D135" s="147" t="str">
        <f>'Crisis Indicator Data'!D132</f>
        <v>Zambia</v>
      </c>
      <c r="E135" s="148" t="str">
        <f>'Crisis Indicator Data'!E132</f>
        <v>ZMB</v>
      </c>
      <c r="F135" s="244">
        <f>IF('Crisis Indicator Data'!F132="x","x",IF(LOG('Crisis Indicator Data'!F132)&lt;F$4,0,IF(LOG('Crisis Indicator Data'!F132)&gt;F$3,5,ROUND(5-(F$3-LOG('Crisis Indicator Data'!F132))/(F$3-F$4)*5,1))))</f>
        <v>4.8</v>
      </c>
      <c r="G135" s="142">
        <f>IF('Crisis Indicator Data'!F132="x","x",IF(B135="Regional crisis",('Crisis Indicator Data'!F132/VLOOKUP('Impact of the crisis'!$C135,'Regional Crises'!$B$1:$R$66,4,FALSE)),'Crisis Indicator Data'!F132/VLOOKUP('Impact of the crisis'!$E135,'Country Indicator Data'!$B$4:$P$300,15,FALSE)))</f>
        <v>1.0124134034625163</v>
      </c>
      <c r="H135" s="238">
        <f t="shared" si="52"/>
        <v>5</v>
      </c>
      <c r="I135" s="238">
        <f t="shared" si="53"/>
        <v>4.9000000000000004</v>
      </c>
      <c r="J135" s="238">
        <f>IF('Crisis Indicator Data'!G132="x","x",IF(LOG('Crisis Indicator Data'!G132)&lt;J$4,0,IF(LOG('Crisis Indicator Data'!G132)&gt;J$3,5,ROUND(5-(J$3-LOG('Crisis Indicator Data'!G132))/(J$3-J$4)*5,1))))</f>
        <v>3.6</v>
      </c>
      <c r="K135" s="142">
        <f>IF('Crisis Indicator Data'!G132="x","x",IF(B135="Regional crisis",('Crisis Indicator Data'!G132/VLOOKUP('Impact of the crisis'!$C135,'Regional Crises'!$B$1:$R$66,5,FALSE)),'Crisis Indicator Data'!G132/VLOOKUP('Impact of the crisis'!$E135,'Country Indicator Data'!$B$4:$P$300,14,FALSE)))</f>
        <v>0.64472826086956525</v>
      </c>
      <c r="L135" s="238">
        <f t="shared" si="54"/>
        <v>3.2</v>
      </c>
      <c r="M135" s="238">
        <f t="shared" si="55"/>
        <v>3.4000000000000004</v>
      </c>
      <c r="N135" s="238">
        <f t="shared" si="56"/>
        <v>4.3</v>
      </c>
      <c r="O135" s="238">
        <f>IF('Crisis Indicator Data'!H132="x","x",IF('Crisis Indicator Data'!H132=0,0,IF(LOG('Crisis Indicator Data'!H132)&lt;O$4,0,IF(LOG('Crisis Indicator Data'!H132)&gt;O$3,5,ROUND(5-(O$3-LOG('Crisis Indicator Data'!H132))/(O$3-O$4)*5,1)))))</f>
        <v>3.7</v>
      </c>
      <c r="P135" s="141">
        <f>IF('Crisis Indicator Data'!H132="x","x",'Crisis Indicator Data'!H132/'Crisis Indicator Data'!G132)</f>
        <v>0.47315181657253647</v>
      </c>
      <c r="Q135" s="238">
        <f t="shared" si="57"/>
        <v>2.2999999999999998</v>
      </c>
      <c r="R135" s="238">
        <f t="shared" si="58"/>
        <v>3</v>
      </c>
      <c r="S135" s="238">
        <f>IF('Crisis Indicator Data'!I132="x","x",IF('Crisis Indicator Data'!I132=0,0,IF(LOG('Crisis Indicator Data'!I132)&lt;S$4,0,IF(LOG('Crisis Indicator Data'!I132)&gt;S$3,5,ROUND(5-(S$3-LOG('Crisis Indicator Data'!I132))/(S$3-S$4)*5,1)))))</f>
        <v>0</v>
      </c>
      <c r="T135" s="141">
        <f>IF('Crisis Indicator Data'!H132="x","x",IF('Crisis Indicator Data'!I132="x","x",'Crisis Indicator Data'!I132/'Crisis Indicator Data'!H132))</f>
        <v>0</v>
      </c>
      <c r="U135" s="238">
        <f t="shared" si="59"/>
        <v>0</v>
      </c>
      <c r="V135" s="238">
        <f t="shared" si="60"/>
        <v>0</v>
      </c>
      <c r="W135" s="238">
        <f>IF('Crisis Indicator Data'!L132="x","x",IF('Crisis Indicator Data'!L132=0,0,IF(LOG('Crisis Indicator Data'!L132)&lt;W$4,0,IF(LOG('Crisis Indicator Data'!L132)&gt;W$3,5,ROUND(5-(W$3-LOG('Crisis Indicator Data'!L132))/(W$3-W$4)*5,1)))))</f>
        <v>0</v>
      </c>
      <c r="X135" s="245">
        <f>IF(OR('Crisis Indicator Data'!L132="x",'Crisis Indicator Data'!H132="x"),"x",'Crisis Indicator Data'!L132/'Crisis Indicator Data'!H132)</f>
        <v>0</v>
      </c>
      <c r="Y135" s="238">
        <f t="shared" si="61"/>
        <v>0</v>
      </c>
      <c r="Z135" s="238">
        <f t="shared" si="62"/>
        <v>0</v>
      </c>
      <c r="AA135" s="238">
        <f t="shared" si="63"/>
        <v>0</v>
      </c>
      <c r="AB135" s="246">
        <f t="shared" si="64"/>
        <v>1.7</v>
      </c>
    </row>
    <row r="136" spans="1:29" x14ac:dyDescent="0.35">
      <c r="A136" s="146" t="str">
        <f>'Crisis Indicator Data'!A133</f>
        <v>Complex crisis in Zimbabwe</v>
      </c>
      <c r="B136" s="147" t="str">
        <f>'Crisis Indicator Data'!B133</f>
        <v>Complex crisis</v>
      </c>
      <c r="C136" s="147" t="str">
        <f>'Crisis Indicator Data'!C133</f>
        <v>ZWE001</v>
      </c>
      <c r="D136" s="147" t="str">
        <f>'Crisis Indicator Data'!D133</f>
        <v>Zimbabwe</v>
      </c>
      <c r="E136" s="148" t="str">
        <f>'Crisis Indicator Data'!E133</f>
        <v>ZWE</v>
      </c>
      <c r="F136" s="244">
        <f>IF('Crisis Indicator Data'!F133="x","x",IF(LOG('Crisis Indicator Data'!F133)&lt;F$4,0,IF(LOG('Crisis Indicator Data'!F133)&gt;F$3,5,ROUND(5-(F$3-LOG('Crisis Indicator Data'!F133))/(F$3-F$4)*5,1))))</f>
        <v>4.3</v>
      </c>
      <c r="G136" s="142">
        <f>IF('Crisis Indicator Data'!F133="x","x",IF(B136="Regional crisis",('Crisis Indicator Data'!F133/VLOOKUP('Impact of the crisis'!$C136,'Regional Crises'!$B$1:$R$66,4,FALSE)),'Crisis Indicator Data'!F133/VLOOKUP('Impact of the crisis'!$E136,'Country Indicator Data'!$B$4:$P$300,15,FALSE)))</f>
        <v>1.0100995217784672</v>
      </c>
      <c r="H136" s="238">
        <f t="shared" si="52"/>
        <v>5</v>
      </c>
      <c r="I136" s="238">
        <f t="shared" si="53"/>
        <v>4.6500000000000004</v>
      </c>
      <c r="J136" s="238">
        <f>IF('Crisis Indicator Data'!G133="x","x",IF(LOG('Crisis Indicator Data'!G133)&lt;J$4,0,IF(LOG('Crisis Indicator Data'!G133)&gt;J$3,5,ROUND(5-(J$3-LOG('Crisis Indicator Data'!G133))/(J$3-J$4)*5,1))))</f>
        <v>4</v>
      </c>
      <c r="K136" s="142">
        <f>IF('Crisis Indicator Data'!G133="x","x",IF(B136="Regional crisis",('Crisis Indicator Data'!G133/VLOOKUP('Impact of the crisis'!$C136,'Regional Crises'!$B$1:$R$66,5,FALSE)),'Crisis Indicator Data'!G133/VLOOKUP('Impact of the crisis'!$E136,'Country Indicator Data'!$B$4:$P$300,14,FALSE)))</f>
        <v>1</v>
      </c>
      <c r="L136" s="238">
        <f t="shared" si="54"/>
        <v>5</v>
      </c>
      <c r="M136" s="238">
        <f t="shared" si="55"/>
        <v>4.5</v>
      </c>
      <c r="N136" s="238">
        <f t="shared" si="56"/>
        <v>4.5999999999999996</v>
      </c>
      <c r="O136" s="238">
        <f>IF('Crisis Indicator Data'!H133="x","x",IF('Crisis Indicator Data'!H133=0,0,IF(LOG('Crisis Indicator Data'!H133)&lt;O$4,0,IF(LOG('Crisis Indicator Data'!H133)&gt;O$3,5,ROUND(5-(O$3-LOG('Crisis Indicator Data'!H133))/(O$3-O$4)*5,1)))))</f>
        <v>4.0999999999999996</v>
      </c>
      <c r="P136" s="141">
        <f>IF('Crisis Indicator Data'!H133="x","x",'Crisis Indicator Data'!H133/'Crisis Indicator Data'!G133)</f>
        <v>0.6238992093591309</v>
      </c>
      <c r="Q136" s="238">
        <f t="shared" si="57"/>
        <v>3.1</v>
      </c>
      <c r="R136" s="238">
        <f t="shared" si="58"/>
        <v>3.5999999999999996</v>
      </c>
      <c r="S136" s="238">
        <f>IF('Crisis Indicator Data'!I133="x","x",IF('Crisis Indicator Data'!I133=0,0,IF(LOG('Crisis Indicator Data'!I133)&lt;S$4,0,IF(LOG('Crisis Indicator Data'!I133)&gt;S$3,5,ROUND(5-(S$3-LOG('Crisis Indicator Data'!I133))/(S$3-S$4)*5,1)))))</f>
        <v>3.5</v>
      </c>
      <c r="T136" s="141">
        <f>IF('Crisis Indicator Data'!H133="x","x",IF('Crisis Indicator Data'!I133="x","x",'Crisis Indicator Data'!I133/'Crisis Indicator Data'!H133))</f>
        <v>3.1114774366371317E-2</v>
      </c>
      <c r="U136" s="238">
        <f t="shared" si="59"/>
        <v>1</v>
      </c>
      <c r="V136" s="238">
        <f t="shared" si="60"/>
        <v>2.2999999999999998</v>
      </c>
      <c r="W136" s="238">
        <f>IF('Crisis Indicator Data'!L133="x","x",IF('Crisis Indicator Data'!L133=0,0,IF(LOG('Crisis Indicator Data'!L133)&lt;W$4,0,IF(LOG('Crisis Indicator Data'!L133)&gt;W$3,5,ROUND(5-(W$3-LOG('Crisis Indicator Data'!L133))/(W$3-W$4)*5,1)))))</f>
        <v>0.4</v>
      </c>
      <c r="X136" s="245">
        <f>IF(OR('Crisis Indicator Data'!L133="x",'Crisis Indicator Data'!H133="x"),"x",'Crisis Indicator Data'!L133/'Crisis Indicator Data'!H133)</f>
        <v>2.06058108386565E-7</v>
      </c>
      <c r="Y136" s="238">
        <f t="shared" si="61"/>
        <v>0</v>
      </c>
      <c r="Z136" s="238">
        <f t="shared" si="62"/>
        <v>0.2</v>
      </c>
      <c r="AA136" s="238">
        <f t="shared" si="63"/>
        <v>1.4</v>
      </c>
      <c r="AB136" s="246">
        <f t="shared" si="64"/>
        <v>2.7</v>
      </c>
    </row>
    <row r="137" spans="1:29" x14ac:dyDescent="0.35">
      <c r="E137"/>
      <c r="F137"/>
      <c r="G137"/>
      <c r="H137"/>
      <c r="I137"/>
      <c r="J137"/>
      <c r="K137"/>
      <c r="L137"/>
      <c r="M137"/>
      <c r="N137"/>
      <c r="O137"/>
      <c r="P137"/>
      <c r="Q137"/>
      <c r="R137"/>
      <c r="S137"/>
      <c r="T137"/>
      <c r="U137"/>
      <c r="V137"/>
      <c r="W137"/>
      <c r="X137"/>
      <c r="Y137"/>
      <c r="Z137"/>
      <c r="AA137"/>
      <c r="AB137"/>
      <c r="AC137"/>
    </row>
    <row r="138" spans="1:29" x14ac:dyDescent="0.35">
      <c r="E138"/>
      <c r="F138"/>
      <c r="G138"/>
      <c r="H138"/>
      <c r="I138"/>
      <c r="J138"/>
      <c r="K138"/>
      <c r="L138"/>
      <c r="M138"/>
      <c r="N138"/>
      <c r="O138"/>
      <c r="P138"/>
      <c r="Q138"/>
      <c r="R138"/>
      <c r="S138"/>
      <c r="T138"/>
      <c r="U138"/>
      <c r="V138"/>
      <c r="W138"/>
      <c r="X138"/>
      <c r="Y138"/>
      <c r="Z138"/>
      <c r="AA138"/>
      <c r="AB138"/>
      <c r="AC138"/>
    </row>
    <row r="139" spans="1:29" x14ac:dyDescent="0.35">
      <c r="E139"/>
      <c r="F139"/>
      <c r="G139"/>
      <c r="H139"/>
      <c r="I139"/>
      <c r="J139"/>
      <c r="K139"/>
      <c r="L139"/>
      <c r="M139"/>
      <c r="N139"/>
      <c r="O139"/>
      <c r="P139"/>
      <c r="Q139"/>
      <c r="R139"/>
      <c r="S139"/>
      <c r="T139"/>
      <c r="U139"/>
      <c r="V139"/>
      <c r="W139"/>
      <c r="X139"/>
      <c r="Y139"/>
      <c r="Z139"/>
      <c r="AA139"/>
      <c r="AB139"/>
      <c r="AC139"/>
    </row>
    <row r="140" spans="1:29" x14ac:dyDescent="0.35">
      <c r="E140"/>
      <c r="F140"/>
      <c r="G140"/>
      <c r="H140"/>
      <c r="I140"/>
      <c r="J140"/>
      <c r="K140"/>
      <c r="L140"/>
      <c r="M140"/>
      <c r="N140"/>
      <c r="O140"/>
      <c r="P140"/>
      <c r="Q140"/>
      <c r="R140"/>
      <c r="S140"/>
      <c r="T140"/>
      <c r="U140"/>
      <c r="V140"/>
      <c r="W140"/>
      <c r="X140"/>
      <c r="Y140"/>
      <c r="Z140"/>
      <c r="AA140"/>
      <c r="AB140"/>
      <c r="AC140"/>
    </row>
    <row r="141" spans="1:29" x14ac:dyDescent="0.35">
      <c r="E141"/>
      <c r="F141"/>
      <c r="G141"/>
      <c r="H141"/>
      <c r="I141"/>
      <c r="J141"/>
      <c r="K141"/>
      <c r="L141"/>
      <c r="M141"/>
      <c r="N141"/>
      <c r="O141"/>
      <c r="P141"/>
      <c r="Q141"/>
      <c r="R141"/>
      <c r="S141"/>
      <c r="T141"/>
      <c r="U141"/>
      <c r="V141"/>
      <c r="W141"/>
      <c r="X141"/>
      <c r="Y141"/>
      <c r="Z141"/>
      <c r="AA141"/>
      <c r="AB141"/>
      <c r="AC141"/>
    </row>
    <row r="142" spans="1:29" x14ac:dyDescent="0.35">
      <c r="E142"/>
      <c r="F142"/>
      <c r="G142"/>
      <c r="H142"/>
      <c r="I142"/>
      <c r="J142"/>
      <c r="K142"/>
      <c r="L142"/>
      <c r="M142"/>
      <c r="N142"/>
      <c r="O142"/>
      <c r="P142"/>
      <c r="Q142"/>
      <c r="R142"/>
      <c r="S142"/>
      <c r="T142"/>
      <c r="U142"/>
      <c r="V142"/>
      <c r="W142"/>
      <c r="X142"/>
      <c r="Y142"/>
      <c r="Z142"/>
      <c r="AA142"/>
      <c r="AB142"/>
      <c r="AC142"/>
    </row>
    <row r="143" spans="1:29" x14ac:dyDescent="0.35">
      <c r="E143"/>
      <c r="F143"/>
      <c r="G143"/>
      <c r="H143"/>
      <c r="I143"/>
      <c r="J143"/>
      <c r="K143"/>
      <c r="L143"/>
      <c r="M143"/>
      <c r="N143"/>
      <c r="O143"/>
      <c r="P143"/>
      <c r="Q143"/>
      <c r="R143"/>
      <c r="S143"/>
      <c r="T143"/>
      <c r="U143"/>
      <c r="V143"/>
      <c r="W143"/>
      <c r="X143"/>
      <c r="Y143"/>
      <c r="Z143"/>
      <c r="AA143"/>
      <c r="AB143"/>
      <c r="AC143"/>
    </row>
    <row r="144" spans="1:29" x14ac:dyDescent="0.35">
      <c r="E144"/>
      <c r="F144"/>
      <c r="G144"/>
      <c r="H144"/>
      <c r="I144"/>
      <c r="J144"/>
      <c r="K144"/>
      <c r="L144"/>
      <c r="M144"/>
      <c r="N144"/>
      <c r="O144"/>
      <c r="P144"/>
      <c r="Q144"/>
      <c r="R144"/>
      <c r="S144"/>
      <c r="T144"/>
      <c r="U144"/>
      <c r="V144"/>
      <c r="W144"/>
      <c r="X144"/>
      <c r="Y144"/>
      <c r="Z144"/>
      <c r="AA144"/>
      <c r="AB144"/>
      <c r="AC144"/>
    </row>
    <row r="145" spans="5:29" x14ac:dyDescent="0.35">
      <c r="E145"/>
      <c r="F145"/>
      <c r="G145"/>
      <c r="H145"/>
      <c r="I145"/>
      <c r="J145"/>
      <c r="K145"/>
      <c r="L145"/>
      <c r="M145"/>
      <c r="N145"/>
      <c r="O145"/>
      <c r="P145"/>
      <c r="Q145"/>
      <c r="R145"/>
      <c r="S145"/>
      <c r="T145"/>
      <c r="U145"/>
      <c r="V145"/>
      <c r="W145"/>
      <c r="X145"/>
      <c r="Y145"/>
      <c r="Z145"/>
      <c r="AA145"/>
      <c r="AB145"/>
      <c r="AC145"/>
    </row>
    <row r="146" spans="5:29" x14ac:dyDescent="0.35">
      <c r="E146"/>
      <c r="F146"/>
      <c r="G146"/>
      <c r="H146"/>
      <c r="I146"/>
      <c r="J146"/>
      <c r="K146"/>
      <c r="L146"/>
      <c r="M146"/>
      <c r="N146"/>
      <c r="O146"/>
      <c r="P146"/>
      <c r="Q146"/>
      <c r="R146"/>
      <c r="S146"/>
      <c r="T146"/>
      <c r="U146"/>
      <c r="V146"/>
      <c r="W146"/>
      <c r="X146"/>
      <c r="Y146"/>
      <c r="Z146"/>
      <c r="AA146"/>
      <c r="AB146"/>
      <c r="AC146"/>
    </row>
    <row r="147" spans="5:29" x14ac:dyDescent="0.35">
      <c r="E147"/>
      <c r="F147"/>
      <c r="G147"/>
      <c r="H147"/>
      <c r="I147"/>
      <c r="J147"/>
      <c r="K147"/>
      <c r="L147"/>
      <c r="M147"/>
      <c r="N147"/>
      <c r="O147"/>
      <c r="P147"/>
      <c r="Q147"/>
      <c r="R147"/>
      <c r="S147"/>
      <c r="T147"/>
      <c r="U147"/>
      <c r="V147"/>
      <c r="W147"/>
      <c r="X147"/>
      <c r="Y147"/>
      <c r="Z147"/>
      <c r="AA147"/>
      <c r="AB147"/>
      <c r="AC147"/>
    </row>
  </sheetData>
  <mergeCells count="1">
    <mergeCell ref="A1:AB1"/>
  </mergeCells>
  <conditionalFormatting sqref="K6:K136">
    <cfRule type="cellIs" priority="100" stopIfTrue="1" operator="equal">
      <formula>"x"</formula>
    </cfRule>
  </conditionalFormatting>
  <conditionalFormatting sqref="P6:P136">
    <cfRule type="cellIs" priority="98" stopIfTrue="1" operator="equal">
      <formula>"x"</formula>
    </cfRule>
  </conditionalFormatting>
  <conditionalFormatting sqref="T6:T136">
    <cfRule type="cellIs" priority="96" stopIfTrue="1" operator="equal">
      <formula>"x"</formula>
    </cfRule>
  </conditionalFormatting>
  <conditionalFormatting sqref="F6:F136">
    <cfRule type="cellIs" dxfId="421" priority="91" stopIfTrue="1" operator="between">
      <formula>4</formula>
      <formula>5</formula>
    </cfRule>
    <cfRule type="cellIs" dxfId="420" priority="92" stopIfTrue="1" operator="between">
      <formula>3</formula>
      <formula>4</formula>
    </cfRule>
    <cfRule type="cellIs" dxfId="419" priority="93" stopIfTrue="1" operator="between">
      <formula>2</formula>
      <formula>3</formula>
    </cfRule>
    <cfRule type="cellIs" dxfId="418" priority="94" stopIfTrue="1" operator="between">
      <formula>1</formula>
      <formula>2</formula>
    </cfRule>
    <cfRule type="cellIs" dxfId="417" priority="95" stopIfTrue="1" operator="between">
      <formula>0</formula>
      <formula>1</formula>
    </cfRule>
  </conditionalFormatting>
  <conditionalFormatting sqref="H6:H136">
    <cfRule type="cellIs" dxfId="416" priority="86" stopIfTrue="1" operator="between">
      <formula>4</formula>
      <formula>5</formula>
    </cfRule>
    <cfRule type="cellIs" dxfId="415" priority="87" stopIfTrue="1" operator="between">
      <formula>3</formula>
      <formula>4</formula>
    </cfRule>
    <cfRule type="cellIs" dxfId="414" priority="88" stopIfTrue="1" operator="between">
      <formula>2</formula>
      <formula>3</formula>
    </cfRule>
    <cfRule type="cellIs" dxfId="413" priority="89" stopIfTrue="1" operator="between">
      <formula>1</formula>
      <formula>2</formula>
    </cfRule>
    <cfRule type="cellIs" dxfId="412" priority="90" stopIfTrue="1" operator="between">
      <formula>0</formula>
      <formula>1</formula>
    </cfRule>
  </conditionalFormatting>
  <conditionalFormatting sqref="I7:I136">
    <cfRule type="cellIs" dxfId="411" priority="81" stopIfTrue="1" operator="between">
      <formula>4</formula>
      <formula>5</formula>
    </cfRule>
    <cfRule type="cellIs" dxfId="410" priority="82" stopIfTrue="1" operator="between">
      <formula>3</formula>
      <formula>4</formula>
    </cfRule>
    <cfRule type="cellIs" dxfId="409" priority="83" stopIfTrue="1" operator="between">
      <formula>2</formula>
      <formula>3</formula>
    </cfRule>
    <cfRule type="cellIs" dxfId="408" priority="84" stopIfTrue="1" operator="between">
      <formula>1</formula>
      <formula>2</formula>
    </cfRule>
    <cfRule type="cellIs" dxfId="407" priority="85" stopIfTrue="1" operator="between">
      <formula>0</formula>
      <formula>1</formula>
    </cfRule>
  </conditionalFormatting>
  <conditionalFormatting sqref="J6:J136">
    <cfRule type="cellIs" dxfId="406" priority="76" stopIfTrue="1" operator="between">
      <formula>4</formula>
      <formula>5</formula>
    </cfRule>
    <cfRule type="cellIs" dxfId="405" priority="77" stopIfTrue="1" operator="between">
      <formula>3</formula>
      <formula>4</formula>
    </cfRule>
    <cfRule type="cellIs" dxfId="404" priority="78" stopIfTrue="1" operator="between">
      <formula>2</formula>
      <formula>3</formula>
    </cfRule>
    <cfRule type="cellIs" dxfId="403" priority="79" stopIfTrue="1" operator="between">
      <formula>1</formula>
      <formula>2</formula>
    </cfRule>
    <cfRule type="cellIs" dxfId="402" priority="80" stopIfTrue="1" operator="between">
      <formula>0</formula>
      <formula>1</formula>
    </cfRule>
  </conditionalFormatting>
  <conditionalFormatting sqref="I6">
    <cfRule type="cellIs" dxfId="401" priority="71" stopIfTrue="1" operator="between">
      <formula>4</formula>
      <formula>5</formula>
    </cfRule>
    <cfRule type="cellIs" dxfId="400" priority="72" stopIfTrue="1" operator="between">
      <formula>3</formula>
      <formula>4</formula>
    </cfRule>
    <cfRule type="cellIs" dxfId="399" priority="73" stopIfTrue="1" operator="between">
      <formula>2</formula>
      <formula>3</formula>
    </cfRule>
    <cfRule type="cellIs" dxfId="398" priority="74" stopIfTrue="1" operator="between">
      <formula>1</formula>
      <formula>2</formula>
    </cfRule>
    <cfRule type="cellIs" dxfId="397" priority="75" stopIfTrue="1" operator="between">
      <formula>0</formula>
      <formula>1</formula>
    </cfRule>
  </conditionalFormatting>
  <conditionalFormatting sqref="L6:L136">
    <cfRule type="cellIs" dxfId="396" priority="66" stopIfTrue="1" operator="between">
      <formula>4</formula>
      <formula>5</formula>
    </cfRule>
    <cfRule type="cellIs" dxfId="395" priority="67" stopIfTrue="1" operator="between">
      <formula>3</formula>
      <formula>4</formula>
    </cfRule>
    <cfRule type="cellIs" dxfId="394" priority="68" stopIfTrue="1" operator="between">
      <formula>2</formula>
      <formula>3</formula>
    </cfRule>
    <cfRule type="cellIs" dxfId="393" priority="69" stopIfTrue="1" operator="between">
      <formula>1</formula>
      <formula>2</formula>
    </cfRule>
    <cfRule type="cellIs" dxfId="392" priority="70" stopIfTrue="1" operator="between">
      <formula>0</formula>
      <formula>1</formula>
    </cfRule>
  </conditionalFormatting>
  <conditionalFormatting sqref="M6:M136">
    <cfRule type="cellIs" dxfId="391" priority="61" stopIfTrue="1" operator="between">
      <formula>4</formula>
      <formula>5</formula>
    </cfRule>
    <cfRule type="cellIs" dxfId="390" priority="62" stopIfTrue="1" operator="between">
      <formula>3</formula>
      <formula>4</formula>
    </cfRule>
    <cfRule type="cellIs" dxfId="389" priority="63" stopIfTrue="1" operator="between">
      <formula>2</formula>
      <formula>3</formula>
    </cfRule>
    <cfRule type="cellIs" dxfId="388" priority="64" stopIfTrue="1" operator="between">
      <formula>1</formula>
      <formula>2</formula>
    </cfRule>
    <cfRule type="cellIs" dxfId="387" priority="65" stopIfTrue="1" operator="between">
      <formula>0</formula>
      <formula>1</formula>
    </cfRule>
  </conditionalFormatting>
  <conditionalFormatting sqref="N6:N136">
    <cfRule type="cellIs" dxfId="386" priority="56" stopIfTrue="1" operator="between">
      <formula>4</formula>
      <formula>5</formula>
    </cfRule>
    <cfRule type="cellIs" dxfId="385" priority="57" stopIfTrue="1" operator="between">
      <formula>3</formula>
      <formula>4</formula>
    </cfRule>
    <cfRule type="cellIs" dxfId="384" priority="58" stopIfTrue="1" operator="between">
      <formula>2</formula>
      <formula>3</formula>
    </cfRule>
    <cfRule type="cellIs" dxfId="383" priority="59" stopIfTrue="1" operator="between">
      <formula>1</formula>
      <formula>2</formula>
    </cfRule>
    <cfRule type="cellIs" dxfId="382" priority="60" stopIfTrue="1" operator="between">
      <formula>0</formula>
      <formula>1</formula>
    </cfRule>
  </conditionalFormatting>
  <conditionalFormatting sqref="O6:O136">
    <cfRule type="cellIs" dxfId="381" priority="51" stopIfTrue="1" operator="between">
      <formula>4</formula>
      <formula>5</formula>
    </cfRule>
    <cfRule type="cellIs" dxfId="380" priority="52" stopIfTrue="1" operator="between">
      <formula>3</formula>
      <formula>4</formula>
    </cfRule>
    <cfRule type="cellIs" dxfId="379" priority="53" stopIfTrue="1" operator="between">
      <formula>2</formula>
      <formula>3</formula>
    </cfRule>
    <cfRule type="cellIs" dxfId="378" priority="54" stopIfTrue="1" operator="between">
      <formula>1</formula>
      <formula>2</formula>
    </cfRule>
    <cfRule type="cellIs" dxfId="377" priority="55" stopIfTrue="1" operator="between">
      <formula>0</formula>
      <formula>1</formula>
    </cfRule>
  </conditionalFormatting>
  <conditionalFormatting sqref="Q6:Q136">
    <cfRule type="cellIs" dxfId="376" priority="46" stopIfTrue="1" operator="between">
      <formula>4</formula>
      <formula>5</formula>
    </cfRule>
    <cfRule type="cellIs" dxfId="375" priority="47" stopIfTrue="1" operator="between">
      <formula>3</formula>
      <formula>4</formula>
    </cfRule>
    <cfRule type="cellIs" dxfId="374" priority="48" stopIfTrue="1" operator="between">
      <formula>2</formula>
      <formula>3</formula>
    </cfRule>
    <cfRule type="cellIs" dxfId="373" priority="49" stopIfTrue="1" operator="between">
      <formula>1</formula>
      <formula>2</formula>
    </cfRule>
    <cfRule type="cellIs" dxfId="372" priority="50" stopIfTrue="1" operator="between">
      <formula>0</formula>
      <formula>1</formula>
    </cfRule>
  </conditionalFormatting>
  <conditionalFormatting sqref="R6:R136">
    <cfRule type="cellIs" dxfId="371" priority="41" stopIfTrue="1" operator="between">
      <formula>4</formula>
      <formula>5</formula>
    </cfRule>
    <cfRule type="cellIs" dxfId="370" priority="42" stopIfTrue="1" operator="between">
      <formula>3</formula>
      <formula>4</formula>
    </cfRule>
    <cfRule type="cellIs" dxfId="369" priority="43" stopIfTrue="1" operator="between">
      <formula>2</formula>
      <formula>3</formula>
    </cfRule>
    <cfRule type="cellIs" dxfId="368" priority="44" stopIfTrue="1" operator="between">
      <formula>1</formula>
      <formula>2</formula>
    </cfRule>
    <cfRule type="cellIs" dxfId="367" priority="45" stopIfTrue="1" operator="between">
      <formula>0</formula>
      <formula>1</formula>
    </cfRule>
  </conditionalFormatting>
  <conditionalFormatting sqref="S6:S136">
    <cfRule type="cellIs" dxfId="366" priority="36" stopIfTrue="1" operator="between">
      <formula>4</formula>
      <formula>5</formula>
    </cfRule>
    <cfRule type="cellIs" dxfId="365" priority="37" stopIfTrue="1" operator="between">
      <formula>3</formula>
      <formula>4</formula>
    </cfRule>
    <cfRule type="cellIs" dxfId="364" priority="38" stopIfTrue="1" operator="between">
      <formula>2</formula>
      <formula>3</formula>
    </cfRule>
    <cfRule type="cellIs" dxfId="363" priority="39" stopIfTrue="1" operator="between">
      <formula>1</formula>
      <formula>2</formula>
    </cfRule>
    <cfRule type="cellIs" dxfId="362" priority="40" stopIfTrue="1" operator="between">
      <formula>0</formula>
      <formula>1</formula>
    </cfRule>
  </conditionalFormatting>
  <conditionalFormatting sqref="U6:U136">
    <cfRule type="cellIs" dxfId="361" priority="31" stopIfTrue="1" operator="between">
      <formula>4</formula>
      <formula>5</formula>
    </cfRule>
    <cfRule type="cellIs" dxfId="360" priority="32" stopIfTrue="1" operator="between">
      <formula>3</formula>
      <formula>4</formula>
    </cfRule>
    <cfRule type="cellIs" dxfId="359" priority="33" stopIfTrue="1" operator="between">
      <formula>2</formula>
      <formula>3</formula>
    </cfRule>
    <cfRule type="cellIs" dxfId="358" priority="34" stopIfTrue="1" operator="between">
      <formula>1</formula>
      <formula>2</formula>
    </cfRule>
    <cfRule type="cellIs" dxfId="357" priority="35" stopIfTrue="1" operator="between">
      <formula>0</formula>
      <formula>1</formula>
    </cfRule>
  </conditionalFormatting>
  <conditionalFormatting sqref="V6:V136">
    <cfRule type="cellIs" dxfId="356" priority="26" stopIfTrue="1" operator="between">
      <formula>4</formula>
      <formula>5</formula>
    </cfRule>
    <cfRule type="cellIs" dxfId="355" priority="27" stopIfTrue="1" operator="between">
      <formula>3</formula>
      <formula>4</formula>
    </cfRule>
    <cfRule type="cellIs" dxfId="354" priority="28" stopIfTrue="1" operator="between">
      <formula>2</formula>
      <formula>3</formula>
    </cfRule>
    <cfRule type="cellIs" dxfId="353" priority="29" stopIfTrue="1" operator="between">
      <formula>1</formula>
      <formula>2</formula>
    </cfRule>
    <cfRule type="cellIs" dxfId="352" priority="30" stopIfTrue="1" operator="between">
      <formula>0</formula>
      <formula>1</formula>
    </cfRule>
  </conditionalFormatting>
  <conditionalFormatting sqref="W6:W136">
    <cfRule type="cellIs" dxfId="351" priority="21" stopIfTrue="1" operator="between">
      <formula>4</formula>
      <formula>5</formula>
    </cfRule>
    <cfRule type="cellIs" dxfId="350" priority="22" stopIfTrue="1" operator="between">
      <formula>3</formula>
      <formula>4</formula>
    </cfRule>
    <cfRule type="cellIs" dxfId="349" priority="23" stopIfTrue="1" operator="between">
      <formula>2</formula>
      <formula>3</formula>
    </cfRule>
    <cfRule type="cellIs" dxfId="348" priority="24" stopIfTrue="1" operator="between">
      <formula>1</formula>
      <formula>2</formula>
    </cfRule>
    <cfRule type="cellIs" dxfId="347" priority="25" stopIfTrue="1" operator="between">
      <formula>0</formula>
      <formula>1</formula>
    </cfRule>
  </conditionalFormatting>
  <conditionalFormatting sqref="AB6:AB136">
    <cfRule type="cellIs" dxfId="346" priority="1" stopIfTrue="1" operator="between">
      <formula>4</formula>
      <formula>5</formula>
    </cfRule>
    <cfRule type="cellIs" dxfId="345" priority="2" stopIfTrue="1" operator="between">
      <formula>3</formula>
      <formula>4</formula>
    </cfRule>
    <cfRule type="cellIs" dxfId="344" priority="3" stopIfTrue="1" operator="between">
      <formula>2</formula>
      <formula>3</formula>
    </cfRule>
    <cfRule type="cellIs" dxfId="343" priority="4" stopIfTrue="1" operator="between">
      <formula>1</formula>
      <formula>2</formula>
    </cfRule>
    <cfRule type="cellIs" dxfId="342" priority="5" stopIfTrue="1" operator="between">
      <formula>0</formula>
      <formula>1</formula>
    </cfRule>
  </conditionalFormatting>
  <conditionalFormatting sqref="Y6:Y136">
    <cfRule type="cellIs" dxfId="341" priority="16" stopIfTrue="1" operator="between">
      <formula>4</formula>
      <formula>5</formula>
    </cfRule>
    <cfRule type="cellIs" dxfId="340" priority="17" stopIfTrue="1" operator="between">
      <formula>3</formula>
      <formula>4</formula>
    </cfRule>
    <cfRule type="cellIs" dxfId="339" priority="18" stopIfTrue="1" operator="between">
      <formula>2</formula>
      <formula>3</formula>
    </cfRule>
    <cfRule type="cellIs" dxfId="338" priority="19" stopIfTrue="1" operator="between">
      <formula>1</formula>
      <formula>2</formula>
    </cfRule>
    <cfRule type="cellIs" dxfId="337" priority="20" stopIfTrue="1" operator="between">
      <formula>0</formula>
      <formula>1</formula>
    </cfRule>
  </conditionalFormatting>
  <conditionalFormatting sqref="Z6:Z136">
    <cfRule type="cellIs" dxfId="336" priority="11" stopIfTrue="1" operator="between">
      <formula>4</formula>
      <formula>5</formula>
    </cfRule>
    <cfRule type="cellIs" dxfId="335" priority="12" stopIfTrue="1" operator="between">
      <formula>3</formula>
      <formula>4</formula>
    </cfRule>
    <cfRule type="cellIs" dxfId="334" priority="13" stopIfTrue="1" operator="between">
      <formula>2</formula>
      <formula>3</formula>
    </cfRule>
    <cfRule type="cellIs" dxfId="333" priority="14" stopIfTrue="1" operator="between">
      <formula>1</formula>
      <formula>2</formula>
    </cfRule>
    <cfRule type="cellIs" dxfId="332" priority="15" stopIfTrue="1" operator="between">
      <formula>0</formula>
      <formula>1</formula>
    </cfRule>
  </conditionalFormatting>
  <conditionalFormatting sqref="AA6:AA136">
    <cfRule type="cellIs" dxfId="331" priority="6" stopIfTrue="1" operator="between">
      <formula>4</formula>
      <formula>5</formula>
    </cfRule>
    <cfRule type="cellIs" dxfId="330" priority="7" stopIfTrue="1" operator="between">
      <formula>3</formula>
      <formula>4</formula>
    </cfRule>
    <cfRule type="cellIs" dxfId="329" priority="8" stopIfTrue="1" operator="between">
      <formula>2</formula>
      <formula>3</formula>
    </cfRule>
    <cfRule type="cellIs" dxfId="328" priority="9" stopIfTrue="1" operator="between">
      <formula>1</formula>
      <formula>2</formula>
    </cfRule>
    <cfRule type="cellIs" dxfId="327"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S150"/>
  <sheetViews>
    <sheetView zoomScale="80" zoomScaleNormal="80" workbookViewId="0">
      <selection activeCell="J137" sqref="J137:S150"/>
    </sheetView>
  </sheetViews>
  <sheetFormatPr defaultColWidth="9.453125" defaultRowHeight="14.5" x14ac:dyDescent="0.35"/>
  <cols>
    <col min="1" max="1" width="36.453125" style="208" customWidth="1"/>
    <col min="2" max="2" width="26" style="208" bestFit="1" customWidth="1"/>
    <col min="3" max="3" width="10.453125" style="208" bestFit="1" customWidth="1"/>
    <col min="4" max="4" width="13.453125" style="208" customWidth="1"/>
    <col min="5" max="5" width="11" style="208" customWidth="1"/>
    <col min="6" max="18" width="10" style="204" customWidth="1"/>
    <col min="19" max="19" width="9.453125" style="208" customWidth="1"/>
    <col min="20" max="16384" width="9.453125" style="208"/>
  </cols>
  <sheetData>
    <row r="1" spans="1:18" ht="15.75" customHeight="1" thickBot="1" x14ac:dyDescent="0.4">
      <c r="A1" s="288"/>
      <c r="B1" s="285"/>
      <c r="C1" s="285"/>
      <c r="D1" s="285"/>
      <c r="E1" s="285"/>
      <c r="F1" s="286"/>
      <c r="G1" s="286"/>
      <c r="H1" s="286"/>
      <c r="I1" s="286"/>
      <c r="J1" s="286"/>
      <c r="K1" s="286"/>
      <c r="L1" s="286"/>
      <c r="M1" s="286"/>
      <c r="N1" s="286"/>
      <c r="O1" s="286"/>
      <c r="P1" s="286"/>
      <c r="Q1" s="286"/>
      <c r="R1" s="286"/>
    </row>
    <row r="2" spans="1:18" s="203" customFormat="1" ht="110.9" customHeight="1" thickBot="1" x14ac:dyDescent="0.3">
      <c r="A2" s="2"/>
      <c r="B2" s="2"/>
      <c r="C2" s="56"/>
      <c r="D2" s="56"/>
      <c r="E2" s="56"/>
      <c r="F2" s="84" t="s">
        <v>6775</v>
      </c>
      <c r="G2" s="84" t="s">
        <v>6776</v>
      </c>
      <c r="H2" s="84" t="s">
        <v>6777</v>
      </c>
      <c r="I2" s="84" t="s">
        <v>6778</v>
      </c>
      <c r="J2" s="85" t="s">
        <v>6779</v>
      </c>
      <c r="K2" s="83" t="s">
        <v>766</v>
      </c>
      <c r="L2" s="86" t="s">
        <v>6780</v>
      </c>
      <c r="M2" s="86" t="s">
        <v>6781</v>
      </c>
      <c r="N2" s="86" t="s">
        <v>6782</v>
      </c>
      <c r="O2" s="86" t="s">
        <v>6783</v>
      </c>
      <c r="P2" s="86" t="s">
        <v>6784</v>
      </c>
      <c r="Q2" s="83" t="s">
        <v>6740</v>
      </c>
      <c r="R2" s="82" t="s">
        <v>6738</v>
      </c>
    </row>
    <row r="3" spans="1:18" x14ac:dyDescent="0.35">
      <c r="A3" s="52"/>
      <c r="B3" s="52"/>
      <c r="C3" s="56"/>
      <c r="D3" s="56"/>
      <c r="E3" s="7" t="s">
        <v>6772</v>
      </c>
      <c r="F3" s="65"/>
      <c r="G3" s="65"/>
      <c r="H3" s="65"/>
      <c r="I3" s="65"/>
      <c r="J3" s="65"/>
      <c r="K3" s="66">
        <v>7</v>
      </c>
      <c r="L3" s="29">
        <v>0.05</v>
      </c>
      <c r="M3" s="29">
        <v>0.05</v>
      </c>
      <c r="N3" s="29">
        <v>0.05</v>
      </c>
      <c r="O3" s="29">
        <v>0.05</v>
      </c>
      <c r="P3" s="29">
        <v>0.05</v>
      </c>
      <c r="Q3" s="65"/>
      <c r="R3" s="65"/>
    </row>
    <row r="4" spans="1:18" x14ac:dyDescent="0.35">
      <c r="A4" s="52"/>
      <c r="B4" s="52"/>
      <c r="C4" s="56"/>
      <c r="D4" s="56"/>
      <c r="E4" s="7" t="s">
        <v>6773</v>
      </c>
      <c r="F4" s="65"/>
      <c r="G4" s="65"/>
      <c r="H4" s="65"/>
      <c r="I4" s="65"/>
      <c r="J4" s="65"/>
      <c r="K4" s="66">
        <v>4</v>
      </c>
      <c r="L4" s="65"/>
      <c r="M4" s="65"/>
      <c r="N4" s="65"/>
      <c r="O4" s="65"/>
      <c r="P4" s="65"/>
      <c r="Q4" s="65"/>
      <c r="R4" s="65"/>
    </row>
    <row r="5" spans="1:18" x14ac:dyDescent="0.35">
      <c r="A5" s="23" t="s">
        <v>6726</v>
      </c>
      <c r="B5" s="23" t="s">
        <v>6731</v>
      </c>
      <c r="C5" s="23" t="s">
        <v>6728</v>
      </c>
      <c r="D5" s="23" t="s">
        <v>6729</v>
      </c>
      <c r="E5" s="24" t="s">
        <v>6774</v>
      </c>
      <c r="F5" s="25"/>
      <c r="G5" s="26"/>
      <c r="H5" s="25"/>
      <c r="I5" s="27"/>
      <c r="J5" s="25"/>
      <c r="K5" s="25"/>
      <c r="L5" s="25"/>
      <c r="M5" s="25"/>
      <c r="N5" s="25"/>
      <c r="O5" s="25"/>
      <c r="P5" s="25"/>
      <c r="Q5" s="25"/>
      <c r="R5" s="25"/>
    </row>
    <row r="6" spans="1:18" x14ac:dyDescent="0.35">
      <c r="A6" s="143" t="str">
        <f>'Crisis Indicator Data'!A3</f>
        <v>Complex crisis in Afghanistan</v>
      </c>
      <c r="B6" s="144" t="str">
        <f>'Crisis Indicator Data'!B3</f>
        <v>Complex crisis</v>
      </c>
      <c r="C6" s="144" t="str">
        <f>'Crisis Indicator Data'!C3</f>
        <v>AFG001</v>
      </c>
      <c r="D6" s="144" t="str">
        <f>'Crisis Indicator Data'!D3</f>
        <v>Afghanistan</v>
      </c>
      <c r="E6" s="144" t="str">
        <f>'Crisis Indicator Data'!E3</f>
        <v>AFG</v>
      </c>
      <c r="F6" s="152">
        <f>IF('Crisis Indicator Data'!Q3="x","x",('Crisis Indicator Data'!Q3/1000000))</f>
        <v>0</v>
      </c>
      <c r="G6" s="152">
        <f>IF('Crisis Indicator Data'!R3="x","x",('Crisis Indicator Data'!R3/1000000))</f>
        <v>19.641999999999999</v>
      </c>
      <c r="H6" s="152">
        <f>IF('Crisis Indicator Data'!S3="x","x",('Crisis Indicator Data'!S3/1000000))</f>
        <v>12.1</v>
      </c>
      <c r="I6" s="152">
        <f>IF('Crisis Indicator Data'!T3="x","x",('Crisis Indicator Data'!T3/1000000))</f>
        <v>5.8</v>
      </c>
      <c r="J6" s="152">
        <f>IF('Crisis Indicator Data'!U3="x","x",('Crisis Indicator Data'!U3/1000000))</f>
        <v>0.5</v>
      </c>
      <c r="K6" s="244">
        <f t="shared" ref="K6:K37" si="0">IF(H6="x","x",IF(SUM(H6:J6)=0,0,IF(LOG(SUM(H6:J6)*1000000)&lt;$K$4,0,IF(LOG(SUM(H6:J6)*1000000)&gt;$K$3,5,ROUND(5-(K$3-LOG(SUM(H6:J6)*1000000))/(K$3-K$4)*5,1)))))</f>
        <v>5</v>
      </c>
      <c r="L6" s="141">
        <f>IF(F6="x","x",(F6*1000000/VLOOKUP($C6,'Crisis Indicator Data'!$C$3:$H$198,5,FALSE)))</f>
        <v>0</v>
      </c>
      <c r="M6" s="141">
        <f>IF(G6="x","x",(G6*1000000/VLOOKUP($C6,'Crisis Indicator Data'!$C$3:$H$198,5,FALSE)))</f>
        <v>0.5163240628778718</v>
      </c>
      <c r="N6" s="141">
        <f>IF(H6="x","x",(H6*1000000/VLOOKUP($C6,'Crisis Indicator Data'!$C$3:$H$198,5,FALSE)))</f>
        <v>0.31806950212922558</v>
      </c>
      <c r="O6" s="141">
        <f>IF(I6="x","x",(I6*1000000/VLOOKUP($C6,'Crisis Indicator Data'!$C$3:$H$198,5,FALSE)))</f>
        <v>0.15246306713632302</v>
      </c>
      <c r="P6" s="141">
        <f>IF(J6="x","x",(J6*1000000/VLOOKUP($C6,'Crisis Indicator Data'!$C$3:$H$198,5,FALSE)))</f>
        <v>1.3143367856579571E-2</v>
      </c>
      <c r="Q6" s="238">
        <f t="shared" ref="Q6:Q37" si="1">IF(N6="x","x",IF(OR(L6&gt;=$L$3,M6&gt;=$M$3,N6&gt;=$N$3,O6&gt;=$O$3,P6&gt;=$P$3),(IF(P6&gt;=$P$3,5,IF((O6+P6)&gt;=$O$3,4,IF((O6+P6+N6)&gt;=$N$3,3,IF((O6+P6+N6+M6)&gt;=$M$3,2,1)))))))</f>
        <v>4</v>
      </c>
      <c r="R6" s="238">
        <f t="shared" ref="R6:R37" si="2">IF(Q6="x","x",(AVERAGE(K6,Q6)))</f>
        <v>4.5</v>
      </c>
    </row>
    <row r="7" spans="1:18" x14ac:dyDescent="0.35">
      <c r="A7" s="143" t="str">
        <f>'Crisis Indicator Data'!A4</f>
        <v>Nagorno-Karabakh Conflict in Armenia</v>
      </c>
      <c r="B7" s="144" t="str">
        <f>'Crisis Indicator Data'!B4</f>
        <v>Conflict</v>
      </c>
      <c r="C7" s="144" t="str">
        <f>'Crisis Indicator Data'!C4</f>
        <v>ARM002</v>
      </c>
      <c r="D7" s="144" t="str">
        <f>'Crisis Indicator Data'!D4</f>
        <v>Armenia</v>
      </c>
      <c r="E7" s="144" t="str">
        <f>'Crisis Indicator Data'!E4</f>
        <v>ARM</v>
      </c>
      <c r="F7" s="152">
        <f>IF('Crisis Indicator Data'!Q4="x","x",('Crisis Indicator Data'!Q4/1000000))</f>
        <v>2.8740000000000001</v>
      </c>
      <c r="G7" s="152">
        <f>IF('Crisis Indicator Data'!R4="x","x",('Crisis Indicator Data'!R4/1000000))</f>
        <v>1.7999999999999999E-2</v>
      </c>
      <c r="H7" s="152">
        <f>IF('Crisis Indicator Data'!S4="x","x",('Crisis Indicator Data'!S4/1000000))</f>
        <v>6.6000000000000003E-2</v>
      </c>
      <c r="I7" s="152">
        <f>IF('Crisis Indicator Data'!T4="x","x",('Crisis Indicator Data'!T4/1000000))</f>
        <v>0</v>
      </c>
      <c r="J7" s="152">
        <f>IF('Crisis Indicator Data'!U4="x","x",('Crisis Indicator Data'!U4/1000000))</f>
        <v>0</v>
      </c>
      <c r="K7" s="244">
        <f t="shared" si="0"/>
        <v>1.4</v>
      </c>
      <c r="L7" s="141">
        <f>IF(F7="x","x",(F7*1000000/VLOOKUP($C7,'Crisis Indicator Data'!$C$3:$H$198,5,FALSE)))</f>
        <v>0.95039682539682535</v>
      </c>
      <c r="M7" s="141">
        <f>IF(G7="x","x",(G7*1000000/VLOOKUP($C7,'Crisis Indicator Data'!$C$3:$H$198,5,FALSE)))</f>
        <v>5.9523809523809521E-3</v>
      </c>
      <c r="N7" s="141">
        <f>IF(H7="x","x",(H7*1000000/VLOOKUP($C7,'Crisis Indicator Data'!$C$3:$H$198,5,FALSE)))</f>
        <v>2.1825396825396824E-2</v>
      </c>
      <c r="O7" s="141">
        <f>IF(I7="x","x",(I7*1000000/VLOOKUP($C7,'Crisis Indicator Data'!$C$3:$H$198,5,FALSE)))</f>
        <v>0</v>
      </c>
      <c r="P7" s="141">
        <f>IF(J7="x","x",(J7*1000000/VLOOKUP($C7,'Crisis Indicator Data'!$C$3:$H$198,5,FALSE)))</f>
        <v>0</v>
      </c>
      <c r="Q7" s="238">
        <f t="shared" si="1"/>
        <v>1</v>
      </c>
      <c r="R7" s="238">
        <f t="shared" si="2"/>
        <v>1.2</v>
      </c>
    </row>
    <row r="8" spans="1:18" x14ac:dyDescent="0.35">
      <c r="A8" s="143" t="str">
        <f>'Crisis Indicator Data'!A5</f>
        <v>Nagorno-Karabakh conflict in Azerbaijan</v>
      </c>
      <c r="B8" s="144" t="str">
        <f>'Crisis Indicator Data'!B5</f>
        <v>Conflict</v>
      </c>
      <c r="C8" s="144" t="str">
        <f>'Crisis Indicator Data'!C5</f>
        <v>AZE002</v>
      </c>
      <c r="D8" s="144" t="str">
        <f>'Crisis Indicator Data'!D5</f>
        <v>Azerbaijan</v>
      </c>
      <c r="E8" s="144" t="str">
        <f>'Crisis Indicator Data'!E5</f>
        <v>AZE</v>
      </c>
      <c r="F8" s="152" t="str">
        <f>IF('Crisis Indicator Data'!Q5="x","x",('Crisis Indicator Data'!Q5/1000000))</f>
        <v>x</v>
      </c>
      <c r="G8" s="152" t="str">
        <f>IF('Crisis Indicator Data'!R5="x","x",('Crisis Indicator Data'!R5/1000000))</f>
        <v>x</v>
      </c>
      <c r="H8" s="152" t="str">
        <f>IF('Crisis Indicator Data'!S5="x","x",('Crisis Indicator Data'!S5/1000000))</f>
        <v>x</v>
      </c>
      <c r="I8" s="152" t="str">
        <f>IF('Crisis Indicator Data'!T5="x","x",('Crisis Indicator Data'!T5/1000000))</f>
        <v>x</v>
      </c>
      <c r="J8" s="152" t="str">
        <f>IF('Crisis Indicator Data'!U5="x","x",('Crisis Indicator Data'!U5/1000000))</f>
        <v>x</v>
      </c>
      <c r="K8" s="244" t="str">
        <f t="shared" si="0"/>
        <v>x</v>
      </c>
      <c r="L8" s="141" t="str">
        <f>IF(F8="x","x",(F8*1000000/VLOOKUP($C8,'Crisis Indicator Data'!$C$3:$H$198,5,FALSE)))</f>
        <v>x</v>
      </c>
      <c r="M8" s="141" t="str">
        <f>IF(G8="x","x",(G8*1000000/VLOOKUP($C8,'Crisis Indicator Data'!$C$3:$H$198,5,FALSE)))</f>
        <v>x</v>
      </c>
      <c r="N8" s="141" t="str">
        <f>IF(H8="x","x",(H8*1000000/VLOOKUP($C8,'Crisis Indicator Data'!$C$3:$H$198,5,FALSE)))</f>
        <v>x</v>
      </c>
      <c r="O8" s="141" t="str">
        <f>IF(I8="x","x",(I8*1000000/VLOOKUP($C8,'Crisis Indicator Data'!$C$3:$H$198,5,FALSE)))</f>
        <v>x</v>
      </c>
      <c r="P8" s="141" t="str">
        <f>IF(J8="x","x",(J8*1000000/VLOOKUP($C8,'Crisis Indicator Data'!$C$3:$H$198,5,FALSE)))</f>
        <v>x</v>
      </c>
      <c r="Q8" s="238" t="str">
        <f t="shared" si="1"/>
        <v>x</v>
      </c>
      <c r="R8" s="238" t="str">
        <f t="shared" si="2"/>
        <v>x</v>
      </c>
    </row>
    <row r="9" spans="1:18" x14ac:dyDescent="0.35">
      <c r="A9" s="143" t="str">
        <f>'Crisis Indicator Data'!A6</f>
        <v>Complex in Burundi</v>
      </c>
      <c r="B9" s="144" t="str">
        <f>'Crisis Indicator Data'!B6</f>
        <v>Complex crisis</v>
      </c>
      <c r="C9" s="144" t="str">
        <f>'Crisis Indicator Data'!C6</f>
        <v>BDI001</v>
      </c>
      <c r="D9" s="144" t="str">
        <f>'Crisis Indicator Data'!D6</f>
        <v>Burundi</v>
      </c>
      <c r="E9" s="144" t="str">
        <f>'Crisis Indicator Data'!E6</f>
        <v>BDI</v>
      </c>
      <c r="F9" s="152">
        <f>IF('Crisis Indicator Data'!Q6="x","x",('Crisis Indicator Data'!Q6/1000000))</f>
        <v>0</v>
      </c>
      <c r="G9" s="152">
        <f>IF('Crisis Indicator Data'!R6="x","x",('Crisis Indicator Data'!R6/1000000))</f>
        <v>10.199999999999999</v>
      </c>
      <c r="H9" s="152">
        <f>IF('Crisis Indicator Data'!S6="x","x",('Crisis Indicator Data'!S6/1000000))</f>
        <v>1.272</v>
      </c>
      <c r="I9" s="152">
        <f>IF('Crisis Indicator Data'!T6="x","x",('Crisis Indicator Data'!T6/1000000))</f>
        <v>1.032</v>
      </c>
      <c r="J9" s="152">
        <f>IF('Crisis Indicator Data'!U6="x","x",('Crisis Indicator Data'!U6/1000000))</f>
        <v>9.6000000000000002E-2</v>
      </c>
      <c r="K9" s="244">
        <f t="shared" si="0"/>
        <v>4</v>
      </c>
      <c r="L9" s="141">
        <f>IF(F9="x","x",(F9*1000000/VLOOKUP($C9,'Crisis Indicator Data'!$C$3:$H$198,5,FALSE)))</f>
        <v>0</v>
      </c>
      <c r="M9" s="141">
        <f>IF(G9="x","x",(G9*1000000/VLOOKUP($C9,'Crisis Indicator Data'!$C$3:$H$198,5,FALSE)))</f>
        <v>0.80952380952380953</v>
      </c>
      <c r="N9" s="141">
        <f>IF(H9="x","x",(H9*1000000/VLOOKUP($C9,'Crisis Indicator Data'!$C$3:$H$198,5,FALSE)))</f>
        <v>0.10095238095238095</v>
      </c>
      <c r="O9" s="141">
        <f>IF(I9="x","x",(I9*1000000/VLOOKUP($C9,'Crisis Indicator Data'!$C$3:$H$198,5,FALSE)))</f>
        <v>8.1904761904761911E-2</v>
      </c>
      <c r="P9" s="141">
        <f>IF(J9="x","x",(J9*1000000/VLOOKUP($C9,'Crisis Indicator Data'!$C$3:$H$198,5,FALSE)))</f>
        <v>7.619047619047619E-3</v>
      </c>
      <c r="Q9" s="238">
        <f t="shared" si="1"/>
        <v>4</v>
      </c>
      <c r="R9" s="238">
        <f t="shared" si="2"/>
        <v>4</v>
      </c>
    </row>
    <row r="10" spans="1:18" x14ac:dyDescent="0.35">
      <c r="A10" s="143" t="str">
        <f>'Crisis Indicator Data'!A7</f>
        <v>Conflict in Burkina Faso</v>
      </c>
      <c r="B10" s="144" t="str">
        <f>'Crisis Indicator Data'!B7</f>
        <v>Conflict</v>
      </c>
      <c r="C10" s="144" t="str">
        <f>'Crisis Indicator Data'!C7</f>
        <v>BFA002</v>
      </c>
      <c r="D10" s="144" t="str">
        <f>'Crisis Indicator Data'!D7</f>
        <v>Burkina Faso</v>
      </c>
      <c r="E10" s="144" t="str">
        <f>'Crisis Indicator Data'!E7</f>
        <v>BFA</v>
      </c>
      <c r="F10" s="152">
        <f>IF('Crisis Indicator Data'!Q7="x","x",('Crisis Indicator Data'!Q7/1000000))</f>
        <v>8.1000000000000003E-2</v>
      </c>
      <c r="G10" s="152">
        <f>IF('Crisis Indicator Data'!R7="x","x",('Crisis Indicator Data'!R7/1000000))</f>
        <v>2</v>
      </c>
      <c r="H10" s="152">
        <f>IF('Crisis Indicator Data'!S7="x","x",('Crisis Indicator Data'!S7/1000000))</f>
        <v>0.98299999999999998</v>
      </c>
      <c r="I10" s="152">
        <f>IF('Crisis Indicator Data'!T7="x","x",('Crisis Indicator Data'!T7/1000000))</f>
        <v>0.17499999999999999</v>
      </c>
      <c r="J10" s="152">
        <f>IF('Crisis Indicator Data'!U7="x","x",('Crisis Indicator Data'!U7/1000000))</f>
        <v>0.28399999999999997</v>
      </c>
      <c r="K10" s="244">
        <f t="shared" si="0"/>
        <v>3.6</v>
      </c>
      <c r="L10" s="141">
        <f>IF(F10="x","x",(F10*1000000/VLOOKUP($C10,'Crisis Indicator Data'!$C$3:$H$198,5,FALSE)))</f>
        <v>2.2991768379222254E-2</v>
      </c>
      <c r="M10" s="141">
        <f>IF(G10="x","x",(G10*1000000/VLOOKUP($C10,'Crisis Indicator Data'!$C$3:$H$198,5,FALSE)))</f>
        <v>0.56769798467215438</v>
      </c>
      <c r="N10" s="141">
        <f>IF(H10="x","x",(H10*1000000/VLOOKUP($C10,'Crisis Indicator Data'!$C$3:$H$198,5,FALSE)))</f>
        <v>0.27902355946636387</v>
      </c>
      <c r="O10" s="141">
        <f>IF(I10="x","x",(I10*1000000/VLOOKUP($C10,'Crisis Indicator Data'!$C$3:$H$198,5,FALSE)))</f>
        <v>4.9673573658813509E-2</v>
      </c>
      <c r="P10" s="141">
        <f>IF(J10="x","x",(J10*1000000/VLOOKUP($C10,'Crisis Indicator Data'!$C$3:$H$198,5,FALSE)))</f>
        <v>8.0613113823445923E-2</v>
      </c>
      <c r="Q10" s="238">
        <f t="shared" si="1"/>
        <v>5</v>
      </c>
      <c r="R10" s="238">
        <f t="shared" si="2"/>
        <v>4.3</v>
      </c>
    </row>
    <row r="11" spans="1:18" x14ac:dyDescent="0.35">
      <c r="A11" s="143" t="str">
        <f>'Crisis Indicator Data'!A8</f>
        <v>Rohingya refugee crisis</v>
      </c>
      <c r="B11" s="144" t="str">
        <f>'Crisis Indicator Data'!B8</f>
        <v>International displacement</v>
      </c>
      <c r="C11" s="144" t="str">
        <f>'Crisis Indicator Data'!C8</f>
        <v>BGD002</v>
      </c>
      <c r="D11" s="144" t="str">
        <f>'Crisis Indicator Data'!D8</f>
        <v>Bangladesh</v>
      </c>
      <c r="E11" s="144" t="str">
        <f>'Crisis Indicator Data'!E8</f>
        <v>BGD</v>
      </c>
      <c r="F11" s="152">
        <f>IF('Crisis Indicator Data'!Q8="x","x",('Crisis Indicator Data'!Q8/1000000))</f>
        <v>0</v>
      </c>
      <c r="G11" s="152">
        <f>IF('Crisis Indicator Data'!R8="x","x",('Crisis Indicator Data'!R8/1000000))</f>
        <v>0</v>
      </c>
      <c r="H11" s="152">
        <f>IF('Crisis Indicator Data'!S8="x","x",('Crisis Indicator Data'!S8/1000000))</f>
        <v>1.3560000000000001</v>
      </c>
      <c r="I11" s="152">
        <f>IF('Crisis Indicator Data'!T8="x","x",('Crisis Indicator Data'!T8/1000000))</f>
        <v>0</v>
      </c>
      <c r="J11" s="152">
        <f>IF('Crisis Indicator Data'!U8="x","x",('Crisis Indicator Data'!U8/1000000))</f>
        <v>0</v>
      </c>
      <c r="K11" s="244">
        <f t="shared" si="0"/>
        <v>3.6</v>
      </c>
      <c r="L11" s="141">
        <f>IF(F11="x","x",(F11*1000000/VLOOKUP($C11,'Crisis Indicator Data'!$C$3:$H$198,5,FALSE)))</f>
        <v>0</v>
      </c>
      <c r="M11" s="141">
        <f>IF(G11="x","x",(G11*1000000/VLOOKUP($C11,'Crisis Indicator Data'!$C$3:$H$198,5,FALSE)))</f>
        <v>0</v>
      </c>
      <c r="N11" s="141">
        <f>IF(H11="x","x",(H11*1000000/VLOOKUP($C11,'Crisis Indicator Data'!$C$3:$H$198,5,FALSE)))</f>
        <v>1</v>
      </c>
      <c r="O11" s="141">
        <f>IF(I11="x","x",(I11*1000000/VLOOKUP($C11,'Crisis Indicator Data'!$C$3:$H$198,5,FALSE)))</f>
        <v>0</v>
      </c>
      <c r="P11" s="141">
        <f>IF(J11="x","x",(J11*1000000/VLOOKUP($C11,'Crisis Indicator Data'!$C$3:$H$198,5,FALSE)))</f>
        <v>0</v>
      </c>
      <c r="Q11" s="238">
        <f t="shared" si="1"/>
        <v>3</v>
      </c>
      <c r="R11" s="238">
        <f t="shared" si="2"/>
        <v>3.3</v>
      </c>
    </row>
    <row r="12" spans="1:18" x14ac:dyDescent="0.35">
      <c r="A12" s="143" t="str">
        <f>'Crisis Indicator Data'!A9</f>
        <v>Venezuela displacement in Brazil</v>
      </c>
      <c r="B12" s="144" t="str">
        <f>'Crisis Indicator Data'!B9</f>
        <v>International displacement</v>
      </c>
      <c r="C12" s="144" t="str">
        <f>'Crisis Indicator Data'!C9</f>
        <v>BRA002</v>
      </c>
      <c r="D12" s="144" t="str">
        <f>'Crisis Indicator Data'!D9</f>
        <v>Brazil</v>
      </c>
      <c r="E12" s="144" t="str">
        <f>'Crisis Indicator Data'!E9</f>
        <v>BRA</v>
      </c>
      <c r="F12" s="152">
        <f>IF('Crisis Indicator Data'!Q9="x","x",('Crisis Indicator Data'!Q9/1000000))</f>
        <v>0.60599999999999998</v>
      </c>
      <c r="G12" s="152">
        <f>IF('Crisis Indicator Data'!R9="x","x",('Crisis Indicator Data'!R9/1000000))</f>
        <v>0.39900000000000002</v>
      </c>
      <c r="H12" s="152">
        <f>IF('Crisis Indicator Data'!S9="x","x",('Crisis Indicator Data'!S9/1000000))</f>
        <v>0.49</v>
      </c>
      <c r="I12" s="152">
        <f>IF('Crisis Indicator Data'!T9="x","x",('Crisis Indicator Data'!T9/1000000))</f>
        <v>0</v>
      </c>
      <c r="J12" s="152">
        <f>IF('Crisis Indicator Data'!U9="x","x",('Crisis Indicator Data'!U9/1000000))</f>
        <v>0</v>
      </c>
      <c r="K12" s="244">
        <f t="shared" si="0"/>
        <v>2.8</v>
      </c>
      <c r="L12" s="141">
        <f>IF(F12="x","x",(F12*1000000/VLOOKUP($C12,'Crisis Indicator Data'!$C$3:$H$198,5,FALSE)))</f>
        <v>0.40535117056856185</v>
      </c>
      <c r="M12" s="141">
        <f>IF(G12="x","x",(G12*1000000/VLOOKUP($C12,'Crisis Indicator Data'!$C$3:$H$198,5,FALSE)))</f>
        <v>0.26688963210702343</v>
      </c>
      <c r="N12" s="141">
        <f>IF(H12="x","x",(H12*1000000/VLOOKUP($C12,'Crisis Indicator Data'!$C$3:$H$198,5,FALSE)))</f>
        <v>0.32775919732441472</v>
      </c>
      <c r="O12" s="141">
        <f>IF(I12="x","x",(I12*1000000/VLOOKUP($C12,'Crisis Indicator Data'!$C$3:$H$198,5,FALSE)))</f>
        <v>0</v>
      </c>
      <c r="P12" s="141">
        <f>IF(J12="x","x",(J12*1000000/VLOOKUP($C12,'Crisis Indicator Data'!$C$3:$H$198,5,FALSE)))</f>
        <v>0</v>
      </c>
      <c r="Q12" s="238">
        <f t="shared" si="1"/>
        <v>3</v>
      </c>
      <c r="R12" s="238">
        <f t="shared" si="2"/>
        <v>2.9</v>
      </c>
    </row>
    <row r="13" spans="1:18" x14ac:dyDescent="0.35">
      <c r="A13" s="143" t="str">
        <f>'Crisis Indicator Data'!A10</f>
        <v>Complex crisis in CAR</v>
      </c>
      <c r="B13" s="144" t="str">
        <f>'Crisis Indicator Data'!B10</f>
        <v>Complex crisis</v>
      </c>
      <c r="C13" s="144" t="str">
        <f>'Crisis Indicator Data'!C10</f>
        <v>CAF001</v>
      </c>
      <c r="D13" s="144" t="str">
        <f>'Crisis Indicator Data'!D10</f>
        <v>CAR</v>
      </c>
      <c r="E13" s="144" t="str">
        <f>'Crisis Indicator Data'!E10</f>
        <v>CAF</v>
      </c>
      <c r="F13" s="152">
        <f>IF('Crisis Indicator Data'!Q10="x","x",('Crisis Indicator Data'!Q10/1000000))</f>
        <v>0</v>
      </c>
      <c r="G13" s="152">
        <f>IF('Crisis Indicator Data'!R10="x","x",('Crisis Indicator Data'!R10/1000000))</f>
        <v>2.1</v>
      </c>
      <c r="H13" s="152">
        <f>IF('Crisis Indicator Data'!S10="x","x",('Crisis Indicator Data'!S10/1000000))</f>
        <v>0.9</v>
      </c>
      <c r="I13" s="152">
        <f>IF('Crisis Indicator Data'!T10="x","x",('Crisis Indicator Data'!T10/1000000))</f>
        <v>1.9</v>
      </c>
      <c r="J13" s="152">
        <f>IF('Crisis Indicator Data'!U10="x","x",('Crisis Indicator Data'!U10/1000000))</f>
        <v>0</v>
      </c>
      <c r="K13" s="244">
        <f t="shared" si="0"/>
        <v>4.0999999999999996</v>
      </c>
      <c r="L13" s="141">
        <f>IF(F13="x","x",(F13*1000000/VLOOKUP($C13,'Crisis Indicator Data'!$C$3:$H$198,5,FALSE)))</f>
        <v>0</v>
      </c>
      <c r="M13" s="141">
        <f>IF(G13="x","x",(G13*1000000/VLOOKUP($C13,'Crisis Indicator Data'!$C$3:$H$198,5,FALSE)))</f>
        <v>0.42857142857142855</v>
      </c>
      <c r="N13" s="141">
        <f>IF(H13="x","x",(H13*1000000/VLOOKUP($C13,'Crisis Indicator Data'!$C$3:$H$198,5,FALSE)))</f>
        <v>0.18367346938775511</v>
      </c>
      <c r="O13" s="141">
        <f>IF(I13="x","x",(I13*1000000/VLOOKUP($C13,'Crisis Indicator Data'!$C$3:$H$198,5,FALSE)))</f>
        <v>0.38775510204081631</v>
      </c>
      <c r="P13" s="141">
        <f>IF(J13="x","x",(J13*1000000/VLOOKUP($C13,'Crisis Indicator Data'!$C$3:$H$198,5,FALSE)))</f>
        <v>0</v>
      </c>
      <c r="Q13" s="238">
        <f t="shared" si="1"/>
        <v>4</v>
      </c>
      <c r="R13" s="238">
        <f t="shared" si="2"/>
        <v>4.05</v>
      </c>
    </row>
    <row r="14" spans="1:18" x14ac:dyDescent="0.35">
      <c r="A14" s="143" t="str">
        <f>'Crisis Indicator Data'!A11</f>
        <v>Multiple crises in Cameroon</v>
      </c>
      <c r="B14" s="144" t="str">
        <f>'Crisis Indicator Data'!B11</f>
        <v>Multiple crises country</v>
      </c>
      <c r="C14" s="144" t="str">
        <f>'Crisis Indicator Data'!C11</f>
        <v>CMR001</v>
      </c>
      <c r="D14" s="144" t="str">
        <f>'Crisis Indicator Data'!D11</f>
        <v>Cameroon</v>
      </c>
      <c r="E14" s="144" t="str">
        <f>'Crisis Indicator Data'!E11</f>
        <v>CMR</v>
      </c>
      <c r="F14" s="152">
        <f>IF('Crisis Indicator Data'!Q11="x","x",('Crisis Indicator Data'!Q11/1000000))</f>
        <v>21.533000000000001</v>
      </c>
      <c r="G14" s="152">
        <f>IF('Crisis Indicator Data'!R11="x","x",('Crisis Indicator Data'!R11/1000000))</f>
        <v>0.34300000000000003</v>
      </c>
      <c r="H14" s="152">
        <f>IF('Crisis Indicator Data'!S11="x","x",('Crisis Indicator Data'!S11/1000000))</f>
        <v>2</v>
      </c>
      <c r="I14" s="152">
        <f>IF('Crisis Indicator Data'!T11="x","x",('Crisis Indicator Data'!T11/1000000))</f>
        <v>2</v>
      </c>
      <c r="J14" s="152">
        <f>IF('Crisis Indicator Data'!U11="x","x",('Crisis Indicator Data'!U11/1000000))</f>
        <v>0</v>
      </c>
      <c r="K14" s="244">
        <f t="shared" si="0"/>
        <v>4.3</v>
      </c>
      <c r="L14" s="141">
        <f>IF(F14="x","x",(F14*1000000/VLOOKUP($C14,'Crisis Indicator Data'!$C$3:$H$198,5,FALSE)))</f>
        <v>0.8321610759004483</v>
      </c>
      <c r="M14" s="141">
        <f>IF(G14="x","x",(G14*1000000/VLOOKUP($C14,'Crisis Indicator Data'!$C$3:$H$198,5,FALSE)))</f>
        <v>1.3255526356469316E-2</v>
      </c>
      <c r="N14" s="141">
        <f>IF(H14="x","x",(H14*1000000/VLOOKUP($C14,'Crisis Indicator Data'!$C$3:$H$198,5,FALSE)))</f>
        <v>7.7291698871541192E-2</v>
      </c>
      <c r="O14" s="141">
        <f>IF(I14="x","x",(I14*1000000/VLOOKUP($C14,'Crisis Indicator Data'!$C$3:$H$198,5,FALSE)))</f>
        <v>7.7291698871541192E-2</v>
      </c>
      <c r="P14" s="141">
        <f>IF(J14="x","x",(J14*1000000/VLOOKUP($C14,'Crisis Indicator Data'!$C$3:$H$198,5,FALSE)))</f>
        <v>0</v>
      </c>
      <c r="Q14" s="238">
        <f t="shared" si="1"/>
        <v>4</v>
      </c>
      <c r="R14" s="238">
        <f t="shared" si="2"/>
        <v>4.1500000000000004</v>
      </c>
    </row>
    <row r="15" spans="1:18" x14ac:dyDescent="0.35">
      <c r="A15" s="143" t="str">
        <f>'Crisis Indicator Data'!A12</f>
        <v>Boko Haram in Cameroon</v>
      </c>
      <c r="B15" s="144" t="str">
        <f>'Crisis Indicator Data'!B12</f>
        <v>Conflict</v>
      </c>
      <c r="C15" s="144" t="str">
        <f>'Crisis Indicator Data'!C12</f>
        <v>CMR002</v>
      </c>
      <c r="D15" s="144" t="str">
        <f>'Crisis Indicator Data'!D12</f>
        <v>Cameroon</v>
      </c>
      <c r="E15" s="144" t="str">
        <f>'Crisis Indicator Data'!E12</f>
        <v>CMR</v>
      </c>
      <c r="F15" s="152">
        <f>IF('Crisis Indicator Data'!Q12="x","x",('Crisis Indicator Data'!Q12/1000000))</f>
        <v>2.4990000000000001</v>
      </c>
      <c r="G15" s="152">
        <f>IF('Crisis Indicator Data'!R12="x","x",('Crisis Indicator Data'!R12/1000000))</f>
        <v>1.3540000000000001</v>
      </c>
      <c r="H15" s="152">
        <f>IF('Crisis Indicator Data'!S12="x","x",('Crisis Indicator Data'!S12/1000000))</f>
        <v>0.61599999999999999</v>
      </c>
      <c r="I15" s="152">
        <f>IF('Crisis Indicator Data'!T12="x","x",('Crisis Indicator Data'!T12/1000000))</f>
        <v>1.4E-2</v>
      </c>
      <c r="J15" s="152">
        <f>IF('Crisis Indicator Data'!U12="x","x",('Crisis Indicator Data'!U12/1000000))</f>
        <v>0</v>
      </c>
      <c r="K15" s="244">
        <f t="shared" si="0"/>
        <v>3</v>
      </c>
      <c r="L15" s="141">
        <f>IF(F15="x","x",(F15*1000000/VLOOKUP($C15,'Crisis Indicator Data'!$C$3:$H$198,5,FALSE)))</f>
        <v>0.55743921481151015</v>
      </c>
      <c r="M15" s="141">
        <f>IF(G15="x","x",(G15*1000000/VLOOKUP($C15,'Crisis Indicator Data'!$C$3:$H$198,5,FALSE)))</f>
        <v>0.30202989069819319</v>
      </c>
      <c r="N15" s="141">
        <f>IF(H15="x","x",(H15*1000000/VLOOKUP($C15,'Crisis Indicator Data'!$C$3:$H$198,5,FALSE)))</f>
        <v>0.13740798572384563</v>
      </c>
      <c r="O15" s="141">
        <f>IF(I15="x","x",(I15*1000000/VLOOKUP($C15,'Crisis Indicator Data'!$C$3:$H$198,5,FALSE)))</f>
        <v>3.1229087664510374E-3</v>
      </c>
      <c r="P15" s="141">
        <f>IF(J15="x","x",(J15*1000000/VLOOKUP($C15,'Crisis Indicator Data'!$C$3:$H$198,5,FALSE)))</f>
        <v>0</v>
      </c>
      <c r="Q15" s="238">
        <f t="shared" si="1"/>
        <v>3</v>
      </c>
      <c r="R15" s="238">
        <f t="shared" si="2"/>
        <v>3</v>
      </c>
    </row>
    <row r="16" spans="1:18" x14ac:dyDescent="0.35">
      <c r="A16" s="143" t="str">
        <f>'Crisis Indicator Data'!A13</f>
        <v>Anglophone Crisis in Cameroon</v>
      </c>
      <c r="B16" s="144" t="str">
        <f>'Crisis Indicator Data'!B13</f>
        <v>Conflict</v>
      </c>
      <c r="C16" s="144" t="str">
        <f>'Crisis Indicator Data'!C13</f>
        <v>CMR003</v>
      </c>
      <c r="D16" s="144" t="str">
        <f>'Crisis Indicator Data'!D13</f>
        <v>Cameroon</v>
      </c>
      <c r="E16" s="144" t="str">
        <f>'Crisis Indicator Data'!E13</f>
        <v>CMR</v>
      </c>
      <c r="F16" s="152">
        <f>IF('Crisis Indicator Data'!Q13="x","x",('Crisis Indicator Data'!Q13/1000000))</f>
        <v>2.0270000000000001</v>
      </c>
      <c r="G16" s="152">
        <f>IF('Crisis Indicator Data'!R13="x","x",('Crisis Indicator Data'!R13/1000000))</f>
        <v>1.4890000000000001</v>
      </c>
      <c r="H16" s="152">
        <f>IF('Crisis Indicator Data'!S13="x","x",('Crisis Indicator Data'!S13/1000000))</f>
        <v>0.88200000000000001</v>
      </c>
      <c r="I16" s="152">
        <f>IF('Crisis Indicator Data'!T13="x","x",('Crisis Indicator Data'!T13/1000000))</f>
        <v>7.8E-2</v>
      </c>
      <c r="J16" s="152">
        <f>IF('Crisis Indicator Data'!U13="x","x",('Crisis Indicator Data'!U13/1000000))</f>
        <v>0</v>
      </c>
      <c r="K16" s="244">
        <f t="shared" si="0"/>
        <v>3.3</v>
      </c>
      <c r="L16" s="141">
        <f>IF(F16="x","x",(F16*1000000/VLOOKUP($C16,'Crisis Indicator Data'!$C$3:$H$198,5,FALSE)))</f>
        <v>0.45285969615728333</v>
      </c>
      <c r="M16" s="141">
        <f>IF(G16="x","x",(G16*1000000/VLOOKUP($C16,'Crisis Indicator Data'!$C$3:$H$198,5,FALSE)))</f>
        <v>0.33266309204647004</v>
      </c>
      <c r="N16" s="141">
        <f>IF(H16="x","x",(H16*1000000/VLOOKUP($C16,'Crisis Indicator Data'!$C$3:$H$198,5,FALSE)))</f>
        <v>0.1970509383378016</v>
      </c>
      <c r="O16" s="141">
        <f>IF(I16="x","x",(I16*1000000/VLOOKUP($C16,'Crisis Indicator Data'!$C$3:$H$198,5,FALSE)))</f>
        <v>1.7426273458445041E-2</v>
      </c>
      <c r="P16" s="141">
        <f>IF(J16="x","x",(J16*1000000/VLOOKUP($C16,'Crisis Indicator Data'!$C$3:$H$198,5,FALSE)))</f>
        <v>0</v>
      </c>
      <c r="Q16" s="238">
        <f t="shared" si="1"/>
        <v>3</v>
      </c>
      <c r="R16" s="238">
        <f t="shared" si="2"/>
        <v>3.15</v>
      </c>
    </row>
    <row r="17" spans="1:18" x14ac:dyDescent="0.35">
      <c r="A17" s="143" t="str">
        <f>'Crisis Indicator Data'!A14</f>
        <v>CAR refugees in Cameroon</v>
      </c>
      <c r="B17" s="144" t="str">
        <f>'Crisis Indicator Data'!B14</f>
        <v>International displacement</v>
      </c>
      <c r="C17" s="144" t="str">
        <f>'Crisis Indicator Data'!C14</f>
        <v>CMR004</v>
      </c>
      <c r="D17" s="144" t="str">
        <f>'Crisis Indicator Data'!D14</f>
        <v>Cameroon</v>
      </c>
      <c r="E17" s="144" t="str">
        <f>'Crisis Indicator Data'!E14</f>
        <v>CMR</v>
      </c>
      <c r="F17" s="152">
        <f>IF('Crisis Indicator Data'!Q14="x","x",('Crisis Indicator Data'!Q14/1000000))</f>
        <v>1.2490000000000001</v>
      </c>
      <c r="G17" s="152">
        <f>IF('Crisis Indicator Data'!R14="x","x",('Crisis Indicator Data'!R14/1000000))</f>
        <v>0</v>
      </c>
      <c r="H17" s="152">
        <f>IF('Crisis Indicator Data'!S14="x","x",('Crisis Indicator Data'!S14/1000000))</f>
        <v>0.316</v>
      </c>
      <c r="I17" s="152">
        <f>IF('Crisis Indicator Data'!T14="x","x",('Crisis Indicator Data'!T14/1000000))</f>
        <v>0</v>
      </c>
      <c r="J17" s="152">
        <f>IF('Crisis Indicator Data'!U14="x","x",('Crisis Indicator Data'!U14/1000000))</f>
        <v>0</v>
      </c>
      <c r="K17" s="244">
        <f t="shared" si="0"/>
        <v>2.5</v>
      </c>
      <c r="L17" s="141">
        <f>IF(F17="x","x",(F17*1000000/VLOOKUP($C17,'Crisis Indicator Data'!$C$3:$H$198,5,FALSE)))</f>
        <v>0.79808306709265175</v>
      </c>
      <c r="M17" s="141">
        <f>IF(G17="x","x",(G17*1000000/VLOOKUP($C17,'Crisis Indicator Data'!$C$3:$H$198,5,FALSE)))</f>
        <v>0</v>
      </c>
      <c r="N17" s="141">
        <f>IF(H17="x","x",(H17*1000000/VLOOKUP($C17,'Crisis Indicator Data'!$C$3:$H$198,5,FALSE)))</f>
        <v>0.20191693290734825</v>
      </c>
      <c r="O17" s="141">
        <f>IF(I17="x","x",(I17*1000000/VLOOKUP($C17,'Crisis Indicator Data'!$C$3:$H$198,5,FALSE)))</f>
        <v>0</v>
      </c>
      <c r="P17" s="141">
        <f>IF(J17="x","x",(J17*1000000/VLOOKUP($C17,'Crisis Indicator Data'!$C$3:$H$198,5,FALSE)))</f>
        <v>0</v>
      </c>
      <c r="Q17" s="238">
        <f t="shared" si="1"/>
        <v>3</v>
      </c>
      <c r="R17" s="238">
        <f t="shared" si="2"/>
        <v>2.75</v>
      </c>
    </row>
    <row r="18" spans="1:18" x14ac:dyDescent="0.35">
      <c r="A18" s="143" t="str">
        <f>'Crisis Indicator Data'!A15</f>
        <v>Complex crisis in DRC</v>
      </c>
      <c r="B18" s="144" t="str">
        <f>'Crisis Indicator Data'!B15</f>
        <v>Complex crisis</v>
      </c>
      <c r="C18" s="144" t="str">
        <f>'Crisis Indicator Data'!C15</f>
        <v>COD001</v>
      </c>
      <c r="D18" s="144" t="str">
        <f>'Crisis Indicator Data'!D15</f>
        <v>DRC</v>
      </c>
      <c r="E18" s="144" t="str">
        <f>'Crisis Indicator Data'!E15</f>
        <v>COD</v>
      </c>
      <c r="F18" s="152">
        <f>IF('Crisis Indicator Data'!Q15="x","x",('Crisis Indicator Data'!Q15/1000000))</f>
        <v>52.92</v>
      </c>
      <c r="G18" s="152">
        <f>IF('Crisis Indicator Data'!R15="x","x",('Crisis Indicator Data'!R15/1000000))</f>
        <v>30.27</v>
      </c>
      <c r="H18" s="152">
        <f>IF('Crisis Indicator Data'!S15="x","x",('Crisis Indicator Data'!S15/1000000))</f>
        <v>14.112</v>
      </c>
      <c r="I18" s="152">
        <f>IF('Crisis Indicator Data'!T15="x","x",('Crisis Indicator Data'!T15/1000000))</f>
        <v>4.7039999999999997</v>
      </c>
      <c r="J18" s="152">
        <f>IF('Crisis Indicator Data'!U15="x","x",('Crisis Indicator Data'!U15/1000000))</f>
        <v>0.78400000000000003</v>
      </c>
      <c r="K18" s="244">
        <f t="shared" si="0"/>
        <v>5</v>
      </c>
      <c r="L18" s="141">
        <f>IF(F18="x","x",(F18*1000000/VLOOKUP($C18,'Crisis Indicator Data'!$C$3:$H$198,5,FALSE)))</f>
        <v>0.51507158638544714</v>
      </c>
      <c r="M18" s="141">
        <f>IF(G18="x","x",(G18*1000000/VLOOKUP($C18,'Crisis Indicator Data'!$C$3:$H$198,5,FALSE)))</f>
        <v>0.29461861148691393</v>
      </c>
      <c r="N18" s="141">
        <f>IF(H18="x","x",(H18*1000000/VLOOKUP($C18,'Crisis Indicator Data'!$C$3:$H$198,5,FALSE)))</f>
        <v>0.13735242303611925</v>
      </c>
      <c r="O18" s="141">
        <f>IF(I18="x","x",(I18*1000000/VLOOKUP($C18,'Crisis Indicator Data'!$C$3:$H$198,5,FALSE)))</f>
        <v>4.5784141012039752E-2</v>
      </c>
      <c r="P18" s="141">
        <f>IF(J18="x","x",(J18*1000000/VLOOKUP($C18,'Crisis Indicator Data'!$C$3:$H$198,5,FALSE)))</f>
        <v>7.6306901686732913E-3</v>
      </c>
      <c r="Q18" s="238">
        <f t="shared" si="1"/>
        <v>4</v>
      </c>
      <c r="R18" s="238">
        <f t="shared" si="2"/>
        <v>4.5</v>
      </c>
    </row>
    <row r="19" spans="1:18" x14ac:dyDescent="0.35">
      <c r="A19" s="143" t="str">
        <f>'Crisis Indicator Data'!A16</f>
        <v>Complex crisis in Congo</v>
      </c>
      <c r="B19" s="144" t="str">
        <f>'Crisis Indicator Data'!B16</f>
        <v>Complex crisis</v>
      </c>
      <c r="C19" s="144" t="str">
        <f>'Crisis Indicator Data'!C16</f>
        <v>COG001</v>
      </c>
      <c r="D19" s="144" t="str">
        <f>'Crisis Indicator Data'!D16</f>
        <v>Congo</v>
      </c>
      <c r="E19" s="144" t="str">
        <f>'Crisis Indicator Data'!E16</f>
        <v>COG</v>
      </c>
      <c r="F19" s="152">
        <f>IF('Crisis Indicator Data'!Q16="x","x",('Crisis Indicator Data'!Q16/1000000))</f>
        <v>4.399</v>
      </c>
      <c r="G19" s="152">
        <f>IF('Crisis Indicator Data'!R16="x","x",('Crisis Indicator Data'!R16/1000000))</f>
        <v>0</v>
      </c>
      <c r="H19" s="152">
        <f>IF('Crisis Indicator Data'!S16="x","x",('Crisis Indicator Data'!S16/1000000))</f>
        <v>1.2</v>
      </c>
      <c r="I19" s="152">
        <f>IF('Crisis Indicator Data'!T16="x","x",('Crisis Indicator Data'!T16/1000000))</f>
        <v>0</v>
      </c>
      <c r="J19" s="152">
        <f>IF('Crisis Indicator Data'!U16="x","x",('Crisis Indicator Data'!U16/1000000))</f>
        <v>0</v>
      </c>
      <c r="K19" s="244">
        <f t="shared" si="0"/>
        <v>3.5</v>
      </c>
      <c r="L19" s="141">
        <f>IF(F19="x","x",(F19*1000000/VLOOKUP($C19,'Crisis Indicator Data'!$C$3:$H$198,5,FALSE)))</f>
        <v>0.78567601357385253</v>
      </c>
      <c r="M19" s="141">
        <f>IF(G19="x","x",(G19*1000000/VLOOKUP($C19,'Crisis Indicator Data'!$C$3:$H$198,5,FALSE)))</f>
        <v>0</v>
      </c>
      <c r="N19" s="141">
        <f>IF(H19="x","x",(H19*1000000/VLOOKUP($C19,'Crisis Indicator Data'!$C$3:$H$198,5,FALSE)))</f>
        <v>0.21432398642614753</v>
      </c>
      <c r="O19" s="141">
        <f>IF(I19="x","x",(I19*1000000/VLOOKUP($C19,'Crisis Indicator Data'!$C$3:$H$198,5,FALSE)))</f>
        <v>0</v>
      </c>
      <c r="P19" s="141">
        <f>IF(J19="x","x",(J19*1000000/VLOOKUP($C19,'Crisis Indicator Data'!$C$3:$H$198,5,FALSE)))</f>
        <v>0</v>
      </c>
      <c r="Q19" s="238">
        <f t="shared" si="1"/>
        <v>3</v>
      </c>
      <c r="R19" s="238">
        <f t="shared" si="2"/>
        <v>3.25</v>
      </c>
    </row>
    <row r="20" spans="1:18" x14ac:dyDescent="0.35">
      <c r="A20" s="143" t="str">
        <f>'Crisis Indicator Data'!A17</f>
        <v>Complex crisis in Colombia</v>
      </c>
      <c r="B20" s="144" t="str">
        <f>'Crisis Indicator Data'!B17</f>
        <v>Complex crisis</v>
      </c>
      <c r="C20" s="144" t="str">
        <f>'Crisis Indicator Data'!C17</f>
        <v>COL001</v>
      </c>
      <c r="D20" s="144" t="str">
        <f>'Crisis Indicator Data'!D17</f>
        <v>Colombia</v>
      </c>
      <c r="E20" s="144" t="str">
        <f>'Crisis Indicator Data'!E17</f>
        <v>COL</v>
      </c>
      <c r="F20" s="152">
        <f>IF('Crisis Indicator Data'!Q17="x","x",('Crisis Indicator Data'!Q17/1000000))</f>
        <v>28.484000000000002</v>
      </c>
      <c r="G20" s="152">
        <f>IF('Crisis Indicator Data'!R17="x","x",('Crisis Indicator Data'!R17/1000000))</f>
        <v>11.016</v>
      </c>
      <c r="H20" s="152">
        <f>IF('Crisis Indicator Data'!S17="x","x",('Crisis Indicator Data'!S17/1000000))</f>
        <v>5.2</v>
      </c>
      <c r="I20" s="152">
        <f>IF('Crisis Indicator Data'!T17="x","x",('Crisis Indicator Data'!T17/1000000))</f>
        <v>2.7</v>
      </c>
      <c r="J20" s="152">
        <f>IF('Crisis Indicator Data'!U17="x","x",('Crisis Indicator Data'!U17/1000000))</f>
        <v>2.9</v>
      </c>
      <c r="K20" s="244">
        <f t="shared" si="0"/>
        <v>5</v>
      </c>
      <c r="L20" s="141">
        <f>IF(F20="x","x",(F20*1000000/VLOOKUP($C20,'Crisis Indicator Data'!$C$3:$H$198,5,FALSE)))</f>
        <v>0.56628230616302189</v>
      </c>
      <c r="M20" s="141">
        <f>IF(G20="x","x",(G20*1000000/VLOOKUP($C20,'Crisis Indicator Data'!$C$3:$H$198,5,FALSE)))</f>
        <v>0.21900596421471172</v>
      </c>
      <c r="N20" s="141">
        <f>IF(H20="x","x",(H20*1000000/VLOOKUP($C20,'Crisis Indicator Data'!$C$3:$H$198,5,FALSE)))</f>
        <v>0.10337972166998012</v>
      </c>
      <c r="O20" s="141">
        <f>IF(I20="x","x",(I20*1000000/VLOOKUP($C20,'Crisis Indicator Data'!$C$3:$H$198,5,FALSE)))</f>
        <v>5.3677932405566599E-2</v>
      </c>
      <c r="P20" s="141">
        <f>IF(J20="x","x",(J20*1000000/VLOOKUP($C20,'Crisis Indicator Data'!$C$3:$H$198,5,FALSE)))</f>
        <v>5.7654075546719682E-2</v>
      </c>
      <c r="Q20" s="238">
        <f t="shared" si="1"/>
        <v>5</v>
      </c>
      <c r="R20" s="238">
        <f t="shared" si="2"/>
        <v>5</v>
      </c>
    </row>
    <row r="21" spans="1:18" x14ac:dyDescent="0.35">
      <c r="A21" s="143" t="str">
        <f>'Crisis Indicator Data'!A18</f>
        <v>Venezuela displacement in Colombia</v>
      </c>
      <c r="B21" s="144" t="str">
        <f>'Crisis Indicator Data'!B18</f>
        <v>International displacement</v>
      </c>
      <c r="C21" s="144" t="str">
        <f>'Crisis Indicator Data'!C18</f>
        <v>COL002</v>
      </c>
      <c r="D21" s="144" t="str">
        <f>'Crisis Indicator Data'!D18</f>
        <v>Colombia</v>
      </c>
      <c r="E21" s="144" t="str">
        <f>'Crisis Indicator Data'!E18</f>
        <v>COL</v>
      </c>
      <c r="F21" s="152">
        <f>IF('Crisis Indicator Data'!Q18="x","x",('Crisis Indicator Data'!Q18/1000000))</f>
        <v>16.177</v>
      </c>
      <c r="G21" s="152">
        <f>IF('Crisis Indicator Data'!R18="x","x",('Crisis Indicator Data'!R18/1000000))</f>
        <v>1.734</v>
      </c>
      <c r="H21" s="152">
        <f>IF('Crisis Indicator Data'!S18="x","x",('Crisis Indicator Data'!S18/1000000))</f>
        <v>4.0999999999999996</v>
      </c>
      <c r="I21" s="152">
        <f>IF('Crisis Indicator Data'!T18="x","x",('Crisis Indicator Data'!T18/1000000))</f>
        <v>0</v>
      </c>
      <c r="J21" s="152">
        <f>IF('Crisis Indicator Data'!U18="x","x",('Crisis Indicator Data'!U18/1000000))</f>
        <v>0</v>
      </c>
      <c r="K21" s="244">
        <f t="shared" si="0"/>
        <v>4.4000000000000004</v>
      </c>
      <c r="L21" s="141">
        <f>IF(F21="x","x",(F21*1000000/VLOOKUP($C21,'Crisis Indicator Data'!$C$3:$H$198,5,FALSE)))</f>
        <v>0.73495070646494931</v>
      </c>
      <c r="M21" s="141">
        <f>IF(G21="x","x",(G21*1000000/VLOOKUP($C21,'Crisis Indicator Data'!$C$3:$H$198,5,FALSE)))</f>
        <v>7.8778792421970834E-2</v>
      </c>
      <c r="N21" s="141">
        <f>IF(H21="x","x",(H21*1000000/VLOOKUP($C21,'Crisis Indicator Data'!$C$3:$H$198,5,FALSE)))</f>
        <v>0.1862705011130798</v>
      </c>
      <c r="O21" s="141">
        <f>IF(I21="x","x",(I21*1000000/VLOOKUP($C21,'Crisis Indicator Data'!$C$3:$H$198,5,FALSE)))</f>
        <v>0</v>
      </c>
      <c r="P21" s="141">
        <f>IF(J21="x","x",(J21*1000000/VLOOKUP($C21,'Crisis Indicator Data'!$C$3:$H$198,5,FALSE)))</f>
        <v>0</v>
      </c>
      <c r="Q21" s="238">
        <f t="shared" si="1"/>
        <v>3</v>
      </c>
      <c r="R21" s="238">
        <f t="shared" si="2"/>
        <v>3.7</v>
      </c>
    </row>
    <row r="22" spans="1:18" x14ac:dyDescent="0.35">
      <c r="A22" s="143" t="str">
        <f>'Crisis Indicator Data'!A19</f>
        <v>Nicaraguan refugees in Costa Rica</v>
      </c>
      <c r="B22" s="144" t="str">
        <f>'Crisis Indicator Data'!B19</f>
        <v>International displacement</v>
      </c>
      <c r="C22" s="144" t="str">
        <f>'Crisis Indicator Data'!C19</f>
        <v>CRI002</v>
      </c>
      <c r="D22" s="144" t="str">
        <f>'Crisis Indicator Data'!D19</f>
        <v>Costa Rica</v>
      </c>
      <c r="E22" s="144" t="str">
        <f>'Crisis Indicator Data'!E19</f>
        <v>CRI</v>
      </c>
      <c r="F22" s="152">
        <f>IF('Crisis Indicator Data'!Q19="x","x",('Crisis Indicator Data'!Q19/1000000))</f>
        <v>1.6439999999999999</v>
      </c>
      <c r="G22" s="152">
        <f>IF('Crisis Indicator Data'!R19="x","x",('Crisis Indicator Data'!R19/1000000))</f>
        <v>4.2999999999999997E-2</v>
      </c>
      <c r="H22" s="152">
        <f>IF('Crisis Indicator Data'!S19="x","x",('Crisis Indicator Data'!S19/1000000))</f>
        <v>4.2999999999999997E-2</v>
      </c>
      <c r="I22" s="152">
        <f>IF('Crisis Indicator Data'!T19="x","x",('Crisis Indicator Data'!T19/1000000))</f>
        <v>0</v>
      </c>
      <c r="J22" s="152">
        <f>IF('Crisis Indicator Data'!U19="x","x",('Crisis Indicator Data'!U19/1000000))</f>
        <v>0</v>
      </c>
      <c r="K22" s="244">
        <f t="shared" si="0"/>
        <v>1.1000000000000001</v>
      </c>
      <c r="L22" s="141">
        <f>IF(F22="x","x",(F22*1000000/VLOOKUP($C22,'Crisis Indicator Data'!$C$3:$H$198,5,FALSE)))</f>
        <v>0.95028901734104043</v>
      </c>
      <c r="M22" s="141">
        <f>IF(G22="x","x",(G22*1000000/VLOOKUP($C22,'Crisis Indicator Data'!$C$3:$H$198,5,FALSE)))</f>
        <v>2.485549132947977E-2</v>
      </c>
      <c r="N22" s="141">
        <f>IF(H22="x","x",(H22*1000000/VLOOKUP($C22,'Crisis Indicator Data'!$C$3:$H$198,5,FALSE)))</f>
        <v>2.485549132947977E-2</v>
      </c>
      <c r="O22" s="141">
        <f>IF(I22="x","x",(I22*1000000/VLOOKUP($C22,'Crisis Indicator Data'!$C$3:$H$198,5,FALSE)))</f>
        <v>0</v>
      </c>
      <c r="P22" s="141">
        <f>IF(J22="x","x",(J22*1000000/VLOOKUP($C22,'Crisis Indicator Data'!$C$3:$H$198,5,FALSE)))</f>
        <v>0</v>
      </c>
      <c r="Q22" s="238">
        <f t="shared" si="1"/>
        <v>1</v>
      </c>
      <c r="R22" s="238">
        <f t="shared" si="2"/>
        <v>1.05</v>
      </c>
    </row>
    <row r="23" spans="1:18" x14ac:dyDescent="0.35">
      <c r="A23" s="143" t="str">
        <f>'Crisis Indicator Data'!A20</f>
        <v>Multiple crises in Djibouti</v>
      </c>
      <c r="B23" s="144" t="str">
        <f>'Crisis Indicator Data'!B20</f>
        <v>Multiple crises country</v>
      </c>
      <c r="C23" s="144" t="str">
        <f>'Crisis Indicator Data'!C20</f>
        <v>DJI001</v>
      </c>
      <c r="D23" s="144" t="str">
        <f>'Crisis Indicator Data'!D20</f>
        <v>Djibouti</v>
      </c>
      <c r="E23" s="144" t="str">
        <f>'Crisis Indicator Data'!E20</f>
        <v>DJI</v>
      </c>
      <c r="F23" s="152">
        <f>IF('Crisis Indicator Data'!Q20="x","x",('Crisis Indicator Data'!Q20/1000000))</f>
        <v>0.40500000000000003</v>
      </c>
      <c r="G23" s="152">
        <f>IF('Crisis Indicator Data'!R20="x","x",('Crisis Indicator Data'!R20/1000000))</f>
        <v>0.38900000000000001</v>
      </c>
      <c r="H23" s="152">
        <f>IF('Crisis Indicator Data'!S20="x","x",('Crisis Indicator Data'!S20/1000000))</f>
        <v>0.20200000000000001</v>
      </c>
      <c r="I23" s="152">
        <f>IF('Crisis Indicator Data'!T20="x","x",('Crisis Indicator Data'!T20/1000000))</f>
        <v>2.7E-2</v>
      </c>
      <c r="J23" s="152">
        <f>IF('Crisis Indicator Data'!U20="x","x",('Crisis Indicator Data'!U20/1000000))</f>
        <v>0</v>
      </c>
      <c r="K23" s="244">
        <f t="shared" si="0"/>
        <v>2.2999999999999998</v>
      </c>
      <c r="L23" s="141">
        <f>IF(F23="x","x",(F23*1000000/VLOOKUP($C23,'Crisis Indicator Data'!$C$3:$H$198,5,FALSE)))</f>
        <v>0.39589442815249265</v>
      </c>
      <c r="M23" s="141">
        <f>IF(G23="x","x",(G23*1000000/VLOOKUP($C23,'Crisis Indicator Data'!$C$3:$H$198,5,FALSE)))</f>
        <v>0.38025415444770283</v>
      </c>
      <c r="N23" s="141">
        <f>IF(H23="x","x",(H23*1000000/VLOOKUP($C23,'Crisis Indicator Data'!$C$3:$H$198,5,FALSE)))</f>
        <v>0.19745845552297164</v>
      </c>
      <c r="O23" s="141">
        <f>IF(I23="x","x",(I23*1000000/VLOOKUP($C23,'Crisis Indicator Data'!$C$3:$H$198,5,FALSE)))</f>
        <v>2.6392961876832845E-2</v>
      </c>
      <c r="P23" s="141">
        <f>IF(J23="x","x",(J23*1000000/VLOOKUP($C23,'Crisis Indicator Data'!$C$3:$H$198,5,FALSE)))</f>
        <v>0</v>
      </c>
      <c r="Q23" s="238">
        <f t="shared" si="1"/>
        <v>3</v>
      </c>
      <c r="R23" s="238">
        <f t="shared" si="2"/>
        <v>2.65</v>
      </c>
    </row>
    <row r="24" spans="1:18" x14ac:dyDescent="0.35">
      <c r="A24" s="143" t="str">
        <f>'Crisis Indicator Data'!A21</f>
        <v>Mixed migration in Djibouti</v>
      </c>
      <c r="B24" s="144" t="str">
        <f>'Crisis Indicator Data'!B21</f>
        <v>International displacement</v>
      </c>
      <c r="C24" s="144" t="str">
        <f>'Crisis Indicator Data'!C21</f>
        <v>DJI002</v>
      </c>
      <c r="D24" s="144" t="str">
        <f>'Crisis Indicator Data'!D21</f>
        <v>Djibouti</v>
      </c>
      <c r="E24" s="144" t="str">
        <f>'Crisis Indicator Data'!E21</f>
        <v>DJI</v>
      </c>
      <c r="F24" s="152">
        <f>IF('Crisis Indicator Data'!Q21="x","x",('Crisis Indicator Data'!Q21/1000000))</f>
        <v>0.98799999999999999</v>
      </c>
      <c r="G24" s="152">
        <f>IF('Crisis Indicator Data'!R21="x","x",('Crisis Indicator Data'!R21/1000000))</f>
        <v>0</v>
      </c>
      <c r="H24" s="152">
        <f>IF('Crisis Indicator Data'!S21="x","x",('Crisis Indicator Data'!S21/1000000))</f>
        <v>3.5000000000000003E-2</v>
      </c>
      <c r="I24" s="152">
        <f>IF('Crisis Indicator Data'!T21="x","x",('Crisis Indicator Data'!T21/1000000))</f>
        <v>0</v>
      </c>
      <c r="J24" s="152">
        <f>IF('Crisis Indicator Data'!U21="x","x",('Crisis Indicator Data'!U21/1000000))</f>
        <v>0</v>
      </c>
      <c r="K24" s="244">
        <f t="shared" si="0"/>
        <v>0.9</v>
      </c>
      <c r="L24" s="141">
        <f>IF(F24="x","x",(F24*1000000/VLOOKUP($C24,'Crisis Indicator Data'!$C$3:$H$198,5,FALSE)))</f>
        <v>0.96578690127077227</v>
      </c>
      <c r="M24" s="141">
        <f>IF(G24="x","x",(G24*1000000/VLOOKUP($C24,'Crisis Indicator Data'!$C$3:$H$198,5,FALSE)))</f>
        <v>0</v>
      </c>
      <c r="N24" s="141">
        <f>IF(H24="x","x",(H24*1000000/VLOOKUP($C24,'Crisis Indicator Data'!$C$3:$H$198,5,FALSE)))</f>
        <v>3.4213098729227759E-2</v>
      </c>
      <c r="O24" s="141">
        <f>IF(I24="x","x",(I24*1000000/VLOOKUP($C24,'Crisis Indicator Data'!$C$3:$H$198,5,FALSE)))</f>
        <v>0</v>
      </c>
      <c r="P24" s="141">
        <f>IF(J24="x","x",(J24*1000000/VLOOKUP($C24,'Crisis Indicator Data'!$C$3:$H$198,5,FALSE)))</f>
        <v>0</v>
      </c>
      <c r="Q24" s="238">
        <f t="shared" si="1"/>
        <v>1</v>
      </c>
      <c r="R24" s="238">
        <f t="shared" si="2"/>
        <v>0.95</v>
      </c>
    </row>
    <row r="25" spans="1:18" x14ac:dyDescent="0.35">
      <c r="A25" s="143" t="str">
        <f>'Crisis Indicator Data'!A22</f>
        <v>Drought in Djibouti</v>
      </c>
      <c r="B25" s="144" t="str">
        <f>'Crisis Indicator Data'!B22</f>
        <v>Drought</v>
      </c>
      <c r="C25" s="144" t="str">
        <f>'Crisis Indicator Data'!C22</f>
        <v>DJI003</v>
      </c>
      <c r="D25" s="144" t="str">
        <f>'Crisis Indicator Data'!D22</f>
        <v>Djibouti</v>
      </c>
      <c r="E25" s="144" t="str">
        <f>'Crisis Indicator Data'!E22</f>
        <v>DJI</v>
      </c>
      <c r="F25" s="152">
        <f>IF('Crisis Indicator Data'!Q22="x","x",('Crisis Indicator Data'!Q22/1000000))</f>
        <v>0.44</v>
      </c>
      <c r="G25" s="152">
        <f>IF('Crisis Indicator Data'!R22="x","x",('Crisis Indicator Data'!R22/1000000))</f>
        <v>0.38900000000000001</v>
      </c>
      <c r="H25" s="152">
        <f>IF('Crisis Indicator Data'!S22="x","x",('Crisis Indicator Data'!S22/1000000))</f>
        <v>0.16700000000000001</v>
      </c>
      <c r="I25" s="152">
        <f>IF('Crisis Indicator Data'!T22="x","x",('Crisis Indicator Data'!T22/1000000))</f>
        <v>2.7E-2</v>
      </c>
      <c r="J25" s="152">
        <f>IF('Crisis Indicator Data'!U22="x","x",('Crisis Indicator Data'!U22/1000000))</f>
        <v>0</v>
      </c>
      <c r="K25" s="244">
        <f t="shared" si="0"/>
        <v>2.1</v>
      </c>
      <c r="L25" s="141">
        <f>IF(F25="x","x",(F25*1000000/VLOOKUP($C25,'Crisis Indicator Data'!$C$3:$H$198,5,FALSE)))</f>
        <v>0.43010752688172044</v>
      </c>
      <c r="M25" s="141">
        <f>IF(G25="x","x",(G25*1000000/VLOOKUP($C25,'Crisis Indicator Data'!$C$3:$H$198,5,FALSE)))</f>
        <v>0.38025415444770283</v>
      </c>
      <c r="N25" s="141">
        <f>IF(H25="x","x",(H25*1000000/VLOOKUP($C25,'Crisis Indicator Data'!$C$3:$H$198,5,FALSE)))</f>
        <v>0.16324535679374388</v>
      </c>
      <c r="O25" s="141">
        <f>IF(I25="x","x",(I25*1000000/VLOOKUP($C25,'Crisis Indicator Data'!$C$3:$H$198,5,FALSE)))</f>
        <v>2.6392961876832845E-2</v>
      </c>
      <c r="P25" s="141">
        <f>IF(J25="x","x",(J25*1000000/VLOOKUP($C25,'Crisis Indicator Data'!$C$3:$H$198,5,FALSE)))</f>
        <v>0</v>
      </c>
      <c r="Q25" s="238">
        <f t="shared" si="1"/>
        <v>3</v>
      </c>
      <c r="R25" s="238">
        <f t="shared" si="2"/>
        <v>2.5499999999999998</v>
      </c>
    </row>
    <row r="26" spans="1:18" x14ac:dyDescent="0.35">
      <c r="A26" s="143" t="str">
        <f>'Crisis Indicator Data'!A23</f>
        <v>Mixed migration flows in Algeria</v>
      </c>
      <c r="B26" s="144" t="str">
        <f>'Crisis Indicator Data'!B23</f>
        <v>International displacement</v>
      </c>
      <c r="C26" s="144" t="str">
        <f>'Crisis Indicator Data'!C23</f>
        <v>DZA002</v>
      </c>
      <c r="D26" s="144" t="str">
        <f>'Crisis Indicator Data'!D23</f>
        <v>Algeria</v>
      </c>
      <c r="E26" s="144" t="str">
        <f>'Crisis Indicator Data'!E23</f>
        <v>DZA</v>
      </c>
      <c r="F26" s="152" t="str">
        <f>IF('Crisis Indicator Data'!Q23="x","x",('Crisis Indicator Data'!Q23/1000000))</f>
        <v>x</v>
      </c>
      <c r="G26" s="152" t="str">
        <f>IF('Crisis Indicator Data'!R23="x","x",('Crisis Indicator Data'!R23/1000000))</f>
        <v>x</v>
      </c>
      <c r="H26" s="152" t="str">
        <f>IF('Crisis Indicator Data'!S23="x","x",('Crisis Indicator Data'!S23/1000000))</f>
        <v>x</v>
      </c>
      <c r="I26" s="152" t="str">
        <f>IF('Crisis Indicator Data'!T23="x","x",('Crisis Indicator Data'!T23/1000000))</f>
        <v>x</v>
      </c>
      <c r="J26" s="152" t="str">
        <f>IF('Crisis Indicator Data'!U23="x","x",('Crisis Indicator Data'!U23/1000000))</f>
        <v>x</v>
      </c>
      <c r="K26" s="244" t="str">
        <f t="shared" si="0"/>
        <v>x</v>
      </c>
      <c r="L26" s="141" t="str">
        <f>IF(F26="x","x",(F26*1000000/VLOOKUP($C26,'Crisis Indicator Data'!$C$3:$H$198,5,FALSE)))</f>
        <v>x</v>
      </c>
      <c r="M26" s="141" t="str">
        <f>IF(G26="x","x",(G26*1000000/VLOOKUP($C26,'Crisis Indicator Data'!$C$3:$H$198,5,FALSE)))</f>
        <v>x</v>
      </c>
      <c r="N26" s="141" t="str">
        <f>IF(H26="x","x",(H26*1000000/VLOOKUP($C26,'Crisis Indicator Data'!$C$3:$H$198,5,FALSE)))</f>
        <v>x</v>
      </c>
      <c r="O26" s="141" t="str">
        <f>IF(I26="x","x",(I26*1000000/VLOOKUP($C26,'Crisis Indicator Data'!$C$3:$H$198,5,FALSE)))</f>
        <v>x</v>
      </c>
      <c r="P26" s="141" t="str">
        <f>IF(J26="x","x",(J26*1000000/VLOOKUP($C26,'Crisis Indicator Data'!$C$3:$H$198,5,FALSE)))</f>
        <v>x</v>
      </c>
      <c r="Q26" s="238" t="str">
        <f t="shared" si="1"/>
        <v>x</v>
      </c>
      <c r="R26" s="238" t="str">
        <f t="shared" si="2"/>
        <v>x</v>
      </c>
    </row>
    <row r="27" spans="1:18" x14ac:dyDescent="0.35">
      <c r="A27" s="143" t="str">
        <f>'Crisis Indicator Data'!A24</f>
        <v>Sahrawi refugees in Algeria</v>
      </c>
      <c r="B27" s="144" t="str">
        <f>'Crisis Indicator Data'!B24</f>
        <v>International displacement</v>
      </c>
      <c r="C27" s="144" t="str">
        <f>'Crisis Indicator Data'!C24</f>
        <v>DZA003</v>
      </c>
      <c r="D27" s="144" t="str">
        <f>'Crisis Indicator Data'!D24</f>
        <v>Algeria</v>
      </c>
      <c r="E27" s="144" t="str">
        <f>'Crisis Indicator Data'!E24</f>
        <v>DZA</v>
      </c>
      <c r="F27" s="152">
        <f>IF('Crisis Indicator Data'!Q24="x","x",('Crisis Indicator Data'!Q24/1000000))</f>
        <v>4.9000000000000002E-2</v>
      </c>
      <c r="G27" s="152">
        <f>IF('Crisis Indicator Data'!R24="x","x",('Crisis Indicator Data'!R24/1000000))</f>
        <v>8.4000000000000005E-2</v>
      </c>
      <c r="H27" s="152">
        <f>IF('Crisis Indicator Data'!S24="x","x",('Crisis Indicator Data'!S24/1000000))</f>
        <v>0.09</v>
      </c>
      <c r="I27" s="152">
        <f>IF('Crisis Indicator Data'!T24="x","x",('Crisis Indicator Data'!T24/1000000))</f>
        <v>0</v>
      </c>
      <c r="J27" s="152">
        <f>IF('Crisis Indicator Data'!U24="x","x",('Crisis Indicator Data'!U24/1000000))</f>
        <v>0</v>
      </c>
      <c r="K27" s="244">
        <f t="shared" si="0"/>
        <v>1.6</v>
      </c>
      <c r="L27" s="141">
        <f>IF(F27="x","x",(F27*1000000/VLOOKUP($C27,'Crisis Indicator Data'!$C$3:$H$198,5,FALSE)))</f>
        <v>0.21973094170403587</v>
      </c>
      <c r="M27" s="141">
        <f>IF(G27="x","x",(G27*1000000/VLOOKUP($C27,'Crisis Indicator Data'!$C$3:$H$198,5,FALSE)))</f>
        <v>0.37668161434977576</v>
      </c>
      <c r="N27" s="141">
        <f>IF(H27="x","x",(H27*1000000/VLOOKUP($C27,'Crisis Indicator Data'!$C$3:$H$198,5,FALSE)))</f>
        <v>0.40358744394618834</v>
      </c>
      <c r="O27" s="141">
        <f>IF(I27="x","x",(I27*1000000/VLOOKUP($C27,'Crisis Indicator Data'!$C$3:$H$198,5,FALSE)))</f>
        <v>0</v>
      </c>
      <c r="P27" s="141">
        <f>IF(J27="x","x",(J27*1000000/VLOOKUP($C27,'Crisis Indicator Data'!$C$3:$H$198,5,FALSE)))</f>
        <v>0</v>
      </c>
      <c r="Q27" s="238">
        <f t="shared" si="1"/>
        <v>3</v>
      </c>
      <c r="R27" s="238">
        <f t="shared" si="2"/>
        <v>2.2999999999999998</v>
      </c>
    </row>
    <row r="28" spans="1:18" x14ac:dyDescent="0.35">
      <c r="A28" s="143" t="str">
        <f>'Crisis Indicator Data'!A25</f>
        <v>Multiple crises in Algeria</v>
      </c>
      <c r="B28" s="144" t="str">
        <f>'Crisis Indicator Data'!B25</f>
        <v>Multiple crises country</v>
      </c>
      <c r="C28" s="144" t="str">
        <f>'Crisis Indicator Data'!C25</f>
        <v>DZA004</v>
      </c>
      <c r="D28" s="144" t="str">
        <f>'Crisis Indicator Data'!D25</f>
        <v>Algeria</v>
      </c>
      <c r="E28" s="144" t="str">
        <f>'Crisis Indicator Data'!E25</f>
        <v>DZA</v>
      </c>
      <c r="F28" s="152" t="str">
        <f>IF('Crisis Indicator Data'!Q25="x","x",('Crisis Indicator Data'!Q25/1000000))</f>
        <v>x</v>
      </c>
      <c r="G28" s="152" t="str">
        <f>IF('Crisis Indicator Data'!R25="x","x",('Crisis Indicator Data'!R25/1000000))</f>
        <v>x</v>
      </c>
      <c r="H28" s="152" t="str">
        <f>IF('Crisis Indicator Data'!S25="x","x",('Crisis Indicator Data'!S25/1000000))</f>
        <v>x</v>
      </c>
      <c r="I28" s="152" t="str">
        <f>IF('Crisis Indicator Data'!T25="x","x",('Crisis Indicator Data'!T25/1000000))</f>
        <v>x</v>
      </c>
      <c r="J28" s="152" t="str">
        <f>IF('Crisis Indicator Data'!U25="x","x",('Crisis Indicator Data'!U25/1000000))</f>
        <v>x</v>
      </c>
      <c r="K28" s="244" t="str">
        <f t="shared" si="0"/>
        <v>x</v>
      </c>
      <c r="L28" s="141" t="str">
        <f>IF(F28="x","x",(F28*1000000/VLOOKUP($C28,'Crisis Indicator Data'!$C$3:$H$198,5,FALSE)))</f>
        <v>x</v>
      </c>
      <c r="M28" s="141" t="str">
        <f>IF(G28="x","x",(G28*1000000/VLOOKUP($C28,'Crisis Indicator Data'!$C$3:$H$198,5,FALSE)))</f>
        <v>x</v>
      </c>
      <c r="N28" s="141" t="str">
        <f>IF(H28="x","x",(H28*1000000/VLOOKUP($C28,'Crisis Indicator Data'!$C$3:$H$198,5,FALSE)))</f>
        <v>x</v>
      </c>
      <c r="O28" s="141" t="str">
        <f>IF(I28="x","x",(I28*1000000/VLOOKUP($C28,'Crisis Indicator Data'!$C$3:$H$198,5,FALSE)))</f>
        <v>x</v>
      </c>
      <c r="P28" s="141" t="str">
        <f>IF(J28="x","x",(J28*1000000/VLOOKUP($C28,'Crisis Indicator Data'!$C$3:$H$198,5,FALSE)))</f>
        <v>x</v>
      </c>
      <c r="Q28" s="238" t="str">
        <f t="shared" si="1"/>
        <v>x</v>
      </c>
      <c r="R28" s="238" t="str">
        <f t="shared" si="2"/>
        <v>x</v>
      </c>
    </row>
    <row r="29" spans="1:18" x14ac:dyDescent="0.35">
      <c r="A29" s="143" t="str">
        <f>'Crisis Indicator Data'!A26</f>
        <v>Venezuela displacement in Ecuador</v>
      </c>
      <c r="B29" s="144" t="str">
        <f>'Crisis Indicator Data'!B26</f>
        <v>International displacement</v>
      </c>
      <c r="C29" s="144" t="str">
        <f>'Crisis Indicator Data'!C26</f>
        <v>ECU002</v>
      </c>
      <c r="D29" s="144" t="str">
        <f>'Crisis Indicator Data'!D26</f>
        <v>Ecuador</v>
      </c>
      <c r="E29" s="144" t="str">
        <f>'Crisis Indicator Data'!E26</f>
        <v>ECU</v>
      </c>
      <c r="F29" s="152">
        <f>IF('Crisis Indicator Data'!Q26="x","x",('Crisis Indicator Data'!Q26/1000000))</f>
        <v>4.8170000000000002</v>
      </c>
      <c r="G29" s="152">
        <f>IF('Crisis Indicator Data'!R26="x","x",('Crisis Indicator Data'!R26/1000000))</f>
        <v>0.20899999999999999</v>
      </c>
      <c r="H29" s="152">
        <f>IF('Crisis Indicator Data'!S26="x","x",('Crisis Indicator Data'!S26/1000000))</f>
        <v>0.41599999999999998</v>
      </c>
      <c r="I29" s="152">
        <f>IF('Crisis Indicator Data'!T26="x","x",('Crisis Indicator Data'!T26/1000000))</f>
        <v>0</v>
      </c>
      <c r="J29" s="152">
        <f>IF('Crisis Indicator Data'!U26="x","x",('Crisis Indicator Data'!U26/1000000))</f>
        <v>0</v>
      </c>
      <c r="K29" s="244">
        <f t="shared" si="0"/>
        <v>2.7</v>
      </c>
      <c r="L29" s="141">
        <f>IF(F29="x","x",(F29*1000000/VLOOKUP($C29,'Crisis Indicator Data'!$C$3:$H$198,5,FALSE)))</f>
        <v>0.88531519941187287</v>
      </c>
      <c r="M29" s="141">
        <f>IF(G29="x","x",(G29*1000000/VLOOKUP($C29,'Crisis Indicator Data'!$C$3:$H$198,5,FALSE)))</f>
        <v>3.8412056607241313E-2</v>
      </c>
      <c r="N29" s="141">
        <f>IF(H29="x","x",(H29*1000000/VLOOKUP($C29,'Crisis Indicator Data'!$C$3:$H$198,5,FALSE)))</f>
        <v>7.6456533725418122E-2</v>
      </c>
      <c r="O29" s="141">
        <f>IF(I29="x","x",(I29*1000000/VLOOKUP($C29,'Crisis Indicator Data'!$C$3:$H$198,5,FALSE)))</f>
        <v>0</v>
      </c>
      <c r="P29" s="141">
        <f>IF(J29="x","x",(J29*1000000/VLOOKUP($C29,'Crisis Indicator Data'!$C$3:$H$198,5,FALSE)))</f>
        <v>0</v>
      </c>
      <c r="Q29" s="238">
        <f t="shared" si="1"/>
        <v>3</v>
      </c>
      <c r="R29" s="238">
        <f t="shared" si="2"/>
        <v>2.85</v>
      </c>
    </row>
    <row r="30" spans="1:18" x14ac:dyDescent="0.35">
      <c r="A30" s="143" t="str">
        <f>'Crisis Indicator Data'!A27</f>
        <v>Syrian Refugee Crisis in Egypt</v>
      </c>
      <c r="B30" s="144" t="str">
        <f>'Crisis Indicator Data'!B27</f>
        <v>International displacement</v>
      </c>
      <c r="C30" s="144" t="str">
        <f>'Crisis Indicator Data'!C27</f>
        <v>EGY002</v>
      </c>
      <c r="D30" s="144" t="str">
        <f>'Crisis Indicator Data'!D27</f>
        <v>Egypt</v>
      </c>
      <c r="E30" s="144" t="str">
        <f>'Crisis Indicator Data'!E27</f>
        <v>EGY</v>
      </c>
      <c r="F30" s="152">
        <f>IF('Crisis Indicator Data'!Q27="x","x",('Crisis Indicator Data'!Q27/1000000))</f>
        <v>21.861000000000001</v>
      </c>
      <c r="G30" s="152">
        <f>IF('Crisis Indicator Data'!R27="x","x",('Crisis Indicator Data'!R27/1000000))</f>
        <v>0.93600000000000005</v>
      </c>
      <c r="H30" s="152">
        <f>IF('Crisis Indicator Data'!S27="x","x",('Crisis Indicator Data'!S27/1000000))</f>
        <v>0.16500000000000001</v>
      </c>
      <c r="I30" s="152">
        <f>IF('Crisis Indicator Data'!T27="x","x",('Crisis Indicator Data'!T27/1000000))</f>
        <v>0.33800000000000002</v>
      </c>
      <c r="J30" s="152">
        <f>IF('Crisis Indicator Data'!U27="x","x",('Crisis Indicator Data'!U27/1000000))</f>
        <v>0</v>
      </c>
      <c r="K30" s="244">
        <f t="shared" si="0"/>
        <v>2.8</v>
      </c>
      <c r="L30" s="141">
        <f>IF(F30="x","x",(F30*1000000/VLOOKUP($C30,'Crisis Indicator Data'!$C$3:$H$198,5,FALSE)))</f>
        <v>0.9382403433476395</v>
      </c>
      <c r="M30" s="141">
        <f>IF(G30="x","x",(G30*1000000/VLOOKUP($C30,'Crisis Indicator Data'!$C$3:$H$198,5,FALSE)))</f>
        <v>4.0171673819742487E-2</v>
      </c>
      <c r="N30" s="141">
        <f>IF(H30="x","x",(H30*1000000/VLOOKUP($C30,'Crisis Indicator Data'!$C$3:$H$198,5,FALSE)))</f>
        <v>7.0815450643776827E-3</v>
      </c>
      <c r="O30" s="141">
        <f>IF(I30="x","x",(I30*1000000/VLOOKUP($C30,'Crisis Indicator Data'!$C$3:$H$198,5,FALSE)))</f>
        <v>1.4506437768240343E-2</v>
      </c>
      <c r="P30" s="141">
        <f>IF(J30="x","x",(J30*1000000/VLOOKUP($C30,'Crisis Indicator Data'!$C$3:$H$198,5,FALSE)))</f>
        <v>0</v>
      </c>
      <c r="Q30" s="238">
        <f t="shared" si="1"/>
        <v>2</v>
      </c>
      <c r="R30" s="238">
        <f t="shared" si="2"/>
        <v>2.4</v>
      </c>
    </row>
    <row r="31" spans="1:18" x14ac:dyDescent="0.35">
      <c r="A31" s="143" t="str">
        <f>'Crisis Indicator Data'!A28</f>
        <v>Complex crisis in Eritrea</v>
      </c>
      <c r="B31" s="144" t="str">
        <f>'Crisis Indicator Data'!B28</f>
        <v>Complex crisis</v>
      </c>
      <c r="C31" s="144" t="str">
        <f>'Crisis Indicator Data'!C28</f>
        <v>ERI001</v>
      </c>
      <c r="D31" s="144" t="str">
        <f>'Crisis Indicator Data'!D28</f>
        <v>Eritrea</v>
      </c>
      <c r="E31" s="144" t="str">
        <f>'Crisis Indicator Data'!E28</f>
        <v>ERI</v>
      </c>
      <c r="F31" s="152">
        <f>IF('Crisis Indicator Data'!Q28="x","x",('Crisis Indicator Data'!Q28/1000000))</f>
        <v>0.64500000000000002</v>
      </c>
      <c r="G31" s="152">
        <f>IF('Crisis Indicator Data'!R28="x","x",('Crisis Indicator Data'!R28/1000000))</f>
        <v>0</v>
      </c>
      <c r="H31" s="152">
        <f>IF('Crisis Indicator Data'!S28="x","x",('Crisis Indicator Data'!S28/1000000))</f>
        <v>2.5819999999999999</v>
      </c>
      <c r="I31" s="152">
        <f>IF('Crisis Indicator Data'!T28="x","x",('Crisis Indicator Data'!T28/1000000))</f>
        <v>0</v>
      </c>
      <c r="J31" s="152">
        <f>IF('Crisis Indicator Data'!U28="x","x",('Crisis Indicator Data'!U28/1000000))</f>
        <v>0</v>
      </c>
      <c r="K31" s="244">
        <f t="shared" si="0"/>
        <v>4</v>
      </c>
      <c r="L31" s="141">
        <f>IF(F31="x","x",(F31*1000000/VLOOKUP($C31,'Crisis Indicator Data'!$C$3:$H$198,5,FALSE)))</f>
        <v>0.19987604586303068</v>
      </c>
      <c r="M31" s="141">
        <f>IF(G31="x","x",(G31*1000000/VLOOKUP($C31,'Crisis Indicator Data'!$C$3:$H$198,5,FALSE)))</f>
        <v>0</v>
      </c>
      <c r="N31" s="141">
        <f>IF(H31="x","x",(H31*1000000/VLOOKUP($C31,'Crisis Indicator Data'!$C$3:$H$198,5,FALSE)))</f>
        <v>0.80012395413696935</v>
      </c>
      <c r="O31" s="141">
        <f>IF(I31="x","x",(I31*1000000/VLOOKUP($C31,'Crisis Indicator Data'!$C$3:$H$198,5,FALSE)))</f>
        <v>0</v>
      </c>
      <c r="P31" s="141">
        <f>IF(J31="x","x",(J31*1000000/VLOOKUP($C31,'Crisis Indicator Data'!$C$3:$H$198,5,FALSE)))</f>
        <v>0</v>
      </c>
      <c r="Q31" s="238">
        <f t="shared" si="1"/>
        <v>3</v>
      </c>
      <c r="R31" s="238">
        <f t="shared" si="2"/>
        <v>3.5</v>
      </c>
    </row>
    <row r="32" spans="1:18" x14ac:dyDescent="0.35">
      <c r="A32" s="143" t="str">
        <f>'Crisis Indicator Data'!A29</f>
        <v>Mixed migration flows in spain</v>
      </c>
      <c r="B32" s="144" t="str">
        <f>'Crisis Indicator Data'!B29</f>
        <v>International displacement</v>
      </c>
      <c r="C32" s="144" t="str">
        <f>'Crisis Indicator Data'!C29</f>
        <v>ESP002</v>
      </c>
      <c r="D32" s="144" t="str">
        <f>'Crisis Indicator Data'!D29</f>
        <v>Spain</v>
      </c>
      <c r="E32" s="144" t="str">
        <f>'Crisis Indicator Data'!E29</f>
        <v>ESP</v>
      </c>
      <c r="F32" s="152">
        <f>IF('Crisis Indicator Data'!Q29="x","x",('Crisis Indicator Data'!Q29/1000000))</f>
        <v>11.868</v>
      </c>
      <c r="G32" s="152">
        <f>IF('Crisis Indicator Data'!R29="x","x",('Crisis Indicator Data'!R29/1000000))</f>
        <v>0</v>
      </c>
      <c r="H32" s="152">
        <f>IF('Crisis Indicator Data'!S29="x","x",('Crisis Indicator Data'!S29/1000000))</f>
        <v>0.115</v>
      </c>
      <c r="I32" s="152">
        <f>IF('Crisis Indicator Data'!T29="x","x",('Crisis Indicator Data'!T29/1000000))</f>
        <v>0</v>
      </c>
      <c r="J32" s="152">
        <f>IF('Crisis Indicator Data'!U29="x","x",('Crisis Indicator Data'!U29/1000000))</f>
        <v>0</v>
      </c>
      <c r="K32" s="244">
        <f t="shared" si="0"/>
        <v>1.8</v>
      </c>
      <c r="L32" s="141">
        <f>IF(F32="x","x",(F32*1000000/VLOOKUP($C32,'Crisis Indicator Data'!$C$3:$H$198,5,FALSE)))</f>
        <v>0.99040307101727443</v>
      </c>
      <c r="M32" s="141">
        <f>IF(G32="x","x",(G32*1000000/VLOOKUP($C32,'Crisis Indicator Data'!$C$3:$H$198,5,FALSE)))</f>
        <v>0</v>
      </c>
      <c r="N32" s="141">
        <f>IF(H32="x","x",(H32*1000000/VLOOKUP($C32,'Crisis Indicator Data'!$C$3:$H$198,5,FALSE)))</f>
        <v>9.5969289827255271E-3</v>
      </c>
      <c r="O32" s="141">
        <f>IF(I32="x","x",(I32*1000000/VLOOKUP($C32,'Crisis Indicator Data'!$C$3:$H$198,5,FALSE)))</f>
        <v>0</v>
      </c>
      <c r="P32" s="141">
        <f>IF(J32="x","x",(J32*1000000/VLOOKUP($C32,'Crisis Indicator Data'!$C$3:$H$198,5,FALSE)))</f>
        <v>0</v>
      </c>
      <c r="Q32" s="238">
        <f t="shared" si="1"/>
        <v>1</v>
      </c>
      <c r="R32" s="238">
        <f t="shared" si="2"/>
        <v>1.4</v>
      </c>
    </row>
    <row r="33" spans="1:18" x14ac:dyDescent="0.35">
      <c r="A33" s="143" t="str">
        <f>'Crisis Indicator Data'!A30</f>
        <v>Complex crisis in Ethiopia</v>
      </c>
      <c r="B33" s="144" t="str">
        <f>'Crisis Indicator Data'!B30</f>
        <v>Complex crisis</v>
      </c>
      <c r="C33" s="144" t="str">
        <f>'Crisis Indicator Data'!C30</f>
        <v>ETH001</v>
      </c>
      <c r="D33" s="144" t="str">
        <f>'Crisis Indicator Data'!D30</f>
        <v>Ethiopia</v>
      </c>
      <c r="E33" s="144" t="str">
        <f>'Crisis Indicator Data'!E30</f>
        <v>ETH</v>
      </c>
      <c r="F33" s="152">
        <f>IF('Crisis Indicator Data'!Q30="x","x",('Crisis Indicator Data'!Q30/1000000))</f>
        <v>0</v>
      </c>
      <c r="G33" s="152">
        <f>IF('Crisis Indicator Data'!R30="x","x",('Crisis Indicator Data'!R30/1000000))</f>
        <v>80.2</v>
      </c>
      <c r="H33" s="152">
        <f>IF('Crisis Indicator Data'!S30="x","x",('Crisis Indicator Data'!S30/1000000))</f>
        <v>0.92500000000000004</v>
      </c>
      <c r="I33" s="152">
        <f>IF('Crisis Indicator Data'!T30="x","x",('Crisis Indicator Data'!T30/1000000))</f>
        <v>17.149999999999999</v>
      </c>
      <c r="J33" s="152">
        <f>IF('Crisis Indicator Data'!U30="x","x",('Crisis Indicator Data'!U30/1000000))</f>
        <v>5.4249999999999998</v>
      </c>
      <c r="K33" s="244">
        <f t="shared" si="0"/>
        <v>5</v>
      </c>
      <c r="L33" s="141">
        <f>IF(F33="x","x",(F33*1000000/VLOOKUP($C33,'Crisis Indicator Data'!$C$3:$H$198,5,FALSE)))</f>
        <v>0</v>
      </c>
      <c r="M33" s="141">
        <f>IF(G33="x","x",(G33*1000000/VLOOKUP($C33,'Crisis Indicator Data'!$C$3:$H$198,5,FALSE)))</f>
        <v>0.77338476374156218</v>
      </c>
      <c r="N33" s="141">
        <f>IF(H33="x","x",(H33*1000000/VLOOKUP($C33,'Crisis Indicator Data'!$C$3:$H$198,5,FALSE)))</f>
        <v>8.9199614271938277E-3</v>
      </c>
      <c r="O33" s="141">
        <f>IF(I33="x","x",(I33*1000000/VLOOKUP($C33,'Crisis Indicator Data'!$C$3:$H$198,5,FALSE)))</f>
        <v>0.16538090646094503</v>
      </c>
      <c r="P33" s="141">
        <f>IF(J33="x","x",(J33*1000000/VLOOKUP($C33,'Crisis Indicator Data'!$C$3:$H$198,5,FALSE)))</f>
        <v>5.2314368370298937E-2</v>
      </c>
      <c r="Q33" s="238">
        <f t="shared" si="1"/>
        <v>5</v>
      </c>
      <c r="R33" s="238">
        <f t="shared" si="2"/>
        <v>5</v>
      </c>
    </row>
    <row r="34" spans="1:18" x14ac:dyDescent="0.35">
      <c r="A34" s="143" t="str">
        <f>'Crisis Indicator Data'!A31</f>
        <v>Flood Crisis in Ethiopia</v>
      </c>
      <c r="B34" s="144" t="str">
        <f>'Crisis Indicator Data'!B31</f>
        <v>Flood</v>
      </c>
      <c r="C34" s="144" t="str">
        <f>'Crisis Indicator Data'!C31</f>
        <v>ETH002</v>
      </c>
      <c r="D34" s="144" t="str">
        <f>'Crisis Indicator Data'!D31</f>
        <v>Ethiopia</v>
      </c>
      <c r="E34" s="144" t="str">
        <f>'Crisis Indicator Data'!E31</f>
        <v>ETH</v>
      </c>
      <c r="F34" s="152">
        <f>IF('Crisis Indicator Data'!Q31="x","x",('Crisis Indicator Data'!Q31/1000000))</f>
        <v>87.382999999999996</v>
      </c>
      <c r="G34" s="152">
        <f>IF('Crisis Indicator Data'!R31="x","x",('Crisis Indicator Data'!R31/1000000))</f>
        <v>0.40300000000000002</v>
      </c>
      <c r="H34" s="152">
        <f>IF('Crisis Indicator Data'!S31="x","x",('Crisis Indicator Data'!S31/1000000))</f>
        <v>0.214</v>
      </c>
      <c r="I34" s="152">
        <f>IF('Crisis Indicator Data'!T31="x","x",('Crisis Indicator Data'!T31/1000000))</f>
        <v>0</v>
      </c>
      <c r="J34" s="152">
        <f>IF('Crisis Indicator Data'!U31="x","x",('Crisis Indicator Data'!U31/1000000))</f>
        <v>0</v>
      </c>
      <c r="K34" s="244">
        <f t="shared" si="0"/>
        <v>2.2000000000000002</v>
      </c>
      <c r="L34" s="141">
        <f>IF(F34="x","x",(F34*1000000/VLOOKUP($C34,'Crisis Indicator Data'!$C$3:$H$198,5,FALSE)))</f>
        <v>0.99298863636363632</v>
      </c>
      <c r="M34" s="141">
        <f>IF(G34="x","x",(G34*1000000/VLOOKUP($C34,'Crisis Indicator Data'!$C$3:$H$198,5,FALSE)))</f>
        <v>4.5795454545454542E-3</v>
      </c>
      <c r="N34" s="141">
        <f>IF(H34="x","x",(H34*1000000/VLOOKUP($C34,'Crisis Indicator Data'!$C$3:$H$198,5,FALSE)))</f>
        <v>2.4318181818181817E-3</v>
      </c>
      <c r="O34" s="141">
        <f>IF(I34="x","x",(I34*1000000/VLOOKUP($C34,'Crisis Indicator Data'!$C$3:$H$198,5,FALSE)))</f>
        <v>0</v>
      </c>
      <c r="P34" s="141">
        <f>IF(J34="x","x",(J34*1000000/VLOOKUP($C34,'Crisis Indicator Data'!$C$3:$H$198,5,FALSE)))</f>
        <v>0</v>
      </c>
      <c r="Q34" s="238">
        <f t="shared" si="1"/>
        <v>1</v>
      </c>
      <c r="R34" s="238">
        <f t="shared" si="2"/>
        <v>1.6</v>
      </c>
    </row>
    <row r="35" spans="1:18" x14ac:dyDescent="0.35">
      <c r="A35" s="143" t="str">
        <f>'Crisis Indicator Data'!A32</f>
        <v>International Displacement</v>
      </c>
      <c r="B35" s="144" t="str">
        <f>'Crisis Indicator Data'!B32</f>
        <v>International displacement</v>
      </c>
      <c r="C35" s="144" t="str">
        <f>'Crisis Indicator Data'!C32</f>
        <v>ETH003</v>
      </c>
      <c r="D35" s="144" t="str">
        <f>'Crisis Indicator Data'!D32</f>
        <v>Ethiopia</v>
      </c>
      <c r="E35" s="144" t="str">
        <f>'Crisis Indicator Data'!E32</f>
        <v>ETH</v>
      </c>
      <c r="F35" s="153">
        <f>IF('Crisis Indicator Data'!Q32="x","x",('Crisis Indicator Data'!Q32/1000000))</f>
        <v>86</v>
      </c>
      <c r="G35" s="153">
        <f>IF('Crisis Indicator Data'!R32="x","x",('Crisis Indicator Data'!R32/1000000))</f>
        <v>16.905000000000001</v>
      </c>
      <c r="H35" s="153">
        <f>IF('Crisis Indicator Data'!S32="x","x",('Crisis Indicator Data'!S32/1000000))</f>
        <v>0.79500000000000004</v>
      </c>
      <c r="I35" s="153">
        <f>IF('Crisis Indicator Data'!T32="x","x",('Crisis Indicator Data'!T32/1000000))</f>
        <v>0</v>
      </c>
      <c r="J35" s="153">
        <f>IF('Crisis Indicator Data'!U32="x","x",('Crisis Indicator Data'!U32/1000000))</f>
        <v>0</v>
      </c>
      <c r="K35" s="244">
        <f t="shared" si="0"/>
        <v>3.2</v>
      </c>
      <c r="L35" s="141">
        <f>IF(F35="x","x",(F35*1000000/VLOOKUP($C35,'Crisis Indicator Data'!$C$3:$H$198,5,FALSE)))</f>
        <v>0.82931533269045321</v>
      </c>
      <c r="M35" s="141">
        <f>IF(G35="x","x",(G35*1000000/VLOOKUP($C35,'Crisis Indicator Data'!$C$3:$H$198,5,FALSE)))</f>
        <v>0.16301832208293154</v>
      </c>
      <c r="N35" s="141">
        <f>IF(H35="x","x",(H35*1000000/VLOOKUP($C35,'Crisis Indicator Data'!$C$3:$H$198,5,FALSE)))</f>
        <v>7.6663452266152359E-3</v>
      </c>
      <c r="O35" s="141">
        <f>IF(I35="x","x",(I35*1000000/VLOOKUP($C35,'Crisis Indicator Data'!$C$3:$H$198,5,FALSE)))</f>
        <v>0</v>
      </c>
      <c r="P35" s="141">
        <f>IF(J35="x","x",(J35*1000000/VLOOKUP($C35,'Crisis Indicator Data'!$C$3:$H$198,5,FALSE)))</f>
        <v>0</v>
      </c>
      <c r="Q35" s="238">
        <f t="shared" si="1"/>
        <v>2</v>
      </c>
      <c r="R35" s="238">
        <f t="shared" si="2"/>
        <v>2.6</v>
      </c>
    </row>
    <row r="36" spans="1:18" x14ac:dyDescent="0.35">
      <c r="A36" s="143" t="str">
        <f>'Crisis Indicator Data'!A33</f>
        <v>Crisis in Tigray</v>
      </c>
      <c r="B36" s="144" t="str">
        <f>'Crisis Indicator Data'!B33</f>
        <v>Conflict</v>
      </c>
      <c r="C36" s="144" t="str">
        <f>'Crisis Indicator Data'!C33</f>
        <v>ETH004</v>
      </c>
      <c r="D36" s="144" t="str">
        <f>'Crisis Indicator Data'!D33</f>
        <v>Ethiopia</v>
      </c>
      <c r="E36" s="144" t="str">
        <f>'Crisis Indicator Data'!E33</f>
        <v>ETH</v>
      </c>
      <c r="F36" s="153">
        <f>IF('Crisis Indicator Data'!Q33="x","x",('Crisis Indicator Data'!Q33/1000000))</f>
        <v>0</v>
      </c>
      <c r="G36" s="153">
        <f>IF('Crisis Indicator Data'!R33="x","x",('Crisis Indicator Data'!R33/1000000))</f>
        <v>0.5</v>
      </c>
      <c r="H36" s="153">
        <f>IF('Crisis Indicator Data'!S33="x","x",('Crisis Indicator Data'!S33/1000000))</f>
        <v>4.7990000000000004</v>
      </c>
      <c r="I36" s="153">
        <f>IF('Crisis Indicator Data'!T33="x","x",('Crisis Indicator Data'!T33/1000000))</f>
        <v>0</v>
      </c>
      <c r="J36" s="153">
        <f>IF('Crisis Indicator Data'!U33="x","x",('Crisis Indicator Data'!U33/1000000))</f>
        <v>0.40100000000000002</v>
      </c>
      <c r="K36" s="244">
        <f t="shared" si="0"/>
        <v>4.5</v>
      </c>
      <c r="L36" s="141">
        <f>IF(F36="x","x",(F36*1000000/VLOOKUP($C36,'Crisis Indicator Data'!$C$3:$H$198,5,FALSE)))</f>
        <v>0</v>
      </c>
      <c r="M36" s="141">
        <f>IF(G36="x","x",(G36*1000000/VLOOKUP($C36,'Crisis Indicator Data'!$C$3:$H$198,5,FALSE)))</f>
        <v>8.771929824561403E-2</v>
      </c>
      <c r="N36" s="141">
        <f>IF(H36="x","x",(H36*1000000/VLOOKUP($C36,'Crisis Indicator Data'!$C$3:$H$198,5,FALSE)))</f>
        <v>0.84192982456140353</v>
      </c>
      <c r="O36" s="141">
        <f>IF(I36="x","x",(I36*1000000/VLOOKUP($C36,'Crisis Indicator Data'!$C$3:$H$198,5,FALSE)))</f>
        <v>0</v>
      </c>
      <c r="P36" s="141">
        <f>IF(J36="x","x",(J36*1000000/VLOOKUP($C36,'Crisis Indicator Data'!$C$3:$H$198,5,FALSE)))</f>
        <v>7.0350877192982456E-2</v>
      </c>
      <c r="Q36" s="238">
        <f t="shared" si="1"/>
        <v>5</v>
      </c>
      <c r="R36" s="238">
        <f t="shared" si="2"/>
        <v>4.75</v>
      </c>
    </row>
    <row r="37" spans="1:18" x14ac:dyDescent="0.35">
      <c r="A37" s="143" t="str">
        <f>'Crisis Indicator Data'!A34</f>
        <v>Mixed migration flows in Greece</v>
      </c>
      <c r="B37" s="144" t="str">
        <f>'Crisis Indicator Data'!B34</f>
        <v>International displacement</v>
      </c>
      <c r="C37" s="144" t="str">
        <f>'Crisis Indicator Data'!C34</f>
        <v>GRC002</v>
      </c>
      <c r="D37" s="144" t="str">
        <f>'Crisis Indicator Data'!D34</f>
        <v>Greece</v>
      </c>
      <c r="E37" s="144" t="str">
        <f>'Crisis Indicator Data'!E34</f>
        <v>GRC</v>
      </c>
      <c r="F37" s="153">
        <f>IF('Crisis Indicator Data'!Q34="x","x",('Crisis Indicator Data'!Q34/1000000))</f>
        <v>0.245</v>
      </c>
      <c r="G37" s="153">
        <f>IF('Crisis Indicator Data'!R34="x","x",('Crisis Indicator Data'!R34/1000000))</f>
        <v>0.159</v>
      </c>
      <c r="H37" s="153">
        <f>IF('Crisis Indicator Data'!S34="x","x",('Crisis Indicator Data'!S34/1000000))</f>
        <v>1.7999999999999999E-2</v>
      </c>
      <c r="I37" s="153">
        <f>IF('Crisis Indicator Data'!T34="x","x",('Crisis Indicator Data'!T34/1000000))</f>
        <v>0</v>
      </c>
      <c r="J37" s="153">
        <f>IF('Crisis Indicator Data'!U34="x","x",('Crisis Indicator Data'!U34/1000000))</f>
        <v>0</v>
      </c>
      <c r="K37" s="244">
        <f t="shared" si="0"/>
        <v>0.4</v>
      </c>
      <c r="L37" s="141">
        <f>IF(F37="x","x",(F37*1000000/VLOOKUP($C37,'Crisis Indicator Data'!$C$3:$H$198,5,FALSE)))</f>
        <v>0.57919621749408978</v>
      </c>
      <c r="M37" s="141">
        <f>IF(G37="x","x",(G37*1000000/VLOOKUP($C37,'Crisis Indicator Data'!$C$3:$H$198,5,FALSE)))</f>
        <v>0.37588652482269502</v>
      </c>
      <c r="N37" s="141">
        <f>IF(H37="x","x",(H37*1000000/VLOOKUP($C37,'Crisis Indicator Data'!$C$3:$H$198,5,FALSE)))</f>
        <v>4.2553191489361701E-2</v>
      </c>
      <c r="O37" s="141">
        <f>IF(I37="x","x",(I37*1000000/VLOOKUP($C37,'Crisis Indicator Data'!$C$3:$H$198,5,FALSE)))</f>
        <v>0</v>
      </c>
      <c r="P37" s="141">
        <f>IF(J37="x","x",(J37*1000000/VLOOKUP($C37,'Crisis Indicator Data'!$C$3:$H$198,5,FALSE)))</f>
        <v>0</v>
      </c>
      <c r="Q37" s="238">
        <f t="shared" si="1"/>
        <v>2</v>
      </c>
      <c r="R37" s="238">
        <f t="shared" si="2"/>
        <v>1.2</v>
      </c>
    </row>
    <row r="38" spans="1:18" x14ac:dyDescent="0.35">
      <c r="A38" s="143" t="str">
        <f>'Crisis Indicator Data'!A35</f>
        <v>Complex crisis in Guatemala</v>
      </c>
      <c r="B38" s="144" t="str">
        <f>'Crisis Indicator Data'!B35</f>
        <v>Complex crisis</v>
      </c>
      <c r="C38" s="144" t="str">
        <f>'Crisis Indicator Data'!C35</f>
        <v>GTM001</v>
      </c>
      <c r="D38" s="144" t="str">
        <f>'Crisis Indicator Data'!D35</f>
        <v>Guatemala</v>
      </c>
      <c r="E38" s="144" t="str">
        <f>'Crisis Indicator Data'!E35</f>
        <v>GTM</v>
      </c>
      <c r="F38" s="153">
        <f>IF('Crisis Indicator Data'!Q35="x","x",('Crisis Indicator Data'!Q35/1000000))</f>
        <v>4.931</v>
      </c>
      <c r="G38" s="153">
        <f>IF('Crisis Indicator Data'!R35="x","x",('Crisis Indicator Data'!R35/1000000))</f>
        <v>6.6689999999999996</v>
      </c>
      <c r="H38" s="153">
        <f>IF('Crisis Indicator Data'!S35="x","x",('Crisis Indicator Data'!S35/1000000))</f>
        <v>2.8719999999999999</v>
      </c>
      <c r="I38" s="153">
        <f>IF('Crisis Indicator Data'!T35="x","x",('Crisis Indicator Data'!T35/1000000))</f>
        <v>0.42799999999999999</v>
      </c>
      <c r="J38" s="153">
        <f>IF('Crisis Indicator Data'!U35="x","x",('Crisis Indicator Data'!U35/1000000))</f>
        <v>0</v>
      </c>
      <c r="K38" s="244">
        <f t="shared" ref="K38:K69" si="3">IF(H38="x","x",IF(SUM(H38:J38)=0,0,IF(LOG(SUM(H38:J38)*1000000)&lt;$K$4,0,IF(LOG(SUM(H38:J38)*1000000)&gt;$K$3,5,ROUND(5-(K$3-LOG(SUM(H38:J38)*1000000))/(K$3-K$4)*5,1)))))</f>
        <v>4.2</v>
      </c>
      <c r="L38" s="141">
        <f>IF(F38="x","x",(F38*1000000/VLOOKUP($C38,'Crisis Indicator Data'!$C$3:$H$198,5,FALSE)))</f>
        <v>0.33093959731543626</v>
      </c>
      <c r="M38" s="141">
        <f>IF(G38="x","x",(G38*1000000/VLOOKUP($C38,'Crisis Indicator Data'!$C$3:$H$198,5,FALSE)))</f>
        <v>0.44758389261744969</v>
      </c>
      <c r="N38" s="141">
        <f>IF(H38="x","x",(H38*1000000/VLOOKUP($C38,'Crisis Indicator Data'!$C$3:$H$198,5,FALSE)))</f>
        <v>0.19275167785234901</v>
      </c>
      <c r="O38" s="141">
        <f>IF(I38="x","x",(I38*1000000/VLOOKUP($C38,'Crisis Indicator Data'!$C$3:$H$198,5,FALSE)))</f>
        <v>2.87248322147651E-2</v>
      </c>
      <c r="P38" s="141">
        <f>IF(J38="x","x",(J38*1000000/VLOOKUP($C38,'Crisis Indicator Data'!$C$3:$H$198,5,FALSE)))</f>
        <v>0</v>
      </c>
      <c r="Q38" s="238">
        <f t="shared" ref="Q38:Q69" si="4">IF(N38="x","x",IF(OR(L38&gt;=$L$3,M38&gt;=$M$3,N38&gt;=$N$3,O38&gt;=$O$3,P38&gt;=$P$3),(IF(P38&gt;=$P$3,5,IF((O38+P38)&gt;=$O$3,4,IF((O38+P38+N38)&gt;=$N$3,3,IF((O38+P38+N38+M38)&gt;=$M$3,2,1)))))))</f>
        <v>3</v>
      </c>
      <c r="R38" s="238">
        <f t="shared" ref="R38:R69" si="5">IF(Q38="x","x",(AVERAGE(K38,Q38)))</f>
        <v>3.6</v>
      </c>
    </row>
    <row r="39" spans="1:18" x14ac:dyDescent="0.35">
      <c r="A39" s="143" t="str">
        <f>'Crisis Indicator Data'!A36</f>
        <v>Complex crisis in Honduras</v>
      </c>
      <c r="B39" s="144" t="str">
        <f>'Crisis Indicator Data'!B36</f>
        <v>Complex crisis</v>
      </c>
      <c r="C39" s="144" t="str">
        <f>'Crisis Indicator Data'!C36</f>
        <v>HND001</v>
      </c>
      <c r="D39" s="144" t="str">
        <f>'Crisis Indicator Data'!D36</f>
        <v>Honduras</v>
      </c>
      <c r="E39" s="144" t="str">
        <f>'Crisis Indicator Data'!E36</f>
        <v>HND</v>
      </c>
      <c r="F39" s="153">
        <f>IF('Crisis Indicator Data'!Q36="x","x",('Crisis Indicator Data'!Q36/1000000))</f>
        <v>6.4580000000000002</v>
      </c>
      <c r="G39" s="153">
        <f>IF('Crisis Indicator Data'!R36="x","x",('Crisis Indicator Data'!R36/1000000))</f>
        <v>1.4</v>
      </c>
      <c r="H39" s="153">
        <f>IF('Crisis Indicator Data'!S36="x","x",('Crisis Indicator Data'!S36/1000000))</f>
        <v>0.95</v>
      </c>
      <c r="I39" s="153">
        <f>IF('Crisis Indicator Data'!T36="x","x",('Crisis Indicator Data'!T36/1000000))</f>
        <v>0.35</v>
      </c>
      <c r="J39" s="153">
        <f>IF('Crisis Indicator Data'!U36="x","x",('Crisis Indicator Data'!U36/1000000))</f>
        <v>0</v>
      </c>
      <c r="K39" s="244">
        <f t="shared" si="3"/>
        <v>3.5</v>
      </c>
      <c r="L39" s="141">
        <f>IF(F39="x","x",(F39*1000000/VLOOKUP($C39,'Crisis Indicator Data'!$C$3:$H$198,5,FALSE)))</f>
        <v>0.70517580257698187</v>
      </c>
      <c r="M39" s="141">
        <f>IF(G39="x","x",(G39*1000000/VLOOKUP($C39,'Crisis Indicator Data'!$C$3:$H$198,5,FALSE)))</f>
        <v>0.15287180607119458</v>
      </c>
      <c r="N39" s="141">
        <f>IF(H39="x","x",(H39*1000000/VLOOKUP($C39,'Crisis Indicator Data'!$C$3:$H$198,5,FALSE)))</f>
        <v>0.1037344398340249</v>
      </c>
      <c r="O39" s="141">
        <f>IF(I39="x","x",(I39*1000000/VLOOKUP($C39,'Crisis Indicator Data'!$C$3:$H$198,5,FALSE)))</f>
        <v>3.8217951517798644E-2</v>
      </c>
      <c r="P39" s="141">
        <f>IF(J39="x","x",(J39*1000000/VLOOKUP($C39,'Crisis Indicator Data'!$C$3:$H$198,5,FALSE)))</f>
        <v>0</v>
      </c>
      <c r="Q39" s="238">
        <f t="shared" si="4"/>
        <v>3</v>
      </c>
      <c r="R39" s="238">
        <f t="shared" si="5"/>
        <v>3.25</v>
      </c>
    </row>
    <row r="40" spans="1:18" x14ac:dyDescent="0.35">
      <c r="A40" s="143" t="str">
        <f>'Crisis Indicator Data'!A37</f>
        <v>Hurricane Eta and Iota in Honduras</v>
      </c>
      <c r="B40" s="144" t="str">
        <f>'Crisis Indicator Data'!B37</f>
        <v>Tropical cyclone</v>
      </c>
      <c r="C40" s="144" t="str">
        <f>'Crisis Indicator Data'!C37</f>
        <v>HND002</v>
      </c>
      <c r="D40" s="144" t="str">
        <f>'Crisis Indicator Data'!D37</f>
        <v>Honduras</v>
      </c>
      <c r="E40" s="144" t="str">
        <f>'Crisis Indicator Data'!E37</f>
        <v>HND</v>
      </c>
      <c r="F40" s="153">
        <f>IF('Crisis Indicator Data'!Q37="x","x",('Crisis Indicator Data'!Q37/1000000))</f>
        <v>2.79</v>
      </c>
      <c r="G40" s="153">
        <f>IF('Crisis Indicator Data'!R37="x","x",('Crisis Indicator Data'!R37/1000000))</f>
        <v>1.9</v>
      </c>
      <c r="H40" s="153">
        <f>IF('Crisis Indicator Data'!S37="x","x",('Crisis Indicator Data'!S37/1000000))</f>
        <v>2.8</v>
      </c>
      <c r="I40" s="153">
        <f>IF('Crisis Indicator Data'!T37="x","x",('Crisis Indicator Data'!T37/1000000))</f>
        <v>0</v>
      </c>
      <c r="J40" s="153">
        <f>IF('Crisis Indicator Data'!U37="x","x",('Crisis Indicator Data'!U37/1000000))</f>
        <v>0</v>
      </c>
      <c r="K40" s="244">
        <f t="shared" si="3"/>
        <v>4.0999999999999996</v>
      </c>
      <c r="L40" s="141">
        <f>IF(F40="x","x",(F40*1000000/VLOOKUP($C40,'Crisis Indicator Data'!$C$3:$H$198,5,FALSE)))</f>
        <v>0.37249666221628841</v>
      </c>
      <c r="M40" s="141">
        <f>IF(G40="x","x",(G40*1000000/VLOOKUP($C40,'Crisis Indicator Data'!$C$3:$H$198,5,FALSE)))</f>
        <v>0.25367156208277702</v>
      </c>
      <c r="N40" s="141">
        <f>IF(H40="x","x",(H40*1000000/VLOOKUP($C40,'Crisis Indicator Data'!$C$3:$H$198,5,FALSE)))</f>
        <v>0.37383177570093457</v>
      </c>
      <c r="O40" s="141">
        <f>IF(I40="x","x",(I40*1000000/VLOOKUP($C40,'Crisis Indicator Data'!$C$3:$H$198,5,FALSE)))</f>
        <v>0</v>
      </c>
      <c r="P40" s="141">
        <f>IF(J40="x","x",(J40*1000000/VLOOKUP($C40,'Crisis Indicator Data'!$C$3:$H$198,5,FALSE)))</f>
        <v>0</v>
      </c>
      <c r="Q40" s="238">
        <f t="shared" si="4"/>
        <v>3</v>
      </c>
      <c r="R40" s="238">
        <f t="shared" si="5"/>
        <v>3.55</v>
      </c>
    </row>
    <row r="41" spans="1:18" x14ac:dyDescent="0.35">
      <c r="A41" s="143" t="str">
        <f>'Crisis Indicator Data'!A38</f>
        <v>Complex crisis in Haiti</v>
      </c>
      <c r="B41" s="144" t="str">
        <f>'Crisis Indicator Data'!B38</f>
        <v>Complex crisis</v>
      </c>
      <c r="C41" s="144" t="str">
        <f>'Crisis Indicator Data'!C38</f>
        <v>HTI001</v>
      </c>
      <c r="D41" s="144" t="str">
        <f>'Crisis Indicator Data'!D38</f>
        <v>Haiti</v>
      </c>
      <c r="E41" s="144" t="str">
        <f>'Crisis Indicator Data'!E38</f>
        <v>HTI</v>
      </c>
      <c r="F41" s="153">
        <f>IF('Crisis Indicator Data'!Q38="x","x",('Crisis Indicator Data'!Q38/1000000))</f>
        <v>3.363</v>
      </c>
      <c r="G41" s="153">
        <f>IF('Crisis Indicator Data'!R38="x","x",('Crisis Indicator Data'!R38/1000000))</f>
        <v>3.1190000000000002</v>
      </c>
      <c r="H41" s="153">
        <f>IF('Crisis Indicator Data'!S38="x","x",('Crisis Indicator Data'!S38/1000000))</f>
        <v>4.4160000000000004</v>
      </c>
      <c r="I41" s="153">
        <f>IF('Crisis Indicator Data'!T38="x","x",('Crisis Indicator Data'!T38/1000000))</f>
        <v>0</v>
      </c>
      <c r="J41" s="153">
        <f>IF('Crisis Indicator Data'!U38="x","x",('Crisis Indicator Data'!U38/1000000))</f>
        <v>0</v>
      </c>
      <c r="K41" s="244">
        <f t="shared" si="3"/>
        <v>4.4000000000000004</v>
      </c>
      <c r="L41" s="141">
        <f>IF(F41="x","x",(F41*1000000/VLOOKUP($C41,'Crisis Indicator Data'!$C$3:$H$198,5,FALSE)))</f>
        <v>0.30858873187740871</v>
      </c>
      <c r="M41" s="141">
        <f>IF(G41="x","x",(G41*1000000/VLOOKUP($C41,'Crisis Indicator Data'!$C$3:$H$198,5,FALSE)))</f>
        <v>0.28619930262433474</v>
      </c>
      <c r="N41" s="141">
        <f>IF(H41="x","x",(H41*1000000/VLOOKUP($C41,'Crisis Indicator Data'!$C$3:$H$198,5,FALSE)))</f>
        <v>0.40521196549825655</v>
      </c>
      <c r="O41" s="141">
        <f>IF(I41="x","x",(I41*1000000/VLOOKUP($C41,'Crisis Indicator Data'!$C$3:$H$198,5,FALSE)))</f>
        <v>0</v>
      </c>
      <c r="P41" s="141">
        <f>IF(J41="x","x",(J41*1000000/VLOOKUP($C41,'Crisis Indicator Data'!$C$3:$H$198,5,FALSE)))</f>
        <v>0</v>
      </c>
      <c r="Q41" s="238">
        <f t="shared" si="4"/>
        <v>3</v>
      </c>
      <c r="R41" s="238">
        <f t="shared" si="5"/>
        <v>3.7</v>
      </c>
    </row>
    <row r="42" spans="1:18" x14ac:dyDescent="0.35">
      <c r="A42" s="143" t="str">
        <f>'Crisis Indicator Data'!A39</f>
        <v xml:space="preserve">Nippes Earthquake </v>
      </c>
      <c r="B42" s="144" t="str">
        <f>'Crisis Indicator Data'!B39</f>
        <v>Earthquake</v>
      </c>
      <c r="C42" s="144" t="str">
        <f>'Crisis Indicator Data'!C39</f>
        <v>HTI002</v>
      </c>
      <c r="D42" s="144" t="str">
        <f>'Crisis Indicator Data'!D39</f>
        <v>Haiti</v>
      </c>
      <c r="E42" s="144" t="str">
        <f>'Crisis Indicator Data'!E39</f>
        <v>HTI</v>
      </c>
      <c r="F42" s="153">
        <f>IF('Crisis Indicator Data'!Q39="x","x",('Crisis Indicator Data'!Q39/1000000))</f>
        <v>5.6289999999999996</v>
      </c>
      <c r="G42" s="153">
        <f>IF('Crisis Indicator Data'!R39="x","x",('Crisis Indicator Data'!R39/1000000))</f>
        <v>0.15</v>
      </c>
      <c r="H42" s="153">
        <f>IF('Crisis Indicator Data'!S39="x","x",('Crisis Indicator Data'!S39/1000000))</f>
        <v>0.65</v>
      </c>
      <c r="I42" s="153">
        <f>IF('Crisis Indicator Data'!T39="x","x",('Crisis Indicator Data'!T39/1000000))</f>
        <v>0</v>
      </c>
      <c r="J42" s="153">
        <f>IF('Crisis Indicator Data'!U39="x","x",('Crisis Indicator Data'!U39/1000000))</f>
        <v>0</v>
      </c>
      <c r="K42" s="244">
        <f t="shared" si="3"/>
        <v>3</v>
      </c>
      <c r="L42" s="141">
        <f>IF(F42="x","x",(F42*1000000/VLOOKUP($C42,'Crisis Indicator Data'!$C$3:$H$198,5,FALSE)))</f>
        <v>0.87556385129880232</v>
      </c>
      <c r="M42" s="141">
        <f>IF(G42="x","x",(G42*1000000/VLOOKUP($C42,'Crisis Indicator Data'!$C$3:$H$198,5,FALSE)))</f>
        <v>2.3331777881474568E-2</v>
      </c>
      <c r="N42" s="141">
        <f>IF(H42="x","x",(H42*1000000/VLOOKUP($C42,'Crisis Indicator Data'!$C$3:$H$198,5,FALSE)))</f>
        <v>0.10110437081972314</v>
      </c>
      <c r="O42" s="141">
        <f>IF(I42="x","x",(I42*1000000/VLOOKUP($C42,'Crisis Indicator Data'!$C$3:$H$198,5,FALSE)))</f>
        <v>0</v>
      </c>
      <c r="P42" s="141">
        <f>IF(J42="x","x",(J42*1000000/VLOOKUP($C42,'Crisis Indicator Data'!$C$3:$H$198,5,FALSE)))</f>
        <v>0</v>
      </c>
      <c r="Q42" s="238">
        <f t="shared" si="4"/>
        <v>3</v>
      </c>
      <c r="R42" s="238">
        <f t="shared" si="5"/>
        <v>3</v>
      </c>
    </row>
    <row r="43" spans="1:18" x14ac:dyDescent="0.35">
      <c r="A43" s="143" t="str">
        <f>'Crisis Indicator Data'!A40</f>
        <v>Papua Conflict</v>
      </c>
      <c r="B43" s="144" t="str">
        <f>'Crisis Indicator Data'!B40</f>
        <v>Conflict</v>
      </c>
      <c r="C43" s="144" t="str">
        <f>'Crisis Indicator Data'!C40</f>
        <v>IDN002</v>
      </c>
      <c r="D43" s="144" t="str">
        <f>'Crisis Indicator Data'!D40</f>
        <v>Indonesia</v>
      </c>
      <c r="E43" s="144" t="str">
        <f>'Crisis Indicator Data'!E40</f>
        <v>IDN</v>
      </c>
      <c r="F43" s="153" t="str">
        <f>IF('Crisis Indicator Data'!Q40="x","x",('Crisis Indicator Data'!Q40/1000000))</f>
        <v>x</v>
      </c>
      <c r="G43" s="153" t="str">
        <f>IF('Crisis Indicator Data'!R40="x","x",('Crisis Indicator Data'!R40/1000000))</f>
        <v>x</v>
      </c>
      <c r="H43" s="153" t="str">
        <f>IF('Crisis Indicator Data'!S40="x","x",('Crisis Indicator Data'!S40/1000000))</f>
        <v>x</v>
      </c>
      <c r="I43" s="153" t="str">
        <f>IF('Crisis Indicator Data'!T40="x","x",('Crisis Indicator Data'!T40/1000000))</f>
        <v>x</v>
      </c>
      <c r="J43" s="153" t="str">
        <f>IF('Crisis Indicator Data'!U40="x","x",('Crisis Indicator Data'!U40/1000000))</f>
        <v>x</v>
      </c>
      <c r="K43" s="244" t="str">
        <f t="shared" si="3"/>
        <v>x</v>
      </c>
      <c r="L43" s="141" t="str">
        <f>IF(F43="x","x",(F43*1000000/VLOOKUP($C43,'Crisis Indicator Data'!$C$3:$H$198,5,FALSE)))</f>
        <v>x</v>
      </c>
      <c r="M43" s="141" t="str">
        <f>IF(G43="x","x",(G43*1000000/VLOOKUP($C43,'Crisis Indicator Data'!$C$3:$H$198,5,FALSE)))</f>
        <v>x</v>
      </c>
      <c r="N43" s="141" t="str">
        <f>IF(H43="x","x",(H43*1000000/VLOOKUP($C43,'Crisis Indicator Data'!$C$3:$H$198,5,FALSE)))</f>
        <v>x</v>
      </c>
      <c r="O43" s="141" t="str">
        <f>IF(I43="x","x",(I43*1000000/VLOOKUP($C43,'Crisis Indicator Data'!$C$3:$H$198,5,FALSE)))</f>
        <v>x</v>
      </c>
      <c r="P43" s="141" t="str">
        <f>IF(J43="x","x",(J43*1000000/VLOOKUP($C43,'Crisis Indicator Data'!$C$3:$H$198,5,FALSE)))</f>
        <v>x</v>
      </c>
      <c r="Q43" s="238" t="str">
        <f t="shared" si="4"/>
        <v>x</v>
      </c>
      <c r="R43" s="238" t="str">
        <f t="shared" si="5"/>
        <v>x</v>
      </c>
    </row>
    <row r="44" spans="1:18" x14ac:dyDescent="0.35">
      <c r="A44" s="143" t="str">
        <f>'Crisis Indicator Data'!A41</f>
        <v>Conflict in Jammu and Kashmir</v>
      </c>
      <c r="B44" s="144" t="str">
        <f>'Crisis Indicator Data'!B41</f>
        <v>Conflict</v>
      </c>
      <c r="C44" s="144" t="str">
        <f>'Crisis Indicator Data'!C41</f>
        <v>IND002</v>
      </c>
      <c r="D44" s="144" t="str">
        <f>'Crisis Indicator Data'!D41</f>
        <v>India</v>
      </c>
      <c r="E44" s="144" t="str">
        <f>'Crisis Indicator Data'!E41</f>
        <v>IND</v>
      </c>
      <c r="F44" s="153">
        <f>IF('Crisis Indicator Data'!Q41="x","x",('Crisis Indicator Data'!Q41/1000000))</f>
        <v>12.541</v>
      </c>
      <c r="G44" s="153" t="str">
        <f>IF('Crisis Indicator Data'!R41="x","x",('Crisis Indicator Data'!R41/1000000))</f>
        <v>x</v>
      </c>
      <c r="H44" s="153" t="str">
        <f>IF('Crisis Indicator Data'!S41="x","x",('Crisis Indicator Data'!S41/1000000))</f>
        <v>x</v>
      </c>
      <c r="I44" s="153" t="str">
        <f>IF('Crisis Indicator Data'!T41="x","x",('Crisis Indicator Data'!T41/1000000))</f>
        <v>x</v>
      </c>
      <c r="J44" s="153" t="str">
        <f>IF('Crisis Indicator Data'!U41="x","x",('Crisis Indicator Data'!U41/1000000))</f>
        <v>x</v>
      </c>
      <c r="K44" s="244" t="str">
        <f t="shared" si="3"/>
        <v>x</v>
      </c>
      <c r="L44" s="141">
        <f>IF(F44="x","x",(F44*1000000/VLOOKUP($C44,'Crisis Indicator Data'!$C$3:$H$198,5,FALSE)))</f>
        <v>1</v>
      </c>
      <c r="M44" s="141" t="str">
        <f>IF(G44="x","x",(G44*1000000/VLOOKUP($C44,'Crisis Indicator Data'!$C$3:$H$198,5,FALSE)))</f>
        <v>x</v>
      </c>
      <c r="N44" s="141" t="str">
        <f>IF(H44="x","x",(H44*1000000/VLOOKUP($C44,'Crisis Indicator Data'!$C$3:$H$198,5,FALSE)))</f>
        <v>x</v>
      </c>
      <c r="O44" s="141" t="str">
        <f>IF(I44="x","x",(I44*1000000/VLOOKUP($C44,'Crisis Indicator Data'!$C$3:$H$198,5,FALSE)))</f>
        <v>x</v>
      </c>
      <c r="P44" s="141" t="str">
        <f>IF(J44="x","x",(J44*1000000/VLOOKUP($C44,'Crisis Indicator Data'!$C$3:$H$198,5,FALSE)))</f>
        <v>x</v>
      </c>
      <c r="Q44" s="238" t="str">
        <f t="shared" si="4"/>
        <v>x</v>
      </c>
      <c r="R44" s="238" t="str">
        <f t="shared" si="5"/>
        <v>x</v>
      </c>
    </row>
    <row r="45" spans="1:18" x14ac:dyDescent="0.35">
      <c r="A45" s="143" t="str">
        <f>'Crisis Indicator Data'!A42</f>
        <v>Afghan Refugees in Iran</v>
      </c>
      <c r="B45" s="144" t="str">
        <f>'Crisis Indicator Data'!B42</f>
        <v>International displacement</v>
      </c>
      <c r="C45" s="144" t="str">
        <f>'Crisis Indicator Data'!C42</f>
        <v>IRN004</v>
      </c>
      <c r="D45" s="144" t="str">
        <f>'Crisis Indicator Data'!D42</f>
        <v>Iran</v>
      </c>
      <c r="E45" s="144" t="str">
        <f>'Crisis Indicator Data'!E42</f>
        <v>IRN</v>
      </c>
      <c r="F45" s="153">
        <f>IF('Crisis Indicator Data'!Q42="x","x",('Crisis Indicator Data'!Q42/1000000))</f>
        <v>21.443000000000001</v>
      </c>
      <c r="G45" s="153">
        <f>IF('Crisis Indicator Data'!R42="x","x",('Crisis Indicator Data'!R42/1000000))</f>
        <v>0</v>
      </c>
      <c r="H45" s="153">
        <f>IF('Crisis Indicator Data'!S42="x","x",('Crisis Indicator Data'!S42/1000000))</f>
        <v>0.78</v>
      </c>
      <c r="I45" s="153">
        <f>IF('Crisis Indicator Data'!T42="x","x",('Crisis Indicator Data'!T42/1000000))</f>
        <v>2.6</v>
      </c>
      <c r="J45" s="153">
        <f>IF('Crisis Indicator Data'!U42="x","x",('Crisis Indicator Data'!U42/1000000))</f>
        <v>0</v>
      </c>
      <c r="K45" s="244">
        <f t="shared" si="3"/>
        <v>4.2</v>
      </c>
      <c r="L45" s="141">
        <f>IF(F45="x","x",(F45*1000000/VLOOKUP($C45,'Crisis Indicator Data'!$C$3:$H$198,5,FALSE)))</f>
        <v>0.86383595858679452</v>
      </c>
      <c r="M45" s="141">
        <f>IF(G45="x","x",(G45*1000000/VLOOKUP($C45,'Crisis Indicator Data'!$C$3:$H$198,5,FALSE)))</f>
        <v>0</v>
      </c>
      <c r="N45" s="141">
        <f>IF(H45="x","x",(H45*1000000/VLOOKUP($C45,'Crisis Indicator Data'!$C$3:$H$198,5,FALSE)))</f>
        <v>3.1422471095355113E-2</v>
      </c>
      <c r="O45" s="141">
        <f>IF(I45="x","x",(I45*1000000/VLOOKUP($C45,'Crisis Indicator Data'!$C$3:$H$198,5,FALSE)))</f>
        <v>0.10474157031785038</v>
      </c>
      <c r="P45" s="141">
        <f>IF(J45="x","x",(J45*1000000/VLOOKUP($C45,'Crisis Indicator Data'!$C$3:$H$198,5,FALSE)))</f>
        <v>0</v>
      </c>
      <c r="Q45" s="238">
        <f t="shared" si="4"/>
        <v>4</v>
      </c>
      <c r="R45" s="238">
        <f t="shared" si="5"/>
        <v>4.0999999999999996</v>
      </c>
    </row>
    <row r="46" spans="1:18" x14ac:dyDescent="0.35">
      <c r="A46" s="143" t="str">
        <f>'Crisis Indicator Data'!A43</f>
        <v>Multiple crises in Iraq</v>
      </c>
      <c r="B46" s="144" t="str">
        <f>'Crisis Indicator Data'!B43</f>
        <v>Multiple crises country</v>
      </c>
      <c r="C46" s="144" t="str">
        <f>'Crisis Indicator Data'!C43</f>
        <v>IRQ001</v>
      </c>
      <c r="D46" s="144" t="str">
        <f>'Crisis Indicator Data'!D43</f>
        <v>Iraq</v>
      </c>
      <c r="E46" s="144" t="str">
        <f>'Crisis Indicator Data'!E43</f>
        <v>IRQ</v>
      </c>
      <c r="F46" s="153">
        <f>IF('Crisis Indicator Data'!Q43="x","x",('Crisis Indicator Data'!Q43/1000000))</f>
        <v>34.093000000000004</v>
      </c>
      <c r="G46" s="153">
        <f>IF('Crisis Indicator Data'!R43="x","x",('Crisis Indicator Data'!R43/1000000))</f>
        <v>1.7809999999999999</v>
      </c>
      <c r="H46" s="153">
        <f>IF('Crisis Indicator Data'!S43="x","x",('Crisis Indicator Data'!S43/1000000))</f>
        <v>0.24399999999999999</v>
      </c>
      <c r="I46" s="153">
        <f>IF('Crisis Indicator Data'!T43="x","x",('Crisis Indicator Data'!T43/1000000))</f>
        <v>2.65</v>
      </c>
      <c r="J46" s="153">
        <f>IF('Crisis Indicator Data'!U43="x","x",('Crisis Indicator Data'!U43/1000000))</f>
        <v>1.4550000000000001</v>
      </c>
      <c r="K46" s="244">
        <f t="shared" si="3"/>
        <v>4.4000000000000004</v>
      </c>
      <c r="L46" s="141">
        <f>IF(F46="x","x",(F46*1000000/VLOOKUP($C46,'Crisis Indicator Data'!$C$3:$H$198,5,FALSE)))</f>
        <v>0.86728567794454337</v>
      </c>
      <c r="M46" s="141">
        <f>IF(G46="x","x",(G46*1000000/VLOOKUP($C46,'Crisis Indicator Data'!$C$3:$H$198,5,FALSE)))</f>
        <v>4.5306537776647164E-2</v>
      </c>
      <c r="N46" s="141">
        <f>IF(H46="x","x",(H46*1000000/VLOOKUP($C46,'Crisis Indicator Data'!$C$3:$H$198,5,FALSE)))</f>
        <v>6.2070719918595777E-3</v>
      </c>
      <c r="O46" s="141">
        <f>IF(I46="x","x",(I46*1000000/VLOOKUP($C46,'Crisis Indicator Data'!$C$3:$H$198,5,FALSE)))</f>
        <v>6.7412872042737215E-2</v>
      </c>
      <c r="P46" s="141">
        <f>IF(J46="x","x",(J46*1000000/VLOOKUP($C46,'Crisis Indicator Data'!$C$3:$H$198,5,FALSE)))</f>
        <v>3.7013482574408549E-2</v>
      </c>
      <c r="Q46" s="238">
        <f t="shared" si="4"/>
        <v>4</v>
      </c>
      <c r="R46" s="238">
        <f t="shared" si="5"/>
        <v>4.2</v>
      </c>
    </row>
    <row r="47" spans="1:18" x14ac:dyDescent="0.35">
      <c r="A47" s="143" t="str">
        <f>'Crisis Indicator Data'!A44</f>
        <v>Conflict  in Iraq</v>
      </c>
      <c r="B47" s="144" t="str">
        <f>'Crisis Indicator Data'!B44</f>
        <v>Conflict</v>
      </c>
      <c r="C47" s="144" t="str">
        <f>'Crisis Indicator Data'!C44</f>
        <v>IRQ002</v>
      </c>
      <c r="D47" s="144" t="str">
        <f>'Crisis Indicator Data'!D44</f>
        <v>Iraq</v>
      </c>
      <c r="E47" s="144" t="str">
        <f>'Crisis Indicator Data'!E44</f>
        <v>IRQ</v>
      </c>
      <c r="F47" s="153">
        <f>IF('Crisis Indicator Data'!Q44="x","x",('Crisis Indicator Data'!Q44/1000000))</f>
        <v>0.30499999999999999</v>
      </c>
      <c r="G47" s="153">
        <f>IF('Crisis Indicator Data'!R44="x","x",('Crisis Indicator Data'!R44/1000000))</f>
        <v>1.7250000000000001</v>
      </c>
      <c r="H47" s="153">
        <f>IF('Crisis Indicator Data'!S44="x","x",('Crisis Indicator Data'!S44/1000000))</f>
        <v>0.16400000000000001</v>
      </c>
      <c r="I47" s="153">
        <f>IF('Crisis Indicator Data'!T44="x","x",('Crisis Indicator Data'!T44/1000000))</f>
        <v>2.5009999999999999</v>
      </c>
      <c r="J47" s="153">
        <f>IF('Crisis Indicator Data'!U44="x","x",('Crisis Indicator Data'!U44/1000000))</f>
        <v>1.4350000000000001</v>
      </c>
      <c r="K47" s="244">
        <f t="shared" si="3"/>
        <v>4.4000000000000004</v>
      </c>
      <c r="L47" s="141">
        <f>IF(F47="x","x",(F47*1000000/VLOOKUP($C47,'Crisis Indicator Data'!$C$3:$H$198,5,FALSE)))</f>
        <v>4.9755301794453505E-2</v>
      </c>
      <c r="M47" s="141">
        <f>IF(G47="x","x",(G47*1000000/VLOOKUP($C47,'Crisis Indicator Data'!$C$3:$H$198,5,FALSE)))</f>
        <v>0.28140293637846658</v>
      </c>
      <c r="N47" s="141">
        <f>IF(H47="x","x",(H47*1000000/VLOOKUP($C47,'Crisis Indicator Data'!$C$3:$H$198,5,FALSE)))</f>
        <v>2.6753670473083198E-2</v>
      </c>
      <c r="O47" s="141">
        <f>IF(I47="x","x",(I47*1000000/VLOOKUP($C47,'Crisis Indicator Data'!$C$3:$H$198,5,FALSE)))</f>
        <v>0.40799347471451874</v>
      </c>
      <c r="P47" s="141">
        <f>IF(J47="x","x",(J47*1000000/VLOOKUP($C47,'Crisis Indicator Data'!$C$3:$H$198,5,FALSE)))</f>
        <v>0.23409461663947798</v>
      </c>
      <c r="Q47" s="238">
        <f t="shared" si="4"/>
        <v>5</v>
      </c>
      <c r="R47" s="238">
        <f t="shared" si="5"/>
        <v>4.7</v>
      </c>
    </row>
    <row r="48" spans="1:18" x14ac:dyDescent="0.35">
      <c r="A48" s="143" t="str">
        <f>'Crisis Indicator Data'!A45</f>
        <v>Syrian and Palestinian refugees in iraq</v>
      </c>
      <c r="B48" s="144" t="str">
        <f>'Crisis Indicator Data'!B45</f>
        <v>International displacement</v>
      </c>
      <c r="C48" s="144" t="str">
        <f>'Crisis Indicator Data'!C45</f>
        <v>IRQ003</v>
      </c>
      <c r="D48" s="144" t="str">
        <f>'Crisis Indicator Data'!D45</f>
        <v>Iraq</v>
      </c>
      <c r="E48" s="144" t="str">
        <f>'Crisis Indicator Data'!E45</f>
        <v>IRQ</v>
      </c>
      <c r="F48" s="153">
        <f>IF('Crisis Indicator Data'!Q45="x","x",('Crisis Indicator Data'!Q45/1000000))</f>
        <v>4.6609999999999996</v>
      </c>
      <c r="G48" s="153">
        <f>IF('Crisis Indicator Data'!R45="x","x",('Crisis Indicator Data'!R45/1000000))</f>
        <v>0</v>
      </c>
      <c r="H48" s="153">
        <f>IF('Crisis Indicator Data'!S45="x","x",('Crisis Indicator Data'!S45/1000000))</f>
        <v>0.312</v>
      </c>
      <c r="I48" s="153">
        <f>IF('Crisis Indicator Data'!T45="x","x",('Crisis Indicator Data'!T45/1000000))</f>
        <v>0.14899999999999999</v>
      </c>
      <c r="J48" s="153">
        <f>IF('Crisis Indicator Data'!U45="x","x",('Crisis Indicator Data'!U45/1000000))</f>
        <v>0.02</v>
      </c>
      <c r="K48" s="244">
        <f t="shared" si="3"/>
        <v>2.8</v>
      </c>
      <c r="L48" s="141">
        <f>IF(F48="x","x",(F48*1000000/VLOOKUP($C48,'Crisis Indicator Data'!$C$3:$H$198,5,FALSE)))</f>
        <v>0.9066329507877845</v>
      </c>
      <c r="M48" s="141">
        <f>IF(G48="x","x",(G48*1000000/VLOOKUP($C48,'Crisis Indicator Data'!$C$3:$H$198,5,FALSE)))</f>
        <v>0</v>
      </c>
      <c r="N48" s="141">
        <f>IF(H48="x","x",(H48*1000000/VLOOKUP($C48,'Crisis Indicator Data'!$C$3:$H$198,5,FALSE)))</f>
        <v>6.0688581987940089E-2</v>
      </c>
      <c r="O48" s="141">
        <f>IF(I48="x","x",(I48*1000000/VLOOKUP($C48,'Crisis Indicator Data'!$C$3:$H$198,5,FALSE)))</f>
        <v>2.8982688192958569E-2</v>
      </c>
      <c r="P48" s="141">
        <f>IF(J48="x","x",(J48*1000000/VLOOKUP($C48,'Crisis Indicator Data'!$C$3:$H$198,5,FALSE)))</f>
        <v>3.890293717175647E-3</v>
      </c>
      <c r="Q48" s="238">
        <f t="shared" si="4"/>
        <v>3</v>
      </c>
      <c r="R48" s="238">
        <f t="shared" si="5"/>
        <v>2.9</v>
      </c>
    </row>
    <row r="49" spans="1:18" x14ac:dyDescent="0.35">
      <c r="A49" s="143" t="str">
        <f>'Crisis Indicator Data'!A46</f>
        <v>Mixed migration flows in Italy</v>
      </c>
      <c r="B49" s="144" t="str">
        <f>'Crisis Indicator Data'!B46</f>
        <v>International displacement</v>
      </c>
      <c r="C49" s="144" t="str">
        <f>'Crisis Indicator Data'!C46</f>
        <v>ITA002</v>
      </c>
      <c r="D49" s="144" t="str">
        <f>'Crisis Indicator Data'!D46</f>
        <v>Italy</v>
      </c>
      <c r="E49" s="144" t="str">
        <f>'Crisis Indicator Data'!E46</f>
        <v>ITA</v>
      </c>
      <c r="F49" s="153">
        <f>IF('Crisis Indicator Data'!Q46="x","x",('Crisis Indicator Data'!Q46/1000000))</f>
        <v>6.8040000000000003</v>
      </c>
      <c r="G49" s="153">
        <f>IF('Crisis Indicator Data'!R46="x","x",('Crisis Indicator Data'!R46/1000000))</f>
        <v>0</v>
      </c>
      <c r="H49" s="153">
        <f>IF('Crisis Indicator Data'!S46="x","x",('Crisis Indicator Data'!S46/1000000))</f>
        <v>0.20799999999999999</v>
      </c>
      <c r="I49" s="153">
        <f>IF('Crisis Indicator Data'!T46="x","x",('Crisis Indicator Data'!T46/1000000))</f>
        <v>0</v>
      </c>
      <c r="J49" s="153">
        <f>IF('Crisis Indicator Data'!U46="x","x",('Crisis Indicator Data'!U46/1000000))</f>
        <v>0</v>
      </c>
      <c r="K49" s="244">
        <f t="shared" si="3"/>
        <v>2.2000000000000002</v>
      </c>
      <c r="L49" s="141">
        <f>IF(F49="x","x",(F49*1000000/VLOOKUP($C49,'Crisis Indicator Data'!$C$3:$H$198,5,FALSE)))</f>
        <v>0.97033656588705075</v>
      </c>
      <c r="M49" s="141">
        <f>IF(G49="x","x",(G49*1000000/VLOOKUP($C49,'Crisis Indicator Data'!$C$3:$H$198,5,FALSE)))</f>
        <v>0</v>
      </c>
      <c r="N49" s="141">
        <f>IF(H49="x","x",(H49*1000000/VLOOKUP($C49,'Crisis Indicator Data'!$C$3:$H$198,5,FALSE)))</f>
        <v>2.9663434112949229E-2</v>
      </c>
      <c r="O49" s="141">
        <f>IF(I49="x","x",(I49*1000000/VLOOKUP($C49,'Crisis Indicator Data'!$C$3:$H$198,5,FALSE)))</f>
        <v>0</v>
      </c>
      <c r="P49" s="141">
        <f>IF(J49="x","x",(J49*1000000/VLOOKUP($C49,'Crisis Indicator Data'!$C$3:$H$198,5,FALSE)))</f>
        <v>0</v>
      </c>
      <c r="Q49" s="238">
        <f t="shared" si="4"/>
        <v>1</v>
      </c>
      <c r="R49" s="238">
        <f t="shared" si="5"/>
        <v>1.6</v>
      </c>
    </row>
    <row r="50" spans="1:18" x14ac:dyDescent="0.35">
      <c r="A50" s="143" t="str">
        <f>'Crisis Indicator Data'!A47</f>
        <v>Syrian refugees in Jordan</v>
      </c>
      <c r="B50" s="144" t="str">
        <f>'Crisis Indicator Data'!B47</f>
        <v>International displacement</v>
      </c>
      <c r="C50" s="144" t="str">
        <f>'Crisis Indicator Data'!C47</f>
        <v>JOR002</v>
      </c>
      <c r="D50" s="144" t="str">
        <f>'Crisis Indicator Data'!D47</f>
        <v>Jordan</v>
      </c>
      <c r="E50" s="144" t="str">
        <f>'Crisis Indicator Data'!E47</f>
        <v>JOR</v>
      </c>
      <c r="F50" s="153">
        <f>IF('Crisis Indicator Data'!Q47="x","x",('Crisis Indicator Data'!Q47/1000000))</f>
        <v>6.87</v>
      </c>
      <c r="G50" s="153">
        <f>IF('Crisis Indicator Data'!R47="x","x",('Crisis Indicator Data'!R47/1000000))</f>
        <v>0.373</v>
      </c>
      <c r="H50" s="153">
        <f>IF('Crisis Indicator Data'!S47="x","x",('Crisis Indicator Data'!S47/1000000))</f>
        <v>1.1299999999999999</v>
      </c>
      <c r="I50" s="153">
        <f>IF('Crisis Indicator Data'!T47="x","x",('Crisis Indicator Data'!T47/1000000))</f>
        <v>0.33400000000000002</v>
      </c>
      <c r="J50" s="153">
        <f>IF('Crisis Indicator Data'!U47="x","x",('Crisis Indicator Data'!U47/1000000))</f>
        <v>0</v>
      </c>
      <c r="K50" s="244">
        <f t="shared" si="3"/>
        <v>3.6</v>
      </c>
      <c r="L50" s="141">
        <f>IF(F50="x","x",(F50*1000000/VLOOKUP($C50,'Crisis Indicator Data'!$C$3:$H$198,5,FALSE)))</f>
        <v>0.78892971979788695</v>
      </c>
      <c r="M50" s="141">
        <f>IF(G50="x","x",(G50*1000000/VLOOKUP($C50,'Crisis Indicator Data'!$C$3:$H$198,5,FALSE)))</f>
        <v>4.2834175470831418E-2</v>
      </c>
      <c r="N50" s="141">
        <f>IF(H50="x","x",(H50*1000000/VLOOKUP($C50,'Crisis Indicator Data'!$C$3:$H$198,5,FALSE)))</f>
        <v>0.12976573265962332</v>
      </c>
      <c r="O50" s="141">
        <f>IF(I50="x","x",(I50*1000000/VLOOKUP($C50,'Crisis Indicator Data'!$C$3:$H$198,5,FALSE)))</f>
        <v>3.8355535140101059E-2</v>
      </c>
      <c r="P50" s="141">
        <f>IF(J50="x","x",(J50*1000000/VLOOKUP($C50,'Crisis Indicator Data'!$C$3:$H$198,5,FALSE)))</f>
        <v>0</v>
      </c>
      <c r="Q50" s="238">
        <f t="shared" si="4"/>
        <v>3</v>
      </c>
      <c r="R50" s="238">
        <f t="shared" si="5"/>
        <v>3.3</v>
      </c>
    </row>
    <row r="51" spans="1:18" x14ac:dyDescent="0.35">
      <c r="A51" s="143" t="str">
        <f>'Crisis Indicator Data'!A48</f>
        <v xml:space="preserve">Multiple crisis in Kenya </v>
      </c>
      <c r="B51" s="144" t="str">
        <f>'Crisis Indicator Data'!B48</f>
        <v>Multiple crises country</v>
      </c>
      <c r="C51" s="144" t="str">
        <f>'Crisis Indicator Data'!C48</f>
        <v>KEN001</v>
      </c>
      <c r="D51" s="144" t="str">
        <f>'Crisis Indicator Data'!D48</f>
        <v>Kenya</v>
      </c>
      <c r="E51" s="144" t="str">
        <f>'Crisis Indicator Data'!E48</f>
        <v>KEN</v>
      </c>
      <c r="F51" s="153">
        <f>IF('Crisis Indicator Data'!Q48="x","x",('Crisis Indicator Data'!Q48/1000000))</f>
        <v>14.218999999999999</v>
      </c>
      <c r="G51" s="153">
        <f>IF('Crisis Indicator Data'!R48="x","x",('Crisis Indicator Data'!R48/1000000))</f>
        <v>0</v>
      </c>
      <c r="H51" s="153">
        <f>IF('Crisis Indicator Data'!S48="x","x",('Crisis Indicator Data'!S48/1000000))</f>
        <v>2.673</v>
      </c>
      <c r="I51" s="153">
        <f>IF('Crisis Indicator Data'!T48="x","x",('Crisis Indicator Data'!T48/1000000))</f>
        <v>0</v>
      </c>
      <c r="J51" s="153">
        <f>IF('Crisis Indicator Data'!U48="x","x",('Crisis Indicator Data'!U48/1000000))</f>
        <v>0</v>
      </c>
      <c r="K51" s="244">
        <f t="shared" si="3"/>
        <v>4</v>
      </c>
      <c r="L51" s="141">
        <f>IF(F51="x","x",(F51*1000000/VLOOKUP($C51,'Crisis Indicator Data'!$C$3:$H$198,5,FALSE)))</f>
        <v>0.84170958385129935</v>
      </c>
      <c r="M51" s="141">
        <f>IF(G51="x","x",(G51*1000000/VLOOKUP($C51,'Crisis Indicator Data'!$C$3:$H$198,5,FALSE)))</f>
        <v>0</v>
      </c>
      <c r="N51" s="141">
        <f>IF(H51="x","x",(H51*1000000/VLOOKUP($C51,'Crisis Indicator Data'!$C$3:$H$198,5,FALSE)))</f>
        <v>0.15823122003196591</v>
      </c>
      <c r="O51" s="141">
        <f>IF(I51="x","x",(I51*1000000/VLOOKUP($C51,'Crisis Indicator Data'!$C$3:$H$198,5,FALSE)))</f>
        <v>0</v>
      </c>
      <c r="P51" s="141">
        <f>IF(J51="x","x",(J51*1000000/VLOOKUP($C51,'Crisis Indicator Data'!$C$3:$H$198,5,FALSE)))</f>
        <v>0</v>
      </c>
      <c r="Q51" s="238">
        <f t="shared" si="4"/>
        <v>3</v>
      </c>
      <c r="R51" s="238">
        <f t="shared" si="5"/>
        <v>3.5</v>
      </c>
    </row>
    <row r="52" spans="1:18" x14ac:dyDescent="0.35">
      <c r="A52" s="143" t="str">
        <f>'Crisis Indicator Data'!A49</f>
        <v>Refugee situation in Kenya</v>
      </c>
      <c r="B52" s="144" t="str">
        <f>'Crisis Indicator Data'!B49</f>
        <v>International displacement</v>
      </c>
      <c r="C52" s="144" t="str">
        <f>'Crisis Indicator Data'!C49</f>
        <v>KEN002</v>
      </c>
      <c r="D52" s="144" t="str">
        <f>'Crisis Indicator Data'!D49</f>
        <v>Kenya</v>
      </c>
      <c r="E52" s="144" t="str">
        <f>'Crisis Indicator Data'!E49</f>
        <v>KEN</v>
      </c>
      <c r="F52" s="153">
        <f>IF('Crisis Indicator Data'!Q49="x","x",('Crisis Indicator Data'!Q49/1000000))</f>
        <v>0.55900000000000005</v>
      </c>
      <c r="G52" s="153">
        <f>IF('Crisis Indicator Data'!R49="x","x",('Crisis Indicator Data'!R49/1000000))</f>
        <v>0</v>
      </c>
      <c r="H52" s="153">
        <f>IF('Crisis Indicator Data'!S49="x","x",('Crisis Indicator Data'!S49/1000000))</f>
        <v>0.52600000000000002</v>
      </c>
      <c r="I52" s="153">
        <f>IF('Crisis Indicator Data'!T49="x","x",('Crisis Indicator Data'!T49/1000000))</f>
        <v>0</v>
      </c>
      <c r="J52" s="153">
        <f>IF('Crisis Indicator Data'!U49="x","x",('Crisis Indicator Data'!U49/1000000))</f>
        <v>0</v>
      </c>
      <c r="K52" s="244">
        <f t="shared" si="3"/>
        <v>2.9</v>
      </c>
      <c r="L52" s="141">
        <f>IF(F52="x","x",(F52*1000000/VLOOKUP($C52,'Crisis Indicator Data'!$C$3:$H$198,5,FALSE)))</f>
        <v>0.51520737327188937</v>
      </c>
      <c r="M52" s="141">
        <f>IF(G52="x","x",(G52*1000000/VLOOKUP($C52,'Crisis Indicator Data'!$C$3:$H$198,5,FALSE)))</f>
        <v>0</v>
      </c>
      <c r="N52" s="141">
        <f>IF(H52="x","x",(H52*1000000/VLOOKUP($C52,'Crisis Indicator Data'!$C$3:$H$198,5,FALSE)))</f>
        <v>0.48479262672811058</v>
      </c>
      <c r="O52" s="141">
        <f>IF(I52="x","x",(I52*1000000/VLOOKUP($C52,'Crisis Indicator Data'!$C$3:$H$198,5,FALSE)))</f>
        <v>0</v>
      </c>
      <c r="P52" s="141">
        <f>IF(J52="x","x",(J52*1000000/VLOOKUP($C52,'Crisis Indicator Data'!$C$3:$H$198,5,FALSE)))</f>
        <v>0</v>
      </c>
      <c r="Q52" s="238">
        <f t="shared" si="4"/>
        <v>3</v>
      </c>
      <c r="R52" s="238">
        <f t="shared" si="5"/>
        <v>2.95</v>
      </c>
    </row>
    <row r="53" spans="1:18" x14ac:dyDescent="0.35">
      <c r="A53" s="143" t="str">
        <f>'Crisis Indicator Data'!A50</f>
        <v>Drought in Kenya</v>
      </c>
      <c r="B53" s="144" t="str">
        <f>'Crisis Indicator Data'!B50</f>
        <v>Drought</v>
      </c>
      <c r="C53" s="144" t="str">
        <f>'Crisis Indicator Data'!C50</f>
        <v>KEN003</v>
      </c>
      <c r="D53" s="144" t="str">
        <f>'Crisis Indicator Data'!D50</f>
        <v>Kenya</v>
      </c>
      <c r="E53" s="144" t="str">
        <f>'Crisis Indicator Data'!E50</f>
        <v>KEN</v>
      </c>
      <c r="F53" s="153">
        <f>IF('Crisis Indicator Data'!Q50="x","x",('Crisis Indicator Data'!Q50/1000000))</f>
        <v>14.662000000000001</v>
      </c>
      <c r="G53" s="153">
        <f>IF('Crisis Indicator Data'!R50="x","x",('Crisis Indicator Data'!R50/1000000))</f>
        <v>0</v>
      </c>
      <c r="H53" s="153">
        <f>IF('Crisis Indicator Data'!S50="x","x",('Crisis Indicator Data'!S50/1000000))</f>
        <v>2.1480000000000001</v>
      </c>
      <c r="I53" s="153">
        <f>IF('Crisis Indicator Data'!T50="x","x",('Crisis Indicator Data'!T50/1000000))</f>
        <v>0</v>
      </c>
      <c r="J53" s="153">
        <f>IF('Crisis Indicator Data'!U50="x","x",('Crisis Indicator Data'!U50/1000000))</f>
        <v>0</v>
      </c>
      <c r="K53" s="244">
        <f t="shared" si="3"/>
        <v>3.9</v>
      </c>
      <c r="L53" s="141">
        <f>IF(F53="x","x",(F53*1000000/VLOOKUP($C53,'Crisis Indicator Data'!$C$3:$H$198,5,FALSE)))</f>
        <v>0.87221891731112433</v>
      </c>
      <c r="M53" s="141">
        <f>IF(G53="x","x",(G53*1000000/VLOOKUP($C53,'Crisis Indicator Data'!$C$3:$H$198,5,FALSE)))</f>
        <v>0</v>
      </c>
      <c r="N53" s="141">
        <f>IF(H53="x","x",(H53*1000000/VLOOKUP($C53,'Crisis Indicator Data'!$C$3:$H$198,5,FALSE)))</f>
        <v>0.12778108268887567</v>
      </c>
      <c r="O53" s="141">
        <f>IF(I53="x","x",(I53*1000000/VLOOKUP($C53,'Crisis Indicator Data'!$C$3:$H$198,5,FALSE)))</f>
        <v>0</v>
      </c>
      <c r="P53" s="141">
        <f>IF(J53="x","x",(J53*1000000/VLOOKUP($C53,'Crisis Indicator Data'!$C$3:$H$198,5,FALSE)))</f>
        <v>0</v>
      </c>
      <c r="Q53" s="238">
        <f t="shared" si="4"/>
        <v>3</v>
      </c>
      <c r="R53" s="238">
        <f t="shared" si="5"/>
        <v>3.45</v>
      </c>
    </row>
    <row r="54" spans="1:18" x14ac:dyDescent="0.35">
      <c r="A54" s="146" t="str">
        <f>'Crisis Indicator Data'!A51</f>
        <v>Syrian refugees in Lebanon</v>
      </c>
      <c r="B54" s="147" t="str">
        <f>'Crisis Indicator Data'!B51</f>
        <v>International displacement</v>
      </c>
      <c r="C54" s="147" t="str">
        <f>'Crisis Indicator Data'!C51</f>
        <v>LBN002</v>
      </c>
      <c r="D54" s="147" t="str">
        <f>'Crisis Indicator Data'!D51</f>
        <v>Lebanon</v>
      </c>
      <c r="E54" s="147" t="str">
        <f>'Crisis Indicator Data'!E51</f>
        <v>LBN</v>
      </c>
      <c r="F54" s="153">
        <f>IF('Crisis Indicator Data'!Q51="x","x",('Crisis Indicator Data'!Q51/1000000))</f>
        <v>3.3980000000000001</v>
      </c>
      <c r="G54" s="153">
        <f>IF('Crisis Indicator Data'!R51="x","x",('Crisis Indicator Data'!R51/1000000))</f>
        <v>1.9</v>
      </c>
      <c r="H54" s="153">
        <f>IF('Crisis Indicator Data'!S51="x","x",('Crisis Indicator Data'!S51/1000000))</f>
        <v>0.105</v>
      </c>
      <c r="I54" s="153">
        <f>IF('Crisis Indicator Data'!T51="x","x",('Crisis Indicator Data'!T51/1000000))</f>
        <v>1.363</v>
      </c>
      <c r="J54" s="153">
        <f>IF('Crisis Indicator Data'!U51="x","x",('Crisis Indicator Data'!U51/1000000))</f>
        <v>0.06</v>
      </c>
      <c r="K54" s="244">
        <f t="shared" si="3"/>
        <v>3.6</v>
      </c>
      <c r="L54" s="141">
        <f>IF(F54="x","x",(F54*1000000/VLOOKUP($C54,'Crisis Indicator Data'!$C$3:$H$198,5,FALSE)))</f>
        <v>0.49787545787545789</v>
      </c>
      <c r="M54" s="141">
        <f>IF(G54="x","x",(G54*1000000/VLOOKUP($C54,'Crisis Indicator Data'!$C$3:$H$198,5,FALSE)))</f>
        <v>0.2783882783882784</v>
      </c>
      <c r="N54" s="141">
        <f>IF(H54="x","x",(H54*1000000/VLOOKUP($C54,'Crisis Indicator Data'!$C$3:$H$198,5,FALSE)))</f>
        <v>1.5384615384615385E-2</v>
      </c>
      <c r="O54" s="141">
        <f>IF(I54="x","x",(I54*1000000/VLOOKUP($C54,'Crisis Indicator Data'!$C$3:$H$198,5,FALSE)))</f>
        <v>0.1997069597069597</v>
      </c>
      <c r="P54" s="141">
        <f>IF(J54="x","x",(J54*1000000/VLOOKUP($C54,'Crisis Indicator Data'!$C$3:$H$198,5,FALSE)))</f>
        <v>8.7912087912087912E-3</v>
      </c>
      <c r="Q54" s="238">
        <f t="shared" si="4"/>
        <v>4</v>
      </c>
      <c r="R54" s="238">
        <f t="shared" si="5"/>
        <v>3.8</v>
      </c>
    </row>
    <row r="55" spans="1:18" x14ac:dyDescent="0.35">
      <c r="A55" s="146" t="str">
        <f>'Crisis Indicator Data'!A52</f>
        <v>Socioeconomic crisis in Lebanon</v>
      </c>
      <c r="B55" s="147" t="str">
        <f>'Crisis Indicator Data'!B52</f>
        <v>Political and economic crisis</v>
      </c>
      <c r="C55" s="147" t="str">
        <f>'Crisis Indicator Data'!C52</f>
        <v>LBN004</v>
      </c>
      <c r="D55" s="147" t="str">
        <f>'Crisis Indicator Data'!D52</f>
        <v>Lebanon</v>
      </c>
      <c r="E55" s="147" t="str">
        <f>'Crisis Indicator Data'!E52</f>
        <v>LBN</v>
      </c>
      <c r="F55" s="153">
        <f>IF('Crisis Indicator Data'!Q52="x","x",('Crisis Indicator Data'!Q52/1000000))</f>
        <v>3.0550000000000002</v>
      </c>
      <c r="G55" s="153">
        <f>IF('Crisis Indicator Data'!R52="x","x",('Crisis Indicator Data'!R52/1000000))</f>
        <v>0.34200000000000003</v>
      </c>
      <c r="H55" s="153">
        <f>IF('Crisis Indicator Data'!S52="x","x",('Crisis Indicator Data'!S52/1000000))</f>
        <v>1.321</v>
      </c>
      <c r="I55" s="153">
        <f>IF('Crisis Indicator Data'!T52="x","x",('Crisis Indicator Data'!T52/1000000))</f>
        <v>2.0470000000000002</v>
      </c>
      <c r="J55" s="153">
        <f>IF('Crisis Indicator Data'!U52="x","x",('Crisis Indicator Data'!U52/1000000))</f>
        <v>0.06</v>
      </c>
      <c r="K55" s="244">
        <f t="shared" si="3"/>
        <v>4.2</v>
      </c>
      <c r="L55" s="141">
        <f>IF(F55="x","x",(F55*1000000/VLOOKUP($C55,'Crisis Indicator Data'!$C$3:$H$198,5,FALSE)))</f>
        <v>0.44761904761904764</v>
      </c>
      <c r="M55" s="141">
        <f>IF(G55="x","x",(G55*1000000/VLOOKUP($C55,'Crisis Indicator Data'!$C$3:$H$198,5,FALSE)))</f>
        <v>5.0109890109890108E-2</v>
      </c>
      <c r="N55" s="141">
        <f>IF(H55="x","x",(H55*1000000/VLOOKUP($C55,'Crisis Indicator Data'!$C$3:$H$198,5,FALSE)))</f>
        <v>0.19355311355311355</v>
      </c>
      <c r="O55" s="141">
        <f>IF(I55="x","x",(I55*1000000/VLOOKUP($C55,'Crisis Indicator Data'!$C$3:$H$198,5,FALSE)))</f>
        <v>0.29992673992673996</v>
      </c>
      <c r="P55" s="141">
        <f>IF(J55="x","x",(J55*1000000/VLOOKUP($C55,'Crisis Indicator Data'!$C$3:$H$198,5,FALSE)))</f>
        <v>8.7912087912087912E-3</v>
      </c>
      <c r="Q55" s="238">
        <f t="shared" si="4"/>
        <v>4</v>
      </c>
      <c r="R55" s="238">
        <f t="shared" si="5"/>
        <v>4.0999999999999996</v>
      </c>
    </row>
    <row r="56" spans="1:18" x14ac:dyDescent="0.35">
      <c r="A56" s="146" t="str">
        <f>'Crisis Indicator Data'!A53</f>
        <v>Complex crisis in Libya</v>
      </c>
      <c r="B56" s="147" t="str">
        <f>'Crisis Indicator Data'!B53</f>
        <v>Multiple crises country</v>
      </c>
      <c r="C56" s="147" t="str">
        <f>'Crisis Indicator Data'!C53</f>
        <v>LBY001</v>
      </c>
      <c r="D56" s="147" t="str">
        <f>'Crisis Indicator Data'!D53</f>
        <v>Libya</v>
      </c>
      <c r="E56" s="147" t="str">
        <f>'Crisis Indicator Data'!E53</f>
        <v>LBY</v>
      </c>
      <c r="F56" s="153">
        <f>IF('Crisis Indicator Data'!Q53="x","x",('Crisis Indicator Data'!Q53/1000000))</f>
        <v>4.9000000000000004</v>
      </c>
      <c r="G56" s="153">
        <f>IF('Crisis Indicator Data'!R53="x","x",('Crisis Indicator Data'!R53/1000000))</f>
        <v>1.2</v>
      </c>
      <c r="H56" s="153">
        <f>IF('Crisis Indicator Data'!S53="x","x",('Crisis Indicator Data'!S53/1000000))</f>
        <v>0.871</v>
      </c>
      <c r="I56" s="153">
        <f>IF('Crisis Indicator Data'!T53="x","x",('Crisis Indicator Data'!T53/1000000))</f>
        <v>0.27300000000000002</v>
      </c>
      <c r="J56" s="153">
        <f>IF('Crisis Indicator Data'!U53="x","x",('Crisis Indicator Data'!U53/1000000))</f>
        <v>0.156</v>
      </c>
      <c r="K56" s="244">
        <f t="shared" si="3"/>
        <v>3.5</v>
      </c>
      <c r="L56" s="141">
        <f>IF(F56="x","x",(F56*1000000/VLOOKUP($C56,'Crisis Indicator Data'!$C$3:$H$198,5,FALSE)))</f>
        <v>0.66216216216216217</v>
      </c>
      <c r="M56" s="141">
        <f>IF(G56="x","x",(G56*1000000/VLOOKUP($C56,'Crisis Indicator Data'!$C$3:$H$198,5,FALSE)))</f>
        <v>0.16216216216216217</v>
      </c>
      <c r="N56" s="141">
        <f>IF(H56="x","x",(H56*1000000/VLOOKUP($C56,'Crisis Indicator Data'!$C$3:$H$198,5,FALSE)))</f>
        <v>0.11770270270270271</v>
      </c>
      <c r="O56" s="141">
        <f>IF(I56="x","x",(I56*1000000/VLOOKUP($C56,'Crisis Indicator Data'!$C$3:$H$198,5,FALSE)))</f>
        <v>3.689189189189189E-2</v>
      </c>
      <c r="P56" s="141">
        <f>IF(J56="x","x",(J56*1000000/VLOOKUP($C56,'Crisis Indicator Data'!$C$3:$H$198,5,FALSE)))</f>
        <v>2.1081081081081081E-2</v>
      </c>
      <c r="Q56" s="238">
        <f t="shared" si="4"/>
        <v>4</v>
      </c>
      <c r="R56" s="238">
        <f t="shared" si="5"/>
        <v>3.75</v>
      </c>
    </row>
    <row r="57" spans="1:18" x14ac:dyDescent="0.35">
      <c r="A57" s="146" t="str">
        <f>'Crisis Indicator Data'!A54</f>
        <v>Mixed migration flows in Libya</v>
      </c>
      <c r="B57" s="147" t="str">
        <f>'Crisis Indicator Data'!B54</f>
        <v>International displacement</v>
      </c>
      <c r="C57" s="147" t="str">
        <f>'Crisis Indicator Data'!C54</f>
        <v>LBY002</v>
      </c>
      <c r="D57" s="147" t="str">
        <f>'Crisis Indicator Data'!D54</f>
        <v>Libya</v>
      </c>
      <c r="E57" s="147" t="str">
        <f>'Crisis Indicator Data'!E54</f>
        <v>LBY</v>
      </c>
      <c r="F57" s="153">
        <f>IF('Crisis Indicator Data'!Q54="x","x",('Crisis Indicator Data'!Q54/1000000))</f>
        <v>6.766</v>
      </c>
      <c r="G57" s="153">
        <f>IF('Crisis Indicator Data'!R54="x","x",('Crisis Indicator Data'!R54/1000000))</f>
        <v>0.28599999999999998</v>
      </c>
      <c r="H57" s="153">
        <f>IF('Crisis Indicator Data'!S54="x","x",('Crisis Indicator Data'!S54/1000000))</f>
        <v>6.5000000000000002E-2</v>
      </c>
      <c r="I57" s="153">
        <f>IF('Crisis Indicator Data'!T54="x","x",('Crisis Indicator Data'!T54/1000000))</f>
        <v>0.27700000000000002</v>
      </c>
      <c r="J57" s="153">
        <f>IF('Crisis Indicator Data'!U54="x","x",('Crisis Indicator Data'!U54/1000000))</f>
        <v>6.0000000000000001E-3</v>
      </c>
      <c r="K57" s="244">
        <f t="shared" si="3"/>
        <v>2.6</v>
      </c>
      <c r="L57" s="141">
        <f>IF(F57="x","x",(F57*1000000/VLOOKUP($C57,'Crisis Indicator Data'!$C$3:$H$198,5,FALSE)))</f>
        <v>0.91432432432432431</v>
      </c>
      <c r="M57" s="141">
        <f>IF(G57="x","x",(G57*1000000/VLOOKUP($C57,'Crisis Indicator Data'!$C$3:$H$198,5,FALSE)))</f>
        <v>3.8648648648648649E-2</v>
      </c>
      <c r="N57" s="141">
        <f>IF(H57="x","x",(H57*1000000/VLOOKUP($C57,'Crisis Indicator Data'!$C$3:$H$198,5,FALSE)))</f>
        <v>8.7837837837837843E-3</v>
      </c>
      <c r="O57" s="141">
        <f>IF(I57="x","x",(I57*1000000/VLOOKUP($C57,'Crisis Indicator Data'!$C$3:$H$198,5,FALSE)))</f>
        <v>3.7432432432432432E-2</v>
      </c>
      <c r="P57" s="141">
        <f>IF(J57="x","x",(J57*1000000/VLOOKUP($C57,'Crisis Indicator Data'!$C$3:$H$198,5,FALSE)))</f>
        <v>8.1081081081081077E-4</v>
      </c>
      <c r="Q57" s="238">
        <f t="shared" si="4"/>
        <v>2</v>
      </c>
      <c r="R57" s="238">
        <f t="shared" si="5"/>
        <v>2.2999999999999998</v>
      </c>
    </row>
    <row r="58" spans="1:18" x14ac:dyDescent="0.35">
      <c r="A58" s="146" t="str">
        <f>'Crisis Indicator Data'!A55</f>
        <v>Drought in Lesotho</v>
      </c>
      <c r="B58" s="147" t="str">
        <f>'Crisis Indicator Data'!B55</f>
        <v>Drought</v>
      </c>
      <c r="C58" s="147" t="str">
        <f>'Crisis Indicator Data'!C55</f>
        <v>LSO002</v>
      </c>
      <c r="D58" s="147" t="str">
        <f>'Crisis Indicator Data'!D55</f>
        <v>Lesotho</v>
      </c>
      <c r="E58" s="147" t="str">
        <f>'Crisis Indicator Data'!E55</f>
        <v>LSO</v>
      </c>
      <c r="F58" s="153">
        <f>IF('Crisis Indicator Data'!Q55="x","x",('Crisis Indicator Data'!Q55/1000000))</f>
        <v>0.71899999999999997</v>
      </c>
      <c r="G58" s="153">
        <f>IF('Crisis Indicator Data'!R55="x","x",('Crisis Indicator Data'!R55/1000000))</f>
        <v>0.57699999999999996</v>
      </c>
      <c r="H58" s="153">
        <f>IF('Crisis Indicator Data'!S55="x","x",('Crisis Indicator Data'!S55/1000000))</f>
        <v>0.17799999999999999</v>
      </c>
      <c r="I58" s="153">
        <f>IF('Crisis Indicator Data'!T55="x","x",('Crisis Indicator Data'!T55/1000000))</f>
        <v>0</v>
      </c>
      <c r="J58" s="153">
        <f>IF('Crisis Indicator Data'!U55="x","x",('Crisis Indicator Data'!U55/1000000))</f>
        <v>0</v>
      </c>
      <c r="K58" s="244">
        <f t="shared" si="3"/>
        <v>2.1</v>
      </c>
      <c r="L58" s="141">
        <f>IF(F58="x","x",(F58*1000000/VLOOKUP($C58,'Crisis Indicator Data'!$C$3:$H$198,5,FALSE)))</f>
        <v>0.48778833107191316</v>
      </c>
      <c r="M58" s="141">
        <f>IF(G58="x","x",(G58*1000000/VLOOKUP($C58,'Crisis Indicator Data'!$C$3:$H$198,5,FALSE)))</f>
        <v>0.39145183175033921</v>
      </c>
      <c r="N58" s="141">
        <f>IF(H58="x","x",(H58*1000000/VLOOKUP($C58,'Crisis Indicator Data'!$C$3:$H$198,5,FALSE)))</f>
        <v>0.12075983717774763</v>
      </c>
      <c r="O58" s="141">
        <f>IF(I58="x","x",(I58*1000000/VLOOKUP($C58,'Crisis Indicator Data'!$C$3:$H$198,5,FALSE)))</f>
        <v>0</v>
      </c>
      <c r="P58" s="141">
        <f>IF(J58="x","x",(J58*1000000/VLOOKUP($C58,'Crisis Indicator Data'!$C$3:$H$198,5,FALSE)))</f>
        <v>0</v>
      </c>
      <c r="Q58" s="238">
        <f t="shared" si="4"/>
        <v>3</v>
      </c>
      <c r="R58" s="238">
        <f t="shared" si="5"/>
        <v>2.5499999999999998</v>
      </c>
    </row>
    <row r="59" spans="1:18" x14ac:dyDescent="0.35">
      <c r="A59" s="146" t="str">
        <f>'Crisis Indicator Data'!A56</f>
        <v>Mixed migration flows in Morocco</v>
      </c>
      <c r="B59" s="147" t="str">
        <f>'Crisis Indicator Data'!B56</f>
        <v>International displacement</v>
      </c>
      <c r="C59" s="147" t="str">
        <f>'Crisis Indicator Data'!C56</f>
        <v>MAR002</v>
      </c>
      <c r="D59" s="147" t="str">
        <f>'Crisis Indicator Data'!D56</f>
        <v>Morocco</v>
      </c>
      <c r="E59" s="147" t="str">
        <f>'Crisis Indicator Data'!E56</f>
        <v>MAR</v>
      </c>
      <c r="F59" s="153" t="str">
        <f>IF('Crisis Indicator Data'!Q56="x","x",('Crisis Indicator Data'!Q56/1000000))</f>
        <v>x</v>
      </c>
      <c r="G59" s="153" t="str">
        <f>IF('Crisis Indicator Data'!R56="x","x",('Crisis Indicator Data'!R56/1000000))</f>
        <v>x</v>
      </c>
      <c r="H59" s="153" t="str">
        <f>IF('Crisis Indicator Data'!S56="x","x",('Crisis Indicator Data'!S56/1000000))</f>
        <v>x</v>
      </c>
      <c r="I59" s="153" t="str">
        <f>IF('Crisis Indicator Data'!T56="x","x",('Crisis Indicator Data'!T56/1000000))</f>
        <v>x</v>
      </c>
      <c r="J59" s="153" t="str">
        <f>IF('Crisis Indicator Data'!U56="x","x",('Crisis Indicator Data'!U56/1000000))</f>
        <v>x</v>
      </c>
      <c r="K59" s="244" t="str">
        <f t="shared" si="3"/>
        <v>x</v>
      </c>
      <c r="L59" s="141" t="str">
        <f>IF(F59="x","x",(F59*1000000/VLOOKUP($C59,'Crisis Indicator Data'!$C$3:$H$198,5,FALSE)))</f>
        <v>x</v>
      </c>
      <c r="M59" s="141" t="str">
        <f>IF(G59="x","x",(G59*1000000/VLOOKUP($C59,'Crisis Indicator Data'!$C$3:$H$198,5,FALSE)))</f>
        <v>x</v>
      </c>
      <c r="N59" s="141" t="str">
        <f>IF(H59="x","x",(H59*1000000/VLOOKUP($C59,'Crisis Indicator Data'!$C$3:$H$198,5,FALSE)))</f>
        <v>x</v>
      </c>
      <c r="O59" s="141" t="str">
        <f>IF(I59="x","x",(I59*1000000/VLOOKUP($C59,'Crisis Indicator Data'!$C$3:$H$198,5,FALSE)))</f>
        <v>x</v>
      </c>
      <c r="P59" s="141" t="str">
        <f>IF(J59="x","x",(J59*1000000/VLOOKUP($C59,'Crisis Indicator Data'!$C$3:$H$198,5,FALSE)))</f>
        <v>x</v>
      </c>
      <c r="Q59" s="238" t="str">
        <f t="shared" si="4"/>
        <v>x</v>
      </c>
      <c r="R59" s="238" t="str">
        <f t="shared" si="5"/>
        <v>x</v>
      </c>
    </row>
    <row r="60" spans="1:18" x14ac:dyDescent="0.35">
      <c r="A60" s="146" t="str">
        <f>'Crisis Indicator Data'!A57</f>
        <v>Drought in Madagascar</v>
      </c>
      <c r="B60" s="147" t="str">
        <f>'Crisis Indicator Data'!B57</f>
        <v>Drought</v>
      </c>
      <c r="C60" s="147" t="str">
        <f>'Crisis Indicator Data'!C57</f>
        <v>MDG002</v>
      </c>
      <c r="D60" s="147" t="str">
        <f>'Crisis Indicator Data'!D57</f>
        <v>Madagascar</v>
      </c>
      <c r="E60" s="147" t="str">
        <f>'Crisis Indicator Data'!E57</f>
        <v>MDG</v>
      </c>
      <c r="F60" s="153">
        <f>IF('Crisis Indicator Data'!Q57="x","x",('Crisis Indicator Data'!Q57/1000000))</f>
        <v>0.55000000000000004</v>
      </c>
      <c r="G60" s="153">
        <f>IF('Crisis Indicator Data'!R57="x","x",('Crisis Indicator Data'!R57/1000000))</f>
        <v>0.996</v>
      </c>
      <c r="H60" s="153">
        <f>IF('Crisis Indicator Data'!S57="x","x",('Crisis Indicator Data'!S57/1000000))</f>
        <v>0.73099999999999998</v>
      </c>
      <c r="I60" s="153">
        <f>IF('Crisis Indicator Data'!T57="x","x",('Crisis Indicator Data'!T57/1000000))</f>
        <v>0.39200000000000002</v>
      </c>
      <c r="J60" s="153">
        <f>IF('Crisis Indicator Data'!U57="x","x",('Crisis Indicator Data'!U57/1000000))</f>
        <v>1.4E-2</v>
      </c>
      <c r="K60" s="244">
        <f t="shared" si="3"/>
        <v>3.4</v>
      </c>
      <c r="L60" s="141">
        <f>IF(F60="x","x",(F60*1000000/VLOOKUP($C60,'Crisis Indicator Data'!$C$3:$H$198,5,FALSE)))</f>
        <v>0.20499440924338427</v>
      </c>
      <c r="M60" s="141">
        <f>IF(G60="x","x",(G60*1000000/VLOOKUP($C60,'Crisis Indicator Data'!$C$3:$H$198,5,FALSE)))</f>
        <v>0.37122623928438314</v>
      </c>
      <c r="N60" s="141">
        <f>IF(H60="x","x",(H60*1000000/VLOOKUP($C60,'Crisis Indicator Data'!$C$3:$H$198,5,FALSE)))</f>
        <v>0.27245620573984347</v>
      </c>
      <c r="O60" s="141">
        <f>IF(I60="x","x",(I60*1000000/VLOOKUP($C60,'Crisis Indicator Data'!$C$3:$H$198,5,FALSE)))</f>
        <v>0.1461051062243757</v>
      </c>
      <c r="P60" s="141">
        <f>IF(J60="x","x",(J60*1000000/VLOOKUP($C60,'Crisis Indicator Data'!$C$3:$H$198,5,FALSE)))</f>
        <v>5.2180395080134176E-3</v>
      </c>
      <c r="Q60" s="238">
        <f t="shared" si="4"/>
        <v>4</v>
      </c>
      <c r="R60" s="238">
        <f t="shared" si="5"/>
        <v>3.7</v>
      </c>
    </row>
    <row r="61" spans="1:18" x14ac:dyDescent="0.35">
      <c r="A61" s="146" t="str">
        <f>'Crisis Indicator Data'!A58</f>
        <v>Multiple crisis in Mexico</v>
      </c>
      <c r="B61" s="147" t="str">
        <f>'Crisis Indicator Data'!B58</f>
        <v>Multiple crises country</v>
      </c>
      <c r="C61" s="147" t="str">
        <f>'Crisis Indicator Data'!C58</f>
        <v>MEX001</v>
      </c>
      <c r="D61" s="147" t="str">
        <f>'Crisis Indicator Data'!D58</f>
        <v>Mexico</v>
      </c>
      <c r="E61" s="147" t="str">
        <f>'Crisis Indicator Data'!E58</f>
        <v>MEX</v>
      </c>
      <c r="F61" s="153">
        <f>IF('Crisis Indicator Data'!Q58="x","x",('Crisis Indicator Data'!Q58/1000000))</f>
        <v>124.227</v>
      </c>
      <c r="G61" s="153">
        <f>IF('Crisis Indicator Data'!R58="x","x",('Crisis Indicator Data'!R58/1000000))</f>
        <v>0.32100000000000001</v>
      </c>
      <c r="H61" s="153" t="str">
        <f>IF('Crisis Indicator Data'!S58="x","x",('Crisis Indicator Data'!S58/1000000))</f>
        <v>x</v>
      </c>
      <c r="I61" s="153" t="str">
        <f>IF('Crisis Indicator Data'!T58="x","x",('Crisis Indicator Data'!T58/1000000))</f>
        <v>x</v>
      </c>
      <c r="J61" s="153" t="str">
        <f>IF('Crisis Indicator Data'!U58="x","x",('Crisis Indicator Data'!U58/1000000))</f>
        <v>x</v>
      </c>
      <c r="K61" s="244" t="str">
        <f t="shared" si="3"/>
        <v>x</v>
      </c>
      <c r="L61" s="141">
        <f>IF(F61="x","x",(F61*1000000/VLOOKUP($C61,'Crisis Indicator Data'!$C$3:$H$198,5,FALSE)))</f>
        <v>1</v>
      </c>
      <c r="M61" s="141">
        <f>IF(G61="x","x",(G61*1000000/VLOOKUP($C61,'Crisis Indicator Data'!$C$3:$H$198,5,FALSE)))</f>
        <v>2.5839793281653748E-3</v>
      </c>
      <c r="N61" s="141" t="str">
        <f>IF(H61="x","x",(H61*1000000/VLOOKUP($C61,'Crisis Indicator Data'!$C$3:$H$198,5,FALSE)))</f>
        <v>x</v>
      </c>
      <c r="O61" s="141" t="str">
        <f>IF(I61="x","x",(I61*1000000/VLOOKUP($C61,'Crisis Indicator Data'!$C$3:$H$198,5,FALSE)))</f>
        <v>x</v>
      </c>
      <c r="P61" s="141" t="str">
        <f>IF(J61="x","x",(J61*1000000/VLOOKUP($C61,'Crisis Indicator Data'!$C$3:$H$198,5,FALSE)))</f>
        <v>x</v>
      </c>
      <c r="Q61" s="238" t="str">
        <f t="shared" si="4"/>
        <v>x</v>
      </c>
      <c r="R61" s="238" t="str">
        <f t="shared" si="5"/>
        <v>x</v>
      </c>
    </row>
    <row r="62" spans="1:18" x14ac:dyDescent="0.35">
      <c r="A62" s="146" t="str">
        <f>'Crisis Indicator Data'!A59</f>
        <v>Criminal Violence in Mexico</v>
      </c>
      <c r="B62" s="147" t="str">
        <f>'Crisis Indicator Data'!B59</f>
        <v>Other type of violence</v>
      </c>
      <c r="C62" s="147" t="str">
        <f>'Crisis Indicator Data'!C59</f>
        <v>MEX002</v>
      </c>
      <c r="D62" s="147" t="str">
        <f>'Crisis Indicator Data'!D59</f>
        <v>Mexico</v>
      </c>
      <c r="E62" s="147" t="str">
        <f>'Crisis Indicator Data'!E59</f>
        <v>MEX</v>
      </c>
      <c r="F62" s="153">
        <f>IF('Crisis Indicator Data'!Q59="x","x",('Crisis Indicator Data'!Q59/1000000))</f>
        <v>124.227</v>
      </c>
      <c r="G62" s="153">
        <f>IF('Crisis Indicator Data'!R59="x","x",('Crisis Indicator Data'!R59/1000000))</f>
        <v>0.32100000000000001</v>
      </c>
      <c r="H62" s="153" t="str">
        <f>IF('Crisis Indicator Data'!S59="x","x",('Crisis Indicator Data'!S59/1000000))</f>
        <v>x</v>
      </c>
      <c r="I62" s="153" t="str">
        <f>IF('Crisis Indicator Data'!T59="x","x",('Crisis Indicator Data'!T59/1000000))</f>
        <v>x</v>
      </c>
      <c r="J62" s="153" t="str">
        <f>IF('Crisis Indicator Data'!U59="x","x",('Crisis Indicator Data'!U59/1000000))</f>
        <v>x</v>
      </c>
      <c r="K62" s="244" t="str">
        <f t="shared" si="3"/>
        <v>x</v>
      </c>
      <c r="L62" s="141">
        <f>IF(F62="x","x",(F62*1000000/VLOOKUP($C62,'Crisis Indicator Data'!$C$3:$H$198,5,FALSE)))</f>
        <v>0.96320906863505262</v>
      </c>
      <c r="M62" s="141">
        <f>IF(G62="x","x",(G62*1000000/VLOOKUP($C62,'Crisis Indicator Data'!$C$3:$H$198,5,FALSE)))</f>
        <v>2.4889123220543995E-3</v>
      </c>
      <c r="N62" s="141" t="str">
        <f>IF(H62="x","x",(H62*1000000/VLOOKUP($C62,'Crisis Indicator Data'!$C$3:$H$198,5,FALSE)))</f>
        <v>x</v>
      </c>
      <c r="O62" s="141" t="str">
        <f>IF(I62="x","x",(I62*1000000/VLOOKUP($C62,'Crisis Indicator Data'!$C$3:$H$198,5,FALSE)))</f>
        <v>x</v>
      </c>
      <c r="P62" s="141" t="str">
        <f>IF(J62="x","x",(J62*1000000/VLOOKUP($C62,'Crisis Indicator Data'!$C$3:$H$198,5,FALSE)))</f>
        <v>x</v>
      </c>
      <c r="Q62" s="238" t="str">
        <f t="shared" si="4"/>
        <v>x</v>
      </c>
      <c r="R62" s="238" t="str">
        <f t="shared" si="5"/>
        <v>x</v>
      </c>
    </row>
    <row r="63" spans="1:18" x14ac:dyDescent="0.35">
      <c r="A63" s="146" t="str">
        <f>'Crisis Indicator Data'!A60</f>
        <v>Mixed Migration in Mexico</v>
      </c>
      <c r="B63" s="147" t="str">
        <f>'Crisis Indicator Data'!B60</f>
        <v>International displacement</v>
      </c>
      <c r="C63" s="147" t="str">
        <f>'Crisis Indicator Data'!C60</f>
        <v>MEX003</v>
      </c>
      <c r="D63" s="147" t="str">
        <f>'Crisis Indicator Data'!D60</f>
        <v>Mexico</v>
      </c>
      <c r="E63" s="147" t="str">
        <f>'Crisis Indicator Data'!E60</f>
        <v>MEX</v>
      </c>
      <c r="F63" s="153">
        <f>IF('Crisis Indicator Data'!Q60="x","x",('Crisis Indicator Data'!Q60/1000000))</f>
        <v>124.227</v>
      </c>
      <c r="G63" s="153">
        <f>IF('Crisis Indicator Data'!R60="x","x",('Crisis Indicator Data'!R60/1000000))</f>
        <v>0.32100000000000001</v>
      </c>
      <c r="H63" s="153" t="str">
        <f>IF('Crisis Indicator Data'!S60="x","x",('Crisis Indicator Data'!S60/1000000))</f>
        <v>x</v>
      </c>
      <c r="I63" s="153" t="str">
        <f>IF('Crisis Indicator Data'!T60="x","x",('Crisis Indicator Data'!T60/1000000))</f>
        <v>x</v>
      </c>
      <c r="J63" s="153" t="str">
        <f>IF('Crisis Indicator Data'!U60="x","x",('Crisis Indicator Data'!U60/1000000))</f>
        <v>x</v>
      </c>
      <c r="K63" s="244" t="str">
        <f t="shared" si="3"/>
        <v>x</v>
      </c>
      <c r="L63" s="141">
        <f>IF(F63="x","x",(F63*1000000/VLOOKUP($C63,'Crisis Indicator Data'!$C$3:$H$198,5,FALSE)))</f>
        <v>1</v>
      </c>
      <c r="M63" s="141">
        <f>IF(G63="x","x",(G63*1000000/VLOOKUP($C63,'Crisis Indicator Data'!$C$3:$H$198,5,FALSE)))</f>
        <v>2.5839793281653748E-3</v>
      </c>
      <c r="N63" s="141" t="str">
        <f>IF(H63="x","x",(H63*1000000/VLOOKUP($C63,'Crisis Indicator Data'!$C$3:$H$198,5,FALSE)))</f>
        <v>x</v>
      </c>
      <c r="O63" s="141" t="str">
        <f>IF(I63="x","x",(I63*1000000/VLOOKUP($C63,'Crisis Indicator Data'!$C$3:$H$198,5,FALSE)))</f>
        <v>x</v>
      </c>
      <c r="P63" s="141" t="str">
        <f>IF(J63="x","x",(J63*1000000/VLOOKUP($C63,'Crisis Indicator Data'!$C$3:$H$198,5,FALSE)))</f>
        <v>x</v>
      </c>
      <c r="Q63" s="238" t="str">
        <f t="shared" si="4"/>
        <v>x</v>
      </c>
      <c r="R63" s="238" t="str">
        <f t="shared" si="5"/>
        <v>x</v>
      </c>
    </row>
    <row r="64" spans="1:18" x14ac:dyDescent="0.35">
      <c r="A64" s="146" t="str">
        <f>'Crisis Indicator Data'!A61</f>
        <v>Complex crisis in Mali</v>
      </c>
      <c r="B64" s="147" t="str">
        <f>'Crisis Indicator Data'!B61</f>
        <v>Complex crisis</v>
      </c>
      <c r="C64" s="147" t="str">
        <f>'Crisis Indicator Data'!C61</f>
        <v>MLI001</v>
      </c>
      <c r="D64" s="147" t="str">
        <f>'Crisis Indicator Data'!D61</f>
        <v>Mali</v>
      </c>
      <c r="E64" s="147" t="str">
        <f>'Crisis Indicator Data'!E61</f>
        <v>MLI</v>
      </c>
      <c r="F64" s="153">
        <f>IF('Crisis Indicator Data'!Q61="x","x",('Crisis Indicator Data'!Q61/1000000))</f>
        <v>8.6910000000000007</v>
      </c>
      <c r="G64" s="153">
        <f>IF('Crisis Indicator Data'!R61="x","x",('Crisis Indicator Data'!R61/1000000))</f>
        <v>5.8120000000000003</v>
      </c>
      <c r="H64" s="153">
        <f>IF('Crisis Indicator Data'!S61="x","x",('Crisis Indicator Data'!S61/1000000))</f>
        <v>3.7</v>
      </c>
      <c r="I64" s="153">
        <f>IF('Crisis Indicator Data'!T61="x","x",('Crisis Indicator Data'!T61/1000000))</f>
        <v>2.2000000000000002</v>
      </c>
      <c r="J64" s="153">
        <f>IF('Crisis Indicator Data'!U61="x","x",('Crisis Indicator Data'!U61/1000000))</f>
        <v>0</v>
      </c>
      <c r="K64" s="244">
        <f t="shared" si="3"/>
        <v>4.5999999999999996</v>
      </c>
      <c r="L64" s="141">
        <f>IF(F64="x","x",(F64*1000000/VLOOKUP($C64,'Crisis Indicator Data'!$C$3:$H$198,5,FALSE)))</f>
        <v>0.42598764826977747</v>
      </c>
      <c r="M64" s="141">
        <f>IF(G64="x","x",(G64*1000000/VLOOKUP($C64,'Crisis Indicator Data'!$C$3:$H$198,5,FALSE)))</f>
        <v>0.28487403195765121</v>
      </c>
      <c r="N64" s="141">
        <f>IF(H64="x","x",(H64*1000000/VLOOKUP($C64,'Crisis Indicator Data'!$C$3:$H$198,5,FALSE)))</f>
        <v>0.18135476914028037</v>
      </c>
      <c r="O64" s="141">
        <f>IF(I64="x","x",(I64*1000000/VLOOKUP($C64,'Crisis Indicator Data'!$C$3:$H$198,5,FALSE)))</f>
        <v>0.1078325654347613</v>
      </c>
      <c r="P64" s="141">
        <f>IF(J64="x","x",(J64*1000000/VLOOKUP($C64,'Crisis Indicator Data'!$C$3:$H$198,5,FALSE)))</f>
        <v>0</v>
      </c>
      <c r="Q64" s="238">
        <f t="shared" si="4"/>
        <v>4</v>
      </c>
      <c r="R64" s="238">
        <f t="shared" si="5"/>
        <v>4.3</v>
      </c>
    </row>
    <row r="65" spans="1:18" x14ac:dyDescent="0.35">
      <c r="A65" s="146" t="str">
        <f>'Crisis Indicator Data'!A62</f>
        <v>Multiple crises in Myanmar</v>
      </c>
      <c r="B65" s="147" t="str">
        <f>'Crisis Indicator Data'!B62</f>
        <v>Multiple crises country</v>
      </c>
      <c r="C65" s="147" t="str">
        <f>'Crisis Indicator Data'!C62</f>
        <v>MMR001</v>
      </c>
      <c r="D65" s="147" t="str">
        <f>'Crisis Indicator Data'!D62</f>
        <v>Myanmar</v>
      </c>
      <c r="E65" s="147" t="str">
        <f>'Crisis Indicator Data'!E62</f>
        <v>MMR</v>
      </c>
      <c r="F65" s="153">
        <f>IF('Crisis Indicator Data'!Q62="x","x",('Crisis Indicator Data'!Q62/1000000))</f>
        <v>34.822000000000003</v>
      </c>
      <c r="G65" s="153">
        <f>IF('Crisis Indicator Data'!R62="x","x",('Crisis Indicator Data'!R62/1000000))</f>
        <v>3.6190000000000002</v>
      </c>
      <c r="H65" s="153">
        <f>IF('Crisis Indicator Data'!S62="x","x",('Crisis Indicator Data'!S62/1000000))</f>
        <v>3.0470000000000002</v>
      </c>
      <c r="I65" s="153">
        <f>IF('Crisis Indicator Data'!T62="x","x",('Crisis Indicator Data'!T62/1000000))</f>
        <v>0.498</v>
      </c>
      <c r="J65" s="153">
        <f>IF('Crisis Indicator Data'!U62="x","x",('Crisis Indicator Data'!U62/1000000))</f>
        <v>0.15</v>
      </c>
      <c r="K65" s="244">
        <f t="shared" si="3"/>
        <v>4.3</v>
      </c>
      <c r="L65" s="141">
        <f>IF(F65="x","x",(F65*1000000/VLOOKUP($C65,'Crisis Indicator Data'!$C$3:$H$198,5,FALSE)))</f>
        <v>0.83016258999666237</v>
      </c>
      <c r="M65" s="141">
        <f>IF(G65="x","x",(G65*1000000/VLOOKUP($C65,'Crisis Indicator Data'!$C$3:$H$198,5,FALSE)))</f>
        <v>8.6277595003099228E-2</v>
      </c>
      <c r="N65" s="141">
        <f>IF(H65="x","x",(H65*1000000/VLOOKUP($C65,'Crisis Indicator Data'!$C$3:$H$198,5,FALSE)))</f>
        <v>7.2641014637867735E-2</v>
      </c>
      <c r="O65" s="141">
        <f>IF(I65="x","x",(I65*1000000/VLOOKUP($C65,'Crisis Indicator Data'!$C$3:$H$198,5,FALSE)))</f>
        <v>1.1872407380918324E-2</v>
      </c>
      <c r="P65" s="141">
        <f>IF(J65="x","x",(J65*1000000/VLOOKUP($C65,'Crisis Indicator Data'!$C$3:$H$198,5,FALSE)))</f>
        <v>3.576026319553712E-3</v>
      </c>
      <c r="Q65" s="238">
        <f t="shared" si="4"/>
        <v>3</v>
      </c>
      <c r="R65" s="238">
        <f t="shared" si="5"/>
        <v>3.65</v>
      </c>
    </row>
    <row r="66" spans="1:18" x14ac:dyDescent="0.35">
      <c r="A66" s="146" t="str">
        <f>'Crisis Indicator Data'!A63</f>
        <v>Rakhine Conflict</v>
      </c>
      <c r="B66" s="147" t="str">
        <f>'Crisis Indicator Data'!B63</f>
        <v>Conflict</v>
      </c>
      <c r="C66" s="147" t="str">
        <f>'Crisis Indicator Data'!C63</f>
        <v>MMR002</v>
      </c>
      <c r="D66" s="147" t="str">
        <f>'Crisis Indicator Data'!D63</f>
        <v>Myanmar</v>
      </c>
      <c r="E66" s="147" t="str">
        <f>'Crisis Indicator Data'!E63</f>
        <v>MMR</v>
      </c>
      <c r="F66" s="153">
        <f>IF('Crisis Indicator Data'!Q63="x","x",('Crisis Indicator Data'!Q63/1000000))</f>
        <v>2.3180000000000001</v>
      </c>
      <c r="G66" s="153">
        <f>IF('Crisis Indicator Data'!R63="x","x",('Crisis Indicator Data'!R63/1000000))</f>
        <v>0.72899999999999998</v>
      </c>
      <c r="H66" s="153">
        <f>IF('Crisis Indicator Data'!S63="x","x",('Crisis Indicator Data'!S63/1000000))</f>
        <v>0.247</v>
      </c>
      <c r="I66" s="153">
        <f>IF('Crisis Indicator Data'!T63="x","x",('Crisis Indicator Data'!T63/1000000))</f>
        <v>0.437</v>
      </c>
      <c r="J66" s="153">
        <f>IF('Crisis Indicator Data'!U63="x","x",('Crisis Indicator Data'!U63/1000000))</f>
        <v>0.15</v>
      </c>
      <c r="K66" s="244">
        <f t="shared" si="3"/>
        <v>3.2</v>
      </c>
      <c r="L66" s="141">
        <f>IF(F66="x","x",(F66*1000000/VLOOKUP($C66,'Crisis Indicator Data'!$C$3:$H$198,5,FALSE)))</f>
        <v>0.59711488923235445</v>
      </c>
      <c r="M66" s="141">
        <f>IF(G66="x","x",(G66*1000000/VLOOKUP($C66,'Crisis Indicator Data'!$C$3:$H$198,5,FALSE)))</f>
        <v>0.18778979907264295</v>
      </c>
      <c r="N66" s="141">
        <f>IF(H66="x","x",(H66*1000000/VLOOKUP($C66,'Crisis Indicator Data'!$C$3:$H$198,5,FALSE)))</f>
        <v>6.3626996393611537E-2</v>
      </c>
      <c r="O66" s="141">
        <f>IF(I66="x","x",(I66*1000000/VLOOKUP($C66,'Crisis Indicator Data'!$C$3:$H$198,5,FALSE)))</f>
        <v>0.11257083977331273</v>
      </c>
      <c r="P66" s="141">
        <f>IF(J66="x","x",(J66*1000000/VLOOKUP($C66,'Crisis Indicator Data'!$C$3:$H$198,5,FALSE)))</f>
        <v>3.8639876352395672E-2</v>
      </c>
      <c r="Q66" s="238">
        <f t="shared" si="4"/>
        <v>4</v>
      </c>
      <c r="R66" s="238">
        <f t="shared" si="5"/>
        <v>3.6</v>
      </c>
    </row>
    <row r="67" spans="1:18" x14ac:dyDescent="0.35">
      <c r="A67" s="146" t="str">
        <f>'Crisis Indicator Data'!A64</f>
        <v>Kachin and Shan Conflict</v>
      </c>
      <c r="B67" s="147" t="str">
        <f>'Crisis Indicator Data'!B64</f>
        <v>Conflict</v>
      </c>
      <c r="C67" s="147" t="str">
        <f>'Crisis Indicator Data'!C64</f>
        <v>MMR003</v>
      </c>
      <c r="D67" s="147" t="str">
        <f>'Crisis Indicator Data'!D64</f>
        <v>Myanmar</v>
      </c>
      <c r="E67" s="147" t="str">
        <f>'Crisis Indicator Data'!E64</f>
        <v>MMR</v>
      </c>
      <c r="F67" s="153">
        <f>IF('Crisis Indicator Data'!Q64="x","x",('Crisis Indicator Data'!Q64/1000000))</f>
        <v>2.9529999999999998</v>
      </c>
      <c r="G67" s="153">
        <f>IF('Crisis Indicator Data'!R64="x","x",('Crisis Indicator Data'!R64/1000000))</f>
        <v>2.6989999999999998</v>
      </c>
      <c r="H67" s="153">
        <f>IF('Crisis Indicator Data'!S64="x","x",('Crisis Indicator Data'!S64/1000000))</f>
        <v>0.8</v>
      </c>
      <c r="I67" s="153">
        <f>IF('Crisis Indicator Data'!T64="x","x",('Crisis Indicator Data'!T64/1000000))</f>
        <v>6.0999999999999999E-2</v>
      </c>
      <c r="J67" s="153">
        <f>IF('Crisis Indicator Data'!U64="x","x",('Crisis Indicator Data'!U64/1000000))</f>
        <v>0</v>
      </c>
      <c r="K67" s="244">
        <f t="shared" si="3"/>
        <v>3.2</v>
      </c>
      <c r="L67" s="141">
        <f>IF(F67="x","x",(F67*1000000/VLOOKUP($C67,'Crisis Indicator Data'!$C$3:$H$198,5,FALSE)))</f>
        <v>0.45340089052663901</v>
      </c>
      <c r="M67" s="141">
        <f>IF(G67="x","x",(G67*1000000/VLOOKUP($C67,'Crisis Indicator Data'!$C$3:$H$198,5,FALSE)))</f>
        <v>0.41440196530016887</v>
      </c>
      <c r="N67" s="141">
        <f>IF(H67="x","x",(H67*1000000/VLOOKUP($C67,'Crisis Indicator Data'!$C$3:$H$198,5,FALSE)))</f>
        <v>0.12283126055581145</v>
      </c>
      <c r="O67" s="141">
        <f>IF(I67="x","x",(I67*1000000/VLOOKUP($C67,'Crisis Indicator Data'!$C$3:$H$198,5,FALSE)))</f>
        <v>9.3658836173806225E-3</v>
      </c>
      <c r="P67" s="141">
        <f>IF(J67="x","x",(J67*1000000/VLOOKUP($C67,'Crisis Indicator Data'!$C$3:$H$198,5,FALSE)))</f>
        <v>0</v>
      </c>
      <c r="Q67" s="238">
        <f t="shared" si="4"/>
        <v>3</v>
      </c>
      <c r="R67" s="238">
        <f t="shared" si="5"/>
        <v>3.1</v>
      </c>
    </row>
    <row r="68" spans="1:18" x14ac:dyDescent="0.35">
      <c r="A68" s="146" t="str">
        <f>'Crisis Indicator Data'!A65</f>
        <v>Post-coup Violence in Myanmar</v>
      </c>
      <c r="B68" s="147" t="str">
        <f>'Crisis Indicator Data'!B65</f>
        <v>Conflict</v>
      </c>
      <c r="C68" s="147" t="str">
        <f>'Crisis Indicator Data'!C65</f>
        <v>MMR004</v>
      </c>
      <c r="D68" s="147" t="str">
        <f>'Crisis Indicator Data'!D65</f>
        <v>Myanmar</v>
      </c>
      <c r="E68" s="147" t="str">
        <f>'Crisis Indicator Data'!E65</f>
        <v>MMR</v>
      </c>
      <c r="F68" s="153">
        <f>IF('Crisis Indicator Data'!Q65="x","x",('Crisis Indicator Data'!Q65/1000000))</f>
        <v>29.550999999999998</v>
      </c>
      <c r="G68" s="153">
        <f>IF('Crisis Indicator Data'!R65="x","x",('Crisis Indicator Data'!R65/1000000))</f>
        <v>0.19</v>
      </c>
      <c r="H68" s="153">
        <f>IF('Crisis Indicator Data'!S65="x","x",('Crisis Indicator Data'!S65/1000000))</f>
        <v>2</v>
      </c>
      <c r="I68" s="153">
        <f>IF('Crisis Indicator Data'!T65="x","x",('Crisis Indicator Data'!T65/1000000))</f>
        <v>0</v>
      </c>
      <c r="J68" s="153">
        <f>IF('Crisis Indicator Data'!U65="x","x",('Crisis Indicator Data'!U65/1000000))</f>
        <v>0</v>
      </c>
      <c r="K68" s="244">
        <f t="shared" si="3"/>
        <v>3.8</v>
      </c>
      <c r="L68" s="141">
        <f>IF(F68="x","x",(F68*1000000/VLOOKUP($C68,'Crisis Indicator Data'!$C$3:$H$198,5,FALSE)))</f>
        <v>0.936610567018478</v>
      </c>
      <c r="M68" s="141">
        <f>IF(G68="x","x",(G68*1000000/VLOOKUP($C68,'Crisis Indicator Data'!$C$3:$H$198,5,FALSE)))</f>
        <v>6.0219961332445881E-3</v>
      </c>
      <c r="N68" s="141">
        <f>IF(H68="x","x",(H68*1000000/VLOOKUP($C68,'Crisis Indicator Data'!$C$3:$H$198,5,FALSE)))</f>
        <v>6.3389432981521984E-2</v>
      </c>
      <c r="O68" s="141">
        <f>IF(I68="x","x",(I68*1000000/VLOOKUP($C68,'Crisis Indicator Data'!$C$3:$H$198,5,FALSE)))</f>
        <v>0</v>
      </c>
      <c r="P68" s="141">
        <f>IF(J68="x","x",(J68*1000000/VLOOKUP($C68,'Crisis Indicator Data'!$C$3:$H$198,5,FALSE)))</f>
        <v>0</v>
      </c>
      <c r="Q68" s="238">
        <f t="shared" si="4"/>
        <v>3</v>
      </c>
      <c r="R68" s="238">
        <f t="shared" si="5"/>
        <v>3.4</v>
      </c>
    </row>
    <row r="69" spans="1:18" x14ac:dyDescent="0.35">
      <c r="A69" s="146" t="str">
        <f>'Crisis Indicator Data'!A66</f>
        <v>Cabo Delgado Islamist Insurgency</v>
      </c>
      <c r="B69" s="147" t="str">
        <f>'Crisis Indicator Data'!B66</f>
        <v>Other type of violence</v>
      </c>
      <c r="C69" s="147" t="str">
        <f>'Crisis Indicator Data'!C66</f>
        <v>MOZ004</v>
      </c>
      <c r="D69" s="147" t="str">
        <f>'Crisis Indicator Data'!D66</f>
        <v>Mozambique</v>
      </c>
      <c r="E69" s="147" t="str">
        <f>'Crisis Indicator Data'!E66</f>
        <v>MOZ</v>
      </c>
      <c r="F69" s="153">
        <f>IF('Crisis Indicator Data'!Q66="x","x",('Crisis Indicator Data'!Q66/1000000))</f>
        <v>7.9690000000000003</v>
      </c>
      <c r="G69" s="153">
        <f>IF('Crisis Indicator Data'!R66="x","x",('Crisis Indicator Data'!R66/1000000))</f>
        <v>1.0329999999999999</v>
      </c>
      <c r="H69" s="153">
        <f>IF('Crisis Indicator Data'!S66="x","x",('Crisis Indicator Data'!S66/1000000))</f>
        <v>1.0720000000000001</v>
      </c>
      <c r="I69" s="153">
        <f>IF('Crisis Indicator Data'!T66="x","x",('Crisis Indicator Data'!T66/1000000))</f>
        <v>0.22800000000000001</v>
      </c>
      <c r="J69" s="153">
        <f>IF('Crisis Indicator Data'!U66="x","x",('Crisis Indicator Data'!U66/1000000))</f>
        <v>0</v>
      </c>
      <c r="K69" s="244">
        <f t="shared" si="3"/>
        <v>3.5</v>
      </c>
      <c r="L69" s="141">
        <f>IF(F69="x","x",(F69*1000000/VLOOKUP($C69,'Crisis Indicator Data'!$C$3:$H$198,5,FALSE)))</f>
        <v>0.77353911861774416</v>
      </c>
      <c r="M69" s="141">
        <f>IF(G69="x","x",(G69*1000000/VLOOKUP($C69,'Crisis Indicator Data'!$C$3:$H$198,5,FALSE)))</f>
        <v>0.10027179188507085</v>
      </c>
      <c r="N69" s="141">
        <f>IF(H69="x","x",(H69*1000000/VLOOKUP($C69,'Crisis Indicator Data'!$C$3:$H$198,5,FALSE)))</f>
        <v>0.10405746456998641</v>
      </c>
      <c r="O69" s="141">
        <f>IF(I69="x","x",(I69*1000000/VLOOKUP($C69,'Crisis Indicator Data'!$C$3:$H$198,5,FALSE)))</f>
        <v>2.2131624927198602E-2</v>
      </c>
      <c r="P69" s="141">
        <f>IF(J69="x","x",(J69*1000000/VLOOKUP($C69,'Crisis Indicator Data'!$C$3:$H$198,5,FALSE)))</f>
        <v>0</v>
      </c>
      <c r="Q69" s="238">
        <f t="shared" si="4"/>
        <v>3</v>
      </c>
      <c r="R69" s="238">
        <f t="shared" si="5"/>
        <v>3.25</v>
      </c>
    </row>
    <row r="70" spans="1:18" x14ac:dyDescent="0.35">
      <c r="A70" s="146" t="str">
        <f>'Crisis Indicator Data'!A67</f>
        <v>Refugees from Mali in Mauritania</v>
      </c>
      <c r="B70" s="147" t="str">
        <f>'Crisis Indicator Data'!B67</f>
        <v>International displacement</v>
      </c>
      <c r="C70" s="147" t="str">
        <f>'Crisis Indicator Data'!C67</f>
        <v>MRT002</v>
      </c>
      <c r="D70" s="147" t="str">
        <f>'Crisis Indicator Data'!D67</f>
        <v>Mauritania</v>
      </c>
      <c r="E70" s="147" t="str">
        <f>'Crisis Indicator Data'!E67</f>
        <v>MRT</v>
      </c>
      <c r="F70" s="153">
        <f>IF('Crisis Indicator Data'!Q67="x","x",('Crisis Indicator Data'!Q67/1000000))</f>
        <v>1.0999999999999999E-2</v>
      </c>
      <c r="G70" s="153">
        <f>IF('Crisis Indicator Data'!R67="x","x",('Crisis Indicator Data'!R67/1000000))</f>
        <v>0</v>
      </c>
      <c r="H70" s="153">
        <f>IF('Crisis Indicator Data'!S67="x","x",('Crisis Indicator Data'!S67/1000000))</f>
        <v>8.5000000000000006E-2</v>
      </c>
      <c r="I70" s="153">
        <f>IF('Crisis Indicator Data'!T67="x","x",('Crisis Indicator Data'!T67/1000000))</f>
        <v>0</v>
      </c>
      <c r="J70" s="153">
        <f>IF('Crisis Indicator Data'!U67="x","x",('Crisis Indicator Data'!U67/1000000))</f>
        <v>0</v>
      </c>
      <c r="K70" s="244">
        <f t="shared" ref="K70:K101" si="6">IF(H70="x","x",IF(SUM(H70:J70)=0,0,IF(LOG(SUM(H70:J70)*1000000)&lt;$K$4,0,IF(LOG(SUM(H70:J70)*1000000)&gt;$K$3,5,ROUND(5-(K$3-LOG(SUM(H70:J70)*1000000))/(K$3-K$4)*5,1)))))</f>
        <v>1.5</v>
      </c>
      <c r="L70" s="141">
        <f>IF(F70="x","x",(F70*1000000/VLOOKUP($C70,'Crisis Indicator Data'!$C$3:$H$198,5,FALSE)))</f>
        <v>0.11578947368421053</v>
      </c>
      <c r="M70" s="141">
        <f>IF(G70="x","x",(G70*1000000/VLOOKUP($C70,'Crisis Indicator Data'!$C$3:$H$198,5,FALSE)))</f>
        <v>0</v>
      </c>
      <c r="N70" s="141">
        <f>IF(H70="x","x",(H70*1000000/VLOOKUP($C70,'Crisis Indicator Data'!$C$3:$H$198,5,FALSE)))</f>
        <v>0.89473684210526316</v>
      </c>
      <c r="O70" s="141">
        <f>IF(I70="x","x",(I70*1000000/VLOOKUP($C70,'Crisis Indicator Data'!$C$3:$H$198,5,FALSE)))</f>
        <v>0</v>
      </c>
      <c r="P70" s="141">
        <f>IF(J70="x","x",(J70*1000000/VLOOKUP($C70,'Crisis Indicator Data'!$C$3:$H$198,5,FALSE)))</f>
        <v>0</v>
      </c>
      <c r="Q70" s="238">
        <f t="shared" ref="Q70:Q101" si="7">IF(N70="x","x",IF(OR(L70&gt;=$L$3,M70&gt;=$M$3,N70&gt;=$N$3,O70&gt;=$O$3,P70&gt;=$P$3),(IF(P70&gt;=$P$3,5,IF((O70+P70)&gt;=$O$3,4,IF((O70+P70+N70)&gt;=$N$3,3,IF((O70+P70+N70+M70)&gt;=$M$3,2,1)))))))</f>
        <v>3</v>
      </c>
      <c r="R70" s="238">
        <f t="shared" ref="R70:R101" si="8">IF(Q70="x","x",(AVERAGE(K70,Q70)))</f>
        <v>2.25</v>
      </c>
    </row>
    <row r="71" spans="1:18" x14ac:dyDescent="0.35">
      <c r="A71" s="146" t="str">
        <f>'Crisis Indicator Data'!A68</f>
        <v>Food Security in Mauritania</v>
      </c>
      <c r="B71" s="147" t="str">
        <f>'Crisis Indicator Data'!B68</f>
        <v>Drought</v>
      </c>
      <c r="C71" s="147" t="str">
        <f>'Crisis Indicator Data'!C68</f>
        <v>MRT003</v>
      </c>
      <c r="D71" s="147" t="str">
        <f>'Crisis Indicator Data'!D68</f>
        <v>Mauritania</v>
      </c>
      <c r="E71" s="147" t="str">
        <f>'Crisis Indicator Data'!E68</f>
        <v>MRT</v>
      </c>
      <c r="F71" s="153">
        <f>IF('Crisis Indicator Data'!Q68="x","x",('Crisis Indicator Data'!Q68/1000000))</f>
        <v>2.6320000000000001</v>
      </c>
      <c r="G71" s="153">
        <f>IF('Crisis Indicator Data'!R68="x","x",('Crisis Indicator Data'!R68/1000000))</f>
        <v>1.036</v>
      </c>
      <c r="H71" s="153">
        <f>IF('Crisis Indicator Data'!S68="x","x",('Crisis Indicator Data'!S68/1000000))</f>
        <v>0.47599999999999998</v>
      </c>
      <c r="I71" s="153">
        <f>IF('Crisis Indicator Data'!T68="x","x",('Crisis Indicator Data'!T68/1000000))</f>
        <v>0</v>
      </c>
      <c r="J71" s="153">
        <f>IF('Crisis Indicator Data'!U68="x","x",('Crisis Indicator Data'!U68/1000000))</f>
        <v>0</v>
      </c>
      <c r="K71" s="244">
        <f t="shared" si="6"/>
        <v>2.8</v>
      </c>
      <c r="L71" s="141">
        <f>IF(F71="x","x",(F71*1000000/VLOOKUP($C71,'Crisis Indicator Data'!$C$3:$H$198,5,FALSE)))</f>
        <v>0.63208453410182519</v>
      </c>
      <c r="M71" s="141">
        <f>IF(G71="x","x",(G71*1000000/VLOOKUP($C71,'Crisis Indicator Data'!$C$3:$H$198,5,FALSE)))</f>
        <v>0.24879923150816521</v>
      </c>
      <c r="N71" s="141">
        <f>IF(H71="x","x",(H71*1000000/VLOOKUP($C71,'Crisis Indicator Data'!$C$3:$H$198,5,FALSE)))</f>
        <v>0.11431316042267051</v>
      </c>
      <c r="O71" s="141">
        <f>IF(I71="x","x",(I71*1000000/VLOOKUP($C71,'Crisis Indicator Data'!$C$3:$H$198,5,FALSE)))</f>
        <v>0</v>
      </c>
      <c r="P71" s="141">
        <f>IF(J71="x","x",(J71*1000000/VLOOKUP($C71,'Crisis Indicator Data'!$C$3:$H$198,5,FALSE)))</f>
        <v>0</v>
      </c>
      <c r="Q71" s="238">
        <f t="shared" si="7"/>
        <v>3</v>
      </c>
      <c r="R71" s="238">
        <f t="shared" si="8"/>
        <v>2.9</v>
      </c>
    </row>
    <row r="72" spans="1:18" x14ac:dyDescent="0.35">
      <c r="A72" s="146" t="str">
        <f>'Crisis Indicator Data'!A69</f>
        <v>Complex crisis in Malawi</v>
      </c>
      <c r="B72" s="147" t="str">
        <f>'Crisis Indicator Data'!B69</f>
        <v>Complex crisis</v>
      </c>
      <c r="C72" s="147" t="str">
        <f>'Crisis Indicator Data'!C69</f>
        <v>MWI002</v>
      </c>
      <c r="D72" s="147" t="str">
        <f>'Crisis Indicator Data'!D69</f>
        <v>Malawi</v>
      </c>
      <c r="E72" s="147" t="str">
        <f>'Crisis Indicator Data'!E69</f>
        <v>MWI</v>
      </c>
      <c r="F72" s="153">
        <f>IF('Crisis Indicator Data'!Q69="x","x",('Crisis Indicator Data'!Q69/1000000))</f>
        <v>14.462</v>
      </c>
      <c r="G72" s="153">
        <f>IF('Crisis Indicator Data'!R69="x","x",('Crisis Indicator Data'!R69/1000000))</f>
        <v>3.6030000000000002</v>
      </c>
      <c r="H72" s="153">
        <f>IF('Crisis Indicator Data'!S69="x","x",('Crisis Indicator Data'!S69/1000000))</f>
        <v>1.0640000000000001</v>
      </c>
      <c r="I72" s="153">
        <f>IF('Crisis Indicator Data'!T69="x","x",('Crisis Indicator Data'!T69/1000000))</f>
        <v>0</v>
      </c>
      <c r="J72" s="153">
        <f>IF('Crisis Indicator Data'!U69="x","x",('Crisis Indicator Data'!U69/1000000))</f>
        <v>0</v>
      </c>
      <c r="K72" s="244">
        <f t="shared" si="6"/>
        <v>3.4</v>
      </c>
      <c r="L72" s="141">
        <f>IF(F72="x","x",(F72*1000000/VLOOKUP($C72,'Crisis Indicator Data'!$C$3:$H$198,5,FALSE)))</f>
        <v>0.75602488368445819</v>
      </c>
      <c r="M72" s="141">
        <f>IF(G72="x","x",(G72*1000000/VLOOKUP($C72,'Crisis Indicator Data'!$C$3:$H$198,5,FALSE)))</f>
        <v>0.18835276282084792</v>
      </c>
      <c r="N72" s="141">
        <f>IF(H72="x","x",(H72*1000000/VLOOKUP($C72,'Crisis Indicator Data'!$C$3:$H$198,5,FALSE)))</f>
        <v>5.5622353494693917E-2</v>
      </c>
      <c r="O72" s="141">
        <f>IF(I72="x","x",(I72*1000000/VLOOKUP($C72,'Crisis Indicator Data'!$C$3:$H$198,5,FALSE)))</f>
        <v>0</v>
      </c>
      <c r="P72" s="141">
        <f>IF(J72="x","x",(J72*1000000/VLOOKUP($C72,'Crisis Indicator Data'!$C$3:$H$198,5,FALSE)))</f>
        <v>0</v>
      </c>
      <c r="Q72" s="238">
        <f t="shared" si="7"/>
        <v>3</v>
      </c>
      <c r="R72" s="238">
        <f t="shared" si="8"/>
        <v>3.2</v>
      </c>
    </row>
    <row r="73" spans="1:18" x14ac:dyDescent="0.35">
      <c r="A73" s="146" t="str">
        <f>'Crisis Indicator Data'!A70</f>
        <v>International Refugees in Malaysia</v>
      </c>
      <c r="B73" s="147" t="str">
        <f>'Crisis Indicator Data'!B70</f>
        <v>International displacement</v>
      </c>
      <c r="C73" s="147" t="str">
        <f>'Crisis Indicator Data'!C70</f>
        <v>MYS001</v>
      </c>
      <c r="D73" s="147" t="str">
        <f>'Crisis Indicator Data'!D70</f>
        <v>Malaysia</v>
      </c>
      <c r="E73" s="147" t="str">
        <f>'Crisis Indicator Data'!E70</f>
        <v>MYS</v>
      </c>
      <c r="F73" s="153">
        <f>IF('Crisis Indicator Data'!Q70="x","x",('Crisis Indicator Data'!Q70/1000000))</f>
        <v>3.6349999999999998</v>
      </c>
      <c r="G73" s="153">
        <f>IF('Crisis Indicator Data'!R70="x","x",('Crisis Indicator Data'!R70/1000000))</f>
        <v>0</v>
      </c>
      <c r="H73" s="153">
        <f>IF('Crisis Indicator Data'!S70="x","x",('Crisis Indicator Data'!S70/1000000))</f>
        <v>0.17899999999999999</v>
      </c>
      <c r="I73" s="153">
        <f>IF('Crisis Indicator Data'!T70="x","x",('Crisis Indicator Data'!T70/1000000))</f>
        <v>0</v>
      </c>
      <c r="J73" s="153">
        <f>IF('Crisis Indicator Data'!U70="x","x",('Crisis Indicator Data'!U70/1000000))</f>
        <v>0</v>
      </c>
      <c r="K73" s="244">
        <f t="shared" si="6"/>
        <v>2.1</v>
      </c>
      <c r="L73" s="141">
        <f>IF(F73="x","x",(F73*1000000/VLOOKUP($C73,'Crisis Indicator Data'!$C$3:$H$198,5,FALSE)))</f>
        <v>0.95281782437745743</v>
      </c>
      <c r="M73" s="141">
        <f>IF(G73="x","x",(G73*1000000/VLOOKUP($C73,'Crisis Indicator Data'!$C$3:$H$198,5,FALSE)))</f>
        <v>0</v>
      </c>
      <c r="N73" s="141">
        <f>IF(H73="x","x",(H73*1000000/VLOOKUP($C73,'Crisis Indicator Data'!$C$3:$H$198,5,FALSE)))</f>
        <v>4.6920052424639577E-2</v>
      </c>
      <c r="O73" s="141">
        <f>IF(I73="x","x",(I73*1000000/VLOOKUP($C73,'Crisis Indicator Data'!$C$3:$H$198,5,FALSE)))</f>
        <v>0</v>
      </c>
      <c r="P73" s="141">
        <f>IF(J73="x","x",(J73*1000000/VLOOKUP($C73,'Crisis Indicator Data'!$C$3:$H$198,5,FALSE)))</f>
        <v>0</v>
      </c>
      <c r="Q73" s="238">
        <f t="shared" si="7"/>
        <v>1</v>
      </c>
      <c r="R73" s="238">
        <f t="shared" si="8"/>
        <v>1.55</v>
      </c>
    </row>
    <row r="74" spans="1:18" x14ac:dyDescent="0.35">
      <c r="A74" s="146" t="str">
        <f>'Crisis Indicator Data'!A71</f>
        <v>Food Security Crisis in Namibia</v>
      </c>
      <c r="B74" s="147" t="str">
        <f>'Crisis Indicator Data'!B71</f>
        <v>Food Security</v>
      </c>
      <c r="C74" s="147" t="str">
        <f>'Crisis Indicator Data'!C71</f>
        <v>NAM002</v>
      </c>
      <c r="D74" s="147" t="str">
        <f>'Crisis Indicator Data'!D71</f>
        <v>Namibia</v>
      </c>
      <c r="E74" s="147" t="str">
        <f>'Crisis Indicator Data'!E71</f>
        <v>NAM</v>
      </c>
      <c r="F74" s="153">
        <f>IF('Crisis Indicator Data'!Q71="x","x",('Crisis Indicator Data'!Q71/1000000))</f>
        <v>1.1000000000000001</v>
      </c>
      <c r="G74" s="153">
        <f>IF('Crisis Indicator Data'!R71="x","x",('Crisis Indicator Data'!R71/1000000))</f>
        <v>0.65</v>
      </c>
      <c r="H74" s="153">
        <f>IF('Crisis Indicator Data'!S71="x","x",('Crisis Indicator Data'!S71/1000000))</f>
        <v>0.42</v>
      </c>
      <c r="I74" s="153">
        <f>IF('Crisis Indicator Data'!T71="x","x",('Crisis Indicator Data'!T71/1000000))</f>
        <v>1.4E-2</v>
      </c>
      <c r="J74" s="153">
        <f>IF('Crisis Indicator Data'!U71="x","x",('Crisis Indicator Data'!U71/1000000))</f>
        <v>0</v>
      </c>
      <c r="K74" s="244">
        <f t="shared" si="6"/>
        <v>2.7</v>
      </c>
      <c r="L74" s="141">
        <f>IF(F74="x","x",(F74*1000000/VLOOKUP($C74,'Crisis Indicator Data'!$C$3:$H$198,5,FALSE)))</f>
        <v>0.50366300366300365</v>
      </c>
      <c r="M74" s="141">
        <f>IF(G74="x","x",(G74*1000000/VLOOKUP($C74,'Crisis Indicator Data'!$C$3:$H$198,5,FALSE)))</f>
        <v>0.29761904761904762</v>
      </c>
      <c r="N74" s="141">
        <f>IF(H74="x","x",(H74*1000000/VLOOKUP($C74,'Crisis Indicator Data'!$C$3:$H$198,5,FALSE)))</f>
        <v>0.19230769230769232</v>
      </c>
      <c r="O74" s="141">
        <f>IF(I74="x","x",(I74*1000000/VLOOKUP($C74,'Crisis Indicator Data'!$C$3:$H$198,5,FALSE)))</f>
        <v>6.41025641025641E-3</v>
      </c>
      <c r="P74" s="141">
        <f>IF(J74="x","x",(J74*1000000/VLOOKUP($C74,'Crisis Indicator Data'!$C$3:$H$198,5,FALSE)))</f>
        <v>0</v>
      </c>
      <c r="Q74" s="238">
        <f t="shared" si="7"/>
        <v>3</v>
      </c>
      <c r="R74" s="238">
        <f t="shared" si="8"/>
        <v>2.85</v>
      </c>
    </row>
    <row r="75" spans="1:18" x14ac:dyDescent="0.35">
      <c r="A75" s="146" t="str">
        <f>'Crisis Indicator Data'!A72</f>
        <v>Multiple crises in Niger</v>
      </c>
      <c r="B75" s="147" t="str">
        <f>'Crisis Indicator Data'!B72</f>
        <v>Multiple crises country</v>
      </c>
      <c r="C75" s="147" t="str">
        <f>'Crisis Indicator Data'!C72</f>
        <v>NER001</v>
      </c>
      <c r="D75" s="147" t="str">
        <f>'Crisis Indicator Data'!D72</f>
        <v>Niger</v>
      </c>
      <c r="E75" s="147" t="str">
        <f>'Crisis Indicator Data'!E72</f>
        <v>NER</v>
      </c>
      <c r="F75" s="153">
        <f>IF('Crisis Indicator Data'!Q72="x","x",('Crisis Indicator Data'!Q72/1000000))</f>
        <v>19.917999999999999</v>
      </c>
      <c r="G75" s="153">
        <f>IF('Crisis Indicator Data'!R72="x","x",('Crisis Indicator Data'!R72/1000000))</f>
        <v>0.06</v>
      </c>
      <c r="H75" s="153">
        <f>IF('Crisis Indicator Data'!S72="x","x",('Crisis Indicator Data'!S72/1000000))</f>
        <v>3.6480000000000001</v>
      </c>
      <c r="I75" s="153">
        <f>IF('Crisis Indicator Data'!T72="x","x",('Crisis Indicator Data'!T72/1000000))</f>
        <v>0.17299999999999999</v>
      </c>
      <c r="J75" s="153">
        <f>IF('Crisis Indicator Data'!U72="x","x",('Crisis Indicator Data'!U72/1000000))</f>
        <v>0</v>
      </c>
      <c r="K75" s="244">
        <f t="shared" si="6"/>
        <v>4.3</v>
      </c>
      <c r="L75" s="141">
        <f>IF(F75="x","x",(F75*1000000/VLOOKUP($C75,'Crisis Indicator Data'!$C$3:$H$198,5,FALSE)))</f>
        <v>0.83689075630252097</v>
      </c>
      <c r="M75" s="141">
        <f>IF(G75="x","x",(G75*1000000/VLOOKUP($C75,'Crisis Indicator Data'!$C$3:$H$198,5,FALSE)))</f>
        <v>2.5210084033613447E-3</v>
      </c>
      <c r="N75" s="141">
        <f>IF(H75="x","x",(H75*1000000/VLOOKUP($C75,'Crisis Indicator Data'!$C$3:$H$198,5,FALSE)))</f>
        <v>0.15327731092436975</v>
      </c>
      <c r="O75" s="141">
        <f>IF(I75="x","x",(I75*1000000/VLOOKUP($C75,'Crisis Indicator Data'!$C$3:$H$198,5,FALSE)))</f>
        <v>7.2689075630252105E-3</v>
      </c>
      <c r="P75" s="141">
        <f>IF(J75="x","x",(J75*1000000/VLOOKUP($C75,'Crisis Indicator Data'!$C$3:$H$198,5,FALSE)))</f>
        <v>0</v>
      </c>
      <c r="Q75" s="238">
        <f t="shared" si="7"/>
        <v>3</v>
      </c>
      <c r="R75" s="238">
        <f t="shared" si="8"/>
        <v>3.65</v>
      </c>
    </row>
    <row r="76" spans="1:18" x14ac:dyDescent="0.35">
      <c r="A76" s="146" t="str">
        <f>'Crisis Indicator Data'!A73</f>
        <v>Boko Haram in Niger</v>
      </c>
      <c r="B76" s="147" t="str">
        <f>'Crisis Indicator Data'!B73</f>
        <v>Conflict</v>
      </c>
      <c r="C76" s="147" t="str">
        <f>'Crisis Indicator Data'!C73</f>
        <v>NER002</v>
      </c>
      <c r="D76" s="147" t="str">
        <f>'Crisis Indicator Data'!D73</f>
        <v>Niger</v>
      </c>
      <c r="E76" s="147" t="str">
        <f>'Crisis Indicator Data'!E73</f>
        <v>NER</v>
      </c>
      <c r="F76" s="153">
        <f>IF('Crisis Indicator Data'!Q73="x","x",('Crisis Indicator Data'!Q73/1000000))</f>
        <v>0.65600000000000003</v>
      </c>
      <c r="G76" s="153">
        <f>IF('Crisis Indicator Data'!R73="x","x",('Crisis Indicator Data'!R73/1000000))</f>
        <v>1E-3</v>
      </c>
      <c r="H76" s="153">
        <f>IF('Crisis Indicator Data'!S73="x","x",('Crisis Indicator Data'!S73/1000000))</f>
        <v>0.27200000000000002</v>
      </c>
      <c r="I76" s="153">
        <f>IF('Crisis Indicator Data'!T73="x","x",('Crisis Indicator Data'!T73/1000000))</f>
        <v>0.02</v>
      </c>
      <c r="J76" s="153">
        <f>IF('Crisis Indicator Data'!U73="x","x",('Crisis Indicator Data'!U73/1000000))</f>
        <v>0</v>
      </c>
      <c r="K76" s="244">
        <f t="shared" si="6"/>
        <v>2.4</v>
      </c>
      <c r="L76" s="141">
        <f>IF(F76="x","x",(F76*1000000/VLOOKUP($C76,'Crisis Indicator Data'!$C$3:$H$198,5,FALSE)))</f>
        <v>0.69125395152792413</v>
      </c>
      <c r="M76" s="141">
        <f>IF(G76="x","x",(G76*1000000/VLOOKUP($C76,'Crisis Indicator Data'!$C$3:$H$198,5,FALSE)))</f>
        <v>1.053740779768177E-3</v>
      </c>
      <c r="N76" s="141">
        <f>IF(H76="x","x",(H76*1000000/VLOOKUP($C76,'Crisis Indicator Data'!$C$3:$H$198,5,FALSE)))</f>
        <v>0.28661749209694415</v>
      </c>
      <c r="O76" s="141">
        <f>IF(I76="x","x",(I76*1000000/VLOOKUP($C76,'Crisis Indicator Data'!$C$3:$H$198,5,FALSE)))</f>
        <v>2.107481559536354E-2</v>
      </c>
      <c r="P76" s="141">
        <f>IF(J76="x","x",(J76*1000000/VLOOKUP($C76,'Crisis Indicator Data'!$C$3:$H$198,5,FALSE)))</f>
        <v>0</v>
      </c>
      <c r="Q76" s="238">
        <f t="shared" si="7"/>
        <v>3</v>
      </c>
      <c r="R76" s="238">
        <f t="shared" si="8"/>
        <v>2.7</v>
      </c>
    </row>
    <row r="77" spans="1:18" x14ac:dyDescent="0.35">
      <c r="A77" s="146" t="str">
        <f>'Crisis Indicator Data'!A74</f>
        <v>Mali/Burkina Faso conflict</v>
      </c>
      <c r="B77" s="147" t="str">
        <f>'Crisis Indicator Data'!B74</f>
        <v>Conflict</v>
      </c>
      <c r="C77" s="147" t="str">
        <f>'Crisis Indicator Data'!C74</f>
        <v>NER003</v>
      </c>
      <c r="D77" s="147" t="str">
        <f>'Crisis Indicator Data'!D74</f>
        <v>Niger</v>
      </c>
      <c r="E77" s="147" t="str">
        <f>'Crisis Indicator Data'!E74</f>
        <v>NER</v>
      </c>
      <c r="F77" s="153">
        <f>IF('Crisis Indicator Data'!Q74="x","x",('Crisis Indicator Data'!Q74/1000000))</f>
        <v>7.0439999999999996</v>
      </c>
      <c r="G77" s="153">
        <f>IF('Crisis Indicator Data'!R74="x","x",('Crisis Indicator Data'!R74/1000000))</f>
        <v>8.9999999999999993E-3</v>
      </c>
      <c r="H77" s="153">
        <f>IF('Crisis Indicator Data'!S74="x","x",('Crisis Indicator Data'!S74/1000000))</f>
        <v>1.31</v>
      </c>
      <c r="I77" s="153">
        <f>IF('Crisis Indicator Data'!T74="x","x",('Crisis Indicator Data'!T74/1000000))</f>
        <v>3.5999999999999997E-2</v>
      </c>
      <c r="J77" s="153">
        <f>IF('Crisis Indicator Data'!U74="x","x",('Crisis Indicator Data'!U74/1000000))</f>
        <v>0</v>
      </c>
      <c r="K77" s="244">
        <f t="shared" si="6"/>
        <v>3.5</v>
      </c>
      <c r="L77" s="141">
        <f>IF(F77="x","x",(F77*1000000/VLOOKUP($C77,'Crisis Indicator Data'!$C$3:$H$198,5,FALSE)))</f>
        <v>0.83857142857142852</v>
      </c>
      <c r="M77" s="141">
        <f>IF(G77="x","x",(G77*1000000/VLOOKUP($C77,'Crisis Indicator Data'!$C$3:$H$198,5,FALSE)))</f>
        <v>1.0714285714285715E-3</v>
      </c>
      <c r="N77" s="141">
        <f>IF(H77="x","x",(H77*1000000/VLOOKUP($C77,'Crisis Indicator Data'!$C$3:$H$198,5,FALSE)))</f>
        <v>0.15595238095238095</v>
      </c>
      <c r="O77" s="141">
        <f>IF(I77="x","x",(I77*1000000/VLOOKUP($C77,'Crisis Indicator Data'!$C$3:$H$198,5,FALSE)))</f>
        <v>4.2857142857142859E-3</v>
      </c>
      <c r="P77" s="141">
        <f>IF(J77="x","x",(J77*1000000/VLOOKUP($C77,'Crisis Indicator Data'!$C$3:$H$198,5,FALSE)))</f>
        <v>0</v>
      </c>
      <c r="Q77" s="238">
        <f t="shared" si="7"/>
        <v>3</v>
      </c>
      <c r="R77" s="238">
        <f t="shared" si="8"/>
        <v>3.25</v>
      </c>
    </row>
    <row r="78" spans="1:18" x14ac:dyDescent="0.35">
      <c r="A78" s="146" t="str">
        <f>'Crisis Indicator Data'!A75</f>
        <v>Nigerian Refugees</v>
      </c>
      <c r="B78" s="147" t="str">
        <f>'Crisis Indicator Data'!B75</f>
        <v>International displacement</v>
      </c>
      <c r="C78" s="147" t="str">
        <f>'Crisis Indicator Data'!C75</f>
        <v>NER004</v>
      </c>
      <c r="D78" s="147" t="str">
        <f>'Crisis Indicator Data'!D75</f>
        <v>Niger</v>
      </c>
      <c r="E78" s="147" t="str">
        <f>'Crisis Indicator Data'!E75</f>
        <v>NER</v>
      </c>
      <c r="F78" s="153">
        <f>IF('Crisis Indicator Data'!Q75="x","x",('Crisis Indicator Data'!Q75/1000000))</f>
        <v>0.624</v>
      </c>
      <c r="G78" s="153">
        <f>IF('Crisis Indicator Data'!R75="x","x",('Crisis Indicator Data'!R75/1000000))</f>
        <v>0</v>
      </c>
      <c r="H78" s="153">
        <f>IF('Crisis Indicator Data'!S75="x","x",('Crisis Indicator Data'!S75/1000000))</f>
        <v>0.66200000000000003</v>
      </c>
      <c r="I78" s="153">
        <f>IF('Crisis Indicator Data'!T75="x","x",('Crisis Indicator Data'!T75/1000000))</f>
        <v>4.2000000000000003E-2</v>
      </c>
      <c r="J78" s="153">
        <f>IF('Crisis Indicator Data'!U75="x","x",('Crisis Indicator Data'!U75/1000000))</f>
        <v>0</v>
      </c>
      <c r="K78" s="244">
        <f t="shared" si="6"/>
        <v>3.1</v>
      </c>
      <c r="L78" s="141">
        <f>IF(F78="x","x",(F78*1000000/VLOOKUP($C78,'Crisis Indicator Data'!$C$3:$H$198,5,FALSE)))</f>
        <v>0.46987951807228917</v>
      </c>
      <c r="M78" s="141">
        <f>IF(G78="x","x",(G78*1000000/VLOOKUP($C78,'Crisis Indicator Data'!$C$3:$H$198,5,FALSE)))</f>
        <v>0</v>
      </c>
      <c r="N78" s="141">
        <f>IF(H78="x","x",(H78*1000000/VLOOKUP($C78,'Crisis Indicator Data'!$C$3:$H$198,5,FALSE)))</f>
        <v>0.49849397590361444</v>
      </c>
      <c r="O78" s="141">
        <f>IF(I78="x","x",(I78*1000000/VLOOKUP($C78,'Crisis Indicator Data'!$C$3:$H$198,5,FALSE)))</f>
        <v>3.1626506024096383E-2</v>
      </c>
      <c r="P78" s="141">
        <f>IF(J78="x","x",(J78*1000000/VLOOKUP($C78,'Crisis Indicator Data'!$C$3:$H$198,5,FALSE)))</f>
        <v>0</v>
      </c>
      <c r="Q78" s="238">
        <f t="shared" si="7"/>
        <v>3</v>
      </c>
      <c r="R78" s="238">
        <f t="shared" si="8"/>
        <v>3.05</v>
      </c>
    </row>
    <row r="79" spans="1:18" x14ac:dyDescent="0.35">
      <c r="A79" s="146" t="str">
        <f>'Crisis Indicator Data'!A76</f>
        <v>Complex crisis in Nigeria</v>
      </c>
      <c r="B79" s="147" t="str">
        <f>'Crisis Indicator Data'!B76</f>
        <v>Complex crisis</v>
      </c>
      <c r="C79" s="147" t="str">
        <f>'Crisis Indicator Data'!C76</f>
        <v>NGA001</v>
      </c>
      <c r="D79" s="147" t="str">
        <f>'Crisis Indicator Data'!D76</f>
        <v>Nigeria</v>
      </c>
      <c r="E79" s="147" t="str">
        <f>'Crisis Indicator Data'!E76</f>
        <v>NGA</v>
      </c>
      <c r="F79" s="153">
        <f>IF('Crisis Indicator Data'!Q76="x","x",('Crisis Indicator Data'!Q76/1000000))</f>
        <v>56.134</v>
      </c>
      <c r="G79" s="153">
        <f>IF('Crisis Indicator Data'!R76="x","x",('Crisis Indicator Data'!R76/1000000))</f>
        <v>4.4000000000000004</v>
      </c>
      <c r="H79" s="153">
        <f>IF('Crisis Indicator Data'!S76="x","x",('Crisis Indicator Data'!S76/1000000))</f>
        <v>13.67</v>
      </c>
      <c r="I79" s="153">
        <f>IF('Crisis Indicator Data'!T76="x","x",('Crisis Indicator Data'!T76/1000000))</f>
        <v>2.6970000000000001</v>
      </c>
      <c r="J79" s="153">
        <f>IF('Crisis Indicator Data'!U76="x","x",('Crisis Indicator Data'!U76/1000000))</f>
        <v>0</v>
      </c>
      <c r="K79" s="244">
        <f t="shared" si="6"/>
        <v>5</v>
      </c>
      <c r="L79" s="141">
        <f>IF(F79="x","x",(F79*1000000/VLOOKUP($C79,'Crisis Indicator Data'!$C$3:$H$198,5,FALSE)))</f>
        <v>0.72995149607937482</v>
      </c>
      <c r="M79" s="141">
        <f>IF(G79="x","x",(G79*1000000/VLOOKUP($C79,'Crisis Indicator Data'!$C$3:$H$198,5,FALSE)))</f>
        <v>5.7216421112859392E-2</v>
      </c>
      <c r="N79" s="141">
        <f>IF(H79="x","x",(H79*1000000/VLOOKUP($C79,'Crisis Indicator Data'!$C$3:$H$198,5,FALSE)))</f>
        <v>0.17776101741199724</v>
      </c>
      <c r="O79" s="141">
        <f>IF(I79="x","x",(I79*1000000/VLOOKUP($C79,'Crisis Indicator Data'!$C$3:$H$198,5,FALSE)))</f>
        <v>3.5071065395768583E-2</v>
      </c>
      <c r="P79" s="141">
        <f>IF(J79="x","x",(J79*1000000/VLOOKUP($C79,'Crisis Indicator Data'!$C$3:$H$198,5,FALSE)))</f>
        <v>0</v>
      </c>
      <c r="Q79" s="238">
        <f t="shared" si="7"/>
        <v>3</v>
      </c>
      <c r="R79" s="238">
        <f t="shared" si="8"/>
        <v>4</v>
      </c>
    </row>
    <row r="80" spans="1:18" x14ac:dyDescent="0.35">
      <c r="A80" s="146" t="str">
        <f>'Crisis Indicator Data'!A77</f>
        <v>Middle belt conflict</v>
      </c>
      <c r="B80" s="147" t="str">
        <f>'Crisis Indicator Data'!B77</f>
        <v>Conflict</v>
      </c>
      <c r="C80" s="147" t="str">
        <f>'Crisis Indicator Data'!C77</f>
        <v>NGA003</v>
      </c>
      <c r="D80" s="147" t="str">
        <f>'Crisis Indicator Data'!D77</f>
        <v>Nigeria</v>
      </c>
      <c r="E80" s="147" t="str">
        <f>'Crisis Indicator Data'!E77</f>
        <v>NGA</v>
      </c>
      <c r="F80" s="153">
        <f>IF('Crisis Indicator Data'!Q77="x","x",('Crisis Indicator Data'!Q77/1000000))</f>
        <v>13.532</v>
      </c>
      <c r="G80" s="153">
        <f>IF('Crisis Indicator Data'!R77="x","x",('Crisis Indicator Data'!R77/1000000))</f>
        <v>0</v>
      </c>
      <c r="H80" s="153">
        <f>IF('Crisis Indicator Data'!S77="x","x",('Crisis Indicator Data'!S77/1000000))</f>
        <v>2</v>
      </c>
      <c r="I80" s="153">
        <f>IF('Crisis Indicator Data'!T77="x","x",('Crisis Indicator Data'!T77/1000000))</f>
        <v>0</v>
      </c>
      <c r="J80" s="153">
        <f>IF('Crisis Indicator Data'!U77="x","x",('Crisis Indicator Data'!U77/1000000))</f>
        <v>0</v>
      </c>
      <c r="K80" s="244">
        <f t="shared" si="6"/>
        <v>3.8</v>
      </c>
      <c r="L80" s="141">
        <f>IF(F80="x","x",(F80*1000000/VLOOKUP($C80,'Crisis Indicator Data'!$C$3:$H$198,5,FALSE)))</f>
        <v>0.87123358228174097</v>
      </c>
      <c r="M80" s="141">
        <f>IF(G80="x","x",(G80*1000000/VLOOKUP($C80,'Crisis Indicator Data'!$C$3:$H$198,5,FALSE)))</f>
        <v>0</v>
      </c>
      <c r="N80" s="141">
        <f>IF(H80="x","x",(H80*1000000/VLOOKUP($C80,'Crisis Indicator Data'!$C$3:$H$198,5,FALSE)))</f>
        <v>0.12876641771825909</v>
      </c>
      <c r="O80" s="141">
        <f>IF(I80="x","x",(I80*1000000/VLOOKUP($C80,'Crisis Indicator Data'!$C$3:$H$198,5,FALSE)))</f>
        <v>0</v>
      </c>
      <c r="P80" s="141">
        <f>IF(J80="x","x",(J80*1000000/VLOOKUP($C80,'Crisis Indicator Data'!$C$3:$H$198,5,FALSE)))</f>
        <v>0</v>
      </c>
      <c r="Q80" s="238">
        <f t="shared" si="7"/>
        <v>3</v>
      </c>
      <c r="R80" s="238">
        <f t="shared" si="8"/>
        <v>3.4</v>
      </c>
    </row>
    <row r="81" spans="1:18" x14ac:dyDescent="0.35">
      <c r="A81" s="146" t="str">
        <f>'Crisis Indicator Data'!A78</f>
        <v>Boko Haram crisis in Nigeria</v>
      </c>
      <c r="B81" s="147" t="str">
        <f>'Crisis Indicator Data'!B78</f>
        <v>Conflict</v>
      </c>
      <c r="C81" s="147" t="str">
        <f>'Crisis Indicator Data'!C78</f>
        <v>NGA004</v>
      </c>
      <c r="D81" s="147" t="str">
        <f>'Crisis Indicator Data'!D78</f>
        <v>Nigeria</v>
      </c>
      <c r="E81" s="147" t="str">
        <f>'Crisis Indicator Data'!E78</f>
        <v>NGA</v>
      </c>
      <c r="F81" s="153">
        <f>IF('Crisis Indicator Data'!Q78="x","x",('Crisis Indicator Data'!Q78/1000000))</f>
        <v>0</v>
      </c>
      <c r="G81" s="153">
        <f>IF('Crisis Indicator Data'!R78="x","x",('Crisis Indicator Data'!R78/1000000))</f>
        <v>4.4000000000000004</v>
      </c>
      <c r="H81" s="153">
        <f>IF('Crisis Indicator Data'!S78="x","x",('Crisis Indicator Data'!S78/1000000))</f>
        <v>6.0030000000000001</v>
      </c>
      <c r="I81" s="153">
        <f>IF('Crisis Indicator Data'!T78="x","x",('Crisis Indicator Data'!T78/1000000))</f>
        <v>2.6970000000000001</v>
      </c>
      <c r="J81" s="153">
        <f>IF('Crisis Indicator Data'!U78="x","x",('Crisis Indicator Data'!U78/1000000))</f>
        <v>0</v>
      </c>
      <c r="K81" s="244">
        <f t="shared" si="6"/>
        <v>4.9000000000000004</v>
      </c>
      <c r="L81" s="141">
        <f>IF(F81="x","x",(F81*1000000/VLOOKUP($C81,'Crisis Indicator Data'!$C$3:$H$198,5,FALSE)))</f>
        <v>0</v>
      </c>
      <c r="M81" s="141">
        <f>IF(G81="x","x",(G81*1000000/VLOOKUP($C81,'Crisis Indicator Data'!$C$3:$H$198,5,FALSE)))</f>
        <v>0.33587786259541985</v>
      </c>
      <c r="N81" s="141">
        <f>IF(H81="x","x",(H81*1000000/VLOOKUP($C81,'Crisis Indicator Data'!$C$3:$H$198,5,FALSE)))</f>
        <v>0.4582442748091603</v>
      </c>
      <c r="O81" s="141">
        <f>IF(I81="x","x",(I81*1000000/VLOOKUP($C81,'Crisis Indicator Data'!$C$3:$H$198,5,FALSE)))</f>
        <v>0.20587786259541985</v>
      </c>
      <c r="P81" s="141">
        <f>IF(J81="x","x",(J81*1000000/VLOOKUP($C81,'Crisis Indicator Data'!$C$3:$H$198,5,FALSE)))</f>
        <v>0</v>
      </c>
      <c r="Q81" s="238">
        <f t="shared" si="7"/>
        <v>4</v>
      </c>
      <c r="R81" s="238">
        <f t="shared" si="8"/>
        <v>4.45</v>
      </c>
    </row>
    <row r="82" spans="1:18" x14ac:dyDescent="0.35">
      <c r="A82" s="146" t="str">
        <f>'Crisis Indicator Data'!A79</f>
        <v>Northwest Banditry</v>
      </c>
      <c r="B82" s="147" t="str">
        <f>'Crisis Indicator Data'!B79</f>
        <v>Other type of violence</v>
      </c>
      <c r="C82" s="147" t="str">
        <f>'Crisis Indicator Data'!C79</f>
        <v>NGA007</v>
      </c>
      <c r="D82" s="147" t="str">
        <f>'Crisis Indicator Data'!D79</f>
        <v>Nigeria</v>
      </c>
      <c r="E82" s="147" t="str">
        <f>'Crisis Indicator Data'!E79</f>
        <v>NGA</v>
      </c>
      <c r="F82" s="153">
        <f>IF('Crisis Indicator Data'!Q79="x","x",('Crisis Indicator Data'!Q79/1000000))</f>
        <v>29.992999999999999</v>
      </c>
      <c r="G82" s="153">
        <f>IF('Crisis Indicator Data'!R79="x","x",('Crisis Indicator Data'!R79/1000000))</f>
        <v>0</v>
      </c>
      <c r="H82" s="153">
        <f>IF('Crisis Indicator Data'!S79="x","x",('Crisis Indicator Data'!S79/1000000))</f>
        <v>5.6</v>
      </c>
      <c r="I82" s="153">
        <f>IF('Crisis Indicator Data'!T79="x","x",('Crisis Indicator Data'!T79/1000000))</f>
        <v>0</v>
      </c>
      <c r="J82" s="153">
        <f>IF('Crisis Indicator Data'!U79="x","x",('Crisis Indicator Data'!U79/1000000))</f>
        <v>0</v>
      </c>
      <c r="K82" s="244">
        <f t="shared" si="6"/>
        <v>4.5999999999999996</v>
      </c>
      <c r="L82" s="141">
        <f>IF(F82="x","x",(F82*1000000/VLOOKUP($C82,'Crisis Indicator Data'!$C$3:$H$198,5,FALSE)))</f>
        <v>0.84266569269238334</v>
      </c>
      <c r="M82" s="141">
        <f>IF(G82="x","x",(G82*1000000/VLOOKUP($C82,'Crisis Indicator Data'!$C$3:$H$198,5,FALSE)))</f>
        <v>0</v>
      </c>
      <c r="N82" s="141">
        <f>IF(H82="x","x",(H82*1000000/VLOOKUP($C82,'Crisis Indicator Data'!$C$3:$H$198,5,FALSE)))</f>
        <v>0.15733430730761666</v>
      </c>
      <c r="O82" s="141">
        <f>IF(I82="x","x",(I82*1000000/VLOOKUP($C82,'Crisis Indicator Data'!$C$3:$H$198,5,FALSE)))</f>
        <v>0</v>
      </c>
      <c r="P82" s="141">
        <f>IF(J82="x","x",(J82*1000000/VLOOKUP($C82,'Crisis Indicator Data'!$C$3:$H$198,5,FALSE)))</f>
        <v>0</v>
      </c>
      <c r="Q82" s="238">
        <f t="shared" si="7"/>
        <v>3</v>
      </c>
      <c r="R82" s="238">
        <f t="shared" si="8"/>
        <v>3.8</v>
      </c>
    </row>
    <row r="83" spans="1:18" x14ac:dyDescent="0.35">
      <c r="A83" s="146" t="str">
        <f>'Crisis Indicator Data'!A80</f>
        <v>Cameroonian Refugees in Nigeria</v>
      </c>
      <c r="B83" s="147" t="str">
        <f>'Crisis Indicator Data'!B80</f>
        <v>International displacement</v>
      </c>
      <c r="C83" s="147" t="str">
        <f>'Crisis Indicator Data'!C80</f>
        <v>NGA008</v>
      </c>
      <c r="D83" s="147" t="str">
        <f>'Crisis Indicator Data'!D80</f>
        <v>Nigeria</v>
      </c>
      <c r="E83" s="147" t="str">
        <f>'Crisis Indicator Data'!E80</f>
        <v>NGA</v>
      </c>
      <c r="F83" s="153">
        <f>IF('Crisis Indicator Data'!Q80="x","x",('Crisis Indicator Data'!Q80/1000000))</f>
        <v>12.608000000000001</v>
      </c>
      <c r="G83" s="153">
        <f>IF('Crisis Indicator Data'!R80="x","x",('Crisis Indicator Data'!R80/1000000))</f>
        <v>0</v>
      </c>
      <c r="H83" s="153">
        <f>IF('Crisis Indicator Data'!S80="x","x",('Crisis Indicator Data'!S80/1000000))</f>
        <v>6.7000000000000004E-2</v>
      </c>
      <c r="I83" s="153">
        <f>IF('Crisis Indicator Data'!T80="x","x",('Crisis Indicator Data'!T80/1000000))</f>
        <v>0</v>
      </c>
      <c r="J83" s="153">
        <f>IF('Crisis Indicator Data'!U80="x","x",('Crisis Indicator Data'!U80/1000000))</f>
        <v>0</v>
      </c>
      <c r="K83" s="244">
        <f t="shared" si="6"/>
        <v>1.4</v>
      </c>
      <c r="L83" s="141">
        <f>IF(F83="x","x",(F83*1000000/VLOOKUP($C83,'Crisis Indicator Data'!$C$3:$H$198,5,FALSE)))</f>
        <v>0.99471400394477316</v>
      </c>
      <c r="M83" s="141">
        <f>IF(G83="x","x",(G83*1000000/VLOOKUP($C83,'Crisis Indicator Data'!$C$3:$H$198,5,FALSE)))</f>
        <v>0</v>
      </c>
      <c r="N83" s="141">
        <f>IF(H83="x","x",(H83*1000000/VLOOKUP($C83,'Crisis Indicator Data'!$C$3:$H$198,5,FALSE)))</f>
        <v>5.2859960552268243E-3</v>
      </c>
      <c r="O83" s="141">
        <f>IF(I83="x","x",(I83*1000000/VLOOKUP($C83,'Crisis Indicator Data'!$C$3:$H$198,5,FALSE)))</f>
        <v>0</v>
      </c>
      <c r="P83" s="141">
        <f>IF(J83="x","x",(J83*1000000/VLOOKUP($C83,'Crisis Indicator Data'!$C$3:$H$198,5,FALSE)))</f>
        <v>0</v>
      </c>
      <c r="Q83" s="238">
        <f t="shared" si="7"/>
        <v>1</v>
      </c>
      <c r="R83" s="238">
        <f t="shared" si="8"/>
        <v>1.2</v>
      </c>
    </row>
    <row r="84" spans="1:18" x14ac:dyDescent="0.35">
      <c r="A84" s="146" t="str">
        <f>'Crisis Indicator Data'!A81</f>
        <v>Socioeconomic crisis in Nicaragua</v>
      </c>
      <c r="B84" s="147" t="str">
        <f>'Crisis Indicator Data'!B81</f>
        <v>Political and economic crisis</v>
      </c>
      <c r="C84" s="147" t="str">
        <f>'Crisis Indicator Data'!C81</f>
        <v>NIC001</v>
      </c>
      <c r="D84" s="147" t="str">
        <f>'Crisis Indicator Data'!D81</f>
        <v>Nicaragua</v>
      </c>
      <c r="E84" s="147" t="str">
        <f>'Crisis Indicator Data'!E81</f>
        <v>NIC</v>
      </c>
      <c r="F84" s="153" t="str">
        <f>IF('Crisis Indicator Data'!Q81="x","x",('Crisis Indicator Data'!Q81/1000000))</f>
        <v>x</v>
      </c>
      <c r="G84" s="153" t="str">
        <f>IF('Crisis Indicator Data'!R81="x","x",('Crisis Indicator Data'!R81/1000000))</f>
        <v>x</v>
      </c>
      <c r="H84" s="153" t="str">
        <f>IF('Crisis Indicator Data'!S81="x","x",('Crisis Indicator Data'!S81/1000000))</f>
        <v>x</v>
      </c>
      <c r="I84" s="153">
        <f>IF('Crisis Indicator Data'!T81="x","x",('Crisis Indicator Data'!T81/1000000))</f>
        <v>0</v>
      </c>
      <c r="J84" s="153">
        <f>IF('Crisis Indicator Data'!U81="x","x",('Crisis Indicator Data'!U81/1000000))</f>
        <v>0</v>
      </c>
      <c r="K84" s="244" t="str">
        <f t="shared" si="6"/>
        <v>x</v>
      </c>
      <c r="L84" s="141" t="str">
        <f>IF(F84="x","x",(F84*1000000/VLOOKUP($C84,'Crisis Indicator Data'!$C$3:$H$198,5,FALSE)))</f>
        <v>x</v>
      </c>
      <c r="M84" s="141" t="str">
        <f>IF(G84="x","x",(G84*1000000/VLOOKUP($C84,'Crisis Indicator Data'!$C$3:$H$198,5,FALSE)))</f>
        <v>x</v>
      </c>
      <c r="N84" s="141" t="str">
        <f>IF(H84="x","x",(H84*1000000/VLOOKUP($C84,'Crisis Indicator Data'!$C$3:$H$198,5,FALSE)))</f>
        <v>x</v>
      </c>
      <c r="O84" s="141">
        <f>IF(I84="x","x",(I84*1000000/VLOOKUP($C84,'Crisis Indicator Data'!$C$3:$H$198,5,FALSE)))</f>
        <v>0</v>
      </c>
      <c r="P84" s="141">
        <f>IF(J84="x","x",(J84*1000000/VLOOKUP($C84,'Crisis Indicator Data'!$C$3:$H$198,5,FALSE)))</f>
        <v>0</v>
      </c>
      <c r="Q84" s="238" t="str">
        <f t="shared" si="7"/>
        <v>x</v>
      </c>
      <c r="R84" s="238" t="str">
        <f t="shared" si="8"/>
        <v>x</v>
      </c>
    </row>
    <row r="85" spans="1:18" x14ac:dyDescent="0.35">
      <c r="A85" s="146" t="str">
        <f>'Crisis Indicator Data'!A82</f>
        <v>Hurricane Eta and Iota in Nicaragua</v>
      </c>
      <c r="B85" s="147" t="str">
        <f>'Crisis Indicator Data'!B82</f>
        <v>Tropical cyclone</v>
      </c>
      <c r="C85" s="147" t="str">
        <f>'Crisis Indicator Data'!C82</f>
        <v>NIC002</v>
      </c>
      <c r="D85" s="147" t="str">
        <f>'Crisis Indicator Data'!D82</f>
        <v>Nicaragua</v>
      </c>
      <c r="E85" s="147" t="str">
        <f>'Crisis Indicator Data'!E82</f>
        <v>NIC</v>
      </c>
      <c r="F85" s="153">
        <f>IF('Crisis Indicator Data'!Q82="x","x",('Crisis Indicator Data'!Q82/1000000))</f>
        <v>0.86099999999999999</v>
      </c>
      <c r="G85" s="153">
        <f>IF('Crisis Indicator Data'!R82="x","x",('Crisis Indicator Data'!R82/1000000))</f>
        <v>1.7270000000000001</v>
      </c>
      <c r="H85" s="153">
        <f>IF('Crisis Indicator Data'!S82="x","x",('Crisis Indicator Data'!S82/1000000))</f>
        <v>7.2999999999999995E-2</v>
      </c>
      <c r="I85" s="153">
        <f>IF('Crisis Indicator Data'!T82="x","x",('Crisis Indicator Data'!T82/1000000))</f>
        <v>0</v>
      </c>
      <c r="J85" s="153">
        <f>IF('Crisis Indicator Data'!U82="x","x",('Crisis Indicator Data'!U82/1000000))</f>
        <v>0</v>
      </c>
      <c r="K85" s="244">
        <f t="shared" si="6"/>
        <v>1.4</v>
      </c>
      <c r="L85" s="141">
        <f>IF(F85="x","x",(F85*1000000/VLOOKUP($C85,'Crisis Indicator Data'!$C$3:$H$198,5,FALSE)))</f>
        <v>0.32356257046223225</v>
      </c>
      <c r="M85" s="141">
        <f>IF(G85="x","x",(G85*1000000/VLOOKUP($C85,'Crisis Indicator Data'!$C$3:$H$198,5,FALSE)))</f>
        <v>0.64900413378429167</v>
      </c>
      <c r="N85" s="141">
        <f>IF(H85="x","x",(H85*1000000/VLOOKUP($C85,'Crisis Indicator Data'!$C$3:$H$198,5,FALSE)))</f>
        <v>2.7433295753476136E-2</v>
      </c>
      <c r="O85" s="141">
        <f>IF(I85="x","x",(I85*1000000/VLOOKUP($C85,'Crisis Indicator Data'!$C$3:$H$198,5,FALSE)))</f>
        <v>0</v>
      </c>
      <c r="P85" s="141">
        <f>IF(J85="x","x",(J85*1000000/VLOOKUP($C85,'Crisis Indicator Data'!$C$3:$H$198,5,FALSE)))</f>
        <v>0</v>
      </c>
      <c r="Q85" s="238">
        <f t="shared" si="7"/>
        <v>2</v>
      </c>
      <c r="R85" s="238">
        <f t="shared" si="8"/>
        <v>1.7</v>
      </c>
    </row>
    <row r="86" spans="1:18" x14ac:dyDescent="0.35">
      <c r="A86" s="146" t="str">
        <f>'Crisis Indicator Data'!A83</f>
        <v>Complex crisis in Pakistan</v>
      </c>
      <c r="B86" s="147" t="str">
        <f>'Crisis Indicator Data'!B83</f>
        <v>Complex crisis</v>
      </c>
      <c r="C86" s="147" t="str">
        <f>'Crisis Indicator Data'!C83</f>
        <v>PAK001</v>
      </c>
      <c r="D86" s="147" t="str">
        <f>'Crisis Indicator Data'!D83</f>
        <v>Pakistan</v>
      </c>
      <c r="E86" s="147" t="str">
        <f>'Crisis Indicator Data'!E83</f>
        <v>PAK</v>
      </c>
      <c r="F86" s="153">
        <f>IF('Crisis Indicator Data'!Q83="x","x",('Crisis Indicator Data'!Q83/1000000))</f>
        <v>76.123999999999995</v>
      </c>
      <c r="G86" s="153">
        <f>IF('Crisis Indicator Data'!R83="x","x",('Crisis Indicator Data'!R83/1000000))</f>
        <v>133.76900000000001</v>
      </c>
      <c r="H86" s="153">
        <f>IF('Crisis Indicator Data'!S83="x","x",('Crisis Indicator Data'!S83/1000000))</f>
        <v>10.474</v>
      </c>
      <c r="I86" s="153">
        <f>IF('Crisis Indicator Data'!T83="x","x",('Crisis Indicator Data'!T83/1000000))</f>
        <v>0.52600000000000002</v>
      </c>
      <c r="J86" s="153">
        <f>IF('Crisis Indicator Data'!U83="x","x",('Crisis Indicator Data'!U83/1000000))</f>
        <v>0</v>
      </c>
      <c r="K86" s="244">
        <f t="shared" si="6"/>
        <v>5</v>
      </c>
      <c r="L86" s="141">
        <f>IF(F86="x","x",(F86*1000000/VLOOKUP($C86,'Crisis Indicator Data'!$C$3:$H$198,5,FALSE)))</f>
        <v>0.34462090071166002</v>
      </c>
      <c r="M86" s="141">
        <f>IF(G86="x","x",(G86*1000000/VLOOKUP($C86,'Crisis Indicator Data'!$C$3:$H$198,5,FALSE)))</f>
        <v>0.60558553501258539</v>
      </c>
      <c r="N86" s="141">
        <f>IF(H86="x","x",(H86*1000000/VLOOKUP($C86,'Crisis Indicator Data'!$C$3:$H$198,5,FALSE)))</f>
        <v>4.7416837187403797E-2</v>
      </c>
      <c r="O86" s="141">
        <f>IF(I86="x","x",(I86*1000000/VLOOKUP($C86,'Crisis Indicator Data'!$C$3:$H$198,5,FALSE)))</f>
        <v>2.3812541875667748E-3</v>
      </c>
      <c r="P86" s="141">
        <f>IF(J86="x","x",(J86*1000000/VLOOKUP($C86,'Crisis Indicator Data'!$C$3:$H$198,5,FALSE)))</f>
        <v>0</v>
      </c>
      <c r="Q86" s="238">
        <f t="shared" si="7"/>
        <v>2</v>
      </c>
      <c r="R86" s="238">
        <f t="shared" si="8"/>
        <v>3.5</v>
      </c>
    </row>
    <row r="87" spans="1:18" x14ac:dyDescent="0.35">
      <c r="A87" s="146" t="str">
        <f>'Crisis Indicator Data'!A84</f>
        <v>Kashmir conflict in Pakistan</v>
      </c>
      <c r="B87" s="147" t="str">
        <f>'Crisis Indicator Data'!B84</f>
        <v>Conflict</v>
      </c>
      <c r="C87" s="147" t="str">
        <f>'Crisis Indicator Data'!C84</f>
        <v>PAK004</v>
      </c>
      <c r="D87" s="147" t="str">
        <f>'Crisis Indicator Data'!D84</f>
        <v>Pakistan</v>
      </c>
      <c r="E87" s="147" t="str">
        <f>'Crisis Indicator Data'!E84</f>
        <v>PAK</v>
      </c>
      <c r="F87" s="153" t="str">
        <f>IF('Crisis Indicator Data'!Q84="x","x",('Crisis Indicator Data'!Q84/1000000))</f>
        <v>x</v>
      </c>
      <c r="G87" s="153" t="str">
        <f>IF('Crisis Indicator Data'!R84="x","x",('Crisis Indicator Data'!R84/1000000))</f>
        <v>x</v>
      </c>
      <c r="H87" s="153" t="str">
        <f>IF('Crisis Indicator Data'!S84="x","x",('Crisis Indicator Data'!S84/1000000))</f>
        <v>x</v>
      </c>
      <c r="I87" s="153" t="str">
        <f>IF('Crisis Indicator Data'!T84="x","x",('Crisis Indicator Data'!T84/1000000))</f>
        <v>x</v>
      </c>
      <c r="J87" s="153" t="str">
        <f>IF('Crisis Indicator Data'!U84="x","x",('Crisis Indicator Data'!U84/1000000))</f>
        <v>x</v>
      </c>
      <c r="K87" s="244" t="str">
        <f t="shared" si="6"/>
        <v>x</v>
      </c>
      <c r="L87" s="141" t="str">
        <f>IF(F87="x","x",(F87*1000000/VLOOKUP($C87,'Crisis Indicator Data'!$C$3:$H$198,5,FALSE)))</f>
        <v>x</v>
      </c>
      <c r="M87" s="141" t="str">
        <f>IF(G87="x","x",(G87*1000000/VLOOKUP($C87,'Crisis Indicator Data'!$C$3:$H$198,5,FALSE)))</f>
        <v>x</v>
      </c>
      <c r="N87" s="141" t="str">
        <f>IF(H87="x","x",(H87*1000000/VLOOKUP($C87,'Crisis Indicator Data'!$C$3:$H$198,5,FALSE)))</f>
        <v>x</v>
      </c>
      <c r="O87" s="141" t="str">
        <f>IF(I87="x","x",(I87*1000000/VLOOKUP($C87,'Crisis Indicator Data'!$C$3:$H$198,5,FALSE)))</f>
        <v>x</v>
      </c>
      <c r="P87" s="141" t="str">
        <f>IF(J87="x","x",(J87*1000000/VLOOKUP($C87,'Crisis Indicator Data'!$C$3:$H$198,5,FALSE)))</f>
        <v>x</v>
      </c>
      <c r="Q87" s="238" t="str">
        <f t="shared" si="7"/>
        <v>x</v>
      </c>
      <c r="R87" s="238" t="str">
        <f t="shared" si="8"/>
        <v>x</v>
      </c>
    </row>
    <row r="88" spans="1:18" x14ac:dyDescent="0.35">
      <c r="A88" s="146" t="str">
        <f>'Crisis Indicator Data'!A85</f>
        <v>Venezuela displacement in Peru</v>
      </c>
      <c r="B88" s="147" t="str">
        <f>'Crisis Indicator Data'!B85</f>
        <v>International displacement</v>
      </c>
      <c r="C88" s="147" t="str">
        <f>'Crisis Indicator Data'!C85</f>
        <v>PER002</v>
      </c>
      <c r="D88" s="147" t="str">
        <f>'Crisis Indicator Data'!D85</f>
        <v>Peru</v>
      </c>
      <c r="E88" s="147" t="str">
        <f>'Crisis Indicator Data'!E85</f>
        <v>PER</v>
      </c>
      <c r="F88" s="153">
        <f>IF('Crisis Indicator Data'!Q85="x","x",('Crisis Indicator Data'!Q85/1000000))</f>
        <v>13.65</v>
      </c>
      <c r="G88" s="153">
        <f>IF('Crisis Indicator Data'!R85="x","x",('Crisis Indicator Data'!R85/1000000))</f>
        <v>5.8000000000000003E-2</v>
      </c>
      <c r="H88" s="153">
        <f>IF('Crisis Indicator Data'!S85="x","x",('Crisis Indicator Data'!S85/1000000))</f>
        <v>1.31</v>
      </c>
      <c r="I88" s="153">
        <f>IF('Crisis Indicator Data'!T85="x","x",('Crisis Indicator Data'!T85/1000000))</f>
        <v>0</v>
      </c>
      <c r="J88" s="153">
        <f>IF('Crisis Indicator Data'!U85="x","x",('Crisis Indicator Data'!U85/1000000))</f>
        <v>0</v>
      </c>
      <c r="K88" s="244">
        <f t="shared" si="6"/>
        <v>3.5</v>
      </c>
      <c r="L88" s="141">
        <f>IF(F88="x","x",(F88*1000000/VLOOKUP($C88,'Crisis Indicator Data'!$C$3:$H$198,5,FALSE)))</f>
        <v>0.8359872611464968</v>
      </c>
      <c r="M88" s="141">
        <f>IF(G88="x","x",(G88*1000000/VLOOKUP($C88,'Crisis Indicator Data'!$C$3:$H$198,5,FALSE)))</f>
        <v>3.5521803037726605E-3</v>
      </c>
      <c r="N88" s="141">
        <f>IF(H88="x","x",(H88*1000000/VLOOKUP($C88,'Crisis Indicator Data'!$C$3:$H$198,5,FALSE)))</f>
        <v>8.0230279274865257E-2</v>
      </c>
      <c r="O88" s="141">
        <f>IF(I88="x","x",(I88*1000000/VLOOKUP($C88,'Crisis Indicator Data'!$C$3:$H$198,5,FALSE)))</f>
        <v>0</v>
      </c>
      <c r="P88" s="141">
        <f>IF(J88="x","x",(J88*1000000/VLOOKUP($C88,'Crisis Indicator Data'!$C$3:$H$198,5,FALSE)))</f>
        <v>0</v>
      </c>
      <c r="Q88" s="238">
        <f t="shared" si="7"/>
        <v>3</v>
      </c>
      <c r="R88" s="238">
        <f t="shared" si="8"/>
        <v>3.25</v>
      </c>
    </row>
    <row r="89" spans="1:18" x14ac:dyDescent="0.35">
      <c r="A89" s="146" t="str">
        <f>'Crisis Indicator Data'!A86</f>
        <v>Mindanao conflict</v>
      </c>
      <c r="B89" s="147" t="str">
        <f>'Crisis Indicator Data'!B86</f>
        <v>Conflict</v>
      </c>
      <c r="C89" s="147" t="str">
        <f>'Crisis Indicator Data'!C86</f>
        <v>PHL003</v>
      </c>
      <c r="D89" s="147" t="str">
        <f>'Crisis Indicator Data'!D86</f>
        <v>Philippines</v>
      </c>
      <c r="E89" s="147" t="str">
        <f>'Crisis Indicator Data'!E86</f>
        <v>PHL</v>
      </c>
      <c r="F89" s="153">
        <f>IF('Crisis Indicator Data'!Q86="x","x",('Crisis Indicator Data'!Q86/1000000))</f>
        <v>26.134</v>
      </c>
      <c r="G89" s="153">
        <f>IF('Crisis Indicator Data'!R86="x","x",('Crisis Indicator Data'!R86/1000000))</f>
        <v>0</v>
      </c>
      <c r="H89" s="153">
        <f>IF('Crisis Indicator Data'!S86="x","x",('Crisis Indicator Data'!S86/1000000))</f>
        <v>0.11899999999999999</v>
      </c>
      <c r="I89" s="153">
        <f>IF('Crisis Indicator Data'!T86="x","x",('Crisis Indicator Data'!T86/1000000))</f>
        <v>0</v>
      </c>
      <c r="J89" s="153">
        <f>IF('Crisis Indicator Data'!U86="x","x",('Crisis Indicator Data'!U86/1000000))</f>
        <v>0</v>
      </c>
      <c r="K89" s="244">
        <f t="shared" si="6"/>
        <v>1.8</v>
      </c>
      <c r="L89" s="141">
        <f>IF(F89="x","x",(F89*1000000/VLOOKUP($C89,'Crisis Indicator Data'!$C$3:$H$198,5,FALSE)))</f>
        <v>0.9955051043730001</v>
      </c>
      <c r="M89" s="141">
        <f>IF(G89="x","x",(G89*1000000/VLOOKUP($C89,'Crisis Indicator Data'!$C$3:$H$198,5,FALSE)))</f>
        <v>0</v>
      </c>
      <c r="N89" s="141">
        <f>IF(H89="x","x",(H89*1000000/VLOOKUP($C89,'Crisis Indicator Data'!$C$3:$H$198,5,FALSE)))</f>
        <v>4.53298796282188E-3</v>
      </c>
      <c r="O89" s="141">
        <f>IF(I89="x","x",(I89*1000000/VLOOKUP($C89,'Crisis Indicator Data'!$C$3:$H$198,5,FALSE)))</f>
        <v>0</v>
      </c>
      <c r="P89" s="141">
        <f>IF(J89="x","x",(J89*1000000/VLOOKUP($C89,'Crisis Indicator Data'!$C$3:$H$198,5,FALSE)))</f>
        <v>0</v>
      </c>
      <c r="Q89" s="238">
        <f t="shared" si="7"/>
        <v>1</v>
      </c>
      <c r="R89" s="238">
        <f t="shared" si="8"/>
        <v>1.4</v>
      </c>
    </row>
    <row r="90" spans="1:18" x14ac:dyDescent="0.35">
      <c r="A90" s="146" t="str">
        <f>'Crisis Indicator Data'!A87</f>
        <v>Complex crisis in DPRK</v>
      </c>
      <c r="B90" s="147" t="str">
        <f>'Crisis Indicator Data'!B87</f>
        <v>Complex crisis</v>
      </c>
      <c r="C90" s="147" t="str">
        <f>'Crisis Indicator Data'!C87</f>
        <v>PRK001</v>
      </c>
      <c r="D90" s="147" t="str">
        <f>'Crisis Indicator Data'!D87</f>
        <v>DPRK</v>
      </c>
      <c r="E90" s="147" t="str">
        <f>'Crisis Indicator Data'!E87</f>
        <v>PRK</v>
      </c>
      <c r="F90" s="153">
        <f>IF('Crisis Indicator Data'!Q87="x","x",('Crisis Indicator Data'!Q87/1000000))</f>
        <v>0</v>
      </c>
      <c r="G90" s="153">
        <f>IF('Crisis Indicator Data'!R87="x","x",('Crisis Indicator Data'!R87/1000000))</f>
        <v>15.12</v>
      </c>
      <c r="H90" s="153">
        <f>IF('Crisis Indicator Data'!S87="x","x",('Crisis Indicator Data'!S87/1000000))</f>
        <v>4.97</v>
      </c>
      <c r="I90" s="153">
        <f>IF('Crisis Indicator Data'!T87="x","x",('Crisis Indicator Data'!T87/1000000))</f>
        <v>5.4589999999999996</v>
      </c>
      <c r="J90" s="153">
        <f>IF('Crisis Indicator Data'!U87="x","x",('Crisis Indicator Data'!U87/1000000))</f>
        <v>0</v>
      </c>
      <c r="K90" s="244">
        <f t="shared" si="6"/>
        <v>5</v>
      </c>
      <c r="L90" s="141">
        <f>IF(F90="x","x",(F90*1000000/VLOOKUP($C90,'Crisis Indicator Data'!$C$3:$H$198,5,FALSE)))</f>
        <v>0</v>
      </c>
      <c r="M90" s="141">
        <f>IF(G90="x","x",(G90*1000000/VLOOKUP($C90,'Crisis Indicator Data'!$C$3:$H$198,5,FALSE)))</f>
        <v>0.58910621055092338</v>
      </c>
      <c r="N90" s="141">
        <f>IF(H90="x","x",(H90*1000000/VLOOKUP($C90,'Crisis Indicator Data'!$C$3:$H$198,5,FALSE)))</f>
        <v>0.19364139328294241</v>
      </c>
      <c r="O90" s="141">
        <f>IF(I90="x","x",(I90*1000000/VLOOKUP($C90,'Crisis Indicator Data'!$C$3:$H$198,5,FALSE)))</f>
        <v>0.21269383620353777</v>
      </c>
      <c r="P90" s="141">
        <f>IF(J90="x","x",(J90*1000000/VLOOKUP($C90,'Crisis Indicator Data'!$C$3:$H$198,5,FALSE)))</f>
        <v>0</v>
      </c>
      <c r="Q90" s="238">
        <f t="shared" si="7"/>
        <v>4</v>
      </c>
      <c r="R90" s="238">
        <f t="shared" si="8"/>
        <v>4.5</v>
      </c>
    </row>
    <row r="91" spans="1:18" x14ac:dyDescent="0.35">
      <c r="A91" s="146" t="str">
        <f>'Crisis Indicator Data'!A88</f>
        <v>Conflict in Palestine</v>
      </c>
      <c r="B91" s="147" t="str">
        <f>'Crisis Indicator Data'!B88</f>
        <v>Conflict</v>
      </c>
      <c r="C91" s="147" t="str">
        <f>'Crisis Indicator Data'!C88</f>
        <v>PSE002</v>
      </c>
      <c r="D91" s="147" t="str">
        <f>'Crisis Indicator Data'!D88</f>
        <v>Palestine</v>
      </c>
      <c r="E91" s="147" t="str">
        <f>'Crisis Indicator Data'!E88</f>
        <v>PSE</v>
      </c>
      <c r="F91" s="153">
        <f>IF('Crisis Indicator Data'!Q88="x","x",('Crisis Indicator Data'!Q88/1000000))</f>
        <v>0</v>
      </c>
      <c r="G91" s="153">
        <f>IF('Crisis Indicator Data'!R88="x","x",('Crisis Indicator Data'!R88/1000000))</f>
        <v>1.4</v>
      </c>
      <c r="H91" s="153">
        <f>IF('Crisis Indicator Data'!S88="x","x",('Crisis Indicator Data'!S88/1000000))</f>
        <v>0.95699999999999996</v>
      </c>
      <c r="I91" s="153">
        <f>IF('Crisis Indicator Data'!T88="x","x",('Crisis Indicator Data'!T88/1000000))</f>
        <v>1.4350000000000001</v>
      </c>
      <c r="J91" s="153">
        <f>IF('Crisis Indicator Data'!U88="x","x",('Crisis Indicator Data'!U88/1000000))</f>
        <v>1.4079999999999999</v>
      </c>
      <c r="K91" s="244">
        <f t="shared" si="6"/>
        <v>4.3</v>
      </c>
      <c r="L91" s="141">
        <f>IF(F91="x","x",(F91*1000000/VLOOKUP($C91,'Crisis Indicator Data'!$C$3:$H$198,5,FALSE)))</f>
        <v>0</v>
      </c>
      <c r="M91" s="141">
        <f>IF(G91="x","x",(G91*1000000/VLOOKUP($C91,'Crisis Indicator Data'!$C$3:$H$198,5,FALSE)))</f>
        <v>0.26923076923076922</v>
      </c>
      <c r="N91" s="141">
        <f>IF(H91="x","x",(H91*1000000/VLOOKUP($C91,'Crisis Indicator Data'!$C$3:$H$198,5,FALSE)))</f>
        <v>0.18403846153846154</v>
      </c>
      <c r="O91" s="141">
        <f>IF(I91="x","x",(I91*1000000/VLOOKUP($C91,'Crisis Indicator Data'!$C$3:$H$198,5,FALSE)))</f>
        <v>0.27596153846153848</v>
      </c>
      <c r="P91" s="141">
        <f>IF(J91="x","x",(J91*1000000/VLOOKUP($C91,'Crisis Indicator Data'!$C$3:$H$198,5,FALSE)))</f>
        <v>0.27076923076923076</v>
      </c>
      <c r="Q91" s="238">
        <f t="shared" si="7"/>
        <v>5</v>
      </c>
      <c r="R91" s="238">
        <f t="shared" si="8"/>
        <v>4.6500000000000004</v>
      </c>
    </row>
    <row r="92" spans="1:18" x14ac:dyDescent="0.35">
      <c r="A92" s="146" t="str">
        <f>'Crisis Indicator Data'!A89</f>
        <v>Regional Boko Haram Crisis</v>
      </c>
      <c r="B92" s="147" t="str">
        <f>'Crisis Indicator Data'!B89</f>
        <v>Regional crisis</v>
      </c>
      <c r="C92" s="147" t="str">
        <f>'Crisis Indicator Data'!C89</f>
        <v>REG001</v>
      </c>
      <c r="D92" s="147" t="str">
        <f>'Crisis Indicator Data'!D89</f>
        <v>Nigeria,Niger,Chad,Cameroon</v>
      </c>
      <c r="E92" s="147" t="str">
        <f>'Crisis Indicator Data'!E89</f>
        <v>NGA,NER,TCD,CMR</v>
      </c>
      <c r="F92" s="153">
        <f>IF('Crisis Indicator Data'!Q89="x","x",('Crisis Indicator Data'!Q89/1000000))</f>
        <v>6.0350000000000001</v>
      </c>
      <c r="G92" s="153">
        <f>IF('Crisis Indicator Data'!R89="x","x",('Crisis Indicator Data'!R89/1000000))</f>
        <v>4.2229999999999999</v>
      </c>
      <c r="H92" s="153">
        <f>IF('Crisis Indicator Data'!S89="x","x",('Crisis Indicator Data'!S89/1000000))</f>
        <v>4.6360000000000001</v>
      </c>
      <c r="I92" s="153">
        <f>IF('Crisis Indicator Data'!T89="x","x",('Crisis Indicator Data'!T89/1000000))</f>
        <v>4.2009999999999996</v>
      </c>
      <c r="J92" s="153">
        <f>IF('Crisis Indicator Data'!U89="x","x",('Crisis Indicator Data'!U89/1000000))</f>
        <v>0.122</v>
      </c>
      <c r="K92" s="244">
        <f t="shared" si="6"/>
        <v>4.9000000000000004</v>
      </c>
      <c r="L92" s="141">
        <f>IF(F92="x","x",(F92*1000000/VLOOKUP($C92,'Crisis Indicator Data'!$C$3:$H$198,5,FALSE)))</f>
        <v>0.31404485611697974</v>
      </c>
      <c r="M92" s="141">
        <f>IF(G92="x","x",(G92*1000000/VLOOKUP($C92,'Crisis Indicator Data'!$C$3:$H$198,5,FALSE)))</f>
        <v>0.21975334339387001</v>
      </c>
      <c r="N92" s="141">
        <f>IF(H92="x","x",(H92*1000000/VLOOKUP($C92,'Crisis Indicator Data'!$C$3:$H$198,5,FALSE)))</f>
        <v>0.24124473122755893</v>
      </c>
      <c r="O92" s="141">
        <f>IF(I92="x","x",(I92*1000000/VLOOKUP($C92,'Crisis Indicator Data'!$C$3:$H$198,5,FALSE)))</f>
        <v>0.21860852370297132</v>
      </c>
      <c r="P92" s="141">
        <f>IF(J92="x","x",(J92*1000000/VLOOKUP($C92,'Crisis Indicator Data'!$C$3:$H$198,5,FALSE)))</f>
        <v>6.348545558619972E-3</v>
      </c>
      <c r="Q92" s="238">
        <f t="shared" si="7"/>
        <v>4</v>
      </c>
      <c r="R92" s="238">
        <f t="shared" si="8"/>
        <v>4.45</v>
      </c>
    </row>
    <row r="93" spans="1:18" x14ac:dyDescent="0.35">
      <c r="A93" s="146" t="str">
        <f>'Crisis Indicator Data'!A90</f>
        <v>Venezuela Regional Crisis</v>
      </c>
      <c r="B93" s="147" t="str">
        <f>'Crisis Indicator Data'!B90</f>
        <v>Regional crisis</v>
      </c>
      <c r="C93" s="147" t="str">
        <f>'Crisis Indicator Data'!C90</f>
        <v>REG002</v>
      </c>
      <c r="D93" s="147" t="str">
        <f>'Crisis Indicator Data'!D90</f>
        <v>Venezuela,Brazil,Colombia,Ecuador,Peru,Trinidad and Tobago</v>
      </c>
      <c r="E93" s="147" t="str">
        <f>'Crisis Indicator Data'!E90</f>
        <v>VEN,BRA,COL,ECU,PER,TTO</v>
      </c>
      <c r="F93" s="153">
        <f>IF('Crisis Indicator Data'!Q90="x","x",('Crisis Indicator Data'!Q90/1000000))</f>
        <v>39.506</v>
      </c>
      <c r="G93" s="153">
        <f>IF('Crisis Indicator Data'!R90="x","x",('Crisis Indicator Data'!R90/1000000))</f>
        <v>13.009</v>
      </c>
      <c r="H93" s="153">
        <f>IF('Crisis Indicator Data'!S90="x","x",('Crisis Indicator Data'!S90/1000000))</f>
        <v>20.391999999999999</v>
      </c>
      <c r="I93" s="153">
        <f>IF('Crisis Indicator Data'!T90="x","x",('Crisis Indicator Data'!T90/1000000))</f>
        <v>0.16200000000000001</v>
      </c>
      <c r="J93" s="153">
        <f>IF('Crisis Indicator Data'!U90="x","x",('Crisis Indicator Data'!U90/1000000))</f>
        <v>0</v>
      </c>
      <c r="K93" s="244">
        <f t="shared" si="6"/>
        <v>5</v>
      </c>
      <c r="L93" s="141">
        <f>IF(F93="x","x",(F93*1000000/VLOOKUP($C93,'Crisis Indicator Data'!$C$3:$H$198,5,FALSE)))</f>
        <v>0.54066704074231209</v>
      </c>
      <c r="M93" s="141">
        <f>IF(G93="x","x",(G93*1000000/VLOOKUP($C93,'Crisis Indicator Data'!$C$3:$H$198,5,FALSE)))</f>
        <v>0.17803719771722618</v>
      </c>
      <c r="N93" s="141">
        <f>IF(H93="x","x",(H93*1000000/VLOOKUP($C93,'Crisis Indicator Data'!$C$3:$H$198,5,FALSE)))</f>
        <v>0.27907867905678196</v>
      </c>
      <c r="O93" s="141">
        <f>IF(I93="x","x",(I93*1000000/VLOOKUP($C93,'Crisis Indicator Data'!$C$3:$H$198,5,FALSE)))</f>
        <v>2.2170824836798093E-3</v>
      </c>
      <c r="P93" s="141">
        <f>IF(J93="x","x",(J93*1000000/VLOOKUP($C93,'Crisis Indicator Data'!$C$3:$H$198,5,FALSE)))</f>
        <v>0</v>
      </c>
      <c r="Q93" s="238">
        <f t="shared" si="7"/>
        <v>3</v>
      </c>
      <c r="R93" s="238">
        <f t="shared" si="8"/>
        <v>4</v>
      </c>
    </row>
    <row r="94" spans="1:18" x14ac:dyDescent="0.35">
      <c r="A94" s="146" t="str">
        <f>'Crisis Indicator Data'!A91</f>
        <v>Regional Kashmir conflict</v>
      </c>
      <c r="B94" s="147" t="str">
        <f>'Crisis Indicator Data'!B91</f>
        <v>Regional crisis</v>
      </c>
      <c r="C94" s="147" t="str">
        <f>'Crisis Indicator Data'!C91</f>
        <v>REG003</v>
      </c>
      <c r="D94" s="147" t="str">
        <f>'Crisis Indicator Data'!D91</f>
        <v>India,Pakistan</v>
      </c>
      <c r="E94" s="147" t="str">
        <f>'Crisis Indicator Data'!E91</f>
        <v>IND,PAK</v>
      </c>
      <c r="F94" s="153" t="str">
        <f>IF('Crisis Indicator Data'!Q91="x","x",('Crisis Indicator Data'!Q91/1000000))</f>
        <v>x</v>
      </c>
      <c r="G94" s="153" t="str">
        <f>IF('Crisis Indicator Data'!R91="x","x",('Crisis Indicator Data'!R91/1000000))</f>
        <v>x</v>
      </c>
      <c r="H94" s="153" t="str">
        <f>IF('Crisis Indicator Data'!S91="x","x",('Crisis Indicator Data'!S91/1000000))</f>
        <v>x</v>
      </c>
      <c r="I94" s="153" t="str">
        <f>IF('Crisis Indicator Data'!T91="x","x",('Crisis Indicator Data'!T91/1000000))</f>
        <v>x</v>
      </c>
      <c r="J94" s="153" t="str">
        <f>IF('Crisis Indicator Data'!U91="x","x",('Crisis Indicator Data'!U91/1000000))</f>
        <v>x</v>
      </c>
      <c r="K94" s="244" t="str">
        <f t="shared" si="6"/>
        <v>x</v>
      </c>
      <c r="L94" s="141" t="str">
        <f>IF(F94="x","x",(F94*1000000/VLOOKUP($C94,'Crisis Indicator Data'!$C$3:$H$198,5,FALSE)))</f>
        <v>x</v>
      </c>
      <c r="M94" s="141" t="str">
        <f>IF(G94="x","x",(G94*1000000/VLOOKUP($C94,'Crisis Indicator Data'!$C$3:$H$198,5,FALSE)))</f>
        <v>x</v>
      </c>
      <c r="N94" s="141" t="str">
        <f>IF(H94="x","x",(H94*1000000/VLOOKUP($C94,'Crisis Indicator Data'!$C$3:$H$198,5,FALSE)))</f>
        <v>x</v>
      </c>
      <c r="O94" s="141" t="str">
        <f>IF(I94="x","x",(I94*1000000/VLOOKUP($C94,'Crisis Indicator Data'!$C$3:$H$198,5,FALSE)))</f>
        <v>x</v>
      </c>
      <c r="P94" s="141" t="str">
        <f>IF(J94="x","x",(J94*1000000/VLOOKUP($C94,'Crisis Indicator Data'!$C$3:$H$198,5,FALSE)))</f>
        <v>x</v>
      </c>
      <c r="Q94" s="238" t="str">
        <f t="shared" si="7"/>
        <v>x</v>
      </c>
      <c r="R94" s="238" t="str">
        <f t="shared" si="8"/>
        <v>x</v>
      </c>
    </row>
    <row r="95" spans="1:18" x14ac:dyDescent="0.35">
      <c r="A95" s="146" t="str">
        <f>'Crisis Indicator Data'!A92</f>
        <v>Syrian Regional Crisis</v>
      </c>
      <c r="B95" s="147" t="str">
        <f>'Crisis Indicator Data'!B92</f>
        <v>Regional crisis</v>
      </c>
      <c r="C95" s="147" t="str">
        <f>'Crisis Indicator Data'!C92</f>
        <v>REG004</v>
      </c>
      <c r="D95" s="147" t="str">
        <f>'Crisis Indicator Data'!D92</f>
        <v>Syria,Turkey,Iraq,Egypt,Jordan,Lebanon</v>
      </c>
      <c r="E95" s="147" t="str">
        <f>'Crisis Indicator Data'!E92</f>
        <v>SYR,TUR,IRQ,EGY,JOR,LBN</v>
      </c>
      <c r="F95" s="153">
        <f>IF('Crisis Indicator Data'!Q92="x","x",('Crisis Indicator Data'!Q92/1000000))</f>
        <v>67.436999999999998</v>
      </c>
      <c r="G95" s="153">
        <f>IF('Crisis Indicator Data'!R92="x","x",('Crisis Indicator Data'!R92/1000000))</f>
        <v>10.742000000000001</v>
      </c>
      <c r="H95" s="153">
        <f>IF('Crisis Indicator Data'!S92="x","x",('Crisis Indicator Data'!S92/1000000))</f>
        <v>3.411</v>
      </c>
      <c r="I95" s="153">
        <f>IF('Crisis Indicator Data'!T92="x","x",('Crisis Indicator Data'!T92/1000000))</f>
        <v>9.9719999999999995</v>
      </c>
      <c r="J95" s="153">
        <f>IF('Crisis Indicator Data'!U92="x","x",('Crisis Indicator Data'!U92/1000000))</f>
        <v>6.07</v>
      </c>
      <c r="K95" s="244">
        <f t="shared" si="6"/>
        <v>5</v>
      </c>
      <c r="L95" s="141">
        <f>IF(F95="x","x",(F95*1000000/VLOOKUP($C95,'Crisis Indicator Data'!$C$3:$H$198,5,FALSE)))</f>
        <v>0.690726401179941</v>
      </c>
      <c r="M95" s="141">
        <f>IF(G95="x","x",(G95*1000000/VLOOKUP($C95,'Crisis Indicator Data'!$C$3:$H$198,5,FALSE)))</f>
        <v>0.11002540150770239</v>
      </c>
      <c r="N95" s="141">
        <f>IF(H95="x","x",(H95*1000000/VLOOKUP($C95,'Crisis Indicator Data'!$C$3:$H$198,5,FALSE)))</f>
        <v>3.4937315634218293E-2</v>
      </c>
      <c r="O95" s="141">
        <f>IF(I95="x","x",(I95*1000000/VLOOKUP($C95,'Crisis Indicator Data'!$C$3:$H$198,5,FALSE)))</f>
        <v>0.1021386430678466</v>
      </c>
      <c r="P95" s="141">
        <f>IF(J95="x","x",(J95*1000000/VLOOKUP($C95,'Crisis Indicator Data'!$C$3:$H$198,5,FALSE)))</f>
        <v>6.2172238610291711E-2</v>
      </c>
      <c r="Q95" s="238">
        <f t="shared" si="7"/>
        <v>5</v>
      </c>
      <c r="R95" s="238">
        <f t="shared" si="8"/>
        <v>5</v>
      </c>
    </row>
    <row r="96" spans="1:18" x14ac:dyDescent="0.35">
      <c r="A96" s="146" t="str">
        <f>'Crisis Indicator Data'!A93</f>
        <v xml:space="preserve">Eastern Mediterranean Route </v>
      </c>
      <c r="B96" s="147" t="str">
        <f>'Crisis Indicator Data'!B93</f>
        <v>Regional crisis</v>
      </c>
      <c r="C96" s="147" t="str">
        <f>'Crisis Indicator Data'!C93</f>
        <v>REG006</v>
      </c>
      <c r="D96" s="147" t="str">
        <f>'Crisis Indicator Data'!D93</f>
        <v>Turkey,Greece</v>
      </c>
      <c r="E96" s="147" t="str">
        <f>'Crisis Indicator Data'!E93</f>
        <v>TUR,GRC</v>
      </c>
      <c r="F96" s="153">
        <f>IF('Crisis Indicator Data'!Q93="x","x",('Crisis Indicator Data'!Q93/1000000))</f>
        <v>32.03</v>
      </c>
      <c r="G96" s="153">
        <f>IF('Crisis Indicator Data'!R93="x","x",('Crisis Indicator Data'!R93/1000000))</f>
        <v>3.5920000000000001</v>
      </c>
      <c r="H96" s="153">
        <f>IF('Crisis Indicator Data'!S93="x","x",('Crisis Indicator Data'!S93/1000000))</f>
        <v>1.6879999999999999</v>
      </c>
      <c r="I96" s="153">
        <f>IF('Crisis Indicator Data'!T93="x","x",('Crisis Indicator Data'!T93/1000000))</f>
        <v>0.73799999999999999</v>
      </c>
      <c r="J96" s="153">
        <f>IF('Crisis Indicator Data'!U93="x","x",('Crisis Indicator Data'!U93/1000000))</f>
        <v>0</v>
      </c>
      <c r="K96" s="244">
        <f t="shared" si="6"/>
        <v>4</v>
      </c>
      <c r="L96" s="141">
        <f>IF(F96="x","x",(F96*1000000/VLOOKUP($C96,'Crisis Indicator Data'!$C$3:$H$198,5,FALSE)))</f>
        <v>0.84183137089991589</v>
      </c>
      <c r="M96" s="141">
        <f>IF(G96="x","x",(G96*1000000/VLOOKUP($C96,'Crisis Indicator Data'!$C$3:$H$198,5,FALSE)))</f>
        <v>9.4407064760302778E-2</v>
      </c>
      <c r="N96" s="141">
        <f>IF(H96="x","x",(H96*1000000/VLOOKUP($C96,'Crisis Indicator Data'!$C$3:$H$198,5,FALSE)))</f>
        <v>4.43650126156434E-2</v>
      </c>
      <c r="O96" s="141">
        <f>IF(I96="x","x",(I96*1000000/VLOOKUP($C96,'Crisis Indicator Data'!$C$3:$H$198,5,FALSE)))</f>
        <v>1.9396551724137932E-2</v>
      </c>
      <c r="P96" s="141">
        <f>IF(J96="x","x",(J96*1000000/VLOOKUP($C96,'Crisis Indicator Data'!$C$3:$H$198,5,FALSE)))</f>
        <v>0</v>
      </c>
      <c r="Q96" s="238">
        <f t="shared" si="7"/>
        <v>3</v>
      </c>
      <c r="R96" s="238">
        <f t="shared" si="8"/>
        <v>3.5</v>
      </c>
    </row>
    <row r="97" spans="1:18" x14ac:dyDescent="0.35">
      <c r="A97" s="146" t="str">
        <f>'Crisis Indicator Data'!A94</f>
        <v>Central Mediterranean Route</v>
      </c>
      <c r="B97" s="147" t="str">
        <f>'Crisis Indicator Data'!B94</f>
        <v>Regional crisis</v>
      </c>
      <c r="C97" s="147" t="str">
        <f>'Crisis Indicator Data'!C94</f>
        <v>REG007</v>
      </c>
      <c r="D97" s="147" t="str">
        <f>'Crisis Indicator Data'!D94</f>
        <v>Algeria,Tunisia,Libya,Italy</v>
      </c>
      <c r="E97" s="147" t="str">
        <f>'Crisis Indicator Data'!E94</f>
        <v>DZA,TUN,LBY,ITA</v>
      </c>
      <c r="F97" s="153" t="str">
        <f>IF('Crisis Indicator Data'!Q94="x","x",('Crisis Indicator Data'!Q94/1000000))</f>
        <v>x</v>
      </c>
      <c r="G97" s="153" t="str">
        <f>IF('Crisis Indicator Data'!R94="x","x",('Crisis Indicator Data'!R94/1000000))</f>
        <v>x</v>
      </c>
      <c r="H97" s="153" t="str">
        <f>IF('Crisis Indicator Data'!S94="x","x",('Crisis Indicator Data'!S94/1000000))</f>
        <v>x</v>
      </c>
      <c r="I97" s="153" t="str">
        <f>IF('Crisis Indicator Data'!T94="x","x",('Crisis Indicator Data'!T94/1000000))</f>
        <v>x</v>
      </c>
      <c r="J97" s="153" t="str">
        <f>IF('Crisis Indicator Data'!U94="x","x",('Crisis Indicator Data'!U94/1000000))</f>
        <v>x</v>
      </c>
      <c r="K97" s="244" t="str">
        <f t="shared" si="6"/>
        <v>x</v>
      </c>
      <c r="L97" s="141" t="str">
        <f>IF(F97="x","x",(F97*1000000/VLOOKUP($C97,'Crisis Indicator Data'!$C$3:$H$198,5,FALSE)))</f>
        <v>x</v>
      </c>
      <c r="M97" s="141" t="str">
        <f>IF(G97="x","x",(G97*1000000/VLOOKUP($C97,'Crisis Indicator Data'!$C$3:$H$198,5,FALSE)))</f>
        <v>x</v>
      </c>
      <c r="N97" s="141" t="str">
        <f>IF(H97="x","x",(H97*1000000/VLOOKUP($C97,'Crisis Indicator Data'!$C$3:$H$198,5,FALSE)))</f>
        <v>x</v>
      </c>
      <c r="O97" s="141" t="str">
        <f>IF(I97="x","x",(I97*1000000/VLOOKUP($C97,'Crisis Indicator Data'!$C$3:$H$198,5,FALSE)))</f>
        <v>x</v>
      </c>
      <c r="P97" s="141" t="str">
        <f>IF(J97="x","x",(J97*1000000/VLOOKUP($C97,'Crisis Indicator Data'!$C$3:$H$198,5,FALSE)))</f>
        <v>x</v>
      </c>
      <c r="Q97" s="238" t="str">
        <f t="shared" si="7"/>
        <v>x</v>
      </c>
      <c r="R97" s="238" t="str">
        <f t="shared" si="8"/>
        <v>x</v>
      </c>
    </row>
    <row r="98" spans="1:18" x14ac:dyDescent="0.35">
      <c r="A98" s="146" t="str">
        <f>'Crisis Indicator Data'!A95</f>
        <v>Western Mediterranean Route</v>
      </c>
      <c r="B98" s="147" t="str">
        <f>'Crisis Indicator Data'!B95</f>
        <v>Regional crisis</v>
      </c>
      <c r="C98" s="147" t="str">
        <f>'Crisis Indicator Data'!C95</f>
        <v>REG008</v>
      </c>
      <c r="D98" s="147" t="str">
        <f>'Crisis Indicator Data'!D95</f>
        <v>Algeria,Morocco,Spain</v>
      </c>
      <c r="E98" s="147" t="str">
        <f>'Crisis Indicator Data'!E95</f>
        <v>DZA,MAR,ESP</v>
      </c>
      <c r="F98" s="153" t="str">
        <f>IF('Crisis Indicator Data'!Q95="x","x",('Crisis Indicator Data'!Q95/1000000))</f>
        <v>x</v>
      </c>
      <c r="G98" s="153" t="str">
        <f>IF('Crisis Indicator Data'!R95="x","x",('Crisis Indicator Data'!R95/1000000))</f>
        <v>x</v>
      </c>
      <c r="H98" s="153" t="str">
        <f>IF('Crisis Indicator Data'!S95="x","x",('Crisis Indicator Data'!S95/1000000))</f>
        <v>x</v>
      </c>
      <c r="I98" s="153" t="str">
        <f>IF('Crisis Indicator Data'!T95="x","x",('Crisis Indicator Data'!T95/1000000))</f>
        <v>x</v>
      </c>
      <c r="J98" s="153" t="str">
        <f>IF('Crisis Indicator Data'!U95="x","x",('Crisis Indicator Data'!U95/1000000))</f>
        <v>x</v>
      </c>
      <c r="K98" s="244" t="str">
        <f t="shared" si="6"/>
        <v>x</v>
      </c>
      <c r="L98" s="141" t="str">
        <f>IF(F98="x","x",(F98*1000000/VLOOKUP($C98,'Crisis Indicator Data'!$C$3:$H$198,5,FALSE)))</f>
        <v>x</v>
      </c>
      <c r="M98" s="141" t="str">
        <f>IF(G98="x","x",(G98*1000000/VLOOKUP($C98,'Crisis Indicator Data'!$C$3:$H$198,5,FALSE)))</f>
        <v>x</v>
      </c>
      <c r="N98" s="141" t="str">
        <f>IF(H98="x","x",(H98*1000000/VLOOKUP($C98,'Crisis Indicator Data'!$C$3:$H$198,5,FALSE)))</f>
        <v>x</v>
      </c>
      <c r="O98" s="141" t="str">
        <f>IF(I98="x","x",(I98*1000000/VLOOKUP($C98,'Crisis Indicator Data'!$C$3:$H$198,5,FALSE)))</f>
        <v>x</v>
      </c>
      <c r="P98" s="141" t="str">
        <f>IF(J98="x","x",(J98*1000000/VLOOKUP($C98,'Crisis Indicator Data'!$C$3:$H$198,5,FALSE)))</f>
        <v>x</v>
      </c>
      <c r="Q98" s="238" t="str">
        <f t="shared" si="7"/>
        <v>x</v>
      </c>
      <c r="R98" s="238" t="str">
        <f t="shared" si="8"/>
        <v>x</v>
      </c>
    </row>
    <row r="99" spans="1:18" x14ac:dyDescent="0.35">
      <c r="A99" s="146" t="str">
        <f>'Crisis Indicator Data'!A96</f>
        <v>Rohingya Regional Crisis</v>
      </c>
      <c r="B99" s="147" t="str">
        <f>'Crisis Indicator Data'!B96</f>
        <v>Regional crisis</v>
      </c>
      <c r="C99" s="147" t="str">
        <f>'Crisis Indicator Data'!C96</f>
        <v>REG011</v>
      </c>
      <c r="D99" s="147" t="str">
        <f>'Crisis Indicator Data'!D96</f>
        <v>Bangladesh,Myanmar</v>
      </c>
      <c r="E99" s="147" t="str">
        <f>'Crisis Indicator Data'!E96</f>
        <v>BGD,MMR</v>
      </c>
      <c r="F99" s="153">
        <f>IF('Crisis Indicator Data'!Q96="x","x",('Crisis Indicator Data'!Q96/1000000))</f>
        <v>2.3180000000000001</v>
      </c>
      <c r="G99" s="153">
        <f>IF('Crisis Indicator Data'!R96="x","x",('Crisis Indicator Data'!R96/1000000))</f>
        <v>1.2010000000000001</v>
      </c>
      <c r="H99" s="153">
        <f>IF('Crisis Indicator Data'!S96="x","x",('Crisis Indicator Data'!S96/1000000))</f>
        <v>0.91700000000000004</v>
      </c>
      <c r="I99" s="153">
        <f>IF('Crisis Indicator Data'!T96="x","x",('Crisis Indicator Data'!T96/1000000))</f>
        <v>0.64400000000000002</v>
      </c>
      <c r="J99" s="153">
        <f>IF('Crisis Indicator Data'!U96="x","x",('Crisis Indicator Data'!U96/1000000))</f>
        <v>0.15</v>
      </c>
      <c r="K99" s="244">
        <f t="shared" si="6"/>
        <v>3.7</v>
      </c>
      <c r="L99" s="141">
        <f>IF(F99="x","x",(F99*1000000/VLOOKUP($C99,'Crisis Indicator Data'!$C$3:$H$198,5,FALSE)))</f>
        <v>0.44312750908048176</v>
      </c>
      <c r="M99" s="141">
        <f>IF(G99="x","x",(G99*1000000/VLOOKUP($C99,'Crisis Indicator Data'!$C$3:$H$198,5,FALSE)))</f>
        <v>0.22959281208181992</v>
      </c>
      <c r="N99" s="141">
        <f>IF(H99="x","x",(H99*1000000/VLOOKUP($C99,'Crisis Indicator Data'!$C$3:$H$198,5,FALSE)))</f>
        <v>0.17530108965780922</v>
      </c>
      <c r="O99" s="141">
        <f>IF(I99="x","x",(I99*1000000/VLOOKUP($C99,'Crisis Indicator Data'!$C$3:$H$198,5,FALSE)))</f>
        <v>0.1231122156375454</v>
      </c>
      <c r="P99" s="141">
        <f>IF(J99="x","x",(J99*1000000/VLOOKUP($C99,'Crisis Indicator Data'!$C$3:$H$198,5,FALSE)))</f>
        <v>2.8675205505639456E-2</v>
      </c>
      <c r="Q99" s="238">
        <f t="shared" si="7"/>
        <v>4</v>
      </c>
      <c r="R99" s="238">
        <f t="shared" si="8"/>
        <v>3.85</v>
      </c>
    </row>
    <row r="100" spans="1:18" x14ac:dyDescent="0.35">
      <c r="A100" s="146" t="str">
        <f>'Crisis Indicator Data'!A97</f>
        <v>Southern Africa Regional Food Security Crisis</v>
      </c>
      <c r="B100" s="147" t="str">
        <f>'Crisis Indicator Data'!B97</f>
        <v>Regional crisis</v>
      </c>
      <c r="C100" s="147" t="str">
        <f>'Crisis Indicator Data'!C97</f>
        <v>REG012</v>
      </c>
      <c r="D100" s="147" t="str">
        <f>'Crisis Indicator Data'!D97</f>
        <v>Lesotho,Madagascar,Malawi,Namibia,Eswatini,Zambia,Zimbabwe</v>
      </c>
      <c r="E100" s="147" t="str">
        <f>'Crisis Indicator Data'!E97</f>
        <v>LSO,MDG,MWI,NAM,SWZ,ZMB,ZWE</v>
      </c>
      <c r="F100" s="153">
        <f>IF('Crisis Indicator Data'!Q97="x","x",('Crisis Indicator Data'!Q97/1000000))</f>
        <v>29.140999999999998</v>
      </c>
      <c r="G100" s="153">
        <f>IF('Crisis Indicator Data'!R97="x","x",('Crisis Indicator Data'!R97/1000000))</f>
        <v>13.64</v>
      </c>
      <c r="H100" s="153">
        <f>IF('Crisis Indicator Data'!S97="x","x",('Crisis Indicator Data'!S97/1000000))</f>
        <v>10.452</v>
      </c>
      <c r="I100" s="153">
        <f>IF('Crisis Indicator Data'!T97="x","x",('Crisis Indicator Data'!T97/1000000))</f>
        <v>0.51200000000000001</v>
      </c>
      <c r="J100" s="153">
        <f>IF('Crisis Indicator Data'!U97="x","x",('Crisis Indicator Data'!U97/1000000))</f>
        <v>1.4E-2</v>
      </c>
      <c r="K100" s="244">
        <f t="shared" si="6"/>
        <v>5</v>
      </c>
      <c r="L100" s="141">
        <f>IF(F100="x","x",(F100*1000000/VLOOKUP($C100,'Crisis Indicator Data'!$C$3:$H$198,5,FALSE)))</f>
        <v>0.54206737476515565</v>
      </c>
      <c r="M100" s="141">
        <f>IF(G100="x","x",(G100*1000000/VLOOKUP($C100,'Crisis Indicator Data'!$C$3:$H$198,5,FALSE)))</f>
        <v>0.25372495768150449</v>
      </c>
      <c r="N100" s="141">
        <f>IF(H100="x","x",(H100*1000000/VLOOKUP($C100,'Crisis Indicator Data'!$C$3:$H$198,5,FALSE)))</f>
        <v>0.19442325936122323</v>
      </c>
      <c r="O100" s="141">
        <f>IF(I100="x","x",(I100*1000000/VLOOKUP($C100,'Crisis Indicator Data'!$C$3:$H$198,5,FALSE)))</f>
        <v>9.5239866812998758E-3</v>
      </c>
      <c r="P100" s="141">
        <f>IF(J100="x","x",(J100*1000000/VLOOKUP($C100,'Crisis Indicator Data'!$C$3:$H$198,5,FALSE)))</f>
        <v>2.6042151081679348E-4</v>
      </c>
      <c r="Q100" s="238">
        <f t="shared" si="7"/>
        <v>3</v>
      </c>
      <c r="R100" s="238">
        <f t="shared" si="8"/>
        <v>4</v>
      </c>
    </row>
    <row r="101" spans="1:18" x14ac:dyDescent="0.35">
      <c r="A101" s="146" t="str">
        <f>'Crisis Indicator Data'!A98</f>
        <v>Nagorno-Karabakh Conflict</v>
      </c>
      <c r="B101" s="147" t="str">
        <f>'Crisis Indicator Data'!B98</f>
        <v>Regional crisis</v>
      </c>
      <c r="C101" s="147" t="str">
        <f>'Crisis Indicator Data'!C98</f>
        <v>REG013</v>
      </c>
      <c r="D101" s="147" t="str">
        <f>'Crisis Indicator Data'!D98</f>
        <v>Armenia,Azerbaijan</v>
      </c>
      <c r="E101" s="147" t="str">
        <f>'Crisis Indicator Data'!E98</f>
        <v>ARM,AZE</v>
      </c>
      <c r="F101" s="153" t="str">
        <f>IF('Crisis Indicator Data'!Q98="x","x",('Crisis Indicator Data'!Q98/1000000))</f>
        <v>x</v>
      </c>
      <c r="G101" s="153" t="str">
        <f>IF('Crisis Indicator Data'!R98="x","x",('Crisis Indicator Data'!R98/1000000))</f>
        <v>x</v>
      </c>
      <c r="H101" s="153" t="str">
        <f>IF('Crisis Indicator Data'!S98="x","x",('Crisis Indicator Data'!S98/1000000))</f>
        <v>x</v>
      </c>
      <c r="I101" s="153" t="str">
        <f>IF('Crisis Indicator Data'!T98="x","x",('Crisis Indicator Data'!T98/1000000))</f>
        <v>x</v>
      </c>
      <c r="J101" s="153" t="str">
        <f>IF('Crisis Indicator Data'!U98="x","x",('Crisis Indicator Data'!U98/1000000))</f>
        <v>x</v>
      </c>
      <c r="K101" s="244" t="str">
        <f t="shared" si="6"/>
        <v>x</v>
      </c>
      <c r="L101" s="141" t="str">
        <f>IF(F101="x","x",(F101*1000000/VLOOKUP($C101,'Crisis Indicator Data'!$C$3:$H$198,5,FALSE)))</f>
        <v>x</v>
      </c>
      <c r="M101" s="141" t="str">
        <f>IF(G101="x","x",(G101*1000000/VLOOKUP($C101,'Crisis Indicator Data'!$C$3:$H$198,5,FALSE)))</f>
        <v>x</v>
      </c>
      <c r="N101" s="141" t="str">
        <f>IF(H101="x","x",(H101*1000000/VLOOKUP($C101,'Crisis Indicator Data'!$C$3:$H$198,5,FALSE)))</f>
        <v>x</v>
      </c>
      <c r="O101" s="141" t="str">
        <f>IF(I101="x","x",(I101*1000000/VLOOKUP($C101,'Crisis Indicator Data'!$C$3:$H$198,5,FALSE)))</f>
        <v>x</v>
      </c>
      <c r="P101" s="141" t="str">
        <f>IF(J101="x","x",(J101*1000000/VLOOKUP($C101,'Crisis Indicator Data'!$C$3:$H$198,5,FALSE)))</f>
        <v>x</v>
      </c>
      <c r="Q101" s="238" t="str">
        <f t="shared" si="7"/>
        <v>x</v>
      </c>
      <c r="R101" s="238" t="str">
        <f t="shared" si="8"/>
        <v>x</v>
      </c>
    </row>
    <row r="102" spans="1:18" x14ac:dyDescent="0.35">
      <c r="A102" s="146" t="str">
        <f>'Crisis Indicator Data'!A99</f>
        <v>Burundi and DRC refugees in Rwanda</v>
      </c>
      <c r="B102" s="147" t="str">
        <f>'Crisis Indicator Data'!B99</f>
        <v>International displacement</v>
      </c>
      <c r="C102" s="147" t="str">
        <f>'Crisis Indicator Data'!C99</f>
        <v>RWA002</v>
      </c>
      <c r="D102" s="147" t="str">
        <f>'Crisis Indicator Data'!D99</f>
        <v>Rwanda</v>
      </c>
      <c r="E102" s="147" t="str">
        <f>'Crisis Indicator Data'!E99</f>
        <v>RWA</v>
      </c>
      <c r="F102" s="153">
        <f>IF('Crisis Indicator Data'!Q99="x","x",('Crisis Indicator Data'!Q99/1000000))</f>
        <v>4.4359999999999999</v>
      </c>
      <c r="G102" s="153">
        <f>IF('Crisis Indicator Data'!R99="x","x",('Crisis Indicator Data'!R99/1000000))</f>
        <v>0</v>
      </c>
      <c r="H102" s="153">
        <f>IF('Crisis Indicator Data'!S99="x","x",('Crisis Indicator Data'!S99/1000000))</f>
        <v>0.14000000000000001</v>
      </c>
      <c r="I102" s="153">
        <f>IF('Crisis Indicator Data'!T99="x","x",('Crisis Indicator Data'!T99/1000000))</f>
        <v>0</v>
      </c>
      <c r="J102" s="153">
        <f>IF('Crisis Indicator Data'!U99="x","x",('Crisis Indicator Data'!U99/1000000))</f>
        <v>0</v>
      </c>
      <c r="K102" s="244">
        <f t="shared" ref="K102:K133" si="9">IF(H102="x","x",IF(SUM(H102:J102)=0,0,IF(LOG(SUM(H102:J102)*1000000)&lt;$K$4,0,IF(LOG(SUM(H102:J102)*1000000)&gt;$K$3,5,ROUND(5-(K$3-LOG(SUM(H102:J102)*1000000))/(K$3-K$4)*5,1)))))</f>
        <v>1.9</v>
      </c>
      <c r="L102" s="141">
        <f>IF(F102="x","x",(F102*1000000/VLOOKUP($C102,'Crisis Indicator Data'!$C$3:$H$198,5,FALSE)))</f>
        <v>0.96940559440559437</v>
      </c>
      <c r="M102" s="141">
        <f>IF(G102="x","x",(G102*1000000/VLOOKUP($C102,'Crisis Indicator Data'!$C$3:$H$198,5,FALSE)))</f>
        <v>0</v>
      </c>
      <c r="N102" s="141">
        <f>IF(H102="x","x",(H102*1000000/VLOOKUP($C102,'Crisis Indicator Data'!$C$3:$H$198,5,FALSE)))</f>
        <v>3.0594405594405596E-2</v>
      </c>
      <c r="O102" s="141">
        <f>IF(I102="x","x",(I102*1000000/VLOOKUP($C102,'Crisis Indicator Data'!$C$3:$H$198,5,FALSE)))</f>
        <v>0</v>
      </c>
      <c r="P102" s="141">
        <f>IF(J102="x","x",(J102*1000000/VLOOKUP($C102,'Crisis Indicator Data'!$C$3:$H$198,5,FALSE)))</f>
        <v>0</v>
      </c>
      <c r="Q102" s="238">
        <f t="shared" ref="Q102:Q133" si="10">IF(N102="x","x",IF(OR(L102&gt;=$L$3,M102&gt;=$M$3,N102&gt;=$N$3,O102&gt;=$O$3,P102&gt;=$P$3),(IF(P102&gt;=$P$3,5,IF((O102+P102)&gt;=$O$3,4,IF((O102+P102+N102)&gt;=$N$3,3,IF((O102+P102+N102+M102)&gt;=$M$3,2,1)))))))</f>
        <v>1</v>
      </c>
      <c r="R102" s="238">
        <f t="shared" ref="R102:R133" si="11">IF(Q102="x","x",(AVERAGE(K102,Q102)))</f>
        <v>1.45</v>
      </c>
    </row>
    <row r="103" spans="1:18" x14ac:dyDescent="0.35">
      <c r="A103" s="146" t="str">
        <f>'Crisis Indicator Data'!A100</f>
        <v>Complex crisis in Sudan</v>
      </c>
      <c r="B103" s="147" t="str">
        <f>'Crisis Indicator Data'!B100</f>
        <v>Multiple crises country</v>
      </c>
      <c r="C103" s="147" t="str">
        <f>'Crisis Indicator Data'!C100</f>
        <v>SDN001</v>
      </c>
      <c r="D103" s="147" t="str">
        <f>'Crisis Indicator Data'!D100</f>
        <v>Sudan</v>
      </c>
      <c r="E103" s="147" t="str">
        <f>'Crisis Indicator Data'!E100</f>
        <v>SDN</v>
      </c>
      <c r="F103" s="153">
        <f>IF('Crisis Indicator Data'!Q100="x","x",('Crisis Indicator Data'!Q100/1000000))</f>
        <v>16</v>
      </c>
      <c r="G103" s="153">
        <f>IF('Crisis Indicator Data'!R100="x","x",('Crisis Indicator Data'!R100/1000000))</f>
        <v>17.399999999999999</v>
      </c>
      <c r="H103" s="153">
        <f>IF('Crisis Indicator Data'!S100="x","x",('Crisis Indicator Data'!S100/1000000))</f>
        <v>6.1</v>
      </c>
      <c r="I103" s="153">
        <f>IF('Crisis Indicator Data'!T100="x","x",('Crisis Indicator Data'!T100/1000000))</f>
        <v>6.7</v>
      </c>
      <c r="J103" s="153">
        <f>IF('Crisis Indicator Data'!U100="x","x",('Crisis Indicator Data'!U100/1000000))</f>
        <v>0.6</v>
      </c>
      <c r="K103" s="244">
        <f t="shared" si="9"/>
        <v>5</v>
      </c>
      <c r="L103" s="141">
        <f>IF(F103="x","x",(F103*1000000/VLOOKUP($C103,'Crisis Indicator Data'!$C$3:$H$198,5,FALSE)))</f>
        <v>0.34188034188034189</v>
      </c>
      <c r="M103" s="141">
        <f>IF(G103="x","x",(G103*1000000/VLOOKUP($C103,'Crisis Indicator Data'!$C$3:$H$198,5,FALSE)))</f>
        <v>0.37179487179487181</v>
      </c>
      <c r="N103" s="141">
        <f>IF(H103="x","x",(H103*1000000/VLOOKUP($C103,'Crisis Indicator Data'!$C$3:$H$198,5,FALSE)))</f>
        <v>0.13034188034188035</v>
      </c>
      <c r="O103" s="141">
        <f>IF(I103="x","x",(I103*1000000/VLOOKUP($C103,'Crisis Indicator Data'!$C$3:$H$198,5,FALSE)))</f>
        <v>0.14316239316239315</v>
      </c>
      <c r="P103" s="141">
        <f>IF(J103="x","x",(J103*1000000/VLOOKUP($C103,'Crisis Indicator Data'!$C$3:$H$198,5,FALSE)))</f>
        <v>1.282051282051282E-2</v>
      </c>
      <c r="Q103" s="238">
        <f t="shared" si="10"/>
        <v>4</v>
      </c>
      <c r="R103" s="238">
        <f t="shared" si="11"/>
        <v>4.5</v>
      </c>
    </row>
    <row r="104" spans="1:18" x14ac:dyDescent="0.35">
      <c r="A104" s="146" t="str">
        <f>'Crisis Indicator Data'!A101</f>
        <v>Refugees in Sudan</v>
      </c>
      <c r="B104" s="147" t="str">
        <f>'Crisis Indicator Data'!B101</f>
        <v>International displacement</v>
      </c>
      <c r="C104" s="147" t="str">
        <f>'Crisis Indicator Data'!C101</f>
        <v>SDN005</v>
      </c>
      <c r="D104" s="147" t="str">
        <f>'Crisis Indicator Data'!D101</f>
        <v>Sudan</v>
      </c>
      <c r="E104" s="147" t="str">
        <f>'Crisis Indicator Data'!E101</f>
        <v>SDN</v>
      </c>
      <c r="F104" s="153">
        <f>IF('Crisis Indicator Data'!Q101="x","x",('Crisis Indicator Data'!Q101/1000000))</f>
        <v>0</v>
      </c>
      <c r="G104" s="153">
        <f>IF('Crisis Indicator Data'!R101="x","x",('Crisis Indicator Data'!R101/1000000))</f>
        <v>11.977</v>
      </c>
      <c r="H104" s="153">
        <f>IF('Crisis Indicator Data'!S101="x","x",('Crisis Indicator Data'!S101/1000000))</f>
        <v>1.0249999999999999</v>
      </c>
      <c r="I104" s="153">
        <f>IF('Crisis Indicator Data'!T101="x","x",('Crisis Indicator Data'!T101/1000000))</f>
        <v>0</v>
      </c>
      <c r="J104" s="153">
        <f>IF('Crisis Indicator Data'!U101="x","x",('Crisis Indicator Data'!U101/1000000))</f>
        <v>0</v>
      </c>
      <c r="K104" s="244">
        <f t="shared" si="9"/>
        <v>3.4</v>
      </c>
      <c r="L104" s="141">
        <f>IF(F104="x","x",(F104*1000000/VLOOKUP($C104,'Crisis Indicator Data'!$C$3:$H$198,5,FALSE)))</f>
        <v>0</v>
      </c>
      <c r="M104" s="141">
        <f>IF(G104="x","x",(G104*1000000/VLOOKUP($C104,'Crisis Indicator Data'!$C$3:$H$198,5,FALSE)))</f>
        <v>0.92081187053125235</v>
      </c>
      <c r="N104" s="141">
        <f>IF(H104="x","x",(H104*1000000/VLOOKUP($C104,'Crisis Indicator Data'!$C$3:$H$198,5,FALSE)))</f>
        <v>7.8803721073268232E-2</v>
      </c>
      <c r="O104" s="141">
        <f>IF(I104="x","x",(I104*1000000/VLOOKUP($C104,'Crisis Indicator Data'!$C$3:$H$198,5,FALSE)))</f>
        <v>0</v>
      </c>
      <c r="P104" s="141">
        <f>IF(J104="x","x",(J104*1000000/VLOOKUP($C104,'Crisis Indicator Data'!$C$3:$H$198,5,FALSE)))</f>
        <v>0</v>
      </c>
      <c r="Q104" s="238">
        <f t="shared" si="10"/>
        <v>3</v>
      </c>
      <c r="R104" s="238">
        <f t="shared" si="11"/>
        <v>3.2</v>
      </c>
    </row>
    <row r="105" spans="1:18" x14ac:dyDescent="0.35">
      <c r="A105" s="146" t="str">
        <f>'Crisis Indicator Data'!A102</f>
        <v xml:space="preserve">Floods in Sudan </v>
      </c>
      <c r="B105" s="147" t="str">
        <f>'Crisis Indicator Data'!B102</f>
        <v>Flood</v>
      </c>
      <c r="C105" s="147" t="str">
        <f>'Crisis Indicator Data'!C102</f>
        <v>SDN006</v>
      </c>
      <c r="D105" s="147" t="str">
        <f>'Crisis Indicator Data'!D102</f>
        <v>Sudan</v>
      </c>
      <c r="E105" s="147" t="str">
        <f>'Crisis Indicator Data'!E102</f>
        <v>SDN</v>
      </c>
      <c r="F105" s="153">
        <f>IF('Crisis Indicator Data'!Q102="x","x",('Crisis Indicator Data'!Q102/1000000))</f>
        <v>46.298000000000002</v>
      </c>
      <c r="G105" s="153">
        <f>IF('Crisis Indicator Data'!R102="x","x",('Crisis Indicator Data'!R102/1000000))</f>
        <v>7.0999999999999994E-2</v>
      </c>
      <c r="H105" s="153">
        <f>IF('Crisis Indicator Data'!S102="x","x",('Crisis Indicator Data'!S102/1000000))</f>
        <v>3.1E-2</v>
      </c>
      <c r="I105" s="153">
        <f>IF('Crisis Indicator Data'!T102="x","x",('Crisis Indicator Data'!T102/1000000))</f>
        <v>0</v>
      </c>
      <c r="J105" s="153">
        <f>IF('Crisis Indicator Data'!U102="x","x",('Crisis Indicator Data'!U102/1000000))</f>
        <v>0</v>
      </c>
      <c r="K105" s="244">
        <f t="shared" si="9"/>
        <v>0.8</v>
      </c>
      <c r="L105" s="141">
        <f>IF(F105="x","x",(F105*1000000/VLOOKUP($C105,'Crisis Indicator Data'!$C$3:$H$198,5,FALSE)))</f>
        <v>0.997801724137931</v>
      </c>
      <c r="M105" s="141">
        <f>IF(G105="x","x",(G105*1000000/VLOOKUP($C105,'Crisis Indicator Data'!$C$3:$H$198,5,FALSE)))</f>
        <v>1.5301724137931035E-3</v>
      </c>
      <c r="N105" s="141">
        <f>IF(H105="x","x",(H105*1000000/VLOOKUP($C105,'Crisis Indicator Data'!$C$3:$H$198,5,FALSE)))</f>
        <v>6.6810344827586204E-4</v>
      </c>
      <c r="O105" s="141">
        <f>IF(I105="x","x",(I105*1000000/VLOOKUP($C105,'Crisis Indicator Data'!$C$3:$H$198,5,FALSE)))</f>
        <v>0</v>
      </c>
      <c r="P105" s="141">
        <f>IF(J105="x","x",(J105*1000000/VLOOKUP($C105,'Crisis Indicator Data'!$C$3:$H$198,5,FALSE)))</f>
        <v>0</v>
      </c>
      <c r="Q105" s="238">
        <f t="shared" si="10"/>
        <v>1</v>
      </c>
      <c r="R105" s="238">
        <f t="shared" si="11"/>
        <v>0.9</v>
      </c>
    </row>
    <row r="106" spans="1:18" x14ac:dyDescent="0.35">
      <c r="A106" s="146" t="str">
        <f>'Crisis Indicator Data'!A103</f>
        <v>Refugees from Ethiopia</v>
      </c>
      <c r="B106" s="147" t="str">
        <f>'Crisis Indicator Data'!B103</f>
        <v>International displacement</v>
      </c>
      <c r="C106" s="147" t="str">
        <f>'Crisis Indicator Data'!C103</f>
        <v>SDN007</v>
      </c>
      <c r="D106" s="147" t="str">
        <f>'Crisis Indicator Data'!D103</f>
        <v>Sudan</v>
      </c>
      <c r="E106" s="147" t="str">
        <f>'Crisis Indicator Data'!E103</f>
        <v>SDN</v>
      </c>
      <c r="F106" s="153">
        <f>IF('Crisis Indicator Data'!Q103="x","x",('Crisis Indicator Data'!Q103/1000000))</f>
        <v>0</v>
      </c>
      <c r="G106" s="153">
        <f>IF('Crisis Indicator Data'!R103="x","x",('Crisis Indicator Data'!R103/1000000))</f>
        <v>13.762</v>
      </c>
      <c r="H106" s="153">
        <f>IF('Crisis Indicator Data'!S103="x","x",('Crisis Indicator Data'!S103/1000000))</f>
        <v>6.8000000000000005E-2</v>
      </c>
      <c r="I106" s="153">
        <f>IF('Crisis Indicator Data'!T103="x","x",('Crisis Indicator Data'!T103/1000000))</f>
        <v>0</v>
      </c>
      <c r="J106" s="153">
        <f>IF('Crisis Indicator Data'!U103="x","x",('Crisis Indicator Data'!U103/1000000))</f>
        <v>0</v>
      </c>
      <c r="K106" s="244">
        <f t="shared" si="9"/>
        <v>1.4</v>
      </c>
      <c r="L106" s="141">
        <f>IF(F106="x","x",(F106*1000000/VLOOKUP($C106,'Crisis Indicator Data'!$C$3:$H$198,5,FALSE)))</f>
        <v>0</v>
      </c>
      <c r="M106" s="141">
        <f>IF(G106="x","x",(G106*1000000/VLOOKUP($C106,'Crisis Indicator Data'!$C$3:$H$198,5,FALSE)))</f>
        <v>0.99508315256688362</v>
      </c>
      <c r="N106" s="141">
        <f>IF(H106="x","x",(H106*1000000/VLOOKUP($C106,'Crisis Indicator Data'!$C$3:$H$198,5,FALSE)))</f>
        <v>4.9168474331164136E-3</v>
      </c>
      <c r="O106" s="141">
        <f>IF(I106="x","x",(I106*1000000/VLOOKUP($C106,'Crisis Indicator Data'!$C$3:$H$198,5,FALSE)))</f>
        <v>0</v>
      </c>
      <c r="P106" s="141">
        <f>IF(J106="x","x",(J106*1000000/VLOOKUP($C106,'Crisis Indicator Data'!$C$3:$H$198,5,FALSE)))</f>
        <v>0</v>
      </c>
      <c r="Q106" s="238">
        <f t="shared" si="10"/>
        <v>2</v>
      </c>
      <c r="R106" s="238">
        <f t="shared" si="11"/>
        <v>1.7</v>
      </c>
    </row>
    <row r="107" spans="1:18" x14ac:dyDescent="0.35">
      <c r="A107" s="146" t="str">
        <f>'Crisis Indicator Data'!A104</f>
        <v>Violence West-Darfur</v>
      </c>
      <c r="B107" s="147" t="str">
        <f>'Crisis Indicator Data'!B104</f>
        <v>Other type of violence</v>
      </c>
      <c r="C107" s="147" t="str">
        <f>'Crisis Indicator Data'!C104</f>
        <v>SDN008</v>
      </c>
      <c r="D107" s="147" t="str">
        <f>'Crisis Indicator Data'!D104</f>
        <v>Sudan</v>
      </c>
      <c r="E107" s="147" t="str">
        <f>'Crisis Indicator Data'!E104</f>
        <v>SDN</v>
      </c>
      <c r="F107" s="153">
        <f>IF('Crisis Indicator Data'!Q104="x","x",('Crisis Indicator Data'!Q104/1000000))</f>
        <v>0.27200000000000002</v>
      </c>
      <c r="G107" s="153">
        <f>IF('Crisis Indicator Data'!R104="x","x",('Crisis Indicator Data'!R104/1000000))</f>
        <v>0.97199999999999998</v>
      </c>
      <c r="H107" s="153">
        <f>IF('Crisis Indicator Data'!S104="x","x",('Crisis Indicator Data'!S104/1000000))</f>
        <v>0.59399999999999997</v>
      </c>
      <c r="I107" s="153">
        <f>IF('Crisis Indicator Data'!T104="x","x",('Crisis Indicator Data'!T104/1000000))</f>
        <v>0</v>
      </c>
      <c r="J107" s="153">
        <f>IF('Crisis Indicator Data'!U104="x","x",('Crisis Indicator Data'!U104/1000000))</f>
        <v>0</v>
      </c>
      <c r="K107" s="244">
        <f t="shared" si="9"/>
        <v>3</v>
      </c>
      <c r="L107" s="141">
        <f>IF(F107="x","x",(F107*1000000/VLOOKUP($C107,'Crisis Indicator Data'!$C$3:$H$198,5,FALSE)))</f>
        <v>0.14798694232861806</v>
      </c>
      <c r="M107" s="141">
        <f>IF(G107="x","x",(G107*1000000/VLOOKUP($C107,'Crisis Indicator Data'!$C$3:$H$198,5,FALSE)))</f>
        <v>0.52883569096844396</v>
      </c>
      <c r="N107" s="141">
        <f>IF(H107="x","x",(H107*1000000/VLOOKUP($C107,'Crisis Indicator Data'!$C$3:$H$198,5,FALSE)))</f>
        <v>0.32317736670293795</v>
      </c>
      <c r="O107" s="141">
        <f>IF(I107="x","x",(I107*1000000/VLOOKUP($C107,'Crisis Indicator Data'!$C$3:$H$198,5,FALSE)))</f>
        <v>0</v>
      </c>
      <c r="P107" s="141">
        <f>IF(J107="x","x",(J107*1000000/VLOOKUP($C107,'Crisis Indicator Data'!$C$3:$H$198,5,FALSE)))</f>
        <v>0</v>
      </c>
      <c r="Q107" s="238">
        <f t="shared" si="10"/>
        <v>3</v>
      </c>
      <c r="R107" s="238">
        <f t="shared" si="11"/>
        <v>3</v>
      </c>
    </row>
    <row r="108" spans="1:18" x14ac:dyDescent="0.35">
      <c r="A108" s="146" t="str">
        <f>'Crisis Indicator Data'!A105</f>
        <v>Drought in Senegal</v>
      </c>
      <c r="B108" s="147" t="str">
        <f>'Crisis Indicator Data'!B105</f>
        <v>Drought</v>
      </c>
      <c r="C108" s="147" t="str">
        <f>'Crisis Indicator Data'!C105</f>
        <v>SEN002</v>
      </c>
      <c r="D108" s="147" t="str">
        <f>'Crisis Indicator Data'!D105</f>
        <v>Senegal</v>
      </c>
      <c r="E108" s="147" t="str">
        <f>'Crisis Indicator Data'!E105</f>
        <v>SEN</v>
      </c>
      <c r="F108" s="153">
        <f>IF('Crisis Indicator Data'!Q105="x","x",('Crisis Indicator Data'!Q105/1000000))</f>
        <v>13.521000000000001</v>
      </c>
      <c r="G108" s="153">
        <f>IF('Crisis Indicator Data'!R105="x","x",('Crisis Indicator Data'!R105/1000000))</f>
        <v>2.6760000000000002</v>
      </c>
      <c r="H108" s="153">
        <f>IF('Crisis Indicator Data'!S105="x","x",('Crisis Indicator Data'!S105/1000000))</f>
        <v>0.498</v>
      </c>
      <c r="I108" s="153">
        <f>IF('Crisis Indicator Data'!T105="x","x",('Crisis Indicator Data'!T105/1000000))</f>
        <v>1.2999999999999999E-2</v>
      </c>
      <c r="J108" s="153">
        <f>IF('Crisis Indicator Data'!U105="x","x",('Crisis Indicator Data'!U105/1000000))</f>
        <v>0</v>
      </c>
      <c r="K108" s="244">
        <f t="shared" si="9"/>
        <v>2.8</v>
      </c>
      <c r="L108" s="141">
        <f>IF(F108="x","x",(F108*1000000/VLOOKUP($C108,'Crisis Indicator Data'!$C$3:$H$198,5,FALSE)))</f>
        <v>0.80920462026452811</v>
      </c>
      <c r="M108" s="141">
        <f>IF(G108="x","x",(G108*1000000/VLOOKUP($C108,'Crisis Indicator Data'!$C$3:$H$198,5,FALSE)))</f>
        <v>0.16015321084445508</v>
      </c>
      <c r="N108" s="141">
        <f>IF(H108="x","x",(H108*1000000/VLOOKUP($C108,'Crisis Indicator Data'!$C$3:$H$198,5,FALSE)))</f>
        <v>2.9804297085403077E-2</v>
      </c>
      <c r="O108" s="141">
        <f>IF(I108="x","x",(I108*1000000/VLOOKUP($C108,'Crisis Indicator Data'!$C$3:$H$198,5,FALSE)))</f>
        <v>7.7802381949847383E-4</v>
      </c>
      <c r="P108" s="141">
        <f>IF(J108="x","x",(J108*1000000/VLOOKUP($C108,'Crisis Indicator Data'!$C$3:$H$198,5,FALSE)))</f>
        <v>0</v>
      </c>
      <c r="Q108" s="238">
        <f t="shared" si="10"/>
        <v>2</v>
      </c>
      <c r="R108" s="238">
        <f t="shared" si="11"/>
        <v>2.4</v>
      </c>
    </row>
    <row r="109" spans="1:18" x14ac:dyDescent="0.35">
      <c r="A109" s="146" t="str">
        <f>'Crisis Indicator Data'!A106</f>
        <v>Complex crisis in El Salvador</v>
      </c>
      <c r="B109" s="147" t="str">
        <f>'Crisis Indicator Data'!B106</f>
        <v>Complex crisis</v>
      </c>
      <c r="C109" s="147" t="str">
        <f>'Crisis Indicator Data'!C106</f>
        <v>SLV001</v>
      </c>
      <c r="D109" s="147" t="str">
        <f>'Crisis Indicator Data'!D106</f>
        <v>El Salvador</v>
      </c>
      <c r="E109" s="147" t="str">
        <f>'Crisis Indicator Data'!E106</f>
        <v>SLV</v>
      </c>
      <c r="F109" s="153">
        <f>IF('Crisis Indicator Data'!Q106="x","x",('Crisis Indicator Data'!Q106/1000000))</f>
        <v>5.3</v>
      </c>
      <c r="G109" s="153">
        <f>IF('Crisis Indicator Data'!R106="x","x",('Crisis Indicator Data'!R106/1000000))</f>
        <v>0.75700000000000001</v>
      </c>
      <c r="H109" s="153">
        <f>IF('Crisis Indicator Data'!S106="x","x",('Crisis Indicator Data'!S106/1000000))</f>
        <v>0.54800000000000004</v>
      </c>
      <c r="I109" s="153">
        <f>IF('Crisis Indicator Data'!T106="x","x",('Crisis Indicator Data'!T106/1000000))</f>
        <v>9.5000000000000001E-2</v>
      </c>
      <c r="J109" s="153">
        <f>IF('Crisis Indicator Data'!U106="x","x",('Crisis Indicator Data'!U106/1000000))</f>
        <v>0</v>
      </c>
      <c r="K109" s="244">
        <f t="shared" si="9"/>
        <v>3</v>
      </c>
      <c r="L109" s="141">
        <f>IF(F109="x","x",(F109*1000000/VLOOKUP($C109,'Crisis Indicator Data'!$C$3:$H$198,5,FALSE)))</f>
        <v>0.79104477611940294</v>
      </c>
      <c r="M109" s="141">
        <f>IF(G109="x","x",(G109*1000000/VLOOKUP($C109,'Crisis Indicator Data'!$C$3:$H$198,5,FALSE)))</f>
        <v>0.11298507462686568</v>
      </c>
      <c r="N109" s="141">
        <f>IF(H109="x","x",(H109*1000000/VLOOKUP($C109,'Crisis Indicator Data'!$C$3:$H$198,5,FALSE)))</f>
        <v>8.1791044776119398E-2</v>
      </c>
      <c r="O109" s="141">
        <f>IF(I109="x","x",(I109*1000000/VLOOKUP($C109,'Crisis Indicator Data'!$C$3:$H$198,5,FALSE)))</f>
        <v>1.4179104477611941E-2</v>
      </c>
      <c r="P109" s="141">
        <f>IF(J109="x","x",(J109*1000000/VLOOKUP($C109,'Crisis Indicator Data'!$C$3:$H$198,5,FALSE)))</f>
        <v>0</v>
      </c>
      <c r="Q109" s="238">
        <f t="shared" si="10"/>
        <v>3</v>
      </c>
      <c r="R109" s="238">
        <f t="shared" si="11"/>
        <v>3</v>
      </c>
    </row>
    <row r="110" spans="1:18" x14ac:dyDescent="0.35">
      <c r="A110" s="146" t="str">
        <f>'Crisis Indicator Data'!A107</f>
        <v>Complex crisis in Somalia</v>
      </c>
      <c r="B110" s="147" t="str">
        <f>'Crisis Indicator Data'!B107</f>
        <v>Complex crisis</v>
      </c>
      <c r="C110" s="147" t="str">
        <f>'Crisis Indicator Data'!C107</f>
        <v>SOM001</v>
      </c>
      <c r="D110" s="147" t="str">
        <f>'Crisis Indicator Data'!D107</f>
        <v>Somalia</v>
      </c>
      <c r="E110" s="147" t="str">
        <f>'Crisis Indicator Data'!E107</f>
        <v>SOM</v>
      </c>
      <c r="F110" s="153">
        <f>IF('Crisis Indicator Data'!Q107="x","x",('Crisis Indicator Data'!Q107/1000000))</f>
        <v>0</v>
      </c>
      <c r="G110" s="153">
        <f>IF('Crisis Indicator Data'!R107="x","x",('Crisis Indicator Data'!R107/1000000))</f>
        <v>6.4</v>
      </c>
      <c r="H110" s="153">
        <f>IF('Crisis Indicator Data'!S107="x","x",('Crisis Indicator Data'!S107/1000000))</f>
        <v>0</v>
      </c>
      <c r="I110" s="153">
        <f>IF('Crisis Indicator Data'!T107="x","x",('Crisis Indicator Data'!T107/1000000))</f>
        <v>5.782</v>
      </c>
      <c r="J110" s="153">
        <f>IF('Crisis Indicator Data'!U107="x","x",('Crisis Indicator Data'!U107/1000000))</f>
        <v>0.11799999999999999</v>
      </c>
      <c r="K110" s="244">
        <f t="shared" si="9"/>
        <v>4.5999999999999996</v>
      </c>
      <c r="L110" s="141">
        <f>IF(F110="x","x",(F110*1000000/VLOOKUP($C110,'Crisis Indicator Data'!$C$3:$H$198,5,FALSE)))</f>
        <v>0</v>
      </c>
      <c r="M110" s="141">
        <f>IF(G110="x","x",(G110*1000000/VLOOKUP($C110,'Crisis Indicator Data'!$C$3:$H$198,5,FALSE)))</f>
        <v>0.52032520325203258</v>
      </c>
      <c r="N110" s="141">
        <f>IF(H110="x","x",(H110*1000000/VLOOKUP($C110,'Crisis Indicator Data'!$C$3:$H$198,5,FALSE)))</f>
        <v>0</v>
      </c>
      <c r="O110" s="141">
        <f>IF(I110="x","x",(I110*1000000/VLOOKUP($C110,'Crisis Indicator Data'!$C$3:$H$198,5,FALSE)))</f>
        <v>0.47008130081300814</v>
      </c>
      <c r="P110" s="141">
        <f>IF(J110="x","x",(J110*1000000/VLOOKUP($C110,'Crisis Indicator Data'!$C$3:$H$198,5,FALSE)))</f>
        <v>9.59349593495935E-3</v>
      </c>
      <c r="Q110" s="238">
        <f t="shared" si="10"/>
        <v>4</v>
      </c>
      <c r="R110" s="238">
        <f t="shared" si="11"/>
        <v>4.3</v>
      </c>
    </row>
    <row r="111" spans="1:18" x14ac:dyDescent="0.35">
      <c r="A111" s="146" t="str">
        <f>'Crisis Indicator Data'!A108</f>
        <v>Mixed Migration Flows in Somalia</v>
      </c>
      <c r="B111" s="147" t="str">
        <f>'Crisis Indicator Data'!B108</f>
        <v>International displacement</v>
      </c>
      <c r="C111" s="147" t="str">
        <f>'Crisis Indicator Data'!C108</f>
        <v>SOM002</v>
      </c>
      <c r="D111" s="147" t="str">
        <f>'Crisis Indicator Data'!D108</f>
        <v>Somalia</v>
      </c>
      <c r="E111" s="147" t="str">
        <f>'Crisis Indicator Data'!E108</f>
        <v>SOM</v>
      </c>
      <c r="F111" s="153">
        <f>IF('Crisis Indicator Data'!Q108="x","x",('Crisis Indicator Data'!Q108/1000000))</f>
        <v>1.296</v>
      </c>
      <c r="G111" s="153">
        <f>IF('Crisis Indicator Data'!R108="x","x",('Crisis Indicator Data'!R108/1000000))</f>
        <v>0</v>
      </c>
      <c r="H111" s="153">
        <f>IF('Crisis Indicator Data'!S108="x","x",('Crisis Indicator Data'!S108/1000000))</f>
        <v>0</v>
      </c>
      <c r="I111" s="153">
        <f>IF('Crisis Indicator Data'!T108="x","x",('Crisis Indicator Data'!T108/1000000))</f>
        <v>2.5000000000000001E-2</v>
      </c>
      <c r="J111" s="153">
        <f>IF('Crisis Indicator Data'!U108="x","x",('Crisis Indicator Data'!U108/1000000))</f>
        <v>0</v>
      </c>
      <c r="K111" s="244">
        <f t="shared" si="9"/>
        <v>0.7</v>
      </c>
      <c r="L111" s="141">
        <f>IF(F111="x","x",(F111*1000000/VLOOKUP($C111,'Crisis Indicator Data'!$C$3:$H$198,5,FALSE)))</f>
        <v>0.98033282904689867</v>
      </c>
      <c r="M111" s="141">
        <f>IF(G111="x","x",(G111*1000000/VLOOKUP($C111,'Crisis Indicator Data'!$C$3:$H$198,5,FALSE)))</f>
        <v>0</v>
      </c>
      <c r="N111" s="141">
        <f>IF(H111="x","x",(H111*1000000/VLOOKUP($C111,'Crisis Indicator Data'!$C$3:$H$198,5,FALSE)))</f>
        <v>0</v>
      </c>
      <c r="O111" s="141">
        <f>IF(I111="x","x",(I111*1000000/VLOOKUP($C111,'Crisis Indicator Data'!$C$3:$H$198,5,FALSE)))</f>
        <v>1.8910741301059002E-2</v>
      </c>
      <c r="P111" s="141">
        <f>IF(J111="x","x",(J111*1000000/VLOOKUP($C111,'Crisis Indicator Data'!$C$3:$H$198,5,FALSE)))</f>
        <v>0</v>
      </c>
      <c r="Q111" s="238">
        <f t="shared" si="10"/>
        <v>1</v>
      </c>
      <c r="R111" s="238">
        <f t="shared" si="11"/>
        <v>0.85</v>
      </c>
    </row>
    <row r="112" spans="1:18" x14ac:dyDescent="0.35">
      <c r="A112" s="146" t="str">
        <f>'Crisis Indicator Data'!A109</f>
        <v>Complex crisis in South Sudan</v>
      </c>
      <c r="B112" s="147" t="str">
        <f>'Crisis Indicator Data'!B109</f>
        <v>Complex crisis</v>
      </c>
      <c r="C112" s="147" t="str">
        <f>'Crisis Indicator Data'!C109</f>
        <v>SSD001</v>
      </c>
      <c r="D112" s="147" t="str">
        <f>'Crisis Indicator Data'!D109</f>
        <v>South Sudan</v>
      </c>
      <c r="E112" s="147" t="str">
        <f>'Crisis Indicator Data'!E109</f>
        <v>SSD</v>
      </c>
      <c r="F112" s="153">
        <f>IF('Crisis Indicator Data'!Q109="x","x",('Crisis Indicator Data'!Q109/1000000))</f>
        <v>0</v>
      </c>
      <c r="G112" s="153">
        <f>IF('Crisis Indicator Data'!R109="x","x",('Crisis Indicator Data'!R109/1000000))</f>
        <v>3.4</v>
      </c>
      <c r="H112" s="153">
        <f>IF('Crisis Indicator Data'!S109="x","x",('Crisis Indicator Data'!S109/1000000))</f>
        <v>4.4710000000000001</v>
      </c>
      <c r="I112" s="153">
        <f>IF('Crisis Indicator Data'!T109="x","x",('Crisis Indicator Data'!T109/1000000))</f>
        <v>3.8290000000000002</v>
      </c>
      <c r="J112" s="153">
        <f>IF('Crisis Indicator Data'!U109="x","x",('Crisis Indicator Data'!U109/1000000))</f>
        <v>0</v>
      </c>
      <c r="K112" s="244">
        <f t="shared" si="9"/>
        <v>4.9000000000000004</v>
      </c>
      <c r="L112" s="141">
        <f>IF(F112="x","x",(F112*1000000/VLOOKUP($C112,'Crisis Indicator Data'!$C$3:$H$198,5,FALSE)))</f>
        <v>0</v>
      </c>
      <c r="M112" s="141">
        <f>IF(G112="x","x",(G112*1000000/VLOOKUP($C112,'Crisis Indicator Data'!$C$3:$H$198,5,FALSE)))</f>
        <v>0.29097133076593923</v>
      </c>
      <c r="N112" s="141">
        <f>IF(H112="x","x",(H112*1000000/VLOOKUP($C112,'Crisis Indicator Data'!$C$3:$H$198,5,FALSE)))</f>
        <v>0.38262729995721012</v>
      </c>
      <c r="O112" s="141">
        <f>IF(I112="x","x",(I112*1000000/VLOOKUP($C112,'Crisis Indicator Data'!$C$3:$H$198,5,FALSE)))</f>
        <v>0.32768506632434746</v>
      </c>
      <c r="P112" s="141">
        <f>IF(J112="x","x",(J112*1000000/VLOOKUP($C112,'Crisis Indicator Data'!$C$3:$H$198,5,FALSE)))</f>
        <v>0</v>
      </c>
      <c r="Q112" s="238">
        <f t="shared" si="10"/>
        <v>4</v>
      </c>
      <c r="R112" s="238">
        <f t="shared" si="11"/>
        <v>4.45</v>
      </c>
    </row>
    <row r="113" spans="1:18" x14ac:dyDescent="0.35">
      <c r="A113" s="146" t="str">
        <f>'Crisis Indicator Data'!A110</f>
        <v>Food Security Crisis in Eswatini</v>
      </c>
      <c r="B113" s="147" t="str">
        <f>'Crisis Indicator Data'!B110</f>
        <v>Food Security</v>
      </c>
      <c r="C113" s="147" t="str">
        <f>'Crisis Indicator Data'!C110</f>
        <v>SWZ001</v>
      </c>
      <c r="D113" s="147" t="str">
        <f>'Crisis Indicator Data'!D110</f>
        <v>Eswatini</v>
      </c>
      <c r="E113" s="147" t="str">
        <f>'Crisis Indicator Data'!E110</f>
        <v>SWZ</v>
      </c>
      <c r="F113" s="153">
        <f>IF('Crisis Indicator Data'!Q110="x","x",('Crisis Indicator Data'!Q110/1000000))</f>
        <v>0.44</v>
      </c>
      <c r="G113" s="153">
        <f>IF('Crisis Indicator Data'!R110="x","x",('Crisis Indicator Data'!R110/1000000))</f>
        <v>0.47</v>
      </c>
      <c r="H113" s="153">
        <f>IF('Crisis Indicator Data'!S110="x","x",('Crisis Indicator Data'!S110/1000000))</f>
        <v>0.15</v>
      </c>
      <c r="I113" s="153">
        <f>IF('Crisis Indicator Data'!T110="x","x",('Crisis Indicator Data'!T110/1000000))</f>
        <v>0.04</v>
      </c>
      <c r="J113" s="153">
        <f>IF('Crisis Indicator Data'!U110="x","x",('Crisis Indicator Data'!U110/1000000))</f>
        <v>0</v>
      </c>
      <c r="K113" s="244">
        <f t="shared" si="9"/>
        <v>2.1</v>
      </c>
      <c r="L113" s="141">
        <f>IF(F113="x","x",(F113*1000000/VLOOKUP($C113,'Crisis Indicator Data'!$C$3:$H$198,5,FALSE)))</f>
        <v>0.4</v>
      </c>
      <c r="M113" s="141">
        <f>IF(G113="x","x",(G113*1000000/VLOOKUP($C113,'Crisis Indicator Data'!$C$3:$H$198,5,FALSE)))</f>
        <v>0.42727272727272725</v>
      </c>
      <c r="N113" s="141">
        <f>IF(H113="x","x",(H113*1000000/VLOOKUP($C113,'Crisis Indicator Data'!$C$3:$H$198,5,FALSE)))</f>
        <v>0.13636363636363635</v>
      </c>
      <c r="O113" s="141">
        <f>IF(I113="x","x",(I113*1000000/VLOOKUP($C113,'Crisis Indicator Data'!$C$3:$H$198,5,FALSE)))</f>
        <v>3.6363636363636362E-2</v>
      </c>
      <c r="P113" s="141">
        <f>IF(J113="x","x",(J113*1000000/VLOOKUP($C113,'Crisis Indicator Data'!$C$3:$H$198,5,FALSE)))</f>
        <v>0</v>
      </c>
      <c r="Q113" s="238">
        <f t="shared" si="10"/>
        <v>3</v>
      </c>
      <c r="R113" s="238">
        <f t="shared" si="11"/>
        <v>2.5499999999999998</v>
      </c>
    </row>
    <row r="114" spans="1:18" x14ac:dyDescent="0.35">
      <c r="A114" s="146" t="str">
        <f>'Crisis Indicator Data'!A111</f>
        <v>Syrian conflict</v>
      </c>
      <c r="B114" s="147" t="str">
        <f>'Crisis Indicator Data'!B111</f>
        <v>Complex crisis</v>
      </c>
      <c r="C114" s="147" t="str">
        <f>'Crisis Indicator Data'!C111</f>
        <v>SYR001</v>
      </c>
      <c r="D114" s="147" t="str">
        <f>'Crisis Indicator Data'!D111</f>
        <v>Syria</v>
      </c>
      <c r="E114" s="147" t="str">
        <f>'Crisis Indicator Data'!E111</f>
        <v>SYR</v>
      </c>
      <c r="F114" s="153">
        <f>IF('Crisis Indicator Data'!Q111="x","x",('Crisis Indicator Data'!Q111/1000000))</f>
        <v>0</v>
      </c>
      <c r="G114" s="153">
        <f>IF('Crisis Indicator Data'!R111="x","x",('Crisis Indicator Data'!R111/1000000))</f>
        <v>4.0999999999999996</v>
      </c>
      <c r="H114" s="153">
        <f>IF('Crisis Indicator Data'!S111="x","x",('Crisis Indicator Data'!S111/1000000))</f>
        <v>0.03</v>
      </c>
      <c r="I114" s="153">
        <f>IF('Crisis Indicator Data'!T111="x","x",('Crisis Indicator Data'!T111/1000000))</f>
        <v>7.38</v>
      </c>
      <c r="J114" s="153">
        <f>IF('Crisis Indicator Data'!U111="x","x",('Crisis Indicator Data'!U111/1000000))</f>
        <v>5.99</v>
      </c>
      <c r="K114" s="244">
        <f t="shared" si="9"/>
        <v>5</v>
      </c>
      <c r="L114" s="141">
        <f>IF(F114="x","x",(F114*1000000/VLOOKUP($C114,'Crisis Indicator Data'!$C$3:$H$198,5,FALSE)))</f>
        <v>0</v>
      </c>
      <c r="M114" s="141">
        <f>IF(G114="x","x",(G114*1000000/VLOOKUP($C114,'Crisis Indicator Data'!$C$3:$H$198,5,FALSE)))</f>
        <v>0.23428571428571426</v>
      </c>
      <c r="N114" s="141">
        <f>IF(H114="x","x",(H114*1000000/VLOOKUP($C114,'Crisis Indicator Data'!$C$3:$H$198,5,FALSE)))</f>
        <v>1.7142857142857142E-3</v>
      </c>
      <c r="O114" s="141">
        <f>IF(I114="x","x",(I114*1000000/VLOOKUP($C114,'Crisis Indicator Data'!$C$3:$H$198,5,FALSE)))</f>
        <v>0.42171428571428571</v>
      </c>
      <c r="P114" s="141">
        <f>IF(J114="x","x",(J114*1000000/VLOOKUP($C114,'Crisis Indicator Data'!$C$3:$H$198,5,FALSE)))</f>
        <v>0.3422857142857143</v>
      </c>
      <c r="Q114" s="238">
        <f t="shared" si="10"/>
        <v>5</v>
      </c>
      <c r="R114" s="238">
        <f t="shared" si="11"/>
        <v>5</v>
      </c>
    </row>
    <row r="115" spans="1:18" x14ac:dyDescent="0.35">
      <c r="A115" s="146" t="str">
        <f>'Crisis Indicator Data'!A112</f>
        <v>Complex crisis in Chad</v>
      </c>
      <c r="B115" s="147" t="str">
        <f>'Crisis Indicator Data'!B112</f>
        <v>Multiple crises country</v>
      </c>
      <c r="C115" s="147" t="str">
        <f>'Crisis Indicator Data'!C112</f>
        <v>TCD001</v>
      </c>
      <c r="D115" s="147" t="str">
        <f>'Crisis Indicator Data'!D112</f>
        <v>Chad</v>
      </c>
      <c r="E115" s="147" t="str">
        <f>'Crisis Indicator Data'!E112</f>
        <v>TCD</v>
      </c>
      <c r="F115" s="153">
        <f>IF('Crisis Indicator Data'!Q112="x","x",('Crisis Indicator Data'!Q112/1000000))</f>
        <v>9.1750000000000007</v>
      </c>
      <c r="G115" s="153">
        <f>IF('Crisis Indicator Data'!R112="x","x",('Crisis Indicator Data'!R112/1000000))</f>
        <v>1.2070000000000001</v>
      </c>
      <c r="H115" s="153">
        <f>IF('Crisis Indicator Data'!S112="x","x",('Crisis Indicator Data'!S112/1000000))</f>
        <v>4.7359999999999998</v>
      </c>
      <c r="I115" s="153">
        <f>IF('Crisis Indicator Data'!T112="x","x",('Crisis Indicator Data'!T112/1000000))</f>
        <v>1.472</v>
      </c>
      <c r="J115" s="153">
        <f>IF('Crisis Indicator Data'!U112="x","x",('Crisis Indicator Data'!U112/1000000))</f>
        <v>0.192</v>
      </c>
      <c r="K115" s="244">
        <f t="shared" si="9"/>
        <v>4.7</v>
      </c>
      <c r="L115" s="141">
        <f>IF(F115="x","x",(F115*1000000/VLOOKUP($C115,'Crisis Indicator Data'!$C$3:$H$198,5,FALSE)))</f>
        <v>0.54622849318330657</v>
      </c>
      <c r="M115" s="141">
        <f>IF(G115="x","x",(G115*1000000/VLOOKUP($C115,'Crisis Indicator Data'!$C$3:$H$198,5,FALSE)))</f>
        <v>7.1858069893433352E-2</v>
      </c>
      <c r="N115" s="141">
        <f>IF(H115="x","x",(H115*1000000/VLOOKUP($C115,'Crisis Indicator Data'!$C$3:$H$198,5,FALSE)))</f>
        <v>0.28195511103173188</v>
      </c>
      <c r="O115" s="141">
        <f>IF(I115="x","x",(I115*1000000/VLOOKUP($C115,'Crisis Indicator Data'!$C$3:$H$198,5,FALSE)))</f>
        <v>8.7634696672024767E-2</v>
      </c>
      <c r="P115" s="141">
        <f>IF(J115="x","x",(J115*1000000/VLOOKUP($C115,'Crisis Indicator Data'!$C$3:$H$198,5,FALSE)))</f>
        <v>1.1430612609394535E-2</v>
      </c>
      <c r="Q115" s="238">
        <f t="shared" si="10"/>
        <v>4</v>
      </c>
      <c r="R115" s="238">
        <f t="shared" si="11"/>
        <v>4.3499999999999996</v>
      </c>
    </row>
    <row r="116" spans="1:18" x14ac:dyDescent="0.35">
      <c r="A116" s="146" t="str">
        <f>'Crisis Indicator Data'!A113</f>
        <v>Boko Haram in Chad</v>
      </c>
      <c r="B116" s="147" t="str">
        <f>'Crisis Indicator Data'!B113</f>
        <v>Conflict</v>
      </c>
      <c r="C116" s="147" t="str">
        <f>'Crisis Indicator Data'!C113</f>
        <v>TCD003</v>
      </c>
      <c r="D116" s="147" t="str">
        <f>'Crisis Indicator Data'!D113</f>
        <v>Chad</v>
      </c>
      <c r="E116" s="147" t="str">
        <f>'Crisis Indicator Data'!E113</f>
        <v>TCD</v>
      </c>
      <c r="F116" s="153">
        <f>IF('Crisis Indicator Data'!Q113="x","x",('Crisis Indicator Data'!Q113/1000000))</f>
        <v>0</v>
      </c>
      <c r="G116" s="153">
        <f>IF('Crisis Indicator Data'!R113="x","x",('Crisis Indicator Data'!R113/1000000))</f>
        <v>0.318</v>
      </c>
      <c r="H116" s="153">
        <f>IF('Crisis Indicator Data'!S113="x","x",('Crisis Indicator Data'!S113/1000000))</f>
        <v>9.8000000000000004E-2</v>
      </c>
      <c r="I116" s="153">
        <f>IF('Crisis Indicator Data'!T113="x","x",('Crisis Indicator Data'!T113/1000000))</f>
        <v>0.14699999999999999</v>
      </c>
      <c r="J116" s="153">
        <f>IF('Crisis Indicator Data'!U113="x","x",('Crisis Indicator Data'!U113/1000000))</f>
        <v>0.122</v>
      </c>
      <c r="K116" s="244">
        <f t="shared" si="9"/>
        <v>2.6</v>
      </c>
      <c r="L116" s="141">
        <f>IF(F116="x","x",(F116*1000000/VLOOKUP($C116,'Crisis Indicator Data'!$C$3:$H$198,5,FALSE)))</f>
        <v>0</v>
      </c>
      <c r="M116" s="141">
        <f>IF(G116="x","x",(G116*1000000/VLOOKUP($C116,'Crisis Indicator Data'!$C$3:$H$198,5,FALSE)))</f>
        <v>0.46355685131195334</v>
      </c>
      <c r="N116" s="141">
        <f>IF(H116="x","x",(H116*1000000/VLOOKUP($C116,'Crisis Indicator Data'!$C$3:$H$198,5,FALSE)))</f>
        <v>0.14285714285714285</v>
      </c>
      <c r="O116" s="141">
        <f>IF(I116="x","x",(I116*1000000/VLOOKUP($C116,'Crisis Indicator Data'!$C$3:$H$198,5,FALSE)))</f>
        <v>0.21428571428571427</v>
      </c>
      <c r="P116" s="141">
        <f>IF(J116="x","x",(J116*1000000/VLOOKUP($C116,'Crisis Indicator Data'!$C$3:$H$198,5,FALSE)))</f>
        <v>0.17784256559766765</v>
      </c>
      <c r="Q116" s="238">
        <f t="shared" si="10"/>
        <v>5</v>
      </c>
      <c r="R116" s="238">
        <f t="shared" si="11"/>
        <v>3.8</v>
      </c>
    </row>
    <row r="117" spans="1:18" x14ac:dyDescent="0.35">
      <c r="A117" s="146" t="str">
        <f>'Crisis Indicator Data'!A114</f>
        <v>CAR refugees in Chad</v>
      </c>
      <c r="B117" s="147" t="str">
        <f>'Crisis Indicator Data'!B114</f>
        <v>International displacement</v>
      </c>
      <c r="C117" s="147" t="str">
        <f>'Crisis Indicator Data'!C114</f>
        <v>TCD004</v>
      </c>
      <c r="D117" s="147" t="str">
        <f>'Crisis Indicator Data'!D114</f>
        <v>Chad</v>
      </c>
      <c r="E117" s="147" t="str">
        <f>'Crisis Indicator Data'!E114</f>
        <v>TCD</v>
      </c>
      <c r="F117" s="153">
        <f>IF('Crisis Indicator Data'!Q114="x","x",('Crisis Indicator Data'!Q114/1000000))</f>
        <v>3.452</v>
      </c>
      <c r="G117" s="153">
        <f>IF('Crisis Indicator Data'!R114="x","x",('Crisis Indicator Data'!R114/1000000))</f>
        <v>0</v>
      </c>
      <c r="H117" s="153">
        <f>IF('Crisis Indicator Data'!S114="x","x",('Crisis Indicator Data'!S114/1000000))</f>
        <v>0.74299999999999999</v>
      </c>
      <c r="I117" s="153">
        <f>IF('Crisis Indicator Data'!T114="x","x",('Crisis Indicator Data'!T114/1000000))</f>
        <v>0.26100000000000001</v>
      </c>
      <c r="J117" s="153">
        <f>IF('Crisis Indicator Data'!U114="x","x",('Crisis Indicator Data'!U114/1000000))</f>
        <v>0</v>
      </c>
      <c r="K117" s="244">
        <f t="shared" si="9"/>
        <v>3.3</v>
      </c>
      <c r="L117" s="141">
        <f>IF(F117="x","x",(F117*1000000/VLOOKUP($C117,'Crisis Indicator Data'!$C$3:$H$198,5,FALSE)))</f>
        <v>0.77468581687612204</v>
      </c>
      <c r="M117" s="141">
        <f>IF(G117="x","x",(G117*1000000/VLOOKUP($C117,'Crisis Indicator Data'!$C$3:$H$198,5,FALSE)))</f>
        <v>0</v>
      </c>
      <c r="N117" s="141">
        <f>IF(H117="x","x",(H117*1000000/VLOOKUP($C117,'Crisis Indicator Data'!$C$3:$H$198,5,FALSE)))</f>
        <v>0.16674147217235188</v>
      </c>
      <c r="O117" s="141">
        <f>IF(I117="x","x",(I117*1000000/VLOOKUP($C117,'Crisis Indicator Data'!$C$3:$H$198,5,FALSE)))</f>
        <v>5.8572710951526032E-2</v>
      </c>
      <c r="P117" s="141">
        <f>IF(J117="x","x",(J117*1000000/VLOOKUP($C117,'Crisis Indicator Data'!$C$3:$H$198,5,FALSE)))</f>
        <v>0</v>
      </c>
      <c r="Q117" s="238">
        <f t="shared" si="10"/>
        <v>4</v>
      </c>
      <c r="R117" s="238">
        <f t="shared" si="11"/>
        <v>3.65</v>
      </c>
    </row>
    <row r="118" spans="1:18" x14ac:dyDescent="0.35">
      <c r="A118" s="146" t="str">
        <f>'Crisis Indicator Data'!A115</f>
        <v>Darfur refugees in Chad</v>
      </c>
      <c r="B118" s="147" t="str">
        <f>'Crisis Indicator Data'!B115</f>
        <v>International displacement</v>
      </c>
      <c r="C118" s="147" t="str">
        <f>'Crisis Indicator Data'!C115</f>
        <v>TCD005</v>
      </c>
      <c r="D118" s="147" t="str">
        <f>'Crisis Indicator Data'!D115</f>
        <v>Chad</v>
      </c>
      <c r="E118" s="147" t="str">
        <f>'Crisis Indicator Data'!E115</f>
        <v>TCD</v>
      </c>
      <c r="F118" s="153">
        <f>IF('Crisis Indicator Data'!Q115="x","x",('Crisis Indicator Data'!Q115/1000000))</f>
        <v>1.454</v>
      </c>
      <c r="G118" s="153">
        <f>IF('Crisis Indicator Data'!R115="x","x",('Crisis Indicator Data'!R115/1000000))</f>
        <v>0</v>
      </c>
      <c r="H118" s="153">
        <f>IF('Crisis Indicator Data'!S115="x","x",('Crisis Indicator Data'!S115/1000000))</f>
        <v>0.69399999999999995</v>
      </c>
      <c r="I118" s="153">
        <f>IF('Crisis Indicator Data'!T115="x","x",('Crisis Indicator Data'!T115/1000000))</f>
        <v>0.42899999999999999</v>
      </c>
      <c r="J118" s="153">
        <f>IF('Crisis Indicator Data'!U115="x","x",('Crisis Indicator Data'!U115/1000000))</f>
        <v>0</v>
      </c>
      <c r="K118" s="244">
        <f t="shared" si="9"/>
        <v>3.4</v>
      </c>
      <c r="L118" s="141">
        <f>IF(F118="x","x",(F118*1000000/VLOOKUP($C118,'Crisis Indicator Data'!$C$3:$H$198,5,FALSE)))</f>
        <v>0.56422196352347687</v>
      </c>
      <c r="M118" s="141">
        <f>IF(G118="x","x",(G118*1000000/VLOOKUP($C118,'Crisis Indicator Data'!$C$3:$H$198,5,FALSE)))</f>
        <v>0</v>
      </c>
      <c r="N118" s="141">
        <f>IF(H118="x","x",(H118*1000000/VLOOKUP($C118,'Crisis Indicator Data'!$C$3:$H$198,5,FALSE)))</f>
        <v>0.26930539386883973</v>
      </c>
      <c r="O118" s="141">
        <f>IF(I118="x","x",(I118*1000000/VLOOKUP($C118,'Crisis Indicator Data'!$C$3:$H$198,5,FALSE)))</f>
        <v>0.16647264260768335</v>
      </c>
      <c r="P118" s="141">
        <f>IF(J118="x","x",(J118*1000000/VLOOKUP($C118,'Crisis Indicator Data'!$C$3:$H$198,5,FALSE)))</f>
        <v>0</v>
      </c>
      <c r="Q118" s="238">
        <f t="shared" si="10"/>
        <v>4</v>
      </c>
      <c r="R118" s="238">
        <f t="shared" si="11"/>
        <v>3.7</v>
      </c>
    </row>
    <row r="119" spans="1:18" x14ac:dyDescent="0.35">
      <c r="A119" s="146" t="str">
        <f>'Crisis Indicator Data'!A116</f>
        <v>Tibesti Conflict in Chad</v>
      </c>
      <c r="B119" s="147" t="str">
        <f>'Crisis Indicator Data'!B116</f>
        <v>Conflict</v>
      </c>
      <c r="C119" s="147" t="str">
        <f>'Crisis Indicator Data'!C116</f>
        <v>TCD006</v>
      </c>
      <c r="D119" s="147" t="str">
        <f>'Crisis Indicator Data'!D116</f>
        <v>Chad</v>
      </c>
      <c r="E119" s="147" t="str">
        <f>'Crisis Indicator Data'!E116</f>
        <v>TCD</v>
      </c>
      <c r="F119" s="153">
        <f>IF('Crisis Indicator Data'!Q116="x","x",('Crisis Indicator Data'!Q116/1000000))</f>
        <v>0</v>
      </c>
      <c r="G119" s="153">
        <f>IF('Crisis Indicator Data'!R116="x","x",('Crisis Indicator Data'!R116/1000000))</f>
        <v>0.02</v>
      </c>
      <c r="H119" s="153">
        <f>IF('Crisis Indicator Data'!S116="x","x",('Crisis Indicator Data'!S116/1000000))</f>
        <v>1.0999999999999999E-2</v>
      </c>
      <c r="I119" s="153">
        <f>IF('Crisis Indicator Data'!T116="x","x",('Crisis Indicator Data'!T116/1000000))</f>
        <v>6.0000000000000001E-3</v>
      </c>
      <c r="J119" s="153">
        <f>IF('Crisis Indicator Data'!U116="x","x",('Crisis Indicator Data'!U116/1000000))</f>
        <v>1E-3</v>
      </c>
      <c r="K119" s="244">
        <f t="shared" si="9"/>
        <v>0.4</v>
      </c>
      <c r="L119" s="141">
        <f>IF(F119="x","x",(F119*1000000/VLOOKUP($C119,'Crisis Indicator Data'!$C$3:$H$198,5,FALSE)))</f>
        <v>0</v>
      </c>
      <c r="M119" s="141">
        <f>IF(G119="x","x",(G119*1000000/VLOOKUP($C119,'Crisis Indicator Data'!$C$3:$H$198,5,FALSE)))</f>
        <v>0.52631578947368418</v>
      </c>
      <c r="N119" s="141">
        <f>IF(H119="x","x",(H119*1000000/VLOOKUP($C119,'Crisis Indicator Data'!$C$3:$H$198,5,FALSE)))</f>
        <v>0.28947368421052633</v>
      </c>
      <c r="O119" s="141">
        <f>IF(I119="x","x",(I119*1000000/VLOOKUP($C119,'Crisis Indicator Data'!$C$3:$H$198,5,FALSE)))</f>
        <v>0.15789473684210525</v>
      </c>
      <c r="P119" s="141">
        <f>IF(J119="x","x",(J119*1000000/VLOOKUP($C119,'Crisis Indicator Data'!$C$3:$H$198,5,FALSE)))</f>
        <v>2.6315789473684209E-2</v>
      </c>
      <c r="Q119" s="238">
        <f t="shared" si="10"/>
        <v>4</v>
      </c>
      <c r="R119" s="238">
        <f t="shared" si="11"/>
        <v>2.2000000000000002</v>
      </c>
    </row>
    <row r="120" spans="1:18" x14ac:dyDescent="0.35">
      <c r="A120" s="146" t="str">
        <f>'Crisis Indicator Data'!A117</f>
        <v>Multiple situations in Thailand</v>
      </c>
      <c r="B120" s="147" t="str">
        <f>'Crisis Indicator Data'!B117</f>
        <v>Multiple crises country</v>
      </c>
      <c r="C120" s="147" t="str">
        <f>'Crisis Indicator Data'!C117</f>
        <v>THA001</v>
      </c>
      <c r="D120" s="147" t="str">
        <f>'Crisis Indicator Data'!D117</f>
        <v>Thailand</v>
      </c>
      <c r="E120" s="147" t="str">
        <f>'Crisis Indicator Data'!E117</f>
        <v>THA</v>
      </c>
      <c r="F120" s="153">
        <f>IF('Crisis Indicator Data'!Q117="x","x",('Crisis Indicator Data'!Q117/1000000))</f>
        <v>3.4580000000000002</v>
      </c>
      <c r="G120" s="153">
        <f>IF('Crisis Indicator Data'!R117="x","x",('Crisis Indicator Data'!R117/1000000))</f>
        <v>0</v>
      </c>
      <c r="H120" s="153">
        <f>IF('Crisis Indicator Data'!S117="x","x",('Crisis Indicator Data'!S117/1000000))</f>
        <v>9.1999999999999998E-2</v>
      </c>
      <c r="I120" s="153">
        <f>IF('Crisis Indicator Data'!T117="x","x",('Crisis Indicator Data'!T117/1000000))</f>
        <v>0</v>
      </c>
      <c r="J120" s="153">
        <f>IF('Crisis Indicator Data'!U117="x","x",('Crisis Indicator Data'!U117/1000000))</f>
        <v>0</v>
      </c>
      <c r="K120" s="244">
        <f t="shared" si="9"/>
        <v>1.6</v>
      </c>
      <c r="L120" s="141">
        <f>IF(F120="x","x",(F120*1000000/VLOOKUP($C120,'Crisis Indicator Data'!$C$3:$H$198,5,FALSE)))</f>
        <v>0.97435897435897434</v>
      </c>
      <c r="M120" s="141">
        <f>IF(G120="x","x",(G120*1000000/VLOOKUP($C120,'Crisis Indicator Data'!$C$3:$H$198,5,FALSE)))</f>
        <v>0</v>
      </c>
      <c r="N120" s="141">
        <f>IF(H120="x","x",(H120*1000000/VLOOKUP($C120,'Crisis Indicator Data'!$C$3:$H$198,5,FALSE)))</f>
        <v>2.5922795153564385E-2</v>
      </c>
      <c r="O120" s="141">
        <f>IF(I120="x","x",(I120*1000000/VLOOKUP($C120,'Crisis Indicator Data'!$C$3:$H$198,5,FALSE)))</f>
        <v>0</v>
      </c>
      <c r="P120" s="141">
        <f>IF(J120="x","x",(J120*1000000/VLOOKUP($C120,'Crisis Indicator Data'!$C$3:$H$198,5,FALSE)))</f>
        <v>0</v>
      </c>
      <c r="Q120" s="238">
        <f t="shared" si="10"/>
        <v>1</v>
      </c>
      <c r="R120" s="238">
        <f t="shared" si="11"/>
        <v>1.3</v>
      </c>
    </row>
    <row r="121" spans="1:18" x14ac:dyDescent="0.35">
      <c r="A121" s="146" t="str">
        <f>'Crisis Indicator Data'!A118</f>
        <v xml:space="preserve">Conflict in southern Thailand </v>
      </c>
      <c r="B121" s="147" t="str">
        <f>'Crisis Indicator Data'!B118</f>
        <v>Conflict</v>
      </c>
      <c r="C121" s="147" t="str">
        <f>'Crisis Indicator Data'!C118</f>
        <v>THA002</v>
      </c>
      <c r="D121" s="147" t="str">
        <f>'Crisis Indicator Data'!D118</f>
        <v>Thailand</v>
      </c>
      <c r="E121" s="147" t="str">
        <f>'Crisis Indicator Data'!E118</f>
        <v>THA</v>
      </c>
      <c r="F121" s="153" t="str">
        <f>IF('Crisis Indicator Data'!Q118="x","x",('Crisis Indicator Data'!Q118/1000000))</f>
        <v>x</v>
      </c>
      <c r="G121" s="153" t="str">
        <f>IF('Crisis Indicator Data'!R118="x","x",('Crisis Indicator Data'!R118/1000000))</f>
        <v>x</v>
      </c>
      <c r="H121" s="153" t="str">
        <f>IF('Crisis Indicator Data'!S118="x","x",('Crisis Indicator Data'!S118/1000000))</f>
        <v>x</v>
      </c>
      <c r="I121" s="153" t="str">
        <f>IF('Crisis Indicator Data'!T118="x","x",('Crisis Indicator Data'!T118/1000000))</f>
        <v>x</v>
      </c>
      <c r="J121" s="153" t="str">
        <f>IF('Crisis Indicator Data'!U118="x","x",('Crisis Indicator Data'!U118/1000000))</f>
        <v>x</v>
      </c>
      <c r="K121" s="244" t="str">
        <f t="shared" si="9"/>
        <v>x</v>
      </c>
      <c r="L121" s="141" t="str">
        <f>IF(F121="x","x",(F121*1000000/VLOOKUP($C121,'Crisis Indicator Data'!$C$3:$H$198,5,FALSE)))</f>
        <v>x</v>
      </c>
      <c r="M121" s="141" t="str">
        <f>IF(G121="x","x",(G121*1000000/VLOOKUP($C121,'Crisis Indicator Data'!$C$3:$H$198,5,FALSE)))</f>
        <v>x</v>
      </c>
      <c r="N121" s="141" t="str">
        <f>IF(H121="x","x",(H121*1000000/VLOOKUP($C121,'Crisis Indicator Data'!$C$3:$H$198,5,FALSE)))</f>
        <v>x</v>
      </c>
      <c r="O121" s="141" t="str">
        <f>IF(I121="x","x",(I121*1000000/VLOOKUP($C121,'Crisis Indicator Data'!$C$3:$H$198,5,FALSE)))</f>
        <v>x</v>
      </c>
      <c r="P121" s="141" t="str">
        <f>IF(J121="x","x",(J121*1000000/VLOOKUP($C121,'Crisis Indicator Data'!$C$3:$H$198,5,FALSE)))</f>
        <v>x</v>
      </c>
      <c r="Q121" s="238" t="str">
        <f t="shared" si="10"/>
        <v>x</v>
      </c>
      <c r="R121" s="238" t="str">
        <f t="shared" si="11"/>
        <v>x</v>
      </c>
    </row>
    <row r="122" spans="1:18" x14ac:dyDescent="0.35">
      <c r="A122" s="146" t="str">
        <f>'Crisis Indicator Data'!A119</f>
        <v>Myanmar refugees in Thailand</v>
      </c>
      <c r="B122" s="147" t="str">
        <f>'Crisis Indicator Data'!B119</f>
        <v>International displacement</v>
      </c>
      <c r="C122" s="147" t="str">
        <f>'Crisis Indicator Data'!C119</f>
        <v>THA003</v>
      </c>
      <c r="D122" s="147" t="str">
        <f>'Crisis Indicator Data'!D119</f>
        <v>Thailand</v>
      </c>
      <c r="E122" s="147" t="str">
        <f>'Crisis Indicator Data'!E119</f>
        <v>THA</v>
      </c>
      <c r="F122" s="153">
        <f>IF('Crisis Indicator Data'!Q119="x","x",('Crisis Indicator Data'!Q119/1000000))</f>
        <v>0</v>
      </c>
      <c r="G122" s="153">
        <f>IF('Crisis Indicator Data'!R119="x","x",('Crisis Indicator Data'!R119/1000000))</f>
        <v>0</v>
      </c>
      <c r="H122" s="153">
        <f>IF('Crisis Indicator Data'!S119="x","x",('Crisis Indicator Data'!S119/1000000))</f>
        <v>9.1999999999999998E-2</v>
      </c>
      <c r="I122" s="153">
        <f>IF('Crisis Indicator Data'!T119="x","x",('Crisis Indicator Data'!T119/1000000))</f>
        <v>0</v>
      </c>
      <c r="J122" s="153">
        <f>IF('Crisis Indicator Data'!U119="x","x",('Crisis Indicator Data'!U119/1000000))</f>
        <v>0</v>
      </c>
      <c r="K122" s="244">
        <f t="shared" si="9"/>
        <v>1.6</v>
      </c>
      <c r="L122" s="141">
        <f>IF(F122="x","x",(F122*1000000/VLOOKUP($C122,'Crisis Indicator Data'!$C$3:$H$198,5,FALSE)))</f>
        <v>0</v>
      </c>
      <c r="M122" s="141">
        <f>IF(G122="x","x",(G122*1000000/VLOOKUP($C122,'Crisis Indicator Data'!$C$3:$H$198,5,FALSE)))</f>
        <v>0</v>
      </c>
      <c r="N122" s="141">
        <f>IF(H122="x","x",(H122*1000000/VLOOKUP($C122,'Crisis Indicator Data'!$C$3:$H$198,5,FALSE)))</f>
        <v>1</v>
      </c>
      <c r="O122" s="141">
        <f>IF(I122="x","x",(I122*1000000/VLOOKUP($C122,'Crisis Indicator Data'!$C$3:$H$198,5,FALSE)))</f>
        <v>0</v>
      </c>
      <c r="P122" s="141">
        <f>IF(J122="x","x",(J122*1000000/VLOOKUP($C122,'Crisis Indicator Data'!$C$3:$H$198,5,FALSE)))</f>
        <v>0</v>
      </c>
      <c r="Q122" s="238">
        <f t="shared" si="10"/>
        <v>3</v>
      </c>
      <c r="R122" s="238">
        <f t="shared" si="11"/>
        <v>2.2999999999999998</v>
      </c>
    </row>
    <row r="123" spans="1:18" x14ac:dyDescent="0.35">
      <c r="A123" s="146" t="str">
        <f>'Crisis Indicator Data'!A120</f>
        <v>Venezuelan refugees in Trinidad and Tobago</v>
      </c>
      <c r="B123" s="147" t="str">
        <f>'Crisis Indicator Data'!B120</f>
        <v>International displacement</v>
      </c>
      <c r="C123" s="147" t="str">
        <f>'Crisis Indicator Data'!C120</f>
        <v>TTO002</v>
      </c>
      <c r="D123" s="147" t="str">
        <f>'Crisis Indicator Data'!D120</f>
        <v>Trinidad and Tobago</v>
      </c>
      <c r="E123" s="147" t="str">
        <f>'Crisis Indicator Data'!E120</f>
        <v>TTO</v>
      </c>
      <c r="F123" s="153">
        <f>IF('Crisis Indicator Data'!Q120="x","x",('Crisis Indicator Data'!Q120/1000000))</f>
        <v>1.395</v>
      </c>
      <c r="G123" s="153">
        <f>IF('Crisis Indicator Data'!R120="x","x",('Crisis Indicator Data'!R120/1000000))</f>
        <v>0</v>
      </c>
      <c r="H123" s="153">
        <f>IF('Crisis Indicator Data'!S120="x","x",('Crisis Indicator Data'!S120/1000000))</f>
        <v>0.06</v>
      </c>
      <c r="I123" s="153">
        <f>IF('Crisis Indicator Data'!T120="x","x",('Crisis Indicator Data'!T120/1000000))</f>
        <v>0</v>
      </c>
      <c r="J123" s="153">
        <f>IF('Crisis Indicator Data'!U120="x","x",('Crisis Indicator Data'!U120/1000000))</f>
        <v>0</v>
      </c>
      <c r="K123" s="244">
        <f t="shared" si="9"/>
        <v>1.3</v>
      </c>
      <c r="L123" s="141">
        <f>IF(F123="x","x",(F123*1000000/VLOOKUP($C123,'Crisis Indicator Data'!$C$3:$H$198,5,FALSE)))</f>
        <v>0.96206896551724141</v>
      </c>
      <c r="M123" s="141">
        <f>IF(G123="x","x",(G123*1000000/VLOOKUP($C123,'Crisis Indicator Data'!$C$3:$H$198,5,FALSE)))</f>
        <v>0</v>
      </c>
      <c r="N123" s="141">
        <f>IF(H123="x","x",(H123*1000000/VLOOKUP($C123,'Crisis Indicator Data'!$C$3:$H$198,5,FALSE)))</f>
        <v>4.1379310344827586E-2</v>
      </c>
      <c r="O123" s="141">
        <f>IF(I123="x","x",(I123*1000000/VLOOKUP($C123,'Crisis Indicator Data'!$C$3:$H$198,5,FALSE)))</f>
        <v>0</v>
      </c>
      <c r="P123" s="141">
        <f>IF(J123="x","x",(J123*1000000/VLOOKUP($C123,'Crisis Indicator Data'!$C$3:$H$198,5,FALSE)))</f>
        <v>0</v>
      </c>
      <c r="Q123" s="238">
        <f t="shared" si="10"/>
        <v>1</v>
      </c>
      <c r="R123" s="238">
        <f t="shared" si="11"/>
        <v>1.1499999999999999</v>
      </c>
    </row>
    <row r="124" spans="1:18" x14ac:dyDescent="0.35">
      <c r="A124" s="146" t="str">
        <f>'Crisis Indicator Data'!A121</f>
        <v>Mixed migration flows in Tunisia</v>
      </c>
      <c r="B124" s="147" t="str">
        <f>'Crisis Indicator Data'!B121</f>
        <v>International displacement</v>
      </c>
      <c r="C124" s="147" t="str">
        <f>'Crisis Indicator Data'!C121</f>
        <v>TUN002</v>
      </c>
      <c r="D124" s="147" t="str">
        <f>'Crisis Indicator Data'!D121</f>
        <v>Tunisia</v>
      </c>
      <c r="E124" s="147" t="str">
        <f>'Crisis Indicator Data'!E121</f>
        <v>TUN</v>
      </c>
      <c r="F124" s="153" t="str">
        <f>IF('Crisis Indicator Data'!Q121="x","x",('Crisis Indicator Data'!Q121/1000000))</f>
        <v>x</v>
      </c>
      <c r="G124" s="153" t="str">
        <f>IF('Crisis Indicator Data'!R121="x","x",('Crisis Indicator Data'!R121/1000000))</f>
        <v>x</v>
      </c>
      <c r="H124" s="153" t="str">
        <f>IF('Crisis Indicator Data'!S121="x","x",('Crisis Indicator Data'!S121/1000000))</f>
        <v>x</v>
      </c>
      <c r="I124" s="153" t="str">
        <f>IF('Crisis Indicator Data'!T121="x","x",('Crisis Indicator Data'!T121/1000000))</f>
        <v>x</v>
      </c>
      <c r="J124" s="153" t="str">
        <f>IF('Crisis Indicator Data'!U121="x","x",('Crisis Indicator Data'!U121/1000000))</f>
        <v>x</v>
      </c>
      <c r="K124" s="244" t="str">
        <f t="shared" si="9"/>
        <v>x</v>
      </c>
      <c r="L124" s="141" t="str">
        <f>IF(F124="x","x",(F124*1000000/VLOOKUP($C124,'Crisis Indicator Data'!$C$3:$H$198,5,FALSE)))</f>
        <v>x</v>
      </c>
      <c r="M124" s="141" t="str">
        <f>IF(G124="x","x",(G124*1000000/VLOOKUP($C124,'Crisis Indicator Data'!$C$3:$H$198,5,FALSE)))</f>
        <v>x</v>
      </c>
      <c r="N124" s="141" t="str">
        <f>IF(H124="x","x",(H124*1000000/VLOOKUP($C124,'Crisis Indicator Data'!$C$3:$H$198,5,FALSE)))</f>
        <v>x</v>
      </c>
      <c r="O124" s="141" t="str">
        <f>IF(I124="x","x",(I124*1000000/VLOOKUP($C124,'Crisis Indicator Data'!$C$3:$H$198,5,FALSE)))</f>
        <v>x</v>
      </c>
      <c r="P124" s="141" t="str">
        <f>IF(J124="x","x",(J124*1000000/VLOOKUP($C124,'Crisis Indicator Data'!$C$3:$H$198,5,FALSE)))</f>
        <v>x</v>
      </c>
      <c r="Q124" s="238" t="str">
        <f t="shared" si="10"/>
        <v>x</v>
      </c>
      <c r="R124" s="238" t="str">
        <f t="shared" si="11"/>
        <v>x</v>
      </c>
    </row>
    <row r="125" spans="1:18" x14ac:dyDescent="0.35">
      <c r="A125" s="146" t="str">
        <f>'Crisis Indicator Data'!A122</f>
        <v>Complex situation in Turkey</v>
      </c>
      <c r="B125" s="147" t="str">
        <f>'Crisis Indicator Data'!B122</f>
        <v>Multiple crises country</v>
      </c>
      <c r="C125" s="147" t="str">
        <f>'Crisis Indicator Data'!C122</f>
        <v>TUR001</v>
      </c>
      <c r="D125" s="147" t="str">
        <f>'Crisis Indicator Data'!D122</f>
        <v>Turkey</v>
      </c>
      <c r="E125" s="147" t="str">
        <f>'Crisis Indicator Data'!E122</f>
        <v>TUR</v>
      </c>
      <c r="F125" s="153">
        <f>IF('Crisis Indicator Data'!Q122="x","x",('Crisis Indicator Data'!Q122/1000000))</f>
        <v>47.77</v>
      </c>
      <c r="G125" s="153">
        <f>IF('Crisis Indicator Data'!R122="x","x",('Crisis Indicator Data'!R122/1000000))</f>
        <v>3.4329999999999998</v>
      </c>
      <c r="H125" s="153">
        <f>IF('Crisis Indicator Data'!S122="x","x",('Crisis Indicator Data'!S122/1000000))</f>
        <v>1.67</v>
      </c>
      <c r="I125" s="153">
        <f>IF('Crisis Indicator Data'!T122="x","x",('Crisis Indicator Data'!T122/1000000))</f>
        <v>0.73799999999999999</v>
      </c>
      <c r="J125" s="153">
        <f>IF('Crisis Indicator Data'!U122="x","x",('Crisis Indicator Data'!U122/1000000))</f>
        <v>0</v>
      </c>
      <c r="K125" s="244">
        <f t="shared" si="9"/>
        <v>4</v>
      </c>
      <c r="L125" s="141">
        <f>IF(F125="x","x",(F125*1000000/VLOOKUP($C125,'Crisis Indicator Data'!$C$3:$H$198,5,FALSE)))</f>
        <v>0.89104847885695104</v>
      </c>
      <c r="M125" s="141">
        <f>IF(G125="x","x",(G125*1000000/VLOOKUP($C125,'Crisis Indicator Data'!$C$3:$H$198,5,FALSE)))</f>
        <v>6.4035365876405959E-2</v>
      </c>
      <c r="N125" s="141">
        <f>IF(H125="x","x",(H125*1000000/VLOOKUP($C125,'Crisis Indicator Data'!$C$3:$H$198,5,FALSE)))</f>
        <v>3.1150323627613736E-2</v>
      </c>
      <c r="O125" s="141">
        <f>IF(I125="x","x",(I125*1000000/VLOOKUP($C125,'Crisis Indicator Data'!$C$3:$H$198,5,FALSE)))</f>
        <v>1.3765831639029304E-2</v>
      </c>
      <c r="P125" s="141">
        <f>IF(J125="x","x",(J125*1000000/VLOOKUP($C125,'Crisis Indicator Data'!$C$3:$H$198,5,FALSE)))</f>
        <v>0</v>
      </c>
      <c r="Q125" s="238">
        <f t="shared" si="10"/>
        <v>2</v>
      </c>
      <c r="R125" s="238">
        <f t="shared" si="11"/>
        <v>3</v>
      </c>
    </row>
    <row r="126" spans="1:18" x14ac:dyDescent="0.35">
      <c r="A126" s="146" t="str">
        <f>'Crisis Indicator Data'!A123</f>
        <v>Syrian Refugees in Turkey</v>
      </c>
      <c r="B126" s="147" t="str">
        <f>'Crisis Indicator Data'!B123</f>
        <v>International displacement</v>
      </c>
      <c r="C126" s="147" t="str">
        <f>'Crisis Indicator Data'!C123</f>
        <v>TUR002</v>
      </c>
      <c r="D126" s="147" t="str">
        <f>'Crisis Indicator Data'!D123</f>
        <v>Turkey</v>
      </c>
      <c r="E126" s="147" t="str">
        <f>'Crisis Indicator Data'!E123</f>
        <v>TUR</v>
      </c>
      <c r="F126" s="153">
        <f>IF('Crisis Indicator Data'!Q123="x","x",('Crisis Indicator Data'!Q123/1000000))</f>
        <v>30.646999999999998</v>
      </c>
      <c r="G126" s="153">
        <f>IF('Crisis Indicator Data'!R123="x","x",('Crisis Indicator Data'!R123/1000000))</f>
        <v>3.4329999999999998</v>
      </c>
      <c r="H126" s="153">
        <f>IF('Crisis Indicator Data'!S123="x","x",('Crisis Indicator Data'!S123/1000000))</f>
        <v>1.67</v>
      </c>
      <c r="I126" s="153">
        <f>IF('Crisis Indicator Data'!T123="x","x",('Crisis Indicator Data'!T123/1000000))</f>
        <v>0.40799999999999997</v>
      </c>
      <c r="J126" s="153">
        <f>IF('Crisis Indicator Data'!U123="x","x",('Crisis Indicator Data'!U123/1000000))</f>
        <v>0</v>
      </c>
      <c r="K126" s="244">
        <f t="shared" si="9"/>
        <v>3.9</v>
      </c>
      <c r="L126" s="141">
        <f>IF(F126="x","x",(F126*1000000/VLOOKUP($C126,'Crisis Indicator Data'!$C$3:$H$198,5,FALSE)))</f>
        <v>0.84758559654848165</v>
      </c>
      <c r="M126" s="141">
        <f>IF(G126="x","x",(G126*1000000/VLOOKUP($C126,'Crisis Indicator Data'!$C$3:$H$198,5,FALSE)))</f>
        <v>9.4944410642181537E-2</v>
      </c>
      <c r="N126" s="141">
        <f>IF(H126="x","x",(H126*1000000/VLOOKUP($C126,'Crisis Indicator Data'!$C$3:$H$198,5,FALSE)))</f>
        <v>4.6186182864096467E-2</v>
      </c>
      <c r="O126" s="141">
        <f>IF(I126="x","x",(I126*1000000/VLOOKUP($C126,'Crisis Indicator Data'!$C$3:$H$198,5,FALSE)))</f>
        <v>1.1283809945240334E-2</v>
      </c>
      <c r="P126" s="141">
        <f>IF(J126="x","x",(J126*1000000/VLOOKUP($C126,'Crisis Indicator Data'!$C$3:$H$198,5,FALSE)))</f>
        <v>0</v>
      </c>
      <c r="Q126" s="238">
        <f t="shared" si="10"/>
        <v>3</v>
      </c>
      <c r="R126" s="238">
        <f t="shared" si="11"/>
        <v>3.45</v>
      </c>
    </row>
    <row r="127" spans="1:18" x14ac:dyDescent="0.35">
      <c r="A127" s="146" t="str">
        <f>'Crisis Indicator Data'!A124</f>
        <v>Mixed Migration Flows in Turkey</v>
      </c>
      <c r="B127" s="147" t="str">
        <f>'Crisis Indicator Data'!B124</f>
        <v>International displacement</v>
      </c>
      <c r="C127" s="147" t="str">
        <f>'Crisis Indicator Data'!C124</f>
        <v>TUR003</v>
      </c>
      <c r="D127" s="147" t="str">
        <f>'Crisis Indicator Data'!D124</f>
        <v>Turkey</v>
      </c>
      <c r="E127" s="147" t="str">
        <f>'Crisis Indicator Data'!E124</f>
        <v>TUR</v>
      </c>
      <c r="F127" s="153">
        <f>IF('Crisis Indicator Data'!Q124="x","x",('Crisis Indicator Data'!Q124/1000000))</f>
        <v>31.785</v>
      </c>
      <c r="G127" s="153">
        <f>IF('Crisis Indicator Data'!R124="x","x",('Crisis Indicator Data'!R124/1000000))</f>
        <v>3.4329999999999998</v>
      </c>
      <c r="H127" s="153">
        <f>IF('Crisis Indicator Data'!S124="x","x",('Crisis Indicator Data'!S124/1000000))</f>
        <v>1.67</v>
      </c>
      <c r="I127" s="153">
        <f>IF('Crisis Indicator Data'!T124="x","x",('Crisis Indicator Data'!T124/1000000))</f>
        <v>0.73799999999999999</v>
      </c>
      <c r="J127" s="153">
        <f>IF('Crisis Indicator Data'!U124="x","x",('Crisis Indicator Data'!U124/1000000))</f>
        <v>0</v>
      </c>
      <c r="K127" s="244">
        <f t="shared" si="9"/>
        <v>4</v>
      </c>
      <c r="L127" s="141">
        <f>IF(F127="x","x",(F127*1000000/VLOOKUP($C127,'Crisis Indicator Data'!$C$3:$H$198,5,FALSE)))</f>
        <v>0.84476160102057085</v>
      </c>
      <c r="M127" s="141">
        <f>IF(G127="x","x",(G127*1000000/VLOOKUP($C127,'Crisis Indicator Data'!$C$3:$H$198,5,FALSE)))</f>
        <v>9.1240099930898849E-2</v>
      </c>
      <c r="N127" s="141">
        <f>IF(H127="x","x",(H127*1000000/VLOOKUP($C127,'Crisis Indicator Data'!$C$3:$H$198,5,FALSE)))</f>
        <v>4.4384202413224896E-2</v>
      </c>
      <c r="O127" s="141">
        <f>IF(I127="x","x",(I127*1000000/VLOOKUP($C127,'Crisis Indicator Data'!$C$3:$H$198,5,FALSE)))</f>
        <v>1.9614096635305375E-2</v>
      </c>
      <c r="P127" s="141">
        <f>IF(J127="x","x",(J127*1000000/VLOOKUP($C127,'Crisis Indicator Data'!$C$3:$H$198,5,FALSE)))</f>
        <v>0</v>
      </c>
      <c r="Q127" s="238">
        <f t="shared" si="10"/>
        <v>3</v>
      </c>
      <c r="R127" s="238">
        <f t="shared" si="11"/>
        <v>3.5</v>
      </c>
    </row>
    <row r="128" spans="1:18" x14ac:dyDescent="0.35">
      <c r="A128" s="146" t="str">
        <f>'Crisis Indicator Data'!A125</f>
        <v>Kurdish Conflict</v>
      </c>
      <c r="B128" s="147" t="str">
        <f>'Crisis Indicator Data'!B125</f>
        <v>Conflict</v>
      </c>
      <c r="C128" s="147" t="str">
        <f>'Crisis Indicator Data'!C125</f>
        <v>TUR004</v>
      </c>
      <c r="D128" s="147" t="str">
        <f>'Crisis Indicator Data'!D125</f>
        <v>Turkey</v>
      </c>
      <c r="E128" s="147" t="str">
        <f>'Crisis Indicator Data'!E125</f>
        <v>TUR</v>
      </c>
      <c r="F128" s="153" t="str">
        <f>IF('Crisis Indicator Data'!Q125="x","x",('Crisis Indicator Data'!Q125/1000000))</f>
        <v>x</v>
      </c>
      <c r="G128" s="153" t="str">
        <f>IF('Crisis Indicator Data'!R125="x","x",('Crisis Indicator Data'!R125/1000000))</f>
        <v>x</v>
      </c>
      <c r="H128" s="153" t="str">
        <f>IF('Crisis Indicator Data'!S125="x","x",('Crisis Indicator Data'!S125/1000000))</f>
        <v>x</v>
      </c>
      <c r="I128" s="153" t="str">
        <f>IF('Crisis Indicator Data'!T125="x","x",('Crisis Indicator Data'!T125/1000000))</f>
        <v>x</v>
      </c>
      <c r="J128" s="153" t="str">
        <f>IF('Crisis Indicator Data'!U125="x","x",('Crisis Indicator Data'!U125/1000000))</f>
        <v>x</v>
      </c>
      <c r="K128" s="244" t="str">
        <f t="shared" si="9"/>
        <v>x</v>
      </c>
      <c r="L128" s="141" t="str">
        <f>IF(F128="x","x",(F128*1000000/VLOOKUP($C128,'Crisis Indicator Data'!$C$3:$H$198,5,FALSE)))</f>
        <v>x</v>
      </c>
      <c r="M128" s="141" t="str">
        <f>IF(G128="x","x",(G128*1000000/VLOOKUP($C128,'Crisis Indicator Data'!$C$3:$H$198,5,FALSE)))</f>
        <v>x</v>
      </c>
      <c r="N128" s="141" t="str">
        <f>IF(H128="x","x",(H128*1000000/VLOOKUP($C128,'Crisis Indicator Data'!$C$3:$H$198,5,FALSE)))</f>
        <v>x</v>
      </c>
      <c r="O128" s="141" t="str">
        <f>IF(I128="x","x",(I128*1000000/VLOOKUP($C128,'Crisis Indicator Data'!$C$3:$H$198,5,FALSE)))</f>
        <v>x</v>
      </c>
      <c r="P128" s="141" t="str">
        <f>IF(J128="x","x",(J128*1000000/VLOOKUP($C128,'Crisis Indicator Data'!$C$3:$H$198,5,FALSE)))</f>
        <v>x</v>
      </c>
      <c r="Q128" s="238" t="str">
        <f t="shared" si="10"/>
        <v>x</v>
      </c>
      <c r="R128" s="238" t="str">
        <f t="shared" si="11"/>
        <v>x</v>
      </c>
    </row>
    <row r="129" spans="1:19" x14ac:dyDescent="0.35">
      <c r="A129" s="146" t="str">
        <f>'Crisis Indicator Data'!A126</f>
        <v>International Displacement in Tanzania</v>
      </c>
      <c r="B129" s="147" t="str">
        <f>'Crisis Indicator Data'!B126</f>
        <v>International displacement</v>
      </c>
      <c r="C129" s="147" t="str">
        <f>'Crisis Indicator Data'!C126</f>
        <v>TZA002</v>
      </c>
      <c r="D129" s="147" t="str">
        <f>'Crisis Indicator Data'!D126</f>
        <v>Tanzania</v>
      </c>
      <c r="E129" s="147" t="str">
        <f>'Crisis Indicator Data'!E126</f>
        <v>TZA</v>
      </c>
      <c r="F129" s="153">
        <f>IF('Crisis Indicator Data'!Q126="x","x",('Crisis Indicator Data'!Q126/1000000))</f>
        <v>0</v>
      </c>
      <c r="G129" s="153">
        <f>IF('Crisis Indicator Data'!R126="x","x",('Crisis Indicator Data'!R126/1000000))</f>
        <v>11.129</v>
      </c>
      <c r="H129" s="153">
        <f>IF('Crisis Indicator Data'!S126="x","x",('Crisis Indicator Data'!S126/1000000))</f>
        <v>0.26400000000000001</v>
      </c>
      <c r="I129" s="153">
        <f>IF('Crisis Indicator Data'!T126="x","x",('Crisis Indicator Data'!T126/1000000))</f>
        <v>0</v>
      </c>
      <c r="J129" s="153">
        <f>IF('Crisis Indicator Data'!U126="x","x",('Crisis Indicator Data'!U126/1000000))</f>
        <v>0</v>
      </c>
      <c r="K129" s="244">
        <f t="shared" si="9"/>
        <v>2.4</v>
      </c>
      <c r="L129" s="141">
        <f>IF(F129="x","x",(F129*1000000/VLOOKUP($C129,'Crisis Indicator Data'!$C$3:$H$198,5,FALSE)))</f>
        <v>0</v>
      </c>
      <c r="M129" s="141">
        <f>IF(G129="x","x",(G129*1000000/VLOOKUP($C129,'Crisis Indicator Data'!$C$3:$H$198,5,FALSE)))</f>
        <v>0.97682787676643557</v>
      </c>
      <c r="N129" s="141">
        <f>IF(H129="x","x",(H129*1000000/VLOOKUP($C129,'Crisis Indicator Data'!$C$3:$H$198,5,FALSE)))</f>
        <v>2.3172123233564469E-2</v>
      </c>
      <c r="O129" s="141">
        <f>IF(I129="x","x",(I129*1000000/VLOOKUP($C129,'Crisis Indicator Data'!$C$3:$H$198,5,FALSE)))</f>
        <v>0</v>
      </c>
      <c r="P129" s="141">
        <f>IF(J129="x","x",(J129*1000000/VLOOKUP($C129,'Crisis Indicator Data'!$C$3:$H$198,5,FALSE)))</f>
        <v>0</v>
      </c>
      <c r="Q129" s="238">
        <f t="shared" si="10"/>
        <v>2</v>
      </c>
      <c r="R129" s="238">
        <f t="shared" si="11"/>
        <v>2.2000000000000002</v>
      </c>
    </row>
    <row r="130" spans="1:19" x14ac:dyDescent="0.35">
      <c r="A130" s="146" t="str">
        <f>'Crisis Indicator Data'!A127</f>
        <v>International Displacement in Uganda</v>
      </c>
      <c r="B130" s="147" t="str">
        <f>'Crisis Indicator Data'!B127</f>
        <v>International displacement</v>
      </c>
      <c r="C130" s="147" t="str">
        <f>'Crisis Indicator Data'!C127</f>
        <v>UGA005</v>
      </c>
      <c r="D130" s="147" t="str">
        <f>'Crisis Indicator Data'!D127</f>
        <v>Uganda</v>
      </c>
      <c r="E130" s="147" t="str">
        <f>'Crisis Indicator Data'!E127</f>
        <v>UGA</v>
      </c>
      <c r="F130" s="153">
        <f>IF('Crisis Indicator Data'!Q127="x","x",('Crisis Indicator Data'!Q127/1000000))</f>
        <v>6.1470000000000002</v>
      </c>
      <c r="G130" s="153">
        <f>IF('Crisis Indicator Data'!R127="x","x",('Crisis Indicator Data'!R127/1000000))</f>
        <v>0</v>
      </c>
      <c r="H130" s="153">
        <f>IF('Crisis Indicator Data'!S127="x","x",('Crisis Indicator Data'!S127/1000000))</f>
        <v>1.504</v>
      </c>
      <c r="I130" s="153">
        <f>IF('Crisis Indicator Data'!T127="x","x",('Crisis Indicator Data'!T127/1000000))</f>
        <v>0</v>
      </c>
      <c r="J130" s="153">
        <f>IF('Crisis Indicator Data'!U127="x","x",('Crisis Indicator Data'!U127/1000000))</f>
        <v>0</v>
      </c>
      <c r="K130" s="244">
        <f t="shared" si="9"/>
        <v>3.6</v>
      </c>
      <c r="L130" s="141">
        <f>IF(F130="x","x",(F130*1000000/VLOOKUP($C130,'Crisis Indicator Data'!$C$3:$H$198,5,FALSE)))</f>
        <v>0.80342438896876223</v>
      </c>
      <c r="M130" s="141">
        <f>IF(G130="x","x",(G130*1000000/VLOOKUP($C130,'Crisis Indicator Data'!$C$3:$H$198,5,FALSE)))</f>
        <v>0</v>
      </c>
      <c r="N130" s="141">
        <f>IF(H130="x","x",(H130*1000000/VLOOKUP($C130,'Crisis Indicator Data'!$C$3:$H$198,5,FALSE)))</f>
        <v>0.19657561103123775</v>
      </c>
      <c r="O130" s="141">
        <f>IF(I130="x","x",(I130*1000000/VLOOKUP($C130,'Crisis Indicator Data'!$C$3:$H$198,5,FALSE)))</f>
        <v>0</v>
      </c>
      <c r="P130" s="141">
        <f>IF(J130="x","x",(J130*1000000/VLOOKUP($C130,'Crisis Indicator Data'!$C$3:$H$198,5,FALSE)))</f>
        <v>0</v>
      </c>
      <c r="Q130" s="238">
        <f t="shared" si="10"/>
        <v>3</v>
      </c>
      <c r="R130" s="238">
        <f t="shared" si="11"/>
        <v>3.3</v>
      </c>
    </row>
    <row r="131" spans="1:19" x14ac:dyDescent="0.35">
      <c r="A131" s="146" t="str">
        <f>'Crisis Indicator Data'!A128</f>
        <v>Conflict in Ukraine</v>
      </c>
      <c r="B131" s="147" t="str">
        <f>'Crisis Indicator Data'!B128</f>
        <v>Conflict</v>
      </c>
      <c r="C131" s="147" t="str">
        <f>'Crisis Indicator Data'!C128</f>
        <v>UKR002</v>
      </c>
      <c r="D131" s="147" t="str">
        <f>'Crisis Indicator Data'!D128</f>
        <v>Ukraine</v>
      </c>
      <c r="E131" s="147" t="str">
        <f>'Crisis Indicator Data'!E128</f>
        <v>UKR</v>
      </c>
      <c r="F131" s="153">
        <f>IF('Crisis Indicator Data'!Q128="x","x",('Crisis Indicator Data'!Q128/1000000))</f>
        <v>0.90900000000000003</v>
      </c>
      <c r="G131" s="153">
        <f>IF('Crisis Indicator Data'!R128="x","x",('Crisis Indicator Data'!R128/1000000))</f>
        <v>2</v>
      </c>
      <c r="H131" s="153">
        <f>IF('Crisis Indicator Data'!S128="x","x",('Crisis Indicator Data'!S128/1000000))</f>
        <v>1.7</v>
      </c>
      <c r="I131" s="153">
        <f>IF('Crisis Indicator Data'!T128="x","x",('Crisis Indicator Data'!T128/1000000))</f>
        <v>1.7</v>
      </c>
      <c r="J131" s="153">
        <f>IF('Crisis Indicator Data'!U128="x","x",('Crisis Indicator Data'!U128/1000000))</f>
        <v>0</v>
      </c>
      <c r="K131" s="244">
        <f t="shared" si="9"/>
        <v>4.2</v>
      </c>
      <c r="L131" s="141">
        <f>IF(F131="x","x",(F131*1000000/VLOOKUP($C131,'Crisis Indicator Data'!$C$3:$H$198,5,FALSE)))</f>
        <v>0.14407988587731813</v>
      </c>
      <c r="M131" s="141">
        <f>IF(G131="x","x",(G131*1000000/VLOOKUP($C131,'Crisis Indicator Data'!$C$3:$H$198,5,FALSE)))</f>
        <v>0.31700744967506739</v>
      </c>
      <c r="N131" s="141">
        <f>IF(H131="x","x",(H131*1000000/VLOOKUP($C131,'Crisis Indicator Data'!$C$3:$H$198,5,FALSE)))</f>
        <v>0.26945633222380727</v>
      </c>
      <c r="O131" s="141">
        <f>IF(I131="x","x",(I131*1000000/VLOOKUP($C131,'Crisis Indicator Data'!$C$3:$H$198,5,FALSE)))</f>
        <v>0.26945633222380727</v>
      </c>
      <c r="P131" s="141">
        <f>IF(J131="x","x",(J131*1000000/VLOOKUP($C131,'Crisis Indicator Data'!$C$3:$H$198,5,FALSE)))</f>
        <v>0</v>
      </c>
      <c r="Q131" s="238">
        <f t="shared" si="10"/>
        <v>4</v>
      </c>
      <c r="R131" s="238">
        <f t="shared" si="11"/>
        <v>4.0999999999999996</v>
      </c>
    </row>
    <row r="132" spans="1:19" x14ac:dyDescent="0.35">
      <c r="A132" s="146" t="str">
        <f>'Crisis Indicator Data'!A129</f>
        <v>Complex crisis in Venezuela</v>
      </c>
      <c r="B132" s="147" t="str">
        <f>'Crisis Indicator Data'!B129</f>
        <v>Complex crisis</v>
      </c>
      <c r="C132" s="147" t="str">
        <f>'Crisis Indicator Data'!C129</f>
        <v>VEN001</v>
      </c>
      <c r="D132" s="147" t="str">
        <f>'Crisis Indicator Data'!D129</f>
        <v>Venezuela</v>
      </c>
      <c r="E132" s="147" t="str">
        <f>'Crisis Indicator Data'!E129</f>
        <v>VEN</v>
      </c>
      <c r="F132" s="153">
        <f>IF('Crisis Indicator Data'!Q129="x","x",('Crisis Indicator Data'!Q129/1000000))</f>
        <v>0</v>
      </c>
      <c r="G132" s="153">
        <f>IF('Crisis Indicator Data'!R129="x","x",('Crisis Indicator Data'!R129/1000000))</f>
        <v>12.61</v>
      </c>
      <c r="H132" s="153">
        <f>IF('Crisis Indicator Data'!S129="x","x",('Crisis Indicator Data'!S129/1000000))</f>
        <v>14.803000000000001</v>
      </c>
      <c r="I132" s="153">
        <f>IF('Crisis Indicator Data'!T129="x","x",('Crisis Indicator Data'!T129/1000000))</f>
        <v>0</v>
      </c>
      <c r="J132" s="153">
        <f>IF('Crisis Indicator Data'!U129="x","x",('Crisis Indicator Data'!U129/1000000))</f>
        <v>0</v>
      </c>
      <c r="K132" s="244">
        <f t="shared" si="9"/>
        <v>5</v>
      </c>
      <c r="L132" s="141">
        <f>IF(F132="x","x",(F132*1000000/VLOOKUP($C132,'Crisis Indicator Data'!$C$3:$H$198,5,FALSE)))</f>
        <v>0</v>
      </c>
      <c r="M132" s="141">
        <f>IF(G132="x","x",(G132*1000000/VLOOKUP($C132,'Crisis Indicator Data'!$C$3:$H$198,5,FALSE)))</f>
        <v>0.46001751057930834</v>
      </c>
      <c r="N132" s="141">
        <f>IF(H132="x","x",(H132*1000000/VLOOKUP($C132,'Crisis Indicator Data'!$C$3:$H$198,5,FALSE)))</f>
        <v>0.54001896979425068</v>
      </c>
      <c r="O132" s="141">
        <f>IF(I132="x","x",(I132*1000000/VLOOKUP($C132,'Crisis Indicator Data'!$C$3:$H$198,5,FALSE)))</f>
        <v>0</v>
      </c>
      <c r="P132" s="141">
        <f>IF(J132="x","x",(J132*1000000/VLOOKUP($C132,'Crisis Indicator Data'!$C$3:$H$198,5,FALSE)))</f>
        <v>0</v>
      </c>
      <c r="Q132" s="238">
        <f t="shared" si="10"/>
        <v>3</v>
      </c>
      <c r="R132" s="238">
        <f t="shared" si="11"/>
        <v>4</v>
      </c>
    </row>
    <row r="133" spans="1:19" x14ac:dyDescent="0.35">
      <c r="A133" s="146" t="str">
        <f>'Crisis Indicator Data'!A130</f>
        <v>Conflict in Yemen</v>
      </c>
      <c r="B133" s="147" t="str">
        <f>'Crisis Indicator Data'!B130</f>
        <v>Complex crisis</v>
      </c>
      <c r="C133" s="147" t="str">
        <f>'Crisis Indicator Data'!C130</f>
        <v>YEM001</v>
      </c>
      <c r="D133" s="147" t="str">
        <f>'Crisis Indicator Data'!D130</f>
        <v>Yemen</v>
      </c>
      <c r="E133" s="147" t="str">
        <f>'Crisis Indicator Data'!E130</f>
        <v>YEM</v>
      </c>
      <c r="F133" s="153">
        <f>IF('Crisis Indicator Data'!Q130="x","x",('Crisis Indicator Data'!Q130/1000000))</f>
        <v>3.6</v>
      </c>
      <c r="G133" s="153">
        <f>IF('Crisis Indicator Data'!R130="x","x",('Crisis Indicator Data'!R130/1000000))</f>
        <v>6.4</v>
      </c>
      <c r="H133" s="153">
        <f>IF('Crisis Indicator Data'!S130="x","x",('Crisis Indicator Data'!S130/1000000))</f>
        <v>8.4</v>
      </c>
      <c r="I133" s="153">
        <f>IF('Crisis Indicator Data'!T130="x","x",('Crisis Indicator Data'!T130/1000000))</f>
        <v>8.9</v>
      </c>
      <c r="J133" s="153">
        <f>IF('Crisis Indicator Data'!U130="x","x",('Crisis Indicator Data'!U130/1000000))</f>
        <v>3.4</v>
      </c>
      <c r="K133" s="244">
        <f t="shared" si="9"/>
        <v>5</v>
      </c>
      <c r="L133" s="141">
        <f>IF(F133="x","x",(F133*1000000/VLOOKUP($C133,'Crisis Indicator Data'!$C$3:$H$198,5,FALSE)))</f>
        <v>0.11726384364820847</v>
      </c>
      <c r="M133" s="141">
        <f>IF(G133="x","x",(G133*1000000/VLOOKUP($C133,'Crisis Indicator Data'!$C$3:$H$198,5,FALSE)))</f>
        <v>0.20846905537459284</v>
      </c>
      <c r="N133" s="141">
        <f>IF(H133="x","x",(H133*1000000/VLOOKUP($C133,'Crisis Indicator Data'!$C$3:$H$198,5,FALSE)))</f>
        <v>0.2736156351791531</v>
      </c>
      <c r="O133" s="141">
        <f>IF(I133="x","x",(I133*1000000/VLOOKUP($C133,'Crisis Indicator Data'!$C$3:$H$198,5,FALSE)))</f>
        <v>0.28990228013029318</v>
      </c>
      <c r="P133" s="141">
        <f>IF(J133="x","x",(J133*1000000/VLOOKUP($C133,'Crisis Indicator Data'!$C$3:$H$198,5,FALSE)))</f>
        <v>0.11074918566775244</v>
      </c>
      <c r="Q133" s="238">
        <f t="shared" si="10"/>
        <v>5</v>
      </c>
      <c r="R133" s="238">
        <f t="shared" si="11"/>
        <v>5</v>
      </c>
    </row>
    <row r="134" spans="1:19" x14ac:dyDescent="0.35">
      <c r="A134" s="146" t="str">
        <f>'Crisis Indicator Data'!A131</f>
        <v>Mixed migration flows in Yemen</v>
      </c>
      <c r="B134" s="147" t="str">
        <f>'Crisis Indicator Data'!B131</f>
        <v>International displacement</v>
      </c>
      <c r="C134" s="147" t="str">
        <f>'Crisis Indicator Data'!C131</f>
        <v>YEM002</v>
      </c>
      <c r="D134" s="147" t="str">
        <f>'Crisis Indicator Data'!D131</f>
        <v>Yemen</v>
      </c>
      <c r="E134" s="147" t="str">
        <f>'Crisis Indicator Data'!E131</f>
        <v>YEM</v>
      </c>
      <c r="F134" s="153">
        <f>IF('Crisis Indicator Data'!Q131="x","x",('Crisis Indicator Data'!Q131/1000000))</f>
        <v>3.6</v>
      </c>
      <c r="G134" s="153">
        <f>IF('Crisis Indicator Data'!R131="x","x",('Crisis Indicator Data'!R131/1000000))</f>
        <v>6.4</v>
      </c>
      <c r="H134" s="153">
        <f>IF('Crisis Indicator Data'!S131="x","x",('Crisis Indicator Data'!S131/1000000))</f>
        <v>8.4</v>
      </c>
      <c r="I134" s="153">
        <f>IF('Crisis Indicator Data'!T131="x","x",('Crisis Indicator Data'!T131/1000000))</f>
        <v>8.9</v>
      </c>
      <c r="J134" s="153">
        <f>IF('Crisis Indicator Data'!U131="x","x",('Crisis Indicator Data'!U131/1000000))</f>
        <v>3.4</v>
      </c>
      <c r="K134" s="244">
        <f t="shared" ref="K134:K136" si="12">IF(H134="x","x",IF(SUM(H134:J134)=0,0,IF(LOG(SUM(H134:J134)*1000000)&lt;$K$4,0,IF(LOG(SUM(H134:J134)*1000000)&gt;$K$3,5,ROUND(5-(K$3-LOG(SUM(H134:J134)*1000000))/(K$3-K$4)*5,1)))))</f>
        <v>5</v>
      </c>
      <c r="L134" s="141">
        <f>IF(F134="x","x",(F134*1000000/VLOOKUP($C134,'Crisis Indicator Data'!$C$3:$H$198,5,FALSE)))</f>
        <v>0.11726384364820847</v>
      </c>
      <c r="M134" s="141">
        <f>IF(G134="x","x",(G134*1000000/VLOOKUP($C134,'Crisis Indicator Data'!$C$3:$H$198,5,FALSE)))</f>
        <v>0.20846905537459284</v>
      </c>
      <c r="N134" s="141">
        <f>IF(H134="x","x",(H134*1000000/VLOOKUP($C134,'Crisis Indicator Data'!$C$3:$H$198,5,FALSE)))</f>
        <v>0.2736156351791531</v>
      </c>
      <c r="O134" s="141">
        <f>IF(I134="x","x",(I134*1000000/VLOOKUP($C134,'Crisis Indicator Data'!$C$3:$H$198,5,FALSE)))</f>
        <v>0.28990228013029318</v>
      </c>
      <c r="P134" s="141">
        <f>IF(J134="x","x",(J134*1000000/VLOOKUP($C134,'Crisis Indicator Data'!$C$3:$H$198,5,FALSE)))</f>
        <v>0.11074918566775244</v>
      </c>
      <c r="Q134" s="238">
        <f t="shared" ref="Q134:Q136" si="13">IF(N134="x","x",IF(OR(L134&gt;=$L$3,M134&gt;=$M$3,N134&gt;=$N$3,O134&gt;=$O$3,P134&gt;=$P$3),(IF(P134&gt;=$P$3,5,IF((O134+P134)&gt;=$O$3,4,IF((O134+P134+N134)&gt;=$N$3,3,IF((O134+P134+N134+M134)&gt;=$M$3,2,1)))))))</f>
        <v>5</v>
      </c>
      <c r="R134" s="238">
        <f t="shared" ref="R134:R136" si="14">IF(Q134="x","x",(AVERAGE(K134,Q134)))</f>
        <v>5</v>
      </c>
    </row>
    <row r="135" spans="1:19" x14ac:dyDescent="0.35">
      <c r="A135" s="146" t="str">
        <f>'Crisis Indicator Data'!A132</f>
        <v>Drought in Zambia</v>
      </c>
      <c r="B135" s="147" t="str">
        <f>'Crisis Indicator Data'!B132</f>
        <v>Drought</v>
      </c>
      <c r="C135" s="147" t="str">
        <f>'Crisis Indicator Data'!C132</f>
        <v>ZMB002</v>
      </c>
      <c r="D135" s="147" t="str">
        <f>'Crisis Indicator Data'!D132</f>
        <v>Zambia</v>
      </c>
      <c r="E135" s="147" t="str">
        <f>'Crisis Indicator Data'!E132</f>
        <v>ZMB</v>
      </c>
      <c r="F135" s="153">
        <f>IF('Crisis Indicator Data'!Q132="x","x",('Crisis Indicator Data'!Q132/1000000))</f>
        <v>6.25</v>
      </c>
      <c r="G135" s="153">
        <f>IF('Crisis Indicator Data'!R132="x","x",('Crisis Indicator Data'!R132/1000000))</f>
        <v>4.4379999999999997</v>
      </c>
      <c r="H135" s="153">
        <f>IF('Crisis Indicator Data'!S132="x","x",('Crisis Indicator Data'!S132/1000000))</f>
        <v>1.175</v>
      </c>
      <c r="I135" s="153">
        <f>IF('Crisis Indicator Data'!T132="x","x",('Crisis Indicator Data'!T132/1000000))</f>
        <v>0</v>
      </c>
      <c r="J135" s="153">
        <f>IF('Crisis Indicator Data'!U132="x","x",('Crisis Indicator Data'!U132/1000000))</f>
        <v>0</v>
      </c>
      <c r="K135" s="244">
        <f t="shared" si="12"/>
        <v>3.5</v>
      </c>
      <c r="L135" s="141">
        <f>IF(F135="x","x",(F135*1000000/VLOOKUP($C135,'Crisis Indicator Data'!$C$3:$H$198,5,FALSE)))</f>
        <v>0.52684818342746353</v>
      </c>
      <c r="M135" s="141">
        <f>IF(G135="x","x",(G135*1000000/VLOOKUP($C135,'Crisis Indicator Data'!$C$3:$H$198,5,FALSE)))</f>
        <v>0.37410435808817333</v>
      </c>
      <c r="N135" s="141">
        <f>IF(H135="x","x",(H135*1000000/VLOOKUP($C135,'Crisis Indicator Data'!$C$3:$H$198,5,FALSE)))</f>
        <v>9.9047458484363152E-2</v>
      </c>
      <c r="O135" s="141">
        <f>IF(I135="x","x",(I135*1000000/VLOOKUP($C135,'Crisis Indicator Data'!$C$3:$H$198,5,FALSE)))</f>
        <v>0</v>
      </c>
      <c r="P135" s="141">
        <f>IF(J135="x","x",(J135*1000000/VLOOKUP($C135,'Crisis Indicator Data'!$C$3:$H$198,5,FALSE)))</f>
        <v>0</v>
      </c>
      <c r="Q135" s="238">
        <f t="shared" si="13"/>
        <v>3</v>
      </c>
      <c r="R135" s="238">
        <f t="shared" si="14"/>
        <v>3.25</v>
      </c>
    </row>
    <row r="136" spans="1:19" x14ac:dyDescent="0.35">
      <c r="A136" s="146" t="str">
        <f>'Crisis Indicator Data'!A133</f>
        <v>Complex crisis in Zimbabwe</v>
      </c>
      <c r="B136" s="147" t="str">
        <f>'Crisis Indicator Data'!B133</f>
        <v>Complex crisis</v>
      </c>
      <c r="C136" s="147" t="str">
        <f>'Crisis Indicator Data'!C133</f>
        <v>ZWE001</v>
      </c>
      <c r="D136" s="147" t="str">
        <f>'Crisis Indicator Data'!D133</f>
        <v>Zimbabwe</v>
      </c>
      <c r="E136" s="147" t="str">
        <f>'Crisis Indicator Data'!E133</f>
        <v>ZWE</v>
      </c>
      <c r="F136" s="153">
        <f>IF('Crisis Indicator Data'!Q133="x","x",('Crisis Indicator Data'!Q133/1000000))</f>
        <v>5.851</v>
      </c>
      <c r="G136" s="153">
        <f>IF('Crisis Indicator Data'!R133="x","x",('Crisis Indicator Data'!R133/1000000))</f>
        <v>2.9060000000000001</v>
      </c>
      <c r="H136" s="153">
        <f>IF('Crisis Indicator Data'!S133="x","x",('Crisis Indicator Data'!S133/1000000))</f>
        <v>6.734</v>
      </c>
      <c r="I136" s="153">
        <f>IF('Crisis Indicator Data'!T133="x","x",('Crisis Indicator Data'!T133/1000000))</f>
        <v>6.6000000000000003E-2</v>
      </c>
      <c r="J136" s="153">
        <f>IF('Crisis Indicator Data'!U133="x","x",('Crisis Indicator Data'!U133/1000000))</f>
        <v>0</v>
      </c>
      <c r="K136" s="244">
        <f t="shared" si="12"/>
        <v>4.7</v>
      </c>
      <c r="L136" s="141">
        <f>IF(F136="x","x",(F136*1000000/VLOOKUP($C136,'Crisis Indicator Data'!$C$3:$H$198,5,FALSE)))</f>
        <v>0.37610079064086904</v>
      </c>
      <c r="M136" s="141">
        <f>IF(G136="x","x",(G136*1000000/VLOOKUP($C136,'Crisis Indicator Data'!$C$3:$H$198,5,FALSE)))</f>
        <v>0.18679694028411647</v>
      </c>
      <c r="N136" s="141">
        <f>IF(H136="x","x",(H136*1000000/VLOOKUP($C136,'Crisis Indicator Data'!$C$3:$H$198,5,FALSE)))</f>
        <v>0.43285980587516876</v>
      </c>
      <c r="O136" s="141">
        <f>IF(I136="x","x",(I136*1000000/VLOOKUP($C136,'Crisis Indicator Data'!$C$3:$H$198,5,FALSE)))</f>
        <v>4.2424631998457286E-3</v>
      </c>
      <c r="P136" s="141">
        <f>IF(J136="x","x",(J136*1000000/VLOOKUP($C136,'Crisis Indicator Data'!$C$3:$H$198,5,FALSE)))</f>
        <v>0</v>
      </c>
      <c r="Q136" s="238">
        <f t="shared" si="13"/>
        <v>3</v>
      </c>
      <c r="R136" s="238">
        <f t="shared" si="14"/>
        <v>3.85</v>
      </c>
    </row>
    <row r="137" spans="1:19" x14ac:dyDescent="0.35">
      <c r="J137"/>
      <c r="K137"/>
      <c r="L137"/>
      <c r="M137"/>
      <c r="N137"/>
      <c r="O137"/>
      <c r="P137"/>
      <c r="Q137"/>
      <c r="R137"/>
      <c r="S137"/>
    </row>
    <row r="138" spans="1:19" x14ac:dyDescent="0.35">
      <c r="J138"/>
      <c r="K138"/>
      <c r="L138"/>
      <c r="M138"/>
      <c r="N138"/>
      <c r="O138"/>
      <c r="P138"/>
      <c r="Q138"/>
      <c r="R138"/>
      <c r="S138"/>
    </row>
    <row r="139" spans="1:19" x14ac:dyDescent="0.35">
      <c r="J139"/>
      <c r="K139"/>
      <c r="L139"/>
      <c r="M139"/>
      <c r="N139"/>
      <c r="O139"/>
      <c r="P139"/>
      <c r="Q139"/>
      <c r="R139"/>
      <c r="S139"/>
    </row>
    <row r="140" spans="1:19" x14ac:dyDescent="0.35">
      <c r="J140"/>
      <c r="K140"/>
      <c r="L140"/>
      <c r="M140"/>
      <c r="N140"/>
      <c r="O140"/>
      <c r="P140"/>
      <c r="Q140"/>
      <c r="R140"/>
      <c r="S140"/>
    </row>
    <row r="141" spans="1:19" x14ac:dyDescent="0.35">
      <c r="J141"/>
      <c r="K141"/>
      <c r="L141"/>
      <c r="M141"/>
      <c r="N141"/>
      <c r="O141"/>
      <c r="P141"/>
      <c r="Q141"/>
      <c r="R141"/>
      <c r="S141"/>
    </row>
    <row r="142" spans="1:19" x14ac:dyDescent="0.35">
      <c r="J142"/>
      <c r="K142"/>
      <c r="L142"/>
      <c r="M142"/>
      <c r="N142"/>
      <c r="O142"/>
      <c r="P142"/>
      <c r="Q142"/>
      <c r="R142"/>
      <c r="S142"/>
    </row>
    <row r="143" spans="1:19" x14ac:dyDescent="0.35">
      <c r="J143"/>
      <c r="K143"/>
      <c r="L143"/>
      <c r="M143"/>
      <c r="N143"/>
      <c r="O143"/>
      <c r="P143"/>
      <c r="Q143"/>
      <c r="R143"/>
      <c r="S143"/>
    </row>
    <row r="144" spans="1:19" x14ac:dyDescent="0.35">
      <c r="J144"/>
      <c r="K144"/>
      <c r="L144"/>
      <c r="M144"/>
      <c r="N144"/>
      <c r="O144"/>
      <c r="P144"/>
      <c r="Q144"/>
      <c r="R144"/>
      <c r="S144"/>
    </row>
    <row r="145" spans="10:19" x14ac:dyDescent="0.35">
      <c r="J145"/>
      <c r="K145"/>
      <c r="L145"/>
      <c r="M145"/>
      <c r="N145"/>
      <c r="O145"/>
      <c r="P145"/>
      <c r="Q145"/>
      <c r="R145"/>
      <c r="S145"/>
    </row>
    <row r="146" spans="10:19" x14ac:dyDescent="0.35">
      <c r="J146"/>
      <c r="K146"/>
      <c r="L146"/>
      <c r="M146"/>
      <c r="N146"/>
      <c r="O146"/>
      <c r="P146"/>
      <c r="Q146"/>
      <c r="R146"/>
      <c r="S146"/>
    </row>
    <row r="147" spans="10:19" x14ac:dyDescent="0.35">
      <c r="J147"/>
      <c r="K147"/>
      <c r="L147"/>
      <c r="M147"/>
      <c r="N147"/>
      <c r="O147"/>
      <c r="P147"/>
      <c r="Q147"/>
      <c r="R147"/>
      <c r="S147"/>
    </row>
    <row r="148" spans="10:19" x14ac:dyDescent="0.35">
      <c r="J148"/>
      <c r="K148"/>
      <c r="L148"/>
      <c r="M148"/>
      <c r="N148"/>
      <c r="O148"/>
      <c r="P148"/>
      <c r="Q148"/>
      <c r="R148"/>
      <c r="S148"/>
    </row>
    <row r="149" spans="10:19" x14ac:dyDescent="0.35">
      <c r="J149"/>
      <c r="K149"/>
      <c r="L149"/>
      <c r="M149"/>
      <c r="N149"/>
      <c r="O149"/>
      <c r="P149"/>
      <c r="Q149"/>
      <c r="R149"/>
      <c r="S149"/>
    </row>
    <row r="150" spans="10:19" x14ac:dyDescent="0.35">
      <c r="J150"/>
      <c r="K150"/>
      <c r="L150"/>
      <c r="M150"/>
      <c r="N150"/>
      <c r="O150"/>
      <c r="P150"/>
      <c r="Q150"/>
      <c r="R150"/>
      <c r="S150"/>
    </row>
  </sheetData>
  <mergeCells count="1">
    <mergeCell ref="A1:R1"/>
  </mergeCells>
  <conditionalFormatting sqref="K6:K136">
    <cfRule type="cellIs" dxfId="326" priority="21" stopIfTrue="1" operator="between">
      <formula>7.1</formula>
      <formula>10</formula>
    </cfRule>
    <cfRule type="cellIs" dxfId="325" priority="22" stopIfTrue="1" operator="between">
      <formula>5.4</formula>
      <formula>7</formula>
    </cfRule>
    <cfRule type="cellIs" dxfId="324" priority="23" stopIfTrue="1" operator="between">
      <formula>3.5</formula>
      <formula>5.3</formula>
    </cfRule>
    <cfRule type="cellIs" dxfId="323" priority="24" stopIfTrue="1" operator="between">
      <formula>1.8</formula>
      <formula>3.4</formula>
    </cfRule>
    <cfRule type="cellIs" dxfId="322" priority="25" stopIfTrue="1" operator="between">
      <formula>0</formula>
      <formula>1.7</formula>
    </cfRule>
  </conditionalFormatting>
  <conditionalFormatting sqref="Q6:Q136">
    <cfRule type="cellIs" dxfId="321" priority="16" stopIfTrue="1" operator="between">
      <formula>7.1</formula>
      <formula>10</formula>
    </cfRule>
    <cfRule type="cellIs" dxfId="320" priority="17" stopIfTrue="1" operator="between">
      <formula>5.4</formula>
      <formula>7</formula>
    </cfRule>
    <cfRule type="cellIs" dxfId="319" priority="18" stopIfTrue="1" operator="between">
      <formula>3.5</formula>
      <formula>5.3</formula>
    </cfRule>
    <cfRule type="cellIs" dxfId="318" priority="19" stopIfTrue="1" operator="between">
      <formula>1.8</formula>
      <formula>3.4</formula>
    </cfRule>
    <cfRule type="cellIs" dxfId="317" priority="20" stopIfTrue="1" operator="between">
      <formula>0</formula>
      <formula>1.7</formula>
    </cfRule>
  </conditionalFormatting>
  <conditionalFormatting sqref="R6:R136">
    <cfRule type="cellIs" dxfId="316" priority="6" stopIfTrue="1" operator="between">
      <formula>5</formula>
      <formula>5.9</formula>
    </cfRule>
    <cfRule type="cellIs" dxfId="315" priority="7" stopIfTrue="1" operator="between">
      <formula>4</formula>
      <formula>4.9</formula>
    </cfRule>
    <cfRule type="cellIs" dxfId="314" priority="8" stopIfTrue="1" operator="between">
      <formula>3</formula>
      <formula>3.9</formula>
    </cfRule>
    <cfRule type="cellIs" dxfId="313" priority="9" stopIfTrue="1" operator="between">
      <formula>2</formula>
      <formula>2.9</formula>
    </cfRule>
    <cfRule type="cellIs" dxfId="312" priority="10" stopIfTrue="1" operator="between">
      <formula>0</formula>
      <formula>1.9</formula>
    </cfRule>
  </conditionalFormatting>
  <conditionalFormatting sqref="L6:P136">
    <cfRule type="cellIs" priority="4" stopIfTrue="1" operator="equal">
      <formula>"x"</formula>
    </cfRule>
    <cfRule type="cellIs" dxfId="311" priority="5"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O153"/>
  <sheetViews>
    <sheetView zoomScale="80" zoomScaleNormal="80" workbookViewId="0">
      <selection activeCell="E137" sqref="E137:AO153"/>
    </sheetView>
  </sheetViews>
  <sheetFormatPr defaultColWidth="9.453125" defaultRowHeight="14.5" x14ac:dyDescent="0.35"/>
  <cols>
    <col min="1" max="1" width="40.453125" style="208" bestFit="1" customWidth="1"/>
    <col min="2" max="2" width="25.54296875" style="208" bestFit="1" customWidth="1"/>
    <col min="3" max="3" width="11.453125" style="208" bestFit="1" customWidth="1"/>
    <col min="4" max="4" width="11.453125" style="208" customWidth="1"/>
    <col min="5" max="5" width="8.453125" style="205" customWidth="1"/>
    <col min="6" max="14" width="8.54296875" style="208" customWidth="1"/>
    <col min="15" max="15" width="8.54296875" style="206" customWidth="1"/>
    <col min="16" max="17" width="8.54296875" style="208" customWidth="1"/>
    <col min="18" max="18" width="8.54296875" style="206" customWidth="1"/>
    <col min="19" max="22" width="8.54296875" style="208" customWidth="1"/>
    <col min="23" max="24" width="8.54296875" style="206" customWidth="1"/>
    <col min="25" max="25" width="8.54296875" style="208" customWidth="1"/>
    <col min="26" max="26" width="8.54296875" style="206" customWidth="1"/>
    <col min="27" max="30" width="13" style="208" hidden="1" customWidth="1"/>
    <col min="31" max="31" width="8.54296875" style="208" hidden="1" customWidth="1"/>
    <col min="32" max="38" width="13" style="208" hidden="1" customWidth="1"/>
    <col min="39" max="40" width="8.54296875" style="206" customWidth="1"/>
    <col min="41" max="41" width="9.453125" style="208" customWidth="1"/>
    <col min="42" max="16384" width="9.453125" style="208"/>
  </cols>
  <sheetData>
    <row r="1" spans="1:40" x14ac:dyDescent="0.35">
      <c r="A1" s="289"/>
      <c r="B1" s="285"/>
      <c r="C1" s="285"/>
      <c r="D1" s="285"/>
      <c r="E1" s="290"/>
      <c r="F1" s="285"/>
      <c r="G1" s="285"/>
      <c r="H1" s="285"/>
      <c r="I1" s="285"/>
      <c r="J1" s="285"/>
      <c r="K1" s="285"/>
      <c r="L1" s="285"/>
      <c r="M1" s="285"/>
      <c r="N1" s="285"/>
      <c r="O1" s="291"/>
      <c r="P1" s="285"/>
      <c r="Q1" s="285"/>
      <c r="R1" s="291"/>
      <c r="S1" s="285"/>
      <c r="T1" s="285"/>
      <c r="U1" s="285"/>
      <c r="V1" s="285"/>
      <c r="W1" s="291"/>
      <c r="X1" s="291"/>
      <c r="Y1" s="285"/>
      <c r="Z1" s="291"/>
      <c r="AA1" s="285"/>
      <c r="AB1" s="285"/>
      <c r="AC1" s="285"/>
      <c r="AD1" s="285"/>
      <c r="AE1" s="285"/>
      <c r="AF1" s="285"/>
      <c r="AG1" s="285"/>
      <c r="AH1" s="285"/>
      <c r="AI1" s="285"/>
      <c r="AJ1" s="285"/>
      <c r="AK1" s="285"/>
      <c r="AL1" s="285"/>
      <c r="AM1" s="291"/>
      <c r="AN1" s="291"/>
    </row>
    <row r="2" spans="1:40" ht="109.5" customHeight="1" thickBot="1" x14ac:dyDescent="0.4">
      <c r="A2" s="52"/>
      <c r="B2" s="52"/>
      <c r="C2" s="56"/>
      <c r="D2" s="56"/>
      <c r="E2" s="8"/>
      <c r="F2" s="81" t="s">
        <v>6785</v>
      </c>
      <c r="G2" s="81" t="s">
        <v>6786</v>
      </c>
      <c r="H2" s="80" t="s">
        <v>6787</v>
      </c>
      <c r="I2" s="81" t="s">
        <v>6788</v>
      </c>
      <c r="J2" s="81" t="s">
        <v>6789</v>
      </c>
      <c r="K2" s="80" t="s">
        <v>6790</v>
      </c>
      <c r="L2" s="81" t="s">
        <v>6791</v>
      </c>
      <c r="M2" s="81" t="s">
        <v>6792</v>
      </c>
      <c r="N2" s="80" t="s">
        <v>6793</v>
      </c>
      <c r="O2" s="79" t="s">
        <v>6794</v>
      </c>
      <c r="P2" s="81" t="s">
        <v>6795</v>
      </c>
      <c r="Q2" s="81" t="s">
        <v>6796</v>
      </c>
      <c r="R2" s="79" t="s">
        <v>6797</v>
      </c>
      <c r="S2" s="81" t="s">
        <v>6798</v>
      </c>
      <c r="T2" s="81" t="s">
        <v>6799</v>
      </c>
      <c r="U2" s="81" t="s">
        <v>6800</v>
      </c>
      <c r="V2" s="81" t="s">
        <v>6801</v>
      </c>
      <c r="W2" s="79" t="s">
        <v>6802</v>
      </c>
      <c r="X2" s="78" t="s">
        <v>6742</v>
      </c>
      <c r="Y2" s="81" t="s">
        <v>6803</v>
      </c>
      <c r="Z2" s="79" t="s">
        <v>6804</v>
      </c>
      <c r="AA2" s="81" t="s">
        <v>3611</v>
      </c>
      <c r="AB2" s="81" t="s">
        <v>3621</v>
      </c>
      <c r="AC2" s="81" t="s">
        <v>3613</v>
      </c>
      <c r="AD2" s="81" t="s">
        <v>3623</v>
      </c>
      <c r="AE2" s="80" t="s">
        <v>6805</v>
      </c>
      <c r="AF2" s="81" t="s">
        <v>3570</v>
      </c>
      <c r="AG2" s="81" t="s">
        <v>3573</v>
      </c>
      <c r="AH2" s="80" t="s">
        <v>6806</v>
      </c>
      <c r="AI2" s="81" t="s">
        <v>3615</v>
      </c>
      <c r="AJ2" s="81" t="s">
        <v>6807</v>
      </c>
      <c r="AK2" s="81" t="s">
        <v>3617</v>
      </c>
      <c r="AL2" s="80" t="s">
        <v>6808</v>
      </c>
      <c r="AM2" s="79" t="s">
        <v>6809</v>
      </c>
      <c r="AN2" s="78" t="s">
        <v>6743</v>
      </c>
    </row>
    <row r="3" spans="1:40" x14ac:dyDescent="0.35">
      <c r="A3" s="52"/>
      <c r="B3" s="52"/>
      <c r="C3" s="56"/>
      <c r="D3" s="56"/>
      <c r="E3" s="7" t="s">
        <v>6772</v>
      </c>
      <c r="F3" s="247">
        <v>14</v>
      </c>
      <c r="G3" s="247">
        <v>10</v>
      </c>
      <c r="H3" s="247"/>
      <c r="I3" s="247">
        <v>1</v>
      </c>
      <c r="J3" s="247">
        <v>0.5</v>
      </c>
      <c r="K3" s="247"/>
      <c r="L3" s="247">
        <v>0.75</v>
      </c>
      <c r="M3" s="247">
        <v>65</v>
      </c>
      <c r="N3" s="247"/>
      <c r="O3" s="247"/>
      <c r="P3" s="247"/>
      <c r="Q3" s="68">
        <v>3000</v>
      </c>
      <c r="R3" s="247"/>
      <c r="S3" s="247">
        <v>100</v>
      </c>
      <c r="T3" s="247">
        <v>2.5</v>
      </c>
      <c r="U3" s="247">
        <v>10</v>
      </c>
      <c r="V3" s="247">
        <v>100</v>
      </c>
      <c r="W3" s="247"/>
      <c r="X3" s="247"/>
      <c r="Y3" s="247"/>
      <c r="Z3" s="247"/>
      <c r="AA3" s="247"/>
      <c r="AB3" s="247"/>
      <c r="AC3" s="247"/>
      <c r="AD3" s="247"/>
      <c r="AE3" s="247"/>
      <c r="AF3" s="247"/>
      <c r="AG3" s="247"/>
      <c r="AH3" s="247"/>
      <c r="AI3" s="247"/>
      <c r="AJ3" s="247"/>
      <c r="AK3" s="247"/>
      <c r="AL3" s="247"/>
      <c r="AM3" s="247"/>
      <c r="AN3" s="247"/>
    </row>
    <row r="4" spans="1:40" x14ac:dyDescent="0.35">
      <c r="A4" s="52"/>
      <c r="B4" s="52"/>
      <c r="C4" s="56"/>
      <c r="D4" s="56"/>
      <c r="E4" s="7" t="s">
        <v>6773</v>
      </c>
      <c r="F4" s="247">
        <v>0</v>
      </c>
      <c r="G4" s="247">
        <v>0</v>
      </c>
      <c r="H4" s="247"/>
      <c r="I4" s="247">
        <v>0</v>
      </c>
      <c r="J4" s="247">
        <v>0</v>
      </c>
      <c r="K4" s="247"/>
      <c r="L4" s="247">
        <v>0</v>
      </c>
      <c r="M4" s="247">
        <v>25</v>
      </c>
      <c r="N4" s="247"/>
      <c r="O4" s="247"/>
      <c r="P4" s="247"/>
      <c r="Q4" s="247">
        <v>1</v>
      </c>
      <c r="R4" s="247"/>
      <c r="S4" s="247">
        <v>0</v>
      </c>
      <c r="T4" s="247">
        <v>-2.5</v>
      </c>
      <c r="U4" s="247">
        <v>0</v>
      </c>
      <c r="V4" s="247">
        <v>0</v>
      </c>
      <c r="W4" s="247"/>
      <c r="X4" s="247"/>
      <c r="Y4" s="247"/>
      <c r="Z4" s="247"/>
      <c r="AA4" s="247"/>
      <c r="AB4" s="247"/>
      <c r="AC4" s="247"/>
      <c r="AD4" s="247"/>
      <c r="AE4" s="247"/>
      <c r="AF4" s="247"/>
      <c r="AG4" s="247"/>
      <c r="AH4" s="247"/>
      <c r="AI4" s="247"/>
      <c r="AJ4" s="247"/>
      <c r="AK4" s="247"/>
      <c r="AL4" s="247"/>
      <c r="AM4" s="247"/>
      <c r="AN4" s="247"/>
    </row>
    <row r="5" spans="1:40" x14ac:dyDescent="0.35">
      <c r="A5" s="23" t="s">
        <v>6726</v>
      </c>
      <c r="B5" s="23" t="s">
        <v>6810</v>
      </c>
      <c r="C5" s="23" t="s">
        <v>6728</v>
      </c>
      <c r="D5" s="23" t="s">
        <v>6729</v>
      </c>
      <c r="E5" s="24" t="s">
        <v>6774</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3" t="str">
        <f>'Crisis Indicator Data'!A3</f>
        <v>Complex crisis in Afghanistan</v>
      </c>
      <c r="B6" s="144" t="str">
        <f>'Crisis Indicator Data'!B3</f>
        <v>Complex crisis</v>
      </c>
      <c r="C6" s="144" t="str">
        <f>'Crisis Indicator Data'!C3</f>
        <v>AFG001</v>
      </c>
      <c r="D6" s="144" t="str">
        <f>'Crisis Indicator Data'!D3</f>
        <v>Afghanistan</v>
      </c>
      <c r="E6" s="145" t="str">
        <f>'Crisis Indicator Data'!E3</f>
        <v>AFG</v>
      </c>
      <c r="F6" s="241">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1">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1">
        <f t="shared" ref="H6:H37" si="0">IF(AND(F6="x",G6="x"),"x",AVERAGE(F6,G6))</f>
        <v>3.5</v>
      </c>
      <c r="I6" s="241">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1">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1">
        <f t="shared" ref="K6:K37" si="1">IF(AND(I6="x",J6="x"),"x",AVERAGE(I6,J6))</f>
        <v>1.85</v>
      </c>
      <c r="L6" s="241">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1"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1">
        <f t="shared" ref="N6:N37" si="2">IF(AND(L6="x",M6="x"),"x",AVERAGE(L6,M6))</f>
        <v>3.8</v>
      </c>
      <c r="O6" s="241">
        <f t="shared" ref="O6:O37" si="3">AVERAGE(H6,K6,N6)</f>
        <v>3.0499999999999994</v>
      </c>
      <c r="P6" s="241">
        <f>IF(B6="Regional crisis",VLOOKUP(C6,'Regional Crises'!$B$1:$R$69,12,FALSE),VLOOKUP(E6,'Country Indicator Data'!$B$4:$I$300,8,FALSE))</f>
        <v>10</v>
      </c>
      <c r="Q6" s="241">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1">
        <f t="shared" ref="R6:R37" si="4">AVERAGE(P6:Q6)</f>
        <v>7.5</v>
      </c>
      <c r="S6" s="241">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1">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1">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1">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1">
        <f t="shared" ref="W6:W37" si="5">IF(AND(S6="x",V6="x"),"x",ROUND(AVERAGE(S6,V6,T6,U6),1))</f>
        <v>3.9</v>
      </c>
      <c r="X6" s="241">
        <f t="shared" ref="X6:X37" si="6">ROUND(AVERAGE(O6,W6,R6),1)</f>
        <v>4.8</v>
      </c>
      <c r="Y6" s="248">
        <f>IF('Core Indicators'!FC3="x","x",IF('Core Indicators'!FC3&gt;=5,5,IF('Core Indicators'!FC3&gt;=4,4,IF('Core Indicators'!FC3&gt;=3,3,IF('Core Indicators'!FC3&gt;=2,2,IF('Core Indicators'!FC3&gt;=1,1,0))))))</f>
        <v>5</v>
      </c>
      <c r="Z6" s="241">
        <f t="shared" ref="Z6:Z37" si="7">Y6</f>
        <v>5</v>
      </c>
      <c r="AA6" s="248">
        <f>'Crisis Indicator Data'!Y3</f>
        <v>0</v>
      </c>
      <c r="AB6" s="248">
        <f>'Crisis Indicator Data'!Z3</f>
        <v>3</v>
      </c>
      <c r="AC6" s="248">
        <f>'Crisis Indicator Data'!AA3</f>
        <v>2</v>
      </c>
      <c r="AD6" s="248">
        <f>'Crisis Indicator Data'!AB3</f>
        <v>3</v>
      </c>
      <c r="AE6" s="248">
        <f t="shared" ref="AE6:AE37" si="8">IF(SUM(AA6:AD6)=0,0,IF(SUM(AA6,AB6,AC6,AD6)&lt;2,1,IF(SUM(AA6:AD6)&lt;6,2,IF(SUM(AA6:AD6)&lt;8,3,IF(SUM(AA6:AD6)&lt;10,4,5)))))</f>
        <v>4</v>
      </c>
      <c r="AF6" s="248">
        <f>'Crisis Indicator Data'!AC3</f>
        <v>2</v>
      </c>
      <c r="AG6" s="248">
        <f>'Crisis Indicator Data'!AD3</f>
        <v>3</v>
      </c>
      <c r="AH6" s="248">
        <f t="shared" ref="AH6:AH37" si="9">IF(SUM(AF6:AG6)=0,0,IF(SUM(AF6,AG6)=1,1,IF(SUM(AF6:AG6)&lt;3,2,IF(SUM(AF6:AG6)&lt;4,3,IF(SUM(AF6:AG6)&lt;5,4,5)))))</f>
        <v>5</v>
      </c>
      <c r="AI6" s="248">
        <f>'Crisis Indicator Data'!AE3</f>
        <v>3</v>
      </c>
      <c r="AJ6" s="248">
        <f>'Crisis Indicator Data'!AF3</f>
        <v>3</v>
      </c>
      <c r="AK6" s="248">
        <f>'Crisis Indicator Data'!AG3</f>
        <v>3</v>
      </c>
      <c r="AL6" s="248">
        <f t="shared" ref="AL6:AL37" si="10">IF(SUM(AI6:AK6)=0,0,IF(SUM(AI6:AK6)=1,1,IF(SUM(AI6:AK6)&lt;3,2,IF(SUM(AI6:AK6)&lt;5,3,IF(SUM(AI6:AK6)&lt;7,4,5)))))</f>
        <v>5</v>
      </c>
      <c r="AM6" s="241">
        <f t="shared" ref="AM6:AM37" si="11">IF(AA6=3,5,ROUND(AVERAGE(AE6,AH6,AL6),0))</f>
        <v>5</v>
      </c>
      <c r="AN6" s="241">
        <f t="shared" ref="AN6:AN37" si="12">IF(AND(Z6="x",AM6="x"),"x",ROUND(AVERAGE(Z6,AM6),1))</f>
        <v>5</v>
      </c>
    </row>
    <row r="7" spans="1:40" ht="13.5" customHeight="1" x14ac:dyDescent="0.35">
      <c r="A7" s="143" t="str">
        <f>'Crisis Indicator Data'!A4</f>
        <v>Nagorno-Karabakh Conflict in Armenia</v>
      </c>
      <c r="B7" s="144" t="str">
        <f>'Crisis Indicator Data'!B4</f>
        <v>Conflict</v>
      </c>
      <c r="C7" s="144" t="str">
        <f>'Crisis Indicator Data'!C4</f>
        <v>ARM002</v>
      </c>
      <c r="D7" s="144" t="str">
        <f>'Crisis Indicator Data'!D4</f>
        <v>Armenia</v>
      </c>
      <c r="E7" s="145" t="str">
        <f>'Crisis Indicator Data'!E4</f>
        <v>ARM</v>
      </c>
      <c r="F7" s="241">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2.9</v>
      </c>
      <c r="G7" s="241">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1.5</v>
      </c>
      <c r="H7" s="241">
        <f t="shared" si="0"/>
        <v>2.2000000000000002</v>
      </c>
      <c r="I7" s="241">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0.2</v>
      </c>
      <c r="J7" s="241">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0.2</v>
      </c>
      <c r="K7" s="241">
        <f t="shared" si="1"/>
        <v>0.2</v>
      </c>
      <c r="L7" s="241">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1.7</v>
      </c>
      <c r="M7" s="241">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0.6</v>
      </c>
      <c r="N7" s="241">
        <f t="shared" si="2"/>
        <v>1.1499999999999999</v>
      </c>
      <c r="O7" s="241">
        <f t="shared" si="3"/>
        <v>1.1833333333333333</v>
      </c>
      <c r="P7" s="241">
        <f>IF(B7="Regional crisis",VLOOKUP(C7,'Regional Crises'!$B$1:$R$69,12,FALSE),VLOOKUP(E7,'Country Indicator Data'!$B$4:$I$300,8,FALSE))</f>
        <v>6</v>
      </c>
      <c r="Q7" s="241">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v>
      </c>
      <c r="R7" s="241">
        <f t="shared" si="4"/>
        <v>3</v>
      </c>
      <c r="S7" s="241">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2.9</v>
      </c>
      <c r="T7" s="241">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2.6</v>
      </c>
      <c r="U7" s="241">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v>
      </c>
      <c r="V7" s="241">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2.4</v>
      </c>
      <c r="W7" s="241">
        <f t="shared" si="5"/>
        <v>2.5</v>
      </c>
      <c r="X7" s="241">
        <f t="shared" si="6"/>
        <v>2.2000000000000002</v>
      </c>
      <c r="Y7" s="248">
        <f>IF('Core Indicators'!FC4="x","x",IF('Core Indicators'!FC4&gt;=5,5,IF('Core Indicators'!FC4&gt;=4,4,IF('Core Indicators'!FC4&gt;=3,3,IF('Core Indicators'!FC4&gt;=2,2,IF('Core Indicators'!FC4&gt;=1,1,0))))))</f>
        <v>2</v>
      </c>
      <c r="Z7" s="241">
        <f t="shared" si="7"/>
        <v>2</v>
      </c>
      <c r="AA7" s="248">
        <f>'Crisis Indicator Data'!Y4</f>
        <v>0</v>
      </c>
      <c r="AB7" s="248">
        <f>'Crisis Indicator Data'!Z4</f>
        <v>0</v>
      </c>
      <c r="AC7" s="248">
        <f>'Crisis Indicator Data'!AA4</f>
        <v>0</v>
      </c>
      <c r="AD7" s="248">
        <f>'Crisis Indicator Data'!AB4</f>
        <v>0</v>
      </c>
      <c r="AE7" s="248">
        <f t="shared" si="8"/>
        <v>0</v>
      </c>
      <c r="AF7" s="248">
        <f>'Crisis Indicator Data'!AC4</f>
        <v>0</v>
      </c>
      <c r="AG7" s="248">
        <f>'Crisis Indicator Data'!AD4</f>
        <v>0</v>
      </c>
      <c r="AH7" s="248">
        <f t="shared" si="9"/>
        <v>0</v>
      </c>
      <c r="AI7" s="248">
        <f>'Crisis Indicator Data'!AE4</f>
        <v>0</v>
      </c>
      <c r="AJ7" s="248">
        <f>'Crisis Indicator Data'!AF4</f>
        <v>2</v>
      </c>
      <c r="AK7" s="248">
        <f>'Crisis Indicator Data'!AG4</f>
        <v>0</v>
      </c>
      <c r="AL7" s="248">
        <f t="shared" si="10"/>
        <v>2</v>
      </c>
      <c r="AM7" s="241">
        <f t="shared" si="11"/>
        <v>1</v>
      </c>
      <c r="AN7" s="241">
        <f t="shared" si="12"/>
        <v>1.5</v>
      </c>
    </row>
    <row r="8" spans="1:40" ht="13.5" customHeight="1" x14ac:dyDescent="0.35">
      <c r="A8" s="143" t="str">
        <f>'Crisis Indicator Data'!A5</f>
        <v>Nagorno-Karabakh conflict in Azerbaijan</v>
      </c>
      <c r="B8" s="144" t="str">
        <f>'Crisis Indicator Data'!B5</f>
        <v>Conflict</v>
      </c>
      <c r="C8" s="144" t="str">
        <f>'Crisis Indicator Data'!C5</f>
        <v>AZE002</v>
      </c>
      <c r="D8" s="144" t="str">
        <f>'Crisis Indicator Data'!D5</f>
        <v>Azerbaijan</v>
      </c>
      <c r="E8" s="145" t="str">
        <f>'Crisis Indicator Data'!E5</f>
        <v>AZE</v>
      </c>
      <c r="F8" s="241">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1">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3.3</v>
      </c>
      <c r="H8" s="241">
        <f t="shared" si="0"/>
        <v>3.45</v>
      </c>
      <c r="I8" s="241">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0.8</v>
      </c>
      <c r="J8" s="241">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0.6</v>
      </c>
      <c r="K8" s="241">
        <f t="shared" si="1"/>
        <v>0.7</v>
      </c>
      <c r="L8" s="241">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2.1</v>
      </c>
      <c r="M8" s="241">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0.2</v>
      </c>
      <c r="N8" s="241">
        <f t="shared" si="2"/>
        <v>1.1500000000000001</v>
      </c>
      <c r="O8" s="241">
        <f t="shared" si="3"/>
        <v>1.7666666666666668</v>
      </c>
      <c r="P8" s="241">
        <f>IF(B8="Regional crisis",VLOOKUP(C8,'Regional Crises'!$B$1:$R$69,12,FALSE),VLOOKUP(E8,'Country Indicator Data'!$B$4:$I$300,8,FALSE))</f>
        <v>10</v>
      </c>
      <c r="Q8" s="241">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2.8</v>
      </c>
      <c r="R8" s="241">
        <f t="shared" si="4"/>
        <v>6.4</v>
      </c>
      <c r="S8" s="241">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3.5</v>
      </c>
      <c r="T8" s="241">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3.1</v>
      </c>
      <c r="U8" s="241">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3.5</v>
      </c>
      <c r="V8" s="241">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4.5</v>
      </c>
      <c r="W8" s="241">
        <f t="shared" si="5"/>
        <v>3.7</v>
      </c>
      <c r="X8" s="241">
        <f t="shared" si="6"/>
        <v>4</v>
      </c>
      <c r="Y8" s="248">
        <f>IF('Core Indicators'!FC5="x","x",IF('Core Indicators'!FC5&gt;=5,5,IF('Core Indicators'!FC5&gt;=4,4,IF('Core Indicators'!FC5&gt;=3,3,IF('Core Indicators'!FC5&gt;=2,2,IF('Core Indicators'!FC5&gt;=1,1,0))))))</f>
        <v>3</v>
      </c>
      <c r="Z8" s="241">
        <f t="shared" si="7"/>
        <v>3</v>
      </c>
      <c r="AA8" s="248">
        <f>'Crisis Indicator Data'!Y5</f>
        <v>2</v>
      </c>
      <c r="AB8" s="248">
        <f>'Crisis Indicator Data'!Z5</f>
        <v>0</v>
      </c>
      <c r="AC8" s="248">
        <f>'Crisis Indicator Data'!AA5</f>
        <v>1</v>
      </c>
      <c r="AD8" s="248">
        <f>'Crisis Indicator Data'!AB5</f>
        <v>0</v>
      </c>
      <c r="AE8" s="248">
        <f t="shared" si="8"/>
        <v>2</v>
      </c>
      <c r="AF8" s="248">
        <f>'Crisis Indicator Data'!AC5</f>
        <v>0</v>
      </c>
      <c r="AG8" s="248">
        <f>'Crisis Indicator Data'!AD5</f>
        <v>0</v>
      </c>
      <c r="AH8" s="248">
        <f t="shared" si="9"/>
        <v>0</v>
      </c>
      <c r="AI8" s="248">
        <f>'Crisis Indicator Data'!AE5</f>
        <v>1</v>
      </c>
      <c r="AJ8" s="248">
        <f>'Crisis Indicator Data'!AF5</f>
        <v>3</v>
      </c>
      <c r="AK8" s="248">
        <f>'Crisis Indicator Data'!AG5</f>
        <v>1</v>
      </c>
      <c r="AL8" s="248">
        <f t="shared" si="10"/>
        <v>4</v>
      </c>
      <c r="AM8" s="241">
        <f t="shared" si="11"/>
        <v>2</v>
      </c>
      <c r="AN8" s="241">
        <f t="shared" si="12"/>
        <v>2.5</v>
      </c>
    </row>
    <row r="9" spans="1:40" ht="13.5" customHeight="1" x14ac:dyDescent="0.35">
      <c r="A9" s="143" t="str">
        <f>'Crisis Indicator Data'!A6</f>
        <v>Complex in Burundi</v>
      </c>
      <c r="B9" s="144" t="str">
        <f>'Crisis Indicator Data'!B6</f>
        <v>Complex crisis</v>
      </c>
      <c r="C9" s="144" t="str">
        <f>'Crisis Indicator Data'!C6</f>
        <v>BDI001</v>
      </c>
      <c r="D9" s="144" t="str">
        <f>'Crisis Indicator Data'!D6</f>
        <v>Burundi</v>
      </c>
      <c r="E9" s="145" t="str">
        <f>'Crisis Indicator Data'!E6</f>
        <v>BDI</v>
      </c>
      <c r="F9" s="241">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241">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241">
        <f t="shared" si="0"/>
        <v>2.6500000000000004</v>
      </c>
      <c r="I9" s="241">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241">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241">
        <f t="shared" si="1"/>
        <v>0.65</v>
      </c>
      <c r="L9" s="241">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241">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241">
        <f t="shared" si="2"/>
        <v>2.6</v>
      </c>
      <c r="O9" s="241">
        <f t="shared" si="3"/>
        <v>1.9666666666666668</v>
      </c>
      <c r="P9" s="241">
        <f>IF(B9="Regional crisis",VLOOKUP(C9,'Regional Crises'!$B$1:$R$69,12,FALSE),VLOOKUP(E9,'Country Indicator Data'!$B$4:$I$300,8,FALSE))</f>
        <v>6</v>
      </c>
      <c r="Q9" s="241">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3.4</v>
      </c>
      <c r="R9" s="241">
        <f t="shared" si="4"/>
        <v>4.7</v>
      </c>
      <c r="S9" s="241">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4.0999999999999996</v>
      </c>
      <c r="T9" s="241">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3.9</v>
      </c>
      <c r="U9" s="241">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3.8</v>
      </c>
      <c r="V9" s="241">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4.4000000000000004</v>
      </c>
      <c r="W9" s="241">
        <f t="shared" si="5"/>
        <v>4.0999999999999996</v>
      </c>
      <c r="X9" s="241">
        <f t="shared" si="6"/>
        <v>3.6</v>
      </c>
      <c r="Y9" s="248">
        <f>IF('Core Indicators'!FC6="x","x",IF('Core Indicators'!FC6&gt;=5,5,IF('Core Indicators'!FC6&gt;=4,4,IF('Core Indicators'!FC6&gt;=3,3,IF('Core Indicators'!FC6&gt;=2,2,IF('Core Indicators'!FC6&gt;=1,1,0))))))</f>
        <v>5</v>
      </c>
      <c r="Z9" s="241">
        <f t="shared" si="7"/>
        <v>5</v>
      </c>
      <c r="AA9" s="248">
        <f>'Crisis Indicator Data'!Y6</f>
        <v>0</v>
      </c>
      <c r="AB9" s="248">
        <f>'Crisis Indicator Data'!Z6</f>
        <v>2</v>
      </c>
      <c r="AC9" s="248">
        <f>'Crisis Indicator Data'!AA6</f>
        <v>0</v>
      </c>
      <c r="AD9" s="248">
        <f>'Crisis Indicator Data'!AB6</f>
        <v>0</v>
      </c>
      <c r="AE9" s="248">
        <f t="shared" si="8"/>
        <v>2</v>
      </c>
      <c r="AF9" s="248">
        <f>'Crisis Indicator Data'!AC6</f>
        <v>0</v>
      </c>
      <c r="AG9" s="248">
        <f>'Crisis Indicator Data'!AD6</f>
        <v>0</v>
      </c>
      <c r="AH9" s="248">
        <f t="shared" si="9"/>
        <v>0</v>
      </c>
      <c r="AI9" s="248">
        <f>'Crisis Indicator Data'!AE6</f>
        <v>0</v>
      </c>
      <c r="AJ9" s="248">
        <f>'Crisis Indicator Data'!AF6</f>
        <v>0</v>
      </c>
      <c r="AK9" s="248">
        <f>'Crisis Indicator Data'!AG6</f>
        <v>3</v>
      </c>
      <c r="AL9" s="248">
        <f t="shared" si="10"/>
        <v>3</v>
      </c>
      <c r="AM9" s="241">
        <f t="shared" si="11"/>
        <v>2</v>
      </c>
      <c r="AN9" s="241">
        <f t="shared" si="12"/>
        <v>3.5</v>
      </c>
    </row>
    <row r="10" spans="1:40" ht="13.5" customHeight="1" x14ac:dyDescent="0.35">
      <c r="A10" s="143" t="str">
        <f>'Crisis Indicator Data'!A7</f>
        <v>Conflict in Burkina Faso</v>
      </c>
      <c r="B10" s="144" t="str">
        <f>'Crisis Indicator Data'!B7</f>
        <v>Conflict</v>
      </c>
      <c r="C10" s="144" t="str">
        <f>'Crisis Indicator Data'!C7</f>
        <v>BFA002</v>
      </c>
      <c r="D10" s="144" t="str">
        <f>'Crisis Indicator Data'!D7</f>
        <v>Burkina Faso</v>
      </c>
      <c r="E10" s="145" t="str">
        <f>'Crisis Indicator Data'!E7</f>
        <v>BFA</v>
      </c>
      <c r="F10" s="241">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1.1000000000000001</v>
      </c>
      <c r="G10" s="241">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1.9</v>
      </c>
      <c r="H10" s="241">
        <f t="shared" si="0"/>
        <v>1.5</v>
      </c>
      <c r="I10" s="241">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2.8</v>
      </c>
      <c r="J10" s="241">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41">
        <f t="shared" si="1"/>
        <v>1.4</v>
      </c>
      <c r="L10" s="241">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241">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1.3</v>
      </c>
      <c r="N10" s="241">
        <f t="shared" si="2"/>
        <v>2.6999999999999997</v>
      </c>
      <c r="O10" s="241">
        <f t="shared" si="3"/>
        <v>1.8666666666666665</v>
      </c>
      <c r="P10" s="241">
        <f>IF(B10="Regional crisis",VLOOKUP(C10,'Regional Crises'!$B$1:$R$69,12,FALSE),VLOOKUP(E10,'Country Indicator Data'!$B$4:$I$300,8,FALSE))</f>
        <v>10</v>
      </c>
      <c r="Q10" s="241">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4</v>
      </c>
      <c r="R10" s="241">
        <f t="shared" si="4"/>
        <v>7</v>
      </c>
      <c r="S10" s="241">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v>
      </c>
      <c r="T10" s="241">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2.9</v>
      </c>
      <c r="U10" s="241">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2.9</v>
      </c>
      <c r="V10" s="241">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2.2000000000000002</v>
      </c>
      <c r="W10" s="241">
        <f t="shared" si="5"/>
        <v>2.8</v>
      </c>
      <c r="X10" s="241">
        <f t="shared" si="6"/>
        <v>3.9</v>
      </c>
      <c r="Y10" s="248">
        <f>IF('Core Indicators'!FC7="x","x",IF('Core Indicators'!FC7&gt;=5,5,IF('Core Indicators'!FC7&gt;=4,4,IF('Core Indicators'!FC7&gt;=3,3,IF('Core Indicators'!FC7&gt;=2,2,IF('Core Indicators'!FC7&gt;=1,1,0))))))</f>
        <v>4</v>
      </c>
      <c r="Z10" s="241">
        <f t="shared" si="7"/>
        <v>4</v>
      </c>
      <c r="AA10" s="248">
        <f>'Crisis Indicator Data'!Y7</f>
        <v>0</v>
      </c>
      <c r="AB10" s="248">
        <f>'Crisis Indicator Data'!Z7</f>
        <v>2</v>
      </c>
      <c r="AC10" s="248">
        <f>'Crisis Indicator Data'!AA7</f>
        <v>2</v>
      </c>
      <c r="AD10" s="248">
        <f>'Crisis Indicator Data'!AB7</f>
        <v>0</v>
      </c>
      <c r="AE10" s="248">
        <f t="shared" si="8"/>
        <v>2</v>
      </c>
      <c r="AF10" s="248">
        <f>'Crisis Indicator Data'!AC7</f>
        <v>0</v>
      </c>
      <c r="AG10" s="248">
        <f>'Crisis Indicator Data'!AD7</f>
        <v>3</v>
      </c>
      <c r="AH10" s="248">
        <f t="shared" si="9"/>
        <v>3</v>
      </c>
      <c r="AI10" s="248">
        <f>'Crisis Indicator Data'!AE7</f>
        <v>2</v>
      </c>
      <c r="AJ10" s="248">
        <f>'Crisis Indicator Data'!AF7</f>
        <v>0</v>
      </c>
      <c r="AK10" s="248">
        <f>'Crisis Indicator Data'!AG7</f>
        <v>3</v>
      </c>
      <c r="AL10" s="248">
        <f t="shared" si="10"/>
        <v>4</v>
      </c>
      <c r="AM10" s="241">
        <f t="shared" si="11"/>
        <v>3</v>
      </c>
      <c r="AN10" s="241">
        <f t="shared" si="12"/>
        <v>3.5</v>
      </c>
    </row>
    <row r="11" spans="1:40" ht="13.5" customHeight="1" x14ac:dyDescent="0.35">
      <c r="A11" s="143" t="str">
        <f>'Crisis Indicator Data'!A8</f>
        <v>Rohingya refugee crisis</v>
      </c>
      <c r="B11" s="144" t="str">
        <f>'Crisis Indicator Data'!B8</f>
        <v>International displacement</v>
      </c>
      <c r="C11" s="144" t="str">
        <f>'Crisis Indicator Data'!C8</f>
        <v>BGD002</v>
      </c>
      <c r="D11" s="144" t="str">
        <f>'Crisis Indicator Data'!D8</f>
        <v>Bangladesh</v>
      </c>
      <c r="E11" s="145" t="str">
        <f>'Crisis Indicator Data'!E8</f>
        <v>BGD</v>
      </c>
      <c r="F11" s="241">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2.5</v>
      </c>
      <c r="G11" s="241">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2.8</v>
      </c>
      <c r="H11" s="241">
        <f t="shared" si="0"/>
        <v>2.65</v>
      </c>
      <c r="I11" s="241">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0.9</v>
      </c>
      <c r="J11" s="241">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1.2</v>
      </c>
      <c r="K11" s="241">
        <f t="shared" si="1"/>
        <v>1.05</v>
      </c>
      <c r="L11" s="241">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3.6</v>
      </c>
      <c r="M11" s="241">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0.9</v>
      </c>
      <c r="N11" s="241">
        <f t="shared" si="2"/>
        <v>2.25</v>
      </c>
      <c r="O11" s="241">
        <f t="shared" si="3"/>
        <v>1.9833333333333334</v>
      </c>
      <c r="P11" s="241">
        <f>IF(B11="Regional crisis",VLOOKUP(C11,'Regional Crises'!$B$1:$R$69,12,FALSE),VLOOKUP(E11,'Country Indicator Data'!$B$4:$I$300,8,FALSE))</f>
        <v>6</v>
      </c>
      <c r="Q11" s="241">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3.2</v>
      </c>
      <c r="R11" s="241">
        <f t="shared" si="4"/>
        <v>4.5999999999999996</v>
      </c>
      <c r="S11" s="241">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3.7</v>
      </c>
      <c r="T11" s="241">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241">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3.3</v>
      </c>
      <c r="V11" s="241">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3.1</v>
      </c>
      <c r="W11" s="241">
        <f t="shared" si="5"/>
        <v>3.3</v>
      </c>
      <c r="X11" s="241">
        <f t="shared" si="6"/>
        <v>3.3</v>
      </c>
      <c r="Y11" s="248">
        <f>IF('Core Indicators'!FC8="x","x",IF('Core Indicators'!FC8&gt;=5,5,IF('Core Indicators'!FC8&gt;=4,4,IF('Core Indicators'!FC8&gt;=3,3,IF('Core Indicators'!FC8&gt;=2,2,IF('Core Indicators'!FC8&gt;=1,1,0))))))</f>
        <v>3</v>
      </c>
      <c r="Z11" s="241">
        <f t="shared" si="7"/>
        <v>3</v>
      </c>
      <c r="AA11" s="248">
        <f>'Crisis Indicator Data'!Y8</f>
        <v>2</v>
      </c>
      <c r="AB11" s="248">
        <f>'Crisis Indicator Data'!Z8</f>
        <v>2</v>
      </c>
      <c r="AC11" s="248">
        <f>'Crisis Indicator Data'!AA8</f>
        <v>2</v>
      </c>
      <c r="AD11" s="248">
        <f>'Crisis Indicator Data'!AB8</f>
        <v>0</v>
      </c>
      <c r="AE11" s="248">
        <f t="shared" si="8"/>
        <v>3</v>
      </c>
      <c r="AF11" s="248">
        <f>'Crisis Indicator Data'!AC8</f>
        <v>2</v>
      </c>
      <c r="AG11" s="248">
        <f>'Crisis Indicator Data'!AD8</f>
        <v>3</v>
      </c>
      <c r="AH11" s="248">
        <f t="shared" si="9"/>
        <v>5</v>
      </c>
      <c r="AI11" s="248">
        <f>'Crisis Indicator Data'!AE8</f>
        <v>0</v>
      </c>
      <c r="AJ11" s="248">
        <f>'Crisis Indicator Data'!AF8</f>
        <v>0</v>
      </c>
      <c r="AK11" s="248">
        <f>'Crisis Indicator Data'!AG8</f>
        <v>2</v>
      </c>
      <c r="AL11" s="248">
        <f t="shared" si="10"/>
        <v>2</v>
      </c>
      <c r="AM11" s="241">
        <f t="shared" si="11"/>
        <v>3</v>
      </c>
      <c r="AN11" s="241">
        <f t="shared" si="12"/>
        <v>3</v>
      </c>
    </row>
    <row r="12" spans="1:40" ht="13.5" customHeight="1" x14ac:dyDescent="0.35">
      <c r="A12" s="143" t="str">
        <f>'Crisis Indicator Data'!A9</f>
        <v>Venezuela displacement in Brazil</v>
      </c>
      <c r="B12" s="144" t="str">
        <f>'Crisis Indicator Data'!B9</f>
        <v>International displacement</v>
      </c>
      <c r="C12" s="144" t="str">
        <f>'Crisis Indicator Data'!C9</f>
        <v>BRA002</v>
      </c>
      <c r="D12" s="144" t="str">
        <f>'Crisis Indicator Data'!D9</f>
        <v>Brazil</v>
      </c>
      <c r="E12" s="145" t="str">
        <f>'Crisis Indicator Data'!E9</f>
        <v>BRA</v>
      </c>
      <c r="F12" s="241">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0.7</v>
      </c>
      <c r="G12" s="241">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1.3</v>
      </c>
      <c r="H12" s="241">
        <f t="shared" si="0"/>
        <v>1</v>
      </c>
      <c r="I12" s="241">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2.6</v>
      </c>
      <c r="J12" s="241">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0.7</v>
      </c>
      <c r="K12" s="241">
        <f t="shared" si="1"/>
        <v>1.65</v>
      </c>
      <c r="L12" s="241">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2.6</v>
      </c>
      <c r="M12" s="241">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3.6</v>
      </c>
      <c r="N12" s="241">
        <f t="shared" si="2"/>
        <v>3.1</v>
      </c>
      <c r="O12" s="241">
        <f t="shared" si="3"/>
        <v>1.9166666666666667</v>
      </c>
      <c r="P12" s="241">
        <f>IF(B12="Regional crisis",VLOOKUP(C12,'Regional Crises'!$B$1:$R$69,12,FALSE),VLOOKUP(E12,'Country Indicator Data'!$B$4:$I$300,8,FALSE))</f>
        <v>10</v>
      </c>
      <c r="Q12" s="241">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0</v>
      </c>
      <c r="R12" s="241">
        <f t="shared" si="4"/>
        <v>5</v>
      </c>
      <c r="S12" s="241">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3.3</v>
      </c>
      <c r="T12" s="241">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2.7</v>
      </c>
      <c r="U12" s="241">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1.3</v>
      </c>
      <c r="V12" s="241">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1.3</v>
      </c>
      <c r="W12" s="241">
        <f t="shared" si="5"/>
        <v>2.2000000000000002</v>
      </c>
      <c r="X12" s="241">
        <f t="shared" si="6"/>
        <v>3</v>
      </c>
      <c r="Y12" s="248">
        <f>IF('Core Indicators'!FC9="x","x",IF('Core Indicators'!FC9&gt;=5,5,IF('Core Indicators'!FC9&gt;=4,4,IF('Core Indicators'!FC9&gt;=3,3,IF('Core Indicators'!FC9&gt;=2,2,IF('Core Indicators'!FC9&gt;=1,1,0))))))</f>
        <v>2</v>
      </c>
      <c r="Z12" s="241">
        <f t="shared" si="7"/>
        <v>2</v>
      </c>
      <c r="AA12" s="248">
        <f>'Crisis Indicator Data'!Y9</f>
        <v>0</v>
      </c>
      <c r="AB12" s="248">
        <f>'Crisis Indicator Data'!Z9</f>
        <v>0</v>
      </c>
      <c r="AC12" s="248">
        <f>'Crisis Indicator Data'!AA9</f>
        <v>1</v>
      </c>
      <c r="AD12" s="248">
        <f>'Crisis Indicator Data'!AB9</f>
        <v>0</v>
      </c>
      <c r="AE12" s="248">
        <f t="shared" si="8"/>
        <v>1</v>
      </c>
      <c r="AF12" s="248">
        <f>'Crisis Indicator Data'!AC9</f>
        <v>0</v>
      </c>
      <c r="AG12" s="248">
        <f>'Crisis Indicator Data'!AD9</f>
        <v>2</v>
      </c>
      <c r="AH12" s="248">
        <f t="shared" si="9"/>
        <v>2</v>
      </c>
      <c r="AI12" s="248">
        <f>'Crisis Indicator Data'!AE9</f>
        <v>1</v>
      </c>
      <c r="AJ12" s="248">
        <f>'Crisis Indicator Data'!AF9</f>
        <v>0</v>
      </c>
      <c r="AK12" s="248">
        <f>'Crisis Indicator Data'!AG9</f>
        <v>1</v>
      </c>
      <c r="AL12" s="248">
        <f t="shared" si="10"/>
        <v>2</v>
      </c>
      <c r="AM12" s="241">
        <f t="shared" si="11"/>
        <v>2</v>
      </c>
      <c r="AN12" s="241">
        <f t="shared" si="12"/>
        <v>2</v>
      </c>
    </row>
    <row r="13" spans="1:40" ht="13.5" customHeight="1" x14ac:dyDescent="0.35">
      <c r="A13" s="143" t="str">
        <f>'Crisis Indicator Data'!A10</f>
        <v>Complex crisis in CAR</v>
      </c>
      <c r="B13" s="144" t="str">
        <f>'Crisis Indicator Data'!B10</f>
        <v>Complex crisis</v>
      </c>
      <c r="C13" s="144" t="str">
        <f>'Crisis Indicator Data'!C10</f>
        <v>CAF001</v>
      </c>
      <c r="D13" s="144" t="str">
        <f>'Crisis Indicator Data'!D10</f>
        <v>CAR</v>
      </c>
      <c r="E13" s="145" t="str">
        <f>'Crisis Indicator Data'!E10</f>
        <v>CAF</v>
      </c>
      <c r="F13" s="241">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3.6</v>
      </c>
      <c r="G13" s="241">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3.2</v>
      </c>
      <c r="H13" s="241">
        <f t="shared" si="0"/>
        <v>3.4000000000000004</v>
      </c>
      <c r="I13" s="241">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4.4000000000000004</v>
      </c>
      <c r="J13" s="241">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1.8</v>
      </c>
      <c r="K13" s="241">
        <f t="shared" si="1"/>
        <v>3.1</v>
      </c>
      <c r="L13" s="241">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4.5</v>
      </c>
      <c r="M13" s="241">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3.9</v>
      </c>
      <c r="N13" s="241">
        <f t="shared" si="2"/>
        <v>4.2</v>
      </c>
      <c r="O13" s="241">
        <f t="shared" si="3"/>
        <v>3.5666666666666664</v>
      </c>
      <c r="P13" s="241">
        <f>IF(B13="Regional crisis",VLOOKUP(C13,'Regional Crises'!$B$1:$R$69,12,FALSE),VLOOKUP(E13,'Country Indicator Data'!$B$4:$I$300,8,FALSE))</f>
        <v>8</v>
      </c>
      <c r="Q13" s="241">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3.6</v>
      </c>
      <c r="R13" s="241">
        <f t="shared" si="4"/>
        <v>5.8</v>
      </c>
      <c r="S13" s="241">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241">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4.2</v>
      </c>
      <c r="U13" s="241">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3.4</v>
      </c>
      <c r="V13" s="241">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4.5</v>
      </c>
      <c r="W13" s="241">
        <f t="shared" si="5"/>
        <v>4</v>
      </c>
      <c r="X13" s="241">
        <f t="shared" si="6"/>
        <v>4.5</v>
      </c>
      <c r="Y13" s="248">
        <f>IF('Core Indicators'!FC10="x","x",IF('Core Indicators'!FC10&gt;=5,5,IF('Core Indicators'!FC10&gt;=4,4,IF('Core Indicators'!FC10&gt;=3,3,IF('Core Indicators'!FC10&gt;=2,2,IF('Core Indicators'!FC10&gt;=1,1,0))))))</f>
        <v>5</v>
      </c>
      <c r="Z13" s="241">
        <f t="shared" si="7"/>
        <v>5</v>
      </c>
      <c r="AA13" s="248">
        <f>'Crisis Indicator Data'!Y10</f>
        <v>1</v>
      </c>
      <c r="AB13" s="248">
        <f>'Crisis Indicator Data'!Z10</f>
        <v>3</v>
      </c>
      <c r="AC13" s="248">
        <f>'Crisis Indicator Data'!AA10</f>
        <v>2</v>
      </c>
      <c r="AD13" s="248">
        <f>'Crisis Indicator Data'!AB10</f>
        <v>2</v>
      </c>
      <c r="AE13" s="248">
        <f t="shared" si="8"/>
        <v>4</v>
      </c>
      <c r="AF13" s="248">
        <f>'Crisis Indicator Data'!AC10</f>
        <v>0</v>
      </c>
      <c r="AG13" s="248">
        <f>'Crisis Indicator Data'!AD10</f>
        <v>3</v>
      </c>
      <c r="AH13" s="248">
        <f t="shared" si="9"/>
        <v>3</v>
      </c>
      <c r="AI13" s="248">
        <f>'Crisis Indicator Data'!AE10</f>
        <v>3</v>
      </c>
      <c r="AJ13" s="248">
        <f>'Crisis Indicator Data'!AF10</f>
        <v>0</v>
      </c>
      <c r="AK13" s="248">
        <f>'Crisis Indicator Data'!AG10</f>
        <v>3</v>
      </c>
      <c r="AL13" s="248">
        <f t="shared" si="10"/>
        <v>4</v>
      </c>
      <c r="AM13" s="241">
        <f t="shared" si="11"/>
        <v>4</v>
      </c>
      <c r="AN13" s="241">
        <f t="shared" si="12"/>
        <v>4.5</v>
      </c>
    </row>
    <row r="14" spans="1:40" ht="13.5" customHeight="1" x14ac:dyDescent="0.35">
      <c r="A14" s="143" t="str">
        <f>'Crisis Indicator Data'!A11</f>
        <v>Multiple crises in Cameroon</v>
      </c>
      <c r="B14" s="144" t="str">
        <f>'Crisis Indicator Data'!B11</f>
        <v>Multiple crises country</v>
      </c>
      <c r="C14" s="144" t="str">
        <f>'Crisis Indicator Data'!C11</f>
        <v>CMR001</v>
      </c>
      <c r="D14" s="144" t="str">
        <f>'Crisis Indicator Data'!D11</f>
        <v>Cameroon</v>
      </c>
      <c r="E14" s="145" t="str">
        <f>'Crisis Indicator Data'!E11</f>
        <v>CMR</v>
      </c>
      <c r="F14" s="241">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3.2</v>
      </c>
      <c r="G14" s="241">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3.2</v>
      </c>
      <c r="H14" s="241">
        <f t="shared" si="0"/>
        <v>3.2</v>
      </c>
      <c r="I14" s="241">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4.3</v>
      </c>
      <c r="J14" s="241">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v>
      </c>
      <c r="K14" s="241">
        <f t="shared" si="1"/>
        <v>2.15</v>
      </c>
      <c r="L14" s="241">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3.8</v>
      </c>
      <c r="M14" s="241">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2.7</v>
      </c>
      <c r="N14" s="241">
        <f t="shared" si="2"/>
        <v>3.25</v>
      </c>
      <c r="O14" s="241">
        <f t="shared" si="3"/>
        <v>2.8666666666666667</v>
      </c>
      <c r="P14" s="241">
        <f>IF(B14="Regional crisis",VLOOKUP(C14,'Regional Crises'!$B$1:$R$69,12,FALSE),VLOOKUP(E14,'Country Indicator Data'!$B$4:$I$300,8,FALSE))</f>
        <v>8</v>
      </c>
      <c r="Q14" s="241">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3.9</v>
      </c>
      <c r="R14" s="241">
        <f t="shared" si="4"/>
        <v>5.95</v>
      </c>
      <c r="S14" s="241">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241">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3.6</v>
      </c>
      <c r="U14" s="241">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3.4</v>
      </c>
      <c r="V14" s="241">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4.0999999999999996</v>
      </c>
      <c r="W14" s="241">
        <f t="shared" si="5"/>
        <v>3.7</v>
      </c>
      <c r="X14" s="241">
        <f t="shared" si="6"/>
        <v>4.2</v>
      </c>
      <c r="Y14" s="248">
        <f>IF('Core Indicators'!FC11="x","x",IF('Core Indicators'!FC11&gt;=5,5,IF('Core Indicators'!FC11&gt;=4,4,IF('Core Indicators'!FC11&gt;=3,3,IF('Core Indicators'!FC11&gt;=2,2,IF('Core Indicators'!FC11&gt;=1,1,0))))))</f>
        <v>5</v>
      </c>
      <c r="Z14" s="241">
        <f t="shared" si="7"/>
        <v>5</v>
      </c>
      <c r="AA14" s="248">
        <f>'Crisis Indicator Data'!Y11</f>
        <v>1</v>
      </c>
      <c r="AB14" s="248">
        <f>'Crisis Indicator Data'!Z11</f>
        <v>3</v>
      </c>
      <c r="AC14" s="248">
        <f>'Crisis Indicator Data'!AA11</f>
        <v>3</v>
      </c>
      <c r="AD14" s="248">
        <f>'Crisis Indicator Data'!AB11</f>
        <v>0</v>
      </c>
      <c r="AE14" s="248">
        <f t="shared" si="8"/>
        <v>3</v>
      </c>
      <c r="AF14" s="248">
        <f>'Crisis Indicator Data'!AC11</f>
        <v>2</v>
      </c>
      <c r="AG14" s="248">
        <f>'Crisis Indicator Data'!AD11</f>
        <v>3</v>
      </c>
      <c r="AH14" s="248">
        <f t="shared" si="9"/>
        <v>5</v>
      </c>
      <c r="AI14" s="248">
        <f>'Crisis Indicator Data'!AE11</f>
        <v>3</v>
      </c>
      <c r="AJ14" s="248">
        <f>'Crisis Indicator Data'!AF11</f>
        <v>1</v>
      </c>
      <c r="AK14" s="248">
        <f>'Crisis Indicator Data'!AG11</f>
        <v>3</v>
      </c>
      <c r="AL14" s="248">
        <f t="shared" si="10"/>
        <v>5</v>
      </c>
      <c r="AM14" s="241">
        <f t="shared" si="11"/>
        <v>4</v>
      </c>
      <c r="AN14" s="241">
        <f t="shared" si="12"/>
        <v>4.5</v>
      </c>
    </row>
    <row r="15" spans="1:40" ht="13.5" customHeight="1" x14ac:dyDescent="0.35">
      <c r="A15" s="143" t="str">
        <f>'Crisis Indicator Data'!A12</f>
        <v>Boko Haram in Cameroon</v>
      </c>
      <c r="B15" s="144" t="str">
        <f>'Crisis Indicator Data'!B12</f>
        <v>Conflict</v>
      </c>
      <c r="C15" s="144" t="str">
        <f>'Crisis Indicator Data'!C12</f>
        <v>CMR002</v>
      </c>
      <c r="D15" s="144" t="str">
        <f>'Crisis Indicator Data'!D12</f>
        <v>Cameroon</v>
      </c>
      <c r="E15" s="145" t="str">
        <f>'Crisis Indicator Data'!E12</f>
        <v>CMR</v>
      </c>
      <c r="F15" s="241">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3.2</v>
      </c>
      <c r="G15" s="241">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3.2</v>
      </c>
      <c r="H15" s="241">
        <f t="shared" si="0"/>
        <v>3.2</v>
      </c>
      <c r="I15" s="241">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4.3</v>
      </c>
      <c r="J15" s="241">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v>
      </c>
      <c r="K15" s="241">
        <f t="shared" si="1"/>
        <v>2.15</v>
      </c>
      <c r="L15" s="241">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3.8</v>
      </c>
      <c r="M15" s="241">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2.7</v>
      </c>
      <c r="N15" s="241">
        <f t="shared" si="2"/>
        <v>3.25</v>
      </c>
      <c r="O15" s="241">
        <f t="shared" si="3"/>
        <v>2.8666666666666667</v>
      </c>
      <c r="P15" s="241">
        <f>IF(B15="Regional crisis",VLOOKUP(C15,'Regional Crises'!$B$1:$R$69,12,FALSE),VLOOKUP(E15,'Country Indicator Data'!$B$4:$I$300,8,FALSE))</f>
        <v>8</v>
      </c>
      <c r="Q15" s="241">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3.9</v>
      </c>
      <c r="R15" s="241">
        <f t="shared" si="4"/>
        <v>5.95</v>
      </c>
      <c r="S15" s="241">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241">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3.6</v>
      </c>
      <c r="U15" s="241">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3.4</v>
      </c>
      <c r="V15" s="241">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4.0999999999999996</v>
      </c>
      <c r="W15" s="241">
        <f t="shared" si="5"/>
        <v>3.7</v>
      </c>
      <c r="X15" s="241">
        <f t="shared" si="6"/>
        <v>4.2</v>
      </c>
      <c r="Y15" s="248">
        <f>IF('Core Indicators'!FC12="x","x",IF('Core Indicators'!FC12&gt;=5,5,IF('Core Indicators'!FC12&gt;=4,4,IF('Core Indicators'!FC12&gt;=3,3,IF('Core Indicators'!FC12&gt;=2,2,IF('Core Indicators'!FC12&gt;=1,1,0))))))</f>
        <v>5</v>
      </c>
      <c r="Z15" s="241">
        <f t="shared" si="7"/>
        <v>5</v>
      </c>
      <c r="AA15" s="248">
        <f>'Crisis Indicator Data'!Y12</f>
        <v>1</v>
      </c>
      <c r="AB15" s="248">
        <f>'Crisis Indicator Data'!Z12</f>
        <v>2</v>
      </c>
      <c r="AC15" s="248">
        <f>'Crisis Indicator Data'!AA12</f>
        <v>1</v>
      </c>
      <c r="AD15" s="248">
        <f>'Crisis Indicator Data'!AB12</f>
        <v>0</v>
      </c>
      <c r="AE15" s="248">
        <f t="shared" si="8"/>
        <v>2</v>
      </c>
      <c r="AF15" s="248">
        <f>'Crisis Indicator Data'!AC12</f>
        <v>0</v>
      </c>
      <c r="AG15" s="248">
        <f>'Crisis Indicator Data'!AD12</f>
        <v>3</v>
      </c>
      <c r="AH15" s="248">
        <f t="shared" si="9"/>
        <v>3</v>
      </c>
      <c r="AI15" s="248">
        <f>'Crisis Indicator Data'!AE12</f>
        <v>2</v>
      </c>
      <c r="AJ15" s="248">
        <f>'Crisis Indicator Data'!AF12</f>
        <v>0</v>
      </c>
      <c r="AK15" s="248">
        <f>'Crisis Indicator Data'!AG12</f>
        <v>3</v>
      </c>
      <c r="AL15" s="248">
        <f t="shared" si="10"/>
        <v>4</v>
      </c>
      <c r="AM15" s="241">
        <f t="shared" si="11"/>
        <v>3</v>
      </c>
      <c r="AN15" s="241">
        <f t="shared" si="12"/>
        <v>4</v>
      </c>
    </row>
    <row r="16" spans="1:40" ht="13.5" customHeight="1" x14ac:dyDescent="0.35">
      <c r="A16" s="143" t="str">
        <f>'Crisis Indicator Data'!A13</f>
        <v>Anglophone Crisis in Cameroon</v>
      </c>
      <c r="B16" s="144" t="str">
        <f>'Crisis Indicator Data'!B13</f>
        <v>Conflict</v>
      </c>
      <c r="C16" s="144" t="str">
        <f>'Crisis Indicator Data'!C13</f>
        <v>CMR003</v>
      </c>
      <c r="D16" s="144" t="str">
        <f>'Crisis Indicator Data'!D13</f>
        <v>Cameroon</v>
      </c>
      <c r="E16" s="145" t="str">
        <f>'Crisis Indicator Data'!E13</f>
        <v>CMR</v>
      </c>
      <c r="F16" s="241">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3.2</v>
      </c>
      <c r="G16" s="241">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41">
        <f t="shared" si="0"/>
        <v>3.2</v>
      </c>
      <c r="I16" s="241">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4.3</v>
      </c>
      <c r="J16" s="241">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v>
      </c>
      <c r="K16" s="241">
        <f t="shared" si="1"/>
        <v>2.15</v>
      </c>
      <c r="L16" s="241">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3.8</v>
      </c>
      <c r="M16" s="241">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2.7</v>
      </c>
      <c r="N16" s="241">
        <f t="shared" si="2"/>
        <v>3.25</v>
      </c>
      <c r="O16" s="241">
        <f t="shared" si="3"/>
        <v>2.8666666666666667</v>
      </c>
      <c r="P16" s="241">
        <f>IF(B16="Regional crisis",VLOOKUP(C16,'Regional Crises'!$B$1:$R$69,12,FALSE),VLOOKUP(E16,'Country Indicator Data'!$B$4:$I$300,8,FALSE))</f>
        <v>8</v>
      </c>
      <c r="Q16" s="241">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3.9</v>
      </c>
      <c r="R16" s="241">
        <f t="shared" si="4"/>
        <v>5.95</v>
      </c>
      <c r="S16" s="241">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41">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3.6</v>
      </c>
      <c r="U16" s="241">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41">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4.0999999999999996</v>
      </c>
      <c r="W16" s="241">
        <f t="shared" si="5"/>
        <v>3.7</v>
      </c>
      <c r="X16" s="241">
        <f t="shared" si="6"/>
        <v>4.2</v>
      </c>
      <c r="Y16" s="248">
        <f>IF('Core Indicators'!FC13="x","x",IF('Core Indicators'!FC13&gt;=5,5,IF('Core Indicators'!FC13&gt;=4,4,IF('Core Indicators'!FC13&gt;=3,3,IF('Core Indicators'!FC13&gt;=2,2,IF('Core Indicators'!FC13&gt;=1,1,0))))))</f>
        <v>4</v>
      </c>
      <c r="Z16" s="241">
        <f t="shared" si="7"/>
        <v>4</v>
      </c>
      <c r="AA16" s="248">
        <f>'Crisis Indicator Data'!Y13</f>
        <v>1</v>
      </c>
      <c r="AB16" s="248">
        <f>'Crisis Indicator Data'!Z13</f>
        <v>3</v>
      </c>
      <c r="AC16" s="248">
        <f>'Crisis Indicator Data'!AA13</f>
        <v>3</v>
      </c>
      <c r="AD16" s="248">
        <f>'Crisis Indicator Data'!AB13</f>
        <v>0</v>
      </c>
      <c r="AE16" s="248">
        <f t="shared" si="8"/>
        <v>3</v>
      </c>
      <c r="AF16" s="248">
        <f>'Crisis Indicator Data'!AC13</f>
        <v>2</v>
      </c>
      <c r="AG16" s="248">
        <f>'Crisis Indicator Data'!AD13</f>
        <v>3</v>
      </c>
      <c r="AH16" s="248">
        <f t="shared" si="9"/>
        <v>5</v>
      </c>
      <c r="AI16" s="248">
        <f>'Crisis Indicator Data'!AE13</f>
        <v>3</v>
      </c>
      <c r="AJ16" s="248">
        <f>'Crisis Indicator Data'!AF13</f>
        <v>0</v>
      </c>
      <c r="AK16" s="248">
        <f>'Crisis Indicator Data'!AG13</f>
        <v>3</v>
      </c>
      <c r="AL16" s="248">
        <f t="shared" si="10"/>
        <v>4</v>
      </c>
      <c r="AM16" s="241">
        <f t="shared" si="11"/>
        <v>4</v>
      </c>
      <c r="AN16" s="241">
        <f t="shared" si="12"/>
        <v>4</v>
      </c>
    </row>
    <row r="17" spans="1:40" ht="13.5" customHeight="1" x14ac:dyDescent="0.35">
      <c r="A17" s="143" t="str">
        <f>'Crisis Indicator Data'!A14</f>
        <v>CAR refugees in Cameroon</v>
      </c>
      <c r="B17" s="144" t="str">
        <f>'Crisis Indicator Data'!B14</f>
        <v>International displacement</v>
      </c>
      <c r="C17" s="144" t="str">
        <f>'Crisis Indicator Data'!C14</f>
        <v>CMR004</v>
      </c>
      <c r="D17" s="144" t="str">
        <f>'Crisis Indicator Data'!D14</f>
        <v>Cameroon</v>
      </c>
      <c r="E17" s="145" t="str">
        <f>'Crisis Indicator Data'!E14</f>
        <v>CMR</v>
      </c>
      <c r="F17" s="241">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3.2</v>
      </c>
      <c r="G17" s="241">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241">
        <f t="shared" si="0"/>
        <v>3.2</v>
      </c>
      <c r="I17" s="241">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4.3</v>
      </c>
      <c r="J17" s="241">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v>
      </c>
      <c r="K17" s="241">
        <f t="shared" si="1"/>
        <v>2.15</v>
      </c>
      <c r="L17" s="241">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3.8</v>
      </c>
      <c r="M17" s="241">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2.7</v>
      </c>
      <c r="N17" s="241">
        <f t="shared" si="2"/>
        <v>3.25</v>
      </c>
      <c r="O17" s="241">
        <f t="shared" si="3"/>
        <v>2.8666666666666667</v>
      </c>
      <c r="P17" s="241">
        <f>IF(B17="Regional crisis",VLOOKUP(C17,'Regional Crises'!$B$1:$R$69,12,FALSE),VLOOKUP(E17,'Country Indicator Data'!$B$4:$I$300,8,FALSE))</f>
        <v>8</v>
      </c>
      <c r="Q17" s="241">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3.9</v>
      </c>
      <c r="R17" s="241">
        <f t="shared" si="4"/>
        <v>5.95</v>
      </c>
      <c r="S17" s="241">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241">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3.6</v>
      </c>
      <c r="U17" s="241">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241">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4.0999999999999996</v>
      </c>
      <c r="W17" s="241">
        <f t="shared" si="5"/>
        <v>3.7</v>
      </c>
      <c r="X17" s="241">
        <f t="shared" si="6"/>
        <v>4.2</v>
      </c>
      <c r="Y17" s="248">
        <f>IF('Core Indicators'!FC14="x","x",IF('Core Indicators'!FC14&gt;=5,5,IF('Core Indicators'!FC14&gt;=4,4,IF('Core Indicators'!FC14&gt;=3,3,IF('Core Indicators'!FC14&gt;=2,2,IF('Core Indicators'!FC14&gt;=1,1,0))))))</f>
        <v>3</v>
      </c>
      <c r="Z17" s="241">
        <f t="shared" si="7"/>
        <v>3</v>
      </c>
      <c r="AA17" s="248">
        <f>'Crisis Indicator Data'!Y14</f>
        <v>1</v>
      </c>
      <c r="AB17" s="248">
        <f>'Crisis Indicator Data'!Z14</f>
        <v>2</v>
      </c>
      <c r="AC17" s="248">
        <f>'Crisis Indicator Data'!AA14</f>
        <v>0</v>
      </c>
      <c r="AD17" s="248">
        <f>'Crisis Indicator Data'!AB14</f>
        <v>0</v>
      </c>
      <c r="AE17" s="248">
        <f t="shared" si="8"/>
        <v>2</v>
      </c>
      <c r="AF17" s="248">
        <f>'Crisis Indicator Data'!AC14</f>
        <v>0</v>
      </c>
      <c r="AG17" s="248">
        <f>'Crisis Indicator Data'!AD14</f>
        <v>2</v>
      </c>
      <c r="AH17" s="248">
        <f t="shared" si="9"/>
        <v>2</v>
      </c>
      <c r="AI17" s="248">
        <f>'Crisis Indicator Data'!AE14</f>
        <v>0</v>
      </c>
      <c r="AJ17" s="248">
        <f>'Crisis Indicator Data'!AF14</f>
        <v>1</v>
      </c>
      <c r="AK17" s="248">
        <f>'Crisis Indicator Data'!AG14</f>
        <v>1</v>
      </c>
      <c r="AL17" s="248">
        <f t="shared" si="10"/>
        <v>2</v>
      </c>
      <c r="AM17" s="241">
        <f t="shared" si="11"/>
        <v>2</v>
      </c>
      <c r="AN17" s="241">
        <f t="shared" si="12"/>
        <v>2.5</v>
      </c>
    </row>
    <row r="18" spans="1:40" ht="13.5" customHeight="1" x14ac:dyDescent="0.35">
      <c r="A18" s="143" t="str">
        <f>'Crisis Indicator Data'!A15</f>
        <v>Complex crisis in DRC</v>
      </c>
      <c r="B18" s="144" t="str">
        <f>'Crisis Indicator Data'!B15</f>
        <v>Complex crisis</v>
      </c>
      <c r="C18" s="144" t="str">
        <f>'Crisis Indicator Data'!C15</f>
        <v>COD001</v>
      </c>
      <c r="D18" s="144" t="str">
        <f>'Crisis Indicator Data'!D15</f>
        <v>DRC</v>
      </c>
      <c r="E18" s="145" t="str">
        <f>'Crisis Indicator Data'!E15</f>
        <v>COD</v>
      </c>
      <c r="F18" s="241">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3.9</v>
      </c>
      <c r="G18" s="241">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41">
        <f t="shared" si="0"/>
        <v>3.55</v>
      </c>
      <c r="I18" s="241">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4.7</v>
      </c>
      <c r="J18" s="241">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5</v>
      </c>
      <c r="K18" s="241">
        <f t="shared" si="1"/>
        <v>4.8499999999999996</v>
      </c>
      <c r="L18" s="241">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4.4000000000000004</v>
      </c>
      <c r="M18" s="241">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2.1</v>
      </c>
      <c r="N18" s="241">
        <f t="shared" si="2"/>
        <v>3.25</v>
      </c>
      <c r="O18" s="241">
        <f t="shared" si="3"/>
        <v>3.8833333333333329</v>
      </c>
      <c r="P18" s="241">
        <f>IF(B18="Regional crisis",VLOOKUP(C18,'Regional Crises'!$B$1:$R$69,12,FALSE),VLOOKUP(E18,'Country Indicator Data'!$B$4:$I$300,8,FALSE))</f>
        <v>10</v>
      </c>
      <c r="Q18" s="241">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4.9000000000000004</v>
      </c>
      <c r="R18" s="241">
        <f t="shared" si="4"/>
        <v>7.45</v>
      </c>
      <c r="S18" s="241">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4.0999999999999996</v>
      </c>
      <c r="T18" s="241">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4.3</v>
      </c>
      <c r="U18" s="241">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3.6</v>
      </c>
      <c r="V18" s="241">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41">
        <f t="shared" si="5"/>
        <v>4</v>
      </c>
      <c r="X18" s="241">
        <f t="shared" si="6"/>
        <v>5.0999999999999996</v>
      </c>
      <c r="Y18" s="248">
        <f>IF('Core Indicators'!FC15="x","x",IF('Core Indicators'!FC15&gt;=5,5,IF('Core Indicators'!FC15&gt;=4,4,IF('Core Indicators'!FC15&gt;=3,3,IF('Core Indicators'!FC15&gt;=2,2,IF('Core Indicators'!FC15&gt;=1,1,0))))))</f>
        <v>5</v>
      </c>
      <c r="Z18" s="241">
        <f t="shared" si="7"/>
        <v>5</v>
      </c>
      <c r="AA18" s="248">
        <f>'Crisis Indicator Data'!Y15</f>
        <v>1</v>
      </c>
      <c r="AB18" s="248">
        <f>'Crisis Indicator Data'!Z15</f>
        <v>3</v>
      </c>
      <c r="AC18" s="248">
        <f>'Crisis Indicator Data'!AA15</f>
        <v>2</v>
      </c>
      <c r="AD18" s="248">
        <f>'Crisis Indicator Data'!AB15</f>
        <v>2</v>
      </c>
      <c r="AE18" s="248">
        <f t="shared" si="8"/>
        <v>4</v>
      </c>
      <c r="AF18" s="248">
        <f>'Crisis Indicator Data'!AC15</f>
        <v>2</v>
      </c>
      <c r="AG18" s="248">
        <f>'Crisis Indicator Data'!AD15</f>
        <v>2</v>
      </c>
      <c r="AH18" s="248">
        <f t="shared" si="9"/>
        <v>4</v>
      </c>
      <c r="AI18" s="248">
        <f>'Crisis Indicator Data'!AE15</f>
        <v>3</v>
      </c>
      <c r="AJ18" s="248">
        <f>'Crisis Indicator Data'!AF15</f>
        <v>1</v>
      </c>
      <c r="AK18" s="248">
        <f>'Crisis Indicator Data'!AG15</f>
        <v>3</v>
      </c>
      <c r="AL18" s="248">
        <f t="shared" si="10"/>
        <v>5</v>
      </c>
      <c r="AM18" s="241">
        <f t="shared" si="11"/>
        <v>4</v>
      </c>
      <c r="AN18" s="241">
        <f t="shared" si="12"/>
        <v>4.5</v>
      </c>
    </row>
    <row r="19" spans="1:40" ht="13.5" customHeight="1" x14ac:dyDescent="0.35">
      <c r="A19" s="143" t="str">
        <f>'Crisis Indicator Data'!A16</f>
        <v>Complex crisis in Congo</v>
      </c>
      <c r="B19" s="144" t="str">
        <f>'Crisis Indicator Data'!B16</f>
        <v>Complex crisis</v>
      </c>
      <c r="C19" s="144" t="str">
        <f>'Crisis Indicator Data'!C16</f>
        <v>COG001</v>
      </c>
      <c r="D19" s="144" t="str">
        <f>'Crisis Indicator Data'!D16</f>
        <v>Congo</v>
      </c>
      <c r="E19" s="145" t="str">
        <f>'Crisis Indicator Data'!E16</f>
        <v>COG</v>
      </c>
      <c r="F19" s="241">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1.4</v>
      </c>
      <c r="G19" s="241">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3.4</v>
      </c>
      <c r="H19" s="241">
        <f t="shared" si="0"/>
        <v>2.4</v>
      </c>
      <c r="I19" s="241">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41">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5</v>
      </c>
      <c r="K19" s="241">
        <f t="shared" si="1"/>
        <v>4.7</v>
      </c>
      <c r="L19" s="241">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3.9</v>
      </c>
      <c r="M19" s="241">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v>
      </c>
      <c r="N19" s="241">
        <f t="shared" si="2"/>
        <v>3.45</v>
      </c>
      <c r="O19" s="241">
        <f t="shared" si="3"/>
        <v>3.5166666666666671</v>
      </c>
      <c r="P19" s="241">
        <f>IF(B19="Regional crisis",VLOOKUP(C19,'Regional Crises'!$B$1:$R$69,12,FALSE),VLOOKUP(E19,'Country Indicator Data'!$B$4:$I$300,8,FALSE))</f>
        <v>2</v>
      </c>
      <c r="Q19" s="241" t="str">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x</v>
      </c>
      <c r="R19" s="241">
        <f t="shared" si="4"/>
        <v>2</v>
      </c>
      <c r="S19" s="241">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4.0999999999999996</v>
      </c>
      <c r="T19" s="241">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41">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3.8</v>
      </c>
      <c r="V19" s="241">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v>
      </c>
      <c r="W19" s="241">
        <f t="shared" si="5"/>
        <v>3.9</v>
      </c>
      <c r="X19" s="241">
        <f t="shared" si="6"/>
        <v>3.1</v>
      </c>
      <c r="Y19" s="248">
        <f>IF('Core Indicators'!FC16="x","x",IF('Core Indicators'!FC16&gt;=5,5,IF('Core Indicators'!FC16&gt;=4,4,IF('Core Indicators'!FC16&gt;=3,3,IF('Core Indicators'!FC16&gt;=2,2,IF('Core Indicators'!FC16&gt;=1,1,0))))))</f>
        <v>5</v>
      </c>
      <c r="Z19" s="241">
        <f t="shared" si="7"/>
        <v>5</v>
      </c>
      <c r="AA19" s="248">
        <f>'Crisis Indicator Data'!Y16</f>
        <v>1</v>
      </c>
      <c r="AB19" s="248">
        <f>'Crisis Indicator Data'!Z16</f>
        <v>0</v>
      </c>
      <c r="AC19" s="248">
        <f>'Crisis Indicator Data'!AA16</f>
        <v>0</v>
      </c>
      <c r="AD19" s="248">
        <f>'Crisis Indicator Data'!AB16</f>
        <v>0</v>
      </c>
      <c r="AE19" s="248">
        <f t="shared" si="8"/>
        <v>1</v>
      </c>
      <c r="AF19" s="248">
        <f>'Crisis Indicator Data'!AC16</f>
        <v>0</v>
      </c>
      <c r="AG19" s="248">
        <f>'Crisis Indicator Data'!AD16</f>
        <v>2</v>
      </c>
      <c r="AH19" s="248">
        <f t="shared" si="9"/>
        <v>2</v>
      </c>
      <c r="AI19" s="248">
        <f>'Crisis Indicator Data'!AE16</f>
        <v>0</v>
      </c>
      <c r="AJ19" s="248">
        <f>'Crisis Indicator Data'!AF16</f>
        <v>0</v>
      </c>
      <c r="AK19" s="248">
        <f>'Crisis Indicator Data'!AG16</f>
        <v>3</v>
      </c>
      <c r="AL19" s="248">
        <f t="shared" si="10"/>
        <v>3</v>
      </c>
      <c r="AM19" s="241">
        <f t="shared" si="11"/>
        <v>2</v>
      </c>
      <c r="AN19" s="241">
        <f t="shared" si="12"/>
        <v>3.5</v>
      </c>
    </row>
    <row r="20" spans="1:40" ht="13.5" customHeight="1" x14ac:dyDescent="0.35">
      <c r="A20" s="143" t="str">
        <f>'Crisis Indicator Data'!A17</f>
        <v>Complex crisis in Colombia</v>
      </c>
      <c r="B20" s="144" t="str">
        <f>'Crisis Indicator Data'!B17</f>
        <v>Complex crisis</v>
      </c>
      <c r="C20" s="144" t="str">
        <f>'Crisis Indicator Data'!C17</f>
        <v>COL001</v>
      </c>
      <c r="D20" s="144" t="str">
        <f>'Crisis Indicator Data'!D17</f>
        <v>Colombia</v>
      </c>
      <c r="E20" s="145" t="str">
        <f>'Crisis Indicator Data'!E17</f>
        <v>COL</v>
      </c>
      <c r="F20" s="241">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1.4</v>
      </c>
      <c r="G20" s="241">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1.7</v>
      </c>
      <c r="H20" s="241">
        <f t="shared" si="0"/>
        <v>1.5499999999999998</v>
      </c>
      <c r="I20" s="241">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2.1</v>
      </c>
      <c r="J20" s="241">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2.5</v>
      </c>
      <c r="K20" s="241">
        <f t="shared" si="1"/>
        <v>2.2999999999999998</v>
      </c>
      <c r="L20" s="241">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2.7</v>
      </c>
      <c r="M20" s="241">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3.3</v>
      </c>
      <c r="N20" s="241">
        <f t="shared" si="2"/>
        <v>3</v>
      </c>
      <c r="O20" s="241">
        <f t="shared" si="3"/>
        <v>2.2833333333333332</v>
      </c>
      <c r="P20" s="241">
        <f>IF(B20="Regional crisis",VLOOKUP(C20,'Regional Crises'!$B$1:$R$69,12,FALSE),VLOOKUP(E20,'Country Indicator Data'!$B$4:$I$300,8,FALSE))</f>
        <v>8</v>
      </c>
      <c r="Q20" s="241">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3.8</v>
      </c>
      <c r="R20" s="241">
        <f t="shared" si="4"/>
        <v>5.9</v>
      </c>
      <c r="S20" s="241">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241">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2.9</v>
      </c>
      <c r="U20" s="241">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1.9</v>
      </c>
      <c r="V20" s="241">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1.7</v>
      </c>
      <c r="W20" s="241">
        <f t="shared" si="5"/>
        <v>2.4</v>
      </c>
      <c r="X20" s="241">
        <f t="shared" si="6"/>
        <v>3.5</v>
      </c>
      <c r="Y20" s="248">
        <f>IF('Core Indicators'!FC17="x","x",IF('Core Indicators'!FC17&gt;=5,5,IF('Core Indicators'!FC17&gt;=4,4,IF('Core Indicators'!FC17&gt;=3,3,IF('Core Indicators'!FC17&gt;=2,2,IF('Core Indicators'!FC17&gt;=1,1,0))))))</f>
        <v>5</v>
      </c>
      <c r="Z20" s="241">
        <f t="shared" si="7"/>
        <v>5</v>
      </c>
      <c r="AA20" s="248">
        <f>'Crisis Indicator Data'!Y17</f>
        <v>0</v>
      </c>
      <c r="AB20" s="248">
        <f>'Crisis Indicator Data'!Z17</f>
        <v>2</v>
      </c>
      <c r="AC20" s="248">
        <f>'Crisis Indicator Data'!AA17</f>
        <v>1</v>
      </c>
      <c r="AD20" s="248">
        <f>'Crisis Indicator Data'!AB17</f>
        <v>0</v>
      </c>
      <c r="AE20" s="248">
        <f t="shared" si="8"/>
        <v>2</v>
      </c>
      <c r="AF20" s="248">
        <f>'Crisis Indicator Data'!AC17</f>
        <v>1</v>
      </c>
      <c r="AG20" s="248">
        <f>'Crisis Indicator Data'!AD17</f>
        <v>2</v>
      </c>
      <c r="AH20" s="248">
        <f t="shared" si="9"/>
        <v>3</v>
      </c>
      <c r="AI20" s="248">
        <f>'Crisis Indicator Data'!AE17</f>
        <v>3</v>
      </c>
      <c r="AJ20" s="248">
        <f>'Crisis Indicator Data'!AF17</f>
        <v>2</v>
      </c>
      <c r="AK20" s="248">
        <f>'Crisis Indicator Data'!AG17</f>
        <v>3</v>
      </c>
      <c r="AL20" s="248">
        <f t="shared" si="10"/>
        <v>5</v>
      </c>
      <c r="AM20" s="241">
        <f t="shared" si="11"/>
        <v>3</v>
      </c>
      <c r="AN20" s="241">
        <f t="shared" si="12"/>
        <v>4</v>
      </c>
    </row>
    <row r="21" spans="1:40" ht="13.5" customHeight="1" x14ac:dyDescent="0.35">
      <c r="A21" s="143" t="str">
        <f>'Crisis Indicator Data'!A18</f>
        <v>Venezuela displacement in Colombia</v>
      </c>
      <c r="B21" s="144" t="str">
        <f>'Crisis Indicator Data'!B18</f>
        <v>International displacement</v>
      </c>
      <c r="C21" s="144" t="str">
        <f>'Crisis Indicator Data'!C18</f>
        <v>COL002</v>
      </c>
      <c r="D21" s="144" t="str">
        <f>'Crisis Indicator Data'!D18</f>
        <v>Colombia</v>
      </c>
      <c r="E21" s="145" t="str">
        <f>'Crisis Indicator Data'!E18</f>
        <v>COL</v>
      </c>
      <c r="F21" s="241">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1.4</v>
      </c>
      <c r="G21" s="241">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1.7</v>
      </c>
      <c r="H21" s="241">
        <f t="shared" si="0"/>
        <v>1.5499999999999998</v>
      </c>
      <c r="I21" s="241">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2.1</v>
      </c>
      <c r="J21" s="241">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2.5</v>
      </c>
      <c r="K21" s="241">
        <f t="shared" si="1"/>
        <v>2.2999999999999998</v>
      </c>
      <c r="L21" s="241">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2.7</v>
      </c>
      <c r="M21" s="241">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3.3</v>
      </c>
      <c r="N21" s="241">
        <f t="shared" si="2"/>
        <v>3</v>
      </c>
      <c r="O21" s="241">
        <f t="shared" si="3"/>
        <v>2.2833333333333332</v>
      </c>
      <c r="P21" s="241">
        <f>IF(B21="Regional crisis",VLOOKUP(C21,'Regional Crises'!$B$1:$R$69,12,FALSE),VLOOKUP(E21,'Country Indicator Data'!$B$4:$I$300,8,FALSE))</f>
        <v>8</v>
      </c>
      <c r="Q21" s="241">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241">
        <f t="shared" si="4"/>
        <v>5.9</v>
      </c>
      <c r="S21" s="241">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241">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2.9</v>
      </c>
      <c r="U21" s="241">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1.9</v>
      </c>
      <c r="V21" s="241">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1.7</v>
      </c>
      <c r="W21" s="241">
        <f t="shared" si="5"/>
        <v>2.4</v>
      </c>
      <c r="X21" s="241">
        <f t="shared" si="6"/>
        <v>3.5</v>
      </c>
      <c r="Y21" s="248">
        <f>IF('Core Indicators'!FC18="x","x",IF('Core Indicators'!FC18&gt;=5,5,IF('Core Indicators'!FC18&gt;=4,4,IF('Core Indicators'!FC18&gt;=3,3,IF('Core Indicators'!FC18&gt;=2,2,IF('Core Indicators'!FC18&gt;=1,1,0))))))</f>
        <v>3</v>
      </c>
      <c r="Z21" s="241">
        <f t="shared" si="7"/>
        <v>3</v>
      </c>
      <c r="AA21" s="248">
        <f>'Crisis Indicator Data'!Y18</f>
        <v>0</v>
      </c>
      <c r="AB21" s="248">
        <f>'Crisis Indicator Data'!Z18</f>
        <v>2</v>
      </c>
      <c r="AC21" s="248">
        <f>'Crisis Indicator Data'!AA18</f>
        <v>1</v>
      </c>
      <c r="AD21" s="248">
        <f>'Crisis Indicator Data'!AB18</f>
        <v>0</v>
      </c>
      <c r="AE21" s="248">
        <f t="shared" si="8"/>
        <v>2</v>
      </c>
      <c r="AF21" s="248">
        <f>'Crisis Indicator Data'!AC18</f>
        <v>0</v>
      </c>
      <c r="AG21" s="248">
        <f>'Crisis Indicator Data'!AD18</f>
        <v>2</v>
      </c>
      <c r="AH21" s="248">
        <f t="shared" si="9"/>
        <v>2</v>
      </c>
      <c r="AI21" s="248">
        <f>'Crisis Indicator Data'!AE18</f>
        <v>3</v>
      </c>
      <c r="AJ21" s="248">
        <f>'Crisis Indicator Data'!AF18</f>
        <v>2</v>
      </c>
      <c r="AK21" s="248">
        <f>'Crisis Indicator Data'!AG18</f>
        <v>3</v>
      </c>
      <c r="AL21" s="248">
        <f t="shared" si="10"/>
        <v>5</v>
      </c>
      <c r="AM21" s="241">
        <f t="shared" si="11"/>
        <v>3</v>
      </c>
      <c r="AN21" s="241">
        <f t="shared" si="12"/>
        <v>3</v>
      </c>
    </row>
    <row r="22" spans="1:40" ht="13.5" customHeight="1" x14ac:dyDescent="0.35">
      <c r="A22" s="143" t="str">
        <f>'Crisis Indicator Data'!A19</f>
        <v>Nicaraguan refugees in Costa Rica</v>
      </c>
      <c r="B22" s="144" t="str">
        <f>'Crisis Indicator Data'!B19</f>
        <v>International displacement</v>
      </c>
      <c r="C22" s="144" t="str">
        <f>'Crisis Indicator Data'!C19</f>
        <v>CRI002</v>
      </c>
      <c r="D22" s="144" t="str">
        <f>'Crisis Indicator Data'!D19</f>
        <v>Costa Rica</v>
      </c>
      <c r="E22" s="145" t="str">
        <f>'Crisis Indicator Data'!E19</f>
        <v>CRI</v>
      </c>
      <c r="F22" s="241">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1.1000000000000001</v>
      </c>
      <c r="G22" s="241">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0.5</v>
      </c>
      <c r="H22" s="241">
        <f t="shared" si="0"/>
        <v>0.8</v>
      </c>
      <c r="I22" s="241">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1.5</v>
      </c>
      <c r="J22" s="241">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0.2</v>
      </c>
      <c r="K22" s="241">
        <f t="shared" si="1"/>
        <v>0.85</v>
      </c>
      <c r="L22" s="241">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1.9</v>
      </c>
      <c r="M22" s="241">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2.9</v>
      </c>
      <c r="N22" s="241">
        <f t="shared" si="2"/>
        <v>2.4</v>
      </c>
      <c r="O22" s="241">
        <f t="shared" si="3"/>
        <v>1.3499999999999999</v>
      </c>
      <c r="P22" s="241">
        <f>IF(B22="Regional crisis",VLOOKUP(C22,'Regional Crises'!$B$1:$R$69,12,FALSE),VLOOKUP(E22,'Country Indicator Data'!$B$4:$I$300,8,FALSE))</f>
        <v>0</v>
      </c>
      <c r="Q22" s="241">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0</v>
      </c>
      <c r="R22" s="241">
        <f t="shared" si="4"/>
        <v>0</v>
      </c>
      <c r="S22" s="241">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2.2000000000000002</v>
      </c>
      <c r="T22" s="241">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v>
      </c>
      <c r="U22" s="241">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0.3</v>
      </c>
      <c r="V22" s="241">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0.5</v>
      </c>
      <c r="W22" s="241">
        <f t="shared" si="5"/>
        <v>1.3</v>
      </c>
      <c r="X22" s="241">
        <f t="shared" si="6"/>
        <v>0.9</v>
      </c>
      <c r="Y22" s="248">
        <f>IF('Core Indicators'!FC19="x","x",IF('Core Indicators'!FC19&gt;=5,5,IF('Core Indicators'!FC19&gt;=4,4,IF('Core Indicators'!FC19&gt;=3,3,IF('Core Indicators'!FC19&gt;=2,2,IF('Core Indicators'!FC19&gt;=1,1,0))))))</f>
        <v>2</v>
      </c>
      <c r="Z22" s="241">
        <f t="shared" si="7"/>
        <v>2</v>
      </c>
      <c r="AA22" s="248">
        <f>'Crisis Indicator Data'!Y19</f>
        <v>0</v>
      </c>
      <c r="AB22" s="248">
        <f>'Crisis Indicator Data'!Z19</f>
        <v>0</v>
      </c>
      <c r="AC22" s="248">
        <f>'Crisis Indicator Data'!AA19</f>
        <v>0</v>
      </c>
      <c r="AD22" s="248">
        <f>'Crisis Indicator Data'!AB19</f>
        <v>0</v>
      </c>
      <c r="AE22" s="248">
        <f t="shared" si="8"/>
        <v>0</v>
      </c>
      <c r="AF22" s="248">
        <f>'Crisis Indicator Data'!AC19</f>
        <v>0</v>
      </c>
      <c r="AG22" s="248">
        <f>'Crisis Indicator Data'!AD19</f>
        <v>1</v>
      </c>
      <c r="AH22" s="248">
        <f t="shared" si="9"/>
        <v>1</v>
      </c>
      <c r="AI22" s="248">
        <f>'Crisis Indicator Data'!AE19</f>
        <v>0</v>
      </c>
      <c r="AJ22" s="248">
        <f>'Crisis Indicator Data'!AF19</f>
        <v>0</v>
      </c>
      <c r="AK22" s="248">
        <f>'Crisis Indicator Data'!AG19</f>
        <v>1</v>
      </c>
      <c r="AL22" s="248">
        <f t="shared" si="10"/>
        <v>1</v>
      </c>
      <c r="AM22" s="241">
        <f t="shared" si="11"/>
        <v>1</v>
      </c>
      <c r="AN22" s="241">
        <f t="shared" si="12"/>
        <v>1.5</v>
      </c>
    </row>
    <row r="23" spans="1:40" ht="13.5" customHeight="1" x14ac:dyDescent="0.35">
      <c r="A23" s="143" t="str">
        <f>'Crisis Indicator Data'!A20</f>
        <v>Multiple crises in Djibouti</v>
      </c>
      <c r="B23" s="144" t="str">
        <f>'Crisis Indicator Data'!B20</f>
        <v>Multiple crises country</v>
      </c>
      <c r="C23" s="144" t="str">
        <f>'Crisis Indicator Data'!C20</f>
        <v>DJI001</v>
      </c>
      <c r="D23" s="144" t="str">
        <f>'Crisis Indicator Data'!D20</f>
        <v>Djibouti</v>
      </c>
      <c r="E23" s="145" t="str">
        <f>'Crisis Indicator Data'!E20</f>
        <v>DJI</v>
      </c>
      <c r="F23" s="241">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2.9</v>
      </c>
      <c r="G23" s="241">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3.1</v>
      </c>
      <c r="H23" s="241">
        <f t="shared" si="0"/>
        <v>3</v>
      </c>
      <c r="I23" s="241">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2.8</v>
      </c>
      <c r="J23" s="241">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41">
        <f t="shared" si="1"/>
        <v>1.4</v>
      </c>
      <c r="L23" s="241" t="str">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x</v>
      </c>
      <c r="M23" s="241">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2.1</v>
      </c>
      <c r="N23" s="241">
        <f t="shared" si="2"/>
        <v>2.1</v>
      </c>
      <c r="O23" s="241">
        <f t="shared" si="3"/>
        <v>2.1666666666666665</v>
      </c>
      <c r="P23" s="241">
        <f>IF(B23="Regional crisis",VLOOKUP(C23,'Regional Crises'!$B$1:$R$69,12,FALSE),VLOOKUP(E23,'Country Indicator Data'!$B$4:$I$300,8,FALSE))</f>
        <v>6</v>
      </c>
      <c r="Q23" s="241">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1.1000000000000001</v>
      </c>
      <c r="R23" s="241">
        <f t="shared" si="4"/>
        <v>3.55</v>
      </c>
      <c r="S23" s="241">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3.5</v>
      </c>
      <c r="T23" s="241">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3.4</v>
      </c>
      <c r="U23" s="241">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3.5</v>
      </c>
      <c r="V23" s="241">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3.8</v>
      </c>
      <c r="W23" s="241">
        <f t="shared" si="5"/>
        <v>3.6</v>
      </c>
      <c r="X23" s="241">
        <f t="shared" si="6"/>
        <v>3.1</v>
      </c>
      <c r="Y23" s="248">
        <f>IF('Core Indicators'!FC20="x","x",IF('Core Indicators'!FC20&gt;=5,5,IF('Core Indicators'!FC20&gt;=4,4,IF('Core Indicators'!FC20&gt;=3,3,IF('Core Indicators'!FC20&gt;=2,2,IF('Core Indicators'!FC20&gt;=1,1,0))))))</f>
        <v>5</v>
      </c>
      <c r="Z23" s="241">
        <f t="shared" si="7"/>
        <v>5</v>
      </c>
      <c r="AA23" s="248">
        <f>'Crisis Indicator Data'!Y20</f>
        <v>1</v>
      </c>
      <c r="AB23" s="248">
        <f>'Crisis Indicator Data'!Z20</f>
        <v>1</v>
      </c>
      <c r="AC23" s="248">
        <f>'Crisis Indicator Data'!AA20</f>
        <v>0</v>
      </c>
      <c r="AD23" s="248">
        <f>'Crisis Indicator Data'!AB20</f>
        <v>0</v>
      </c>
      <c r="AE23" s="248">
        <f t="shared" si="8"/>
        <v>2</v>
      </c>
      <c r="AF23" s="248">
        <f>'Crisis Indicator Data'!AC20</f>
        <v>0</v>
      </c>
      <c r="AG23" s="248">
        <f>'Crisis Indicator Data'!AD20</f>
        <v>2</v>
      </c>
      <c r="AH23" s="248">
        <f t="shared" si="9"/>
        <v>2</v>
      </c>
      <c r="AI23" s="248">
        <f>'Crisis Indicator Data'!AE20</f>
        <v>0</v>
      </c>
      <c r="AJ23" s="248">
        <f>'Crisis Indicator Data'!AF20</f>
        <v>0</v>
      </c>
      <c r="AK23" s="248">
        <f>'Crisis Indicator Data'!AG20</f>
        <v>1</v>
      </c>
      <c r="AL23" s="248">
        <f t="shared" si="10"/>
        <v>1</v>
      </c>
      <c r="AM23" s="241">
        <f t="shared" si="11"/>
        <v>2</v>
      </c>
      <c r="AN23" s="241">
        <f t="shared" si="12"/>
        <v>3.5</v>
      </c>
    </row>
    <row r="24" spans="1:40" ht="13.5" customHeight="1" x14ac:dyDescent="0.35">
      <c r="A24" s="143" t="str">
        <f>'Crisis Indicator Data'!A21</f>
        <v>Mixed migration in Djibouti</v>
      </c>
      <c r="B24" s="144" t="str">
        <f>'Crisis Indicator Data'!B21</f>
        <v>International displacement</v>
      </c>
      <c r="C24" s="144" t="str">
        <f>'Crisis Indicator Data'!C21</f>
        <v>DJI002</v>
      </c>
      <c r="D24" s="144" t="str">
        <f>'Crisis Indicator Data'!D21</f>
        <v>Djibouti</v>
      </c>
      <c r="E24" s="145" t="str">
        <f>'Crisis Indicator Data'!E21</f>
        <v>DJI</v>
      </c>
      <c r="F24" s="241">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2.9</v>
      </c>
      <c r="G24" s="241">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3.1</v>
      </c>
      <c r="H24" s="241">
        <f t="shared" si="0"/>
        <v>3</v>
      </c>
      <c r="I24" s="241">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2.8</v>
      </c>
      <c r="J24" s="241">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41">
        <f t="shared" si="1"/>
        <v>1.4</v>
      </c>
      <c r="L24" s="241" t="str">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x</v>
      </c>
      <c r="M24" s="241">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241">
        <f t="shared" si="2"/>
        <v>2.1</v>
      </c>
      <c r="O24" s="241">
        <f t="shared" si="3"/>
        <v>2.1666666666666665</v>
      </c>
      <c r="P24" s="241">
        <f>IF(B24="Regional crisis",VLOOKUP(C24,'Regional Crises'!$B$1:$R$69,12,FALSE),VLOOKUP(E24,'Country Indicator Data'!$B$4:$I$300,8,FALSE))</f>
        <v>6</v>
      </c>
      <c r="Q24" s="241">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1.1000000000000001</v>
      </c>
      <c r="R24" s="241">
        <f t="shared" si="4"/>
        <v>3.55</v>
      </c>
      <c r="S24" s="241">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3.5</v>
      </c>
      <c r="T24" s="241">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3.4</v>
      </c>
      <c r="U24" s="241">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3.5</v>
      </c>
      <c r="V24" s="241">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3.8</v>
      </c>
      <c r="W24" s="241">
        <f t="shared" si="5"/>
        <v>3.6</v>
      </c>
      <c r="X24" s="241">
        <f t="shared" si="6"/>
        <v>3.1</v>
      </c>
      <c r="Y24" s="248">
        <f>IF('Core Indicators'!FC21="x","x",IF('Core Indicators'!FC21&gt;=5,5,IF('Core Indicators'!FC21&gt;=4,4,IF('Core Indicators'!FC21&gt;=3,3,IF('Core Indicators'!FC21&gt;=2,2,IF('Core Indicators'!FC21&gt;=1,1,0))))))</f>
        <v>3</v>
      </c>
      <c r="Z24" s="241">
        <f t="shared" si="7"/>
        <v>3</v>
      </c>
      <c r="AA24" s="248">
        <f>'Crisis Indicator Data'!Y21</f>
        <v>1</v>
      </c>
      <c r="AB24" s="248">
        <f>'Crisis Indicator Data'!Z21</f>
        <v>1</v>
      </c>
      <c r="AC24" s="248">
        <f>'Crisis Indicator Data'!AA21</f>
        <v>0</v>
      </c>
      <c r="AD24" s="248">
        <f>'Crisis Indicator Data'!AB21</f>
        <v>0</v>
      </c>
      <c r="AE24" s="248">
        <f t="shared" si="8"/>
        <v>2</v>
      </c>
      <c r="AF24" s="248">
        <f>'Crisis Indicator Data'!AC21</f>
        <v>0</v>
      </c>
      <c r="AG24" s="248">
        <f>'Crisis Indicator Data'!AD21</f>
        <v>2</v>
      </c>
      <c r="AH24" s="248">
        <f t="shared" si="9"/>
        <v>2</v>
      </c>
      <c r="AI24" s="248">
        <f>'Crisis Indicator Data'!AE21</f>
        <v>0</v>
      </c>
      <c r="AJ24" s="248">
        <f>'Crisis Indicator Data'!AF21</f>
        <v>0</v>
      </c>
      <c r="AK24" s="248">
        <f>'Crisis Indicator Data'!AG21</f>
        <v>1</v>
      </c>
      <c r="AL24" s="248">
        <f t="shared" si="10"/>
        <v>1</v>
      </c>
      <c r="AM24" s="241">
        <f t="shared" si="11"/>
        <v>2</v>
      </c>
      <c r="AN24" s="241">
        <f t="shared" si="12"/>
        <v>2.5</v>
      </c>
    </row>
    <row r="25" spans="1:40" ht="13.5" customHeight="1" x14ac:dyDescent="0.35">
      <c r="A25" s="143" t="str">
        <f>'Crisis Indicator Data'!A22</f>
        <v>Drought in Djibouti</v>
      </c>
      <c r="B25" s="144" t="str">
        <f>'Crisis Indicator Data'!B22</f>
        <v>Drought</v>
      </c>
      <c r="C25" s="144" t="str">
        <f>'Crisis Indicator Data'!C22</f>
        <v>DJI003</v>
      </c>
      <c r="D25" s="144" t="str">
        <f>'Crisis Indicator Data'!D22</f>
        <v>Djibouti</v>
      </c>
      <c r="E25" s="145" t="str">
        <f>'Crisis Indicator Data'!E22</f>
        <v>DJI</v>
      </c>
      <c r="F25" s="241">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2.9</v>
      </c>
      <c r="G25" s="241">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3.1</v>
      </c>
      <c r="H25" s="241">
        <f t="shared" si="0"/>
        <v>3</v>
      </c>
      <c r="I25" s="241">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2.8</v>
      </c>
      <c r="J25" s="241">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241">
        <f t="shared" si="1"/>
        <v>1.4</v>
      </c>
      <c r="L25" s="241" t="str">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x</v>
      </c>
      <c r="M25" s="241">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41">
        <f t="shared" si="2"/>
        <v>2.1</v>
      </c>
      <c r="O25" s="241">
        <f t="shared" si="3"/>
        <v>2.1666666666666665</v>
      </c>
      <c r="P25" s="241">
        <f>IF(B25="Regional crisis",VLOOKUP(C25,'Regional Crises'!$B$1:$R$69,12,FALSE),VLOOKUP(E25,'Country Indicator Data'!$B$4:$I$300,8,FALSE))</f>
        <v>6</v>
      </c>
      <c r="Q25" s="241">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1.1000000000000001</v>
      </c>
      <c r="R25" s="241">
        <f t="shared" si="4"/>
        <v>3.55</v>
      </c>
      <c r="S25" s="241">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3.5</v>
      </c>
      <c r="T25" s="241">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3.4</v>
      </c>
      <c r="U25" s="241">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3.5</v>
      </c>
      <c r="V25" s="241">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3.8</v>
      </c>
      <c r="W25" s="241">
        <f t="shared" si="5"/>
        <v>3.6</v>
      </c>
      <c r="X25" s="241">
        <f t="shared" si="6"/>
        <v>3.1</v>
      </c>
      <c r="Y25" s="248">
        <f>IF('Core Indicators'!FC22="x","x",IF('Core Indicators'!FC22&gt;=5,5,IF('Core Indicators'!FC22&gt;=4,4,IF('Core Indicators'!FC22&gt;=3,3,IF('Core Indicators'!FC22&gt;=2,2,IF('Core Indicators'!FC22&gt;=1,1,0))))))</f>
        <v>5</v>
      </c>
      <c r="Z25" s="241">
        <f t="shared" si="7"/>
        <v>5</v>
      </c>
      <c r="AA25" s="248">
        <f>'Crisis Indicator Data'!Y22</f>
        <v>1</v>
      </c>
      <c r="AB25" s="248">
        <f>'Crisis Indicator Data'!Z22</f>
        <v>1</v>
      </c>
      <c r="AC25" s="248">
        <f>'Crisis Indicator Data'!AA22</f>
        <v>0</v>
      </c>
      <c r="AD25" s="248">
        <f>'Crisis Indicator Data'!AB22</f>
        <v>0</v>
      </c>
      <c r="AE25" s="248">
        <f t="shared" si="8"/>
        <v>2</v>
      </c>
      <c r="AF25" s="248">
        <f>'Crisis Indicator Data'!AC22</f>
        <v>0</v>
      </c>
      <c r="AG25" s="248">
        <f>'Crisis Indicator Data'!AD22</f>
        <v>2</v>
      </c>
      <c r="AH25" s="248">
        <f t="shared" si="9"/>
        <v>2</v>
      </c>
      <c r="AI25" s="248">
        <f>'Crisis Indicator Data'!AE22</f>
        <v>0</v>
      </c>
      <c r="AJ25" s="248">
        <f>'Crisis Indicator Data'!AF22</f>
        <v>0</v>
      </c>
      <c r="AK25" s="248">
        <f>'Crisis Indicator Data'!AG22</f>
        <v>1</v>
      </c>
      <c r="AL25" s="248">
        <f t="shared" si="10"/>
        <v>1</v>
      </c>
      <c r="AM25" s="241">
        <f t="shared" si="11"/>
        <v>2</v>
      </c>
      <c r="AN25" s="241">
        <f t="shared" si="12"/>
        <v>3.5</v>
      </c>
    </row>
    <row r="26" spans="1:40" ht="13.5" customHeight="1" x14ac:dyDescent="0.35">
      <c r="A26" s="143" t="str">
        <f>'Crisis Indicator Data'!A23</f>
        <v>Mixed migration flows in Algeria</v>
      </c>
      <c r="B26" s="144" t="str">
        <f>'Crisis Indicator Data'!B23</f>
        <v>International displacement</v>
      </c>
      <c r="C26" s="144" t="str">
        <f>'Crisis Indicator Data'!C23</f>
        <v>DZA002</v>
      </c>
      <c r="D26" s="144" t="str">
        <f>'Crisis Indicator Data'!D23</f>
        <v>Algeria</v>
      </c>
      <c r="E26" s="145" t="str">
        <f>'Crisis Indicator Data'!E23</f>
        <v>DZA</v>
      </c>
      <c r="F26" s="241">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3.9</v>
      </c>
      <c r="G26" s="241">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2.7</v>
      </c>
      <c r="H26" s="241">
        <f t="shared" si="0"/>
        <v>3.3</v>
      </c>
      <c r="I26" s="241">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v>
      </c>
      <c r="J26" s="241">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2.7</v>
      </c>
      <c r="K26" s="241">
        <f t="shared" si="1"/>
        <v>2.35</v>
      </c>
      <c r="L26" s="241">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v>
      </c>
      <c r="M26" s="241">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0.3</v>
      </c>
      <c r="N26" s="241">
        <f t="shared" si="2"/>
        <v>1.65</v>
      </c>
      <c r="O26" s="241">
        <f t="shared" si="3"/>
        <v>2.4333333333333336</v>
      </c>
      <c r="P26" s="241">
        <f>IF(B26="Regional crisis",VLOOKUP(C26,'Regional Crises'!$B$1:$R$69,12,FALSE),VLOOKUP(E26,'Country Indicator Data'!$B$4:$I$300,8,FALSE))</f>
        <v>6</v>
      </c>
      <c r="Q26" s="241">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4.2</v>
      </c>
      <c r="R26" s="241">
        <f t="shared" si="4"/>
        <v>5.0999999999999996</v>
      </c>
      <c r="S26" s="241">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3.3</v>
      </c>
      <c r="T26" s="241">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3.3</v>
      </c>
      <c r="U26" s="241">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2.9</v>
      </c>
      <c r="V26" s="241">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3.3</v>
      </c>
      <c r="W26" s="241">
        <f t="shared" si="5"/>
        <v>3.2</v>
      </c>
      <c r="X26" s="241">
        <f t="shared" si="6"/>
        <v>3.6</v>
      </c>
      <c r="Y26" s="248">
        <f>IF('Core Indicators'!FC23="x","x",IF('Core Indicators'!FC23&gt;=5,5,IF('Core Indicators'!FC23&gt;=4,4,IF('Core Indicators'!FC23&gt;=3,3,IF('Core Indicators'!FC23&gt;=2,2,IF('Core Indicators'!FC23&gt;=1,1,0))))))</f>
        <v>2</v>
      </c>
      <c r="Z26" s="241">
        <f t="shared" si="7"/>
        <v>2</v>
      </c>
      <c r="AA26" s="248">
        <f>'Crisis Indicator Data'!Y23</f>
        <v>0</v>
      </c>
      <c r="AB26" s="248">
        <f>'Crisis Indicator Data'!Z23</f>
        <v>1</v>
      </c>
      <c r="AC26" s="248">
        <f>'Crisis Indicator Data'!AA23</f>
        <v>1</v>
      </c>
      <c r="AD26" s="248">
        <f>'Crisis Indicator Data'!AB23</f>
        <v>0</v>
      </c>
      <c r="AE26" s="248">
        <f t="shared" si="8"/>
        <v>2</v>
      </c>
      <c r="AF26" s="248">
        <f>'Crisis Indicator Data'!AC23</f>
        <v>0</v>
      </c>
      <c r="AG26" s="248">
        <f>'Crisis Indicator Data'!AD23</f>
        <v>0</v>
      </c>
      <c r="AH26" s="248">
        <f t="shared" si="9"/>
        <v>0</v>
      </c>
      <c r="AI26" s="248">
        <f>'Crisis Indicator Data'!AE23</f>
        <v>0</v>
      </c>
      <c r="AJ26" s="248">
        <f>'Crisis Indicator Data'!AF23</f>
        <v>1</v>
      </c>
      <c r="AK26" s="248">
        <f>'Crisis Indicator Data'!AG23</f>
        <v>0</v>
      </c>
      <c r="AL26" s="248">
        <f t="shared" si="10"/>
        <v>1</v>
      </c>
      <c r="AM26" s="241">
        <f t="shared" si="11"/>
        <v>1</v>
      </c>
      <c r="AN26" s="241">
        <f t="shared" si="12"/>
        <v>1.5</v>
      </c>
    </row>
    <row r="27" spans="1:40" ht="13.5" customHeight="1" x14ac:dyDescent="0.35">
      <c r="A27" s="143" t="str">
        <f>'Crisis Indicator Data'!A24</f>
        <v>Sahrawi refugees in Algeria</v>
      </c>
      <c r="B27" s="144" t="str">
        <f>'Crisis Indicator Data'!B24</f>
        <v>International displacement</v>
      </c>
      <c r="C27" s="144" t="str">
        <f>'Crisis Indicator Data'!C24</f>
        <v>DZA003</v>
      </c>
      <c r="D27" s="144" t="str">
        <f>'Crisis Indicator Data'!D24</f>
        <v>Algeria</v>
      </c>
      <c r="E27" s="145" t="str">
        <f>'Crisis Indicator Data'!E24</f>
        <v>DZA</v>
      </c>
      <c r="F27" s="241">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3.9</v>
      </c>
      <c r="G27" s="241">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2.7</v>
      </c>
      <c r="H27" s="241">
        <f t="shared" si="0"/>
        <v>3.3</v>
      </c>
      <c r="I27" s="241">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v>
      </c>
      <c r="J27" s="241">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2.7</v>
      </c>
      <c r="K27" s="241">
        <f t="shared" si="1"/>
        <v>2.35</v>
      </c>
      <c r="L27" s="241">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v>
      </c>
      <c r="M27" s="241">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0.3</v>
      </c>
      <c r="N27" s="241">
        <f t="shared" si="2"/>
        <v>1.65</v>
      </c>
      <c r="O27" s="241">
        <f t="shared" si="3"/>
        <v>2.4333333333333336</v>
      </c>
      <c r="P27" s="241">
        <f>IF(B27="Regional crisis",VLOOKUP(C27,'Regional Crises'!$B$1:$R$69,12,FALSE),VLOOKUP(E27,'Country Indicator Data'!$B$4:$I$300,8,FALSE))</f>
        <v>6</v>
      </c>
      <c r="Q27" s="241">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4.2</v>
      </c>
      <c r="R27" s="241">
        <f t="shared" si="4"/>
        <v>5.0999999999999996</v>
      </c>
      <c r="S27" s="241">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3.3</v>
      </c>
      <c r="T27" s="241">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3.3</v>
      </c>
      <c r="U27" s="241">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2.9</v>
      </c>
      <c r="V27" s="241">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3.3</v>
      </c>
      <c r="W27" s="241">
        <f t="shared" si="5"/>
        <v>3.2</v>
      </c>
      <c r="X27" s="241">
        <f t="shared" si="6"/>
        <v>3.6</v>
      </c>
      <c r="Y27" s="248">
        <f>IF('Core Indicators'!FC24="x","x",IF('Core Indicators'!FC24&gt;=5,5,IF('Core Indicators'!FC24&gt;=4,4,IF('Core Indicators'!FC24&gt;=3,3,IF('Core Indicators'!FC24&gt;=2,2,IF('Core Indicators'!FC24&gt;=1,1,0))))))</f>
        <v>1</v>
      </c>
      <c r="Z27" s="241">
        <f t="shared" si="7"/>
        <v>1</v>
      </c>
      <c r="AA27" s="248">
        <f>'Crisis Indicator Data'!Y24</f>
        <v>0</v>
      </c>
      <c r="AB27" s="248">
        <f>'Crisis Indicator Data'!Z24</f>
        <v>2</v>
      </c>
      <c r="AC27" s="248">
        <f>'Crisis Indicator Data'!AA24</f>
        <v>1</v>
      </c>
      <c r="AD27" s="248">
        <f>'Crisis Indicator Data'!AB24</f>
        <v>0</v>
      </c>
      <c r="AE27" s="248">
        <f t="shared" si="8"/>
        <v>2</v>
      </c>
      <c r="AF27" s="248">
        <f>'Crisis Indicator Data'!AC24</f>
        <v>0</v>
      </c>
      <c r="AG27" s="248">
        <f>'Crisis Indicator Data'!AD24</f>
        <v>1</v>
      </c>
      <c r="AH27" s="248">
        <f t="shared" si="9"/>
        <v>1</v>
      </c>
      <c r="AI27" s="248">
        <f>'Crisis Indicator Data'!AE24</f>
        <v>0</v>
      </c>
      <c r="AJ27" s="248">
        <f>'Crisis Indicator Data'!AF24</f>
        <v>1</v>
      </c>
      <c r="AK27" s="248">
        <f>'Crisis Indicator Data'!AG24</f>
        <v>0</v>
      </c>
      <c r="AL27" s="248">
        <f t="shared" si="10"/>
        <v>1</v>
      </c>
      <c r="AM27" s="241">
        <f t="shared" si="11"/>
        <v>1</v>
      </c>
      <c r="AN27" s="241">
        <f t="shared" si="12"/>
        <v>1</v>
      </c>
    </row>
    <row r="28" spans="1:40" ht="13.5" customHeight="1" x14ac:dyDescent="0.35">
      <c r="A28" s="143" t="str">
        <f>'Crisis Indicator Data'!A25</f>
        <v>Multiple crises in Algeria</v>
      </c>
      <c r="B28" s="144" t="str">
        <f>'Crisis Indicator Data'!B25</f>
        <v>Multiple crises country</v>
      </c>
      <c r="C28" s="144" t="str">
        <f>'Crisis Indicator Data'!C25</f>
        <v>DZA004</v>
      </c>
      <c r="D28" s="144" t="str">
        <f>'Crisis Indicator Data'!D25</f>
        <v>Algeria</v>
      </c>
      <c r="E28" s="145" t="str">
        <f>'Crisis Indicator Data'!E25</f>
        <v>DZA</v>
      </c>
      <c r="F28" s="241">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3.9</v>
      </c>
      <c r="G28" s="241">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2.7</v>
      </c>
      <c r="H28" s="241">
        <f t="shared" si="0"/>
        <v>3.3</v>
      </c>
      <c r="I28" s="241">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v>
      </c>
      <c r="J28" s="241">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2.7</v>
      </c>
      <c r="K28" s="241">
        <f t="shared" si="1"/>
        <v>2.35</v>
      </c>
      <c r="L28" s="241">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v>
      </c>
      <c r="M28" s="241">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0.3</v>
      </c>
      <c r="N28" s="241">
        <f t="shared" si="2"/>
        <v>1.65</v>
      </c>
      <c r="O28" s="241">
        <f t="shared" si="3"/>
        <v>2.4333333333333336</v>
      </c>
      <c r="P28" s="241">
        <f>IF(B28="Regional crisis",VLOOKUP(C28,'Regional Crises'!$B$1:$R$69,12,FALSE),VLOOKUP(E28,'Country Indicator Data'!$B$4:$I$300,8,FALSE))</f>
        <v>6</v>
      </c>
      <c r="Q28" s="241">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4.2</v>
      </c>
      <c r="R28" s="241">
        <f t="shared" si="4"/>
        <v>5.0999999999999996</v>
      </c>
      <c r="S28" s="241">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3.3</v>
      </c>
      <c r="T28" s="241">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3.3</v>
      </c>
      <c r="U28" s="241">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2.9</v>
      </c>
      <c r="V28" s="241">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3.3</v>
      </c>
      <c r="W28" s="241">
        <f t="shared" si="5"/>
        <v>3.2</v>
      </c>
      <c r="X28" s="241">
        <f t="shared" si="6"/>
        <v>3.6</v>
      </c>
      <c r="Y28" s="248">
        <f>IF('Core Indicators'!FC25="x","x",IF('Core Indicators'!FC25&gt;=5,5,IF('Core Indicators'!FC25&gt;=4,4,IF('Core Indicators'!FC25&gt;=3,3,IF('Core Indicators'!FC25&gt;=2,2,IF('Core Indicators'!FC25&gt;=1,1,0))))))</f>
        <v>2</v>
      </c>
      <c r="Z28" s="241">
        <f t="shared" si="7"/>
        <v>2</v>
      </c>
      <c r="AA28" s="248">
        <f>'Crisis Indicator Data'!Y25</f>
        <v>0</v>
      </c>
      <c r="AB28" s="248">
        <f>'Crisis Indicator Data'!Z25</f>
        <v>2</v>
      </c>
      <c r="AC28" s="248">
        <f>'Crisis Indicator Data'!AA25</f>
        <v>1</v>
      </c>
      <c r="AD28" s="248">
        <f>'Crisis Indicator Data'!AB25</f>
        <v>0</v>
      </c>
      <c r="AE28" s="248">
        <f t="shared" si="8"/>
        <v>2</v>
      </c>
      <c r="AF28" s="248">
        <f>'Crisis Indicator Data'!AC25</f>
        <v>0</v>
      </c>
      <c r="AG28" s="248">
        <f>'Crisis Indicator Data'!AD25</f>
        <v>1</v>
      </c>
      <c r="AH28" s="248">
        <f t="shared" si="9"/>
        <v>1</v>
      </c>
      <c r="AI28" s="248">
        <f>'Crisis Indicator Data'!AE25</f>
        <v>0</v>
      </c>
      <c r="AJ28" s="248">
        <f>'Crisis Indicator Data'!AF25</f>
        <v>1</v>
      </c>
      <c r="AK28" s="248">
        <f>'Crisis Indicator Data'!AG25</f>
        <v>0</v>
      </c>
      <c r="AL28" s="248">
        <f t="shared" si="10"/>
        <v>1</v>
      </c>
      <c r="AM28" s="241">
        <f t="shared" si="11"/>
        <v>1</v>
      </c>
      <c r="AN28" s="241">
        <f t="shared" si="12"/>
        <v>1.5</v>
      </c>
    </row>
    <row r="29" spans="1:40" ht="13.5" customHeight="1" x14ac:dyDescent="0.35">
      <c r="A29" s="143" t="str">
        <f>'Crisis Indicator Data'!A26</f>
        <v>Venezuela displacement in Ecuador</v>
      </c>
      <c r="B29" s="144" t="str">
        <f>'Crisis Indicator Data'!B26</f>
        <v>International displacement</v>
      </c>
      <c r="C29" s="144" t="str">
        <f>'Crisis Indicator Data'!C26</f>
        <v>ECU002</v>
      </c>
      <c r="D29" s="144" t="str">
        <f>'Crisis Indicator Data'!D26</f>
        <v>Ecuador</v>
      </c>
      <c r="E29" s="145" t="str">
        <f>'Crisis Indicator Data'!E26</f>
        <v>ECU</v>
      </c>
      <c r="F29" s="241">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1.8</v>
      </c>
      <c r="G29" s="241">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1.4</v>
      </c>
      <c r="H29" s="241">
        <f t="shared" si="0"/>
        <v>1.6</v>
      </c>
      <c r="I29" s="241">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1.6</v>
      </c>
      <c r="J29" s="241">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3.1</v>
      </c>
      <c r="K29" s="241">
        <f t="shared" si="1"/>
        <v>2.35</v>
      </c>
      <c r="L29" s="241">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2.6</v>
      </c>
      <c r="M29" s="241">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2.6</v>
      </c>
      <c r="N29" s="241">
        <f t="shared" si="2"/>
        <v>2.6</v>
      </c>
      <c r="O29" s="241">
        <f t="shared" si="3"/>
        <v>2.1833333333333336</v>
      </c>
      <c r="P29" s="241">
        <f>IF(B29="Regional crisis",VLOOKUP(C29,'Regional Crises'!$B$1:$R$69,12,FALSE),VLOOKUP(E29,'Country Indicator Data'!$B$4:$I$300,8,FALSE))</f>
        <v>6</v>
      </c>
      <c r="Q29" s="241">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v>
      </c>
      <c r="R29" s="241">
        <f t="shared" si="4"/>
        <v>3</v>
      </c>
      <c r="S29" s="241">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3.1</v>
      </c>
      <c r="T29" s="241">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3.1</v>
      </c>
      <c r="U29" s="241">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1.8</v>
      </c>
      <c r="V29" s="241">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1.8</v>
      </c>
      <c r="W29" s="241">
        <f t="shared" si="5"/>
        <v>2.5</v>
      </c>
      <c r="X29" s="241">
        <f t="shared" si="6"/>
        <v>2.6</v>
      </c>
      <c r="Y29" s="248">
        <f>IF('Core Indicators'!FC26="x","x",IF('Core Indicators'!FC26&gt;=5,5,IF('Core Indicators'!FC26&gt;=4,4,IF('Core Indicators'!FC26&gt;=3,3,IF('Core Indicators'!FC26&gt;=2,2,IF('Core Indicators'!FC26&gt;=1,1,0))))))</f>
        <v>2</v>
      </c>
      <c r="Z29" s="241">
        <f t="shared" si="7"/>
        <v>2</v>
      </c>
      <c r="AA29" s="248">
        <f>'Crisis Indicator Data'!Y26</f>
        <v>0</v>
      </c>
      <c r="AB29" s="248">
        <f>'Crisis Indicator Data'!Z26</f>
        <v>0</v>
      </c>
      <c r="AC29" s="248">
        <f>'Crisis Indicator Data'!AA26</f>
        <v>0</v>
      </c>
      <c r="AD29" s="248">
        <f>'Crisis Indicator Data'!AB26</f>
        <v>0</v>
      </c>
      <c r="AE29" s="248">
        <f t="shared" si="8"/>
        <v>0</v>
      </c>
      <c r="AF29" s="248">
        <f>'Crisis Indicator Data'!AC26</f>
        <v>0</v>
      </c>
      <c r="AG29" s="248">
        <f>'Crisis Indicator Data'!AD26</f>
        <v>2</v>
      </c>
      <c r="AH29" s="248">
        <f t="shared" si="9"/>
        <v>2</v>
      </c>
      <c r="AI29" s="248">
        <f>'Crisis Indicator Data'!AE26</f>
        <v>0</v>
      </c>
      <c r="AJ29" s="248">
        <f>'Crisis Indicator Data'!AF26</f>
        <v>1</v>
      </c>
      <c r="AK29" s="248">
        <f>'Crisis Indicator Data'!AG26</f>
        <v>1</v>
      </c>
      <c r="AL29" s="248">
        <f t="shared" si="10"/>
        <v>2</v>
      </c>
      <c r="AM29" s="241">
        <f t="shared" si="11"/>
        <v>1</v>
      </c>
      <c r="AN29" s="241">
        <f t="shared" si="12"/>
        <v>1.5</v>
      </c>
    </row>
    <row r="30" spans="1:40" ht="13.5" customHeight="1" x14ac:dyDescent="0.35">
      <c r="A30" s="143" t="str">
        <f>'Crisis Indicator Data'!A27</f>
        <v>Syrian Refugee Crisis in Egypt</v>
      </c>
      <c r="B30" s="144" t="str">
        <f>'Crisis Indicator Data'!B27</f>
        <v>International displacement</v>
      </c>
      <c r="C30" s="144" t="str">
        <f>'Crisis Indicator Data'!C27</f>
        <v>EGY002</v>
      </c>
      <c r="D30" s="144" t="str">
        <f>'Crisis Indicator Data'!D27</f>
        <v>Egypt</v>
      </c>
      <c r="E30" s="145" t="str">
        <f>'Crisis Indicator Data'!E27</f>
        <v>EGY</v>
      </c>
      <c r="F30" s="241">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3.9</v>
      </c>
      <c r="G30" s="241">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3.3</v>
      </c>
      <c r="H30" s="241">
        <f t="shared" si="0"/>
        <v>3.5999999999999996</v>
      </c>
      <c r="I30" s="241">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0.8</v>
      </c>
      <c r="J30" s="241">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0.9</v>
      </c>
      <c r="K30" s="241">
        <f t="shared" si="1"/>
        <v>0.85000000000000009</v>
      </c>
      <c r="L30" s="241">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241">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0.8</v>
      </c>
      <c r="N30" s="241">
        <f t="shared" si="2"/>
        <v>1.9</v>
      </c>
      <c r="O30" s="241">
        <f t="shared" si="3"/>
        <v>2.1166666666666667</v>
      </c>
      <c r="P30" s="241">
        <f>IF(B30="Regional crisis",VLOOKUP(C30,'Regional Crises'!$B$1:$R$69,12,FALSE),VLOOKUP(E30,'Country Indicator Data'!$B$4:$I$300,8,FALSE))</f>
        <v>8</v>
      </c>
      <c r="Q30" s="241">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3</v>
      </c>
      <c r="R30" s="241">
        <f t="shared" si="4"/>
        <v>5.5</v>
      </c>
      <c r="S30" s="241">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3.3</v>
      </c>
      <c r="T30" s="241">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2.9</v>
      </c>
      <c r="U30" s="241">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1">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v>
      </c>
      <c r="W30" s="241">
        <f t="shared" si="5"/>
        <v>3.4</v>
      </c>
      <c r="X30" s="241">
        <f t="shared" si="6"/>
        <v>3.7</v>
      </c>
      <c r="Y30" s="248">
        <f>IF('Core Indicators'!FC27="x","x",IF('Core Indicators'!FC27&gt;=5,5,IF('Core Indicators'!FC27&gt;=4,4,IF('Core Indicators'!FC27&gt;=3,3,IF('Core Indicators'!FC27&gt;=2,2,IF('Core Indicators'!FC27&gt;=1,1,0))))))</f>
        <v>2</v>
      </c>
      <c r="Z30" s="241">
        <f t="shared" si="7"/>
        <v>2</v>
      </c>
      <c r="AA30" s="248">
        <f>'Crisis Indicator Data'!Y27</f>
        <v>0</v>
      </c>
      <c r="AB30" s="248">
        <f>'Crisis Indicator Data'!Z27</f>
        <v>0</v>
      </c>
      <c r="AC30" s="248">
        <f>'Crisis Indicator Data'!AA27</f>
        <v>0</v>
      </c>
      <c r="AD30" s="248">
        <f>'Crisis Indicator Data'!AB27</f>
        <v>0</v>
      </c>
      <c r="AE30" s="248">
        <f t="shared" si="8"/>
        <v>0</v>
      </c>
      <c r="AF30" s="248">
        <f>'Crisis Indicator Data'!AC27</f>
        <v>0</v>
      </c>
      <c r="AG30" s="248">
        <f>'Crisis Indicator Data'!AD27</f>
        <v>1</v>
      </c>
      <c r="AH30" s="248">
        <f t="shared" si="9"/>
        <v>1</v>
      </c>
      <c r="AI30" s="248">
        <f>'Crisis Indicator Data'!AE27</f>
        <v>0</v>
      </c>
      <c r="AJ30" s="248">
        <f>'Crisis Indicator Data'!AF27</f>
        <v>1</v>
      </c>
      <c r="AK30" s="248">
        <f>'Crisis Indicator Data'!AG27</f>
        <v>0</v>
      </c>
      <c r="AL30" s="248">
        <f t="shared" si="10"/>
        <v>1</v>
      </c>
      <c r="AM30" s="241">
        <f t="shared" si="11"/>
        <v>1</v>
      </c>
      <c r="AN30" s="241">
        <f t="shared" si="12"/>
        <v>1.5</v>
      </c>
    </row>
    <row r="31" spans="1:40" ht="13.5" customHeight="1" x14ac:dyDescent="0.35">
      <c r="A31" s="143" t="str">
        <f>'Crisis Indicator Data'!A28</f>
        <v>Complex crisis in Eritrea</v>
      </c>
      <c r="B31" s="144" t="str">
        <f>'Crisis Indicator Data'!B28</f>
        <v>Complex crisis</v>
      </c>
      <c r="C31" s="144" t="str">
        <f>'Crisis Indicator Data'!C28</f>
        <v>ERI001</v>
      </c>
      <c r="D31" s="144" t="str">
        <f>'Crisis Indicator Data'!D28</f>
        <v>Eritrea</v>
      </c>
      <c r="E31" s="145" t="str">
        <f>'Crisis Indicator Data'!E28</f>
        <v>ERI</v>
      </c>
      <c r="F31" s="241">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5</v>
      </c>
      <c r="G31" s="241">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3.9</v>
      </c>
      <c r="H31" s="241">
        <f t="shared" si="0"/>
        <v>4.45</v>
      </c>
      <c r="I31" s="241">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3.1</v>
      </c>
      <c r="J31" s="241">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41">
        <f t="shared" si="1"/>
        <v>1.55</v>
      </c>
      <c r="L31" s="241" t="str">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41" t="str">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x</v>
      </c>
      <c r="N31" s="241" t="str">
        <f t="shared" si="2"/>
        <v>x</v>
      </c>
      <c r="O31" s="241">
        <f t="shared" si="3"/>
        <v>3</v>
      </c>
      <c r="P31" s="241">
        <f>IF(B31="Regional crisis",VLOOKUP(C31,'Regional Crises'!$B$1:$R$69,12,FALSE),VLOOKUP(E31,'Country Indicator Data'!$B$4:$I$300,8,FALSE))</f>
        <v>10</v>
      </c>
      <c r="Q31" s="241">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v>
      </c>
      <c r="R31" s="241">
        <f t="shared" si="4"/>
        <v>5</v>
      </c>
      <c r="S31" s="241">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3.9</v>
      </c>
      <c r="T31" s="241">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4.0999999999999996</v>
      </c>
      <c r="U31" s="241">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4.4000000000000004</v>
      </c>
      <c r="V31" s="241">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4.9000000000000004</v>
      </c>
      <c r="W31" s="241">
        <f t="shared" si="5"/>
        <v>4.3</v>
      </c>
      <c r="X31" s="241">
        <f t="shared" si="6"/>
        <v>4.0999999999999996</v>
      </c>
      <c r="Y31" s="248">
        <f>IF('Core Indicators'!FC28="x","x",IF('Core Indicators'!FC28&gt;=5,5,IF('Core Indicators'!FC28&gt;=4,4,IF('Core Indicators'!FC28&gt;=3,3,IF('Core Indicators'!FC28&gt;=2,2,IF('Core Indicators'!FC28&gt;=1,1,0))))))</f>
        <v>5</v>
      </c>
      <c r="Z31" s="241">
        <f t="shared" si="7"/>
        <v>5</v>
      </c>
      <c r="AA31" s="248">
        <f>'Crisis Indicator Data'!Y28</f>
        <v>3</v>
      </c>
      <c r="AB31" s="248">
        <f>'Crisis Indicator Data'!Z28</f>
        <v>1</v>
      </c>
      <c r="AC31" s="248">
        <f>'Crisis Indicator Data'!AA28</f>
        <v>2</v>
      </c>
      <c r="AD31" s="248">
        <f>'Crisis Indicator Data'!AB28</f>
        <v>0</v>
      </c>
      <c r="AE31" s="248">
        <f t="shared" si="8"/>
        <v>3</v>
      </c>
      <c r="AF31" s="248">
        <f>'Crisis Indicator Data'!AC28</f>
        <v>3</v>
      </c>
      <c r="AG31" s="248">
        <f>'Crisis Indicator Data'!AD28</f>
        <v>0</v>
      </c>
      <c r="AH31" s="248">
        <f t="shared" si="9"/>
        <v>3</v>
      </c>
      <c r="AI31" s="248">
        <f>'Crisis Indicator Data'!AE28</f>
        <v>0</v>
      </c>
      <c r="AJ31" s="248">
        <f>'Crisis Indicator Data'!AF28</f>
        <v>2</v>
      </c>
      <c r="AK31" s="248">
        <f>'Crisis Indicator Data'!AG28</f>
        <v>1</v>
      </c>
      <c r="AL31" s="248">
        <f t="shared" si="10"/>
        <v>3</v>
      </c>
      <c r="AM31" s="241">
        <f t="shared" si="11"/>
        <v>5</v>
      </c>
      <c r="AN31" s="241">
        <f t="shared" si="12"/>
        <v>5</v>
      </c>
    </row>
    <row r="32" spans="1:40" ht="13.5" customHeight="1" x14ac:dyDescent="0.35">
      <c r="A32" s="143" t="str">
        <f>'Crisis Indicator Data'!A29</f>
        <v>Mixed migration flows in spain</v>
      </c>
      <c r="B32" s="144" t="str">
        <f>'Crisis Indicator Data'!B29</f>
        <v>International displacement</v>
      </c>
      <c r="C32" s="144" t="str">
        <f>'Crisis Indicator Data'!C29</f>
        <v>ESP002</v>
      </c>
      <c r="D32" s="144" t="str">
        <f>'Crisis Indicator Data'!D29</f>
        <v>Spain</v>
      </c>
      <c r="E32" s="145" t="str">
        <f>'Crisis Indicator Data'!E29</f>
        <v>ESP</v>
      </c>
      <c r="F32" s="241">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1.1000000000000001</v>
      </c>
      <c r="G32" s="241" t="str">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x</v>
      </c>
      <c r="H32" s="241">
        <f t="shared" si="0"/>
        <v>1.1000000000000001</v>
      </c>
      <c r="I32" s="241">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2.5</v>
      </c>
      <c r="J32" s="241">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3</v>
      </c>
      <c r="K32" s="241">
        <f t="shared" si="1"/>
        <v>2.75</v>
      </c>
      <c r="L32" s="241">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0.5</v>
      </c>
      <c r="M32" s="241">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1.2</v>
      </c>
      <c r="N32" s="241">
        <f t="shared" si="2"/>
        <v>0.85</v>
      </c>
      <c r="O32" s="241">
        <f t="shared" si="3"/>
        <v>1.5666666666666667</v>
      </c>
      <c r="P32" s="241">
        <f>IF(B32="Regional crisis",VLOOKUP(C32,'Regional Crises'!$B$1:$R$69,12,FALSE),VLOOKUP(E32,'Country Indicator Data'!$B$4:$I$300,8,FALSE))</f>
        <v>4</v>
      </c>
      <c r="Q32" s="241">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v>
      </c>
      <c r="R32" s="241">
        <f t="shared" si="4"/>
        <v>3.5</v>
      </c>
      <c r="S32" s="241">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1.9</v>
      </c>
      <c r="T32" s="241">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1.5</v>
      </c>
      <c r="U32" s="241" t="str">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x</v>
      </c>
      <c r="V32" s="241">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0.4</v>
      </c>
      <c r="W32" s="241">
        <f t="shared" si="5"/>
        <v>1.3</v>
      </c>
      <c r="X32" s="241">
        <f t="shared" si="6"/>
        <v>2.1</v>
      </c>
      <c r="Y32" s="248">
        <f>IF('Core Indicators'!FC29="x","x",IF('Core Indicators'!FC29&gt;=5,5,IF('Core Indicators'!FC29&gt;=4,4,IF('Core Indicators'!FC29&gt;=3,3,IF('Core Indicators'!FC29&gt;=2,2,IF('Core Indicators'!FC29&gt;=1,1,0))))))</f>
        <v>2</v>
      </c>
      <c r="Z32" s="241">
        <f t="shared" si="7"/>
        <v>2</v>
      </c>
      <c r="AA32" s="248">
        <f>'Crisis Indicator Data'!Y29</f>
        <v>0</v>
      </c>
      <c r="AB32" s="248">
        <f>'Crisis Indicator Data'!Z29</f>
        <v>0</v>
      </c>
      <c r="AC32" s="248">
        <f>'Crisis Indicator Data'!AA29</f>
        <v>0</v>
      </c>
      <c r="AD32" s="248">
        <f>'Crisis Indicator Data'!AB29</f>
        <v>0</v>
      </c>
      <c r="AE32" s="248">
        <f t="shared" si="8"/>
        <v>0</v>
      </c>
      <c r="AF32" s="248">
        <f>'Crisis Indicator Data'!AC29</f>
        <v>0</v>
      </c>
      <c r="AG32" s="248">
        <f>'Crisis Indicator Data'!AD29</f>
        <v>2</v>
      </c>
      <c r="AH32" s="248">
        <f t="shared" si="9"/>
        <v>2</v>
      </c>
      <c r="AI32" s="248">
        <f>'Crisis Indicator Data'!AE29</f>
        <v>0</v>
      </c>
      <c r="AJ32" s="248">
        <f>'Crisis Indicator Data'!AF29</f>
        <v>0</v>
      </c>
      <c r="AK32" s="248">
        <f>'Crisis Indicator Data'!AG29</f>
        <v>0</v>
      </c>
      <c r="AL32" s="248">
        <f t="shared" si="10"/>
        <v>0</v>
      </c>
      <c r="AM32" s="241">
        <f t="shared" si="11"/>
        <v>1</v>
      </c>
      <c r="AN32" s="241">
        <f t="shared" si="12"/>
        <v>1.5</v>
      </c>
    </row>
    <row r="33" spans="1:40" ht="13.5" customHeight="1" x14ac:dyDescent="0.35">
      <c r="A33" s="143" t="str">
        <f>'Crisis Indicator Data'!A30</f>
        <v>Complex crisis in Ethiopia</v>
      </c>
      <c r="B33" s="144" t="str">
        <f>'Crisis Indicator Data'!B30</f>
        <v>Complex crisis</v>
      </c>
      <c r="C33" s="144" t="str">
        <f>'Crisis Indicator Data'!C30</f>
        <v>ETH001</v>
      </c>
      <c r="D33" s="144" t="str">
        <f>'Crisis Indicator Data'!D30</f>
        <v>Ethiopia</v>
      </c>
      <c r="E33" s="145" t="str">
        <f>'Crisis Indicator Data'!E30</f>
        <v>ETH</v>
      </c>
      <c r="F33" s="241">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41">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3</v>
      </c>
      <c r="H33" s="241">
        <f t="shared" si="0"/>
        <v>3.45</v>
      </c>
      <c r="I33" s="241">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3.8</v>
      </c>
      <c r="J33" s="241">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41">
        <f t="shared" si="1"/>
        <v>3.25</v>
      </c>
      <c r="L33" s="241">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3.4</v>
      </c>
      <c r="M33" s="241">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1.3</v>
      </c>
      <c r="N33" s="241">
        <f t="shared" si="2"/>
        <v>2.35</v>
      </c>
      <c r="O33" s="241">
        <f t="shared" si="3"/>
        <v>3.0166666666666671</v>
      </c>
      <c r="P33" s="241">
        <f>IF(B33="Regional crisis",VLOOKUP(C33,'Regional Crises'!$B$1:$R$69,12,FALSE),VLOOKUP(E33,'Country Indicator Data'!$B$4:$I$300,8,FALSE))</f>
        <v>10</v>
      </c>
      <c r="Q33" s="241">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5</v>
      </c>
      <c r="R33" s="241">
        <f t="shared" si="4"/>
        <v>7.5</v>
      </c>
      <c r="S33" s="241">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3.2</v>
      </c>
      <c r="T33" s="241">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v>
      </c>
      <c r="U33" s="241">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3.4</v>
      </c>
      <c r="V33" s="241">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3.8</v>
      </c>
      <c r="W33" s="241">
        <f t="shared" si="5"/>
        <v>3.4</v>
      </c>
      <c r="X33" s="241">
        <f t="shared" si="6"/>
        <v>4.5999999999999996</v>
      </c>
      <c r="Y33" s="248">
        <f>IF('Core Indicators'!FC30="x","x",IF('Core Indicators'!FC30&gt;=5,5,IF('Core Indicators'!FC30&gt;=4,4,IF('Core Indicators'!FC30&gt;=3,3,IF('Core Indicators'!FC30&gt;=2,2,IF('Core Indicators'!FC30&gt;=1,1,0))))))</f>
        <v>4</v>
      </c>
      <c r="Z33" s="241">
        <f t="shared" si="7"/>
        <v>4</v>
      </c>
      <c r="AA33" s="248">
        <f>'Crisis Indicator Data'!Y30</f>
        <v>2</v>
      </c>
      <c r="AB33" s="248">
        <f>'Crisis Indicator Data'!Z30</f>
        <v>2</v>
      </c>
      <c r="AC33" s="248">
        <f>'Crisis Indicator Data'!AA30</f>
        <v>3</v>
      </c>
      <c r="AD33" s="248">
        <f>'Crisis Indicator Data'!AB30</f>
        <v>2</v>
      </c>
      <c r="AE33" s="248">
        <f t="shared" si="8"/>
        <v>4</v>
      </c>
      <c r="AF33" s="248">
        <f>'Crisis Indicator Data'!AC30</f>
        <v>2</v>
      </c>
      <c r="AG33" s="248">
        <f>'Crisis Indicator Data'!AD30</f>
        <v>3</v>
      </c>
      <c r="AH33" s="248">
        <f t="shared" si="9"/>
        <v>5</v>
      </c>
      <c r="AI33" s="248">
        <f>'Crisis Indicator Data'!AE30</f>
        <v>3</v>
      </c>
      <c r="AJ33" s="248">
        <f>'Crisis Indicator Data'!AF30</f>
        <v>3</v>
      </c>
      <c r="AK33" s="248">
        <f>'Crisis Indicator Data'!AG30</f>
        <v>3</v>
      </c>
      <c r="AL33" s="248">
        <f t="shared" si="10"/>
        <v>5</v>
      </c>
      <c r="AM33" s="241">
        <f t="shared" si="11"/>
        <v>5</v>
      </c>
      <c r="AN33" s="241">
        <f t="shared" si="12"/>
        <v>4.5</v>
      </c>
    </row>
    <row r="34" spans="1:40" ht="13.5" customHeight="1" x14ac:dyDescent="0.35">
      <c r="A34" s="143" t="str">
        <f>'Crisis Indicator Data'!A31</f>
        <v>Flood Crisis in Ethiopia</v>
      </c>
      <c r="B34" s="144" t="str">
        <f>'Crisis Indicator Data'!B31</f>
        <v>Flood</v>
      </c>
      <c r="C34" s="144" t="str">
        <f>'Crisis Indicator Data'!C31</f>
        <v>ETH002</v>
      </c>
      <c r="D34" s="144" t="str">
        <f>'Crisis Indicator Data'!D31</f>
        <v>Ethiopia</v>
      </c>
      <c r="E34" s="145" t="str">
        <f>'Crisis Indicator Data'!E31</f>
        <v>ETH</v>
      </c>
      <c r="F34" s="241">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1">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3</v>
      </c>
      <c r="H34" s="241">
        <f t="shared" si="0"/>
        <v>3.45</v>
      </c>
      <c r="I34" s="241">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3.8</v>
      </c>
      <c r="J34" s="241">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1">
        <f t="shared" si="1"/>
        <v>3.25</v>
      </c>
      <c r="L34" s="241">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3.4</v>
      </c>
      <c r="M34" s="241">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1.3</v>
      </c>
      <c r="N34" s="241">
        <f t="shared" si="2"/>
        <v>2.35</v>
      </c>
      <c r="O34" s="241">
        <f t="shared" si="3"/>
        <v>3.0166666666666671</v>
      </c>
      <c r="P34" s="241">
        <f>IF(B34="Regional crisis",VLOOKUP(C34,'Regional Crises'!$B$1:$R$69,12,FALSE),VLOOKUP(E34,'Country Indicator Data'!$B$4:$I$300,8,FALSE))</f>
        <v>10</v>
      </c>
      <c r="Q34" s="241">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5</v>
      </c>
      <c r="R34" s="241">
        <f t="shared" si="4"/>
        <v>7.5</v>
      </c>
      <c r="S34" s="241">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3.2</v>
      </c>
      <c r="T34" s="241">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v>
      </c>
      <c r="U34" s="241">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3.4</v>
      </c>
      <c r="V34" s="241">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3.8</v>
      </c>
      <c r="W34" s="241">
        <f t="shared" si="5"/>
        <v>3.4</v>
      </c>
      <c r="X34" s="241">
        <f t="shared" si="6"/>
        <v>4.5999999999999996</v>
      </c>
      <c r="Y34" s="248">
        <f>IF('Core Indicators'!FC31="x","x",IF('Core Indicators'!FC31&gt;=5,5,IF('Core Indicators'!FC31&gt;=4,4,IF('Core Indicators'!FC31&gt;=3,3,IF('Core Indicators'!FC31&gt;=2,2,IF('Core Indicators'!FC31&gt;=1,1,0))))))</f>
        <v>4</v>
      </c>
      <c r="Z34" s="241">
        <f t="shared" si="7"/>
        <v>4</v>
      </c>
      <c r="AA34" s="248">
        <f>'Crisis Indicator Data'!Y31</f>
        <v>2</v>
      </c>
      <c r="AB34" s="248">
        <f>'Crisis Indicator Data'!Z31</f>
        <v>1</v>
      </c>
      <c r="AC34" s="248">
        <f>'Crisis Indicator Data'!AA31</f>
        <v>1</v>
      </c>
      <c r="AD34" s="248">
        <f>'Crisis Indicator Data'!AB31</f>
        <v>0</v>
      </c>
      <c r="AE34" s="248">
        <f t="shared" si="8"/>
        <v>2</v>
      </c>
      <c r="AF34" s="248">
        <f>'Crisis Indicator Data'!AC31</f>
        <v>0</v>
      </c>
      <c r="AG34" s="248">
        <f>'Crisis Indicator Data'!AD31</f>
        <v>2</v>
      </c>
      <c r="AH34" s="248">
        <f t="shared" si="9"/>
        <v>2</v>
      </c>
      <c r="AI34" s="248">
        <f>'Crisis Indicator Data'!AE31</f>
        <v>0</v>
      </c>
      <c r="AJ34" s="248">
        <f>'Crisis Indicator Data'!AF31</f>
        <v>3</v>
      </c>
      <c r="AK34" s="248">
        <f>'Crisis Indicator Data'!AG31</f>
        <v>3</v>
      </c>
      <c r="AL34" s="248">
        <f t="shared" si="10"/>
        <v>4</v>
      </c>
      <c r="AM34" s="241">
        <f t="shared" si="11"/>
        <v>3</v>
      </c>
      <c r="AN34" s="241">
        <f t="shared" si="12"/>
        <v>3.5</v>
      </c>
    </row>
    <row r="35" spans="1:40" ht="13.5" customHeight="1" x14ac:dyDescent="0.35">
      <c r="A35" s="143" t="str">
        <f>'Crisis Indicator Data'!A32</f>
        <v>International Displacement</v>
      </c>
      <c r="B35" s="144" t="str">
        <f>'Crisis Indicator Data'!B32</f>
        <v>International displacement</v>
      </c>
      <c r="C35" s="144" t="str">
        <f>'Crisis Indicator Data'!C32</f>
        <v>ETH003</v>
      </c>
      <c r="D35" s="144" t="str">
        <f>'Crisis Indicator Data'!D32</f>
        <v>Ethiopia</v>
      </c>
      <c r="E35" s="145" t="str">
        <f>'Crisis Indicator Data'!E32</f>
        <v>ETH</v>
      </c>
      <c r="F35" s="241">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1">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v>
      </c>
      <c r="H35" s="241">
        <f t="shared" si="0"/>
        <v>3.45</v>
      </c>
      <c r="I35" s="241">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3.8</v>
      </c>
      <c r="J35" s="241">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41">
        <f t="shared" si="1"/>
        <v>3.25</v>
      </c>
      <c r="L35" s="241">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3.4</v>
      </c>
      <c r="M35" s="241">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1.3</v>
      </c>
      <c r="N35" s="241">
        <f t="shared" si="2"/>
        <v>2.35</v>
      </c>
      <c r="O35" s="241">
        <f t="shared" si="3"/>
        <v>3.0166666666666671</v>
      </c>
      <c r="P35" s="241">
        <f>IF(B35="Regional crisis",VLOOKUP(C35,'Regional Crises'!$B$1:$R$69,12,FALSE),VLOOKUP(E35,'Country Indicator Data'!$B$4:$I$300,8,FALSE))</f>
        <v>10</v>
      </c>
      <c r="Q35" s="241">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5</v>
      </c>
      <c r="R35" s="241">
        <f t="shared" si="4"/>
        <v>7.5</v>
      </c>
      <c r="S35" s="241">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3.2</v>
      </c>
      <c r="T35" s="241">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v>
      </c>
      <c r="U35" s="241">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3.4</v>
      </c>
      <c r="V35" s="241">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241">
        <f t="shared" si="5"/>
        <v>3.4</v>
      </c>
      <c r="X35" s="241">
        <f t="shared" si="6"/>
        <v>4.5999999999999996</v>
      </c>
      <c r="Y35" s="248">
        <f>IF('Core Indicators'!FC32="x","x",IF('Core Indicators'!FC32&gt;=5,5,IF('Core Indicators'!FC32&gt;=4,4,IF('Core Indicators'!FC32&gt;=3,3,IF('Core Indicators'!FC32&gt;=2,2,IF('Core Indicators'!FC32&gt;=1,1,0))))))</f>
        <v>3</v>
      </c>
      <c r="Z35" s="241">
        <f t="shared" si="7"/>
        <v>3</v>
      </c>
      <c r="AA35" s="248">
        <f>'Crisis Indicator Data'!Y32</f>
        <v>2</v>
      </c>
      <c r="AB35" s="248">
        <f>'Crisis Indicator Data'!Z32</f>
        <v>1</v>
      </c>
      <c r="AC35" s="248">
        <f>'Crisis Indicator Data'!AA32</f>
        <v>1</v>
      </c>
      <c r="AD35" s="248">
        <f>'Crisis Indicator Data'!AB32</f>
        <v>0</v>
      </c>
      <c r="AE35" s="248">
        <f t="shared" si="8"/>
        <v>2</v>
      </c>
      <c r="AF35" s="248">
        <f>'Crisis Indicator Data'!AC32</f>
        <v>0</v>
      </c>
      <c r="AG35" s="248">
        <f>'Crisis Indicator Data'!AD32</f>
        <v>2</v>
      </c>
      <c r="AH35" s="248">
        <f t="shared" si="9"/>
        <v>2</v>
      </c>
      <c r="AI35" s="248">
        <f>'Crisis Indicator Data'!AE32</f>
        <v>3</v>
      </c>
      <c r="AJ35" s="248">
        <f>'Crisis Indicator Data'!AF32</f>
        <v>3</v>
      </c>
      <c r="AK35" s="248">
        <f>'Crisis Indicator Data'!AG32</f>
        <v>3</v>
      </c>
      <c r="AL35" s="248">
        <f t="shared" si="10"/>
        <v>5</v>
      </c>
      <c r="AM35" s="241">
        <f t="shared" si="11"/>
        <v>3</v>
      </c>
      <c r="AN35" s="241">
        <f t="shared" si="12"/>
        <v>3</v>
      </c>
    </row>
    <row r="36" spans="1:40" ht="13.5" customHeight="1" x14ac:dyDescent="0.35">
      <c r="A36" s="143" t="str">
        <f>'Crisis Indicator Data'!A33</f>
        <v>Crisis in Tigray</v>
      </c>
      <c r="B36" s="144" t="str">
        <f>'Crisis Indicator Data'!B33</f>
        <v>Conflict</v>
      </c>
      <c r="C36" s="144" t="str">
        <f>'Crisis Indicator Data'!C33</f>
        <v>ETH004</v>
      </c>
      <c r="D36" s="144" t="str">
        <f>'Crisis Indicator Data'!D33</f>
        <v>Ethiopia</v>
      </c>
      <c r="E36" s="145" t="str">
        <f>'Crisis Indicator Data'!E33</f>
        <v>ETH</v>
      </c>
      <c r="F36" s="241">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1">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v>
      </c>
      <c r="H36" s="241">
        <f t="shared" si="0"/>
        <v>3.45</v>
      </c>
      <c r="I36" s="241">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3.8</v>
      </c>
      <c r="J36" s="241">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1">
        <f t="shared" si="1"/>
        <v>3.25</v>
      </c>
      <c r="L36" s="241">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3.4</v>
      </c>
      <c r="M36" s="241">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1.3</v>
      </c>
      <c r="N36" s="241">
        <f t="shared" si="2"/>
        <v>2.35</v>
      </c>
      <c r="O36" s="241">
        <f t="shared" si="3"/>
        <v>3.0166666666666671</v>
      </c>
      <c r="P36" s="241">
        <f>IF(B36="Regional crisis",VLOOKUP(C36,'Regional Crises'!$B$1:$R$69,12,FALSE),VLOOKUP(E36,'Country Indicator Data'!$B$4:$I$300,8,FALSE))</f>
        <v>10</v>
      </c>
      <c r="Q36" s="241">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5</v>
      </c>
      <c r="R36" s="241">
        <f t="shared" si="4"/>
        <v>7.5</v>
      </c>
      <c r="S36" s="241">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3.2</v>
      </c>
      <c r="T36" s="241">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v>
      </c>
      <c r="U36" s="241">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3.4</v>
      </c>
      <c r="V36" s="241">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241">
        <f t="shared" si="5"/>
        <v>3.4</v>
      </c>
      <c r="X36" s="241">
        <f t="shared" si="6"/>
        <v>4.5999999999999996</v>
      </c>
      <c r="Y36" s="248">
        <f>IF('Core Indicators'!FC33="x","x",IF('Core Indicators'!FC33&gt;=5,5,IF('Core Indicators'!FC33&gt;=4,4,IF('Core Indicators'!FC33&gt;=3,3,IF('Core Indicators'!FC33&gt;=2,2,IF('Core Indicators'!FC33&gt;=1,1,0))))))</f>
        <v>4</v>
      </c>
      <c r="Z36" s="241">
        <f t="shared" si="7"/>
        <v>4</v>
      </c>
      <c r="AA36" s="248">
        <f>'Crisis Indicator Data'!Y33</f>
        <v>1</v>
      </c>
      <c r="AB36" s="248">
        <f>'Crisis Indicator Data'!Z33</f>
        <v>2</v>
      </c>
      <c r="AC36" s="248">
        <f>'Crisis Indicator Data'!AA33</f>
        <v>3</v>
      </c>
      <c r="AD36" s="248">
        <f>'Crisis Indicator Data'!AB33</f>
        <v>2</v>
      </c>
      <c r="AE36" s="248">
        <f t="shared" si="8"/>
        <v>4</v>
      </c>
      <c r="AF36" s="248">
        <f>'Crisis Indicator Data'!AC33</f>
        <v>2</v>
      </c>
      <c r="AG36" s="248">
        <f>'Crisis Indicator Data'!AD33</f>
        <v>3</v>
      </c>
      <c r="AH36" s="248">
        <f t="shared" si="9"/>
        <v>5</v>
      </c>
      <c r="AI36" s="248">
        <f>'Crisis Indicator Data'!AE33</f>
        <v>3</v>
      </c>
      <c r="AJ36" s="248">
        <f>'Crisis Indicator Data'!AF33</f>
        <v>3</v>
      </c>
      <c r="AK36" s="248">
        <f>'Crisis Indicator Data'!AG33</f>
        <v>3</v>
      </c>
      <c r="AL36" s="248">
        <f t="shared" si="10"/>
        <v>5</v>
      </c>
      <c r="AM36" s="241">
        <f t="shared" si="11"/>
        <v>5</v>
      </c>
      <c r="AN36" s="241">
        <f t="shared" si="12"/>
        <v>4.5</v>
      </c>
    </row>
    <row r="37" spans="1:40" ht="13.5" customHeight="1" x14ac:dyDescent="0.35">
      <c r="A37" s="143" t="str">
        <f>'Crisis Indicator Data'!A34</f>
        <v>Mixed migration flows in Greece</v>
      </c>
      <c r="B37" s="144" t="str">
        <f>'Crisis Indicator Data'!B34</f>
        <v>International displacement</v>
      </c>
      <c r="C37" s="144" t="str">
        <f>'Crisis Indicator Data'!C34</f>
        <v>GRC002</v>
      </c>
      <c r="D37" s="144" t="str">
        <f>'Crisis Indicator Data'!D34</f>
        <v>Greece</v>
      </c>
      <c r="E37" s="145" t="str">
        <f>'Crisis Indicator Data'!E34</f>
        <v>GRC</v>
      </c>
      <c r="F37" s="241">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41" t="str">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241">
        <f t="shared" si="0"/>
        <v>1.8</v>
      </c>
      <c r="I37" s="241">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0.4</v>
      </c>
      <c r="J37" s="241">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0.3</v>
      </c>
      <c r="K37" s="241">
        <f t="shared" si="1"/>
        <v>0.35</v>
      </c>
      <c r="L37" s="241">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0.8</v>
      </c>
      <c r="M37" s="241">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v>
      </c>
      <c r="N37" s="241">
        <f t="shared" si="2"/>
        <v>0.9</v>
      </c>
      <c r="O37" s="241">
        <f t="shared" si="3"/>
        <v>1.0166666666666666</v>
      </c>
      <c r="P37" s="241">
        <f>IF(B37="Regional crisis",VLOOKUP(C37,'Regional Crises'!$B$1:$R$69,12,FALSE),VLOOKUP(E37,'Country Indicator Data'!$B$4:$I$300,8,FALSE))</f>
        <v>6</v>
      </c>
      <c r="Q37" s="241">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1.8</v>
      </c>
      <c r="R37" s="241">
        <f t="shared" si="4"/>
        <v>3.9</v>
      </c>
      <c r="S37" s="241">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2.6</v>
      </c>
      <c r="T37" s="241">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2.2999999999999998</v>
      </c>
      <c r="U37" s="241" t="str">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241">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0.6</v>
      </c>
      <c r="W37" s="241">
        <f t="shared" si="5"/>
        <v>1.8</v>
      </c>
      <c r="X37" s="241">
        <f t="shared" si="6"/>
        <v>2.2000000000000002</v>
      </c>
      <c r="Y37" s="248">
        <f>IF('Core Indicators'!FC34="x","x",IF('Core Indicators'!FC34&gt;=5,5,IF('Core Indicators'!FC34&gt;=4,4,IF('Core Indicators'!FC34&gt;=3,3,IF('Core Indicators'!FC34&gt;=2,2,IF('Core Indicators'!FC34&gt;=1,1,0))))))</f>
        <v>2</v>
      </c>
      <c r="Z37" s="241">
        <f t="shared" si="7"/>
        <v>2</v>
      </c>
      <c r="AA37" s="248">
        <f>'Crisis Indicator Data'!Y34</f>
        <v>0</v>
      </c>
      <c r="AB37" s="248">
        <f>'Crisis Indicator Data'!Z34</f>
        <v>0</v>
      </c>
      <c r="AC37" s="248">
        <f>'Crisis Indicator Data'!AA34</f>
        <v>2</v>
      </c>
      <c r="AD37" s="248">
        <f>'Crisis Indicator Data'!AB34</f>
        <v>0</v>
      </c>
      <c r="AE37" s="248">
        <f t="shared" si="8"/>
        <v>2</v>
      </c>
      <c r="AF37" s="248">
        <f>'Crisis Indicator Data'!AC34</f>
        <v>2</v>
      </c>
      <c r="AG37" s="248">
        <f>'Crisis Indicator Data'!AD34</f>
        <v>2</v>
      </c>
      <c r="AH37" s="248">
        <f t="shared" si="9"/>
        <v>4</v>
      </c>
      <c r="AI37" s="248">
        <f>'Crisis Indicator Data'!AE34</f>
        <v>1</v>
      </c>
      <c r="AJ37" s="248">
        <f>'Crisis Indicator Data'!AF34</f>
        <v>0</v>
      </c>
      <c r="AK37" s="248">
        <f>'Crisis Indicator Data'!AG34</f>
        <v>0</v>
      </c>
      <c r="AL37" s="248">
        <f t="shared" si="10"/>
        <v>1</v>
      </c>
      <c r="AM37" s="241">
        <f t="shared" si="11"/>
        <v>2</v>
      </c>
      <c r="AN37" s="241">
        <f t="shared" si="12"/>
        <v>2</v>
      </c>
    </row>
    <row r="38" spans="1:40" ht="13.5" customHeight="1" x14ac:dyDescent="0.35">
      <c r="A38" s="143" t="str">
        <f>'Crisis Indicator Data'!A35</f>
        <v>Complex crisis in Guatemala</v>
      </c>
      <c r="B38" s="144" t="str">
        <f>'Crisis Indicator Data'!B35</f>
        <v>Complex crisis</v>
      </c>
      <c r="C38" s="144" t="str">
        <f>'Crisis Indicator Data'!C35</f>
        <v>GTM001</v>
      </c>
      <c r="D38" s="144" t="str">
        <f>'Crisis Indicator Data'!D35</f>
        <v>Guatemala</v>
      </c>
      <c r="E38" s="145" t="str">
        <f>'Crisis Indicator Data'!E35</f>
        <v>GTM</v>
      </c>
      <c r="F38" s="241">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1.1000000000000001</v>
      </c>
      <c r="G38" s="241">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241">
        <f t="shared" ref="H38:H69" si="13">IF(AND(F38="x",G38="x"),"x",AVERAGE(F38,G38))</f>
        <v>2.0499999999999998</v>
      </c>
      <c r="I38" s="241">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2.5</v>
      </c>
      <c r="J38" s="241">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3.9</v>
      </c>
      <c r="K38" s="241">
        <f t="shared" ref="K38:K69" si="14">IF(AND(I38="x",J38="x"),"x",AVERAGE(I38,J38))</f>
        <v>3.2</v>
      </c>
      <c r="L38" s="241">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3.3</v>
      </c>
      <c r="M38" s="241">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2.9</v>
      </c>
      <c r="N38" s="241">
        <f t="shared" ref="N38:N69" si="15">IF(AND(L38="x",M38="x"),"x",AVERAGE(L38,M38))</f>
        <v>3.0999999999999996</v>
      </c>
      <c r="O38" s="241">
        <f t="shared" ref="O38:O69" si="16">AVERAGE(H38,K38,N38)</f>
        <v>2.7833333333333332</v>
      </c>
      <c r="P38" s="241">
        <f>IF(B38="Regional crisis",VLOOKUP(C38,'Regional Crises'!$B$1:$R$69,12,FALSE),VLOOKUP(E38,'Country Indicator Data'!$B$4:$I$300,8,FALSE))</f>
        <v>6</v>
      </c>
      <c r="Q38" s="241">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4.7</v>
      </c>
      <c r="R38" s="241">
        <f t="shared" ref="R38:R69" si="17">AVERAGE(P38:Q38)</f>
        <v>5.35</v>
      </c>
      <c r="S38" s="241">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3.7</v>
      </c>
      <c r="T38" s="241">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3.6</v>
      </c>
      <c r="U38" s="241">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241">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2.4</v>
      </c>
      <c r="W38" s="241">
        <f t="shared" ref="W38:W69" si="18">IF(AND(S38="x",V38="x"),"x",ROUND(AVERAGE(S38,V38,T38,U38),1))</f>
        <v>3.3</v>
      </c>
      <c r="X38" s="241">
        <f t="shared" ref="X38:X69" si="19">ROUND(AVERAGE(O38,W38,R38),1)</f>
        <v>3.8</v>
      </c>
      <c r="Y38" s="248">
        <f>IF('Core Indicators'!FC35="x","x",IF('Core Indicators'!FC35&gt;=5,5,IF('Core Indicators'!FC35&gt;=4,4,IF('Core Indicators'!FC35&gt;=3,3,IF('Core Indicators'!FC35&gt;=2,2,IF('Core Indicators'!FC35&gt;=1,1,0))))))</f>
        <v>3</v>
      </c>
      <c r="Z38" s="241">
        <f t="shared" ref="Z38:Z69" si="20">Y38</f>
        <v>3</v>
      </c>
      <c r="AA38" s="248">
        <f>'Crisis Indicator Data'!Y35</f>
        <v>0</v>
      </c>
      <c r="AB38" s="248">
        <f>'Crisis Indicator Data'!Z35</f>
        <v>1</v>
      </c>
      <c r="AC38" s="248">
        <f>'Crisis Indicator Data'!AA35</f>
        <v>1</v>
      </c>
      <c r="AD38" s="248">
        <f>'Crisis Indicator Data'!AB35</f>
        <v>0</v>
      </c>
      <c r="AE38" s="248">
        <f t="shared" ref="AE38:AE69" si="21">IF(SUM(AA38:AD38)=0,0,IF(SUM(AA38,AB38,AC38,AD38)&lt;2,1,IF(SUM(AA38:AD38)&lt;6,2,IF(SUM(AA38:AD38)&lt;8,3,IF(SUM(AA38:AD38)&lt;10,4,5)))))</f>
        <v>2</v>
      </c>
      <c r="AF38" s="248">
        <f>'Crisis Indicator Data'!AC35</f>
        <v>0</v>
      </c>
      <c r="AG38" s="248">
        <f>'Crisis Indicator Data'!AD35</f>
        <v>2</v>
      </c>
      <c r="AH38" s="248">
        <f t="shared" ref="AH38:AH69" si="22">IF(SUM(AF38:AG38)=0,0,IF(SUM(AF38,AG38)=1,1,IF(SUM(AF38:AG38)&lt;3,2,IF(SUM(AF38:AG38)&lt;4,3,IF(SUM(AF38:AG38)&lt;5,4,5)))))</f>
        <v>2</v>
      </c>
      <c r="AI38" s="248">
        <f>'Crisis Indicator Data'!AE35</f>
        <v>1</v>
      </c>
      <c r="AJ38" s="248">
        <f>'Crisis Indicator Data'!AF35</f>
        <v>0</v>
      </c>
      <c r="AK38" s="248">
        <f>'Crisis Indicator Data'!AG35</f>
        <v>2</v>
      </c>
      <c r="AL38" s="248">
        <f t="shared" ref="AL38:AL69" si="23">IF(SUM(AI38:AK38)=0,0,IF(SUM(AI38:AK38)=1,1,IF(SUM(AI38:AK38)&lt;3,2,IF(SUM(AI38:AK38)&lt;5,3,IF(SUM(AI38:AK38)&lt;7,4,5)))))</f>
        <v>3</v>
      </c>
      <c r="AM38" s="241">
        <f t="shared" ref="AM38:AM69" si="24">IF(AA38=3,5,ROUND(AVERAGE(AE38,AH38,AL38),0))</f>
        <v>2</v>
      </c>
      <c r="AN38" s="241">
        <f t="shared" ref="AN38:AN69" si="25">IF(AND(Z38="x",AM38="x"),"x",ROUND(AVERAGE(Z38,AM38),1))</f>
        <v>2.5</v>
      </c>
    </row>
    <row r="39" spans="1:40" ht="13.5" customHeight="1" x14ac:dyDescent="0.35">
      <c r="A39" s="143" t="str">
        <f>'Crisis Indicator Data'!A36</f>
        <v>Complex crisis in Honduras</v>
      </c>
      <c r="B39" s="144" t="str">
        <f>'Crisis Indicator Data'!B36</f>
        <v>Complex crisis</v>
      </c>
      <c r="C39" s="144" t="str">
        <f>'Crisis Indicator Data'!C36</f>
        <v>HND001</v>
      </c>
      <c r="D39" s="144" t="str">
        <f>'Crisis Indicator Data'!D36</f>
        <v>Honduras</v>
      </c>
      <c r="E39" s="145" t="str">
        <f>'Crisis Indicator Data'!E36</f>
        <v>HND</v>
      </c>
      <c r="F39" s="241">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1.8</v>
      </c>
      <c r="G39" s="241">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241">
        <f t="shared" si="13"/>
        <v>2.25</v>
      </c>
      <c r="I39" s="241">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0.8</v>
      </c>
      <c r="J39" s="241">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0.7</v>
      </c>
      <c r="K39" s="241">
        <f t="shared" si="14"/>
        <v>0.75</v>
      </c>
      <c r="L39" s="241">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3.2</v>
      </c>
      <c r="M39" s="241">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2.9</v>
      </c>
      <c r="N39" s="241">
        <f t="shared" si="15"/>
        <v>3.05</v>
      </c>
      <c r="O39" s="241">
        <f t="shared" si="16"/>
        <v>2.0166666666666666</v>
      </c>
      <c r="P39" s="241">
        <f>IF(B39="Regional crisis",VLOOKUP(C39,'Regional Crises'!$B$1:$R$69,12,FALSE),VLOOKUP(E39,'Country Indicator Data'!$B$4:$I$300,8,FALSE))</f>
        <v>6</v>
      </c>
      <c r="Q39" s="241">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4.7</v>
      </c>
      <c r="R39" s="241">
        <f t="shared" si="17"/>
        <v>5.35</v>
      </c>
      <c r="S39" s="241">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3.7</v>
      </c>
      <c r="T39" s="241">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3.5</v>
      </c>
      <c r="U39" s="241">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41">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2.8</v>
      </c>
      <c r="W39" s="241">
        <f t="shared" si="18"/>
        <v>3.4</v>
      </c>
      <c r="X39" s="241">
        <f t="shared" si="19"/>
        <v>3.6</v>
      </c>
      <c r="Y39" s="248">
        <f>IF('Core Indicators'!FC36="x","x",IF('Core Indicators'!FC36&gt;=5,5,IF('Core Indicators'!FC36&gt;=4,4,IF('Core Indicators'!FC36&gt;=3,3,IF('Core Indicators'!FC36&gt;=2,2,IF('Core Indicators'!FC36&gt;=1,1,0))))))</f>
        <v>3</v>
      </c>
      <c r="Z39" s="241">
        <f t="shared" si="20"/>
        <v>3</v>
      </c>
      <c r="AA39" s="248">
        <f>'Crisis Indicator Data'!Y36</f>
        <v>0</v>
      </c>
      <c r="AB39" s="248">
        <f>'Crisis Indicator Data'!Z36</f>
        <v>1</v>
      </c>
      <c r="AC39" s="248">
        <f>'Crisis Indicator Data'!AA36</f>
        <v>1</v>
      </c>
      <c r="AD39" s="248">
        <f>'Crisis Indicator Data'!AB36</f>
        <v>0</v>
      </c>
      <c r="AE39" s="248">
        <f t="shared" si="21"/>
        <v>2</v>
      </c>
      <c r="AF39" s="248">
        <f>'Crisis Indicator Data'!AC36</f>
        <v>0</v>
      </c>
      <c r="AG39" s="248">
        <f>'Crisis Indicator Data'!AD36</f>
        <v>2</v>
      </c>
      <c r="AH39" s="248">
        <f t="shared" si="22"/>
        <v>2</v>
      </c>
      <c r="AI39" s="248">
        <f>'Crisis Indicator Data'!AE36</f>
        <v>3</v>
      </c>
      <c r="AJ39" s="248">
        <f>'Crisis Indicator Data'!AF36</f>
        <v>0</v>
      </c>
      <c r="AK39" s="248">
        <f>'Crisis Indicator Data'!AG36</f>
        <v>2</v>
      </c>
      <c r="AL39" s="248">
        <f t="shared" si="23"/>
        <v>4</v>
      </c>
      <c r="AM39" s="241">
        <f t="shared" si="24"/>
        <v>3</v>
      </c>
      <c r="AN39" s="241">
        <f t="shared" si="25"/>
        <v>3</v>
      </c>
    </row>
    <row r="40" spans="1:40" ht="13.5" customHeight="1" x14ac:dyDescent="0.35">
      <c r="A40" s="143" t="str">
        <f>'Crisis Indicator Data'!A37</f>
        <v>Hurricane Eta and Iota in Honduras</v>
      </c>
      <c r="B40" s="144" t="str">
        <f>'Crisis Indicator Data'!B37</f>
        <v>Tropical cyclone</v>
      </c>
      <c r="C40" s="144" t="str">
        <f>'Crisis Indicator Data'!C37</f>
        <v>HND002</v>
      </c>
      <c r="D40" s="144" t="str">
        <f>'Crisis Indicator Data'!D37</f>
        <v>Honduras</v>
      </c>
      <c r="E40" s="145" t="str">
        <f>'Crisis Indicator Data'!E37</f>
        <v>HND</v>
      </c>
      <c r="F40" s="241">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1.8</v>
      </c>
      <c r="G40" s="241">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241">
        <f t="shared" si="13"/>
        <v>2.25</v>
      </c>
      <c r="I40" s="241">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0.8</v>
      </c>
      <c r="J40" s="241">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0.7</v>
      </c>
      <c r="K40" s="241">
        <f t="shared" si="14"/>
        <v>0.75</v>
      </c>
      <c r="L40" s="241">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3.2</v>
      </c>
      <c r="M40" s="241">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2.9</v>
      </c>
      <c r="N40" s="241">
        <f t="shared" si="15"/>
        <v>3.05</v>
      </c>
      <c r="O40" s="241">
        <f t="shared" si="16"/>
        <v>2.0166666666666666</v>
      </c>
      <c r="P40" s="241">
        <f>IF(B40="Regional crisis",VLOOKUP(C40,'Regional Crises'!$B$1:$R$69,12,FALSE),VLOOKUP(E40,'Country Indicator Data'!$B$4:$I$300,8,FALSE))</f>
        <v>6</v>
      </c>
      <c r="Q40" s="241">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241">
        <f t="shared" si="17"/>
        <v>5.35</v>
      </c>
      <c r="S40" s="241">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3.7</v>
      </c>
      <c r="T40" s="241">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3.5</v>
      </c>
      <c r="U40" s="241">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41">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2.8</v>
      </c>
      <c r="W40" s="241">
        <f t="shared" si="18"/>
        <v>3.4</v>
      </c>
      <c r="X40" s="241">
        <f t="shared" si="19"/>
        <v>3.6</v>
      </c>
      <c r="Y40" s="248">
        <f>IF('Core Indicators'!FC37="x","x",IF('Core Indicators'!FC37&gt;=5,5,IF('Core Indicators'!FC37&gt;=4,4,IF('Core Indicators'!FC37&gt;=3,3,IF('Core Indicators'!FC37&gt;=2,2,IF('Core Indicators'!FC37&gt;=1,1,0))))))</f>
        <v>3</v>
      </c>
      <c r="Z40" s="241">
        <f t="shared" si="20"/>
        <v>3</v>
      </c>
      <c r="AA40" s="248">
        <f>'Crisis Indicator Data'!Y37</f>
        <v>0</v>
      </c>
      <c r="AB40" s="248">
        <f>'Crisis Indicator Data'!Z37</f>
        <v>1</v>
      </c>
      <c r="AC40" s="248">
        <f>'Crisis Indicator Data'!AA37</f>
        <v>1</v>
      </c>
      <c r="AD40" s="248">
        <f>'Crisis Indicator Data'!AB37</f>
        <v>0</v>
      </c>
      <c r="AE40" s="248">
        <f t="shared" si="21"/>
        <v>2</v>
      </c>
      <c r="AF40" s="248">
        <f>'Crisis Indicator Data'!AC37</f>
        <v>0</v>
      </c>
      <c r="AG40" s="248">
        <f>'Crisis Indicator Data'!AD37</f>
        <v>2</v>
      </c>
      <c r="AH40" s="248">
        <f t="shared" si="22"/>
        <v>2</v>
      </c>
      <c r="AI40" s="248">
        <f>'Crisis Indicator Data'!AE37</f>
        <v>3</v>
      </c>
      <c r="AJ40" s="248">
        <f>'Crisis Indicator Data'!AF37</f>
        <v>0</v>
      </c>
      <c r="AK40" s="248">
        <f>'Crisis Indicator Data'!AG37</f>
        <v>2</v>
      </c>
      <c r="AL40" s="248">
        <f t="shared" si="23"/>
        <v>4</v>
      </c>
      <c r="AM40" s="241">
        <f t="shared" si="24"/>
        <v>3</v>
      </c>
      <c r="AN40" s="241">
        <f t="shared" si="25"/>
        <v>3</v>
      </c>
    </row>
    <row r="41" spans="1:40" ht="13.5" customHeight="1" x14ac:dyDescent="0.35">
      <c r="A41" s="143" t="str">
        <f>'Crisis Indicator Data'!A38</f>
        <v>Complex crisis in Haiti</v>
      </c>
      <c r="B41" s="144" t="str">
        <f>'Crisis Indicator Data'!B38</f>
        <v>Complex crisis</v>
      </c>
      <c r="C41" s="144" t="str">
        <f>'Crisis Indicator Data'!C38</f>
        <v>HTI001</v>
      </c>
      <c r="D41" s="144" t="str">
        <f>'Crisis Indicator Data'!D38</f>
        <v>Haiti</v>
      </c>
      <c r="E41" s="145" t="str">
        <f>'Crisis Indicator Data'!E38</f>
        <v>HTI</v>
      </c>
      <c r="F41" s="241">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2.1</v>
      </c>
      <c r="G41" s="241">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2.9</v>
      </c>
      <c r="H41" s="241">
        <f t="shared" si="13"/>
        <v>2.5</v>
      </c>
      <c r="I41" s="241">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0</v>
      </c>
      <c r="J41" s="241">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0</v>
      </c>
      <c r="K41" s="241">
        <f t="shared" si="14"/>
        <v>0</v>
      </c>
      <c r="L41" s="241">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4.0999999999999996</v>
      </c>
      <c r="M41" s="241">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2</v>
      </c>
      <c r="N41" s="241">
        <f t="shared" si="15"/>
        <v>3.05</v>
      </c>
      <c r="O41" s="241">
        <f t="shared" si="16"/>
        <v>1.8499999999999999</v>
      </c>
      <c r="P41" s="241">
        <f>IF(B41="Regional crisis",VLOOKUP(C41,'Regional Crises'!$B$1:$R$69,12,FALSE),VLOOKUP(E41,'Country Indicator Data'!$B$4:$I$300,8,FALSE))</f>
        <v>6</v>
      </c>
      <c r="Q41" s="241">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4.8</v>
      </c>
      <c r="R41" s="241">
        <f t="shared" si="17"/>
        <v>5.4</v>
      </c>
      <c r="S41" s="241">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4.0999999999999996</v>
      </c>
      <c r="T41" s="241">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3.5</v>
      </c>
      <c r="U41" s="241">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3.5</v>
      </c>
      <c r="V41" s="241">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3.1</v>
      </c>
      <c r="W41" s="241">
        <f t="shared" si="18"/>
        <v>3.6</v>
      </c>
      <c r="X41" s="241">
        <f t="shared" si="19"/>
        <v>3.6</v>
      </c>
      <c r="Y41" s="248">
        <f>IF('Core Indicators'!FC38="x","x",IF('Core Indicators'!FC38&gt;=5,5,IF('Core Indicators'!FC38&gt;=4,4,IF('Core Indicators'!FC38&gt;=3,3,IF('Core Indicators'!FC38&gt;=2,2,IF('Core Indicators'!FC38&gt;=1,1,0))))))</f>
        <v>3</v>
      </c>
      <c r="Z41" s="241">
        <f t="shared" si="20"/>
        <v>3</v>
      </c>
      <c r="AA41" s="248">
        <f>'Crisis Indicator Data'!Y38</f>
        <v>0</v>
      </c>
      <c r="AB41" s="248">
        <f>'Crisis Indicator Data'!Z38</f>
        <v>3</v>
      </c>
      <c r="AC41" s="248">
        <f>'Crisis Indicator Data'!AA38</f>
        <v>2</v>
      </c>
      <c r="AD41" s="248">
        <f>'Crisis Indicator Data'!AB38</f>
        <v>0</v>
      </c>
      <c r="AE41" s="248">
        <f t="shared" si="21"/>
        <v>2</v>
      </c>
      <c r="AF41" s="248">
        <f>'Crisis Indicator Data'!AC38</f>
        <v>0</v>
      </c>
      <c r="AG41" s="248">
        <f>'Crisis Indicator Data'!AD38</f>
        <v>2</v>
      </c>
      <c r="AH41" s="248">
        <f t="shared" si="22"/>
        <v>2</v>
      </c>
      <c r="AI41" s="248">
        <f>'Crisis Indicator Data'!AE38</f>
        <v>2</v>
      </c>
      <c r="AJ41" s="248">
        <f>'Crisis Indicator Data'!AF38</f>
        <v>0</v>
      </c>
      <c r="AK41" s="248">
        <f>'Crisis Indicator Data'!AG38</f>
        <v>3</v>
      </c>
      <c r="AL41" s="248">
        <f t="shared" si="23"/>
        <v>4</v>
      </c>
      <c r="AM41" s="241">
        <f t="shared" si="24"/>
        <v>3</v>
      </c>
      <c r="AN41" s="241">
        <f t="shared" si="25"/>
        <v>3</v>
      </c>
    </row>
    <row r="42" spans="1:40" ht="13.5" customHeight="1" x14ac:dyDescent="0.35">
      <c r="A42" s="143" t="str">
        <f>'Crisis Indicator Data'!A39</f>
        <v xml:space="preserve">Nippes Earthquake </v>
      </c>
      <c r="B42" s="144" t="str">
        <f>'Crisis Indicator Data'!B39</f>
        <v>Earthquake</v>
      </c>
      <c r="C42" s="144" t="str">
        <f>'Crisis Indicator Data'!C39</f>
        <v>HTI002</v>
      </c>
      <c r="D42" s="144" t="str">
        <f>'Crisis Indicator Data'!D39</f>
        <v>Haiti</v>
      </c>
      <c r="E42" s="145" t="str">
        <f>'Crisis Indicator Data'!E39</f>
        <v>HTI</v>
      </c>
      <c r="F42" s="241">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2.1</v>
      </c>
      <c r="G42" s="241">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2.9</v>
      </c>
      <c r="H42" s="241">
        <f t="shared" si="13"/>
        <v>2.5</v>
      </c>
      <c r="I42" s="241">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v>
      </c>
      <c r="J42" s="241">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v>
      </c>
      <c r="K42" s="241">
        <f t="shared" si="14"/>
        <v>0</v>
      </c>
      <c r="L42" s="241">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4.0999999999999996</v>
      </c>
      <c r="M42" s="241">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v>
      </c>
      <c r="N42" s="241">
        <f t="shared" si="15"/>
        <v>3.05</v>
      </c>
      <c r="O42" s="241">
        <f t="shared" si="16"/>
        <v>1.8499999999999999</v>
      </c>
      <c r="P42" s="241">
        <f>IF(B42="Regional crisis",VLOOKUP(C42,'Regional Crises'!$B$1:$R$69,12,FALSE),VLOOKUP(E42,'Country Indicator Data'!$B$4:$I$300,8,FALSE))</f>
        <v>6</v>
      </c>
      <c r="Q42" s="241">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4.8</v>
      </c>
      <c r="R42" s="241">
        <f t="shared" si="17"/>
        <v>5.4</v>
      </c>
      <c r="S42" s="241">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4.0999999999999996</v>
      </c>
      <c r="T42" s="241">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3.5</v>
      </c>
      <c r="U42" s="241">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3.5</v>
      </c>
      <c r="V42" s="241">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3.1</v>
      </c>
      <c r="W42" s="241">
        <f t="shared" si="18"/>
        <v>3.6</v>
      </c>
      <c r="X42" s="241">
        <f t="shared" si="19"/>
        <v>3.6</v>
      </c>
      <c r="Y42" s="248">
        <f>IF('Core Indicators'!FC39="x","x",IF('Core Indicators'!FC39&gt;=5,5,IF('Core Indicators'!FC39&gt;=4,4,IF('Core Indicators'!FC39&gt;=3,3,IF('Core Indicators'!FC39&gt;=2,2,IF('Core Indicators'!FC39&gt;=1,1,0))))))</f>
        <v>3</v>
      </c>
      <c r="Z42" s="241">
        <f t="shared" si="20"/>
        <v>3</v>
      </c>
      <c r="AA42" s="248">
        <f>'Crisis Indicator Data'!Y39</f>
        <v>0</v>
      </c>
      <c r="AB42" s="248">
        <f>'Crisis Indicator Data'!Z39</f>
        <v>1</v>
      </c>
      <c r="AC42" s="248">
        <f>'Crisis Indicator Data'!AA39</f>
        <v>2</v>
      </c>
      <c r="AD42" s="248">
        <f>'Crisis Indicator Data'!AB39</f>
        <v>0</v>
      </c>
      <c r="AE42" s="248">
        <f t="shared" si="21"/>
        <v>2</v>
      </c>
      <c r="AF42" s="248">
        <f>'Crisis Indicator Data'!AC39</f>
        <v>0</v>
      </c>
      <c r="AG42" s="248">
        <f>'Crisis Indicator Data'!AD39</f>
        <v>2</v>
      </c>
      <c r="AH42" s="248">
        <f t="shared" si="22"/>
        <v>2</v>
      </c>
      <c r="AI42" s="248">
        <f>'Crisis Indicator Data'!AE39</f>
        <v>1</v>
      </c>
      <c r="AJ42" s="248">
        <f>'Crisis Indicator Data'!AF39</f>
        <v>0</v>
      </c>
      <c r="AK42" s="248">
        <f>'Crisis Indicator Data'!AG39</f>
        <v>3</v>
      </c>
      <c r="AL42" s="248">
        <f t="shared" si="23"/>
        <v>3</v>
      </c>
      <c r="AM42" s="241">
        <f t="shared" si="24"/>
        <v>2</v>
      </c>
      <c r="AN42" s="241">
        <f t="shared" si="25"/>
        <v>2.5</v>
      </c>
    </row>
    <row r="43" spans="1:40" ht="13.5" customHeight="1" x14ac:dyDescent="0.35">
      <c r="A43" s="143" t="str">
        <f>'Crisis Indicator Data'!A40</f>
        <v>Papua Conflict</v>
      </c>
      <c r="B43" s="144" t="str">
        <f>'Crisis Indicator Data'!B40</f>
        <v>Conflict</v>
      </c>
      <c r="C43" s="144" t="str">
        <f>'Crisis Indicator Data'!C40</f>
        <v>IDN002</v>
      </c>
      <c r="D43" s="144" t="str">
        <f>'Crisis Indicator Data'!D40</f>
        <v>Indonesia</v>
      </c>
      <c r="E43" s="145" t="str">
        <f>'Crisis Indicator Data'!E40</f>
        <v>IDN</v>
      </c>
      <c r="F43" s="241">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3.2</v>
      </c>
      <c r="G43" s="241">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1.8</v>
      </c>
      <c r="H43" s="241">
        <f t="shared" si="13"/>
        <v>2.5</v>
      </c>
      <c r="I43" s="241">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3.9</v>
      </c>
      <c r="J43" s="241">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1.1000000000000001</v>
      </c>
      <c r="K43" s="241">
        <f t="shared" si="14"/>
        <v>2.5</v>
      </c>
      <c r="L43" s="241">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241">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1.7</v>
      </c>
      <c r="N43" s="241">
        <f t="shared" si="15"/>
        <v>2.35</v>
      </c>
      <c r="O43" s="241">
        <f t="shared" si="16"/>
        <v>2.4499999999999997</v>
      </c>
      <c r="P43" s="241">
        <f>IF(B43="Regional crisis",VLOOKUP(C43,'Regional Crises'!$B$1:$R$69,12,FALSE),VLOOKUP(E43,'Country Indicator Data'!$B$4:$I$300,8,FALSE))</f>
        <v>6</v>
      </c>
      <c r="Q43" s="241">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2.5</v>
      </c>
      <c r="R43" s="241">
        <f t="shared" si="17"/>
        <v>4.25</v>
      </c>
      <c r="S43" s="241">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v>
      </c>
      <c r="T43" s="241">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2.8</v>
      </c>
      <c r="U43" s="241">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2</v>
      </c>
      <c r="V43" s="241">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v>
      </c>
      <c r="W43" s="241">
        <f t="shared" si="18"/>
        <v>2.5</v>
      </c>
      <c r="X43" s="241">
        <f t="shared" si="19"/>
        <v>3.1</v>
      </c>
      <c r="Y43" s="248">
        <f>IF('Core Indicators'!FC40="x","x",IF('Core Indicators'!FC40&gt;=5,5,IF('Core Indicators'!FC40&gt;=4,4,IF('Core Indicators'!FC40&gt;=3,3,IF('Core Indicators'!FC40&gt;=2,2,IF('Core Indicators'!FC40&gt;=1,1,0))))))</f>
        <v>4</v>
      </c>
      <c r="Z43" s="241">
        <f t="shared" si="20"/>
        <v>4</v>
      </c>
      <c r="AA43" s="248">
        <f>'Crisis Indicator Data'!Y40</f>
        <v>1</v>
      </c>
      <c r="AB43" s="248">
        <f>'Crisis Indicator Data'!Z40</f>
        <v>2</v>
      </c>
      <c r="AC43" s="248">
        <f>'Crisis Indicator Data'!AA40</f>
        <v>2</v>
      </c>
      <c r="AD43" s="248">
        <f>'Crisis Indicator Data'!AB40</f>
        <v>0</v>
      </c>
      <c r="AE43" s="248">
        <f t="shared" si="21"/>
        <v>2</v>
      </c>
      <c r="AF43" s="248">
        <f>'Crisis Indicator Data'!AC40</f>
        <v>2</v>
      </c>
      <c r="AG43" s="248">
        <f>'Crisis Indicator Data'!AD40</f>
        <v>0</v>
      </c>
      <c r="AH43" s="248">
        <f t="shared" si="22"/>
        <v>2</v>
      </c>
      <c r="AI43" s="248">
        <f>'Crisis Indicator Data'!AE40</f>
        <v>3</v>
      </c>
      <c r="AJ43" s="248">
        <f>'Crisis Indicator Data'!AF40</f>
        <v>0</v>
      </c>
      <c r="AK43" s="248">
        <f>'Crisis Indicator Data'!AG40</f>
        <v>1</v>
      </c>
      <c r="AL43" s="248">
        <f t="shared" si="23"/>
        <v>3</v>
      </c>
      <c r="AM43" s="241">
        <f t="shared" si="24"/>
        <v>2</v>
      </c>
      <c r="AN43" s="241">
        <f t="shared" si="25"/>
        <v>3</v>
      </c>
    </row>
    <row r="44" spans="1:40" ht="13.5" customHeight="1" x14ac:dyDescent="0.35">
      <c r="A44" s="143" t="str">
        <f>'Crisis Indicator Data'!A41</f>
        <v>Conflict in Jammu and Kashmir</v>
      </c>
      <c r="B44" s="144" t="str">
        <f>'Crisis Indicator Data'!B41</f>
        <v>Conflict</v>
      </c>
      <c r="C44" s="144" t="str">
        <f>'Crisis Indicator Data'!C41</f>
        <v>IND002</v>
      </c>
      <c r="D44" s="144" t="str">
        <f>'Crisis Indicator Data'!D41</f>
        <v>India</v>
      </c>
      <c r="E44" s="145" t="str">
        <f>'Crisis Indicator Data'!E41</f>
        <v>IND</v>
      </c>
      <c r="F44" s="241">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2.5</v>
      </c>
      <c r="G44" s="241">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1.4</v>
      </c>
      <c r="H44" s="241">
        <f t="shared" si="13"/>
        <v>1.95</v>
      </c>
      <c r="I44" s="241">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4.4000000000000004</v>
      </c>
      <c r="J44" s="241">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0.1</v>
      </c>
      <c r="K44" s="241">
        <f t="shared" si="14"/>
        <v>2.25</v>
      </c>
      <c r="L44" s="241">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3.3</v>
      </c>
      <c r="M44" s="241">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41">
        <f t="shared" si="15"/>
        <v>2.2999999999999998</v>
      </c>
      <c r="O44" s="241">
        <f t="shared" si="16"/>
        <v>2.1666666666666665</v>
      </c>
      <c r="P44" s="241">
        <f>IF(B44="Regional crisis",VLOOKUP(C44,'Regional Crises'!$B$1:$R$69,12,FALSE),VLOOKUP(E44,'Country Indicator Data'!$B$4:$I$300,8,FALSE))</f>
        <v>6</v>
      </c>
      <c r="Q44" s="241">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3.9</v>
      </c>
      <c r="R44" s="241">
        <f t="shared" si="17"/>
        <v>4.95</v>
      </c>
      <c r="S44" s="241">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v>
      </c>
      <c r="T44" s="241">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2.5</v>
      </c>
      <c r="U44" s="241">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1.5</v>
      </c>
      <c r="V44" s="241">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1.5</v>
      </c>
      <c r="W44" s="241">
        <f t="shared" si="18"/>
        <v>2.1</v>
      </c>
      <c r="X44" s="241">
        <f t="shared" si="19"/>
        <v>3.1</v>
      </c>
      <c r="Y44" s="248" t="str">
        <f>IF('Core Indicators'!FC41="x","x",IF('Core Indicators'!FC41&gt;=5,5,IF('Core Indicators'!FC41&gt;=4,4,IF('Core Indicators'!FC41&gt;=3,3,IF('Core Indicators'!FC41&gt;=2,2,IF('Core Indicators'!FC41&gt;=1,1,0))))))</f>
        <v>x</v>
      </c>
      <c r="Z44" s="241" t="str">
        <f t="shared" si="20"/>
        <v>x</v>
      </c>
      <c r="AA44" s="248">
        <f>'Crisis Indicator Data'!Y41</f>
        <v>2</v>
      </c>
      <c r="AB44" s="248">
        <f>'Crisis Indicator Data'!Z41</f>
        <v>1</v>
      </c>
      <c r="AC44" s="248">
        <f>'Crisis Indicator Data'!AA41</f>
        <v>1</v>
      </c>
      <c r="AD44" s="248">
        <f>'Crisis Indicator Data'!AB41</f>
        <v>0</v>
      </c>
      <c r="AE44" s="248">
        <f t="shared" si="21"/>
        <v>2</v>
      </c>
      <c r="AF44" s="248">
        <f>'Crisis Indicator Data'!AC41</f>
        <v>0</v>
      </c>
      <c r="AG44" s="248">
        <f>'Crisis Indicator Data'!AD41</f>
        <v>2</v>
      </c>
      <c r="AH44" s="248">
        <f t="shared" si="22"/>
        <v>2</v>
      </c>
      <c r="AI44" s="248">
        <f>'Crisis Indicator Data'!AE41</f>
        <v>1</v>
      </c>
      <c r="AJ44" s="248">
        <f>'Crisis Indicator Data'!AF41</f>
        <v>1</v>
      </c>
      <c r="AK44" s="248">
        <f>'Crisis Indicator Data'!AG41</f>
        <v>2</v>
      </c>
      <c r="AL44" s="248">
        <f t="shared" si="23"/>
        <v>3</v>
      </c>
      <c r="AM44" s="241">
        <f t="shared" si="24"/>
        <v>2</v>
      </c>
      <c r="AN44" s="241">
        <f t="shared" si="25"/>
        <v>2</v>
      </c>
    </row>
    <row r="45" spans="1:40" ht="13.5" customHeight="1" x14ac:dyDescent="0.35">
      <c r="A45" s="143" t="str">
        <f>'Crisis Indicator Data'!A42</f>
        <v>Afghan Refugees in Iran</v>
      </c>
      <c r="B45" s="144" t="str">
        <f>'Crisis Indicator Data'!B42</f>
        <v>International displacement</v>
      </c>
      <c r="C45" s="144" t="str">
        <f>'Crisis Indicator Data'!C42</f>
        <v>IRN004</v>
      </c>
      <c r="D45" s="144" t="str">
        <f>'Crisis Indicator Data'!D42</f>
        <v>Iran</v>
      </c>
      <c r="E45" s="145" t="str">
        <f>'Crisis Indicator Data'!E42</f>
        <v>IRN</v>
      </c>
      <c r="F45" s="241">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5</v>
      </c>
      <c r="G45" s="241">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3.6</v>
      </c>
      <c r="H45" s="241">
        <f t="shared" si="13"/>
        <v>4.3</v>
      </c>
      <c r="I45" s="241">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3.4</v>
      </c>
      <c r="J45" s="241">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1.6</v>
      </c>
      <c r="K45" s="241">
        <f t="shared" si="14"/>
        <v>2.5</v>
      </c>
      <c r="L45" s="241">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241">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2.1</v>
      </c>
      <c r="N45" s="241">
        <f t="shared" si="15"/>
        <v>2.7</v>
      </c>
      <c r="O45" s="241">
        <f t="shared" si="16"/>
        <v>3.1666666666666665</v>
      </c>
      <c r="P45" s="241">
        <f>IF(B45="Regional crisis",VLOOKUP(C45,'Regional Crises'!$B$1:$R$69,12,FALSE),VLOOKUP(E45,'Country Indicator Data'!$B$4:$I$300,8,FALSE))</f>
        <v>6</v>
      </c>
      <c r="Q45" s="241">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0</v>
      </c>
      <c r="R45" s="241">
        <f t="shared" si="17"/>
        <v>3</v>
      </c>
      <c r="S45" s="241">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241">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3.2</v>
      </c>
      <c r="U45" s="241">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3.9</v>
      </c>
      <c r="V45" s="241">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4.2</v>
      </c>
      <c r="W45" s="241">
        <f t="shared" si="18"/>
        <v>3.8</v>
      </c>
      <c r="X45" s="241">
        <f t="shared" si="19"/>
        <v>3.3</v>
      </c>
      <c r="Y45" s="248">
        <f>IF('Core Indicators'!FC42="x","x",IF('Core Indicators'!FC42&gt;=5,5,IF('Core Indicators'!FC42&gt;=4,4,IF('Core Indicators'!FC42&gt;=3,3,IF('Core Indicators'!FC42&gt;=2,2,IF('Core Indicators'!FC42&gt;=1,1,0))))))</f>
        <v>2</v>
      </c>
      <c r="Z45" s="241">
        <f t="shared" si="20"/>
        <v>2</v>
      </c>
      <c r="AA45" s="248">
        <f>'Crisis Indicator Data'!Y42</f>
        <v>1</v>
      </c>
      <c r="AB45" s="248">
        <f>'Crisis Indicator Data'!Z42</f>
        <v>1</v>
      </c>
      <c r="AC45" s="248">
        <f>'Crisis Indicator Data'!AA42</f>
        <v>2</v>
      </c>
      <c r="AD45" s="248">
        <f>'Crisis Indicator Data'!AB42</f>
        <v>0</v>
      </c>
      <c r="AE45" s="248">
        <f t="shared" si="21"/>
        <v>2</v>
      </c>
      <c r="AF45" s="248">
        <f>'Crisis Indicator Data'!AC42</f>
        <v>0</v>
      </c>
      <c r="AG45" s="248">
        <f>'Crisis Indicator Data'!AD42</f>
        <v>1</v>
      </c>
      <c r="AH45" s="248">
        <f t="shared" si="22"/>
        <v>1</v>
      </c>
      <c r="AI45" s="248">
        <f>'Crisis Indicator Data'!AE42</f>
        <v>1</v>
      </c>
      <c r="AJ45" s="248">
        <f>'Crisis Indicator Data'!AF42</f>
        <v>1</v>
      </c>
      <c r="AK45" s="248">
        <f>'Crisis Indicator Data'!AG42</f>
        <v>2</v>
      </c>
      <c r="AL45" s="248">
        <f t="shared" si="23"/>
        <v>3</v>
      </c>
      <c r="AM45" s="241">
        <f t="shared" si="24"/>
        <v>2</v>
      </c>
      <c r="AN45" s="241">
        <f t="shared" si="25"/>
        <v>2</v>
      </c>
    </row>
    <row r="46" spans="1:40" ht="13.5" customHeight="1" x14ac:dyDescent="0.35">
      <c r="A46" s="143" t="str">
        <f>'Crisis Indicator Data'!A43</f>
        <v>Multiple crises in Iraq</v>
      </c>
      <c r="B46" s="144" t="str">
        <f>'Crisis Indicator Data'!B43</f>
        <v>Multiple crises country</v>
      </c>
      <c r="C46" s="144" t="str">
        <f>'Crisis Indicator Data'!C43</f>
        <v>IRQ001</v>
      </c>
      <c r="D46" s="144" t="str">
        <f>'Crisis Indicator Data'!D43</f>
        <v>Iraq</v>
      </c>
      <c r="E46" s="145" t="str">
        <f>'Crisis Indicator Data'!E43</f>
        <v>IRQ</v>
      </c>
      <c r="F46" s="241">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4.3</v>
      </c>
      <c r="G46" s="241">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241">
        <f t="shared" si="13"/>
        <v>3.65</v>
      </c>
      <c r="I46" s="241">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2.7</v>
      </c>
      <c r="J46" s="241">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241">
        <f t="shared" si="14"/>
        <v>1.35</v>
      </c>
      <c r="L46" s="241">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3.6</v>
      </c>
      <c r="M46" s="241">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0.6</v>
      </c>
      <c r="N46" s="241">
        <f t="shared" si="15"/>
        <v>2.1</v>
      </c>
      <c r="O46" s="241">
        <f t="shared" si="16"/>
        <v>2.3666666666666667</v>
      </c>
      <c r="P46" s="241">
        <f>IF(B46="Regional crisis",VLOOKUP(C46,'Regional Crises'!$B$1:$R$69,12,FALSE),VLOOKUP(E46,'Country Indicator Data'!$B$4:$I$300,8,FALSE))</f>
        <v>10</v>
      </c>
      <c r="Q46" s="241">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4.5999999999999996</v>
      </c>
      <c r="R46" s="241">
        <f t="shared" si="17"/>
        <v>7.3</v>
      </c>
      <c r="S46" s="241">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v>
      </c>
      <c r="T46" s="241">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4.2</v>
      </c>
      <c r="U46" s="241">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3.1</v>
      </c>
      <c r="V46" s="241">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3.5</v>
      </c>
      <c r="W46" s="241">
        <f t="shared" si="18"/>
        <v>3.7</v>
      </c>
      <c r="X46" s="241">
        <f t="shared" si="19"/>
        <v>4.5</v>
      </c>
      <c r="Y46" s="248">
        <f>IF('Core Indicators'!FC43="x","x",IF('Core Indicators'!FC43&gt;=5,5,IF('Core Indicators'!FC43&gt;=4,4,IF('Core Indicators'!FC43&gt;=3,3,IF('Core Indicators'!FC43&gt;=2,2,IF('Core Indicators'!FC43&gt;=1,1,0))))))</f>
        <v>5</v>
      </c>
      <c r="Z46" s="241">
        <f t="shared" si="20"/>
        <v>5</v>
      </c>
      <c r="AA46" s="248">
        <f>'Crisis Indicator Data'!Y43</f>
        <v>1</v>
      </c>
      <c r="AB46" s="248">
        <f>'Crisis Indicator Data'!Z43</f>
        <v>3</v>
      </c>
      <c r="AC46" s="248">
        <f>'Crisis Indicator Data'!AA43</f>
        <v>3</v>
      </c>
      <c r="AD46" s="248">
        <f>'Crisis Indicator Data'!AB43</f>
        <v>0</v>
      </c>
      <c r="AE46" s="248">
        <f t="shared" si="21"/>
        <v>3</v>
      </c>
      <c r="AF46" s="248">
        <f>'Crisis Indicator Data'!AC43</f>
        <v>3</v>
      </c>
      <c r="AG46" s="248">
        <f>'Crisis Indicator Data'!AD43</f>
        <v>3</v>
      </c>
      <c r="AH46" s="248">
        <f t="shared" si="22"/>
        <v>5</v>
      </c>
      <c r="AI46" s="248">
        <f>'Crisis Indicator Data'!AE43</f>
        <v>3</v>
      </c>
      <c r="AJ46" s="248">
        <f>'Crisis Indicator Data'!AF43</f>
        <v>3</v>
      </c>
      <c r="AK46" s="248">
        <f>'Crisis Indicator Data'!AG43</f>
        <v>1</v>
      </c>
      <c r="AL46" s="248">
        <f t="shared" si="23"/>
        <v>5</v>
      </c>
      <c r="AM46" s="241">
        <f t="shared" si="24"/>
        <v>4</v>
      </c>
      <c r="AN46" s="241">
        <f t="shared" si="25"/>
        <v>4.5</v>
      </c>
    </row>
    <row r="47" spans="1:40" ht="13.5" customHeight="1" x14ac:dyDescent="0.35">
      <c r="A47" s="143" t="str">
        <f>'Crisis Indicator Data'!A44</f>
        <v>Conflict  in Iraq</v>
      </c>
      <c r="B47" s="144" t="str">
        <f>'Crisis Indicator Data'!B44</f>
        <v>Conflict</v>
      </c>
      <c r="C47" s="144" t="str">
        <f>'Crisis Indicator Data'!C44</f>
        <v>IRQ002</v>
      </c>
      <c r="D47" s="144" t="str">
        <f>'Crisis Indicator Data'!D44</f>
        <v>Iraq</v>
      </c>
      <c r="E47" s="145" t="str">
        <f>'Crisis Indicator Data'!E44</f>
        <v>IRQ</v>
      </c>
      <c r="F47" s="241">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4.3</v>
      </c>
      <c r="G47" s="241">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41">
        <f t="shared" si="13"/>
        <v>3.65</v>
      </c>
      <c r="I47" s="241">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2.7</v>
      </c>
      <c r="J47" s="241">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241">
        <f t="shared" si="14"/>
        <v>1.35</v>
      </c>
      <c r="L47" s="241">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3.6</v>
      </c>
      <c r="M47" s="241">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41">
        <f t="shared" si="15"/>
        <v>2.1</v>
      </c>
      <c r="O47" s="241">
        <f t="shared" si="16"/>
        <v>2.3666666666666667</v>
      </c>
      <c r="P47" s="241">
        <f>IF(B47="Regional crisis",VLOOKUP(C47,'Regional Crises'!$B$1:$R$69,12,FALSE),VLOOKUP(E47,'Country Indicator Data'!$B$4:$I$300,8,FALSE))</f>
        <v>10</v>
      </c>
      <c r="Q47" s="241">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4.5999999999999996</v>
      </c>
      <c r="R47" s="241">
        <f t="shared" si="17"/>
        <v>7.3</v>
      </c>
      <c r="S47" s="241">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v>
      </c>
      <c r="T47" s="241">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4.2</v>
      </c>
      <c r="U47" s="241">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241">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3.5</v>
      </c>
      <c r="W47" s="241">
        <f t="shared" si="18"/>
        <v>3.7</v>
      </c>
      <c r="X47" s="241">
        <f t="shared" si="19"/>
        <v>4.5</v>
      </c>
      <c r="Y47" s="248">
        <f>IF('Core Indicators'!FC44="x","x",IF('Core Indicators'!FC44&gt;=5,5,IF('Core Indicators'!FC44&gt;=4,4,IF('Core Indicators'!FC44&gt;=3,3,IF('Core Indicators'!FC44&gt;=2,2,IF('Core Indicators'!FC44&gt;=1,1,0))))))</f>
        <v>5</v>
      </c>
      <c r="Z47" s="241">
        <f t="shared" si="20"/>
        <v>5</v>
      </c>
      <c r="AA47" s="248">
        <f>'Crisis Indicator Data'!Y44</f>
        <v>1</v>
      </c>
      <c r="AB47" s="248">
        <f>'Crisis Indicator Data'!Z44</f>
        <v>3</v>
      </c>
      <c r="AC47" s="248">
        <f>'Crisis Indicator Data'!AA44</f>
        <v>3</v>
      </c>
      <c r="AD47" s="248">
        <f>'Crisis Indicator Data'!AB44</f>
        <v>0</v>
      </c>
      <c r="AE47" s="248">
        <f t="shared" si="21"/>
        <v>3</v>
      </c>
      <c r="AF47" s="248">
        <f>'Crisis Indicator Data'!AC44</f>
        <v>3</v>
      </c>
      <c r="AG47" s="248">
        <f>'Crisis Indicator Data'!AD44</f>
        <v>3</v>
      </c>
      <c r="AH47" s="248">
        <f t="shared" si="22"/>
        <v>5</v>
      </c>
      <c r="AI47" s="248">
        <f>'Crisis Indicator Data'!AE44</f>
        <v>3</v>
      </c>
      <c r="AJ47" s="248">
        <f>'Crisis Indicator Data'!AF44</f>
        <v>3</v>
      </c>
      <c r="AK47" s="248">
        <f>'Crisis Indicator Data'!AG44</f>
        <v>1</v>
      </c>
      <c r="AL47" s="248">
        <f t="shared" si="23"/>
        <v>5</v>
      </c>
      <c r="AM47" s="241">
        <f t="shared" si="24"/>
        <v>4</v>
      </c>
      <c r="AN47" s="241">
        <f t="shared" si="25"/>
        <v>4.5</v>
      </c>
    </row>
    <row r="48" spans="1:40" ht="13.5" customHeight="1" x14ac:dyDescent="0.35">
      <c r="A48" s="143" t="str">
        <f>'Crisis Indicator Data'!A45</f>
        <v>Syrian and Palestinian refugees in iraq</v>
      </c>
      <c r="B48" s="144" t="str">
        <f>'Crisis Indicator Data'!B45</f>
        <v>International displacement</v>
      </c>
      <c r="C48" s="144" t="str">
        <f>'Crisis Indicator Data'!C45</f>
        <v>IRQ003</v>
      </c>
      <c r="D48" s="144" t="str">
        <f>'Crisis Indicator Data'!D45</f>
        <v>Iraq</v>
      </c>
      <c r="E48" s="145" t="str">
        <f>'Crisis Indicator Data'!E45</f>
        <v>IRQ</v>
      </c>
      <c r="F48" s="241">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4.3</v>
      </c>
      <c r="G48" s="241">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v>
      </c>
      <c r="H48" s="241">
        <f t="shared" si="13"/>
        <v>3.65</v>
      </c>
      <c r="I48" s="241">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2.7</v>
      </c>
      <c r="J48" s="241">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241">
        <f t="shared" si="14"/>
        <v>1.35</v>
      </c>
      <c r="L48" s="241">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3.6</v>
      </c>
      <c r="M48" s="241">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0.6</v>
      </c>
      <c r="N48" s="241">
        <f t="shared" si="15"/>
        <v>2.1</v>
      </c>
      <c r="O48" s="241">
        <f t="shared" si="16"/>
        <v>2.3666666666666667</v>
      </c>
      <c r="P48" s="241">
        <f>IF(B48="Regional crisis",VLOOKUP(C48,'Regional Crises'!$B$1:$R$69,12,FALSE),VLOOKUP(E48,'Country Indicator Data'!$B$4:$I$300,8,FALSE))</f>
        <v>10</v>
      </c>
      <c r="Q48" s="241">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4.5999999999999996</v>
      </c>
      <c r="R48" s="241">
        <f t="shared" si="17"/>
        <v>7.3</v>
      </c>
      <c r="S48" s="241">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v>
      </c>
      <c r="T48" s="241">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4.2</v>
      </c>
      <c r="U48" s="241">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241">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3.5</v>
      </c>
      <c r="W48" s="241">
        <f t="shared" si="18"/>
        <v>3.7</v>
      </c>
      <c r="X48" s="241">
        <f t="shared" si="19"/>
        <v>4.5</v>
      </c>
      <c r="Y48" s="248">
        <f>IF('Core Indicators'!FC45="x","x",IF('Core Indicators'!FC45&gt;=5,5,IF('Core Indicators'!FC45&gt;=4,4,IF('Core Indicators'!FC45&gt;=3,3,IF('Core Indicators'!FC45&gt;=2,2,IF('Core Indicators'!FC45&gt;=1,1,0))))))</f>
        <v>5</v>
      </c>
      <c r="Z48" s="241">
        <f t="shared" si="20"/>
        <v>5</v>
      </c>
      <c r="AA48" s="248">
        <f>'Crisis Indicator Data'!Y45</f>
        <v>0</v>
      </c>
      <c r="AB48" s="248">
        <f>'Crisis Indicator Data'!Z45</f>
        <v>1</v>
      </c>
      <c r="AC48" s="248">
        <f>'Crisis Indicator Data'!AA45</f>
        <v>0</v>
      </c>
      <c r="AD48" s="248">
        <f>'Crisis Indicator Data'!AB45</f>
        <v>0</v>
      </c>
      <c r="AE48" s="248">
        <f t="shared" si="21"/>
        <v>1</v>
      </c>
      <c r="AF48" s="248">
        <f>'Crisis Indicator Data'!AC45</f>
        <v>2</v>
      </c>
      <c r="AG48" s="248">
        <f>'Crisis Indicator Data'!AD45</f>
        <v>2</v>
      </c>
      <c r="AH48" s="248">
        <f t="shared" si="22"/>
        <v>4</v>
      </c>
      <c r="AI48" s="248">
        <f>'Crisis Indicator Data'!AE45</f>
        <v>0</v>
      </c>
      <c r="AJ48" s="248">
        <f>'Crisis Indicator Data'!AF45</f>
        <v>0</v>
      </c>
      <c r="AK48" s="248">
        <f>'Crisis Indicator Data'!AG45</f>
        <v>0</v>
      </c>
      <c r="AL48" s="248">
        <f t="shared" si="23"/>
        <v>0</v>
      </c>
      <c r="AM48" s="241">
        <f t="shared" si="24"/>
        <v>2</v>
      </c>
      <c r="AN48" s="241">
        <f t="shared" si="25"/>
        <v>3.5</v>
      </c>
    </row>
    <row r="49" spans="1:40" ht="13.5" customHeight="1" x14ac:dyDescent="0.35">
      <c r="A49" s="143" t="str">
        <f>'Crisis Indicator Data'!A46</f>
        <v>Mixed migration flows in Italy</v>
      </c>
      <c r="B49" s="144" t="str">
        <f>'Crisis Indicator Data'!B46</f>
        <v>International displacement</v>
      </c>
      <c r="C49" s="144" t="str">
        <f>'Crisis Indicator Data'!C46</f>
        <v>ITA002</v>
      </c>
      <c r="D49" s="144" t="str">
        <f>'Crisis Indicator Data'!D46</f>
        <v>Italy</v>
      </c>
      <c r="E49" s="145" t="str">
        <f>'Crisis Indicator Data'!E46</f>
        <v>ITA</v>
      </c>
      <c r="F49" s="241">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0.7</v>
      </c>
      <c r="G49" s="241" t="str">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x</v>
      </c>
      <c r="H49" s="241">
        <f t="shared" si="13"/>
        <v>0.7</v>
      </c>
      <c r="I49" s="241">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0.6</v>
      </c>
      <c r="J49" s="241">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0.1</v>
      </c>
      <c r="K49" s="241">
        <f t="shared" si="14"/>
        <v>0.35</v>
      </c>
      <c r="L49" s="241">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0.5</v>
      </c>
      <c r="M49" s="241">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1.4</v>
      </c>
      <c r="N49" s="241">
        <f t="shared" si="15"/>
        <v>0.95</v>
      </c>
      <c r="O49" s="241">
        <f t="shared" si="16"/>
        <v>0.66666666666666663</v>
      </c>
      <c r="P49" s="241">
        <f>IF(B49="Regional crisis",VLOOKUP(C49,'Regional Crises'!$B$1:$R$69,12,FALSE),VLOOKUP(E49,'Country Indicator Data'!$B$4:$I$300,8,FALSE))</f>
        <v>0</v>
      </c>
      <c r="Q49" s="241">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4.0999999999999996</v>
      </c>
      <c r="R49" s="241">
        <f t="shared" si="17"/>
        <v>2.0499999999999998</v>
      </c>
      <c r="S49" s="241">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2.4</v>
      </c>
      <c r="T49" s="241">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2.2000000000000002</v>
      </c>
      <c r="U49" s="241" t="str">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x</v>
      </c>
      <c r="V49" s="241">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0.6</v>
      </c>
      <c r="W49" s="241">
        <f t="shared" si="18"/>
        <v>1.7</v>
      </c>
      <c r="X49" s="241">
        <f t="shared" si="19"/>
        <v>1.5</v>
      </c>
      <c r="Y49" s="248">
        <f>IF('Core Indicators'!FC46="x","x",IF('Core Indicators'!FC46&gt;=5,5,IF('Core Indicators'!FC46&gt;=4,4,IF('Core Indicators'!FC46&gt;=3,3,IF('Core Indicators'!FC46&gt;=2,2,IF('Core Indicators'!FC46&gt;=1,1,0))))))</f>
        <v>2</v>
      </c>
      <c r="Z49" s="241">
        <f t="shared" si="20"/>
        <v>2</v>
      </c>
      <c r="AA49" s="248">
        <f>'Crisis Indicator Data'!Y46</f>
        <v>0</v>
      </c>
      <c r="AB49" s="248">
        <f>'Crisis Indicator Data'!Z46</f>
        <v>0</v>
      </c>
      <c r="AC49" s="248">
        <f>'Crisis Indicator Data'!AA46</f>
        <v>0</v>
      </c>
      <c r="AD49" s="248">
        <f>'Crisis Indicator Data'!AB46</f>
        <v>0</v>
      </c>
      <c r="AE49" s="248">
        <f t="shared" si="21"/>
        <v>0</v>
      </c>
      <c r="AF49" s="248">
        <f>'Crisis Indicator Data'!AC46</f>
        <v>0</v>
      </c>
      <c r="AG49" s="248">
        <f>'Crisis Indicator Data'!AD46</f>
        <v>2</v>
      </c>
      <c r="AH49" s="248">
        <f t="shared" si="22"/>
        <v>2</v>
      </c>
      <c r="AI49" s="248">
        <f>'Crisis Indicator Data'!AE46</f>
        <v>0</v>
      </c>
      <c r="AJ49" s="248">
        <f>'Crisis Indicator Data'!AF46</f>
        <v>0</v>
      </c>
      <c r="AK49" s="248">
        <f>'Crisis Indicator Data'!AG46</f>
        <v>1</v>
      </c>
      <c r="AL49" s="248">
        <f t="shared" si="23"/>
        <v>1</v>
      </c>
      <c r="AM49" s="241">
        <f t="shared" si="24"/>
        <v>1</v>
      </c>
      <c r="AN49" s="241">
        <f t="shared" si="25"/>
        <v>1.5</v>
      </c>
    </row>
    <row r="50" spans="1:40" ht="13.5" customHeight="1" x14ac:dyDescent="0.35">
      <c r="A50" s="143" t="str">
        <f>'Crisis Indicator Data'!A47</f>
        <v>Syrian refugees in Jordan</v>
      </c>
      <c r="B50" s="144" t="str">
        <f>'Crisis Indicator Data'!B47</f>
        <v>International displacement</v>
      </c>
      <c r="C50" s="144" t="str">
        <f>'Crisis Indicator Data'!C47</f>
        <v>JOR002</v>
      </c>
      <c r="D50" s="144" t="str">
        <f>'Crisis Indicator Data'!D47</f>
        <v>Jordan</v>
      </c>
      <c r="E50" s="145" t="str">
        <f>'Crisis Indicator Data'!E47</f>
        <v>JOR</v>
      </c>
      <c r="F50" s="241">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4.3</v>
      </c>
      <c r="G50" s="241">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2.8</v>
      </c>
      <c r="H50" s="241">
        <f t="shared" si="13"/>
        <v>3.55</v>
      </c>
      <c r="I50" s="241">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2.9</v>
      </c>
      <c r="J50" s="241">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5</v>
      </c>
      <c r="K50" s="241">
        <f t="shared" si="14"/>
        <v>3.95</v>
      </c>
      <c r="L50" s="241">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3.1</v>
      </c>
      <c r="M50" s="241">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1.1000000000000001</v>
      </c>
      <c r="N50" s="241">
        <f t="shared" si="15"/>
        <v>2.1</v>
      </c>
      <c r="O50" s="241">
        <f t="shared" si="16"/>
        <v>3.1999999999999997</v>
      </c>
      <c r="P50" s="241">
        <f>IF(B50="Regional crisis",VLOOKUP(C50,'Regional Crises'!$B$1:$R$69,12,FALSE),VLOOKUP(E50,'Country Indicator Data'!$B$4:$I$300,8,FALSE))</f>
        <v>6</v>
      </c>
      <c r="Q50" s="241">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241">
        <f t="shared" si="17"/>
        <v>3</v>
      </c>
      <c r="S50" s="241">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2.6</v>
      </c>
      <c r="T50" s="241">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2.4</v>
      </c>
      <c r="U50" s="241">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2.9</v>
      </c>
      <c r="V50" s="241">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3.2</v>
      </c>
      <c r="W50" s="241">
        <f t="shared" si="18"/>
        <v>2.8</v>
      </c>
      <c r="X50" s="241">
        <f t="shared" si="19"/>
        <v>3</v>
      </c>
      <c r="Y50" s="248">
        <f>IF('Core Indicators'!FC47="x","x",IF('Core Indicators'!FC47&gt;=5,5,IF('Core Indicators'!FC47&gt;=4,4,IF('Core Indicators'!FC47&gt;=3,3,IF('Core Indicators'!FC47&gt;=2,2,IF('Core Indicators'!FC47&gt;=1,1,0))))))</f>
        <v>2</v>
      </c>
      <c r="Z50" s="241">
        <f t="shared" si="20"/>
        <v>2</v>
      </c>
      <c r="AA50" s="248">
        <f>'Crisis Indicator Data'!Y47</f>
        <v>0</v>
      </c>
      <c r="AB50" s="248">
        <f>'Crisis Indicator Data'!Z47</f>
        <v>0</v>
      </c>
      <c r="AC50" s="248">
        <f>'Crisis Indicator Data'!AA47</f>
        <v>0</v>
      </c>
      <c r="AD50" s="248">
        <f>'Crisis Indicator Data'!AB47</f>
        <v>0</v>
      </c>
      <c r="AE50" s="248">
        <f t="shared" si="21"/>
        <v>0</v>
      </c>
      <c r="AF50" s="248">
        <f>'Crisis Indicator Data'!AC47</f>
        <v>0</v>
      </c>
      <c r="AG50" s="248">
        <f>'Crisis Indicator Data'!AD47</f>
        <v>2</v>
      </c>
      <c r="AH50" s="248">
        <f t="shared" si="22"/>
        <v>2</v>
      </c>
      <c r="AI50" s="248">
        <f>'Crisis Indicator Data'!AE47</f>
        <v>0</v>
      </c>
      <c r="AJ50" s="248">
        <f>'Crisis Indicator Data'!AF47</f>
        <v>2</v>
      </c>
      <c r="AK50" s="248">
        <f>'Crisis Indicator Data'!AG47</f>
        <v>1</v>
      </c>
      <c r="AL50" s="248">
        <f t="shared" si="23"/>
        <v>3</v>
      </c>
      <c r="AM50" s="241">
        <f t="shared" si="24"/>
        <v>2</v>
      </c>
      <c r="AN50" s="241">
        <f t="shared" si="25"/>
        <v>2</v>
      </c>
    </row>
    <row r="51" spans="1:40" ht="13.5" customHeight="1" x14ac:dyDescent="0.35">
      <c r="A51" s="143" t="str">
        <f>'Crisis Indicator Data'!A48</f>
        <v xml:space="preserve">Multiple crisis in Kenya </v>
      </c>
      <c r="B51" s="144" t="str">
        <f>'Crisis Indicator Data'!B48</f>
        <v>Multiple crises country</v>
      </c>
      <c r="C51" s="144" t="str">
        <f>'Crisis Indicator Data'!C48</f>
        <v>KEN001</v>
      </c>
      <c r="D51" s="144" t="str">
        <f>'Crisis Indicator Data'!D48</f>
        <v>Kenya</v>
      </c>
      <c r="E51" s="145" t="str">
        <f>'Crisis Indicator Data'!E48</f>
        <v>KEN</v>
      </c>
      <c r="F51" s="241">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3.6</v>
      </c>
      <c r="G51" s="241">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2.6</v>
      </c>
      <c r="H51" s="241">
        <f t="shared" si="13"/>
        <v>3.1</v>
      </c>
      <c r="I51" s="241">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4.3</v>
      </c>
      <c r="J51" s="241">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0.8</v>
      </c>
      <c r="K51" s="241">
        <f t="shared" si="14"/>
        <v>2.5499999999999998</v>
      </c>
      <c r="L51" s="241">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3.6</v>
      </c>
      <c r="M51" s="241">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2</v>
      </c>
      <c r="N51" s="241">
        <f t="shared" si="15"/>
        <v>2.8</v>
      </c>
      <c r="O51" s="241">
        <f t="shared" si="16"/>
        <v>2.8166666666666664</v>
      </c>
      <c r="P51" s="241">
        <f>IF(B51="Regional crisis",VLOOKUP(C51,'Regional Crises'!$B$1:$R$69,12,FALSE),VLOOKUP(E51,'Country Indicator Data'!$B$4:$I$300,8,FALSE))</f>
        <v>10</v>
      </c>
      <c r="Q51" s="241">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41">
        <f t="shared" si="17"/>
        <v>5</v>
      </c>
      <c r="S51" s="241">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3.6</v>
      </c>
      <c r="T51" s="241">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v>
      </c>
      <c r="U51" s="241">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2.2999999999999998</v>
      </c>
      <c r="V51" s="241">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2.6</v>
      </c>
      <c r="W51" s="241">
        <f t="shared" si="18"/>
        <v>2.9</v>
      </c>
      <c r="X51" s="241">
        <f t="shared" si="19"/>
        <v>3.6</v>
      </c>
      <c r="Y51" s="248">
        <f>IF('Core Indicators'!FC48="x","x",IF('Core Indicators'!FC48&gt;=5,5,IF('Core Indicators'!FC48&gt;=4,4,IF('Core Indicators'!FC48&gt;=3,3,IF('Core Indicators'!FC48&gt;=2,2,IF('Core Indicators'!FC48&gt;=1,1,0))))))</f>
        <v>2</v>
      </c>
      <c r="Z51" s="241">
        <f t="shared" si="20"/>
        <v>2</v>
      </c>
      <c r="AA51" s="248">
        <f>'Crisis Indicator Data'!Y48</f>
        <v>1</v>
      </c>
      <c r="AB51" s="248">
        <f>'Crisis Indicator Data'!Z48</f>
        <v>0</v>
      </c>
      <c r="AC51" s="248">
        <f>'Crisis Indicator Data'!AA48</f>
        <v>1</v>
      </c>
      <c r="AD51" s="248">
        <f>'Crisis Indicator Data'!AB48</f>
        <v>1</v>
      </c>
      <c r="AE51" s="248">
        <f t="shared" si="21"/>
        <v>2</v>
      </c>
      <c r="AF51" s="248">
        <f>'Crisis Indicator Data'!AC48</f>
        <v>0</v>
      </c>
      <c r="AG51" s="248">
        <f>'Crisis Indicator Data'!AD48</f>
        <v>1</v>
      </c>
      <c r="AH51" s="248">
        <f t="shared" si="22"/>
        <v>1</v>
      </c>
      <c r="AI51" s="248">
        <f>'Crisis Indicator Data'!AE48</f>
        <v>1</v>
      </c>
      <c r="AJ51" s="248">
        <f>'Crisis Indicator Data'!AF48</f>
        <v>1</v>
      </c>
      <c r="AK51" s="248">
        <f>'Crisis Indicator Data'!AG48</f>
        <v>0</v>
      </c>
      <c r="AL51" s="248">
        <f t="shared" si="23"/>
        <v>2</v>
      </c>
      <c r="AM51" s="241">
        <f t="shared" si="24"/>
        <v>2</v>
      </c>
      <c r="AN51" s="241">
        <f t="shared" si="25"/>
        <v>2</v>
      </c>
    </row>
    <row r="52" spans="1:40" ht="13.5" customHeight="1" x14ac:dyDescent="0.35">
      <c r="A52" s="143" t="str">
        <f>'Crisis Indicator Data'!A49</f>
        <v>Refugee situation in Kenya</v>
      </c>
      <c r="B52" s="144" t="str">
        <f>'Crisis Indicator Data'!B49</f>
        <v>International displacement</v>
      </c>
      <c r="C52" s="144" t="str">
        <f>'Crisis Indicator Data'!C49</f>
        <v>KEN002</v>
      </c>
      <c r="D52" s="144" t="str">
        <f>'Crisis Indicator Data'!D49</f>
        <v>Kenya</v>
      </c>
      <c r="E52" s="145" t="str">
        <f>'Crisis Indicator Data'!E49</f>
        <v>KEN</v>
      </c>
      <c r="F52" s="241">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3.6</v>
      </c>
      <c r="G52" s="241">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2.6</v>
      </c>
      <c r="H52" s="241">
        <f t="shared" si="13"/>
        <v>3.1</v>
      </c>
      <c r="I52" s="241">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4.3</v>
      </c>
      <c r="J52" s="241">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0.8</v>
      </c>
      <c r="K52" s="241">
        <f t="shared" si="14"/>
        <v>2.5499999999999998</v>
      </c>
      <c r="L52" s="241">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3.6</v>
      </c>
      <c r="M52" s="241">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v>
      </c>
      <c r="N52" s="241">
        <f t="shared" si="15"/>
        <v>2.8</v>
      </c>
      <c r="O52" s="241">
        <f t="shared" si="16"/>
        <v>2.8166666666666664</v>
      </c>
      <c r="P52" s="241">
        <f>IF(B52="Regional crisis",VLOOKUP(C52,'Regional Crises'!$B$1:$R$69,12,FALSE),VLOOKUP(E52,'Country Indicator Data'!$B$4:$I$300,8,FALSE))</f>
        <v>10</v>
      </c>
      <c r="Q52" s="241">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0</v>
      </c>
      <c r="R52" s="241">
        <f t="shared" si="17"/>
        <v>5</v>
      </c>
      <c r="S52" s="241">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3.6</v>
      </c>
      <c r="T52" s="241">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v>
      </c>
      <c r="U52" s="241">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2.2999999999999998</v>
      </c>
      <c r="V52" s="241">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2.6</v>
      </c>
      <c r="W52" s="241">
        <f t="shared" si="18"/>
        <v>2.9</v>
      </c>
      <c r="X52" s="241">
        <f t="shared" si="19"/>
        <v>3.6</v>
      </c>
      <c r="Y52" s="248">
        <f>IF('Core Indicators'!FC49="x","x",IF('Core Indicators'!FC49&gt;=5,5,IF('Core Indicators'!FC49&gt;=4,4,IF('Core Indicators'!FC49&gt;=3,3,IF('Core Indicators'!FC49&gt;=2,2,IF('Core Indicators'!FC49&gt;=1,1,0))))))</f>
        <v>2</v>
      </c>
      <c r="Z52" s="241">
        <f t="shared" si="20"/>
        <v>2</v>
      </c>
      <c r="AA52" s="248">
        <f>'Crisis Indicator Data'!Y49</f>
        <v>1</v>
      </c>
      <c r="AB52" s="248">
        <f>'Crisis Indicator Data'!Z49</f>
        <v>0</v>
      </c>
      <c r="AC52" s="248">
        <f>'Crisis Indicator Data'!AA49</f>
        <v>1</v>
      </c>
      <c r="AD52" s="248">
        <f>'Crisis Indicator Data'!AB49</f>
        <v>1</v>
      </c>
      <c r="AE52" s="248">
        <f t="shared" si="21"/>
        <v>2</v>
      </c>
      <c r="AF52" s="248">
        <f>'Crisis Indicator Data'!AC49</f>
        <v>0</v>
      </c>
      <c r="AG52" s="248">
        <f>'Crisis Indicator Data'!AD49</f>
        <v>1</v>
      </c>
      <c r="AH52" s="248">
        <f t="shared" si="22"/>
        <v>1</v>
      </c>
      <c r="AI52" s="248">
        <f>'Crisis Indicator Data'!AE49</f>
        <v>0</v>
      </c>
      <c r="AJ52" s="248">
        <f>'Crisis Indicator Data'!AF49</f>
        <v>1</v>
      </c>
      <c r="AK52" s="248">
        <f>'Crisis Indicator Data'!AG49</f>
        <v>0</v>
      </c>
      <c r="AL52" s="248">
        <f t="shared" si="23"/>
        <v>1</v>
      </c>
      <c r="AM52" s="241">
        <f t="shared" si="24"/>
        <v>1</v>
      </c>
      <c r="AN52" s="241">
        <f t="shared" si="25"/>
        <v>1.5</v>
      </c>
    </row>
    <row r="53" spans="1:40" ht="13.5" customHeight="1" x14ac:dyDescent="0.35">
      <c r="A53" s="143" t="str">
        <f>'Crisis Indicator Data'!A50</f>
        <v>Drought in Kenya</v>
      </c>
      <c r="B53" s="144" t="str">
        <f>'Crisis Indicator Data'!B50</f>
        <v>Drought</v>
      </c>
      <c r="C53" s="144" t="str">
        <f>'Crisis Indicator Data'!C50</f>
        <v>KEN003</v>
      </c>
      <c r="D53" s="144" t="str">
        <f>'Crisis Indicator Data'!D50</f>
        <v>Kenya</v>
      </c>
      <c r="E53" s="145" t="str">
        <f>'Crisis Indicator Data'!E50</f>
        <v>KEN</v>
      </c>
      <c r="F53" s="241">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3.6</v>
      </c>
      <c r="G53" s="241">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2.6</v>
      </c>
      <c r="H53" s="241">
        <f t="shared" si="13"/>
        <v>3.1</v>
      </c>
      <c r="I53" s="241">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4.3</v>
      </c>
      <c r="J53" s="241">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0.8</v>
      </c>
      <c r="K53" s="241">
        <f t="shared" si="14"/>
        <v>2.5499999999999998</v>
      </c>
      <c r="L53" s="241">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241">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v>
      </c>
      <c r="N53" s="241">
        <f t="shared" si="15"/>
        <v>2.8</v>
      </c>
      <c r="O53" s="241">
        <f t="shared" si="16"/>
        <v>2.8166666666666664</v>
      </c>
      <c r="P53" s="241">
        <f>IF(B53="Regional crisis",VLOOKUP(C53,'Regional Crises'!$B$1:$R$69,12,FALSE),VLOOKUP(E53,'Country Indicator Data'!$B$4:$I$300,8,FALSE))</f>
        <v>10</v>
      </c>
      <c r="Q53" s="241">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0</v>
      </c>
      <c r="R53" s="241">
        <f t="shared" si="17"/>
        <v>5</v>
      </c>
      <c r="S53" s="241">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3.6</v>
      </c>
      <c r="T53" s="241">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v>
      </c>
      <c r="U53" s="241">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2.2999999999999998</v>
      </c>
      <c r="V53" s="241">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2.6</v>
      </c>
      <c r="W53" s="241">
        <f t="shared" si="18"/>
        <v>2.9</v>
      </c>
      <c r="X53" s="241">
        <f t="shared" si="19"/>
        <v>3.6</v>
      </c>
      <c r="Y53" s="248">
        <f>IF('Core Indicators'!FC50="x","x",IF('Core Indicators'!FC50&gt;=5,5,IF('Core Indicators'!FC50&gt;=4,4,IF('Core Indicators'!FC50&gt;=3,3,IF('Core Indicators'!FC50&gt;=2,2,IF('Core Indicators'!FC50&gt;=1,1,0))))))</f>
        <v>2</v>
      </c>
      <c r="Z53" s="241">
        <f t="shared" si="20"/>
        <v>2</v>
      </c>
      <c r="AA53" s="248">
        <f>'Crisis Indicator Data'!Y50</f>
        <v>1</v>
      </c>
      <c r="AB53" s="248">
        <f>'Crisis Indicator Data'!Z50</f>
        <v>0</v>
      </c>
      <c r="AC53" s="248">
        <f>'Crisis Indicator Data'!AA50</f>
        <v>0</v>
      </c>
      <c r="AD53" s="248">
        <f>'Crisis Indicator Data'!AB50</f>
        <v>1</v>
      </c>
      <c r="AE53" s="248">
        <f t="shared" si="21"/>
        <v>2</v>
      </c>
      <c r="AF53" s="248">
        <f>'Crisis Indicator Data'!AC50</f>
        <v>0</v>
      </c>
      <c r="AG53" s="248">
        <f>'Crisis Indicator Data'!AD50</f>
        <v>0</v>
      </c>
      <c r="AH53" s="248">
        <f t="shared" si="22"/>
        <v>0</v>
      </c>
      <c r="AI53" s="248">
        <f>'Crisis Indicator Data'!AE50</f>
        <v>1</v>
      </c>
      <c r="AJ53" s="248">
        <f>'Crisis Indicator Data'!AF50</f>
        <v>1</v>
      </c>
      <c r="AK53" s="248">
        <f>'Crisis Indicator Data'!AG50</f>
        <v>0</v>
      </c>
      <c r="AL53" s="248">
        <f t="shared" si="23"/>
        <v>2</v>
      </c>
      <c r="AM53" s="241">
        <f t="shared" si="24"/>
        <v>1</v>
      </c>
      <c r="AN53" s="241">
        <f t="shared" si="25"/>
        <v>1.5</v>
      </c>
    </row>
    <row r="54" spans="1:40" ht="13.5" customHeight="1" x14ac:dyDescent="0.35">
      <c r="A54" s="146" t="str">
        <f>'Crisis Indicator Data'!A51</f>
        <v>Syrian refugees in Lebanon</v>
      </c>
      <c r="B54" s="147" t="str">
        <f>'Crisis Indicator Data'!B51</f>
        <v>International displacement</v>
      </c>
      <c r="C54" s="147" t="str">
        <f>'Crisis Indicator Data'!C51</f>
        <v>LBN002</v>
      </c>
      <c r="D54" s="147" t="str">
        <f>'Crisis Indicator Data'!D51</f>
        <v>Lebanon</v>
      </c>
      <c r="E54" s="148" t="str">
        <f>'Crisis Indicator Data'!E51</f>
        <v>LBN</v>
      </c>
      <c r="F54" s="241">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2.9</v>
      </c>
      <c r="G54" s="241">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2.4</v>
      </c>
      <c r="H54" s="241">
        <f t="shared" si="13"/>
        <v>2.65</v>
      </c>
      <c r="I54" s="241">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4.0999999999999996</v>
      </c>
      <c r="J54" s="241">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v>
      </c>
      <c r="K54" s="241">
        <f t="shared" si="14"/>
        <v>2.5499999999999998</v>
      </c>
      <c r="L54" s="241">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2.4</v>
      </c>
      <c r="M54" s="241">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0.9</v>
      </c>
      <c r="N54" s="241">
        <f t="shared" si="15"/>
        <v>1.65</v>
      </c>
      <c r="O54" s="241">
        <f t="shared" si="16"/>
        <v>2.2833333333333332</v>
      </c>
      <c r="P54" s="241">
        <f>IF(B54="Regional crisis",VLOOKUP(C54,'Regional Crises'!$B$1:$R$69,12,FALSE),VLOOKUP(E54,'Country Indicator Data'!$B$4:$I$300,8,FALSE))</f>
        <v>6</v>
      </c>
      <c r="Q54" s="241">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3.3</v>
      </c>
      <c r="R54" s="241">
        <f t="shared" si="17"/>
        <v>4.6500000000000004</v>
      </c>
      <c r="S54" s="241">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3.6</v>
      </c>
      <c r="T54" s="241">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3.4</v>
      </c>
      <c r="U54" s="241">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2.6</v>
      </c>
      <c r="V54" s="241">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2.8</v>
      </c>
      <c r="W54" s="241">
        <f t="shared" si="18"/>
        <v>3.1</v>
      </c>
      <c r="X54" s="241">
        <f t="shared" si="19"/>
        <v>3.3</v>
      </c>
      <c r="Y54" s="248">
        <f>IF('Core Indicators'!FC51="x","x",IF('Core Indicators'!FC51&gt;=5,5,IF('Core Indicators'!FC51&gt;=4,4,IF('Core Indicators'!FC51&gt;=3,3,IF('Core Indicators'!FC51&gt;=2,2,IF('Core Indicators'!FC51&gt;=1,1,0))))))</f>
        <v>2</v>
      </c>
      <c r="Z54" s="241">
        <f t="shared" si="20"/>
        <v>2</v>
      </c>
      <c r="AA54" s="248">
        <f>'Crisis Indicator Data'!Y51</f>
        <v>1</v>
      </c>
      <c r="AB54" s="248">
        <f>'Crisis Indicator Data'!Z51</f>
        <v>1</v>
      </c>
      <c r="AC54" s="248">
        <f>'Crisis Indicator Data'!AA51</f>
        <v>0</v>
      </c>
      <c r="AD54" s="248">
        <f>'Crisis Indicator Data'!AB51</f>
        <v>0</v>
      </c>
      <c r="AE54" s="248">
        <f t="shared" si="21"/>
        <v>2</v>
      </c>
      <c r="AF54" s="248">
        <f>'Crisis Indicator Data'!AC51</f>
        <v>2</v>
      </c>
      <c r="AG54" s="248">
        <f>'Crisis Indicator Data'!AD51</f>
        <v>2</v>
      </c>
      <c r="AH54" s="248">
        <f t="shared" si="22"/>
        <v>4</v>
      </c>
      <c r="AI54" s="248">
        <f>'Crisis Indicator Data'!AE51</f>
        <v>0</v>
      </c>
      <c r="AJ54" s="248">
        <f>'Crisis Indicator Data'!AF51</f>
        <v>3</v>
      </c>
      <c r="AK54" s="248">
        <f>'Crisis Indicator Data'!AG51</f>
        <v>3</v>
      </c>
      <c r="AL54" s="248">
        <f t="shared" si="23"/>
        <v>4</v>
      </c>
      <c r="AM54" s="241">
        <f t="shared" si="24"/>
        <v>3</v>
      </c>
      <c r="AN54" s="241">
        <f t="shared" si="25"/>
        <v>2.5</v>
      </c>
    </row>
    <row r="55" spans="1:40" ht="13.5" customHeight="1" x14ac:dyDescent="0.35">
      <c r="A55" s="146" t="str">
        <f>'Crisis Indicator Data'!A52</f>
        <v>Socioeconomic crisis in Lebanon</v>
      </c>
      <c r="B55" s="147" t="str">
        <f>'Crisis Indicator Data'!B52</f>
        <v>Political and economic crisis</v>
      </c>
      <c r="C55" s="147" t="str">
        <f>'Crisis Indicator Data'!C52</f>
        <v>LBN004</v>
      </c>
      <c r="D55" s="147" t="str">
        <f>'Crisis Indicator Data'!D52</f>
        <v>Lebanon</v>
      </c>
      <c r="E55" s="148" t="str">
        <f>'Crisis Indicator Data'!E52</f>
        <v>LBN</v>
      </c>
      <c r="F55" s="241">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2.9</v>
      </c>
      <c r="G55" s="241">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2.4</v>
      </c>
      <c r="H55" s="241">
        <f t="shared" si="13"/>
        <v>2.65</v>
      </c>
      <c r="I55" s="241">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4.0999999999999996</v>
      </c>
      <c r="J55" s="241">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v>
      </c>
      <c r="K55" s="241">
        <f t="shared" si="14"/>
        <v>2.5499999999999998</v>
      </c>
      <c r="L55" s="241">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2.4</v>
      </c>
      <c r="M55" s="241">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0.9</v>
      </c>
      <c r="N55" s="241">
        <f t="shared" si="15"/>
        <v>1.65</v>
      </c>
      <c r="O55" s="241">
        <f t="shared" si="16"/>
        <v>2.2833333333333332</v>
      </c>
      <c r="P55" s="241">
        <f>IF(B55="Regional crisis",VLOOKUP(C55,'Regional Crises'!$B$1:$R$69,12,FALSE),VLOOKUP(E55,'Country Indicator Data'!$B$4:$I$300,8,FALSE))</f>
        <v>6</v>
      </c>
      <c r="Q55" s="241">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3.3</v>
      </c>
      <c r="R55" s="241">
        <f t="shared" si="17"/>
        <v>4.6500000000000004</v>
      </c>
      <c r="S55" s="241">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3.6</v>
      </c>
      <c r="T55" s="241">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3.4</v>
      </c>
      <c r="U55" s="241">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2.6</v>
      </c>
      <c r="V55" s="241">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2.8</v>
      </c>
      <c r="W55" s="241">
        <f t="shared" si="18"/>
        <v>3.1</v>
      </c>
      <c r="X55" s="241">
        <f t="shared" si="19"/>
        <v>3.3</v>
      </c>
      <c r="Y55" s="248">
        <f>IF('Core Indicators'!FC52="x","x",IF('Core Indicators'!FC52&gt;=5,5,IF('Core Indicators'!FC52&gt;=4,4,IF('Core Indicators'!FC52&gt;=3,3,IF('Core Indicators'!FC52&gt;=2,2,IF('Core Indicators'!FC52&gt;=1,1,0))))))</f>
        <v>3</v>
      </c>
      <c r="Z55" s="241">
        <f t="shared" si="20"/>
        <v>3</v>
      </c>
      <c r="AA55" s="248">
        <f>'Crisis Indicator Data'!Y52</f>
        <v>1</v>
      </c>
      <c r="AB55" s="248">
        <f>'Crisis Indicator Data'!Z52</f>
        <v>1</v>
      </c>
      <c r="AC55" s="248">
        <f>'Crisis Indicator Data'!AA52</f>
        <v>0</v>
      </c>
      <c r="AD55" s="248">
        <f>'Crisis Indicator Data'!AB52</f>
        <v>0</v>
      </c>
      <c r="AE55" s="248">
        <f t="shared" si="21"/>
        <v>2</v>
      </c>
      <c r="AF55" s="248">
        <f>'Crisis Indicator Data'!AC52</f>
        <v>2</v>
      </c>
      <c r="AG55" s="248">
        <f>'Crisis Indicator Data'!AD52</f>
        <v>2</v>
      </c>
      <c r="AH55" s="248">
        <f t="shared" si="22"/>
        <v>4</v>
      </c>
      <c r="AI55" s="248">
        <f>'Crisis Indicator Data'!AE52</f>
        <v>0</v>
      </c>
      <c r="AJ55" s="248">
        <f>'Crisis Indicator Data'!AF52</f>
        <v>3</v>
      </c>
      <c r="AK55" s="248">
        <f>'Crisis Indicator Data'!AG52</f>
        <v>3</v>
      </c>
      <c r="AL55" s="248">
        <f t="shared" si="23"/>
        <v>4</v>
      </c>
      <c r="AM55" s="241">
        <f t="shared" si="24"/>
        <v>3</v>
      </c>
      <c r="AN55" s="241">
        <f t="shared" si="25"/>
        <v>3</v>
      </c>
    </row>
    <row r="56" spans="1:40" ht="13.5" customHeight="1" x14ac:dyDescent="0.35">
      <c r="A56" s="146" t="str">
        <f>'Crisis Indicator Data'!A53</f>
        <v>Complex crisis in Libya</v>
      </c>
      <c r="B56" s="147" t="str">
        <f>'Crisis Indicator Data'!B53</f>
        <v>Multiple crises country</v>
      </c>
      <c r="C56" s="147" t="str">
        <f>'Crisis Indicator Data'!C53</f>
        <v>LBY001</v>
      </c>
      <c r="D56" s="147" t="str">
        <f>'Crisis Indicator Data'!D53</f>
        <v>Libya</v>
      </c>
      <c r="E56" s="148" t="str">
        <f>'Crisis Indicator Data'!E53</f>
        <v>LBY</v>
      </c>
      <c r="F56" s="241">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4.5999999999999996</v>
      </c>
      <c r="G56" s="241">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3.8</v>
      </c>
      <c r="H56" s="241">
        <f t="shared" si="13"/>
        <v>4.1999999999999993</v>
      </c>
      <c r="I56" s="241">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1.4</v>
      </c>
      <c r="J56" s="241">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41">
        <f t="shared" si="14"/>
        <v>0.7</v>
      </c>
      <c r="L56" s="241">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1.1000000000000001</v>
      </c>
      <c r="M56" s="241" t="str">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x</v>
      </c>
      <c r="N56" s="241">
        <f t="shared" si="15"/>
        <v>1.1000000000000001</v>
      </c>
      <c r="O56" s="241">
        <f t="shared" si="16"/>
        <v>2</v>
      </c>
      <c r="P56" s="241">
        <f>IF(B56="Regional crisis",VLOOKUP(C56,'Regional Crises'!$B$1:$R$69,12,FALSE),VLOOKUP(E56,'Country Indicator Data'!$B$4:$I$300,8,FALSE))</f>
        <v>10</v>
      </c>
      <c r="Q56" s="241">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4.2</v>
      </c>
      <c r="R56" s="241">
        <f t="shared" si="17"/>
        <v>7.1</v>
      </c>
      <c r="S56" s="241">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4.0999999999999996</v>
      </c>
      <c r="T56" s="241">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4.3</v>
      </c>
      <c r="U56" s="241">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3.6</v>
      </c>
      <c r="V56" s="241">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4.5999999999999996</v>
      </c>
      <c r="W56" s="241">
        <f t="shared" si="18"/>
        <v>4.2</v>
      </c>
      <c r="X56" s="241">
        <f t="shared" si="19"/>
        <v>4.4000000000000004</v>
      </c>
      <c r="Y56" s="248">
        <f>IF('Core Indicators'!FC53="x","x",IF('Core Indicators'!FC53&gt;=5,5,IF('Core Indicators'!FC53&gt;=4,4,IF('Core Indicators'!FC53&gt;=3,3,IF('Core Indicators'!FC53&gt;=2,2,IF('Core Indicators'!FC53&gt;=1,1,0))))))</f>
        <v>5</v>
      </c>
      <c r="Z56" s="241">
        <f t="shared" si="20"/>
        <v>5</v>
      </c>
      <c r="AA56" s="248">
        <f>'Crisis Indicator Data'!Y53</f>
        <v>1</v>
      </c>
      <c r="AB56" s="248">
        <f>'Crisis Indicator Data'!Z53</f>
        <v>3</v>
      </c>
      <c r="AC56" s="248">
        <f>'Crisis Indicator Data'!AA53</f>
        <v>0</v>
      </c>
      <c r="AD56" s="248">
        <f>'Crisis Indicator Data'!AB53</f>
        <v>0</v>
      </c>
      <c r="AE56" s="248">
        <f t="shared" si="21"/>
        <v>2</v>
      </c>
      <c r="AF56" s="248">
        <f>'Crisis Indicator Data'!AC53</f>
        <v>2</v>
      </c>
      <c r="AG56" s="248">
        <f>'Crisis Indicator Data'!AD53</f>
        <v>2</v>
      </c>
      <c r="AH56" s="248">
        <f t="shared" si="22"/>
        <v>4</v>
      </c>
      <c r="AI56" s="248">
        <f>'Crisis Indicator Data'!AE53</f>
        <v>1</v>
      </c>
      <c r="AJ56" s="248">
        <f>'Crisis Indicator Data'!AF53</f>
        <v>1</v>
      </c>
      <c r="AK56" s="248">
        <f>'Crisis Indicator Data'!AG53</f>
        <v>3</v>
      </c>
      <c r="AL56" s="248">
        <f t="shared" si="23"/>
        <v>4</v>
      </c>
      <c r="AM56" s="241">
        <f t="shared" si="24"/>
        <v>3</v>
      </c>
      <c r="AN56" s="241">
        <f t="shared" si="25"/>
        <v>4</v>
      </c>
    </row>
    <row r="57" spans="1:40" ht="13.5" customHeight="1" x14ac:dyDescent="0.35">
      <c r="A57" s="146" t="str">
        <f>'Crisis Indicator Data'!A54</f>
        <v>Mixed migration flows in Libya</v>
      </c>
      <c r="B57" s="147" t="str">
        <f>'Crisis Indicator Data'!B54</f>
        <v>International displacement</v>
      </c>
      <c r="C57" s="147" t="str">
        <f>'Crisis Indicator Data'!C54</f>
        <v>LBY002</v>
      </c>
      <c r="D57" s="147" t="str">
        <f>'Crisis Indicator Data'!D54</f>
        <v>Libya</v>
      </c>
      <c r="E57" s="148" t="str">
        <f>'Crisis Indicator Data'!E54</f>
        <v>LBY</v>
      </c>
      <c r="F57" s="241">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4.5999999999999996</v>
      </c>
      <c r="G57" s="241">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3.8</v>
      </c>
      <c r="H57" s="241">
        <f t="shared" si="13"/>
        <v>4.1999999999999993</v>
      </c>
      <c r="I57" s="241">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1.4</v>
      </c>
      <c r="J57" s="241">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1">
        <f t="shared" si="14"/>
        <v>0.7</v>
      </c>
      <c r="L57" s="241">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1.1000000000000001</v>
      </c>
      <c r="M57" s="241" t="str">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x</v>
      </c>
      <c r="N57" s="241">
        <f t="shared" si="15"/>
        <v>1.1000000000000001</v>
      </c>
      <c r="O57" s="241">
        <f t="shared" si="16"/>
        <v>2</v>
      </c>
      <c r="P57" s="241">
        <f>IF(B57="Regional crisis",VLOOKUP(C57,'Regional Crises'!$B$1:$R$69,12,FALSE),VLOOKUP(E57,'Country Indicator Data'!$B$4:$I$300,8,FALSE))</f>
        <v>10</v>
      </c>
      <c r="Q57" s="241">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4.2</v>
      </c>
      <c r="R57" s="241">
        <f t="shared" si="17"/>
        <v>7.1</v>
      </c>
      <c r="S57" s="241">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4.0999999999999996</v>
      </c>
      <c r="T57" s="241">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4.3</v>
      </c>
      <c r="U57" s="241">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3.6</v>
      </c>
      <c r="V57" s="241">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4.5999999999999996</v>
      </c>
      <c r="W57" s="241">
        <f t="shared" si="18"/>
        <v>4.2</v>
      </c>
      <c r="X57" s="241">
        <f t="shared" si="19"/>
        <v>4.4000000000000004</v>
      </c>
      <c r="Y57" s="248">
        <f>IF('Core Indicators'!FC54="x","x",IF('Core Indicators'!FC54&gt;=5,5,IF('Core Indicators'!FC54&gt;=4,4,IF('Core Indicators'!FC54&gt;=3,3,IF('Core Indicators'!FC54&gt;=2,2,IF('Core Indicators'!FC54&gt;=1,1,0))))))</f>
        <v>2</v>
      </c>
      <c r="Z57" s="241">
        <f t="shared" si="20"/>
        <v>2</v>
      </c>
      <c r="AA57" s="248">
        <f>'Crisis Indicator Data'!Y54</f>
        <v>1</v>
      </c>
      <c r="AB57" s="248">
        <f>'Crisis Indicator Data'!Z54</f>
        <v>3</v>
      </c>
      <c r="AC57" s="248">
        <f>'Crisis Indicator Data'!AA54</f>
        <v>0</v>
      </c>
      <c r="AD57" s="248">
        <f>'Crisis Indicator Data'!AB54</f>
        <v>0</v>
      </c>
      <c r="AE57" s="248">
        <f t="shared" si="21"/>
        <v>2</v>
      </c>
      <c r="AF57" s="248">
        <f>'Crisis Indicator Data'!AC54</f>
        <v>2</v>
      </c>
      <c r="AG57" s="248">
        <f>'Crisis Indicator Data'!AD54</f>
        <v>2</v>
      </c>
      <c r="AH57" s="248">
        <f t="shared" si="22"/>
        <v>4</v>
      </c>
      <c r="AI57" s="248">
        <f>'Crisis Indicator Data'!AE54</f>
        <v>1</v>
      </c>
      <c r="AJ57" s="248">
        <f>'Crisis Indicator Data'!AF54</f>
        <v>1</v>
      </c>
      <c r="AK57" s="248">
        <f>'Crisis Indicator Data'!AG54</f>
        <v>3</v>
      </c>
      <c r="AL57" s="248">
        <f t="shared" si="23"/>
        <v>4</v>
      </c>
      <c r="AM57" s="241">
        <f t="shared" si="24"/>
        <v>3</v>
      </c>
      <c r="AN57" s="241">
        <f t="shared" si="25"/>
        <v>2.5</v>
      </c>
    </row>
    <row r="58" spans="1:40" ht="13.5" customHeight="1" x14ac:dyDescent="0.35">
      <c r="A58" s="146" t="str">
        <f>'Crisis Indicator Data'!A55</f>
        <v>Drought in Lesotho</v>
      </c>
      <c r="B58" s="147" t="str">
        <f>'Crisis Indicator Data'!B55</f>
        <v>Drought</v>
      </c>
      <c r="C58" s="147" t="str">
        <f>'Crisis Indicator Data'!C55</f>
        <v>LSO002</v>
      </c>
      <c r="D58" s="147" t="str">
        <f>'Crisis Indicator Data'!D55</f>
        <v>Lesotho</v>
      </c>
      <c r="E58" s="148" t="str">
        <f>'Crisis Indicator Data'!E55</f>
        <v>LSO</v>
      </c>
      <c r="F58" s="241">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1.1000000000000001</v>
      </c>
      <c r="G58" s="241">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2.2999999999999998</v>
      </c>
      <c r="H58" s="241">
        <f t="shared" si="13"/>
        <v>1.7</v>
      </c>
      <c r="I58" s="241">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v>
      </c>
      <c r="J58" s="241">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241">
        <f t="shared" si="14"/>
        <v>0</v>
      </c>
      <c r="L58" s="241">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241">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2.5</v>
      </c>
      <c r="N58" s="241">
        <f t="shared" si="15"/>
        <v>3.05</v>
      </c>
      <c r="O58" s="241">
        <f t="shared" si="16"/>
        <v>1.5833333333333333</v>
      </c>
      <c r="P58" s="241">
        <f>IF(B58="Regional crisis",VLOOKUP(C58,'Regional Crises'!$B$1:$R$69,12,FALSE),VLOOKUP(E58,'Country Indicator Data'!$B$4:$I$300,8,FALSE))</f>
        <v>0</v>
      </c>
      <c r="Q58" s="241">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0.9</v>
      </c>
      <c r="R58" s="241">
        <f t="shared" si="17"/>
        <v>0.45</v>
      </c>
      <c r="S58" s="241">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v>
      </c>
      <c r="T58" s="241">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2.9</v>
      </c>
      <c r="U58" s="241">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2.5</v>
      </c>
      <c r="V58" s="241">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1.9</v>
      </c>
      <c r="W58" s="241">
        <f t="shared" si="18"/>
        <v>2.6</v>
      </c>
      <c r="X58" s="241">
        <f t="shared" si="19"/>
        <v>1.5</v>
      </c>
      <c r="Y58" s="248">
        <f>IF('Core Indicators'!FC55="x","x",IF('Core Indicators'!FC55&gt;=5,5,IF('Core Indicators'!FC55&gt;=4,4,IF('Core Indicators'!FC55&gt;=3,3,IF('Core Indicators'!FC55&gt;=2,2,IF('Core Indicators'!FC55&gt;=1,1,0))))))</f>
        <v>1</v>
      </c>
      <c r="Z58" s="241">
        <f t="shared" si="20"/>
        <v>1</v>
      </c>
      <c r="AA58" s="248">
        <f>'Crisis Indicator Data'!Y55</f>
        <v>1</v>
      </c>
      <c r="AB58" s="248">
        <f>'Crisis Indicator Data'!Z55</f>
        <v>0</v>
      </c>
      <c r="AC58" s="248">
        <f>'Crisis Indicator Data'!AA55</f>
        <v>0</v>
      </c>
      <c r="AD58" s="248">
        <f>'Crisis Indicator Data'!AB55</f>
        <v>0</v>
      </c>
      <c r="AE58" s="248">
        <f t="shared" si="21"/>
        <v>1</v>
      </c>
      <c r="AF58" s="248">
        <f>'Crisis Indicator Data'!AC55</f>
        <v>0</v>
      </c>
      <c r="AG58" s="248">
        <f>'Crisis Indicator Data'!AD55</f>
        <v>2</v>
      </c>
      <c r="AH58" s="248">
        <f t="shared" si="22"/>
        <v>2</v>
      </c>
      <c r="AI58" s="248">
        <f>'Crisis Indicator Data'!AE55</f>
        <v>0</v>
      </c>
      <c r="AJ58" s="248">
        <f>'Crisis Indicator Data'!AF55</f>
        <v>0</v>
      </c>
      <c r="AK58" s="248">
        <f>'Crisis Indicator Data'!AG55</f>
        <v>0</v>
      </c>
      <c r="AL58" s="248">
        <f t="shared" si="23"/>
        <v>0</v>
      </c>
      <c r="AM58" s="241">
        <f t="shared" si="24"/>
        <v>1</v>
      </c>
      <c r="AN58" s="241">
        <f t="shared" si="25"/>
        <v>1</v>
      </c>
    </row>
    <row r="59" spans="1:40" ht="13.5" customHeight="1" x14ac:dyDescent="0.35">
      <c r="A59" s="146" t="str">
        <f>'Crisis Indicator Data'!A56</f>
        <v>Mixed migration flows in Morocco</v>
      </c>
      <c r="B59" s="147" t="str">
        <f>'Crisis Indicator Data'!B56</f>
        <v>International displacement</v>
      </c>
      <c r="C59" s="147" t="str">
        <f>'Crisis Indicator Data'!C56</f>
        <v>MAR002</v>
      </c>
      <c r="D59" s="147" t="str">
        <f>'Crisis Indicator Data'!D56</f>
        <v>Morocco</v>
      </c>
      <c r="E59" s="148" t="str">
        <f>'Crisis Indicator Data'!E56</f>
        <v>MAR</v>
      </c>
      <c r="F59" s="241">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3.2</v>
      </c>
      <c r="G59" s="241">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3.2</v>
      </c>
      <c r="H59" s="241">
        <f t="shared" si="13"/>
        <v>3.2</v>
      </c>
      <c r="I59" s="241">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2.5</v>
      </c>
      <c r="J59" s="241">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4</v>
      </c>
      <c r="K59" s="241">
        <f t="shared" si="14"/>
        <v>3.25</v>
      </c>
      <c r="L59" s="241">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3.3</v>
      </c>
      <c r="M59" s="241">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1.8</v>
      </c>
      <c r="N59" s="241">
        <f t="shared" si="15"/>
        <v>2.5499999999999998</v>
      </c>
      <c r="O59" s="241">
        <f t="shared" si="16"/>
        <v>3</v>
      </c>
      <c r="P59" s="241">
        <f>IF(B59="Regional crisis",VLOOKUP(C59,'Regional Crises'!$B$1:$R$69,12,FALSE),VLOOKUP(E59,'Country Indicator Data'!$B$4:$I$300,8,FALSE))</f>
        <v>6</v>
      </c>
      <c r="Q59" s="241">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3.2</v>
      </c>
      <c r="R59" s="241">
        <f t="shared" si="17"/>
        <v>4.5999999999999996</v>
      </c>
      <c r="S59" s="241">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v>
      </c>
      <c r="T59" s="241">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2.6</v>
      </c>
      <c r="U59" s="241">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3.4</v>
      </c>
      <c r="V59" s="241">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241">
        <f t="shared" si="18"/>
        <v>3.1</v>
      </c>
      <c r="X59" s="241">
        <f t="shared" si="19"/>
        <v>3.6</v>
      </c>
      <c r="Y59" s="248">
        <f>IF('Core Indicators'!FC56="x","x",IF('Core Indicators'!FC56&gt;=5,5,IF('Core Indicators'!FC56&gt;=4,4,IF('Core Indicators'!FC56&gt;=3,3,IF('Core Indicators'!FC56&gt;=2,2,IF('Core Indicators'!FC56&gt;=1,1,0))))))</f>
        <v>1</v>
      </c>
      <c r="Z59" s="241">
        <f t="shared" si="20"/>
        <v>1</v>
      </c>
      <c r="AA59" s="248">
        <f>'Crisis Indicator Data'!Y56</f>
        <v>2</v>
      </c>
      <c r="AB59" s="248">
        <f>'Crisis Indicator Data'!Z56</f>
        <v>1</v>
      </c>
      <c r="AC59" s="248">
        <f>'Crisis Indicator Data'!AA56</f>
        <v>1</v>
      </c>
      <c r="AD59" s="248">
        <f>'Crisis Indicator Data'!AB56</f>
        <v>0</v>
      </c>
      <c r="AE59" s="248">
        <f t="shared" si="21"/>
        <v>2</v>
      </c>
      <c r="AF59" s="248">
        <f>'Crisis Indicator Data'!AC56</f>
        <v>2</v>
      </c>
      <c r="AG59" s="248">
        <f>'Crisis Indicator Data'!AD56</f>
        <v>2</v>
      </c>
      <c r="AH59" s="248">
        <f t="shared" si="22"/>
        <v>4</v>
      </c>
      <c r="AI59" s="248">
        <f>'Crisis Indicator Data'!AE56</f>
        <v>0</v>
      </c>
      <c r="AJ59" s="248">
        <f>'Crisis Indicator Data'!AF56</f>
        <v>1</v>
      </c>
      <c r="AK59" s="248">
        <f>'Crisis Indicator Data'!AG56</f>
        <v>0</v>
      </c>
      <c r="AL59" s="248">
        <f t="shared" si="23"/>
        <v>1</v>
      </c>
      <c r="AM59" s="241">
        <f t="shared" si="24"/>
        <v>2</v>
      </c>
      <c r="AN59" s="241">
        <f t="shared" si="25"/>
        <v>1.5</v>
      </c>
    </row>
    <row r="60" spans="1:40" ht="13.5" customHeight="1" x14ac:dyDescent="0.35">
      <c r="A60" s="146" t="str">
        <f>'Crisis Indicator Data'!A57</f>
        <v>Drought in Madagascar</v>
      </c>
      <c r="B60" s="147" t="str">
        <f>'Crisis Indicator Data'!B57</f>
        <v>Drought</v>
      </c>
      <c r="C60" s="147" t="str">
        <f>'Crisis Indicator Data'!C57</f>
        <v>MDG002</v>
      </c>
      <c r="D60" s="147" t="str">
        <f>'Crisis Indicator Data'!D57</f>
        <v>Madagascar</v>
      </c>
      <c r="E60" s="148" t="str">
        <f>'Crisis Indicator Data'!E57</f>
        <v>MDG</v>
      </c>
      <c r="F60" s="241">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2.9</v>
      </c>
      <c r="G60" s="241">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2.2999999999999998</v>
      </c>
      <c r="H60" s="241">
        <f t="shared" si="13"/>
        <v>2.5999999999999996</v>
      </c>
      <c r="I60" s="241">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3.1</v>
      </c>
      <c r="J60" s="241">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241">
        <f t="shared" si="14"/>
        <v>1.55</v>
      </c>
      <c r="L60" s="241" t="str">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x</v>
      </c>
      <c r="M60" s="241">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2.2000000000000002</v>
      </c>
      <c r="N60" s="241">
        <f t="shared" si="15"/>
        <v>2.2000000000000002</v>
      </c>
      <c r="O60" s="241">
        <f t="shared" si="16"/>
        <v>2.1166666666666667</v>
      </c>
      <c r="P60" s="241">
        <f>IF(B60="Regional crisis",VLOOKUP(C60,'Regional Crises'!$B$1:$R$69,12,FALSE),VLOOKUP(E60,'Country Indicator Data'!$B$4:$I$300,8,FALSE))</f>
        <v>0</v>
      </c>
      <c r="Q60" s="241">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3.1</v>
      </c>
      <c r="R60" s="241">
        <f t="shared" si="17"/>
        <v>1.55</v>
      </c>
      <c r="S60" s="241">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3.8</v>
      </c>
      <c r="T60" s="241">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3.5</v>
      </c>
      <c r="U60" s="241">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2.9</v>
      </c>
      <c r="V60" s="241">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v>
      </c>
      <c r="W60" s="241">
        <f t="shared" si="18"/>
        <v>3.1</v>
      </c>
      <c r="X60" s="241">
        <f t="shared" si="19"/>
        <v>2.2999999999999998</v>
      </c>
      <c r="Y60" s="248">
        <f>IF('Core Indicators'!FC57="x","x",IF('Core Indicators'!FC57&gt;=5,5,IF('Core Indicators'!FC57&gt;=4,4,IF('Core Indicators'!FC57&gt;=3,3,IF('Core Indicators'!FC57&gt;=2,2,IF('Core Indicators'!FC57&gt;=1,1,0))))))</f>
        <v>1</v>
      </c>
      <c r="Z60" s="241">
        <f t="shared" si="20"/>
        <v>1</v>
      </c>
      <c r="AA60" s="248">
        <f>'Crisis Indicator Data'!Y57</f>
        <v>1</v>
      </c>
      <c r="AB60" s="248">
        <f>'Crisis Indicator Data'!Z57</f>
        <v>0</v>
      </c>
      <c r="AC60" s="248">
        <f>'Crisis Indicator Data'!AA57</f>
        <v>0</v>
      </c>
      <c r="AD60" s="248">
        <f>'Crisis Indicator Data'!AB57</f>
        <v>0</v>
      </c>
      <c r="AE60" s="248">
        <f t="shared" si="21"/>
        <v>1</v>
      </c>
      <c r="AF60" s="248">
        <f>'Crisis Indicator Data'!AC57</f>
        <v>0</v>
      </c>
      <c r="AG60" s="248">
        <f>'Crisis Indicator Data'!AD57</f>
        <v>2</v>
      </c>
      <c r="AH60" s="248">
        <f t="shared" si="22"/>
        <v>2</v>
      </c>
      <c r="AI60" s="248">
        <f>'Crisis Indicator Data'!AE57</f>
        <v>1</v>
      </c>
      <c r="AJ60" s="248">
        <f>'Crisis Indicator Data'!AF57</f>
        <v>0</v>
      </c>
      <c r="AK60" s="248">
        <f>'Crisis Indicator Data'!AG57</f>
        <v>2</v>
      </c>
      <c r="AL60" s="248">
        <f t="shared" si="23"/>
        <v>3</v>
      </c>
      <c r="AM60" s="241">
        <f t="shared" si="24"/>
        <v>2</v>
      </c>
      <c r="AN60" s="241">
        <f t="shared" si="25"/>
        <v>1.5</v>
      </c>
    </row>
    <row r="61" spans="1:40" ht="13.5" customHeight="1" x14ac:dyDescent="0.35">
      <c r="A61" s="146" t="str">
        <f>'Crisis Indicator Data'!A58</f>
        <v>Multiple crisis in Mexico</v>
      </c>
      <c r="B61" s="147" t="str">
        <f>'Crisis Indicator Data'!B58</f>
        <v>Multiple crises country</v>
      </c>
      <c r="C61" s="147" t="str">
        <f>'Crisis Indicator Data'!C58</f>
        <v>MEX001</v>
      </c>
      <c r="D61" s="147" t="str">
        <f>'Crisis Indicator Data'!D58</f>
        <v>Mexico</v>
      </c>
      <c r="E61" s="148" t="str">
        <f>'Crisis Indicator Data'!E58</f>
        <v>MEX</v>
      </c>
      <c r="F61" s="241">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1.4</v>
      </c>
      <c r="G61" s="241">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v>
      </c>
      <c r="H61" s="241">
        <f t="shared" si="13"/>
        <v>1.7</v>
      </c>
      <c r="I61" s="241">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1.7</v>
      </c>
      <c r="J61" s="241">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1.1000000000000001</v>
      </c>
      <c r="K61" s="241">
        <f t="shared" si="14"/>
        <v>1.4</v>
      </c>
      <c r="L61" s="241">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2.2000000000000002</v>
      </c>
      <c r="M61" s="241">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2.6</v>
      </c>
      <c r="N61" s="241">
        <f t="shared" si="15"/>
        <v>2.4000000000000004</v>
      </c>
      <c r="O61" s="241">
        <f t="shared" si="16"/>
        <v>1.8333333333333333</v>
      </c>
      <c r="P61" s="241">
        <f>IF(B61="Regional crisis",VLOOKUP(C61,'Regional Crises'!$B$1:$R$69,12,FALSE),VLOOKUP(E61,'Country Indicator Data'!$B$4:$I$300,8,FALSE))</f>
        <v>8</v>
      </c>
      <c r="Q61" s="241">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5</v>
      </c>
      <c r="R61" s="241">
        <f t="shared" si="17"/>
        <v>6.5</v>
      </c>
      <c r="S61" s="241">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41">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3.2</v>
      </c>
      <c r="U61" s="241">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2.5</v>
      </c>
      <c r="V61" s="241">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1.9</v>
      </c>
      <c r="W61" s="241">
        <f t="shared" si="18"/>
        <v>2.8</v>
      </c>
      <c r="X61" s="241">
        <f t="shared" si="19"/>
        <v>3.7</v>
      </c>
      <c r="Y61" s="248">
        <f>IF('Core Indicators'!FC58="x","x",IF('Core Indicators'!FC58&gt;=5,5,IF('Core Indicators'!FC58&gt;=4,4,IF('Core Indicators'!FC58&gt;=3,3,IF('Core Indicators'!FC58&gt;=2,2,IF('Core Indicators'!FC58&gt;=1,1,0))))))</f>
        <v>3</v>
      </c>
      <c r="Z61" s="241">
        <f t="shared" si="20"/>
        <v>3</v>
      </c>
      <c r="AA61" s="248">
        <f>'Crisis Indicator Data'!Y58</f>
        <v>0</v>
      </c>
      <c r="AB61" s="248">
        <f>'Crisis Indicator Data'!Z58</f>
        <v>2</v>
      </c>
      <c r="AC61" s="248">
        <f>'Crisis Indicator Data'!AA58</f>
        <v>2</v>
      </c>
      <c r="AD61" s="248">
        <f>'Crisis Indicator Data'!AB58</f>
        <v>0</v>
      </c>
      <c r="AE61" s="248">
        <f t="shared" si="21"/>
        <v>2</v>
      </c>
      <c r="AF61" s="248">
        <f>'Crisis Indicator Data'!AC58</f>
        <v>2</v>
      </c>
      <c r="AG61" s="248">
        <f>'Crisis Indicator Data'!AD58</f>
        <v>2</v>
      </c>
      <c r="AH61" s="248">
        <f t="shared" si="22"/>
        <v>4</v>
      </c>
      <c r="AI61" s="248">
        <f>'Crisis Indicator Data'!AE58</f>
        <v>1</v>
      </c>
      <c r="AJ61" s="248">
        <f>'Crisis Indicator Data'!AF58</f>
        <v>0</v>
      </c>
      <c r="AK61" s="248">
        <f>'Crisis Indicator Data'!AG58</f>
        <v>2</v>
      </c>
      <c r="AL61" s="248">
        <f t="shared" si="23"/>
        <v>3</v>
      </c>
      <c r="AM61" s="241">
        <f t="shared" si="24"/>
        <v>3</v>
      </c>
      <c r="AN61" s="241">
        <f t="shared" si="25"/>
        <v>3</v>
      </c>
    </row>
    <row r="62" spans="1:40" ht="13.5" customHeight="1" x14ac:dyDescent="0.35">
      <c r="A62" s="146" t="str">
        <f>'Crisis Indicator Data'!A59</f>
        <v>Criminal Violence in Mexico</v>
      </c>
      <c r="B62" s="147" t="str">
        <f>'Crisis Indicator Data'!B59</f>
        <v>Other type of violence</v>
      </c>
      <c r="C62" s="147" t="str">
        <f>'Crisis Indicator Data'!C59</f>
        <v>MEX002</v>
      </c>
      <c r="D62" s="147" t="str">
        <f>'Crisis Indicator Data'!D59</f>
        <v>Mexico</v>
      </c>
      <c r="E62" s="148" t="str">
        <f>'Crisis Indicator Data'!E59</f>
        <v>MEX</v>
      </c>
      <c r="F62" s="241">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1.4</v>
      </c>
      <c r="G62" s="241">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v>
      </c>
      <c r="H62" s="241">
        <f t="shared" si="13"/>
        <v>1.7</v>
      </c>
      <c r="I62" s="241">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1.7</v>
      </c>
      <c r="J62" s="241">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1.1000000000000001</v>
      </c>
      <c r="K62" s="241">
        <f t="shared" si="14"/>
        <v>1.4</v>
      </c>
      <c r="L62" s="241">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2.2000000000000002</v>
      </c>
      <c r="M62" s="241">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2.6</v>
      </c>
      <c r="N62" s="241">
        <f t="shared" si="15"/>
        <v>2.4000000000000004</v>
      </c>
      <c r="O62" s="241">
        <f t="shared" si="16"/>
        <v>1.8333333333333333</v>
      </c>
      <c r="P62" s="241">
        <f>IF(B62="Regional crisis",VLOOKUP(C62,'Regional Crises'!$B$1:$R$69,12,FALSE),VLOOKUP(E62,'Country Indicator Data'!$B$4:$I$300,8,FALSE))</f>
        <v>8</v>
      </c>
      <c r="Q62" s="241">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5</v>
      </c>
      <c r="R62" s="241">
        <f t="shared" si="17"/>
        <v>6.5</v>
      </c>
      <c r="S62" s="241">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1">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3.2</v>
      </c>
      <c r="U62" s="241">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2.5</v>
      </c>
      <c r="V62" s="241">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1.9</v>
      </c>
      <c r="W62" s="241">
        <f t="shared" si="18"/>
        <v>2.8</v>
      </c>
      <c r="X62" s="241">
        <f t="shared" si="19"/>
        <v>3.7</v>
      </c>
      <c r="Y62" s="248">
        <f>IF('Core Indicators'!FC59="x","x",IF('Core Indicators'!FC59&gt;=5,5,IF('Core Indicators'!FC59&gt;=4,4,IF('Core Indicators'!FC59&gt;=3,3,IF('Core Indicators'!FC59&gt;=2,2,IF('Core Indicators'!FC59&gt;=1,1,0))))))</f>
        <v>4</v>
      </c>
      <c r="Z62" s="241">
        <f t="shared" si="20"/>
        <v>4</v>
      </c>
      <c r="AA62" s="248">
        <f>'Crisis Indicator Data'!Y59</f>
        <v>0</v>
      </c>
      <c r="AB62" s="248">
        <f>'Crisis Indicator Data'!Z59</f>
        <v>2</v>
      </c>
      <c r="AC62" s="248">
        <f>'Crisis Indicator Data'!AA59</f>
        <v>1</v>
      </c>
      <c r="AD62" s="248">
        <f>'Crisis Indicator Data'!AB59</f>
        <v>0</v>
      </c>
      <c r="AE62" s="248">
        <f t="shared" si="21"/>
        <v>2</v>
      </c>
      <c r="AF62" s="248">
        <f>'Crisis Indicator Data'!AC59</f>
        <v>0</v>
      </c>
      <c r="AG62" s="248">
        <f>'Crisis Indicator Data'!AD59</f>
        <v>2</v>
      </c>
      <c r="AH62" s="248">
        <f t="shared" si="22"/>
        <v>2</v>
      </c>
      <c r="AI62" s="248">
        <f>'Crisis Indicator Data'!AE59</f>
        <v>1</v>
      </c>
      <c r="AJ62" s="248">
        <f>'Crisis Indicator Data'!AF59</f>
        <v>0</v>
      </c>
      <c r="AK62" s="248">
        <f>'Crisis Indicator Data'!AG59</f>
        <v>1</v>
      </c>
      <c r="AL62" s="248">
        <f t="shared" si="23"/>
        <v>2</v>
      </c>
      <c r="AM62" s="241">
        <f t="shared" si="24"/>
        <v>2</v>
      </c>
      <c r="AN62" s="241">
        <f t="shared" si="25"/>
        <v>3</v>
      </c>
    </row>
    <row r="63" spans="1:40" ht="13.5" customHeight="1" x14ac:dyDescent="0.35">
      <c r="A63" s="146" t="str">
        <f>'Crisis Indicator Data'!A60</f>
        <v>Mixed Migration in Mexico</v>
      </c>
      <c r="B63" s="147" t="str">
        <f>'Crisis Indicator Data'!B60</f>
        <v>International displacement</v>
      </c>
      <c r="C63" s="147" t="str">
        <f>'Crisis Indicator Data'!C60</f>
        <v>MEX003</v>
      </c>
      <c r="D63" s="147" t="str">
        <f>'Crisis Indicator Data'!D60</f>
        <v>Mexico</v>
      </c>
      <c r="E63" s="148" t="str">
        <f>'Crisis Indicator Data'!E60</f>
        <v>MEX</v>
      </c>
      <c r="F63" s="241">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1.4</v>
      </c>
      <c r="G63" s="241">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v>
      </c>
      <c r="H63" s="241">
        <f t="shared" si="13"/>
        <v>1.7</v>
      </c>
      <c r="I63" s="241">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1.7</v>
      </c>
      <c r="J63" s="241">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1.1000000000000001</v>
      </c>
      <c r="K63" s="241">
        <f t="shared" si="14"/>
        <v>1.4</v>
      </c>
      <c r="L63" s="241">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2.2000000000000002</v>
      </c>
      <c r="M63" s="241">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2.6</v>
      </c>
      <c r="N63" s="241">
        <f t="shared" si="15"/>
        <v>2.4000000000000004</v>
      </c>
      <c r="O63" s="241">
        <f t="shared" si="16"/>
        <v>1.8333333333333333</v>
      </c>
      <c r="P63" s="241">
        <f>IF(B63="Regional crisis",VLOOKUP(C63,'Regional Crises'!$B$1:$R$69,12,FALSE),VLOOKUP(E63,'Country Indicator Data'!$B$4:$I$300,8,FALSE))</f>
        <v>8</v>
      </c>
      <c r="Q63" s="241">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5</v>
      </c>
      <c r="R63" s="241">
        <f t="shared" si="17"/>
        <v>6.5</v>
      </c>
      <c r="S63" s="241">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1">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3.2</v>
      </c>
      <c r="U63" s="241">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2.5</v>
      </c>
      <c r="V63" s="241">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1.9</v>
      </c>
      <c r="W63" s="241">
        <f t="shared" si="18"/>
        <v>2.8</v>
      </c>
      <c r="X63" s="241">
        <f t="shared" si="19"/>
        <v>3.7</v>
      </c>
      <c r="Y63" s="248">
        <f>IF('Core Indicators'!FC60="x","x",IF('Core Indicators'!FC60&gt;=5,5,IF('Core Indicators'!FC60&gt;=4,4,IF('Core Indicators'!FC60&gt;=3,3,IF('Core Indicators'!FC60&gt;=2,2,IF('Core Indicators'!FC60&gt;=1,1,0))))))</f>
        <v>3</v>
      </c>
      <c r="Z63" s="241">
        <f t="shared" si="20"/>
        <v>3</v>
      </c>
      <c r="AA63" s="248">
        <f>'Crisis Indicator Data'!Y60</f>
        <v>0</v>
      </c>
      <c r="AB63" s="248">
        <f>'Crisis Indicator Data'!Z60</f>
        <v>2</v>
      </c>
      <c r="AC63" s="248">
        <f>'Crisis Indicator Data'!AA60</f>
        <v>1</v>
      </c>
      <c r="AD63" s="248">
        <f>'Crisis Indicator Data'!AB60</f>
        <v>0</v>
      </c>
      <c r="AE63" s="248">
        <f t="shared" si="21"/>
        <v>2</v>
      </c>
      <c r="AF63" s="248">
        <f>'Crisis Indicator Data'!AC60</f>
        <v>0</v>
      </c>
      <c r="AG63" s="248">
        <f>'Crisis Indicator Data'!AD60</f>
        <v>3</v>
      </c>
      <c r="AH63" s="248">
        <f t="shared" si="22"/>
        <v>3</v>
      </c>
      <c r="AI63" s="248">
        <f>'Crisis Indicator Data'!AE60</f>
        <v>1</v>
      </c>
      <c r="AJ63" s="248">
        <f>'Crisis Indicator Data'!AF60</f>
        <v>0</v>
      </c>
      <c r="AK63" s="248">
        <f>'Crisis Indicator Data'!AG60</f>
        <v>1</v>
      </c>
      <c r="AL63" s="248">
        <f t="shared" si="23"/>
        <v>2</v>
      </c>
      <c r="AM63" s="241">
        <f t="shared" si="24"/>
        <v>2</v>
      </c>
      <c r="AN63" s="241">
        <f t="shared" si="25"/>
        <v>2.5</v>
      </c>
    </row>
    <row r="64" spans="1:40" ht="13.5" customHeight="1" x14ac:dyDescent="0.35">
      <c r="A64" s="146" t="str">
        <f>'Crisis Indicator Data'!A61</f>
        <v>Complex crisis in Mali</v>
      </c>
      <c r="B64" s="147" t="str">
        <f>'Crisis Indicator Data'!B61</f>
        <v>Complex crisis</v>
      </c>
      <c r="C64" s="147" t="str">
        <f>'Crisis Indicator Data'!C61</f>
        <v>MLI001</v>
      </c>
      <c r="D64" s="147" t="str">
        <f>'Crisis Indicator Data'!D61</f>
        <v>Mali</v>
      </c>
      <c r="E64" s="148" t="str">
        <f>'Crisis Indicator Data'!E61</f>
        <v>MLI</v>
      </c>
      <c r="F64" s="241">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0.7</v>
      </c>
      <c r="G64" s="241">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241">
        <f t="shared" si="13"/>
        <v>1.4</v>
      </c>
      <c r="I64" s="241">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0.9</v>
      </c>
      <c r="J64" s="241">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241">
        <f t="shared" si="14"/>
        <v>0.45</v>
      </c>
      <c r="L64" s="241">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4.5</v>
      </c>
      <c r="M64" s="241">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v>
      </c>
      <c r="N64" s="241">
        <f t="shared" si="15"/>
        <v>2.75</v>
      </c>
      <c r="O64" s="241">
        <f t="shared" si="16"/>
        <v>1.5333333333333332</v>
      </c>
      <c r="P64" s="241">
        <f>IF(B64="Regional crisis",VLOOKUP(C64,'Regional Crises'!$B$1:$R$69,12,FALSE),VLOOKUP(E64,'Country Indicator Data'!$B$4:$I$300,8,FALSE))</f>
        <v>10</v>
      </c>
      <c r="Q64" s="241">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4.3</v>
      </c>
      <c r="R64" s="241">
        <f t="shared" si="17"/>
        <v>7.15</v>
      </c>
      <c r="S64" s="241">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1">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3.3</v>
      </c>
      <c r="U64" s="241">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2.8</v>
      </c>
      <c r="V64" s="241">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v>
      </c>
      <c r="W64" s="241">
        <f t="shared" si="18"/>
        <v>3.2</v>
      </c>
      <c r="X64" s="241">
        <f t="shared" si="19"/>
        <v>4</v>
      </c>
      <c r="Y64" s="248">
        <f>IF('Core Indicators'!FC61="x","x",IF('Core Indicators'!FC61&gt;=5,5,IF('Core Indicators'!FC61&gt;=4,4,IF('Core Indicators'!FC61&gt;=3,3,IF('Core Indicators'!FC61&gt;=2,2,IF('Core Indicators'!FC61&gt;=1,1,0))))))</f>
        <v>5</v>
      </c>
      <c r="Z64" s="241">
        <f t="shared" si="20"/>
        <v>5</v>
      </c>
      <c r="AA64" s="248">
        <f>'Crisis Indicator Data'!Y61</f>
        <v>0</v>
      </c>
      <c r="AB64" s="248">
        <f>'Crisis Indicator Data'!Z61</f>
        <v>3</v>
      </c>
      <c r="AC64" s="248">
        <f>'Crisis Indicator Data'!AA61</f>
        <v>2</v>
      </c>
      <c r="AD64" s="248">
        <f>'Crisis Indicator Data'!AB61</f>
        <v>3</v>
      </c>
      <c r="AE64" s="248">
        <f t="shared" si="21"/>
        <v>4</v>
      </c>
      <c r="AF64" s="248">
        <f>'Crisis Indicator Data'!AC61</f>
        <v>2</v>
      </c>
      <c r="AG64" s="248">
        <f>'Crisis Indicator Data'!AD61</f>
        <v>3</v>
      </c>
      <c r="AH64" s="248">
        <f t="shared" si="22"/>
        <v>5</v>
      </c>
      <c r="AI64" s="248">
        <f>'Crisis Indicator Data'!AE61</f>
        <v>3</v>
      </c>
      <c r="AJ64" s="248">
        <f>'Crisis Indicator Data'!AF61</f>
        <v>1</v>
      </c>
      <c r="AK64" s="248">
        <f>'Crisis Indicator Data'!AG61</f>
        <v>3</v>
      </c>
      <c r="AL64" s="248">
        <f t="shared" si="23"/>
        <v>5</v>
      </c>
      <c r="AM64" s="241">
        <f t="shared" si="24"/>
        <v>5</v>
      </c>
      <c r="AN64" s="241">
        <f t="shared" si="25"/>
        <v>5</v>
      </c>
    </row>
    <row r="65" spans="1:40" ht="13.5" customHeight="1" x14ac:dyDescent="0.35">
      <c r="A65" s="146" t="str">
        <f>'Crisis Indicator Data'!A62</f>
        <v>Multiple crises in Myanmar</v>
      </c>
      <c r="B65" s="147" t="str">
        <f>'Crisis Indicator Data'!B62</f>
        <v>Multiple crises country</v>
      </c>
      <c r="C65" s="147" t="str">
        <f>'Crisis Indicator Data'!C62</f>
        <v>MMR001</v>
      </c>
      <c r="D65" s="147" t="str">
        <f>'Crisis Indicator Data'!D62</f>
        <v>Myanmar</v>
      </c>
      <c r="E65" s="148" t="str">
        <f>'Crisis Indicator Data'!E62</f>
        <v>MMR</v>
      </c>
      <c r="F65" s="241">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5</v>
      </c>
      <c r="G65" s="241">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3.4</v>
      </c>
      <c r="H65" s="241">
        <f t="shared" si="13"/>
        <v>4.2</v>
      </c>
      <c r="I65" s="241">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2.6</v>
      </c>
      <c r="J65" s="241">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3</v>
      </c>
      <c r="K65" s="241">
        <f t="shared" si="14"/>
        <v>2.8</v>
      </c>
      <c r="L65" s="241">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3.1</v>
      </c>
      <c r="M65" s="241">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0.7</v>
      </c>
      <c r="N65" s="241">
        <f t="shared" si="15"/>
        <v>1.9</v>
      </c>
      <c r="O65" s="241">
        <f t="shared" si="16"/>
        <v>2.9666666666666668</v>
      </c>
      <c r="P65" s="241">
        <f>IF(B65="Regional crisis",VLOOKUP(C65,'Regional Crises'!$B$1:$R$69,12,FALSE),VLOOKUP(E65,'Country Indicator Data'!$B$4:$I$300,8,FALSE))</f>
        <v>8</v>
      </c>
      <c r="Q65" s="241">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5</v>
      </c>
      <c r="R65" s="241">
        <f t="shared" si="17"/>
        <v>6.5</v>
      </c>
      <c r="S65" s="241">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241">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3.6</v>
      </c>
      <c r="U65" s="241">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41">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3.5</v>
      </c>
      <c r="W65" s="241">
        <f t="shared" si="18"/>
        <v>3.6</v>
      </c>
      <c r="X65" s="241">
        <f t="shared" si="19"/>
        <v>4.4000000000000004</v>
      </c>
      <c r="Y65" s="248">
        <f>IF('Core Indicators'!FC62="x","x",IF('Core Indicators'!FC62&gt;=5,5,IF('Core Indicators'!FC62&gt;=4,4,IF('Core Indicators'!FC62&gt;=3,3,IF('Core Indicators'!FC62&gt;=2,2,IF('Core Indicators'!FC62&gt;=1,1,0))))))</f>
        <v>4</v>
      </c>
      <c r="Z65" s="241">
        <f t="shared" si="20"/>
        <v>4</v>
      </c>
      <c r="AA65" s="248">
        <f>'Crisis Indicator Data'!Y62</f>
        <v>2</v>
      </c>
      <c r="AB65" s="248">
        <f>'Crisis Indicator Data'!Z62</f>
        <v>3</v>
      </c>
      <c r="AC65" s="248">
        <f>'Crisis Indicator Data'!AA62</f>
        <v>3</v>
      </c>
      <c r="AD65" s="248">
        <f>'Crisis Indicator Data'!AB62</f>
        <v>3</v>
      </c>
      <c r="AE65" s="248">
        <f t="shared" si="21"/>
        <v>5</v>
      </c>
      <c r="AF65" s="248">
        <f>'Crisis Indicator Data'!AC62</f>
        <v>3</v>
      </c>
      <c r="AG65" s="248">
        <f>'Crisis Indicator Data'!AD62</f>
        <v>3</v>
      </c>
      <c r="AH65" s="248">
        <f t="shared" si="22"/>
        <v>5</v>
      </c>
      <c r="AI65" s="248">
        <f>'Crisis Indicator Data'!AE62</f>
        <v>3</v>
      </c>
      <c r="AJ65" s="248">
        <f>'Crisis Indicator Data'!AF62</f>
        <v>1</v>
      </c>
      <c r="AK65" s="248">
        <f>'Crisis Indicator Data'!AG62</f>
        <v>3</v>
      </c>
      <c r="AL65" s="248">
        <f t="shared" si="23"/>
        <v>5</v>
      </c>
      <c r="AM65" s="241">
        <f t="shared" si="24"/>
        <v>5</v>
      </c>
      <c r="AN65" s="241">
        <f t="shared" si="25"/>
        <v>4.5</v>
      </c>
    </row>
    <row r="66" spans="1:40" ht="13.5" customHeight="1" x14ac:dyDescent="0.35">
      <c r="A66" s="146" t="str">
        <f>'Crisis Indicator Data'!A63</f>
        <v>Rakhine Conflict</v>
      </c>
      <c r="B66" s="147" t="str">
        <f>'Crisis Indicator Data'!B63</f>
        <v>Conflict</v>
      </c>
      <c r="C66" s="147" t="str">
        <f>'Crisis Indicator Data'!C63</f>
        <v>MMR002</v>
      </c>
      <c r="D66" s="147" t="str">
        <f>'Crisis Indicator Data'!D63</f>
        <v>Myanmar</v>
      </c>
      <c r="E66" s="148" t="str">
        <f>'Crisis Indicator Data'!E63</f>
        <v>MMR</v>
      </c>
      <c r="F66" s="241">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5</v>
      </c>
      <c r="G66" s="241">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3.4</v>
      </c>
      <c r="H66" s="241">
        <f t="shared" si="13"/>
        <v>4.2</v>
      </c>
      <c r="I66" s="241">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2.6</v>
      </c>
      <c r="J66" s="241">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3</v>
      </c>
      <c r="K66" s="241">
        <f t="shared" si="14"/>
        <v>2.8</v>
      </c>
      <c r="L66" s="241">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3.1</v>
      </c>
      <c r="M66" s="241">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0.7</v>
      </c>
      <c r="N66" s="241">
        <f t="shared" si="15"/>
        <v>1.9</v>
      </c>
      <c r="O66" s="241">
        <f t="shared" si="16"/>
        <v>2.9666666666666668</v>
      </c>
      <c r="P66" s="241">
        <f>IF(B66="Regional crisis",VLOOKUP(C66,'Regional Crises'!$B$1:$R$69,12,FALSE),VLOOKUP(E66,'Country Indicator Data'!$B$4:$I$300,8,FALSE))</f>
        <v>8</v>
      </c>
      <c r="Q66" s="241">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5</v>
      </c>
      <c r="R66" s="241">
        <f t="shared" si="17"/>
        <v>6.5</v>
      </c>
      <c r="S66" s="241">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241">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3.6</v>
      </c>
      <c r="U66" s="241">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41">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3.5</v>
      </c>
      <c r="W66" s="241">
        <f t="shared" si="18"/>
        <v>3.6</v>
      </c>
      <c r="X66" s="241">
        <f t="shared" si="19"/>
        <v>4.4000000000000004</v>
      </c>
      <c r="Y66" s="248">
        <f>IF('Core Indicators'!FC63="x","x",IF('Core Indicators'!FC63&gt;=5,5,IF('Core Indicators'!FC63&gt;=4,4,IF('Core Indicators'!FC63&gt;=3,3,IF('Core Indicators'!FC63&gt;=2,2,IF('Core Indicators'!FC63&gt;=1,1,0))))))</f>
        <v>4</v>
      </c>
      <c r="Z66" s="241">
        <f t="shared" si="20"/>
        <v>4</v>
      </c>
      <c r="AA66" s="248">
        <f>'Crisis Indicator Data'!Y63</f>
        <v>2</v>
      </c>
      <c r="AB66" s="248">
        <f>'Crisis Indicator Data'!Z63</f>
        <v>3</v>
      </c>
      <c r="AC66" s="248">
        <f>'Crisis Indicator Data'!AA63</f>
        <v>2</v>
      </c>
      <c r="AD66" s="248">
        <f>'Crisis Indicator Data'!AB63</f>
        <v>3</v>
      </c>
      <c r="AE66" s="248">
        <f t="shared" si="21"/>
        <v>5</v>
      </c>
      <c r="AF66" s="248">
        <f>'Crisis Indicator Data'!AC63</f>
        <v>3</v>
      </c>
      <c r="AG66" s="248">
        <f>'Crisis Indicator Data'!AD63</f>
        <v>3</v>
      </c>
      <c r="AH66" s="248">
        <f t="shared" si="22"/>
        <v>5</v>
      </c>
      <c r="AI66" s="248">
        <f>'Crisis Indicator Data'!AE63</f>
        <v>3</v>
      </c>
      <c r="AJ66" s="248">
        <f>'Crisis Indicator Data'!AF63</f>
        <v>1</v>
      </c>
      <c r="AK66" s="248">
        <f>'Crisis Indicator Data'!AG63</f>
        <v>2</v>
      </c>
      <c r="AL66" s="248">
        <f t="shared" si="23"/>
        <v>4</v>
      </c>
      <c r="AM66" s="241">
        <f t="shared" si="24"/>
        <v>5</v>
      </c>
      <c r="AN66" s="241">
        <f t="shared" si="25"/>
        <v>4.5</v>
      </c>
    </row>
    <row r="67" spans="1:40" ht="13.5" customHeight="1" x14ac:dyDescent="0.35">
      <c r="A67" s="146" t="str">
        <f>'Crisis Indicator Data'!A64</f>
        <v>Kachin and Shan Conflict</v>
      </c>
      <c r="B67" s="147" t="str">
        <f>'Crisis Indicator Data'!B64</f>
        <v>Conflict</v>
      </c>
      <c r="C67" s="147" t="str">
        <f>'Crisis Indicator Data'!C64</f>
        <v>MMR003</v>
      </c>
      <c r="D67" s="147" t="str">
        <f>'Crisis Indicator Data'!D64</f>
        <v>Myanmar</v>
      </c>
      <c r="E67" s="148" t="str">
        <f>'Crisis Indicator Data'!E64</f>
        <v>MMR</v>
      </c>
      <c r="F67" s="241">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5</v>
      </c>
      <c r="G67" s="241">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3.4</v>
      </c>
      <c r="H67" s="241">
        <f t="shared" si="13"/>
        <v>4.2</v>
      </c>
      <c r="I67" s="241">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2.6</v>
      </c>
      <c r="J67" s="241">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3</v>
      </c>
      <c r="K67" s="241">
        <f t="shared" si="14"/>
        <v>2.8</v>
      </c>
      <c r="L67" s="241">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3.1</v>
      </c>
      <c r="M67" s="241">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0.7</v>
      </c>
      <c r="N67" s="241">
        <f t="shared" si="15"/>
        <v>1.9</v>
      </c>
      <c r="O67" s="241">
        <f t="shared" si="16"/>
        <v>2.9666666666666668</v>
      </c>
      <c r="P67" s="241">
        <f>IF(B67="Regional crisis",VLOOKUP(C67,'Regional Crises'!$B$1:$R$69,12,FALSE),VLOOKUP(E67,'Country Indicator Data'!$B$4:$I$300,8,FALSE))</f>
        <v>8</v>
      </c>
      <c r="Q67" s="241">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241">
        <f t="shared" si="17"/>
        <v>6.5</v>
      </c>
      <c r="S67" s="241">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241">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3.6</v>
      </c>
      <c r="U67" s="241">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241">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3.5</v>
      </c>
      <c r="W67" s="241">
        <f t="shared" si="18"/>
        <v>3.6</v>
      </c>
      <c r="X67" s="241">
        <f t="shared" si="19"/>
        <v>4.4000000000000004</v>
      </c>
      <c r="Y67" s="248">
        <f>IF('Core Indicators'!FC64="x","x",IF('Core Indicators'!FC64&gt;=5,5,IF('Core Indicators'!FC64&gt;=4,4,IF('Core Indicators'!FC64&gt;=3,3,IF('Core Indicators'!FC64&gt;=2,2,IF('Core Indicators'!FC64&gt;=1,1,0))))))</f>
        <v>3</v>
      </c>
      <c r="Z67" s="241">
        <f t="shared" si="20"/>
        <v>3</v>
      </c>
      <c r="AA67" s="248">
        <f>'Crisis Indicator Data'!Y64</f>
        <v>2</v>
      </c>
      <c r="AB67" s="248">
        <f>'Crisis Indicator Data'!Z64</f>
        <v>3</v>
      </c>
      <c r="AC67" s="248">
        <f>'Crisis Indicator Data'!AA64</f>
        <v>3</v>
      </c>
      <c r="AD67" s="248">
        <f>'Crisis Indicator Data'!AB64</f>
        <v>3</v>
      </c>
      <c r="AE67" s="248">
        <f t="shared" si="21"/>
        <v>5</v>
      </c>
      <c r="AF67" s="248">
        <f>'Crisis Indicator Data'!AC64</f>
        <v>2</v>
      </c>
      <c r="AG67" s="248">
        <f>'Crisis Indicator Data'!AD64</f>
        <v>3</v>
      </c>
      <c r="AH67" s="248">
        <f t="shared" si="22"/>
        <v>5</v>
      </c>
      <c r="AI67" s="248">
        <f>'Crisis Indicator Data'!AE64</f>
        <v>3</v>
      </c>
      <c r="AJ67" s="248">
        <f>'Crisis Indicator Data'!AF64</f>
        <v>1</v>
      </c>
      <c r="AK67" s="248">
        <f>'Crisis Indicator Data'!AG64</f>
        <v>3</v>
      </c>
      <c r="AL67" s="248">
        <f t="shared" si="23"/>
        <v>5</v>
      </c>
      <c r="AM67" s="241">
        <f t="shared" si="24"/>
        <v>5</v>
      </c>
      <c r="AN67" s="241">
        <f t="shared" si="25"/>
        <v>4</v>
      </c>
    </row>
    <row r="68" spans="1:40" ht="13.5" customHeight="1" x14ac:dyDescent="0.35">
      <c r="A68" s="146" t="str">
        <f>'Crisis Indicator Data'!A65</f>
        <v>Post-coup Violence in Myanmar</v>
      </c>
      <c r="B68" s="147" t="str">
        <f>'Crisis Indicator Data'!B65</f>
        <v>Conflict</v>
      </c>
      <c r="C68" s="147" t="str">
        <f>'Crisis Indicator Data'!C65</f>
        <v>MMR004</v>
      </c>
      <c r="D68" s="147" t="str">
        <f>'Crisis Indicator Data'!D65</f>
        <v>Myanmar</v>
      </c>
      <c r="E68" s="148" t="str">
        <f>'Crisis Indicator Data'!E65</f>
        <v>MMR</v>
      </c>
      <c r="F68" s="241">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5</v>
      </c>
      <c r="G68" s="241">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3.4</v>
      </c>
      <c r="H68" s="241">
        <f t="shared" si="13"/>
        <v>4.2</v>
      </c>
      <c r="I68" s="241">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2.6</v>
      </c>
      <c r="J68" s="241">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3</v>
      </c>
      <c r="K68" s="241">
        <f t="shared" si="14"/>
        <v>2.8</v>
      </c>
      <c r="L68" s="241">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3.1</v>
      </c>
      <c r="M68" s="241">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0.7</v>
      </c>
      <c r="N68" s="241">
        <f t="shared" si="15"/>
        <v>1.9</v>
      </c>
      <c r="O68" s="241">
        <f t="shared" si="16"/>
        <v>2.9666666666666668</v>
      </c>
      <c r="P68" s="241">
        <f>IF(B68="Regional crisis",VLOOKUP(C68,'Regional Crises'!$B$1:$R$69,12,FALSE),VLOOKUP(E68,'Country Indicator Data'!$B$4:$I$300,8,FALSE))</f>
        <v>8</v>
      </c>
      <c r="Q68" s="241">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241">
        <f t="shared" si="17"/>
        <v>6.5</v>
      </c>
      <c r="S68" s="241">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3.6</v>
      </c>
      <c r="T68" s="241">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3.6</v>
      </c>
      <c r="U68" s="241">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241">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3.5</v>
      </c>
      <c r="W68" s="241">
        <f t="shared" si="18"/>
        <v>3.6</v>
      </c>
      <c r="X68" s="241">
        <f t="shared" si="19"/>
        <v>4.4000000000000004</v>
      </c>
      <c r="Y68" s="248">
        <f>IF('Core Indicators'!FC65="x","x",IF('Core Indicators'!FC65&gt;=5,5,IF('Core Indicators'!FC65&gt;=4,4,IF('Core Indicators'!FC65&gt;=3,3,IF('Core Indicators'!FC65&gt;=2,2,IF('Core Indicators'!FC65&gt;=1,1,0))))))</f>
        <v>3</v>
      </c>
      <c r="Z68" s="241">
        <f t="shared" si="20"/>
        <v>3</v>
      </c>
      <c r="AA68" s="248">
        <f>'Crisis Indicator Data'!Y65</f>
        <v>0</v>
      </c>
      <c r="AB68" s="248">
        <f>'Crisis Indicator Data'!Z65</f>
        <v>0</v>
      </c>
      <c r="AC68" s="248">
        <f>'Crisis Indicator Data'!AA65</f>
        <v>2</v>
      </c>
      <c r="AD68" s="248">
        <f>'Crisis Indicator Data'!AB65</f>
        <v>1</v>
      </c>
      <c r="AE68" s="248">
        <f t="shared" si="21"/>
        <v>2</v>
      </c>
      <c r="AF68" s="248">
        <f>'Crisis Indicator Data'!AC65</f>
        <v>0</v>
      </c>
      <c r="AG68" s="248">
        <f>'Crisis Indicator Data'!AD65</f>
        <v>3</v>
      </c>
      <c r="AH68" s="248">
        <f t="shared" si="22"/>
        <v>3</v>
      </c>
      <c r="AI68" s="248">
        <f>'Crisis Indicator Data'!AE65</f>
        <v>2</v>
      </c>
      <c r="AJ68" s="248">
        <f>'Crisis Indicator Data'!AF65</f>
        <v>1</v>
      </c>
      <c r="AK68" s="248">
        <f>'Crisis Indicator Data'!AG65</f>
        <v>0</v>
      </c>
      <c r="AL68" s="248">
        <f t="shared" si="23"/>
        <v>3</v>
      </c>
      <c r="AM68" s="241">
        <f t="shared" si="24"/>
        <v>3</v>
      </c>
      <c r="AN68" s="241">
        <f t="shared" si="25"/>
        <v>3</v>
      </c>
    </row>
    <row r="69" spans="1:40" ht="13.5" customHeight="1" x14ac:dyDescent="0.35">
      <c r="A69" s="146" t="str">
        <f>'Crisis Indicator Data'!A66</f>
        <v>Cabo Delgado Islamist Insurgency</v>
      </c>
      <c r="B69" s="147" t="str">
        <f>'Crisis Indicator Data'!B66</f>
        <v>Other type of violence</v>
      </c>
      <c r="C69" s="147" t="str">
        <f>'Crisis Indicator Data'!C66</f>
        <v>MOZ004</v>
      </c>
      <c r="D69" s="147" t="str">
        <f>'Crisis Indicator Data'!D66</f>
        <v>Mozambique</v>
      </c>
      <c r="E69" s="148" t="str">
        <f>'Crisis Indicator Data'!E66</f>
        <v>MOZ</v>
      </c>
      <c r="F69" s="241">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2.5</v>
      </c>
      <c r="G69" s="241">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2.8</v>
      </c>
      <c r="H69" s="241">
        <f t="shared" si="13"/>
        <v>2.65</v>
      </c>
      <c r="I69" s="241">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4.5</v>
      </c>
      <c r="J69" s="241">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1.7</v>
      </c>
      <c r="K69" s="241">
        <f t="shared" si="14"/>
        <v>3.1</v>
      </c>
      <c r="L69" s="241">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3.8</v>
      </c>
      <c r="M69" s="241">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3.6</v>
      </c>
      <c r="N69" s="241">
        <f t="shared" si="15"/>
        <v>3.7</v>
      </c>
      <c r="O69" s="241">
        <f t="shared" si="16"/>
        <v>3.15</v>
      </c>
      <c r="P69" s="241">
        <f>IF(B69="Regional crisis",VLOOKUP(C69,'Regional Crises'!$B$1:$R$69,12,FALSE),VLOOKUP(E69,'Country Indicator Data'!$B$4:$I$300,8,FALSE))</f>
        <v>10</v>
      </c>
      <c r="Q69" s="241">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3.9</v>
      </c>
      <c r="R69" s="241">
        <f t="shared" si="17"/>
        <v>6.95</v>
      </c>
      <c r="S69" s="241">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3.7</v>
      </c>
      <c r="T69" s="241">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3.5</v>
      </c>
      <c r="U69" s="241">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3.5</v>
      </c>
      <c r="V69" s="241">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2.8</v>
      </c>
      <c r="W69" s="241">
        <f t="shared" si="18"/>
        <v>3.4</v>
      </c>
      <c r="X69" s="241">
        <f t="shared" si="19"/>
        <v>4.5</v>
      </c>
      <c r="Y69" s="248">
        <f>IF('Core Indicators'!FC66="x","x",IF('Core Indicators'!FC66&gt;=5,5,IF('Core Indicators'!FC66&gt;=4,4,IF('Core Indicators'!FC66&gt;=3,3,IF('Core Indicators'!FC66&gt;=2,2,IF('Core Indicators'!FC66&gt;=1,1,0))))))</f>
        <v>3</v>
      </c>
      <c r="Z69" s="241">
        <f t="shared" si="20"/>
        <v>3</v>
      </c>
      <c r="AA69" s="248">
        <f>'Crisis Indicator Data'!Y66</f>
        <v>1</v>
      </c>
      <c r="AB69" s="248">
        <f>'Crisis Indicator Data'!Z66</f>
        <v>3</v>
      </c>
      <c r="AC69" s="248">
        <f>'Crisis Indicator Data'!AA66</f>
        <v>2</v>
      </c>
      <c r="AD69" s="248">
        <f>'Crisis Indicator Data'!AB66</f>
        <v>0</v>
      </c>
      <c r="AE69" s="248">
        <f t="shared" si="21"/>
        <v>3</v>
      </c>
      <c r="AF69" s="248">
        <f>'Crisis Indicator Data'!AC66</f>
        <v>2</v>
      </c>
      <c r="AG69" s="248">
        <f>'Crisis Indicator Data'!AD66</f>
        <v>2</v>
      </c>
      <c r="AH69" s="248">
        <f t="shared" si="22"/>
        <v>4</v>
      </c>
      <c r="AI69" s="248">
        <f>'Crisis Indicator Data'!AE66</f>
        <v>3</v>
      </c>
      <c r="AJ69" s="248">
        <f>'Crisis Indicator Data'!AF66</f>
        <v>1</v>
      </c>
      <c r="AK69" s="248">
        <f>'Crisis Indicator Data'!AG66</f>
        <v>2</v>
      </c>
      <c r="AL69" s="248">
        <f t="shared" si="23"/>
        <v>4</v>
      </c>
      <c r="AM69" s="241">
        <f t="shared" si="24"/>
        <v>4</v>
      </c>
      <c r="AN69" s="241">
        <f t="shared" si="25"/>
        <v>3.5</v>
      </c>
    </row>
    <row r="70" spans="1:40" ht="13.5" customHeight="1" x14ac:dyDescent="0.35">
      <c r="A70" s="146" t="str">
        <f>'Crisis Indicator Data'!A67</f>
        <v>Refugees from Mali in Mauritania</v>
      </c>
      <c r="B70" s="147" t="str">
        <f>'Crisis Indicator Data'!B67</f>
        <v>International displacement</v>
      </c>
      <c r="C70" s="147" t="str">
        <f>'Crisis Indicator Data'!C67</f>
        <v>MRT002</v>
      </c>
      <c r="D70" s="147" t="str">
        <f>'Crisis Indicator Data'!D67</f>
        <v>Mauritania</v>
      </c>
      <c r="E70" s="148" t="str">
        <f>'Crisis Indicator Data'!E67</f>
        <v>MRT</v>
      </c>
      <c r="F70" s="241">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241">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2.9</v>
      </c>
      <c r="H70" s="241">
        <f t="shared" ref="H70:H101" si="26">IF(AND(F70="x",G70="x"),"x",AVERAGE(F70,G70))</f>
        <v>3.05</v>
      </c>
      <c r="I70" s="241">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3.3</v>
      </c>
      <c r="J70" s="241">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41">
        <f t="shared" ref="K70:K101" si="27">IF(AND(I70="x",J70="x"),"x",AVERAGE(I70,J70))</f>
        <v>1.65</v>
      </c>
      <c r="L70" s="241">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4.0999999999999996</v>
      </c>
      <c r="M70" s="241">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v>
      </c>
      <c r="N70" s="241">
        <f t="shared" ref="N70:N101" si="28">IF(AND(L70="x",M70="x"),"x",AVERAGE(L70,M70))</f>
        <v>2.5499999999999998</v>
      </c>
      <c r="O70" s="241">
        <f t="shared" ref="O70:O101" si="29">AVERAGE(H70,K70,N70)</f>
        <v>2.4166666666666665</v>
      </c>
      <c r="P70" s="241">
        <f>IF(B70="Regional crisis",VLOOKUP(C70,'Regional Crises'!$B$1:$R$69,12,FALSE),VLOOKUP(E70,'Country Indicator Data'!$B$4:$I$300,8,FALSE))</f>
        <v>4</v>
      </c>
      <c r="Q70" s="241">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0.7</v>
      </c>
      <c r="R70" s="241">
        <f t="shared" ref="R70:R101" si="30">AVERAGE(P70:Q70)</f>
        <v>2.35</v>
      </c>
      <c r="S70" s="241">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41">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3.1</v>
      </c>
      <c r="U70" s="241">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v>
      </c>
      <c r="V70" s="241">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3.3</v>
      </c>
      <c r="W70" s="241">
        <f t="shared" ref="W70:W101" si="31">IF(AND(S70="x",V70="x"),"x",ROUND(AVERAGE(S70,V70,T70,U70),1))</f>
        <v>3.3</v>
      </c>
      <c r="X70" s="241">
        <f t="shared" ref="X70:X101" si="32">ROUND(AVERAGE(O70,W70,R70),1)</f>
        <v>2.7</v>
      </c>
      <c r="Y70" s="248">
        <f>IF('Core Indicators'!FC67="x","x",IF('Core Indicators'!FC67&gt;=5,5,IF('Core Indicators'!FC67&gt;=4,4,IF('Core Indicators'!FC67&gt;=3,3,IF('Core Indicators'!FC67&gt;=2,2,IF('Core Indicators'!FC67&gt;=1,1,0))))))</f>
        <v>2</v>
      </c>
      <c r="Z70" s="241">
        <f t="shared" ref="Z70:Z101" si="33">Y70</f>
        <v>2</v>
      </c>
      <c r="AA70" s="248">
        <f>'Crisis Indicator Data'!Y67</f>
        <v>2</v>
      </c>
      <c r="AB70" s="248">
        <f>'Crisis Indicator Data'!Z67</f>
        <v>0</v>
      </c>
      <c r="AC70" s="248">
        <f>'Crisis Indicator Data'!AA67</f>
        <v>0</v>
      </c>
      <c r="AD70" s="248">
        <f>'Crisis Indicator Data'!AB67</f>
        <v>0</v>
      </c>
      <c r="AE70" s="248">
        <f t="shared" ref="AE70:AE101" si="34">IF(SUM(AA70:AD70)=0,0,IF(SUM(AA70,AB70,AC70,AD70)&lt;2,1,IF(SUM(AA70:AD70)&lt;6,2,IF(SUM(AA70:AD70)&lt;8,3,IF(SUM(AA70:AD70)&lt;10,4,5)))))</f>
        <v>2</v>
      </c>
      <c r="AF70" s="248">
        <f>'Crisis Indicator Data'!AC67</f>
        <v>0</v>
      </c>
      <c r="AG70" s="248">
        <f>'Crisis Indicator Data'!AD67</f>
        <v>0</v>
      </c>
      <c r="AH70" s="248">
        <f t="shared" ref="AH70:AH101" si="35">IF(SUM(AF70:AG70)=0,0,IF(SUM(AF70,AG70)=1,1,IF(SUM(AF70:AG70)&lt;3,2,IF(SUM(AF70:AG70)&lt;4,3,IF(SUM(AF70:AG70)&lt;5,4,5)))))</f>
        <v>0</v>
      </c>
      <c r="AI70" s="248">
        <f>'Crisis Indicator Data'!AE67</f>
        <v>0</v>
      </c>
      <c r="AJ70" s="248">
        <f>'Crisis Indicator Data'!AF67</f>
        <v>1</v>
      </c>
      <c r="AK70" s="248">
        <f>'Crisis Indicator Data'!AG67</f>
        <v>0</v>
      </c>
      <c r="AL70" s="248">
        <f t="shared" ref="AL70:AL101" si="36">IF(SUM(AI70:AK70)=0,0,IF(SUM(AI70:AK70)=1,1,IF(SUM(AI70:AK70)&lt;3,2,IF(SUM(AI70:AK70)&lt;5,3,IF(SUM(AI70:AK70)&lt;7,4,5)))))</f>
        <v>1</v>
      </c>
      <c r="AM70" s="241">
        <f t="shared" ref="AM70:AM101" si="37">IF(AA70=3,5,ROUND(AVERAGE(AE70,AH70,AL70),0))</f>
        <v>1</v>
      </c>
      <c r="AN70" s="241">
        <f t="shared" ref="AN70:AN101" si="38">IF(AND(Z70="x",AM70="x"),"x",ROUND(AVERAGE(Z70,AM70),1))</f>
        <v>1.5</v>
      </c>
    </row>
    <row r="71" spans="1:40" ht="13.5" customHeight="1" x14ac:dyDescent="0.35">
      <c r="A71" s="146" t="str">
        <f>'Crisis Indicator Data'!A68</f>
        <v>Food Security in Mauritania</v>
      </c>
      <c r="B71" s="147" t="str">
        <f>'Crisis Indicator Data'!B68</f>
        <v>Drought</v>
      </c>
      <c r="C71" s="147" t="str">
        <f>'Crisis Indicator Data'!C68</f>
        <v>MRT003</v>
      </c>
      <c r="D71" s="147" t="str">
        <f>'Crisis Indicator Data'!D68</f>
        <v>Mauritania</v>
      </c>
      <c r="E71" s="148" t="str">
        <f>'Crisis Indicator Data'!E68</f>
        <v>MRT</v>
      </c>
      <c r="F71" s="241">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241">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2.9</v>
      </c>
      <c r="H71" s="241">
        <f t="shared" si="26"/>
        <v>3.05</v>
      </c>
      <c r="I71" s="241">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3.3</v>
      </c>
      <c r="J71" s="241">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1">
        <f t="shared" si="27"/>
        <v>1.65</v>
      </c>
      <c r="L71" s="241">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4.0999999999999996</v>
      </c>
      <c r="M71" s="241">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v>
      </c>
      <c r="N71" s="241">
        <f t="shared" si="28"/>
        <v>2.5499999999999998</v>
      </c>
      <c r="O71" s="241">
        <f t="shared" si="29"/>
        <v>2.4166666666666665</v>
      </c>
      <c r="P71" s="241">
        <f>IF(B71="Regional crisis",VLOOKUP(C71,'Regional Crises'!$B$1:$R$69,12,FALSE),VLOOKUP(E71,'Country Indicator Data'!$B$4:$I$300,8,FALSE))</f>
        <v>4</v>
      </c>
      <c r="Q71" s="241">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0.7</v>
      </c>
      <c r="R71" s="241">
        <f t="shared" si="30"/>
        <v>2.35</v>
      </c>
      <c r="S71" s="241">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241">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3.1</v>
      </c>
      <c r="U71" s="241">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v>
      </c>
      <c r="V71" s="241">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3.3</v>
      </c>
      <c r="W71" s="241">
        <f t="shared" si="31"/>
        <v>3.3</v>
      </c>
      <c r="X71" s="241">
        <f t="shared" si="32"/>
        <v>2.7</v>
      </c>
      <c r="Y71" s="248">
        <f>IF('Core Indicators'!FC68="x","x",IF('Core Indicators'!FC68&gt;=5,5,IF('Core Indicators'!FC68&gt;=4,4,IF('Core Indicators'!FC68&gt;=3,3,IF('Core Indicators'!FC68&gt;=2,2,IF('Core Indicators'!FC68&gt;=1,1,0))))))</f>
        <v>3</v>
      </c>
      <c r="Z71" s="241">
        <f t="shared" si="33"/>
        <v>3</v>
      </c>
      <c r="AA71" s="248">
        <f>'Crisis Indicator Data'!Y68</f>
        <v>2</v>
      </c>
      <c r="AB71" s="248">
        <f>'Crisis Indicator Data'!Z68</f>
        <v>0</v>
      </c>
      <c r="AC71" s="248">
        <f>'Crisis Indicator Data'!AA68</f>
        <v>0</v>
      </c>
      <c r="AD71" s="248">
        <f>'Crisis Indicator Data'!AB68</f>
        <v>0</v>
      </c>
      <c r="AE71" s="248">
        <f t="shared" si="34"/>
        <v>2</v>
      </c>
      <c r="AF71" s="248">
        <f>'Crisis Indicator Data'!AC68</f>
        <v>0</v>
      </c>
      <c r="AG71" s="248">
        <f>'Crisis Indicator Data'!AD68</f>
        <v>0</v>
      </c>
      <c r="AH71" s="248">
        <f t="shared" si="35"/>
        <v>0</v>
      </c>
      <c r="AI71" s="248">
        <f>'Crisis Indicator Data'!AE68</f>
        <v>0</v>
      </c>
      <c r="AJ71" s="248">
        <f>'Crisis Indicator Data'!AF68</f>
        <v>1</v>
      </c>
      <c r="AK71" s="248">
        <f>'Crisis Indicator Data'!AG68</f>
        <v>0</v>
      </c>
      <c r="AL71" s="248">
        <f t="shared" si="36"/>
        <v>1</v>
      </c>
      <c r="AM71" s="241">
        <f t="shared" si="37"/>
        <v>1</v>
      </c>
      <c r="AN71" s="241">
        <f t="shared" si="38"/>
        <v>2</v>
      </c>
    </row>
    <row r="72" spans="1:40" ht="13.5" customHeight="1" x14ac:dyDescent="0.35">
      <c r="A72" s="146" t="str">
        <f>'Crisis Indicator Data'!A69</f>
        <v>Complex crisis in Malawi</v>
      </c>
      <c r="B72" s="147" t="str">
        <f>'Crisis Indicator Data'!B69</f>
        <v>Complex crisis</v>
      </c>
      <c r="C72" s="147" t="str">
        <f>'Crisis Indicator Data'!C69</f>
        <v>MWI002</v>
      </c>
      <c r="D72" s="147" t="str">
        <f>'Crisis Indicator Data'!D69</f>
        <v>Malawi</v>
      </c>
      <c r="E72" s="148" t="str">
        <f>'Crisis Indicator Data'!E69</f>
        <v>MWI</v>
      </c>
      <c r="F72" s="241">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241">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1.8</v>
      </c>
      <c r="H72" s="241">
        <f t="shared" si="26"/>
        <v>1.6</v>
      </c>
      <c r="I72" s="241">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v>
      </c>
      <c r="J72" s="241">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41">
        <f t="shared" si="27"/>
        <v>1.5</v>
      </c>
      <c r="L72" s="241">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4.0999999999999996</v>
      </c>
      <c r="M72" s="241">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2.5</v>
      </c>
      <c r="N72" s="241">
        <f t="shared" si="28"/>
        <v>3.3</v>
      </c>
      <c r="O72" s="241">
        <f t="shared" si="29"/>
        <v>2.1333333333333333</v>
      </c>
      <c r="P72" s="241">
        <f>IF(B72="Regional crisis",VLOOKUP(C72,'Regional Crises'!$B$1:$R$69,12,FALSE),VLOOKUP(E72,'Country Indicator Data'!$B$4:$I$300,8,FALSE))</f>
        <v>0</v>
      </c>
      <c r="Q72" s="241">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2</v>
      </c>
      <c r="R72" s="241">
        <f t="shared" si="30"/>
        <v>1</v>
      </c>
      <c r="S72" s="241">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3.5</v>
      </c>
      <c r="T72" s="241">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2.8</v>
      </c>
      <c r="U72" s="241">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2.2999999999999998</v>
      </c>
      <c r="V72" s="241">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1.9</v>
      </c>
      <c r="W72" s="241">
        <f t="shared" si="31"/>
        <v>2.6</v>
      </c>
      <c r="X72" s="241">
        <f t="shared" si="32"/>
        <v>1.9</v>
      </c>
      <c r="Y72" s="248">
        <f>IF('Core Indicators'!FC69="x","x",IF('Core Indicators'!FC69&gt;=5,5,IF('Core Indicators'!FC69&gt;=4,4,IF('Core Indicators'!FC69&gt;=3,3,IF('Core Indicators'!FC69&gt;=2,2,IF('Core Indicators'!FC69&gt;=1,1,0))))))</f>
        <v>2</v>
      </c>
      <c r="Z72" s="241">
        <f t="shared" si="33"/>
        <v>2</v>
      </c>
      <c r="AA72" s="248">
        <f>'Crisis Indicator Data'!Y69</f>
        <v>2</v>
      </c>
      <c r="AB72" s="248">
        <f>'Crisis Indicator Data'!Z69</f>
        <v>0</v>
      </c>
      <c r="AC72" s="248">
        <f>'Crisis Indicator Data'!AA69</f>
        <v>0</v>
      </c>
      <c r="AD72" s="248">
        <f>'Crisis Indicator Data'!AB69</f>
        <v>0</v>
      </c>
      <c r="AE72" s="248">
        <f t="shared" si="34"/>
        <v>2</v>
      </c>
      <c r="AF72" s="248">
        <f>'Crisis Indicator Data'!AC69</f>
        <v>2</v>
      </c>
      <c r="AG72" s="248">
        <f>'Crisis Indicator Data'!AD69</f>
        <v>2</v>
      </c>
      <c r="AH72" s="248">
        <f t="shared" si="35"/>
        <v>4</v>
      </c>
      <c r="AI72" s="248">
        <f>'Crisis Indicator Data'!AE69</f>
        <v>0</v>
      </c>
      <c r="AJ72" s="248">
        <f>'Crisis Indicator Data'!AF69</f>
        <v>0</v>
      </c>
      <c r="AK72" s="248">
        <f>'Crisis Indicator Data'!AG69</f>
        <v>1</v>
      </c>
      <c r="AL72" s="248">
        <f t="shared" si="36"/>
        <v>1</v>
      </c>
      <c r="AM72" s="241">
        <f t="shared" si="37"/>
        <v>2</v>
      </c>
      <c r="AN72" s="241">
        <f t="shared" si="38"/>
        <v>2</v>
      </c>
    </row>
    <row r="73" spans="1:40" ht="13.5" customHeight="1" x14ac:dyDescent="0.35">
      <c r="A73" s="146" t="str">
        <f>'Crisis Indicator Data'!A70</f>
        <v>International Refugees in Malaysia</v>
      </c>
      <c r="B73" s="147" t="str">
        <f>'Crisis Indicator Data'!B70</f>
        <v>International displacement</v>
      </c>
      <c r="C73" s="147" t="str">
        <f>'Crisis Indicator Data'!C70</f>
        <v>MYS001</v>
      </c>
      <c r="D73" s="147" t="str">
        <f>'Crisis Indicator Data'!D70</f>
        <v>Malaysia</v>
      </c>
      <c r="E73" s="148" t="str">
        <f>'Crisis Indicator Data'!E70</f>
        <v>MYS</v>
      </c>
      <c r="F73" s="241">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3.9</v>
      </c>
      <c r="G73" s="241">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2.1</v>
      </c>
      <c r="H73" s="241">
        <f t="shared" si="26"/>
        <v>3</v>
      </c>
      <c r="I73" s="241">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v>
      </c>
      <c r="J73" s="241">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0.6</v>
      </c>
      <c r="K73" s="241">
        <f t="shared" si="27"/>
        <v>1.8</v>
      </c>
      <c r="L73" s="241">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1.8</v>
      </c>
      <c r="M73" s="241">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v>
      </c>
      <c r="N73" s="241">
        <f t="shared" si="28"/>
        <v>1.9</v>
      </c>
      <c r="O73" s="241">
        <f t="shared" si="29"/>
        <v>2.2333333333333329</v>
      </c>
      <c r="P73" s="241">
        <f>IF(B73="Regional crisis",VLOOKUP(C73,'Regional Crises'!$B$1:$R$69,12,FALSE),VLOOKUP(E73,'Country Indicator Data'!$B$4:$I$300,8,FALSE))</f>
        <v>2</v>
      </c>
      <c r="Q73" s="241">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1.3</v>
      </c>
      <c r="R73" s="241">
        <f t="shared" si="30"/>
        <v>1.65</v>
      </c>
      <c r="S73" s="241">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2.4</v>
      </c>
      <c r="T73" s="241">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1.9</v>
      </c>
      <c r="U73" s="241">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2.2999999999999998</v>
      </c>
      <c r="V73" s="241">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2.4</v>
      </c>
      <c r="W73" s="241">
        <f t="shared" si="31"/>
        <v>2.2999999999999998</v>
      </c>
      <c r="X73" s="241">
        <f t="shared" si="32"/>
        <v>2.1</v>
      </c>
      <c r="Y73" s="248">
        <f>IF('Core Indicators'!FC70="x","x",IF('Core Indicators'!FC70&gt;=5,5,IF('Core Indicators'!FC70&gt;=4,4,IF('Core Indicators'!FC70&gt;=3,3,IF('Core Indicators'!FC70&gt;=2,2,IF('Core Indicators'!FC70&gt;=1,1,0))))))</f>
        <v>3</v>
      </c>
      <c r="Z73" s="241">
        <f t="shared" si="33"/>
        <v>3</v>
      </c>
      <c r="AA73" s="248">
        <f>'Crisis Indicator Data'!Y70</f>
        <v>1</v>
      </c>
      <c r="AB73" s="248">
        <f>'Crisis Indicator Data'!Z70</f>
        <v>0</v>
      </c>
      <c r="AC73" s="248">
        <f>'Crisis Indicator Data'!AA70</f>
        <v>1</v>
      </c>
      <c r="AD73" s="248">
        <f>'Crisis Indicator Data'!AB70</f>
        <v>0</v>
      </c>
      <c r="AE73" s="248">
        <f t="shared" si="34"/>
        <v>2</v>
      </c>
      <c r="AF73" s="248">
        <f>'Crisis Indicator Data'!AC70</f>
        <v>2</v>
      </c>
      <c r="AG73" s="248">
        <f>'Crisis Indicator Data'!AD70</f>
        <v>1</v>
      </c>
      <c r="AH73" s="248">
        <f t="shared" si="35"/>
        <v>3</v>
      </c>
      <c r="AI73" s="248">
        <f>'Crisis Indicator Data'!AE70</f>
        <v>0</v>
      </c>
      <c r="AJ73" s="248">
        <f>'Crisis Indicator Data'!AF70</f>
        <v>0</v>
      </c>
      <c r="AK73" s="248">
        <f>'Crisis Indicator Data'!AG70</f>
        <v>0</v>
      </c>
      <c r="AL73" s="248">
        <f t="shared" si="36"/>
        <v>0</v>
      </c>
      <c r="AM73" s="241">
        <f t="shared" si="37"/>
        <v>2</v>
      </c>
      <c r="AN73" s="241">
        <f t="shared" si="38"/>
        <v>2.5</v>
      </c>
    </row>
    <row r="74" spans="1:40" ht="13.5" customHeight="1" x14ac:dyDescent="0.35">
      <c r="A74" s="146" t="str">
        <f>'Crisis Indicator Data'!A71</f>
        <v>Food Security Crisis in Namibia</v>
      </c>
      <c r="B74" s="147" t="str">
        <f>'Crisis Indicator Data'!B71</f>
        <v>Food Security</v>
      </c>
      <c r="C74" s="147" t="str">
        <f>'Crisis Indicator Data'!C71</f>
        <v>NAM002</v>
      </c>
      <c r="D74" s="147" t="str">
        <f>'Crisis Indicator Data'!D71</f>
        <v>Namibia</v>
      </c>
      <c r="E74" s="148" t="str">
        <f>'Crisis Indicator Data'!E71</f>
        <v>NAM</v>
      </c>
      <c r="F74" s="241">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1.1000000000000001</v>
      </c>
      <c r="G74" s="241">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1.3</v>
      </c>
      <c r="H74" s="241">
        <f t="shared" si="26"/>
        <v>1.2000000000000002</v>
      </c>
      <c r="I74" s="241">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3.6</v>
      </c>
      <c r="J74" s="241">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1.6</v>
      </c>
      <c r="K74" s="241">
        <f t="shared" si="27"/>
        <v>2.6</v>
      </c>
      <c r="L74" s="241">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3.1</v>
      </c>
      <c r="M74" s="241">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4.3</v>
      </c>
      <c r="N74" s="241">
        <f t="shared" si="28"/>
        <v>3.7</v>
      </c>
      <c r="O74" s="241">
        <f t="shared" si="29"/>
        <v>2.5</v>
      </c>
      <c r="P74" s="241">
        <f>IF(B74="Regional crisis",VLOOKUP(C74,'Regional Crises'!$B$1:$R$69,12,FALSE),VLOOKUP(E74,'Country Indicator Data'!$B$4:$I$300,8,FALSE))</f>
        <v>0</v>
      </c>
      <c r="Q74" s="241">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0</v>
      </c>
      <c r="R74" s="241">
        <f t="shared" si="30"/>
        <v>0</v>
      </c>
      <c r="S74" s="241">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2.4</v>
      </c>
      <c r="T74" s="241">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2.2000000000000002</v>
      </c>
      <c r="U74" s="241">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1.6</v>
      </c>
      <c r="V74" s="241">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1.2</v>
      </c>
      <c r="W74" s="241">
        <f t="shared" si="31"/>
        <v>1.9</v>
      </c>
      <c r="X74" s="241">
        <f t="shared" si="32"/>
        <v>1.5</v>
      </c>
      <c r="Y74" s="248">
        <f>IF('Core Indicators'!FC71="x","x",IF('Core Indicators'!FC71&gt;=5,5,IF('Core Indicators'!FC71&gt;=4,4,IF('Core Indicators'!FC71&gt;=3,3,IF('Core Indicators'!FC71&gt;=2,2,IF('Core Indicators'!FC71&gt;=1,1,0))))))</f>
        <v>1</v>
      </c>
      <c r="Z74" s="241">
        <f t="shared" si="33"/>
        <v>1</v>
      </c>
      <c r="AA74" s="248">
        <f>'Crisis Indicator Data'!Y71</f>
        <v>0</v>
      </c>
      <c r="AB74" s="248">
        <f>'Crisis Indicator Data'!Z71</f>
        <v>0</v>
      </c>
      <c r="AC74" s="248">
        <f>'Crisis Indicator Data'!AA71</f>
        <v>0</v>
      </c>
      <c r="AD74" s="248">
        <f>'Crisis Indicator Data'!AB71</f>
        <v>0</v>
      </c>
      <c r="AE74" s="248">
        <f t="shared" si="34"/>
        <v>0</v>
      </c>
      <c r="AF74" s="248">
        <f>'Crisis Indicator Data'!AC71</f>
        <v>0</v>
      </c>
      <c r="AG74" s="248">
        <f>'Crisis Indicator Data'!AD71</f>
        <v>0</v>
      </c>
      <c r="AH74" s="248">
        <f t="shared" si="35"/>
        <v>0</v>
      </c>
      <c r="AI74" s="248">
        <f>'Crisis Indicator Data'!AE71</f>
        <v>0</v>
      </c>
      <c r="AJ74" s="248">
        <f>'Crisis Indicator Data'!AF71</f>
        <v>0</v>
      </c>
      <c r="AK74" s="248">
        <f>'Crisis Indicator Data'!AG71</f>
        <v>2</v>
      </c>
      <c r="AL74" s="248">
        <f t="shared" si="36"/>
        <v>2</v>
      </c>
      <c r="AM74" s="241">
        <f t="shared" si="37"/>
        <v>1</v>
      </c>
      <c r="AN74" s="241">
        <f t="shared" si="38"/>
        <v>1</v>
      </c>
    </row>
    <row r="75" spans="1:40" ht="13.5" customHeight="1" x14ac:dyDescent="0.35">
      <c r="A75" s="146" t="str">
        <f>'Crisis Indicator Data'!A72</f>
        <v>Multiple crises in Niger</v>
      </c>
      <c r="B75" s="147" t="str">
        <f>'Crisis Indicator Data'!B72</f>
        <v>Multiple crises country</v>
      </c>
      <c r="C75" s="147" t="str">
        <f>'Crisis Indicator Data'!C72</f>
        <v>NER001</v>
      </c>
      <c r="D75" s="147" t="str">
        <f>'Crisis Indicator Data'!D72</f>
        <v>Niger</v>
      </c>
      <c r="E75" s="148" t="str">
        <f>'Crisis Indicator Data'!E72</f>
        <v>NER</v>
      </c>
      <c r="F75" s="241">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2.1</v>
      </c>
      <c r="G75" s="241">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241">
        <f t="shared" si="26"/>
        <v>2.0499999999999998</v>
      </c>
      <c r="I75" s="241">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241">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0.9</v>
      </c>
      <c r="K75" s="241">
        <f t="shared" si="27"/>
        <v>2</v>
      </c>
      <c r="L75" s="241">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4.3</v>
      </c>
      <c r="M75" s="241">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1.2</v>
      </c>
      <c r="N75" s="241">
        <f t="shared" si="28"/>
        <v>2.75</v>
      </c>
      <c r="O75" s="241">
        <f t="shared" si="29"/>
        <v>2.2666666666666666</v>
      </c>
      <c r="P75" s="241">
        <f>IF(B75="Regional crisis",VLOOKUP(C75,'Regional Crises'!$B$1:$R$69,12,FALSE),VLOOKUP(E75,'Country Indicator Data'!$B$4:$I$300,8,FALSE))</f>
        <v>6</v>
      </c>
      <c r="Q75" s="241">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3.7</v>
      </c>
      <c r="R75" s="241">
        <f t="shared" si="30"/>
        <v>4.8499999999999996</v>
      </c>
      <c r="S75" s="241">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3.4</v>
      </c>
      <c r="T75" s="241">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v>
      </c>
      <c r="U75" s="241">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2.2999999999999998</v>
      </c>
      <c r="V75" s="241">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2.6</v>
      </c>
      <c r="W75" s="241">
        <f t="shared" si="31"/>
        <v>2.8</v>
      </c>
      <c r="X75" s="241">
        <f t="shared" si="32"/>
        <v>3.3</v>
      </c>
      <c r="Y75" s="248">
        <f>IF('Core Indicators'!FC72="x","x",IF('Core Indicators'!FC72&gt;=5,5,IF('Core Indicators'!FC72&gt;=4,4,IF('Core Indicators'!FC72&gt;=3,3,IF('Core Indicators'!FC72&gt;=2,2,IF('Core Indicators'!FC72&gt;=1,1,0))))))</f>
        <v>5</v>
      </c>
      <c r="Z75" s="241">
        <f t="shared" si="33"/>
        <v>5</v>
      </c>
      <c r="AA75" s="248">
        <f>'Crisis Indicator Data'!Y72</f>
        <v>1</v>
      </c>
      <c r="AB75" s="248">
        <f>'Crisis Indicator Data'!Z72</f>
        <v>3</v>
      </c>
      <c r="AC75" s="248">
        <f>'Crisis Indicator Data'!AA72</f>
        <v>2</v>
      </c>
      <c r="AD75" s="248">
        <f>'Crisis Indicator Data'!AB72</f>
        <v>0</v>
      </c>
      <c r="AE75" s="248">
        <f t="shared" si="34"/>
        <v>3</v>
      </c>
      <c r="AF75" s="248">
        <f>'Crisis Indicator Data'!AC72</f>
        <v>0</v>
      </c>
      <c r="AG75" s="248">
        <f>'Crisis Indicator Data'!AD72</f>
        <v>3</v>
      </c>
      <c r="AH75" s="248">
        <f t="shared" si="35"/>
        <v>3</v>
      </c>
      <c r="AI75" s="248">
        <f>'Crisis Indicator Data'!AE72</f>
        <v>3</v>
      </c>
      <c r="AJ75" s="248">
        <f>'Crisis Indicator Data'!AF72</f>
        <v>1</v>
      </c>
      <c r="AK75" s="248">
        <f>'Crisis Indicator Data'!AG72</f>
        <v>3</v>
      </c>
      <c r="AL75" s="248">
        <f t="shared" si="36"/>
        <v>5</v>
      </c>
      <c r="AM75" s="241">
        <f t="shared" si="37"/>
        <v>4</v>
      </c>
      <c r="AN75" s="241">
        <f t="shared" si="38"/>
        <v>4.5</v>
      </c>
    </row>
    <row r="76" spans="1:40" ht="13.5" customHeight="1" x14ac:dyDescent="0.35">
      <c r="A76" s="146" t="str">
        <f>'Crisis Indicator Data'!A73</f>
        <v>Boko Haram in Niger</v>
      </c>
      <c r="B76" s="147" t="str">
        <f>'Crisis Indicator Data'!B73</f>
        <v>Conflict</v>
      </c>
      <c r="C76" s="147" t="str">
        <f>'Crisis Indicator Data'!C73</f>
        <v>NER002</v>
      </c>
      <c r="D76" s="147" t="str">
        <f>'Crisis Indicator Data'!D73</f>
        <v>Niger</v>
      </c>
      <c r="E76" s="148" t="str">
        <f>'Crisis Indicator Data'!E73</f>
        <v>NER</v>
      </c>
      <c r="F76" s="241">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2.1</v>
      </c>
      <c r="G76" s="241">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41">
        <f t="shared" si="26"/>
        <v>2.0499999999999998</v>
      </c>
      <c r="I76" s="241">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3.1</v>
      </c>
      <c r="J76" s="241">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0.9</v>
      </c>
      <c r="K76" s="241">
        <f t="shared" si="27"/>
        <v>2</v>
      </c>
      <c r="L76" s="241">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4.3</v>
      </c>
      <c r="M76" s="241">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1.2</v>
      </c>
      <c r="N76" s="241">
        <f t="shared" si="28"/>
        <v>2.75</v>
      </c>
      <c r="O76" s="241">
        <f t="shared" si="29"/>
        <v>2.2666666666666666</v>
      </c>
      <c r="P76" s="241">
        <f>IF(B76="Regional crisis",VLOOKUP(C76,'Regional Crises'!$B$1:$R$69,12,FALSE),VLOOKUP(E76,'Country Indicator Data'!$B$4:$I$300,8,FALSE))</f>
        <v>6</v>
      </c>
      <c r="Q76" s="241">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3.7</v>
      </c>
      <c r="R76" s="241">
        <f t="shared" si="30"/>
        <v>4.8499999999999996</v>
      </c>
      <c r="S76" s="241">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241">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v>
      </c>
      <c r="U76" s="241">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2.2999999999999998</v>
      </c>
      <c r="V76" s="241">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2.6</v>
      </c>
      <c r="W76" s="241">
        <f t="shared" si="31"/>
        <v>2.8</v>
      </c>
      <c r="X76" s="241">
        <f t="shared" si="32"/>
        <v>3.3</v>
      </c>
      <c r="Y76" s="248">
        <f>IF('Core Indicators'!FC73="x","x",IF('Core Indicators'!FC73&gt;=5,5,IF('Core Indicators'!FC73&gt;=4,4,IF('Core Indicators'!FC73&gt;=3,3,IF('Core Indicators'!FC73&gt;=2,2,IF('Core Indicators'!FC73&gt;=1,1,0))))))</f>
        <v>5</v>
      </c>
      <c r="Z76" s="241">
        <f t="shared" si="33"/>
        <v>5</v>
      </c>
      <c r="AA76" s="248">
        <f>'Crisis Indicator Data'!Y73</f>
        <v>1</v>
      </c>
      <c r="AB76" s="248">
        <f>'Crisis Indicator Data'!Z73</f>
        <v>3</v>
      </c>
      <c r="AC76" s="248">
        <f>'Crisis Indicator Data'!AA73</f>
        <v>2</v>
      </c>
      <c r="AD76" s="248">
        <f>'Crisis Indicator Data'!AB73</f>
        <v>0</v>
      </c>
      <c r="AE76" s="248">
        <f t="shared" si="34"/>
        <v>3</v>
      </c>
      <c r="AF76" s="248">
        <f>'Crisis Indicator Data'!AC73</f>
        <v>0</v>
      </c>
      <c r="AG76" s="248">
        <f>'Crisis Indicator Data'!AD73</f>
        <v>3</v>
      </c>
      <c r="AH76" s="248">
        <f t="shared" si="35"/>
        <v>3</v>
      </c>
      <c r="AI76" s="248">
        <f>'Crisis Indicator Data'!AE73</f>
        <v>3</v>
      </c>
      <c r="AJ76" s="248">
        <f>'Crisis Indicator Data'!AF73</f>
        <v>1</v>
      </c>
      <c r="AK76" s="248">
        <f>'Crisis Indicator Data'!AG73</f>
        <v>3</v>
      </c>
      <c r="AL76" s="248">
        <f t="shared" si="36"/>
        <v>5</v>
      </c>
      <c r="AM76" s="241">
        <f t="shared" si="37"/>
        <v>4</v>
      </c>
      <c r="AN76" s="241">
        <f t="shared" si="38"/>
        <v>4.5</v>
      </c>
    </row>
    <row r="77" spans="1:40" ht="13.5" customHeight="1" x14ac:dyDescent="0.35">
      <c r="A77" s="146" t="str">
        <f>'Crisis Indicator Data'!A74</f>
        <v>Mali/Burkina Faso conflict</v>
      </c>
      <c r="B77" s="147" t="str">
        <f>'Crisis Indicator Data'!B74</f>
        <v>Conflict</v>
      </c>
      <c r="C77" s="147" t="str">
        <f>'Crisis Indicator Data'!C74</f>
        <v>NER003</v>
      </c>
      <c r="D77" s="147" t="str">
        <f>'Crisis Indicator Data'!D74</f>
        <v>Niger</v>
      </c>
      <c r="E77" s="148" t="str">
        <f>'Crisis Indicator Data'!E74</f>
        <v>NER</v>
      </c>
      <c r="F77" s="241">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2.1</v>
      </c>
      <c r="G77" s="241">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v>
      </c>
      <c r="H77" s="241">
        <f t="shared" si="26"/>
        <v>2.0499999999999998</v>
      </c>
      <c r="I77" s="241">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241">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0.9</v>
      </c>
      <c r="K77" s="241">
        <f t="shared" si="27"/>
        <v>2</v>
      </c>
      <c r="L77" s="241">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4.3</v>
      </c>
      <c r="M77" s="241">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1.2</v>
      </c>
      <c r="N77" s="241">
        <f t="shared" si="28"/>
        <v>2.75</v>
      </c>
      <c r="O77" s="241">
        <f t="shared" si="29"/>
        <v>2.2666666666666666</v>
      </c>
      <c r="P77" s="241">
        <f>IF(B77="Regional crisis",VLOOKUP(C77,'Regional Crises'!$B$1:$R$69,12,FALSE),VLOOKUP(E77,'Country Indicator Data'!$B$4:$I$300,8,FALSE))</f>
        <v>6</v>
      </c>
      <c r="Q77" s="241">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3.7</v>
      </c>
      <c r="R77" s="241">
        <f t="shared" si="30"/>
        <v>4.8499999999999996</v>
      </c>
      <c r="S77" s="241">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3.4</v>
      </c>
      <c r="T77" s="241">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v>
      </c>
      <c r="U77" s="241">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2.2999999999999998</v>
      </c>
      <c r="V77" s="241">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2.6</v>
      </c>
      <c r="W77" s="241">
        <f t="shared" si="31"/>
        <v>2.8</v>
      </c>
      <c r="X77" s="241">
        <f t="shared" si="32"/>
        <v>3.3</v>
      </c>
      <c r="Y77" s="248">
        <f>IF('Core Indicators'!FC74="x","x",IF('Core Indicators'!FC74&gt;=5,5,IF('Core Indicators'!FC74&gt;=4,4,IF('Core Indicators'!FC74&gt;=3,3,IF('Core Indicators'!FC74&gt;=2,2,IF('Core Indicators'!FC74&gt;=1,1,0))))))</f>
        <v>5</v>
      </c>
      <c r="Z77" s="241">
        <f t="shared" si="33"/>
        <v>5</v>
      </c>
      <c r="AA77" s="248">
        <f>'Crisis Indicator Data'!Y74</f>
        <v>1</v>
      </c>
      <c r="AB77" s="248">
        <f>'Crisis Indicator Data'!Z74</f>
        <v>3</v>
      </c>
      <c r="AC77" s="248">
        <f>'Crisis Indicator Data'!AA74</f>
        <v>2</v>
      </c>
      <c r="AD77" s="248">
        <f>'Crisis Indicator Data'!AB74</f>
        <v>1</v>
      </c>
      <c r="AE77" s="248">
        <f t="shared" si="34"/>
        <v>3</v>
      </c>
      <c r="AF77" s="248">
        <f>'Crisis Indicator Data'!AC74</f>
        <v>0</v>
      </c>
      <c r="AG77" s="248">
        <f>'Crisis Indicator Data'!AD74</f>
        <v>3</v>
      </c>
      <c r="AH77" s="248">
        <f t="shared" si="35"/>
        <v>3</v>
      </c>
      <c r="AI77" s="248">
        <f>'Crisis Indicator Data'!AE74</f>
        <v>3</v>
      </c>
      <c r="AJ77" s="248">
        <f>'Crisis Indicator Data'!AF74</f>
        <v>1</v>
      </c>
      <c r="AK77" s="248">
        <f>'Crisis Indicator Data'!AG74</f>
        <v>3</v>
      </c>
      <c r="AL77" s="248">
        <f t="shared" si="36"/>
        <v>5</v>
      </c>
      <c r="AM77" s="241">
        <f t="shared" si="37"/>
        <v>4</v>
      </c>
      <c r="AN77" s="241">
        <f t="shared" si="38"/>
        <v>4.5</v>
      </c>
    </row>
    <row r="78" spans="1:40" ht="13.5" customHeight="1" x14ac:dyDescent="0.35">
      <c r="A78" s="146" t="str">
        <f>'Crisis Indicator Data'!A75</f>
        <v>Nigerian Refugees</v>
      </c>
      <c r="B78" s="147" t="str">
        <f>'Crisis Indicator Data'!B75</f>
        <v>International displacement</v>
      </c>
      <c r="C78" s="147" t="str">
        <f>'Crisis Indicator Data'!C75</f>
        <v>NER004</v>
      </c>
      <c r="D78" s="147" t="str">
        <f>'Crisis Indicator Data'!D75</f>
        <v>Niger</v>
      </c>
      <c r="E78" s="148" t="str">
        <f>'Crisis Indicator Data'!E75</f>
        <v>NER</v>
      </c>
      <c r="F78" s="241">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2.1</v>
      </c>
      <c r="G78" s="241">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v>
      </c>
      <c r="H78" s="241">
        <f t="shared" si="26"/>
        <v>2.0499999999999998</v>
      </c>
      <c r="I78" s="241">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241">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0.9</v>
      </c>
      <c r="K78" s="241">
        <f t="shared" si="27"/>
        <v>2</v>
      </c>
      <c r="L78" s="241">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4.3</v>
      </c>
      <c r="M78" s="241">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1.2</v>
      </c>
      <c r="N78" s="241">
        <f t="shared" si="28"/>
        <v>2.75</v>
      </c>
      <c r="O78" s="241">
        <f t="shared" si="29"/>
        <v>2.2666666666666666</v>
      </c>
      <c r="P78" s="241">
        <f>IF(B78="Regional crisis",VLOOKUP(C78,'Regional Crises'!$B$1:$R$69,12,FALSE),VLOOKUP(E78,'Country Indicator Data'!$B$4:$I$300,8,FALSE))</f>
        <v>6</v>
      </c>
      <c r="Q78" s="241">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3.7</v>
      </c>
      <c r="R78" s="241">
        <f t="shared" si="30"/>
        <v>4.8499999999999996</v>
      </c>
      <c r="S78" s="241">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3.4</v>
      </c>
      <c r="T78" s="241">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v>
      </c>
      <c r="U78" s="241">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2.2999999999999998</v>
      </c>
      <c r="V78" s="241">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2.6</v>
      </c>
      <c r="W78" s="241">
        <f t="shared" si="31"/>
        <v>2.8</v>
      </c>
      <c r="X78" s="241">
        <f t="shared" si="32"/>
        <v>3.3</v>
      </c>
      <c r="Y78" s="248">
        <f>IF('Core Indicators'!FC75="x","x",IF('Core Indicators'!FC75&gt;=5,5,IF('Core Indicators'!FC75&gt;=4,4,IF('Core Indicators'!FC75&gt;=3,3,IF('Core Indicators'!FC75&gt;=2,2,IF('Core Indicators'!FC75&gt;=1,1,0))))))</f>
        <v>2</v>
      </c>
      <c r="Z78" s="241">
        <f t="shared" si="33"/>
        <v>2</v>
      </c>
      <c r="AA78" s="248">
        <f>'Crisis Indicator Data'!Y75</f>
        <v>1</v>
      </c>
      <c r="AB78" s="248">
        <f>'Crisis Indicator Data'!Z75</f>
        <v>3</v>
      </c>
      <c r="AC78" s="248">
        <f>'Crisis Indicator Data'!AA75</f>
        <v>2</v>
      </c>
      <c r="AD78" s="248">
        <f>'Crisis Indicator Data'!AB75</f>
        <v>0</v>
      </c>
      <c r="AE78" s="248">
        <f t="shared" si="34"/>
        <v>3</v>
      </c>
      <c r="AF78" s="248">
        <f>'Crisis Indicator Data'!AC75</f>
        <v>0</v>
      </c>
      <c r="AG78" s="248">
        <f>'Crisis Indicator Data'!AD75</f>
        <v>3</v>
      </c>
      <c r="AH78" s="248">
        <f t="shared" si="35"/>
        <v>3</v>
      </c>
      <c r="AI78" s="248">
        <f>'Crisis Indicator Data'!AE75</f>
        <v>3</v>
      </c>
      <c r="AJ78" s="248">
        <f>'Crisis Indicator Data'!AF75</f>
        <v>0</v>
      </c>
      <c r="AK78" s="248">
        <f>'Crisis Indicator Data'!AG75</f>
        <v>3</v>
      </c>
      <c r="AL78" s="248">
        <f t="shared" si="36"/>
        <v>4</v>
      </c>
      <c r="AM78" s="241">
        <f t="shared" si="37"/>
        <v>3</v>
      </c>
      <c r="AN78" s="241">
        <f t="shared" si="38"/>
        <v>2.5</v>
      </c>
    </row>
    <row r="79" spans="1:40" ht="13.5" customHeight="1" x14ac:dyDescent="0.35">
      <c r="A79" s="146" t="str">
        <f>'Crisis Indicator Data'!A76</f>
        <v>Complex crisis in Nigeria</v>
      </c>
      <c r="B79" s="147" t="str">
        <f>'Crisis Indicator Data'!B76</f>
        <v>Complex crisis</v>
      </c>
      <c r="C79" s="147" t="str">
        <f>'Crisis Indicator Data'!C76</f>
        <v>NGA001</v>
      </c>
      <c r="D79" s="147" t="str">
        <f>'Crisis Indicator Data'!D76</f>
        <v>Nigeria</v>
      </c>
      <c r="E79" s="148" t="str">
        <f>'Crisis Indicator Data'!E76</f>
        <v>NGA</v>
      </c>
      <c r="F79" s="241">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3.9</v>
      </c>
      <c r="G79" s="241">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241">
        <f t="shared" si="26"/>
        <v>3.0999999999999996</v>
      </c>
      <c r="I79" s="241">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4.0999999999999996</v>
      </c>
      <c r="J79" s="241">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0.3</v>
      </c>
      <c r="K79" s="241">
        <f t="shared" si="27"/>
        <v>2.1999999999999997</v>
      </c>
      <c r="L79" s="241" t="str">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241">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1.3</v>
      </c>
      <c r="N79" s="241">
        <f t="shared" si="28"/>
        <v>1.3</v>
      </c>
      <c r="O79" s="241">
        <f t="shared" si="29"/>
        <v>2.1999999999999997</v>
      </c>
      <c r="P79" s="241">
        <f>IF(B79="Regional crisis",VLOOKUP(C79,'Regional Crises'!$B$1:$R$69,12,FALSE),VLOOKUP(E79,'Country Indicator Data'!$B$4:$I$300,8,FALSE))</f>
        <v>10</v>
      </c>
      <c r="Q79" s="241">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41">
        <f t="shared" si="30"/>
        <v>7.5</v>
      </c>
      <c r="S79" s="241">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3.7</v>
      </c>
      <c r="T79" s="241">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3.4</v>
      </c>
      <c r="U79" s="241">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2.4</v>
      </c>
      <c r="V79" s="241">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2.7</v>
      </c>
      <c r="W79" s="241">
        <f t="shared" si="31"/>
        <v>3.1</v>
      </c>
      <c r="X79" s="241">
        <f t="shared" si="32"/>
        <v>4.3</v>
      </c>
      <c r="Y79" s="248">
        <f>IF('Core Indicators'!FC76="x","x",IF('Core Indicators'!FC76&gt;=5,5,IF('Core Indicators'!FC76&gt;=4,4,IF('Core Indicators'!FC76&gt;=3,3,IF('Core Indicators'!FC76&gt;=2,2,IF('Core Indicators'!FC76&gt;=1,1,0))))))</f>
        <v>5</v>
      </c>
      <c r="Z79" s="241">
        <f t="shared" si="33"/>
        <v>5</v>
      </c>
      <c r="AA79" s="248">
        <f>'Crisis Indicator Data'!Y76</f>
        <v>1</v>
      </c>
      <c r="AB79" s="248">
        <f>'Crisis Indicator Data'!Z76</f>
        <v>3</v>
      </c>
      <c r="AC79" s="248">
        <f>'Crisis Indicator Data'!AA76</f>
        <v>2</v>
      </c>
      <c r="AD79" s="248">
        <f>'Crisis Indicator Data'!AB76</f>
        <v>3</v>
      </c>
      <c r="AE79" s="248">
        <f t="shared" si="34"/>
        <v>4</v>
      </c>
      <c r="AF79" s="248">
        <f>'Crisis Indicator Data'!AC76</f>
        <v>2</v>
      </c>
      <c r="AG79" s="248">
        <f>'Crisis Indicator Data'!AD76</f>
        <v>3</v>
      </c>
      <c r="AH79" s="248">
        <f t="shared" si="35"/>
        <v>5</v>
      </c>
      <c r="AI79" s="248">
        <f>'Crisis Indicator Data'!AE76</f>
        <v>3</v>
      </c>
      <c r="AJ79" s="248">
        <f>'Crisis Indicator Data'!AF76</f>
        <v>1</v>
      </c>
      <c r="AK79" s="248">
        <f>'Crisis Indicator Data'!AG76</f>
        <v>3</v>
      </c>
      <c r="AL79" s="248">
        <f t="shared" si="36"/>
        <v>5</v>
      </c>
      <c r="AM79" s="241">
        <f t="shared" si="37"/>
        <v>5</v>
      </c>
      <c r="AN79" s="241">
        <f t="shared" si="38"/>
        <v>5</v>
      </c>
    </row>
    <row r="80" spans="1:40" ht="13.5" customHeight="1" x14ac:dyDescent="0.35">
      <c r="A80" s="146" t="str">
        <f>'Crisis Indicator Data'!A77</f>
        <v>Middle belt conflict</v>
      </c>
      <c r="B80" s="147" t="str">
        <f>'Crisis Indicator Data'!B77</f>
        <v>Conflict</v>
      </c>
      <c r="C80" s="147" t="str">
        <f>'Crisis Indicator Data'!C77</f>
        <v>NGA003</v>
      </c>
      <c r="D80" s="147" t="str">
        <f>'Crisis Indicator Data'!D77</f>
        <v>Nigeria</v>
      </c>
      <c r="E80" s="148" t="str">
        <f>'Crisis Indicator Data'!E77</f>
        <v>NGA</v>
      </c>
      <c r="F80" s="241">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3.9</v>
      </c>
      <c r="G80" s="241">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2.2999999999999998</v>
      </c>
      <c r="H80" s="241">
        <f t="shared" si="26"/>
        <v>3.0999999999999996</v>
      </c>
      <c r="I80" s="241">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4.0999999999999996</v>
      </c>
      <c r="J80" s="241">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0.3</v>
      </c>
      <c r="K80" s="241">
        <f t="shared" si="27"/>
        <v>2.1999999999999997</v>
      </c>
      <c r="L80" s="241" t="str">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x</v>
      </c>
      <c r="M80" s="241">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1.3</v>
      </c>
      <c r="N80" s="241">
        <f t="shared" si="28"/>
        <v>1.3</v>
      </c>
      <c r="O80" s="241">
        <f t="shared" si="29"/>
        <v>2.1999999999999997</v>
      </c>
      <c r="P80" s="241">
        <f>IF(B80="Regional crisis",VLOOKUP(C80,'Regional Crises'!$B$1:$R$69,12,FALSE),VLOOKUP(E80,'Country Indicator Data'!$B$4:$I$300,8,FALSE))</f>
        <v>10</v>
      </c>
      <c r="Q80" s="241">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1">
        <f t="shared" si="30"/>
        <v>7.5</v>
      </c>
      <c r="S80" s="241">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3.7</v>
      </c>
      <c r="T80" s="241">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3.4</v>
      </c>
      <c r="U80" s="241">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2.4</v>
      </c>
      <c r="V80" s="241">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2.7</v>
      </c>
      <c r="W80" s="241">
        <f t="shared" si="31"/>
        <v>3.1</v>
      </c>
      <c r="X80" s="241">
        <f t="shared" si="32"/>
        <v>4.3</v>
      </c>
      <c r="Y80" s="248">
        <f>IF('Core Indicators'!FC77="x","x",IF('Core Indicators'!FC77&gt;=5,5,IF('Core Indicators'!FC77&gt;=4,4,IF('Core Indicators'!FC77&gt;=3,3,IF('Core Indicators'!FC77&gt;=2,2,IF('Core Indicators'!FC77&gt;=1,1,0))))))</f>
        <v>5</v>
      </c>
      <c r="Z80" s="241">
        <f t="shared" si="33"/>
        <v>5</v>
      </c>
      <c r="AA80" s="248">
        <f>'Crisis Indicator Data'!Y77</f>
        <v>1</v>
      </c>
      <c r="AB80" s="248">
        <f>'Crisis Indicator Data'!Z77</f>
        <v>2</v>
      </c>
      <c r="AC80" s="248">
        <f>'Crisis Indicator Data'!AA77</f>
        <v>0</v>
      </c>
      <c r="AD80" s="248">
        <f>'Crisis Indicator Data'!AB77</f>
        <v>3</v>
      </c>
      <c r="AE80" s="248">
        <f t="shared" si="34"/>
        <v>3</v>
      </c>
      <c r="AF80" s="248">
        <f>'Crisis Indicator Data'!AC77</f>
        <v>0</v>
      </c>
      <c r="AG80" s="248">
        <f>'Crisis Indicator Data'!AD77</f>
        <v>1</v>
      </c>
      <c r="AH80" s="248">
        <f t="shared" si="35"/>
        <v>1</v>
      </c>
      <c r="AI80" s="248">
        <f>'Crisis Indicator Data'!AE77</f>
        <v>1</v>
      </c>
      <c r="AJ80" s="248">
        <f>'Crisis Indicator Data'!AF77</f>
        <v>1</v>
      </c>
      <c r="AK80" s="248">
        <f>'Crisis Indicator Data'!AG77</f>
        <v>2</v>
      </c>
      <c r="AL80" s="248">
        <f t="shared" si="36"/>
        <v>3</v>
      </c>
      <c r="AM80" s="241">
        <f t="shared" si="37"/>
        <v>2</v>
      </c>
      <c r="AN80" s="241">
        <f t="shared" si="38"/>
        <v>3.5</v>
      </c>
    </row>
    <row r="81" spans="1:40" ht="13.5" customHeight="1" x14ac:dyDescent="0.35">
      <c r="A81" s="146" t="str">
        <f>'Crisis Indicator Data'!A78</f>
        <v>Boko Haram crisis in Nigeria</v>
      </c>
      <c r="B81" s="147" t="str">
        <f>'Crisis Indicator Data'!B78</f>
        <v>Conflict</v>
      </c>
      <c r="C81" s="147" t="str">
        <f>'Crisis Indicator Data'!C78</f>
        <v>NGA004</v>
      </c>
      <c r="D81" s="147" t="str">
        <f>'Crisis Indicator Data'!D78</f>
        <v>Nigeria</v>
      </c>
      <c r="E81" s="148" t="str">
        <f>'Crisis Indicator Data'!E78</f>
        <v>NGA</v>
      </c>
      <c r="F81" s="241">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3.9</v>
      </c>
      <c r="G81" s="241">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2.2999999999999998</v>
      </c>
      <c r="H81" s="241">
        <f t="shared" si="26"/>
        <v>3.0999999999999996</v>
      </c>
      <c r="I81" s="241">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4.0999999999999996</v>
      </c>
      <c r="J81" s="241">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0.3</v>
      </c>
      <c r="K81" s="241">
        <f t="shared" si="27"/>
        <v>2.1999999999999997</v>
      </c>
      <c r="L81" s="241" t="str">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241">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1.3</v>
      </c>
      <c r="N81" s="241">
        <f t="shared" si="28"/>
        <v>1.3</v>
      </c>
      <c r="O81" s="241">
        <f t="shared" si="29"/>
        <v>2.1999999999999997</v>
      </c>
      <c r="P81" s="241">
        <f>IF(B81="Regional crisis",VLOOKUP(C81,'Regional Crises'!$B$1:$R$69,12,FALSE),VLOOKUP(E81,'Country Indicator Data'!$B$4:$I$300,8,FALSE))</f>
        <v>10</v>
      </c>
      <c r="Q81" s="241">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41">
        <f t="shared" si="30"/>
        <v>7.5</v>
      </c>
      <c r="S81" s="241">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241">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241">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2.4</v>
      </c>
      <c r="V81" s="241">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2.7</v>
      </c>
      <c r="W81" s="241">
        <f t="shared" si="31"/>
        <v>3.1</v>
      </c>
      <c r="X81" s="241">
        <f t="shared" si="32"/>
        <v>4.3</v>
      </c>
      <c r="Y81" s="248">
        <f>IF('Core Indicators'!FC78="x","x",IF('Core Indicators'!FC78&gt;=5,5,IF('Core Indicators'!FC78&gt;=4,4,IF('Core Indicators'!FC78&gt;=3,3,IF('Core Indicators'!FC78&gt;=2,2,IF('Core Indicators'!FC78&gt;=1,1,0))))))</f>
        <v>4</v>
      </c>
      <c r="Z81" s="241">
        <f t="shared" si="33"/>
        <v>4</v>
      </c>
      <c r="AA81" s="248">
        <f>'Crisis Indicator Data'!Y78</f>
        <v>1</v>
      </c>
      <c r="AB81" s="248">
        <f>'Crisis Indicator Data'!Z78</f>
        <v>3</v>
      </c>
      <c r="AC81" s="248">
        <f>'Crisis Indicator Data'!AA78</f>
        <v>2</v>
      </c>
      <c r="AD81" s="248">
        <f>'Crisis Indicator Data'!AB78</f>
        <v>3</v>
      </c>
      <c r="AE81" s="248">
        <f t="shared" si="34"/>
        <v>4</v>
      </c>
      <c r="AF81" s="248">
        <f>'Crisis Indicator Data'!AC78</f>
        <v>2</v>
      </c>
      <c r="AG81" s="248">
        <f>'Crisis Indicator Data'!AD78</f>
        <v>2</v>
      </c>
      <c r="AH81" s="248">
        <f t="shared" si="35"/>
        <v>4</v>
      </c>
      <c r="AI81" s="248">
        <f>'Crisis Indicator Data'!AE78</f>
        <v>3</v>
      </c>
      <c r="AJ81" s="248">
        <f>'Crisis Indicator Data'!AF78</f>
        <v>1</v>
      </c>
      <c r="AK81" s="248">
        <f>'Crisis Indicator Data'!AG78</f>
        <v>3</v>
      </c>
      <c r="AL81" s="248">
        <f t="shared" si="36"/>
        <v>5</v>
      </c>
      <c r="AM81" s="241">
        <f t="shared" si="37"/>
        <v>4</v>
      </c>
      <c r="AN81" s="241">
        <f t="shared" si="38"/>
        <v>4</v>
      </c>
    </row>
    <row r="82" spans="1:40" ht="13.5" customHeight="1" x14ac:dyDescent="0.35">
      <c r="A82" s="146" t="str">
        <f>'Crisis Indicator Data'!A79</f>
        <v>Northwest Banditry</v>
      </c>
      <c r="B82" s="147" t="str">
        <f>'Crisis Indicator Data'!B79</f>
        <v>Other type of violence</v>
      </c>
      <c r="C82" s="147" t="str">
        <f>'Crisis Indicator Data'!C79</f>
        <v>NGA007</v>
      </c>
      <c r="D82" s="147" t="str">
        <f>'Crisis Indicator Data'!D79</f>
        <v>Nigeria</v>
      </c>
      <c r="E82" s="148" t="str">
        <f>'Crisis Indicator Data'!E79</f>
        <v>NGA</v>
      </c>
      <c r="F82" s="241">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3.9</v>
      </c>
      <c r="G82" s="241">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2.2999999999999998</v>
      </c>
      <c r="H82" s="241">
        <f t="shared" si="26"/>
        <v>3.0999999999999996</v>
      </c>
      <c r="I82" s="241">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4.0999999999999996</v>
      </c>
      <c r="J82" s="241">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0.3</v>
      </c>
      <c r="K82" s="241">
        <f t="shared" si="27"/>
        <v>2.1999999999999997</v>
      </c>
      <c r="L82" s="241" t="str">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x</v>
      </c>
      <c r="M82" s="241">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1.3</v>
      </c>
      <c r="N82" s="241">
        <f t="shared" si="28"/>
        <v>1.3</v>
      </c>
      <c r="O82" s="241">
        <f t="shared" si="29"/>
        <v>2.1999999999999997</v>
      </c>
      <c r="P82" s="241">
        <f>IF(B82="Regional crisis",VLOOKUP(C82,'Regional Crises'!$B$1:$R$69,12,FALSE),VLOOKUP(E82,'Country Indicator Data'!$B$4:$I$300,8,FALSE))</f>
        <v>10</v>
      </c>
      <c r="Q82" s="241">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241">
        <f t="shared" si="30"/>
        <v>7.5</v>
      </c>
      <c r="S82" s="241">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3.7</v>
      </c>
      <c r="T82" s="241">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3.4</v>
      </c>
      <c r="U82" s="241">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2.4</v>
      </c>
      <c r="V82" s="241">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2.7</v>
      </c>
      <c r="W82" s="241">
        <f t="shared" si="31"/>
        <v>3.1</v>
      </c>
      <c r="X82" s="241">
        <f t="shared" si="32"/>
        <v>4.3</v>
      </c>
      <c r="Y82" s="248">
        <f>IF('Core Indicators'!FC79="x","x",IF('Core Indicators'!FC79&gt;=5,5,IF('Core Indicators'!FC79&gt;=4,4,IF('Core Indicators'!FC79&gt;=3,3,IF('Core Indicators'!FC79&gt;=2,2,IF('Core Indicators'!FC79&gt;=1,1,0))))))</f>
        <v>5</v>
      </c>
      <c r="Z82" s="241">
        <f t="shared" si="33"/>
        <v>5</v>
      </c>
      <c r="AA82" s="248">
        <f>'Crisis Indicator Data'!Y79</f>
        <v>1</v>
      </c>
      <c r="AB82" s="248">
        <f>'Crisis Indicator Data'!Z79</f>
        <v>3</v>
      </c>
      <c r="AC82" s="248">
        <f>'Crisis Indicator Data'!AA79</f>
        <v>0</v>
      </c>
      <c r="AD82" s="248">
        <f>'Crisis Indicator Data'!AB79</f>
        <v>3</v>
      </c>
      <c r="AE82" s="248">
        <f t="shared" si="34"/>
        <v>3</v>
      </c>
      <c r="AF82" s="248">
        <f>'Crisis Indicator Data'!AC79</f>
        <v>2</v>
      </c>
      <c r="AG82" s="248">
        <f>'Crisis Indicator Data'!AD79</f>
        <v>2</v>
      </c>
      <c r="AH82" s="248">
        <f t="shared" si="35"/>
        <v>4</v>
      </c>
      <c r="AI82" s="248">
        <f>'Crisis Indicator Data'!AE79</f>
        <v>2</v>
      </c>
      <c r="AJ82" s="248">
        <f>'Crisis Indicator Data'!AF79</f>
        <v>1</v>
      </c>
      <c r="AK82" s="248">
        <f>'Crisis Indicator Data'!AG79</f>
        <v>3</v>
      </c>
      <c r="AL82" s="248">
        <f t="shared" si="36"/>
        <v>4</v>
      </c>
      <c r="AM82" s="241">
        <f t="shared" si="37"/>
        <v>4</v>
      </c>
      <c r="AN82" s="241">
        <f t="shared" si="38"/>
        <v>4.5</v>
      </c>
    </row>
    <row r="83" spans="1:40" ht="13.5" customHeight="1" x14ac:dyDescent="0.35">
      <c r="A83" s="146" t="str">
        <f>'Crisis Indicator Data'!A80</f>
        <v>Cameroonian Refugees in Nigeria</v>
      </c>
      <c r="B83" s="147" t="str">
        <f>'Crisis Indicator Data'!B80</f>
        <v>International displacement</v>
      </c>
      <c r="C83" s="147" t="str">
        <f>'Crisis Indicator Data'!C80</f>
        <v>NGA008</v>
      </c>
      <c r="D83" s="147" t="str">
        <f>'Crisis Indicator Data'!D80</f>
        <v>Nigeria</v>
      </c>
      <c r="E83" s="148" t="str">
        <f>'Crisis Indicator Data'!E80</f>
        <v>NGA</v>
      </c>
      <c r="F83" s="241">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3.9</v>
      </c>
      <c r="G83" s="241">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2.2999999999999998</v>
      </c>
      <c r="H83" s="241">
        <f t="shared" si="26"/>
        <v>3.0999999999999996</v>
      </c>
      <c r="I83" s="241">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4.0999999999999996</v>
      </c>
      <c r="J83" s="241">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0.3</v>
      </c>
      <c r="K83" s="241">
        <f t="shared" si="27"/>
        <v>2.1999999999999997</v>
      </c>
      <c r="L83" s="241" t="str">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241">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1.3</v>
      </c>
      <c r="N83" s="241">
        <f t="shared" si="28"/>
        <v>1.3</v>
      </c>
      <c r="O83" s="241">
        <f t="shared" si="29"/>
        <v>2.1999999999999997</v>
      </c>
      <c r="P83" s="241">
        <f>IF(B83="Regional crisis",VLOOKUP(C83,'Regional Crises'!$B$1:$R$69,12,FALSE),VLOOKUP(E83,'Country Indicator Data'!$B$4:$I$300,8,FALSE))</f>
        <v>10</v>
      </c>
      <c r="Q83" s="241">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241">
        <f t="shared" si="30"/>
        <v>7.5</v>
      </c>
      <c r="S83" s="241">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241">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3.4</v>
      </c>
      <c r="U83" s="241">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2.4</v>
      </c>
      <c r="V83" s="241">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2.7</v>
      </c>
      <c r="W83" s="241">
        <f t="shared" si="31"/>
        <v>3.1</v>
      </c>
      <c r="X83" s="241">
        <f t="shared" si="32"/>
        <v>4.3</v>
      </c>
      <c r="Y83" s="248">
        <f>IF('Core Indicators'!FC80="x","x",IF('Core Indicators'!FC80&gt;=5,5,IF('Core Indicators'!FC80&gt;=4,4,IF('Core Indicators'!FC80&gt;=3,3,IF('Core Indicators'!FC80&gt;=2,2,IF('Core Indicators'!FC80&gt;=1,1,0))))))</f>
        <v>5</v>
      </c>
      <c r="Z83" s="241">
        <f t="shared" si="33"/>
        <v>5</v>
      </c>
      <c r="AA83" s="248">
        <f>'Crisis Indicator Data'!Y80</f>
        <v>1</v>
      </c>
      <c r="AB83" s="248">
        <f>'Crisis Indicator Data'!Z80</f>
        <v>2</v>
      </c>
      <c r="AC83" s="248">
        <f>'Crisis Indicator Data'!AA80</f>
        <v>0</v>
      </c>
      <c r="AD83" s="248">
        <f>'Crisis Indicator Data'!AB80</f>
        <v>3</v>
      </c>
      <c r="AE83" s="248">
        <f t="shared" si="34"/>
        <v>3</v>
      </c>
      <c r="AF83" s="248">
        <f>'Crisis Indicator Data'!AC80</f>
        <v>0</v>
      </c>
      <c r="AG83" s="248">
        <f>'Crisis Indicator Data'!AD80</f>
        <v>1</v>
      </c>
      <c r="AH83" s="248">
        <f t="shared" si="35"/>
        <v>1</v>
      </c>
      <c r="AI83" s="248">
        <f>'Crisis Indicator Data'!AE80</f>
        <v>0</v>
      </c>
      <c r="AJ83" s="248">
        <f>'Crisis Indicator Data'!AF80</f>
        <v>1</v>
      </c>
      <c r="AK83" s="248">
        <f>'Crisis Indicator Data'!AG80</f>
        <v>3</v>
      </c>
      <c r="AL83" s="248">
        <f t="shared" si="36"/>
        <v>3</v>
      </c>
      <c r="AM83" s="241">
        <f t="shared" si="37"/>
        <v>2</v>
      </c>
      <c r="AN83" s="241">
        <f t="shared" si="38"/>
        <v>3.5</v>
      </c>
    </row>
    <row r="84" spans="1:40" ht="13.5" customHeight="1" x14ac:dyDescent="0.35">
      <c r="A84" s="146" t="str">
        <f>'Crisis Indicator Data'!A81</f>
        <v>Socioeconomic crisis in Nicaragua</v>
      </c>
      <c r="B84" s="147" t="str">
        <f>'Crisis Indicator Data'!B81</f>
        <v>Political and economic crisis</v>
      </c>
      <c r="C84" s="147" t="str">
        <f>'Crisis Indicator Data'!C81</f>
        <v>NIC001</v>
      </c>
      <c r="D84" s="147" t="str">
        <f>'Crisis Indicator Data'!D81</f>
        <v>Nicaragua</v>
      </c>
      <c r="E84" s="148" t="str">
        <f>'Crisis Indicator Data'!E81</f>
        <v>NIC</v>
      </c>
      <c r="F84" s="241">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2.9</v>
      </c>
      <c r="G84" s="241">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v>
      </c>
      <c r="H84" s="241">
        <f t="shared" si="26"/>
        <v>2.95</v>
      </c>
      <c r="I84" s="241">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1.3</v>
      </c>
      <c r="J84" s="241">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1.4</v>
      </c>
      <c r="K84" s="241">
        <f t="shared" si="27"/>
        <v>1.35</v>
      </c>
      <c r="L84" s="241">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v>
      </c>
      <c r="M84" s="241">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2.7</v>
      </c>
      <c r="N84" s="241">
        <f t="shared" si="28"/>
        <v>2.85</v>
      </c>
      <c r="O84" s="241">
        <f t="shared" si="29"/>
        <v>2.3833333333333333</v>
      </c>
      <c r="P84" s="241">
        <f>IF(B84="Regional crisis",VLOOKUP(C84,'Regional Crises'!$B$1:$R$69,12,FALSE),VLOOKUP(E84,'Country Indicator Data'!$B$4:$I$300,8,FALSE))</f>
        <v>6</v>
      </c>
      <c r="Q84" s="241">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2</v>
      </c>
      <c r="R84" s="241">
        <f t="shared" si="30"/>
        <v>4</v>
      </c>
      <c r="S84" s="241">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3.9</v>
      </c>
      <c r="T84" s="241">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3.7</v>
      </c>
      <c r="U84" s="241">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3.8</v>
      </c>
      <c r="V84" s="241">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241">
        <f t="shared" si="31"/>
        <v>3.7</v>
      </c>
      <c r="X84" s="241">
        <f t="shared" si="32"/>
        <v>3.4</v>
      </c>
      <c r="Y84" s="248">
        <f>IF('Core Indicators'!FC81="x","x",IF('Core Indicators'!FC81&gt;=5,5,IF('Core Indicators'!FC81&gt;=4,4,IF('Core Indicators'!FC81&gt;=3,3,IF('Core Indicators'!FC81&gt;=2,2,IF('Core Indicators'!FC81&gt;=1,1,0))))))</f>
        <v>1</v>
      </c>
      <c r="Z84" s="241">
        <f t="shared" si="33"/>
        <v>1</v>
      </c>
      <c r="AA84" s="248">
        <f>'Crisis Indicator Data'!Y81</f>
        <v>2</v>
      </c>
      <c r="AB84" s="248">
        <f>'Crisis Indicator Data'!Z81</f>
        <v>1</v>
      </c>
      <c r="AC84" s="248">
        <f>'Crisis Indicator Data'!AA81</f>
        <v>2</v>
      </c>
      <c r="AD84" s="248">
        <f>'Crisis Indicator Data'!AB81</f>
        <v>0</v>
      </c>
      <c r="AE84" s="248">
        <f t="shared" si="34"/>
        <v>2</v>
      </c>
      <c r="AF84" s="248">
        <f>'Crisis Indicator Data'!AC81</f>
        <v>2</v>
      </c>
      <c r="AG84" s="248">
        <f>'Crisis Indicator Data'!AD81</f>
        <v>2</v>
      </c>
      <c r="AH84" s="248">
        <f t="shared" si="35"/>
        <v>4</v>
      </c>
      <c r="AI84" s="248">
        <f>'Crisis Indicator Data'!AE81</f>
        <v>0</v>
      </c>
      <c r="AJ84" s="248">
        <f>'Crisis Indicator Data'!AF81</f>
        <v>0</v>
      </c>
      <c r="AK84" s="248">
        <f>'Crisis Indicator Data'!AG81</f>
        <v>3</v>
      </c>
      <c r="AL84" s="248">
        <f t="shared" si="36"/>
        <v>3</v>
      </c>
      <c r="AM84" s="241">
        <f t="shared" si="37"/>
        <v>3</v>
      </c>
      <c r="AN84" s="241">
        <f t="shared" si="38"/>
        <v>2</v>
      </c>
    </row>
    <row r="85" spans="1:40" ht="13.5" customHeight="1" x14ac:dyDescent="0.35">
      <c r="A85" s="146" t="str">
        <f>'Crisis Indicator Data'!A82</f>
        <v>Hurricane Eta and Iota in Nicaragua</v>
      </c>
      <c r="B85" s="147" t="str">
        <f>'Crisis Indicator Data'!B82</f>
        <v>Tropical cyclone</v>
      </c>
      <c r="C85" s="147" t="str">
        <f>'Crisis Indicator Data'!C82</f>
        <v>NIC002</v>
      </c>
      <c r="D85" s="147" t="str">
        <f>'Crisis Indicator Data'!D82</f>
        <v>Nicaragua</v>
      </c>
      <c r="E85" s="148" t="str">
        <f>'Crisis Indicator Data'!E82</f>
        <v>NIC</v>
      </c>
      <c r="F85" s="241">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2.9</v>
      </c>
      <c r="G85" s="241">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v>
      </c>
      <c r="H85" s="241">
        <f t="shared" si="26"/>
        <v>2.95</v>
      </c>
      <c r="I85" s="241">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1.3</v>
      </c>
      <c r="J85" s="241">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1.4</v>
      </c>
      <c r="K85" s="241">
        <f t="shared" si="27"/>
        <v>1.35</v>
      </c>
      <c r="L85" s="241">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v>
      </c>
      <c r="M85" s="241">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2.7</v>
      </c>
      <c r="N85" s="241">
        <f t="shared" si="28"/>
        <v>2.85</v>
      </c>
      <c r="O85" s="241">
        <f t="shared" si="29"/>
        <v>2.3833333333333333</v>
      </c>
      <c r="P85" s="241">
        <f>IF(B85="Regional crisis",VLOOKUP(C85,'Regional Crises'!$B$1:$R$69,12,FALSE),VLOOKUP(E85,'Country Indicator Data'!$B$4:$I$300,8,FALSE))</f>
        <v>6</v>
      </c>
      <c r="Q85" s="241">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2</v>
      </c>
      <c r="R85" s="241">
        <f t="shared" si="30"/>
        <v>4</v>
      </c>
      <c r="S85" s="241">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3.9</v>
      </c>
      <c r="T85" s="241">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3.7</v>
      </c>
      <c r="U85" s="241">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3.8</v>
      </c>
      <c r="V85" s="241">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241">
        <f t="shared" si="31"/>
        <v>3.7</v>
      </c>
      <c r="X85" s="241">
        <f t="shared" si="32"/>
        <v>3.4</v>
      </c>
      <c r="Y85" s="248">
        <f>IF('Core Indicators'!FC82="x","x",IF('Core Indicators'!FC82&gt;=5,5,IF('Core Indicators'!FC82&gt;=4,4,IF('Core Indicators'!FC82&gt;=3,3,IF('Core Indicators'!FC82&gt;=2,2,IF('Core Indicators'!FC82&gt;=1,1,0))))))</f>
        <v>3</v>
      </c>
      <c r="Z85" s="241">
        <f t="shared" si="33"/>
        <v>3</v>
      </c>
      <c r="AA85" s="248">
        <f>'Crisis Indicator Data'!Y82</f>
        <v>2</v>
      </c>
      <c r="AB85" s="248">
        <f>'Crisis Indicator Data'!Z82</f>
        <v>1</v>
      </c>
      <c r="AC85" s="248">
        <f>'Crisis Indicator Data'!AA82</f>
        <v>2</v>
      </c>
      <c r="AD85" s="248">
        <f>'Crisis Indicator Data'!AB82</f>
        <v>0</v>
      </c>
      <c r="AE85" s="248">
        <f t="shared" si="34"/>
        <v>2</v>
      </c>
      <c r="AF85" s="248">
        <f>'Crisis Indicator Data'!AC82</f>
        <v>2</v>
      </c>
      <c r="AG85" s="248">
        <f>'Crisis Indicator Data'!AD82</f>
        <v>2</v>
      </c>
      <c r="AH85" s="248">
        <f t="shared" si="35"/>
        <v>4</v>
      </c>
      <c r="AI85" s="248">
        <f>'Crisis Indicator Data'!AE82</f>
        <v>0</v>
      </c>
      <c r="AJ85" s="248">
        <f>'Crisis Indicator Data'!AF82</f>
        <v>0</v>
      </c>
      <c r="AK85" s="248">
        <f>'Crisis Indicator Data'!AG82</f>
        <v>3</v>
      </c>
      <c r="AL85" s="248">
        <f t="shared" si="36"/>
        <v>3</v>
      </c>
      <c r="AM85" s="241">
        <f t="shared" si="37"/>
        <v>3</v>
      </c>
      <c r="AN85" s="241">
        <f t="shared" si="38"/>
        <v>3</v>
      </c>
    </row>
    <row r="86" spans="1:40" ht="13.5" customHeight="1" x14ac:dyDescent="0.35">
      <c r="A86" s="146" t="str">
        <f>'Crisis Indicator Data'!A83</f>
        <v>Complex crisis in Pakistan</v>
      </c>
      <c r="B86" s="147" t="str">
        <f>'Crisis Indicator Data'!B83</f>
        <v>Complex crisis</v>
      </c>
      <c r="C86" s="147" t="str">
        <f>'Crisis Indicator Data'!C83</f>
        <v>PAK001</v>
      </c>
      <c r="D86" s="147" t="str">
        <f>'Crisis Indicator Data'!D83</f>
        <v>Pakistan</v>
      </c>
      <c r="E86" s="148" t="str">
        <f>'Crisis Indicator Data'!E83</f>
        <v>PAK</v>
      </c>
      <c r="F86" s="241">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3.9</v>
      </c>
      <c r="G86" s="241">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3.1</v>
      </c>
      <c r="H86" s="241">
        <f t="shared" si="26"/>
        <v>3.5</v>
      </c>
      <c r="I86" s="241">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3.2</v>
      </c>
      <c r="J86" s="241">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1.6</v>
      </c>
      <c r="K86" s="241">
        <f t="shared" si="27"/>
        <v>2.4000000000000004</v>
      </c>
      <c r="L86" s="241">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3.6</v>
      </c>
      <c r="M86" s="241">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0.8</v>
      </c>
      <c r="N86" s="241">
        <f t="shared" si="28"/>
        <v>2.2000000000000002</v>
      </c>
      <c r="O86" s="241">
        <f t="shared" si="29"/>
        <v>2.7000000000000006</v>
      </c>
      <c r="P86" s="241">
        <f>IF(B86="Regional crisis",VLOOKUP(C86,'Regional Crises'!$B$1:$R$69,12,FALSE),VLOOKUP(E86,'Country Indicator Data'!$B$4:$I$300,8,FALSE))</f>
        <v>6</v>
      </c>
      <c r="Q86" s="241">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4.0999999999999996</v>
      </c>
      <c r="R86" s="241">
        <f t="shared" si="30"/>
        <v>5.05</v>
      </c>
      <c r="S86" s="241">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3.4</v>
      </c>
      <c r="T86" s="241">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3.2</v>
      </c>
      <c r="U86" s="241">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3.4</v>
      </c>
      <c r="V86" s="241">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3.1</v>
      </c>
      <c r="W86" s="241">
        <f t="shared" si="31"/>
        <v>3.3</v>
      </c>
      <c r="X86" s="241">
        <f t="shared" si="32"/>
        <v>3.7</v>
      </c>
      <c r="Y86" s="248">
        <f>IF('Core Indicators'!FC83="x","x",IF('Core Indicators'!FC83&gt;=5,5,IF('Core Indicators'!FC83&gt;=4,4,IF('Core Indicators'!FC83&gt;=3,3,IF('Core Indicators'!FC83&gt;=2,2,IF('Core Indicators'!FC83&gt;=1,1,0))))))</f>
        <v>5</v>
      </c>
      <c r="Z86" s="241">
        <f t="shared" si="33"/>
        <v>5</v>
      </c>
      <c r="AA86" s="248">
        <f>'Crisis Indicator Data'!Y83</f>
        <v>2</v>
      </c>
      <c r="AB86" s="248">
        <f>'Crisis Indicator Data'!Z83</f>
        <v>2</v>
      </c>
      <c r="AC86" s="248">
        <f>'Crisis Indicator Data'!AA83</f>
        <v>2</v>
      </c>
      <c r="AD86" s="248">
        <f>'Crisis Indicator Data'!AB83</f>
        <v>2</v>
      </c>
      <c r="AE86" s="248">
        <f t="shared" si="34"/>
        <v>4</v>
      </c>
      <c r="AF86" s="248">
        <f>'Crisis Indicator Data'!AC83</f>
        <v>0</v>
      </c>
      <c r="AG86" s="248">
        <f>'Crisis Indicator Data'!AD83</f>
        <v>2</v>
      </c>
      <c r="AH86" s="248">
        <f t="shared" si="35"/>
        <v>2</v>
      </c>
      <c r="AI86" s="248">
        <f>'Crisis Indicator Data'!AE83</f>
        <v>2</v>
      </c>
      <c r="AJ86" s="248">
        <f>'Crisis Indicator Data'!AF83</f>
        <v>1</v>
      </c>
      <c r="AK86" s="248">
        <f>'Crisis Indicator Data'!AG83</f>
        <v>1</v>
      </c>
      <c r="AL86" s="248">
        <f t="shared" si="36"/>
        <v>3</v>
      </c>
      <c r="AM86" s="241">
        <f t="shared" si="37"/>
        <v>3</v>
      </c>
      <c r="AN86" s="241">
        <f t="shared" si="38"/>
        <v>4</v>
      </c>
    </row>
    <row r="87" spans="1:40" ht="13.5" customHeight="1" x14ac:dyDescent="0.35">
      <c r="A87" s="146" t="str">
        <f>'Crisis Indicator Data'!A84</f>
        <v>Kashmir conflict in Pakistan</v>
      </c>
      <c r="B87" s="147" t="str">
        <f>'Crisis Indicator Data'!B84</f>
        <v>Conflict</v>
      </c>
      <c r="C87" s="147" t="str">
        <f>'Crisis Indicator Data'!C84</f>
        <v>PAK004</v>
      </c>
      <c r="D87" s="147" t="str">
        <f>'Crisis Indicator Data'!D84</f>
        <v>Pakistan</v>
      </c>
      <c r="E87" s="148" t="str">
        <f>'Crisis Indicator Data'!E84</f>
        <v>PAK</v>
      </c>
      <c r="F87" s="241">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3.9</v>
      </c>
      <c r="G87" s="241">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3.1</v>
      </c>
      <c r="H87" s="241">
        <f t="shared" si="26"/>
        <v>3.5</v>
      </c>
      <c r="I87" s="241">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3.2</v>
      </c>
      <c r="J87" s="241">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1.6</v>
      </c>
      <c r="K87" s="241">
        <f t="shared" si="27"/>
        <v>2.4000000000000004</v>
      </c>
      <c r="L87" s="241">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3.6</v>
      </c>
      <c r="M87" s="241">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0.8</v>
      </c>
      <c r="N87" s="241">
        <f t="shared" si="28"/>
        <v>2.2000000000000002</v>
      </c>
      <c r="O87" s="241">
        <f t="shared" si="29"/>
        <v>2.7000000000000006</v>
      </c>
      <c r="P87" s="241">
        <f>IF(B87="Regional crisis",VLOOKUP(C87,'Regional Crises'!$B$1:$R$69,12,FALSE),VLOOKUP(E87,'Country Indicator Data'!$B$4:$I$300,8,FALSE))</f>
        <v>6</v>
      </c>
      <c r="Q87" s="241">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4.0999999999999996</v>
      </c>
      <c r="R87" s="241">
        <f t="shared" si="30"/>
        <v>5.05</v>
      </c>
      <c r="S87" s="241">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3.4</v>
      </c>
      <c r="T87" s="241">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3.2</v>
      </c>
      <c r="U87" s="241">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3.4</v>
      </c>
      <c r="V87" s="241">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3.1</v>
      </c>
      <c r="W87" s="241">
        <f t="shared" si="31"/>
        <v>3.3</v>
      </c>
      <c r="X87" s="241">
        <f t="shared" si="32"/>
        <v>3.7</v>
      </c>
      <c r="Y87" s="248">
        <f>IF('Core Indicators'!FC84="x","x",IF('Core Indicators'!FC84&gt;=5,5,IF('Core Indicators'!FC84&gt;=4,4,IF('Core Indicators'!FC84&gt;=3,3,IF('Core Indicators'!FC84&gt;=2,2,IF('Core Indicators'!FC84&gt;=1,1,0))))))</f>
        <v>3</v>
      </c>
      <c r="Z87" s="241">
        <f t="shared" si="33"/>
        <v>3</v>
      </c>
      <c r="AA87" s="248">
        <f>'Crisis Indicator Data'!Y84</f>
        <v>2</v>
      </c>
      <c r="AB87" s="248">
        <f>'Crisis Indicator Data'!Z84</f>
        <v>1</v>
      </c>
      <c r="AC87" s="248">
        <f>'Crisis Indicator Data'!AA84</f>
        <v>1</v>
      </c>
      <c r="AD87" s="248">
        <f>'Crisis Indicator Data'!AB84</f>
        <v>2</v>
      </c>
      <c r="AE87" s="248">
        <f t="shared" si="34"/>
        <v>3</v>
      </c>
      <c r="AF87" s="248">
        <f>'Crisis Indicator Data'!AC84</f>
        <v>0</v>
      </c>
      <c r="AG87" s="248">
        <f>'Crisis Indicator Data'!AD84</f>
        <v>2</v>
      </c>
      <c r="AH87" s="248">
        <f t="shared" si="35"/>
        <v>2</v>
      </c>
      <c r="AI87" s="248">
        <f>'Crisis Indicator Data'!AE84</f>
        <v>0</v>
      </c>
      <c r="AJ87" s="248">
        <f>'Crisis Indicator Data'!AF84</f>
        <v>1</v>
      </c>
      <c r="AK87" s="248">
        <f>'Crisis Indicator Data'!AG84</f>
        <v>1</v>
      </c>
      <c r="AL87" s="248">
        <f t="shared" si="36"/>
        <v>2</v>
      </c>
      <c r="AM87" s="241">
        <f t="shared" si="37"/>
        <v>2</v>
      </c>
      <c r="AN87" s="241">
        <f t="shared" si="38"/>
        <v>2.5</v>
      </c>
    </row>
    <row r="88" spans="1:40" ht="13.5" customHeight="1" x14ac:dyDescent="0.35">
      <c r="A88" s="146" t="str">
        <f>'Crisis Indicator Data'!A85</f>
        <v>Venezuela displacement in Peru</v>
      </c>
      <c r="B88" s="147" t="str">
        <f>'Crisis Indicator Data'!B85</f>
        <v>International displacement</v>
      </c>
      <c r="C88" s="147" t="str">
        <f>'Crisis Indicator Data'!C85</f>
        <v>PER002</v>
      </c>
      <c r="D88" s="147" t="str">
        <f>'Crisis Indicator Data'!D85</f>
        <v>Peru</v>
      </c>
      <c r="E88" s="148" t="str">
        <f>'Crisis Indicator Data'!E85</f>
        <v>PER</v>
      </c>
      <c r="F88" s="241">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1.8</v>
      </c>
      <c r="G88" s="241">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1.7</v>
      </c>
      <c r="H88" s="241">
        <f t="shared" si="26"/>
        <v>1.75</v>
      </c>
      <c r="I88" s="241">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v>
      </c>
      <c r="J88" s="241">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4.5</v>
      </c>
      <c r="K88" s="241">
        <f t="shared" si="27"/>
        <v>3.75</v>
      </c>
      <c r="L88" s="241">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2.5</v>
      </c>
      <c r="M88" s="241">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2.1</v>
      </c>
      <c r="N88" s="241">
        <f t="shared" si="28"/>
        <v>2.2999999999999998</v>
      </c>
      <c r="O88" s="241">
        <f t="shared" si="29"/>
        <v>2.6</v>
      </c>
      <c r="P88" s="241">
        <f>IF(B88="Regional crisis",VLOOKUP(C88,'Regional Crises'!$B$1:$R$69,12,FALSE),VLOOKUP(E88,'Country Indicator Data'!$B$4:$I$300,8,FALSE))</f>
        <v>6</v>
      </c>
      <c r="Q88" s="241">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0.7</v>
      </c>
      <c r="R88" s="241">
        <f t="shared" si="30"/>
        <v>3.35</v>
      </c>
      <c r="S88" s="241">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3.2</v>
      </c>
      <c r="T88" s="241">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v>
      </c>
      <c r="U88" s="241">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1.9</v>
      </c>
      <c r="V88" s="241">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1.4</v>
      </c>
      <c r="W88" s="241">
        <f t="shared" si="31"/>
        <v>2.4</v>
      </c>
      <c r="X88" s="241">
        <f t="shared" si="32"/>
        <v>2.8</v>
      </c>
      <c r="Y88" s="248">
        <f>IF('Core Indicators'!FC85="x","x",IF('Core Indicators'!FC85&gt;=5,5,IF('Core Indicators'!FC85&gt;=4,4,IF('Core Indicators'!FC85&gt;=3,3,IF('Core Indicators'!FC85&gt;=2,2,IF('Core Indicators'!FC85&gt;=1,1,0))))))</f>
        <v>2</v>
      </c>
      <c r="Z88" s="241">
        <f t="shared" si="33"/>
        <v>2</v>
      </c>
      <c r="AA88" s="248">
        <f>'Crisis Indicator Data'!Y85</f>
        <v>0</v>
      </c>
      <c r="AB88" s="248">
        <f>'Crisis Indicator Data'!Z85</f>
        <v>0</v>
      </c>
      <c r="AC88" s="248">
        <f>'Crisis Indicator Data'!AA85</f>
        <v>0</v>
      </c>
      <c r="AD88" s="248">
        <f>'Crisis Indicator Data'!AB85</f>
        <v>0</v>
      </c>
      <c r="AE88" s="248">
        <f t="shared" si="34"/>
        <v>0</v>
      </c>
      <c r="AF88" s="248">
        <f>'Crisis Indicator Data'!AC85</f>
        <v>0</v>
      </c>
      <c r="AG88" s="248">
        <f>'Crisis Indicator Data'!AD85</f>
        <v>2</v>
      </c>
      <c r="AH88" s="248">
        <f t="shared" si="35"/>
        <v>2</v>
      </c>
      <c r="AI88" s="248">
        <f>'Crisis Indicator Data'!AE85</f>
        <v>0</v>
      </c>
      <c r="AJ88" s="248">
        <f>'Crisis Indicator Data'!AF85</f>
        <v>1</v>
      </c>
      <c r="AK88" s="248">
        <f>'Crisis Indicator Data'!AG85</f>
        <v>2</v>
      </c>
      <c r="AL88" s="248">
        <f t="shared" si="36"/>
        <v>3</v>
      </c>
      <c r="AM88" s="241">
        <f t="shared" si="37"/>
        <v>2</v>
      </c>
      <c r="AN88" s="241">
        <f t="shared" si="38"/>
        <v>2</v>
      </c>
    </row>
    <row r="89" spans="1:40" ht="13.5" customHeight="1" x14ac:dyDescent="0.35">
      <c r="A89" s="146" t="str">
        <f>'Crisis Indicator Data'!A86</f>
        <v>Mindanao conflict</v>
      </c>
      <c r="B89" s="147" t="str">
        <f>'Crisis Indicator Data'!B86</f>
        <v>Conflict</v>
      </c>
      <c r="C89" s="147" t="str">
        <f>'Crisis Indicator Data'!C86</f>
        <v>PHL003</v>
      </c>
      <c r="D89" s="147" t="str">
        <f>'Crisis Indicator Data'!D86</f>
        <v>Philippines</v>
      </c>
      <c r="E89" s="148" t="str">
        <f>'Crisis Indicator Data'!E86</f>
        <v>PHL</v>
      </c>
      <c r="F89" s="241">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1.8</v>
      </c>
      <c r="G89" s="241">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2.1</v>
      </c>
      <c r="H89" s="241">
        <f t="shared" si="26"/>
        <v>1.9500000000000002</v>
      </c>
      <c r="I89" s="241">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1.3</v>
      </c>
      <c r="J89" s="241">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1.4</v>
      </c>
      <c r="K89" s="241">
        <f t="shared" si="27"/>
        <v>1.35</v>
      </c>
      <c r="L89" s="241">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2.8</v>
      </c>
      <c r="M89" s="241">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2.2000000000000002</v>
      </c>
      <c r="N89" s="241">
        <f t="shared" si="28"/>
        <v>2.5</v>
      </c>
      <c r="O89" s="241">
        <f t="shared" si="29"/>
        <v>1.9333333333333336</v>
      </c>
      <c r="P89" s="241">
        <f>IF(B89="Regional crisis",VLOOKUP(C89,'Regional Crises'!$B$1:$R$69,12,FALSE),VLOOKUP(E89,'Country Indicator Data'!$B$4:$I$300,8,FALSE))</f>
        <v>8</v>
      </c>
      <c r="Q89" s="241">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v>
      </c>
      <c r="R89" s="241">
        <f t="shared" si="30"/>
        <v>6</v>
      </c>
      <c r="S89" s="241">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3.3</v>
      </c>
      <c r="T89" s="241">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41">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2.6</v>
      </c>
      <c r="V89" s="241">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2.1</v>
      </c>
      <c r="W89" s="241">
        <f t="shared" si="31"/>
        <v>2.8</v>
      </c>
      <c r="X89" s="241">
        <f t="shared" si="32"/>
        <v>3.6</v>
      </c>
      <c r="Y89" s="248">
        <f>IF('Core Indicators'!FC86="x","x",IF('Core Indicators'!FC86&gt;=5,5,IF('Core Indicators'!FC86&gt;=4,4,IF('Core Indicators'!FC86&gt;=3,3,IF('Core Indicators'!FC86&gt;=2,2,IF('Core Indicators'!FC86&gt;=1,1,0))))))</f>
        <v>4</v>
      </c>
      <c r="Z89" s="241">
        <f t="shared" si="33"/>
        <v>4</v>
      </c>
      <c r="AA89" s="248">
        <f>'Crisis Indicator Data'!Y86</f>
        <v>0</v>
      </c>
      <c r="AB89" s="248">
        <f>'Crisis Indicator Data'!Z86</f>
        <v>1</v>
      </c>
      <c r="AC89" s="248">
        <f>'Crisis Indicator Data'!AA86</f>
        <v>0</v>
      </c>
      <c r="AD89" s="248">
        <f>'Crisis Indicator Data'!AB86</f>
        <v>0</v>
      </c>
      <c r="AE89" s="248">
        <f t="shared" si="34"/>
        <v>1</v>
      </c>
      <c r="AF89" s="248">
        <f>'Crisis Indicator Data'!AC86</f>
        <v>0</v>
      </c>
      <c r="AG89" s="248">
        <f>'Crisis Indicator Data'!AD86</f>
        <v>1</v>
      </c>
      <c r="AH89" s="248">
        <f t="shared" si="35"/>
        <v>1</v>
      </c>
      <c r="AI89" s="248">
        <f>'Crisis Indicator Data'!AE86</f>
        <v>2</v>
      </c>
      <c r="AJ89" s="248">
        <f>'Crisis Indicator Data'!AF86</f>
        <v>1</v>
      </c>
      <c r="AK89" s="248">
        <f>'Crisis Indicator Data'!AG86</f>
        <v>2</v>
      </c>
      <c r="AL89" s="248">
        <f t="shared" si="36"/>
        <v>4</v>
      </c>
      <c r="AM89" s="241">
        <f t="shared" si="37"/>
        <v>2</v>
      </c>
      <c r="AN89" s="241">
        <f t="shared" si="38"/>
        <v>3</v>
      </c>
    </row>
    <row r="90" spans="1:40" ht="13.5" customHeight="1" x14ac:dyDescent="0.35">
      <c r="A90" s="146" t="str">
        <f>'Crisis Indicator Data'!A87</f>
        <v>Complex crisis in DPRK</v>
      </c>
      <c r="B90" s="147" t="str">
        <f>'Crisis Indicator Data'!B87</f>
        <v>Complex crisis</v>
      </c>
      <c r="C90" s="147" t="str">
        <f>'Crisis Indicator Data'!C87</f>
        <v>PRK001</v>
      </c>
      <c r="D90" s="147" t="str">
        <f>'Crisis Indicator Data'!D87</f>
        <v>DPRK</v>
      </c>
      <c r="E90" s="148" t="str">
        <f>'Crisis Indicator Data'!E87</f>
        <v>PRK</v>
      </c>
      <c r="F90" s="241">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241">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3.7</v>
      </c>
      <c r="H90" s="241">
        <f t="shared" si="26"/>
        <v>4.3499999999999996</v>
      </c>
      <c r="I90" s="241">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0</v>
      </c>
      <c r="J90" s="241">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241">
        <f t="shared" si="27"/>
        <v>0</v>
      </c>
      <c r="L90" s="241" t="str">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x</v>
      </c>
      <c r="M90" s="241" t="str">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x</v>
      </c>
      <c r="N90" s="241" t="str">
        <f t="shared" si="28"/>
        <v>x</v>
      </c>
      <c r="O90" s="241">
        <f t="shared" si="29"/>
        <v>2.1749999999999998</v>
      </c>
      <c r="P90" s="241">
        <f>IF(B90="Regional crisis",VLOOKUP(C90,'Regional Crises'!$B$1:$R$69,12,FALSE),VLOOKUP(E90,'Country Indicator Data'!$B$4:$I$300,8,FALSE))</f>
        <v>4</v>
      </c>
      <c r="Q90" s="241">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1.6</v>
      </c>
      <c r="R90" s="241">
        <f t="shared" si="30"/>
        <v>2.8</v>
      </c>
      <c r="S90" s="241">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4.2</v>
      </c>
      <c r="T90" s="241">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4.2</v>
      </c>
      <c r="U90" s="241">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4.4000000000000004</v>
      </c>
      <c r="V90" s="241">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4.9000000000000004</v>
      </c>
      <c r="W90" s="241">
        <f t="shared" si="31"/>
        <v>4.4000000000000004</v>
      </c>
      <c r="X90" s="241">
        <f t="shared" si="32"/>
        <v>3.1</v>
      </c>
      <c r="Y90" s="248">
        <f>IF('Core Indicators'!FC87="x","x",IF('Core Indicators'!FC87&gt;=5,5,IF('Core Indicators'!FC87&gt;=4,4,IF('Core Indicators'!FC87&gt;=3,3,IF('Core Indicators'!FC87&gt;=2,2,IF('Core Indicators'!FC87&gt;=1,1,0))))))</f>
        <v>1</v>
      </c>
      <c r="Z90" s="241">
        <f t="shared" si="33"/>
        <v>1</v>
      </c>
      <c r="AA90" s="248">
        <f>'Crisis Indicator Data'!Y87</f>
        <v>2</v>
      </c>
      <c r="AB90" s="248">
        <f>'Crisis Indicator Data'!Z87</f>
        <v>2</v>
      </c>
      <c r="AC90" s="248">
        <f>'Crisis Indicator Data'!AA87</f>
        <v>2</v>
      </c>
      <c r="AD90" s="248">
        <f>'Crisis Indicator Data'!AB87</f>
        <v>0</v>
      </c>
      <c r="AE90" s="248">
        <f t="shared" si="34"/>
        <v>3</v>
      </c>
      <c r="AF90" s="248">
        <f>'Crisis Indicator Data'!AC87</f>
        <v>3</v>
      </c>
      <c r="AG90" s="248">
        <f>'Crisis Indicator Data'!AD87</f>
        <v>3</v>
      </c>
      <c r="AH90" s="248">
        <f t="shared" si="35"/>
        <v>5</v>
      </c>
      <c r="AI90" s="248">
        <f>'Crisis Indicator Data'!AE87</f>
        <v>0</v>
      </c>
      <c r="AJ90" s="248">
        <f>'Crisis Indicator Data'!AF87</f>
        <v>0</v>
      </c>
      <c r="AK90" s="248">
        <f>'Crisis Indicator Data'!AG87</f>
        <v>2</v>
      </c>
      <c r="AL90" s="248">
        <f t="shared" si="36"/>
        <v>2</v>
      </c>
      <c r="AM90" s="241">
        <f t="shared" si="37"/>
        <v>3</v>
      </c>
      <c r="AN90" s="241">
        <f t="shared" si="38"/>
        <v>2</v>
      </c>
    </row>
    <row r="91" spans="1:40" ht="13.5" customHeight="1" x14ac:dyDescent="0.35">
      <c r="A91" s="146" t="str">
        <f>'Crisis Indicator Data'!A88</f>
        <v>Conflict in Palestine</v>
      </c>
      <c r="B91" s="147" t="str">
        <f>'Crisis Indicator Data'!B88</f>
        <v>Conflict</v>
      </c>
      <c r="C91" s="147" t="str">
        <f>'Crisis Indicator Data'!C88</f>
        <v>PSE002</v>
      </c>
      <c r="D91" s="147" t="str">
        <f>'Crisis Indicator Data'!D88</f>
        <v>Palestine</v>
      </c>
      <c r="E91" s="148" t="str">
        <f>'Crisis Indicator Data'!E88</f>
        <v>PSE</v>
      </c>
      <c r="F91" s="241" t="str">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x</v>
      </c>
      <c r="G91" s="241" t="str">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x</v>
      </c>
      <c r="H91" s="241" t="str">
        <f t="shared" si="26"/>
        <v>x</v>
      </c>
      <c r="I91" s="241">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0</v>
      </c>
      <c r="J91" s="241">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v>
      </c>
      <c r="K91" s="241">
        <f t="shared" si="27"/>
        <v>0</v>
      </c>
      <c r="L91" s="241" t="str">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x</v>
      </c>
      <c r="M91" s="241">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1.1000000000000001</v>
      </c>
      <c r="N91" s="241">
        <f t="shared" si="28"/>
        <v>1.1000000000000001</v>
      </c>
      <c r="O91" s="241">
        <f t="shared" si="29"/>
        <v>0.55000000000000004</v>
      </c>
      <c r="P91" s="241">
        <f>IF(B91="Regional crisis",VLOOKUP(C91,'Regional Crises'!$B$1:$R$69,12,FALSE),VLOOKUP(E91,'Country Indicator Data'!$B$4:$I$300,8,FALSE))</f>
        <v>6</v>
      </c>
      <c r="Q91" s="241">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3.6</v>
      </c>
      <c r="R91" s="241">
        <f t="shared" si="30"/>
        <v>4.8</v>
      </c>
      <c r="S91" s="241" t="str">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x</v>
      </c>
      <c r="T91" s="241">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v>
      </c>
      <c r="U91" s="241" t="str">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x</v>
      </c>
      <c r="V91" s="241">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4.5</v>
      </c>
      <c r="W91" s="241">
        <f t="shared" si="31"/>
        <v>3.8</v>
      </c>
      <c r="X91" s="241">
        <f t="shared" si="32"/>
        <v>3.1</v>
      </c>
      <c r="Y91" s="248">
        <f>IF('Core Indicators'!FC88="x","x",IF('Core Indicators'!FC88&gt;=5,5,IF('Core Indicators'!FC88&gt;=4,4,IF('Core Indicators'!FC88&gt;=3,3,IF('Core Indicators'!FC88&gt;=2,2,IF('Core Indicators'!FC88&gt;=1,1,0))))))</f>
        <v>4</v>
      </c>
      <c r="Z91" s="241">
        <f t="shared" si="33"/>
        <v>4</v>
      </c>
      <c r="AA91" s="248">
        <f>'Crisis Indicator Data'!Y88</f>
        <v>2</v>
      </c>
      <c r="AB91" s="248">
        <f>'Crisis Indicator Data'!Z88</f>
        <v>3</v>
      </c>
      <c r="AC91" s="248">
        <f>'Crisis Indicator Data'!AA88</f>
        <v>3</v>
      </c>
      <c r="AD91" s="248">
        <f>'Crisis Indicator Data'!AB88</f>
        <v>0</v>
      </c>
      <c r="AE91" s="248">
        <f t="shared" si="34"/>
        <v>4</v>
      </c>
      <c r="AF91" s="248">
        <f>'Crisis Indicator Data'!AC88</f>
        <v>3</v>
      </c>
      <c r="AG91" s="248">
        <f>'Crisis Indicator Data'!AD88</f>
        <v>3</v>
      </c>
      <c r="AH91" s="248">
        <f t="shared" si="35"/>
        <v>5</v>
      </c>
      <c r="AI91" s="248">
        <f>'Crisis Indicator Data'!AE88</f>
        <v>2</v>
      </c>
      <c r="AJ91" s="248">
        <f>'Crisis Indicator Data'!AF88</f>
        <v>2</v>
      </c>
      <c r="AK91" s="248">
        <f>'Crisis Indicator Data'!AG88</f>
        <v>3</v>
      </c>
      <c r="AL91" s="248">
        <f t="shared" si="36"/>
        <v>5</v>
      </c>
      <c r="AM91" s="241">
        <f t="shared" si="37"/>
        <v>5</v>
      </c>
      <c r="AN91" s="241">
        <f t="shared" si="38"/>
        <v>4.5</v>
      </c>
    </row>
    <row r="92" spans="1:40" ht="13.5" customHeight="1" x14ac:dyDescent="0.35">
      <c r="A92" s="146" t="str">
        <f>'Crisis Indicator Data'!A89</f>
        <v>Regional Boko Haram Crisis</v>
      </c>
      <c r="B92" s="147" t="str">
        <f>'Crisis Indicator Data'!B89</f>
        <v>Regional crisis</v>
      </c>
      <c r="C92" s="147" t="str">
        <f>'Crisis Indicator Data'!C89</f>
        <v>REG001</v>
      </c>
      <c r="D92" s="147" t="str">
        <f>'Crisis Indicator Data'!D89</f>
        <v>Nigeria,Niger,Chad,Cameroon</v>
      </c>
      <c r="E92" s="148" t="str">
        <f>'Crisis Indicator Data'!E89</f>
        <v>NGA,NER,TCD,CMR</v>
      </c>
      <c r="F92" s="241">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2.8</v>
      </c>
      <c r="G92" s="241">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2.7</v>
      </c>
      <c r="H92" s="241">
        <f t="shared" si="26"/>
        <v>2.75</v>
      </c>
      <c r="I92" s="241">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v>
      </c>
      <c r="J92" s="241">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0.8</v>
      </c>
      <c r="K92" s="241">
        <f t="shared" si="27"/>
        <v>2.4</v>
      </c>
      <c r="L92" s="241">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4.3</v>
      </c>
      <c r="M92" s="241">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1.9</v>
      </c>
      <c r="N92" s="241">
        <f t="shared" si="28"/>
        <v>3.0999999999999996</v>
      </c>
      <c r="O92" s="241">
        <f t="shared" si="29"/>
        <v>2.75</v>
      </c>
      <c r="P92" s="241">
        <f>IF(B92="Regional crisis",VLOOKUP(C92,'Regional Crises'!$B$1:$R$69,12,FALSE),VLOOKUP(E92,'Country Indicator Data'!$B$4:$I$300,8,FALSE))</f>
        <v>8.5</v>
      </c>
      <c r="Q92" s="241">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241">
        <f t="shared" si="30"/>
        <v>6.75</v>
      </c>
      <c r="S92" s="241">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241">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241">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v>
      </c>
      <c r="V92" s="241">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3.4</v>
      </c>
      <c r="W92" s="241">
        <f t="shared" si="31"/>
        <v>3.4</v>
      </c>
      <c r="X92" s="241">
        <f t="shared" si="32"/>
        <v>4.3</v>
      </c>
      <c r="Y92" s="248">
        <f>IF('Core Indicators'!FC89="x","x",IF('Core Indicators'!FC89&gt;=5,5,IF('Core Indicators'!FC89&gt;=4,4,IF('Core Indicators'!FC89&gt;=3,3,IF('Core Indicators'!FC89&gt;=2,2,IF('Core Indicators'!FC89&gt;=1,1,0))))))</f>
        <v>5</v>
      </c>
      <c r="Z92" s="241">
        <f t="shared" si="33"/>
        <v>5</v>
      </c>
      <c r="AA92" s="248">
        <f>'Crisis Indicator Data'!Y89</f>
        <v>1</v>
      </c>
      <c r="AB92" s="248">
        <f>'Crisis Indicator Data'!Z89</f>
        <v>3</v>
      </c>
      <c r="AC92" s="248">
        <f>'Crisis Indicator Data'!AA89</f>
        <v>3</v>
      </c>
      <c r="AD92" s="248">
        <f>'Crisis Indicator Data'!AB89</f>
        <v>1</v>
      </c>
      <c r="AE92" s="248">
        <f t="shared" si="34"/>
        <v>4</v>
      </c>
      <c r="AF92" s="248">
        <f>'Crisis Indicator Data'!AC89</f>
        <v>2</v>
      </c>
      <c r="AG92" s="248">
        <f>'Crisis Indicator Data'!AD89</f>
        <v>3</v>
      </c>
      <c r="AH92" s="248">
        <f t="shared" si="35"/>
        <v>5</v>
      </c>
      <c r="AI92" s="248">
        <f>'Crisis Indicator Data'!AE89</f>
        <v>3</v>
      </c>
      <c r="AJ92" s="248">
        <f>'Crisis Indicator Data'!AF89</f>
        <v>2</v>
      </c>
      <c r="AK92" s="248">
        <f>'Crisis Indicator Data'!AG89</f>
        <v>3</v>
      </c>
      <c r="AL92" s="248">
        <f t="shared" si="36"/>
        <v>5</v>
      </c>
      <c r="AM92" s="241">
        <f t="shared" si="37"/>
        <v>5</v>
      </c>
      <c r="AN92" s="241">
        <f t="shared" si="38"/>
        <v>5</v>
      </c>
    </row>
    <row r="93" spans="1:40" ht="13.5" customHeight="1" x14ac:dyDescent="0.35">
      <c r="A93" s="146" t="str">
        <f>'Crisis Indicator Data'!A90</f>
        <v>Venezuela Regional Crisis</v>
      </c>
      <c r="B93" s="147" t="str">
        <f>'Crisis Indicator Data'!B90</f>
        <v>Regional crisis</v>
      </c>
      <c r="C93" s="147" t="str">
        <f>'Crisis Indicator Data'!C90</f>
        <v>REG002</v>
      </c>
      <c r="D93" s="147" t="str">
        <f>'Crisis Indicator Data'!D90</f>
        <v>Venezuela,Brazil,Colombia,Ecuador,Peru,Trinidad and Tobago</v>
      </c>
      <c r="E93" s="148" t="str">
        <f>'Crisis Indicator Data'!E90</f>
        <v>VEN,BRA,COL,ECU,PER,TTO</v>
      </c>
      <c r="F93" s="241">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1.5</v>
      </c>
      <c r="G93" s="241">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1.7</v>
      </c>
      <c r="H93" s="241">
        <f t="shared" si="26"/>
        <v>1.6</v>
      </c>
      <c r="I93" s="241">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2.4</v>
      </c>
      <c r="J93" s="241">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2.7</v>
      </c>
      <c r="K93" s="241">
        <f t="shared" si="27"/>
        <v>2.5499999999999998</v>
      </c>
      <c r="L93" s="241">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2.6</v>
      </c>
      <c r="M93" s="241">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2.6</v>
      </c>
      <c r="N93" s="241">
        <f t="shared" si="28"/>
        <v>2.6</v>
      </c>
      <c r="O93" s="241">
        <f t="shared" si="29"/>
        <v>2.25</v>
      </c>
      <c r="P93" s="241">
        <f>IF(B93="Regional crisis",VLOOKUP(C93,'Regional Crises'!$B$1:$R$69,12,FALSE),VLOOKUP(E93,'Country Indicator Data'!$B$4:$I$300,8,FALSE))</f>
        <v>6</v>
      </c>
      <c r="Q93" s="241" t="str">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x</v>
      </c>
      <c r="R93" s="241">
        <f t="shared" si="30"/>
        <v>6</v>
      </c>
      <c r="S93" s="241">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3.3</v>
      </c>
      <c r="T93" s="241">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3.2</v>
      </c>
      <c r="U93" s="241">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v>
      </c>
      <c r="V93" s="241">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1.9</v>
      </c>
      <c r="W93" s="241">
        <f t="shared" si="31"/>
        <v>2.6</v>
      </c>
      <c r="X93" s="241">
        <f t="shared" si="32"/>
        <v>3.6</v>
      </c>
      <c r="Y93" s="248">
        <f>IF('Core Indicators'!FC90="x","x",IF('Core Indicators'!FC90&gt;=5,5,IF('Core Indicators'!FC90&gt;=4,4,IF('Core Indicators'!FC90&gt;=3,3,IF('Core Indicators'!FC90&gt;=2,2,IF('Core Indicators'!FC90&gt;=1,1,0))))))</f>
        <v>4</v>
      </c>
      <c r="Z93" s="241">
        <f t="shared" si="33"/>
        <v>4</v>
      </c>
      <c r="AA93" s="248">
        <f>'Crisis Indicator Data'!Y90</f>
        <v>0</v>
      </c>
      <c r="AB93" s="248">
        <f>'Crisis Indicator Data'!Z90</f>
        <v>2</v>
      </c>
      <c r="AC93" s="248">
        <f>'Crisis Indicator Data'!AA90</f>
        <v>0</v>
      </c>
      <c r="AD93" s="248">
        <f>'Crisis Indicator Data'!AB90</f>
        <v>2</v>
      </c>
      <c r="AE93" s="248">
        <f t="shared" si="34"/>
        <v>2</v>
      </c>
      <c r="AF93" s="248">
        <f>'Crisis Indicator Data'!AC90</f>
        <v>0</v>
      </c>
      <c r="AG93" s="248">
        <f>'Crisis Indicator Data'!AD90</f>
        <v>3</v>
      </c>
      <c r="AH93" s="248">
        <f t="shared" si="35"/>
        <v>3</v>
      </c>
      <c r="AI93" s="248">
        <f>'Crisis Indicator Data'!AE90</f>
        <v>1</v>
      </c>
      <c r="AJ93" s="248">
        <f>'Crisis Indicator Data'!AF90</f>
        <v>2</v>
      </c>
      <c r="AK93" s="248">
        <f>'Crisis Indicator Data'!AG90</f>
        <v>3</v>
      </c>
      <c r="AL93" s="248">
        <f t="shared" si="36"/>
        <v>4</v>
      </c>
      <c r="AM93" s="241">
        <f t="shared" si="37"/>
        <v>3</v>
      </c>
      <c r="AN93" s="241">
        <f t="shared" si="38"/>
        <v>3.5</v>
      </c>
    </row>
    <row r="94" spans="1:40" ht="13.5" customHeight="1" x14ac:dyDescent="0.35">
      <c r="A94" s="146" t="str">
        <f>'Crisis Indicator Data'!A91</f>
        <v>Regional Kashmir conflict</v>
      </c>
      <c r="B94" s="147" t="str">
        <f>'Crisis Indicator Data'!B91</f>
        <v>Regional crisis</v>
      </c>
      <c r="C94" s="147" t="str">
        <f>'Crisis Indicator Data'!C91</f>
        <v>REG003</v>
      </c>
      <c r="D94" s="147" t="str">
        <f>'Crisis Indicator Data'!D91</f>
        <v>India,Pakistan</v>
      </c>
      <c r="E94" s="148" t="str">
        <f>'Crisis Indicator Data'!E91</f>
        <v>IND,PAK</v>
      </c>
      <c r="F94" s="241">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3.2</v>
      </c>
      <c r="G94" s="241">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241">
        <f t="shared" si="26"/>
        <v>2.75</v>
      </c>
      <c r="I94" s="241">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3.8</v>
      </c>
      <c r="J94" s="241">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0.8</v>
      </c>
      <c r="K94" s="241">
        <f t="shared" si="27"/>
        <v>2.2999999999999998</v>
      </c>
      <c r="L94" s="241">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3.5</v>
      </c>
      <c r="M94" s="241">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1.1000000000000001</v>
      </c>
      <c r="N94" s="241">
        <f t="shared" si="28"/>
        <v>2.2999999999999998</v>
      </c>
      <c r="O94" s="241">
        <f t="shared" si="29"/>
        <v>2.4499999999999997</v>
      </c>
      <c r="P94" s="241">
        <f>IF(B94="Regional crisis",VLOOKUP(C94,'Regional Crises'!$B$1:$R$69,12,FALSE),VLOOKUP(E94,'Country Indicator Data'!$B$4:$I$300,8,FALSE))</f>
        <v>6</v>
      </c>
      <c r="Q94" s="241">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3.1</v>
      </c>
      <c r="R94" s="241">
        <f t="shared" si="30"/>
        <v>4.55</v>
      </c>
      <c r="S94" s="241">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3.2</v>
      </c>
      <c r="T94" s="241">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2.8</v>
      </c>
      <c r="U94" s="241">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241">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2.2999999999999998</v>
      </c>
      <c r="W94" s="241">
        <f t="shared" si="31"/>
        <v>2.7</v>
      </c>
      <c r="X94" s="241">
        <f t="shared" si="32"/>
        <v>3.2</v>
      </c>
      <c r="Y94" s="248">
        <f>IF('Core Indicators'!FC91="x","x",IF('Core Indicators'!FC91&gt;=5,5,IF('Core Indicators'!FC91&gt;=4,4,IF('Core Indicators'!FC91&gt;=3,3,IF('Core Indicators'!FC91&gt;=2,2,IF('Core Indicators'!FC91&gt;=1,1,0))))))</f>
        <v>3</v>
      </c>
      <c r="Z94" s="241">
        <f t="shared" si="33"/>
        <v>3</v>
      </c>
      <c r="AA94" s="248">
        <f>'Crisis Indicator Data'!Y91</f>
        <v>2</v>
      </c>
      <c r="AB94" s="248">
        <f>'Crisis Indicator Data'!Z91</f>
        <v>1</v>
      </c>
      <c r="AC94" s="248">
        <f>'Crisis Indicator Data'!AA91</f>
        <v>2</v>
      </c>
      <c r="AD94" s="248">
        <f>'Crisis Indicator Data'!AB91</f>
        <v>2</v>
      </c>
      <c r="AE94" s="248">
        <f t="shared" si="34"/>
        <v>3</v>
      </c>
      <c r="AF94" s="248">
        <f>'Crisis Indicator Data'!AC91</f>
        <v>0</v>
      </c>
      <c r="AG94" s="248">
        <f>'Crisis Indicator Data'!AD91</f>
        <v>2</v>
      </c>
      <c r="AH94" s="248">
        <f t="shared" si="35"/>
        <v>2</v>
      </c>
      <c r="AI94" s="248">
        <f>'Crisis Indicator Data'!AE91</f>
        <v>0</v>
      </c>
      <c r="AJ94" s="248">
        <f>'Crisis Indicator Data'!AF91</f>
        <v>1</v>
      </c>
      <c r="AK94" s="248">
        <f>'Crisis Indicator Data'!AG91</f>
        <v>3</v>
      </c>
      <c r="AL94" s="248">
        <f t="shared" si="36"/>
        <v>3</v>
      </c>
      <c r="AM94" s="241">
        <f t="shared" si="37"/>
        <v>3</v>
      </c>
      <c r="AN94" s="241">
        <f t="shared" si="38"/>
        <v>3</v>
      </c>
    </row>
    <row r="95" spans="1:40" ht="13.5" customHeight="1" x14ac:dyDescent="0.35">
      <c r="A95" s="146" t="str">
        <f>'Crisis Indicator Data'!A92</f>
        <v>Syrian Regional Crisis</v>
      </c>
      <c r="B95" s="147" t="str">
        <f>'Crisis Indicator Data'!B92</f>
        <v>Regional crisis</v>
      </c>
      <c r="C95" s="147" t="str">
        <f>'Crisis Indicator Data'!C92</f>
        <v>REG004</v>
      </c>
      <c r="D95" s="147" t="str">
        <f>'Crisis Indicator Data'!D92</f>
        <v>Syria,Turkey,Iraq,Egypt,Jordan,Lebanon</v>
      </c>
      <c r="E95" s="148" t="str">
        <f>'Crisis Indicator Data'!E92</f>
        <v>SYR,TUR,IRQ,EGY,JOR,LBN</v>
      </c>
      <c r="F95" s="241">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3.8</v>
      </c>
      <c r="G95" s="241">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3</v>
      </c>
      <c r="H95" s="241">
        <f t="shared" si="26"/>
        <v>3.4</v>
      </c>
      <c r="I95" s="241">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2.5</v>
      </c>
      <c r="J95" s="241">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3.3</v>
      </c>
      <c r="K95" s="241">
        <f t="shared" si="27"/>
        <v>2.9</v>
      </c>
      <c r="L95" s="241">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v>
      </c>
      <c r="M95" s="241">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241">
        <f t="shared" si="28"/>
        <v>2.1</v>
      </c>
      <c r="O95" s="241">
        <f t="shared" si="29"/>
        <v>2.8000000000000003</v>
      </c>
      <c r="P95" s="241">
        <f>IF(B95="Regional crisis",VLOOKUP(C95,'Regional Crises'!$B$1:$R$69,12,FALSE),VLOOKUP(E95,'Country Indicator Data'!$B$4:$I$300,8,FALSE))</f>
        <v>8.3333333333333339</v>
      </c>
      <c r="Q95" s="241">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241">
        <f t="shared" si="30"/>
        <v>6.666666666666667</v>
      </c>
      <c r="S95" s="241">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241">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241">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3.3</v>
      </c>
      <c r="V95" s="241">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3.6</v>
      </c>
      <c r="W95" s="241">
        <f t="shared" si="31"/>
        <v>3.5</v>
      </c>
      <c r="X95" s="241">
        <f t="shared" si="32"/>
        <v>4.3</v>
      </c>
      <c r="Y95" s="248">
        <f>IF('Core Indicators'!FC92="x","x",IF('Core Indicators'!FC92&gt;=5,5,IF('Core Indicators'!FC92&gt;=4,4,IF('Core Indicators'!FC92&gt;=3,3,IF('Core Indicators'!FC92&gt;=2,2,IF('Core Indicators'!FC92&gt;=1,1,0))))))</f>
        <v>5</v>
      </c>
      <c r="Z95" s="241">
        <f t="shared" si="33"/>
        <v>5</v>
      </c>
      <c r="AA95" s="248">
        <f>'Crisis Indicator Data'!Y92</f>
        <v>1</v>
      </c>
      <c r="AB95" s="248">
        <f>'Crisis Indicator Data'!Z92</f>
        <v>3</v>
      </c>
      <c r="AC95" s="248">
        <f>'Crisis Indicator Data'!AA92</f>
        <v>2</v>
      </c>
      <c r="AD95" s="248">
        <f>'Crisis Indicator Data'!AB92</f>
        <v>3</v>
      </c>
      <c r="AE95" s="248">
        <f t="shared" si="34"/>
        <v>4</v>
      </c>
      <c r="AF95" s="248">
        <f>'Crisis Indicator Data'!AC92</f>
        <v>3</v>
      </c>
      <c r="AG95" s="248">
        <f>'Crisis Indicator Data'!AD92</f>
        <v>3</v>
      </c>
      <c r="AH95" s="248">
        <f t="shared" si="35"/>
        <v>5</v>
      </c>
      <c r="AI95" s="248">
        <f>'Crisis Indicator Data'!AE92</f>
        <v>3</v>
      </c>
      <c r="AJ95" s="248">
        <f>'Crisis Indicator Data'!AF92</f>
        <v>3</v>
      </c>
      <c r="AK95" s="248">
        <f>'Crisis Indicator Data'!AG92</f>
        <v>3</v>
      </c>
      <c r="AL95" s="248">
        <f t="shared" si="36"/>
        <v>5</v>
      </c>
      <c r="AM95" s="241">
        <f t="shared" si="37"/>
        <v>5</v>
      </c>
      <c r="AN95" s="241">
        <f t="shared" si="38"/>
        <v>5</v>
      </c>
    </row>
    <row r="96" spans="1:40" ht="13.5" customHeight="1" x14ac:dyDescent="0.35">
      <c r="A96" s="146" t="str">
        <f>'Crisis Indicator Data'!A93</f>
        <v xml:space="preserve">Eastern Mediterranean Route </v>
      </c>
      <c r="B96" s="147" t="str">
        <f>'Crisis Indicator Data'!B93</f>
        <v>Regional crisis</v>
      </c>
      <c r="C96" s="147" t="str">
        <f>'Crisis Indicator Data'!C93</f>
        <v>REG006</v>
      </c>
      <c r="D96" s="147" t="str">
        <f>'Crisis Indicator Data'!D93</f>
        <v>Turkey,Greece</v>
      </c>
      <c r="E96" s="148" t="str">
        <f>'Crisis Indicator Data'!E93</f>
        <v>TUR,GRC</v>
      </c>
      <c r="F96" s="241">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241">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2.5</v>
      </c>
      <c r="H96" s="241">
        <f t="shared" si="26"/>
        <v>2.2999999999999998</v>
      </c>
      <c r="I96" s="241">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1.2</v>
      </c>
      <c r="J96" s="241">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1.8</v>
      </c>
      <c r="K96" s="241">
        <f t="shared" si="27"/>
        <v>1.5</v>
      </c>
      <c r="L96" s="241">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1.4</v>
      </c>
      <c r="M96" s="241">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1.6</v>
      </c>
      <c r="N96" s="241">
        <f t="shared" si="28"/>
        <v>1.5</v>
      </c>
      <c r="O96" s="241">
        <f t="shared" si="29"/>
        <v>1.7666666666666666</v>
      </c>
      <c r="P96" s="241">
        <f>IF(B96="Regional crisis",VLOOKUP(C96,'Regional Crises'!$B$1:$R$69,12,FALSE),VLOOKUP(E96,'Country Indicator Data'!$B$4:$I$300,8,FALSE))</f>
        <v>8</v>
      </c>
      <c r="Q96" s="241">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2</v>
      </c>
      <c r="R96" s="241">
        <f t="shared" si="30"/>
        <v>5</v>
      </c>
      <c r="S96" s="241">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2.8</v>
      </c>
      <c r="T96" s="241">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2.5</v>
      </c>
      <c r="U96" s="241">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3.3</v>
      </c>
      <c r="V96" s="241">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v>
      </c>
      <c r="W96" s="241">
        <f t="shared" si="31"/>
        <v>2.7</v>
      </c>
      <c r="X96" s="241">
        <f t="shared" si="32"/>
        <v>3.2</v>
      </c>
      <c r="Y96" s="248">
        <f>IF('Core Indicators'!FC93="x","x",IF('Core Indicators'!FC93&gt;=5,5,IF('Core Indicators'!FC93&gt;=4,4,IF('Core Indicators'!FC93&gt;=3,3,IF('Core Indicators'!FC93&gt;=2,2,IF('Core Indicators'!FC93&gt;=1,1,0))))))</f>
        <v>2</v>
      </c>
      <c r="Z96" s="241">
        <f t="shared" si="33"/>
        <v>2</v>
      </c>
      <c r="AA96" s="248">
        <f>'Crisis Indicator Data'!Y93</f>
        <v>1</v>
      </c>
      <c r="AB96" s="248">
        <f>'Crisis Indicator Data'!Z93</f>
        <v>0</v>
      </c>
      <c r="AC96" s="248">
        <f>'Crisis Indicator Data'!AA93</f>
        <v>2</v>
      </c>
      <c r="AD96" s="248">
        <f>'Crisis Indicator Data'!AB93</f>
        <v>0</v>
      </c>
      <c r="AE96" s="248">
        <f t="shared" si="34"/>
        <v>2</v>
      </c>
      <c r="AF96" s="248">
        <f>'Crisis Indicator Data'!AC93</f>
        <v>2</v>
      </c>
      <c r="AG96" s="248">
        <f>'Crisis Indicator Data'!AD93</f>
        <v>3</v>
      </c>
      <c r="AH96" s="248">
        <f t="shared" si="35"/>
        <v>5</v>
      </c>
      <c r="AI96" s="248">
        <f>'Crisis Indicator Data'!AE93</f>
        <v>1</v>
      </c>
      <c r="AJ96" s="248">
        <f>'Crisis Indicator Data'!AF93</f>
        <v>3</v>
      </c>
      <c r="AK96" s="248">
        <f>'Crisis Indicator Data'!AG93</f>
        <v>0</v>
      </c>
      <c r="AL96" s="248">
        <f t="shared" si="36"/>
        <v>3</v>
      </c>
      <c r="AM96" s="241">
        <f t="shared" si="37"/>
        <v>3</v>
      </c>
      <c r="AN96" s="241">
        <f t="shared" si="38"/>
        <v>2.5</v>
      </c>
    </row>
    <row r="97" spans="1:40" ht="13.5" customHeight="1" x14ac:dyDescent="0.35">
      <c r="A97" s="146" t="str">
        <f>'Crisis Indicator Data'!A94</f>
        <v>Central Mediterranean Route</v>
      </c>
      <c r="B97" s="147" t="str">
        <f>'Crisis Indicator Data'!B94</f>
        <v>Regional crisis</v>
      </c>
      <c r="C97" s="147" t="str">
        <f>'Crisis Indicator Data'!C94</f>
        <v>REG007</v>
      </c>
      <c r="D97" s="147" t="str">
        <f>'Crisis Indicator Data'!D94</f>
        <v>Algeria,Tunisia,Libya,Italy</v>
      </c>
      <c r="E97" s="148" t="str">
        <f>'Crisis Indicator Data'!E94</f>
        <v>DZA,TUN,LBY,ITA</v>
      </c>
      <c r="F97" s="241">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2.9</v>
      </c>
      <c r="G97" s="241">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2.7</v>
      </c>
      <c r="H97" s="241">
        <f t="shared" si="26"/>
        <v>2.8</v>
      </c>
      <c r="I97" s="241">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1.1000000000000001</v>
      </c>
      <c r="J97" s="241">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0.7</v>
      </c>
      <c r="K97" s="241">
        <f t="shared" si="27"/>
        <v>0.9</v>
      </c>
      <c r="L97" s="241">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1.6</v>
      </c>
      <c r="M97" s="241">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0.9</v>
      </c>
      <c r="N97" s="241">
        <f t="shared" si="28"/>
        <v>1.25</v>
      </c>
      <c r="O97" s="241">
        <f t="shared" si="29"/>
        <v>1.6499999999999997</v>
      </c>
      <c r="P97" s="241">
        <f>IF(B97="Regional crisis",VLOOKUP(C97,'Regional Crises'!$B$1:$R$69,12,FALSE),VLOOKUP(E97,'Country Indicator Data'!$B$4:$I$300,8,FALSE))</f>
        <v>5.5</v>
      </c>
      <c r="Q97" s="241">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v>
      </c>
      <c r="R97" s="241">
        <f t="shared" si="30"/>
        <v>4.75</v>
      </c>
      <c r="S97" s="241">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3.1</v>
      </c>
      <c r="T97" s="241">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3.1</v>
      </c>
      <c r="U97" s="241">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2.9</v>
      </c>
      <c r="V97" s="241">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2.5</v>
      </c>
      <c r="W97" s="241">
        <f t="shared" si="31"/>
        <v>2.9</v>
      </c>
      <c r="X97" s="241">
        <f t="shared" si="32"/>
        <v>3.1</v>
      </c>
      <c r="Y97" s="248">
        <f>IF('Core Indicators'!FC94="x","x",IF('Core Indicators'!FC94&gt;=5,5,IF('Core Indicators'!FC94&gt;=4,4,IF('Core Indicators'!FC94&gt;=3,3,IF('Core Indicators'!FC94&gt;=2,2,IF('Core Indicators'!FC94&gt;=1,1,0))))))</f>
        <v>2</v>
      </c>
      <c r="Z97" s="241">
        <f t="shared" si="33"/>
        <v>2</v>
      </c>
      <c r="AA97" s="248">
        <f>'Crisis Indicator Data'!Y94</f>
        <v>1</v>
      </c>
      <c r="AB97" s="248">
        <f>'Crisis Indicator Data'!Z94</f>
        <v>3</v>
      </c>
      <c r="AC97" s="248">
        <f>'Crisis Indicator Data'!AA94</f>
        <v>1</v>
      </c>
      <c r="AD97" s="248">
        <f>'Crisis Indicator Data'!AB94</f>
        <v>0</v>
      </c>
      <c r="AE97" s="248">
        <f t="shared" si="34"/>
        <v>2</v>
      </c>
      <c r="AF97" s="248">
        <f>'Crisis Indicator Data'!AC94</f>
        <v>2</v>
      </c>
      <c r="AG97" s="248">
        <f>'Crisis Indicator Data'!AD94</f>
        <v>3</v>
      </c>
      <c r="AH97" s="248">
        <f t="shared" si="35"/>
        <v>5</v>
      </c>
      <c r="AI97" s="248">
        <f>'Crisis Indicator Data'!AE94</f>
        <v>1</v>
      </c>
      <c r="AJ97" s="248">
        <f>'Crisis Indicator Data'!AF94</f>
        <v>1</v>
      </c>
      <c r="AK97" s="248">
        <f>'Crisis Indicator Data'!AG94</f>
        <v>3</v>
      </c>
      <c r="AL97" s="248">
        <f t="shared" si="36"/>
        <v>4</v>
      </c>
      <c r="AM97" s="241">
        <f t="shared" si="37"/>
        <v>4</v>
      </c>
      <c r="AN97" s="241">
        <f t="shared" si="38"/>
        <v>3</v>
      </c>
    </row>
    <row r="98" spans="1:40" ht="13.5" customHeight="1" x14ac:dyDescent="0.35">
      <c r="A98" s="146" t="str">
        <f>'Crisis Indicator Data'!A95</f>
        <v>Western Mediterranean Route</v>
      </c>
      <c r="B98" s="147" t="str">
        <f>'Crisis Indicator Data'!B95</f>
        <v>Regional crisis</v>
      </c>
      <c r="C98" s="147" t="str">
        <f>'Crisis Indicator Data'!C95</f>
        <v>REG008</v>
      </c>
      <c r="D98" s="147" t="str">
        <f>'Crisis Indicator Data'!D95</f>
        <v>Algeria,Morocco,Spain</v>
      </c>
      <c r="E98" s="148" t="str">
        <f>'Crisis Indicator Data'!E95</f>
        <v>DZA,MAR,ESP</v>
      </c>
      <c r="F98" s="241">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2.7</v>
      </c>
      <c r="G98" s="241">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2.9</v>
      </c>
      <c r="H98" s="241">
        <f t="shared" si="26"/>
        <v>2.8</v>
      </c>
      <c r="I98" s="241">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2.2999999999999998</v>
      </c>
      <c r="J98" s="241">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3.2</v>
      </c>
      <c r="K98" s="241">
        <f t="shared" si="27"/>
        <v>2.75</v>
      </c>
      <c r="L98" s="241">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2.2000000000000002</v>
      </c>
      <c r="M98" s="241">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1.1000000000000001</v>
      </c>
      <c r="N98" s="241">
        <f t="shared" si="28"/>
        <v>1.6500000000000001</v>
      </c>
      <c r="O98" s="241">
        <f t="shared" si="29"/>
        <v>2.4</v>
      </c>
      <c r="P98" s="241">
        <f>IF(B98="Regional crisis",VLOOKUP(C98,'Regional Crises'!$B$1:$R$69,12,FALSE),VLOOKUP(E98,'Country Indicator Data'!$B$4:$I$300,8,FALSE))</f>
        <v>5.333333333333333</v>
      </c>
      <c r="Q98" s="241">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3.2</v>
      </c>
      <c r="R98" s="241">
        <f t="shared" si="30"/>
        <v>4.2666666666666666</v>
      </c>
      <c r="S98" s="241">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2.7</v>
      </c>
      <c r="T98" s="241">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2.5</v>
      </c>
      <c r="U98" s="241">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3.1</v>
      </c>
      <c r="V98" s="241">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2.2999999999999998</v>
      </c>
      <c r="W98" s="241">
        <f t="shared" si="31"/>
        <v>2.7</v>
      </c>
      <c r="X98" s="241">
        <f t="shared" si="32"/>
        <v>3.1</v>
      </c>
      <c r="Y98" s="248">
        <f>IF('Core Indicators'!FC95="x","x",IF('Core Indicators'!FC95&gt;=5,5,IF('Core Indicators'!FC95&gt;=4,4,IF('Core Indicators'!FC95&gt;=3,3,IF('Core Indicators'!FC95&gt;=2,2,IF('Core Indicators'!FC95&gt;=1,1,0))))))</f>
        <v>2</v>
      </c>
      <c r="Z98" s="241">
        <f t="shared" si="33"/>
        <v>2</v>
      </c>
      <c r="AA98" s="248">
        <f>'Crisis Indicator Data'!Y95</f>
        <v>2</v>
      </c>
      <c r="AB98" s="248">
        <f>'Crisis Indicator Data'!Z95</f>
        <v>2</v>
      </c>
      <c r="AC98" s="248">
        <f>'Crisis Indicator Data'!AA95</f>
        <v>1</v>
      </c>
      <c r="AD98" s="248">
        <f>'Crisis Indicator Data'!AB95</f>
        <v>0</v>
      </c>
      <c r="AE98" s="248">
        <f t="shared" si="34"/>
        <v>2</v>
      </c>
      <c r="AF98" s="248">
        <f>'Crisis Indicator Data'!AC95</f>
        <v>2</v>
      </c>
      <c r="AG98" s="248">
        <f>'Crisis Indicator Data'!AD95</f>
        <v>2</v>
      </c>
      <c r="AH98" s="248">
        <f t="shared" si="35"/>
        <v>4</v>
      </c>
      <c r="AI98" s="248">
        <f>'Crisis Indicator Data'!AE95</f>
        <v>0</v>
      </c>
      <c r="AJ98" s="248">
        <f>'Crisis Indicator Data'!AF95</f>
        <v>1</v>
      </c>
      <c r="AK98" s="248">
        <f>'Crisis Indicator Data'!AG95</f>
        <v>0</v>
      </c>
      <c r="AL98" s="248">
        <f t="shared" si="36"/>
        <v>1</v>
      </c>
      <c r="AM98" s="241">
        <f t="shared" si="37"/>
        <v>2</v>
      </c>
      <c r="AN98" s="241">
        <f t="shared" si="38"/>
        <v>2</v>
      </c>
    </row>
    <row r="99" spans="1:40" ht="13.5" customHeight="1" x14ac:dyDescent="0.35">
      <c r="A99" s="146" t="str">
        <f>'Crisis Indicator Data'!A96</f>
        <v>Rohingya Regional Crisis</v>
      </c>
      <c r="B99" s="147" t="str">
        <f>'Crisis Indicator Data'!B96</f>
        <v>Regional crisis</v>
      </c>
      <c r="C99" s="147" t="str">
        <f>'Crisis Indicator Data'!C96</f>
        <v>REG011</v>
      </c>
      <c r="D99" s="147" t="str">
        <f>'Crisis Indicator Data'!D96</f>
        <v>Bangladesh,Myanmar</v>
      </c>
      <c r="E99" s="148" t="str">
        <f>'Crisis Indicator Data'!E96</f>
        <v>BGD,MMR</v>
      </c>
      <c r="F99" s="241">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3.8</v>
      </c>
      <c r="G99" s="241">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3.1</v>
      </c>
      <c r="H99" s="241">
        <f t="shared" si="26"/>
        <v>3.45</v>
      </c>
      <c r="I99" s="241">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1.8</v>
      </c>
      <c r="J99" s="241">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2.1</v>
      </c>
      <c r="K99" s="241">
        <f t="shared" si="27"/>
        <v>1.9500000000000002</v>
      </c>
      <c r="L99" s="241">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3.3</v>
      </c>
      <c r="M99" s="241">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0.8</v>
      </c>
      <c r="N99" s="241">
        <f t="shared" si="28"/>
        <v>2.0499999999999998</v>
      </c>
      <c r="O99" s="241">
        <f t="shared" si="29"/>
        <v>2.4833333333333334</v>
      </c>
      <c r="P99" s="241">
        <f>IF(B99="Regional crisis",VLOOKUP(C99,'Regional Crises'!$B$1:$R$69,12,FALSE),VLOOKUP(E99,'Country Indicator Data'!$B$4:$I$300,8,FALSE))</f>
        <v>7</v>
      </c>
      <c r="Q99" s="241">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3</v>
      </c>
      <c r="R99" s="241">
        <f t="shared" si="30"/>
        <v>5</v>
      </c>
      <c r="S99" s="241">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3.6</v>
      </c>
      <c r="T99" s="241">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3.3</v>
      </c>
      <c r="U99" s="241">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3.4</v>
      </c>
      <c r="V99" s="241">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3.3</v>
      </c>
      <c r="W99" s="241">
        <f t="shared" si="31"/>
        <v>3.4</v>
      </c>
      <c r="X99" s="241">
        <f t="shared" si="32"/>
        <v>3.6</v>
      </c>
      <c r="Y99" s="248">
        <f>IF('Core Indicators'!FC96="x","x",IF('Core Indicators'!FC96&gt;=5,5,IF('Core Indicators'!FC96&gt;=4,4,IF('Core Indicators'!FC96&gt;=3,3,IF('Core Indicators'!FC96&gt;=2,2,IF('Core Indicators'!FC96&gt;=1,1,0))))))</f>
        <v>4</v>
      </c>
      <c r="Z99" s="241">
        <f t="shared" si="33"/>
        <v>4</v>
      </c>
      <c r="AA99" s="248">
        <f>'Crisis Indicator Data'!Y96</f>
        <v>2</v>
      </c>
      <c r="AB99" s="248">
        <f>'Crisis Indicator Data'!Z96</f>
        <v>3</v>
      </c>
      <c r="AC99" s="248">
        <f>'Crisis Indicator Data'!AA96</f>
        <v>2</v>
      </c>
      <c r="AD99" s="248">
        <f>'Crisis Indicator Data'!AB96</f>
        <v>3</v>
      </c>
      <c r="AE99" s="248">
        <f t="shared" si="34"/>
        <v>5</v>
      </c>
      <c r="AF99" s="248">
        <f>'Crisis Indicator Data'!AC96</f>
        <v>3</v>
      </c>
      <c r="AG99" s="248">
        <f>'Crisis Indicator Data'!AD96</f>
        <v>3</v>
      </c>
      <c r="AH99" s="248">
        <f t="shared" si="35"/>
        <v>5</v>
      </c>
      <c r="AI99" s="248">
        <f>'Crisis Indicator Data'!AE96</f>
        <v>3</v>
      </c>
      <c r="AJ99" s="248">
        <f>'Crisis Indicator Data'!AF96</f>
        <v>1</v>
      </c>
      <c r="AK99" s="248">
        <f>'Crisis Indicator Data'!AG96</f>
        <v>2</v>
      </c>
      <c r="AL99" s="248">
        <f t="shared" si="36"/>
        <v>4</v>
      </c>
      <c r="AM99" s="241">
        <f t="shared" si="37"/>
        <v>5</v>
      </c>
      <c r="AN99" s="241">
        <f t="shared" si="38"/>
        <v>4.5</v>
      </c>
    </row>
    <row r="100" spans="1:40" ht="13.5" customHeight="1" x14ac:dyDescent="0.35">
      <c r="A100" s="146" t="str">
        <f>'Crisis Indicator Data'!A97</f>
        <v>Southern Africa Regional Food Security Crisis</v>
      </c>
      <c r="B100" s="147" t="str">
        <f>'Crisis Indicator Data'!B97</f>
        <v>Regional crisis</v>
      </c>
      <c r="C100" s="147" t="str">
        <f>'Crisis Indicator Data'!C97</f>
        <v>REG012</v>
      </c>
      <c r="D100" s="147" t="str">
        <f>'Crisis Indicator Data'!D97</f>
        <v>Lesotho,Madagascar,Malawi,Namibia,Eswatini,Zambia,Zimbabwe</v>
      </c>
      <c r="E100" s="148" t="str">
        <f>'Crisis Indicator Data'!E97</f>
        <v>LSO,MDG,MWI,NAM,SWZ,ZMB,ZWE</v>
      </c>
      <c r="F100" s="241">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2.4</v>
      </c>
      <c r="G100" s="241">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241">
        <f t="shared" si="26"/>
        <v>2.3499999999999996</v>
      </c>
      <c r="I100" s="241">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2.1</v>
      </c>
      <c r="J100" s="241">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241">
        <f t="shared" si="27"/>
        <v>1.2</v>
      </c>
      <c r="L100" s="241">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3.6</v>
      </c>
      <c r="M100" s="241">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3.2</v>
      </c>
      <c r="N100" s="241">
        <f t="shared" si="28"/>
        <v>3.4000000000000004</v>
      </c>
      <c r="O100" s="241">
        <f t="shared" si="29"/>
        <v>2.3166666666666669</v>
      </c>
      <c r="P100" s="241">
        <f>IF(B100="Regional crisis",VLOOKUP(C100,'Regional Crises'!$B$1:$R$69,12,FALSE),VLOOKUP(E100,'Country Indicator Data'!$B$4:$I$300,8,FALSE))</f>
        <v>1.7142857142857142</v>
      </c>
      <c r="Q100" s="241">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3.3</v>
      </c>
      <c r="R100" s="241">
        <f t="shared" si="30"/>
        <v>2.5071428571428571</v>
      </c>
      <c r="S100" s="241">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3.3</v>
      </c>
      <c r="T100" s="241">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241">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2.8</v>
      </c>
      <c r="V100" s="241">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2.4</v>
      </c>
      <c r="W100" s="241">
        <f t="shared" si="31"/>
        <v>2.9</v>
      </c>
      <c r="X100" s="241">
        <f t="shared" si="32"/>
        <v>2.6</v>
      </c>
      <c r="Y100" s="248">
        <f>IF('Core Indicators'!FC97="x","x",IF('Core Indicators'!FC97&gt;=5,5,IF('Core Indicators'!FC97&gt;=4,4,IF('Core Indicators'!FC97&gt;=3,3,IF('Core Indicators'!FC97&gt;=2,2,IF('Core Indicators'!FC97&gt;=1,1,0))))))</f>
        <v>3</v>
      </c>
      <c r="Z100" s="241">
        <f t="shared" si="33"/>
        <v>3</v>
      </c>
      <c r="AA100" s="248">
        <f>'Crisis Indicator Data'!Y97</f>
        <v>2</v>
      </c>
      <c r="AB100" s="248">
        <f>'Crisis Indicator Data'!Z97</f>
        <v>3</v>
      </c>
      <c r="AC100" s="248">
        <f>'Crisis Indicator Data'!AA97</f>
        <v>2</v>
      </c>
      <c r="AD100" s="248">
        <f>'Crisis Indicator Data'!AB97</f>
        <v>3</v>
      </c>
      <c r="AE100" s="248">
        <f t="shared" si="34"/>
        <v>5</v>
      </c>
      <c r="AF100" s="248">
        <f>'Crisis Indicator Data'!AC97</f>
        <v>2</v>
      </c>
      <c r="AG100" s="248">
        <f>'Crisis Indicator Data'!AD97</f>
        <v>2</v>
      </c>
      <c r="AH100" s="248">
        <f t="shared" si="35"/>
        <v>4</v>
      </c>
      <c r="AI100" s="248">
        <f>'Crisis Indicator Data'!AE97</f>
        <v>3</v>
      </c>
      <c r="AJ100" s="248">
        <f>'Crisis Indicator Data'!AF97</f>
        <v>2</v>
      </c>
      <c r="AK100" s="248">
        <f>'Crisis Indicator Data'!AG97</f>
        <v>3</v>
      </c>
      <c r="AL100" s="248">
        <f t="shared" si="36"/>
        <v>5</v>
      </c>
      <c r="AM100" s="241">
        <f t="shared" si="37"/>
        <v>5</v>
      </c>
      <c r="AN100" s="241">
        <f t="shared" si="38"/>
        <v>4</v>
      </c>
    </row>
    <row r="101" spans="1:40" ht="13.5" customHeight="1" x14ac:dyDescent="0.35">
      <c r="A101" s="146" t="str">
        <f>'Crisis Indicator Data'!A98</f>
        <v>Nagorno-Karabakh Conflict</v>
      </c>
      <c r="B101" s="147" t="str">
        <f>'Crisis Indicator Data'!B98</f>
        <v>Regional crisis</v>
      </c>
      <c r="C101" s="147" t="str">
        <f>'Crisis Indicator Data'!C98</f>
        <v>REG013</v>
      </c>
      <c r="D101" s="147" t="str">
        <f>'Crisis Indicator Data'!D98</f>
        <v>Armenia,Azerbaijan</v>
      </c>
      <c r="E101" s="148" t="str">
        <f>'Crisis Indicator Data'!E98</f>
        <v>ARM,AZE</v>
      </c>
      <c r="F101" s="241">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3.2</v>
      </c>
      <c r="G101" s="241">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2.4</v>
      </c>
      <c r="H101" s="241">
        <f t="shared" si="26"/>
        <v>2.8</v>
      </c>
      <c r="I101" s="241">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0.5</v>
      </c>
      <c r="J101" s="241">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0.4</v>
      </c>
      <c r="K101" s="241">
        <f t="shared" si="27"/>
        <v>0.45</v>
      </c>
      <c r="L101" s="241">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1.9</v>
      </c>
      <c r="M101" s="241">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0.4</v>
      </c>
      <c r="N101" s="241">
        <f t="shared" si="28"/>
        <v>1.1499999999999999</v>
      </c>
      <c r="O101" s="241">
        <f t="shared" si="29"/>
        <v>1.4666666666666668</v>
      </c>
      <c r="P101" s="241">
        <f>IF(B101="Regional crisis",VLOOKUP(C101,'Regional Crises'!$B$1:$R$69,12,FALSE),VLOOKUP(E101,'Country Indicator Data'!$B$4:$I$300,8,FALSE))</f>
        <v>8</v>
      </c>
      <c r="Q101" s="241">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3.1</v>
      </c>
      <c r="R101" s="241">
        <f t="shared" si="30"/>
        <v>5.55</v>
      </c>
      <c r="S101" s="241">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3.2</v>
      </c>
      <c r="T101" s="241">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2.9</v>
      </c>
      <c r="U101" s="241">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2.8</v>
      </c>
      <c r="V101" s="241">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3.4</v>
      </c>
      <c r="W101" s="241">
        <f t="shared" si="31"/>
        <v>3.1</v>
      </c>
      <c r="X101" s="241">
        <f t="shared" si="32"/>
        <v>3.4</v>
      </c>
      <c r="Y101" s="248">
        <f>IF('Core Indicators'!FC98="x","x",IF('Core Indicators'!FC98&gt;=5,5,IF('Core Indicators'!FC98&gt;=4,4,IF('Core Indicators'!FC98&gt;=3,3,IF('Core Indicators'!FC98&gt;=2,2,IF('Core Indicators'!FC98&gt;=1,1,0))))))</f>
        <v>3</v>
      </c>
      <c r="Z101" s="241">
        <f t="shared" si="33"/>
        <v>3</v>
      </c>
      <c r="AA101" s="248">
        <f>'Crisis Indicator Data'!Y98</f>
        <v>2</v>
      </c>
      <c r="AB101" s="248">
        <f>'Crisis Indicator Data'!Z98</f>
        <v>0</v>
      </c>
      <c r="AC101" s="248">
        <f>'Crisis Indicator Data'!AA98</f>
        <v>1</v>
      </c>
      <c r="AD101" s="248">
        <f>'Crisis Indicator Data'!AB98</f>
        <v>0</v>
      </c>
      <c r="AE101" s="248">
        <f t="shared" si="34"/>
        <v>2</v>
      </c>
      <c r="AF101" s="248">
        <f>'Crisis Indicator Data'!AC98</f>
        <v>0</v>
      </c>
      <c r="AG101" s="248">
        <f>'Crisis Indicator Data'!AD98</f>
        <v>0</v>
      </c>
      <c r="AH101" s="248">
        <f t="shared" si="35"/>
        <v>0</v>
      </c>
      <c r="AI101" s="248">
        <f>'Crisis Indicator Data'!AE98</f>
        <v>1</v>
      </c>
      <c r="AJ101" s="248">
        <f>'Crisis Indicator Data'!AF98</f>
        <v>3</v>
      </c>
      <c r="AK101" s="248">
        <f>'Crisis Indicator Data'!AG98</f>
        <v>1</v>
      </c>
      <c r="AL101" s="248">
        <f t="shared" si="36"/>
        <v>4</v>
      </c>
      <c r="AM101" s="241">
        <f t="shared" si="37"/>
        <v>2</v>
      </c>
      <c r="AN101" s="241">
        <f t="shared" si="38"/>
        <v>2.5</v>
      </c>
    </row>
    <row r="102" spans="1:40" ht="13.5" customHeight="1" x14ac:dyDescent="0.35">
      <c r="A102" s="146" t="str">
        <f>'Crisis Indicator Data'!A99</f>
        <v>Burundi and DRC refugees in Rwanda</v>
      </c>
      <c r="B102" s="147" t="str">
        <f>'Crisis Indicator Data'!B99</f>
        <v>International displacement</v>
      </c>
      <c r="C102" s="147" t="str">
        <f>'Crisis Indicator Data'!C99</f>
        <v>RWA002</v>
      </c>
      <c r="D102" s="147" t="str">
        <f>'Crisis Indicator Data'!D99</f>
        <v>Rwanda</v>
      </c>
      <c r="E102" s="148" t="str">
        <f>'Crisis Indicator Data'!E99</f>
        <v>RWA</v>
      </c>
      <c r="F102" s="241">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3.2</v>
      </c>
      <c r="G102" s="241">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v>
      </c>
      <c r="H102" s="241">
        <f t="shared" ref="H102:H133" si="39">IF(AND(F102="x",G102="x"),"x",AVERAGE(F102,G102))</f>
        <v>3.1</v>
      </c>
      <c r="I102" s="241">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1.4</v>
      </c>
      <c r="J102" s="241">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5</v>
      </c>
      <c r="K102" s="241">
        <f t="shared" ref="K102:K133" si="40">IF(AND(I102="x",J102="x"),"x",AVERAGE(I102,J102))</f>
        <v>3.2</v>
      </c>
      <c r="L102" s="241">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2.7</v>
      </c>
      <c r="M102" s="241">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2.2999999999999998</v>
      </c>
      <c r="N102" s="241">
        <f t="shared" ref="N102:N133" si="41">IF(AND(L102="x",M102="x"),"x",AVERAGE(L102,M102))</f>
        <v>2.5</v>
      </c>
      <c r="O102" s="241">
        <f t="shared" ref="O102:O133" si="42">AVERAGE(H102,K102,N102)</f>
        <v>2.9333333333333336</v>
      </c>
      <c r="P102" s="241">
        <f>IF(B102="Regional crisis",VLOOKUP(C102,'Regional Crises'!$B$1:$R$69,12,FALSE),VLOOKUP(E102,'Country Indicator Data'!$B$4:$I$300,8,FALSE))</f>
        <v>6</v>
      </c>
      <c r="Q102" s="241" t="str">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x</v>
      </c>
      <c r="R102" s="241">
        <f t="shared" ref="R102:R133" si="43">AVERAGE(P102:Q102)</f>
        <v>6</v>
      </c>
      <c r="S102" s="241">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2.4</v>
      </c>
      <c r="T102" s="241">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2.4</v>
      </c>
      <c r="U102" s="241">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3.1</v>
      </c>
      <c r="V102" s="241">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3.9</v>
      </c>
      <c r="W102" s="241">
        <f t="shared" ref="W102:W133" si="44">IF(AND(S102="x",V102="x"),"x",ROUND(AVERAGE(S102,V102,T102,U102),1))</f>
        <v>3</v>
      </c>
      <c r="X102" s="241">
        <f t="shared" ref="X102:X133" si="45">ROUND(AVERAGE(O102,W102,R102),1)</f>
        <v>4</v>
      </c>
      <c r="Y102" s="248">
        <f>IF('Core Indicators'!FC99="x","x",IF('Core Indicators'!FC99&gt;=5,5,IF('Core Indicators'!FC99&gt;=4,4,IF('Core Indicators'!FC99&gt;=3,3,IF('Core Indicators'!FC99&gt;=2,2,IF('Core Indicators'!FC99&gt;=1,1,0))))))</f>
        <v>2</v>
      </c>
      <c r="Z102" s="241">
        <f t="shared" ref="Z102:Z133" si="46">Y102</f>
        <v>2</v>
      </c>
      <c r="AA102" s="248">
        <f>'Crisis Indicator Data'!Y99</f>
        <v>1</v>
      </c>
      <c r="AB102" s="248">
        <f>'Crisis Indicator Data'!Z99</f>
        <v>0</v>
      </c>
      <c r="AC102" s="248">
        <f>'Crisis Indicator Data'!AA99</f>
        <v>0</v>
      </c>
      <c r="AD102" s="248">
        <f>'Crisis Indicator Data'!AB99</f>
        <v>0</v>
      </c>
      <c r="AE102" s="248">
        <f t="shared" ref="AE102:AE133" si="47">IF(SUM(AA102:AD102)=0,0,IF(SUM(AA102,AB102,AC102,AD102)&lt;2,1,IF(SUM(AA102:AD102)&lt;6,2,IF(SUM(AA102:AD102)&lt;8,3,IF(SUM(AA102:AD102)&lt;10,4,5)))))</f>
        <v>1</v>
      </c>
      <c r="AF102" s="248">
        <f>'Crisis Indicator Data'!AC99</f>
        <v>0</v>
      </c>
      <c r="AG102" s="248">
        <f>'Crisis Indicator Data'!AD99</f>
        <v>0</v>
      </c>
      <c r="AH102" s="248">
        <f t="shared" ref="AH102:AH133" si="48">IF(SUM(AF102:AG102)=0,0,IF(SUM(AF102,AG102)=1,1,IF(SUM(AF102:AG102)&lt;3,2,IF(SUM(AF102:AG102)&lt;4,3,IF(SUM(AF102:AG102)&lt;5,4,5)))))</f>
        <v>0</v>
      </c>
      <c r="AI102" s="248">
        <f>'Crisis Indicator Data'!AE99</f>
        <v>0</v>
      </c>
      <c r="AJ102" s="248">
        <f>'Crisis Indicator Data'!AF99</f>
        <v>0</v>
      </c>
      <c r="AK102" s="248">
        <f>'Crisis Indicator Data'!AG99</f>
        <v>3</v>
      </c>
      <c r="AL102" s="248">
        <f t="shared" ref="AL102:AL133" si="49">IF(SUM(AI102:AK102)=0,0,IF(SUM(AI102:AK102)=1,1,IF(SUM(AI102:AK102)&lt;3,2,IF(SUM(AI102:AK102)&lt;5,3,IF(SUM(AI102:AK102)&lt;7,4,5)))))</f>
        <v>3</v>
      </c>
      <c r="AM102" s="241">
        <f t="shared" ref="AM102:AM133" si="50">IF(AA102=3,5,ROUND(AVERAGE(AE102,AH102,AL102),0))</f>
        <v>1</v>
      </c>
      <c r="AN102" s="241">
        <f t="shared" ref="AN102:AN133" si="51">IF(AND(Z102="x",AM102="x"),"x",ROUND(AVERAGE(Z102,AM102),1))</f>
        <v>1.5</v>
      </c>
    </row>
    <row r="103" spans="1:40" ht="13.5" customHeight="1" x14ac:dyDescent="0.35">
      <c r="A103" s="146" t="str">
        <f>'Crisis Indicator Data'!A100</f>
        <v>Complex crisis in Sudan</v>
      </c>
      <c r="B103" s="147" t="str">
        <f>'Crisis Indicator Data'!B100</f>
        <v>Multiple crises country</v>
      </c>
      <c r="C103" s="147" t="str">
        <f>'Crisis Indicator Data'!C100</f>
        <v>SDN001</v>
      </c>
      <c r="D103" s="147" t="str">
        <f>'Crisis Indicator Data'!D100</f>
        <v>Sudan</v>
      </c>
      <c r="E103" s="148" t="str">
        <f>'Crisis Indicator Data'!E100</f>
        <v>SDN</v>
      </c>
      <c r="F103" s="241">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3.6</v>
      </c>
      <c r="G103" s="241">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4</v>
      </c>
      <c r="H103" s="241">
        <f t="shared" si="39"/>
        <v>3.8</v>
      </c>
      <c r="I103" s="241">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v>
      </c>
      <c r="J103" s="241">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5</v>
      </c>
      <c r="K103" s="241">
        <f t="shared" si="40"/>
        <v>4.5</v>
      </c>
      <c r="L103" s="241">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3.7</v>
      </c>
      <c r="M103" s="241">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241">
        <f t="shared" si="41"/>
        <v>2.4500000000000002</v>
      </c>
      <c r="O103" s="241">
        <f t="shared" si="42"/>
        <v>3.5833333333333335</v>
      </c>
      <c r="P103" s="241">
        <f>IF(B103="Regional crisis",VLOOKUP(C103,'Regional Crises'!$B$1:$R$69,12,FALSE),VLOOKUP(E103,'Country Indicator Data'!$B$4:$I$300,8,FALSE))</f>
        <v>8</v>
      </c>
      <c r="Q103" s="241">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4.5999999999999996</v>
      </c>
      <c r="R103" s="241">
        <f t="shared" si="43"/>
        <v>6.3</v>
      </c>
      <c r="S103" s="241">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4.2</v>
      </c>
      <c r="T103" s="241">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3.6</v>
      </c>
      <c r="U103" s="241">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4.5</v>
      </c>
      <c r="V103" s="241">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4.4000000000000004</v>
      </c>
      <c r="W103" s="241">
        <f t="shared" si="44"/>
        <v>4.2</v>
      </c>
      <c r="X103" s="241">
        <f t="shared" si="45"/>
        <v>4.7</v>
      </c>
      <c r="Y103" s="248">
        <f>IF('Core Indicators'!FC100="x","x",IF('Core Indicators'!FC100&gt;=5,5,IF('Core Indicators'!FC100&gt;=4,4,IF('Core Indicators'!FC100&gt;=3,3,IF('Core Indicators'!FC100&gt;=2,2,IF('Core Indicators'!FC100&gt;=1,1,0))))))</f>
        <v>5</v>
      </c>
      <c r="Z103" s="241">
        <f t="shared" si="46"/>
        <v>5</v>
      </c>
      <c r="AA103" s="248">
        <f>'Crisis Indicator Data'!Y100</f>
        <v>2</v>
      </c>
      <c r="AB103" s="248">
        <f>'Crisis Indicator Data'!Z100</f>
        <v>2</v>
      </c>
      <c r="AC103" s="248">
        <f>'Crisis Indicator Data'!AA100</f>
        <v>1</v>
      </c>
      <c r="AD103" s="248">
        <f>'Crisis Indicator Data'!AB100</f>
        <v>1</v>
      </c>
      <c r="AE103" s="248">
        <f t="shared" si="47"/>
        <v>3</v>
      </c>
      <c r="AF103" s="248">
        <f>'Crisis Indicator Data'!AC100</f>
        <v>1</v>
      </c>
      <c r="AG103" s="248">
        <f>'Crisis Indicator Data'!AD100</f>
        <v>2</v>
      </c>
      <c r="AH103" s="248">
        <f t="shared" si="48"/>
        <v>3</v>
      </c>
      <c r="AI103" s="248">
        <f>'Crisis Indicator Data'!AE100</f>
        <v>3</v>
      </c>
      <c r="AJ103" s="248">
        <f>'Crisis Indicator Data'!AF100</f>
        <v>1</v>
      </c>
      <c r="AK103" s="248">
        <f>'Crisis Indicator Data'!AG100</f>
        <v>3</v>
      </c>
      <c r="AL103" s="248">
        <f t="shared" si="49"/>
        <v>5</v>
      </c>
      <c r="AM103" s="241">
        <f t="shared" si="50"/>
        <v>4</v>
      </c>
      <c r="AN103" s="241">
        <f t="shared" si="51"/>
        <v>4.5</v>
      </c>
    </row>
    <row r="104" spans="1:40" ht="13.5" customHeight="1" x14ac:dyDescent="0.35">
      <c r="A104" s="146" t="str">
        <f>'Crisis Indicator Data'!A101</f>
        <v>Refugees in Sudan</v>
      </c>
      <c r="B104" s="147" t="str">
        <f>'Crisis Indicator Data'!B101</f>
        <v>International displacement</v>
      </c>
      <c r="C104" s="147" t="str">
        <f>'Crisis Indicator Data'!C101</f>
        <v>SDN005</v>
      </c>
      <c r="D104" s="147" t="str">
        <f>'Crisis Indicator Data'!D101</f>
        <v>Sudan</v>
      </c>
      <c r="E104" s="148" t="str">
        <f>'Crisis Indicator Data'!E101</f>
        <v>SDN</v>
      </c>
      <c r="F104" s="241">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3.6</v>
      </c>
      <c r="G104" s="241">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4</v>
      </c>
      <c r="H104" s="241">
        <f t="shared" si="39"/>
        <v>3.8</v>
      </c>
      <c r="I104" s="241">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v>
      </c>
      <c r="J104" s="241">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5</v>
      </c>
      <c r="K104" s="241">
        <f t="shared" si="40"/>
        <v>4.5</v>
      </c>
      <c r="L104" s="241">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3.7</v>
      </c>
      <c r="M104" s="241">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241">
        <f t="shared" si="41"/>
        <v>2.4500000000000002</v>
      </c>
      <c r="O104" s="241">
        <f t="shared" si="42"/>
        <v>3.5833333333333335</v>
      </c>
      <c r="P104" s="241">
        <f>IF(B104="Regional crisis",VLOOKUP(C104,'Regional Crises'!$B$1:$R$69,12,FALSE),VLOOKUP(E104,'Country Indicator Data'!$B$4:$I$300,8,FALSE))</f>
        <v>8</v>
      </c>
      <c r="Q104" s="241">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4.5999999999999996</v>
      </c>
      <c r="R104" s="241">
        <f t="shared" si="43"/>
        <v>6.3</v>
      </c>
      <c r="S104" s="241">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241">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3.6</v>
      </c>
      <c r="U104" s="241">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4.5</v>
      </c>
      <c r="V104" s="241">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4.4000000000000004</v>
      </c>
      <c r="W104" s="241">
        <f t="shared" si="44"/>
        <v>4.2</v>
      </c>
      <c r="X104" s="241">
        <f t="shared" si="45"/>
        <v>4.7</v>
      </c>
      <c r="Y104" s="248">
        <f>IF('Core Indicators'!FC101="x","x",IF('Core Indicators'!FC101&gt;=5,5,IF('Core Indicators'!FC101&gt;=4,4,IF('Core Indicators'!FC101&gt;=3,3,IF('Core Indicators'!FC101&gt;=2,2,IF('Core Indicators'!FC101&gt;=1,1,0))))))</f>
        <v>2</v>
      </c>
      <c r="Z104" s="241">
        <f t="shared" si="46"/>
        <v>2</v>
      </c>
      <c r="AA104" s="248">
        <f>'Crisis Indicator Data'!Y101</f>
        <v>2</v>
      </c>
      <c r="AB104" s="248">
        <f>'Crisis Indicator Data'!Z101</f>
        <v>1</v>
      </c>
      <c r="AC104" s="248">
        <f>'Crisis Indicator Data'!AA101</f>
        <v>0</v>
      </c>
      <c r="AD104" s="248">
        <f>'Crisis Indicator Data'!AB101</f>
        <v>0</v>
      </c>
      <c r="AE104" s="248">
        <f t="shared" si="47"/>
        <v>2</v>
      </c>
      <c r="AF104" s="248">
        <f>'Crisis Indicator Data'!AC101</f>
        <v>0</v>
      </c>
      <c r="AG104" s="248">
        <f>'Crisis Indicator Data'!AD101</f>
        <v>1</v>
      </c>
      <c r="AH104" s="248">
        <f t="shared" si="48"/>
        <v>1</v>
      </c>
      <c r="AI104" s="248">
        <f>'Crisis Indicator Data'!AE101</f>
        <v>0</v>
      </c>
      <c r="AJ104" s="248">
        <f>'Crisis Indicator Data'!AF101</f>
        <v>1</v>
      </c>
      <c r="AK104" s="248">
        <f>'Crisis Indicator Data'!AG101</f>
        <v>2</v>
      </c>
      <c r="AL104" s="248">
        <f t="shared" si="49"/>
        <v>3</v>
      </c>
      <c r="AM104" s="241">
        <f t="shared" si="50"/>
        <v>2</v>
      </c>
      <c r="AN104" s="241">
        <f t="shared" si="51"/>
        <v>2</v>
      </c>
    </row>
    <row r="105" spans="1:40" ht="13.5" customHeight="1" x14ac:dyDescent="0.35">
      <c r="A105" s="146" t="str">
        <f>'Crisis Indicator Data'!A102</f>
        <v xml:space="preserve">Floods in Sudan </v>
      </c>
      <c r="B105" s="147" t="str">
        <f>'Crisis Indicator Data'!B102</f>
        <v>Flood</v>
      </c>
      <c r="C105" s="147" t="str">
        <f>'Crisis Indicator Data'!C102</f>
        <v>SDN006</v>
      </c>
      <c r="D105" s="147" t="str">
        <f>'Crisis Indicator Data'!D102</f>
        <v>Sudan</v>
      </c>
      <c r="E105" s="148" t="str">
        <f>'Crisis Indicator Data'!E102</f>
        <v>SDN</v>
      </c>
      <c r="F105" s="241">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3.6</v>
      </c>
      <c r="G105" s="241">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4</v>
      </c>
      <c r="H105" s="241">
        <f t="shared" si="39"/>
        <v>3.8</v>
      </c>
      <c r="I105" s="241">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v>
      </c>
      <c r="J105" s="241">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5</v>
      </c>
      <c r="K105" s="241">
        <f t="shared" si="40"/>
        <v>4.5</v>
      </c>
      <c r="L105" s="241">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3.7</v>
      </c>
      <c r="M105" s="241">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241">
        <f t="shared" si="41"/>
        <v>2.4500000000000002</v>
      </c>
      <c r="O105" s="241">
        <f t="shared" si="42"/>
        <v>3.5833333333333335</v>
      </c>
      <c r="P105" s="241">
        <f>IF(B105="Regional crisis",VLOOKUP(C105,'Regional Crises'!$B$1:$R$69,12,FALSE),VLOOKUP(E105,'Country Indicator Data'!$B$4:$I$300,8,FALSE))</f>
        <v>8</v>
      </c>
      <c r="Q105" s="241">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4.5999999999999996</v>
      </c>
      <c r="R105" s="241">
        <f t="shared" si="43"/>
        <v>6.3</v>
      </c>
      <c r="S105" s="241">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4.2</v>
      </c>
      <c r="T105" s="241">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3.6</v>
      </c>
      <c r="U105" s="241">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4.5</v>
      </c>
      <c r="V105" s="241">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4.4000000000000004</v>
      </c>
      <c r="W105" s="241">
        <f t="shared" si="44"/>
        <v>4.2</v>
      </c>
      <c r="X105" s="241">
        <f t="shared" si="45"/>
        <v>4.7</v>
      </c>
      <c r="Y105" s="248">
        <f>IF('Core Indicators'!FC102="x","x",IF('Core Indicators'!FC102&gt;=5,5,IF('Core Indicators'!FC102&gt;=4,4,IF('Core Indicators'!FC102&gt;=3,3,IF('Core Indicators'!FC102&gt;=2,2,IF('Core Indicators'!FC102&gt;=1,1,0))))))</f>
        <v>3</v>
      </c>
      <c r="Z105" s="241">
        <f t="shared" si="46"/>
        <v>3</v>
      </c>
      <c r="AA105" s="248">
        <f>'Crisis Indicator Data'!Y102</f>
        <v>1</v>
      </c>
      <c r="AB105" s="248">
        <f>'Crisis Indicator Data'!Z102</f>
        <v>1</v>
      </c>
      <c r="AC105" s="248">
        <f>'Crisis Indicator Data'!AA102</f>
        <v>0</v>
      </c>
      <c r="AD105" s="248">
        <f>'Crisis Indicator Data'!AB102</f>
        <v>0</v>
      </c>
      <c r="AE105" s="248">
        <f t="shared" si="47"/>
        <v>2</v>
      </c>
      <c r="AF105" s="248">
        <f>'Crisis Indicator Data'!AC102</f>
        <v>0</v>
      </c>
      <c r="AG105" s="248">
        <f>'Crisis Indicator Data'!AD102</f>
        <v>0</v>
      </c>
      <c r="AH105" s="248">
        <f t="shared" si="48"/>
        <v>0</v>
      </c>
      <c r="AI105" s="248">
        <f>'Crisis Indicator Data'!AE102</f>
        <v>0</v>
      </c>
      <c r="AJ105" s="248">
        <f>'Crisis Indicator Data'!AF102</f>
        <v>1</v>
      </c>
      <c r="AK105" s="248">
        <f>'Crisis Indicator Data'!AG102</f>
        <v>0</v>
      </c>
      <c r="AL105" s="248">
        <f t="shared" si="49"/>
        <v>1</v>
      </c>
      <c r="AM105" s="241">
        <f t="shared" si="50"/>
        <v>1</v>
      </c>
      <c r="AN105" s="241">
        <f t="shared" si="51"/>
        <v>2</v>
      </c>
    </row>
    <row r="106" spans="1:40" ht="13.5" customHeight="1" x14ac:dyDescent="0.35">
      <c r="A106" s="146" t="str">
        <f>'Crisis Indicator Data'!A103</f>
        <v>Refugees from Ethiopia</v>
      </c>
      <c r="B106" s="147" t="str">
        <f>'Crisis Indicator Data'!B103</f>
        <v>International displacement</v>
      </c>
      <c r="C106" s="147" t="str">
        <f>'Crisis Indicator Data'!C103</f>
        <v>SDN007</v>
      </c>
      <c r="D106" s="147" t="str">
        <f>'Crisis Indicator Data'!D103</f>
        <v>Sudan</v>
      </c>
      <c r="E106" s="148" t="str">
        <f>'Crisis Indicator Data'!E103</f>
        <v>SDN</v>
      </c>
      <c r="F106" s="241">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3.6</v>
      </c>
      <c r="G106" s="241">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4</v>
      </c>
      <c r="H106" s="241">
        <f t="shared" si="39"/>
        <v>3.8</v>
      </c>
      <c r="I106" s="241">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v>
      </c>
      <c r="J106" s="241">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5</v>
      </c>
      <c r="K106" s="241">
        <f t="shared" si="40"/>
        <v>4.5</v>
      </c>
      <c r="L106" s="241">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3.7</v>
      </c>
      <c r="M106" s="241">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1.2</v>
      </c>
      <c r="N106" s="241">
        <f t="shared" si="41"/>
        <v>2.4500000000000002</v>
      </c>
      <c r="O106" s="241">
        <f t="shared" si="42"/>
        <v>3.5833333333333335</v>
      </c>
      <c r="P106" s="241">
        <f>IF(B106="Regional crisis",VLOOKUP(C106,'Regional Crises'!$B$1:$R$69,12,FALSE),VLOOKUP(E106,'Country Indicator Data'!$B$4:$I$300,8,FALSE))</f>
        <v>8</v>
      </c>
      <c r="Q106" s="241">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4.5999999999999996</v>
      </c>
      <c r="R106" s="241">
        <f t="shared" si="43"/>
        <v>6.3</v>
      </c>
      <c r="S106" s="241">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4.2</v>
      </c>
      <c r="T106" s="241">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3.6</v>
      </c>
      <c r="U106" s="241">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4.5</v>
      </c>
      <c r="V106" s="241">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4.4000000000000004</v>
      </c>
      <c r="W106" s="241">
        <f t="shared" si="44"/>
        <v>4.2</v>
      </c>
      <c r="X106" s="241">
        <f t="shared" si="45"/>
        <v>4.7</v>
      </c>
      <c r="Y106" s="248">
        <f>IF('Core Indicators'!FC103="x","x",IF('Core Indicators'!FC103&gt;=5,5,IF('Core Indicators'!FC103&gt;=4,4,IF('Core Indicators'!FC103&gt;=3,3,IF('Core Indicators'!FC103&gt;=2,2,IF('Core Indicators'!FC103&gt;=1,1,0))))))</f>
        <v>2</v>
      </c>
      <c r="Z106" s="241">
        <f t="shared" si="46"/>
        <v>2</v>
      </c>
      <c r="AA106" s="248">
        <f>'Crisis Indicator Data'!Y103</f>
        <v>2</v>
      </c>
      <c r="AB106" s="248">
        <f>'Crisis Indicator Data'!Z103</f>
        <v>1</v>
      </c>
      <c r="AC106" s="248">
        <f>'Crisis Indicator Data'!AA103</f>
        <v>0</v>
      </c>
      <c r="AD106" s="248">
        <f>'Crisis Indicator Data'!AB103</f>
        <v>0</v>
      </c>
      <c r="AE106" s="248">
        <f t="shared" si="47"/>
        <v>2</v>
      </c>
      <c r="AF106" s="248">
        <f>'Crisis Indicator Data'!AC103</f>
        <v>0</v>
      </c>
      <c r="AG106" s="248">
        <f>'Crisis Indicator Data'!AD103</f>
        <v>2</v>
      </c>
      <c r="AH106" s="248">
        <f t="shared" si="48"/>
        <v>2</v>
      </c>
      <c r="AI106" s="248">
        <f>'Crisis Indicator Data'!AE103</f>
        <v>0</v>
      </c>
      <c r="AJ106" s="248">
        <f>'Crisis Indicator Data'!AF103</f>
        <v>1</v>
      </c>
      <c r="AK106" s="248">
        <f>'Crisis Indicator Data'!AG103</f>
        <v>1</v>
      </c>
      <c r="AL106" s="248">
        <f t="shared" si="49"/>
        <v>2</v>
      </c>
      <c r="AM106" s="241">
        <f t="shared" si="50"/>
        <v>2</v>
      </c>
      <c r="AN106" s="241">
        <f t="shared" si="51"/>
        <v>2</v>
      </c>
    </row>
    <row r="107" spans="1:40" ht="13.5" customHeight="1" x14ac:dyDescent="0.35">
      <c r="A107" s="146" t="str">
        <f>'Crisis Indicator Data'!A104</f>
        <v>Violence West-Darfur</v>
      </c>
      <c r="B107" s="147" t="str">
        <f>'Crisis Indicator Data'!B104</f>
        <v>Other type of violence</v>
      </c>
      <c r="C107" s="147" t="str">
        <f>'Crisis Indicator Data'!C104</f>
        <v>SDN008</v>
      </c>
      <c r="D107" s="147" t="str">
        <f>'Crisis Indicator Data'!D104</f>
        <v>Sudan</v>
      </c>
      <c r="E107" s="148" t="str">
        <f>'Crisis Indicator Data'!E104</f>
        <v>SDN</v>
      </c>
      <c r="F107" s="241">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3.6</v>
      </c>
      <c r="G107" s="241">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4</v>
      </c>
      <c r="H107" s="241">
        <f t="shared" si="39"/>
        <v>3.8</v>
      </c>
      <c r="I107" s="241">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v>
      </c>
      <c r="J107" s="241">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5</v>
      </c>
      <c r="K107" s="241">
        <f t="shared" si="40"/>
        <v>4.5</v>
      </c>
      <c r="L107" s="241">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3.7</v>
      </c>
      <c r="M107" s="241">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1.2</v>
      </c>
      <c r="N107" s="241">
        <f t="shared" si="41"/>
        <v>2.4500000000000002</v>
      </c>
      <c r="O107" s="241">
        <f t="shared" si="42"/>
        <v>3.5833333333333335</v>
      </c>
      <c r="P107" s="241">
        <f>IF(B107="Regional crisis",VLOOKUP(C107,'Regional Crises'!$B$1:$R$69,12,FALSE),VLOOKUP(E107,'Country Indicator Data'!$B$4:$I$300,8,FALSE))</f>
        <v>8</v>
      </c>
      <c r="Q107" s="241">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4.5999999999999996</v>
      </c>
      <c r="R107" s="241">
        <f t="shared" si="43"/>
        <v>6.3</v>
      </c>
      <c r="S107" s="241">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4.2</v>
      </c>
      <c r="T107" s="241">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3.6</v>
      </c>
      <c r="U107" s="241">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4.5</v>
      </c>
      <c r="V107" s="241">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4.4000000000000004</v>
      </c>
      <c r="W107" s="241">
        <f t="shared" si="44"/>
        <v>4.2</v>
      </c>
      <c r="X107" s="241">
        <f t="shared" si="45"/>
        <v>4.7</v>
      </c>
      <c r="Y107" s="248">
        <f>IF('Core Indicators'!FC104="x","x",IF('Core Indicators'!FC104&gt;=5,5,IF('Core Indicators'!FC104&gt;=4,4,IF('Core Indicators'!FC104&gt;=3,3,IF('Core Indicators'!FC104&gt;=2,2,IF('Core Indicators'!FC104&gt;=1,1,0))))))</f>
        <v>2</v>
      </c>
      <c r="Z107" s="241">
        <f t="shared" si="46"/>
        <v>2</v>
      </c>
      <c r="AA107" s="248">
        <f>'Crisis Indicator Data'!Y104</f>
        <v>2</v>
      </c>
      <c r="AB107" s="248">
        <f>'Crisis Indicator Data'!Z104</f>
        <v>2</v>
      </c>
      <c r="AC107" s="248">
        <f>'Crisis Indicator Data'!AA104</f>
        <v>1</v>
      </c>
      <c r="AD107" s="248">
        <f>'Crisis Indicator Data'!AB104</f>
        <v>1</v>
      </c>
      <c r="AE107" s="248">
        <f t="shared" si="47"/>
        <v>3</v>
      </c>
      <c r="AF107" s="248">
        <f>'Crisis Indicator Data'!AC104</f>
        <v>1</v>
      </c>
      <c r="AG107" s="248">
        <f>'Crisis Indicator Data'!AD104</f>
        <v>2</v>
      </c>
      <c r="AH107" s="248">
        <f t="shared" si="48"/>
        <v>3</v>
      </c>
      <c r="AI107" s="248">
        <f>'Crisis Indicator Data'!AE104</f>
        <v>3</v>
      </c>
      <c r="AJ107" s="248">
        <f>'Crisis Indicator Data'!AF104</f>
        <v>1</v>
      </c>
      <c r="AK107" s="248">
        <f>'Crisis Indicator Data'!AG104</f>
        <v>1</v>
      </c>
      <c r="AL107" s="248">
        <f t="shared" si="49"/>
        <v>4</v>
      </c>
      <c r="AM107" s="241">
        <f t="shared" si="50"/>
        <v>3</v>
      </c>
      <c r="AN107" s="241">
        <f t="shared" si="51"/>
        <v>2.5</v>
      </c>
    </row>
    <row r="108" spans="1:40" ht="13.5" customHeight="1" x14ac:dyDescent="0.35">
      <c r="A108" s="146" t="str">
        <f>'Crisis Indicator Data'!A105</f>
        <v>Drought in Senegal</v>
      </c>
      <c r="B108" s="147" t="str">
        <f>'Crisis Indicator Data'!B105</f>
        <v>Drought</v>
      </c>
      <c r="C108" s="147" t="str">
        <f>'Crisis Indicator Data'!C105</f>
        <v>SEN002</v>
      </c>
      <c r="D108" s="147" t="str">
        <f>'Crisis Indicator Data'!D105</f>
        <v>Senegal</v>
      </c>
      <c r="E108" s="148" t="str">
        <f>'Crisis Indicator Data'!E105</f>
        <v>SEN</v>
      </c>
      <c r="F108" s="241">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241">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1.5</v>
      </c>
      <c r="H108" s="241">
        <f t="shared" si="39"/>
        <v>1.65</v>
      </c>
      <c r="I108" s="241">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3.6</v>
      </c>
      <c r="J108" s="241">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v>
      </c>
      <c r="K108" s="241">
        <f t="shared" si="40"/>
        <v>1.8</v>
      </c>
      <c r="L108" s="241">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3.5</v>
      </c>
      <c r="M108" s="241">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1.9</v>
      </c>
      <c r="N108" s="241">
        <f t="shared" si="41"/>
        <v>2.7</v>
      </c>
      <c r="O108" s="241">
        <f t="shared" si="42"/>
        <v>2.0500000000000003</v>
      </c>
      <c r="P108" s="241">
        <f>IF(B108="Regional crisis",VLOOKUP(C108,'Regional Crises'!$B$1:$R$69,12,FALSE),VLOOKUP(E108,'Country Indicator Data'!$B$4:$I$300,8,FALSE))</f>
        <v>4</v>
      </c>
      <c r="Q108" s="241">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0</v>
      </c>
      <c r="R108" s="241">
        <f t="shared" si="43"/>
        <v>2</v>
      </c>
      <c r="S108" s="241">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2.8</v>
      </c>
      <c r="T108" s="241">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2.7</v>
      </c>
      <c r="U108" s="241">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v>
      </c>
      <c r="V108" s="241">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1.5</v>
      </c>
      <c r="W108" s="241">
        <f t="shared" si="44"/>
        <v>2.2999999999999998</v>
      </c>
      <c r="X108" s="241">
        <f t="shared" si="45"/>
        <v>2.1</v>
      </c>
      <c r="Y108" s="248">
        <f>IF('Core Indicators'!FC105="x","x",IF('Core Indicators'!FC105&gt;=5,5,IF('Core Indicators'!FC105&gt;=4,4,IF('Core Indicators'!FC105&gt;=3,3,IF('Core Indicators'!FC105&gt;=2,2,IF('Core Indicators'!FC105&gt;=1,1,0))))))</f>
        <v>4</v>
      </c>
      <c r="Z108" s="241">
        <f t="shared" si="46"/>
        <v>4</v>
      </c>
      <c r="AA108" s="248">
        <f>'Crisis Indicator Data'!Y105</f>
        <v>1</v>
      </c>
      <c r="AB108" s="248">
        <f>'Crisis Indicator Data'!Z105</f>
        <v>0</v>
      </c>
      <c r="AC108" s="248">
        <f>'Crisis Indicator Data'!AA105</f>
        <v>0</v>
      </c>
      <c r="AD108" s="248">
        <f>'Crisis Indicator Data'!AB105</f>
        <v>0</v>
      </c>
      <c r="AE108" s="248">
        <f t="shared" si="47"/>
        <v>1</v>
      </c>
      <c r="AF108" s="248">
        <f>'Crisis Indicator Data'!AC105</f>
        <v>0</v>
      </c>
      <c r="AG108" s="248">
        <f>'Crisis Indicator Data'!AD105</f>
        <v>2</v>
      </c>
      <c r="AH108" s="248">
        <f t="shared" si="48"/>
        <v>2</v>
      </c>
      <c r="AI108" s="248">
        <f>'Crisis Indicator Data'!AE105</f>
        <v>0</v>
      </c>
      <c r="AJ108" s="248">
        <f>'Crisis Indicator Data'!AF105</f>
        <v>1</v>
      </c>
      <c r="AK108" s="248">
        <f>'Crisis Indicator Data'!AG105</f>
        <v>0</v>
      </c>
      <c r="AL108" s="248">
        <f t="shared" si="49"/>
        <v>1</v>
      </c>
      <c r="AM108" s="241">
        <f t="shared" si="50"/>
        <v>1</v>
      </c>
      <c r="AN108" s="241">
        <f t="shared" si="51"/>
        <v>2.5</v>
      </c>
    </row>
    <row r="109" spans="1:40" ht="13.5" customHeight="1" x14ac:dyDescent="0.35">
      <c r="A109" s="146" t="str">
        <f>'Crisis Indicator Data'!A106</f>
        <v>Complex crisis in El Salvador</v>
      </c>
      <c r="B109" s="147" t="str">
        <f>'Crisis Indicator Data'!B106</f>
        <v>Complex crisis</v>
      </c>
      <c r="C109" s="147" t="str">
        <f>'Crisis Indicator Data'!C106</f>
        <v>SLV001</v>
      </c>
      <c r="D109" s="147" t="str">
        <f>'Crisis Indicator Data'!D106</f>
        <v>El Salvador</v>
      </c>
      <c r="E109" s="148" t="str">
        <f>'Crisis Indicator Data'!E106</f>
        <v>SLV</v>
      </c>
      <c r="F109" s="241">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0.7</v>
      </c>
      <c r="G109" s="241">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1.4</v>
      </c>
      <c r="H109" s="241">
        <f t="shared" si="39"/>
        <v>1.0499999999999998</v>
      </c>
      <c r="I109" s="241">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0.9</v>
      </c>
      <c r="J109" s="241">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41">
        <f t="shared" si="40"/>
        <v>0.45</v>
      </c>
      <c r="L109" s="241">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2.6</v>
      </c>
      <c r="M109" s="241">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1.7</v>
      </c>
      <c r="N109" s="241">
        <f t="shared" si="41"/>
        <v>2.15</v>
      </c>
      <c r="O109" s="241">
        <f t="shared" si="42"/>
        <v>1.2166666666666666</v>
      </c>
      <c r="P109" s="241">
        <f>IF(B109="Regional crisis",VLOOKUP(C109,'Regional Crises'!$B$1:$R$69,12,FALSE),VLOOKUP(E109,'Country Indicator Data'!$B$4:$I$300,8,FALSE))</f>
        <v>6</v>
      </c>
      <c r="Q109" s="241">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3.7</v>
      </c>
      <c r="R109" s="241">
        <f t="shared" si="43"/>
        <v>4.8499999999999996</v>
      </c>
      <c r="S109" s="241">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241">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3.3</v>
      </c>
      <c r="U109" s="241">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v>
      </c>
      <c r="V109" s="241">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1.7</v>
      </c>
      <c r="W109" s="241">
        <f t="shared" si="44"/>
        <v>2.6</v>
      </c>
      <c r="X109" s="241">
        <f t="shared" si="45"/>
        <v>2.9</v>
      </c>
      <c r="Y109" s="248">
        <f>IF('Core Indicators'!FC106="x","x",IF('Core Indicators'!FC106&gt;=5,5,IF('Core Indicators'!FC106&gt;=4,4,IF('Core Indicators'!FC106&gt;=3,3,IF('Core Indicators'!FC106&gt;=2,2,IF('Core Indicators'!FC106&gt;=1,1,0))))))</f>
        <v>3</v>
      </c>
      <c r="Z109" s="241">
        <f t="shared" si="46"/>
        <v>3</v>
      </c>
      <c r="AA109" s="248">
        <f>'Crisis Indicator Data'!Y106</f>
        <v>0</v>
      </c>
      <c r="AB109" s="248">
        <f>'Crisis Indicator Data'!Z106</f>
        <v>3</v>
      </c>
      <c r="AC109" s="248">
        <f>'Crisis Indicator Data'!AA106</f>
        <v>1</v>
      </c>
      <c r="AD109" s="248">
        <f>'Crisis Indicator Data'!AB106</f>
        <v>0</v>
      </c>
      <c r="AE109" s="248">
        <f t="shared" si="47"/>
        <v>2</v>
      </c>
      <c r="AF109" s="248">
        <f>'Crisis Indicator Data'!AC106</f>
        <v>0</v>
      </c>
      <c r="AG109" s="248">
        <f>'Crisis Indicator Data'!AD106</f>
        <v>2</v>
      </c>
      <c r="AH109" s="248">
        <f t="shared" si="48"/>
        <v>2</v>
      </c>
      <c r="AI109" s="248">
        <f>'Crisis Indicator Data'!AE106</f>
        <v>3</v>
      </c>
      <c r="AJ109" s="248">
        <f>'Crisis Indicator Data'!AF106</f>
        <v>0</v>
      </c>
      <c r="AK109" s="248">
        <f>'Crisis Indicator Data'!AG106</f>
        <v>1</v>
      </c>
      <c r="AL109" s="248">
        <f t="shared" si="49"/>
        <v>3</v>
      </c>
      <c r="AM109" s="241">
        <f t="shared" si="50"/>
        <v>2</v>
      </c>
      <c r="AN109" s="241">
        <f t="shared" si="51"/>
        <v>2.5</v>
      </c>
    </row>
    <row r="110" spans="1:40" ht="13.5" customHeight="1" x14ac:dyDescent="0.35">
      <c r="A110" s="146" t="str">
        <f>'Crisis Indicator Data'!A107</f>
        <v>Complex crisis in Somalia</v>
      </c>
      <c r="B110" s="147" t="str">
        <f>'Crisis Indicator Data'!B107</f>
        <v>Complex crisis</v>
      </c>
      <c r="C110" s="147" t="str">
        <f>'Crisis Indicator Data'!C107</f>
        <v>SOM001</v>
      </c>
      <c r="D110" s="147" t="str">
        <f>'Crisis Indicator Data'!D107</f>
        <v>Somalia</v>
      </c>
      <c r="E110" s="148" t="str">
        <f>'Crisis Indicator Data'!E107</f>
        <v>SOM</v>
      </c>
      <c r="F110" s="241" t="str">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x</v>
      </c>
      <c r="G110" s="241">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4.3</v>
      </c>
      <c r="H110" s="241">
        <f t="shared" si="39"/>
        <v>4.3</v>
      </c>
      <c r="I110" s="241">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0</v>
      </c>
      <c r="J110" s="241">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v>
      </c>
      <c r="K110" s="241">
        <f t="shared" si="40"/>
        <v>0</v>
      </c>
      <c r="L110" s="241" t="str">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241">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1.5</v>
      </c>
      <c r="N110" s="241">
        <f t="shared" si="41"/>
        <v>1.5</v>
      </c>
      <c r="O110" s="241">
        <f t="shared" si="42"/>
        <v>1.9333333333333333</v>
      </c>
      <c r="P110" s="241">
        <f>IF(B110="Regional crisis",VLOOKUP(C110,'Regional Crises'!$B$1:$R$69,12,FALSE),VLOOKUP(E110,'Country Indicator Data'!$B$4:$I$300,8,FALSE))</f>
        <v>10</v>
      </c>
      <c r="Q110" s="241">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4.5999999999999996</v>
      </c>
      <c r="R110" s="241">
        <f t="shared" si="43"/>
        <v>7.3</v>
      </c>
      <c r="S110" s="241">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4.5999999999999996</v>
      </c>
      <c r="T110" s="241">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4.9000000000000004</v>
      </c>
      <c r="U110" s="241">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4.5</v>
      </c>
      <c r="V110" s="241">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4.7</v>
      </c>
      <c r="W110" s="241">
        <f t="shared" si="44"/>
        <v>4.7</v>
      </c>
      <c r="X110" s="241">
        <f t="shared" si="45"/>
        <v>4.5999999999999996</v>
      </c>
      <c r="Y110" s="248">
        <f>IF('Core Indicators'!FC107="x","x",IF('Core Indicators'!FC107&gt;=5,5,IF('Core Indicators'!FC107&gt;=4,4,IF('Core Indicators'!FC107&gt;=3,3,IF('Core Indicators'!FC107&gt;=2,2,IF('Core Indicators'!FC107&gt;=1,1,0))))))</f>
        <v>5</v>
      </c>
      <c r="Z110" s="241">
        <f t="shared" si="46"/>
        <v>5</v>
      </c>
      <c r="AA110" s="248">
        <f>'Crisis Indicator Data'!Y107</f>
        <v>1</v>
      </c>
      <c r="AB110" s="248">
        <f>'Crisis Indicator Data'!Z107</f>
        <v>3</v>
      </c>
      <c r="AC110" s="248">
        <f>'Crisis Indicator Data'!AA107</f>
        <v>3</v>
      </c>
      <c r="AD110" s="248">
        <f>'Crisis Indicator Data'!AB107</f>
        <v>2</v>
      </c>
      <c r="AE110" s="248">
        <f t="shared" si="47"/>
        <v>4</v>
      </c>
      <c r="AF110" s="248">
        <f>'Crisis Indicator Data'!AC107</f>
        <v>2</v>
      </c>
      <c r="AG110" s="248">
        <f>'Crisis Indicator Data'!AD107</f>
        <v>3</v>
      </c>
      <c r="AH110" s="248">
        <f t="shared" si="48"/>
        <v>5</v>
      </c>
      <c r="AI110" s="248">
        <f>'Crisis Indicator Data'!AE107</f>
        <v>3</v>
      </c>
      <c r="AJ110" s="248">
        <f>'Crisis Indicator Data'!AF107</f>
        <v>2</v>
      </c>
      <c r="AK110" s="248">
        <f>'Crisis Indicator Data'!AG107</f>
        <v>3</v>
      </c>
      <c r="AL110" s="248">
        <f t="shared" si="49"/>
        <v>5</v>
      </c>
      <c r="AM110" s="241">
        <f t="shared" si="50"/>
        <v>5</v>
      </c>
      <c r="AN110" s="241">
        <f t="shared" si="51"/>
        <v>5</v>
      </c>
    </row>
    <row r="111" spans="1:40" ht="13.5" customHeight="1" x14ac:dyDescent="0.35">
      <c r="A111" s="146" t="str">
        <f>'Crisis Indicator Data'!A108</f>
        <v>Mixed Migration Flows in Somalia</v>
      </c>
      <c r="B111" s="147" t="str">
        <f>'Crisis Indicator Data'!B108</f>
        <v>International displacement</v>
      </c>
      <c r="C111" s="147" t="str">
        <f>'Crisis Indicator Data'!C108</f>
        <v>SOM002</v>
      </c>
      <c r="D111" s="147" t="str">
        <f>'Crisis Indicator Data'!D108</f>
        <v>Somalia</v>
      </c>
      <c r="E111" s="148" t="str">
        <f>'Crisis Indicator Data'!E108</f>
        <v>SOM</v>
      </c>
      <c r="F111" s="241" t="str">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x</v>
      </c>
      <c r="G111" s="241">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4.3</v>
      </c>
      <c r="H111" s="241">
        <f t="shared" si="39"/>
        <v>4.3</v>
      </c>
      <c r="I111" s="241">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v>
      </c>
      <c r="J111" s="241">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241">
        <f t="shared" si="40"/>
        <v>0</v>
      </c>
      <c r="L111" s="241" t="str">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x</v>
      </c>
      <c r="M111" s="241">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1.5</v>
      </c>
      <c r="N111" s="241">
        <f t="shared" si="41"/>
        <v>1.5</v>
      </c>
      <c r="O111" s="241">
        <f t="shared" si="42"/>
        <v>1.9333333333333333</v>
      </c>
      <c r="P111" s="241">
        <f>IF(B111="Regional crisis",VLOOKUP(C111,'Regional Crises'!$B$1:$R$69,12,FALSE),VLOOKUP(E111,'Country Indicator Data'!$B$4:$I$300,8,FALSE))</f>
        <v>10</v>
      </c>
      <c r="Q111" s="241">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4.5999999999999996</v>
      </c>
      <c r="R111" s="241">
        <f t="shared" si="43"/>
        <v>7.3</v>
      </c>
      <c r="S111" s="241">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4.5999999999999996</v>
      </c>
      <c r="T111" s="241">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4.9000000000000004</v>
      </c>
      <c r="U111" s="241">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4.5</v>
      </c>
      <c r="V111" s="241">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4.7</v>
      </c>
      <c r="W111" s="241">
        <f t="shared" si="44"/>
        <v>4.7</v>
      </c>
      <c r="X111" s="241">
        <f t="shared" si="45"/>
        <v>4.5999999999999996</v>
      </c>
      <c r="Y111" s="248">
        <f>IF('Core Indicators'!FC108="x","x",IF('Core Indicators'!FC108&gt;=5,5,IF('Core Indicators'!FC108&gt;=4,4,IF('Core Indicators'!FC108&gt;=3,3,IF('Core Indicators'!FC108&gt;=2,2,IF('Core Indicators'!FC108&gt;=1,1,0))))))</f>
        <v>1</v>
      </c>
      <c r="Z111" s="241">
        <f t="shared" si="46"/>
        <v>1</v>
      </c>
      <c r="AA111" s="248">
        <f>'Crisis Indicator Data'!Y108</f>
        <v>1</v>
      </c>
      <c r="AB111" s="248">
        <f>'Crisis Indicator Data'!Z108</f>
        <v>3</v>
      </c>
      <c r="AC111" s="248">
        <f>'Crisis Indicator Data'!AA108</f>
        <v>3</v>
      </c>
      <c r="AD111" s="248">
        <f>'Crisis Indicator Data'!AB108</f>
        <v>2</v>
      </c>
      <c r="AE111" s="248">
        <f t="shared" si="47"/>
        <v>4</v>
      </c>
      <c r="AF111" s="248">
        <f>'Crisis Indicator Data'!AC108</f>
        <v>2</v>
      </c>
      <c r="AG111" s="248">
        <f>'Crisis Indicator Data'!AD108</f>
        <v>3</v>
      </c>
      <c r="AH111" s="248">
        <f t="shared" si="48"/>
        <v>5</v>
      </c>
      <c r="AI111" s="248">
        <f>'Crisis Indicator Data'!AE108</f>
        <v>3</v>
      </c>
      <c r="AJ111" s="248">
        <f>'Crisis Indicator Data'!AF108</f>
        <v>2</v>
      </c>
      <c r="AK111" s="248">
        <f>'Crisis Indicator Data'!AG108</f>
        <v>3</v>
      </c>
      <c r="AL111" s="248">
        <f t="shared" si="49"/>
        <v>5</v>
      </c>
      <c r="AM111" s="241">
        <f t="shared" si="50"/>
        <v>5</v>
      </c>
      <c r="AN111" s="241">
        <f t="shared" si="51"/>
        <v>3</v>
      </c>
    </row>
    <row r="112" spans="1:40" ht="13.5" customHeight="1" x14ac:dyDescent="0.35">
      <c r="A112" s="146" t="str">
        <f>'Crisis Indicator Data'!A109</f>
        <v>Complex crisis in South Sudan</v>
      </c>
      <c r="B112" s="147" t="str">
        <f>'Crisis Indicator Data'!B109</f>
        <v>Complex crisis</v>
      </c>
      <c r="C112" s="147" t="str">
        <f>'Crisis Indicator Data'!C109</f>
        <v>SSD001</v>
      </c>
      <c r="D112" s="147" t="str">
        <f>'Crisis Indicator Data'!D109</f>
        <v>South Sudan</v>
      </c>
      <c r="E112" s="148" t="str">
        <f>'Crisis Indicator Data'!E109</f>
        <v>SSD</v>
      </c>
      <c r="F112" s="241">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1.4</v>
      </c>
      <c r="G112" s="241">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3.7</v>
      </c>
      <c r="H112" s="241">
        <f t="shared" si="39"/>
        <v>2.5499999999999998</v>
      </c>
      <c r="I112" s="241">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3.9</v>
      </c>
      <c r="J112" s="241">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v>
      </c>
      <c r="K112" s="241">
        <f t="shared" si="40"/>
        <v>1.95</v>
      </c>
      <c r="L112" s="241" t="str">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x</v>
      </c>
      <c r="M112" s="241">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2.4</v>
      </c>
      <c r="N112" s="241">
        <f t="shared" si="41"/>
        <v>2.4</v>
      </c>
      <c r="O112" s="241">
        <f t="shared" si="42"/>
        <v>2.3000000000000003</v>
      </c>
      <c r="P112" s="241">
        <f>IF(B112="Regional crisis",VLOOKUP(C112,'Regional Crises'!$B$1:$R$69,12,FALSE),VLOOKUP(E112,'Country Indicator Data'!$B$4:$I$300,8,FALSE))</f>
        <v>10</v>
      </c>
      <c r="Q112" s="241">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4.4000000000000004</v>
      </c>
      <c r="R112" s="241">
        <f t="shared" si="43"/>
        <v>7.2</v>
      </c>
      <c r="S112" s="241">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4.4000000000000004</v>
      </c>
      <c r="T112" s="241">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4.5</v>
      </c>
      <c r="U112" s="241">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3.9</v>
      </c>
      <c r="V112" s="241">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5</v>
      </c>
      <c r="W112" s="241">
        <f t="shared" si="44"/>
        <v>4.5</v>
      </c>
      <c r="X112" s="241">
        <f t="shared" si="45"/>
        <v>4.7</v>
      </c>
      <c r="Y112" s="248">
        <f>IF('Core Indicators'!FC109="x","x",IF('Core Indicators'!FC109&gt;=5,5,IF('Core Indicators'!FC109&gt;=4,4,IF('Core Indicators'!FC109&gt;=3,3,IF('Core Indicators'!FC109&gt;=2,2,IF('Core Indicators'!FC109&gt;=1,1,0))))))</f>
        <v>5</v>
      </c>
      <c r="Z112" s="241">
        <f t="shared" si="46"/>
        <v>5</v>
      </c>
      <c r="AA112" s="248">
        <f>'Crisis Indicator Data'!Y109</f>
        <v>1</v>
      </c>
      <c r="AB112" s="248">
        <f>'Crisis Indicator Data'!Z109</f>
        <v>3</v>
      </c>
      <c r="AC112" s="248">
        <f>'Crisis Indicator Data'!AA109</f>
        <v>3</v>
      </c>
      <c r="AD112" s="248">
        <f>'Crisis Indicator Data'!AB109</f>
        <v>3</v>
      </c>
      <c r="AE112" s="248">
        <f t="shared" si="47"/>
        <v>5</v>
      </c>
      <c r="AF112" s="248">
        <f>'Crisis Indicator Data'!AC109</f>
        <v>0</v>
      </c>
      <c r="AG112" s="248">
        <f>'Crisis Indicator Data'!AD109</f>
        <v>2</v>
      </c>
      <c r="AH112" s="248">
        <f t="shared" si="48"/>
        <v>2</v>
      </c>
      <c r="AI112" s="248">
        <f>'Crisis Indicator Data'!AE109</f>
        <v>3</v>
      </c>
      <c r="AJ112" s="248">
        <f>'Crisis Indicator Data'!AF109</f>
        <v>3</v>
      </c>
      <c r="AK112" s="248">
        <f>'Crisis Indicator Data'!AG109</f>
        <v>2</v>
      </c>
      <c r="AL112" s="248">
        <f t="shared" si="49"/>
        <v>5</v>
      </c>
      <c r="AM112" s="241">
        <f t="shared" si="50"/>
        <v>4</v>
      </c>
      <c r="AN112" s="241">
        <f t="shared" si="51"/>
        <v>4.5</v>
      </c>
    </row>
    <row r="113" spans="1:40" ht="13.5" customHeight="1" x14ac:dyDescent="0.35">
      <c r="A113" s="146" t="str">
        <f>'Crisis Indicator Data'!A110</f>
        <v>Food Security Crisis in Eswatini</v>
      </c>
      <c r="B113" s="147" t="str">
        <f>'Crisis Indicator Data'!B110</f>
        <v>Food Security</v>
      </c>
      <c r="C113" s="147" t="str">
        <f>'Crisis Indicator Data'!C110</f>
        <v>SWZ001</v>
      </c>
      <c r="D113" s="147" t="str">
        <f>'Crisis Indicator Data'!D110</f>
        <v>Eswatini</v>
      </c>
      <c r="E113" s="148" t="str">
        <f>'Crisis Indicator Data'!E110</f>
        <v>SWZ</v>
      </c>
      <c r="F113" s="241">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3.2</v>
      </c>
      <c r="G113" s="241">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3.2</v>
      </c>
      <c r="H113" s="241">
        <f t="shared" si="39"/>
        <v>3.2</v>
      </c>
      <c r="I113" s="241">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241">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241">
        <f t="shared" si="40"/>
        <v>0</v>
      </c>
      <c r="L113" s="241">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3.9</v>
      </c>
      <c r="M113" s="241">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3.7</v>
      </c>
      <c r="N113" s="241">
        <f t="shared" si="41"/>
        <v>3.8</v>
      </c>
      <c r="O113" s="241">
        <f t="shared" si="42"/>
        <v>2.3333333333333335</v>
      </c>
      <c r="P113" s="241">
        <f>IF(B113="Regional crisis",VLOOKUP(C113,'Regional Crises'!$B$1:$R$69,12,FALSE),VLOOKUP(E113,'Country Indicator Data'!$B$4:$I$300,8,FALSE))</f>
        <v>6</v>
      </c>
      <c r="Q113" s="241">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1.1000000000000001</v>
      </c>
      <c r="R113" s="241">
        <f t="shared" si="43"/>
        <v>3.55</v>
      </c>
      <c r="S113" s="241">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241">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241">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3.8</v>
      </c>
      <c r="V113" s="241">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4.0999999999999996</v>
      </c>
      <c r="W113" s="241">
        <f t="shared" si="44"/>
        <v>3.6</v>
      </c>
      <c r="X113" s="241">
        <f t="shared" si="45"/>
        <v>3.2</v>
      </c>
      <c r="Y113" s="248">
        <f>IF('Core Indicators'!FC110="x","x",IF('Core Indicators'!FC110&gt;=5,5,IF('Core Indicators'!FC110&gt;=4,4,IF('Core Indicators'!FC110&gt;=3,3,IF('Core Indicators'!FC110&gt;=2,2,IF('Core Indicators'!FC110&gt;=1,1,0))))))</f>
        <v>1</v>
      </c>
      <c r="Z113" s="241">
        <f t="shared" si="46"/>
        <v>1</v>
      </c>
      <c r="AA113" s="248">
        <f>'Crisis Indicator Data'!Y110</f>
        <v>0</v>
      </c>
      <c r="AB113" s="248">
        <f>'Crisis Indicator Data'!Z110</f>
        <v>0</v>
      </c>
      <c r="AC113" s="248">
        <f>'Crisis Indicator Data'!AA110</f>
        <v>0</v>
      </c>
      <c r="AD113" s="248">
        <f>'Crisis Indicator Data'!AB110</f>
        <v>0</v>
      </c>
      <c r="AE113" s="248">
        <f t="shared" si="47"/>
        <v>0</v>
      </c>
      <c r="AF113" s="248">
        <f>'Crisis Indicator Data'!AC110</f>
        <v>0</v>
      </c>
      <c r="AG113" s="248">
        <f>'Crisis Indicator Data'!AD110</f>
        <v>2</v>
      </c>
      <c r="AH113" s="248">
        <f t="shared" si="48"/>
        <v>2</v>
      </c>
      <c r="AI113" s="248">
        <f>'Crisis Indicator Data'!AE110</f>
        <v>0</v>
      </c>
      <c r="AJ113" s="248">
        <f>'Crisis Indicator Data'!AF110</f>
        <v>0</v>
      </c>
      <c r="AK113" s="248">
        <f>'Crisis Indicator Data'!AG110</f>
        <v>1</v>
      </c>
      <c r="AL113" s="248">
        <f t="shared" si="49"/>
        <v>1</v>
      </c>
      <c r="AM113" s="241">
        <f t="shared" si="50"/>
        <v>1</v>
      </c>
      <c r="AN113" s="241">
        <f t="shared" si="51"/>
        <v>1</v>
      </c>
    </row>
    <row r="114" spans="1:40" ht="13.5" customHeight="1" x14ac:dyDescent="0.35">
      <c r="A114" s="146" t="str">
        <f>'Crisis Indicator Data'!A111</f>
        <v>Syrian conflict</v>
      </c>
      <c r="B114" s="147" t="str">
        <f>'Crisis Indicator Data'!B111</f>
        <v>Complex crisis</v>
      </c>
      <c r="C114" s="147" t="str">
        <f>'Crisis Indicator Data'!C111</f>
        <v>SYR001</v>
      </c>
      <c r="D114" s="147" t="str">
        <f>'Crisis Indicator Data'!D111</f>
        <v>Syria</v>
      </c>
      <c r="E114" s="148" t="str">
        <f>'Crisis Indicator Data'!E111</f>
        <v>SYR</v>
      </c>
      <c r="F114" s="241">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4.5999999999999996</v>
      </c>
      <c r="G114" s="241">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4.0999999999999996</v>
      </c>
      <c r="H114" s="241">
        <f t="shared" si="39"/>
        <v>4.3499999999999996</v>
      </c>
      <c r="I114" s="241">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2.7</v>
      </c>
      <c r="J114" s="241">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5</v>
      </c>
      <c r="K114" s="241">
        <f t="shared" si="40"/>
        <v>3.85</v>
      </c>
      <c r="L114" s="241">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241">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1.6</v>
      </c>
      <c r="N114" s="241">
        <f t="shared" si="41"/>
        <v>2.6</v>
      </c>
      <c r="O114" s="241">
        <f t="shared" si="42"/>
        <v>3.5999999999999996</v>
      </c>
      <c r="P114" s="241">
        <f>IF(B114="Regional crisis",VLOOKUP(C114,'Regional Crises'!$B$1:$R$69,12,FALSE),VLOOKUP(E114,'Country Indicator Data'!$B$4:$I$300,8,FALSE))</f>
        <v>10</v>
      </c>
      <c r="Q114" s="241">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5</v>
      </c>
      <c r="R114" s="241">
        <f t="shared" si="43"/>
        <v>7.5</v>
      </c>
      <c r="S114" s="241">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4.4000000000000004</v>
      </c>
      <c r="T114" s="241">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4.5999999999999996</v>
      </c>
      <c r="U114" s="241">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4.3</v>
      </c>
      <c r="V114" s="241">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5</v>
      </c>
      <c r="W114" s="241">
        <f t="shared" si="44"/>
        <v>4.5999999999999996</v>
      </c>
      <c r="X114" s="241">
        <f t="shared" si="45"/>
        <v>5.2</v>
      </c>
      <c r="Y114" s="248">
        <f>IF('Core Indicators'!FC111="x","x",IF('Core Indicators'!FC111&gt;=5,5,IF('Core Indicators'!FC111&gt;=4,4,IF('Core Indicators'!FC111&gt;=3,3,IF('Core Indicators'!FC111&gt;=2,2,IF('Core Indicators'!FC111&gt;=1,1,0))))))</f>
        <v>5</v>
      </c>
      <c r="Z114" s="241">
        <f t="shared" si="46"/>
        <v>5</v>
      </c>
      <c r="AA114" s="248">
        <f>'Crisis Indicator Data'!Y111</f>
        <v>1</v>
      </c>
      <c r="AB114" s="248">
        <f>'Crisis Indicator Data'!Z111</f>
        <v>3</v>
      </c>
      <c r="AC114" s="248">
        <f>'Crisis Indicator Data'!AA111</f>
        <v>2</v>
      </c>
      <c r="AD114" s="248">
        <f>'Crisis Indicator Data'!AB111</f>
        <v>3</v>
      </c>
      <c r="AE114" s="248">
        <f t="shared" si="47"/>
        <v>4</v>
      </c>
      <c r="AF114" s="248">
        <f>'Crisis Indicator Data'!AC111</f>
        <v>2</v>
      </c>
      <c r="AG114" s="248">
        <f>'Crisis Indicator Data'!AD111</f>
        <v>3</v>
      </c>
      <c r="AH114" s="248">
        <f t="shared" si="48"/>
        <v>5</v>
      </c>
      <c r="AI114" s="248">
        <f>'Crisis Indicator Data'!AE111</f>
        <v>3</v>
      </c>
      <c r="AJ114" s="248">
        <f>'Crisis Indicator Data'!AF111</f>
        <v>2</v>
      </c>
      <c r="AK114" s="248">
        <f>'Crisis Indicator Data'!AG111</f>
        <v>3</v>
      </c>
      <c r="AL114" s="248">
        <f t="shared" si="49"/>
        <v>5</v>
      </c>
      <c r="AM114" s="241">
        <f t="shared" si="50"/>
        <v>5</v>
      </c>
      <c r="AN114" s="241">
        <f t="shared" si="51"/>
        <v>5</v>
      </c>
    </row>
    <row r="115" spans="1:40" ht="13.5" customHeight="1" x14ac:dyDescent="0.35">
      <c r="A115" s="146" t="str">
        <f>'Crisis Indicator Data'!A112</f>
        <v>Complex crisis in Chad</v>
      </c>
      <c r="B115" s="147" t="str">
        <f>'Crisis Indicator Data'!B112</f>
        <v>Multiple crises country</v>
      </c>
      <c r="C115" s="147" t="str">
        <f>'Crisis Indicator Data'!C112</f>
        <v>TCD001</v>
      </c>
      <c r="D115" s="147" t="str">
        <f>'Crisis Indicator Data'!D112</f>
        <v>Chad</v>
      </c>
      <c r="E115" s="148" t="str">
        <f>'Crisis Indicator Data'!E112</f>
        <v>TCD</v>
      </c>
      <c r="F115" s="241">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241">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3.5</v>
      </c>
      <c r="H115" s="241">
        <f t="shared" si="39"/>
        <v>2.65</v>
      </c>
      <c r="I115" s="241">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4.5999999999999996</v>
      </c>
      <c r="J115" s="241">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1.9</v>
      </c>
      <c r="K115" s="241">
        <f t="shared" si="40"/>
        <v>3.25</v>
      </c>
      <c r="L115" s="241">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4.7</v>
      </c>
      <c r="M115" s="241">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2.2999999999999998</v>
      </c>
      <c r="N115" s="241">
        <f t="shared" si="41"/>
        <v>3.5</v>
      </c>
      <c r="O115" s="241">
        <f t="shared" si="42"/>
        <v>3.1333333333333333</v>
      </c>
      <c r="P115" s="241">
        <f>IF(B115="Regional crisis",VLOOKUP(C115,'Regional Crises'!$B$1:$R$69,12,FALSE),VLOOKUP(E115,'Country Indicator Data'!$B$4:$I$300,8,FALSE))</f>
        <v>10</v>
      </c>
      <c r="Q115" s="241">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3.4</v>
      </c>
      <c r="R115" s="241">
        <f t="shared" si="43"/>
        <v>6.7</v>
      </c>
      <c r="S115" s="241">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4</v>
      </c>
      <c r="T115" s="241">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3.8</v>
      </c>
      <c r="U115" s="241">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4.0999999999999996</v>
      </c>
      <c r="V115" s="241">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4.2</v>
      </c>
      <c r="W115" s="241">
        <f t="shared" si="44"/>
        <v>4</v>
      </c>
      <c r="X115" s="241">
        <f t="shared" si="45"/>
        <v>4.5999999999999996</v>
      </c>
      <c r="Y115" s="248">
        <f>IF('Core Indicators'!FC112="x","x",IF('Core Indicators'!FC112&gt;=5,5,IF('Core Indicators'!FC112&gt;=4,4,IF('Core Indicators'!FC112&gt;=3,3,IF('Core Indicators'!FC112&gt;=2,2,IF('Core Indicators'!FC112&gt;=1,1,0))))))</f>
        <v>5</v>
      </c>
      <c r="Z115" s="241">
        <f t="shared" si="46"/>
        <v>5</v>
      </c>
      <c r="AA115" s="248">
        <f>'Crisis Indicator Data'!Y112</f>
        <v>1</v>
      </c>
      <c r="AB115" s="248">
        <f>'Crisis Indicator Data'!Z112</f>
        <v>3</v>
      </c>
      <c r="AC115" s="248">
        <f>'Crisis Indicator Data'!AA112</f>
        <v>1</v>
      </c>
      <c r="AD115" s="248">
        <f>'Crisis Indicator Data'!AB112</f>
        <v>0</v>
      </c>
      <c r="AE115" s="248">
        <f t="shared" si="47"/>
        <v>2</v>
      </c>
      <c r="AF115" s="248">
        <f>'Crisis Indicator Data'!AC112</f>
        <v>0</v>
      </c>
      <c r="AG115" s="248">
        <f>'Crisis Indicator Data'!AD112</f>
        <v>2</v>
      </c>
      <c r="AH115" s="248">
        <f t="shared" si="48"/>
        <v>2</v>
      </c>
      <c r="AI115" s="248">
        <f>'Crisis Indicator Data'!AE112</f>
        <v>3</v>
      </c>
      <c r="AJ115" s="248">
        <f>'Crisis Indicator Data'!AF112</f>
        <v>2</v>
      </c>
      <c r="AK115" s="248">
        <f>'Crisis Indicator Data'!AG112</f>
        <v>3</v>
      </c>
      <c r="AL115" s="248">
        <f t="shared" si="49"/>
        <v>5</v>
      </c>
      <c r="AM115" s="241">
        <f t="shared" si="50"/>
        <v>3</v>
      </c>
      <c r="AN115" s="241">
        <f t="shared" si="51"/>
        <v>4</v>
      </c>
    </row>
    <row r="116" spans="1:40" ht="13.5" customHeight="1" x14ac:dyDescent="0.35">
      <c r="A116" s="146" t="str">
        <f>'Crisis Indicator Data'!A113</f>
        <v>Boko Haram in Chad</v>
      </c>
      <c r="B116" s="147" t="str">
        <f>'Crisis Indicator Data'!B113</f>
        <v>Conflict</v>
      </c>
      <c r="C116" s="147" t="str">
        <f>'Crisis Indicator Data'!C113</f>
        <v>TCD003</v>
      </c>
      <c r="D116" s="147" t="str">
        <f>'Crisis Indicator Data'!D113</f>
        <v>Chad</v>
      </c>
      <c r="E116" s="148" t="str">
        <f>'Crisis Indicator Data'!E113</f>
        <v>TCD</v>
      </c>
      <c r="F116" s="241">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241">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3.5</v>
      </c>
      <c r="H116" s="241">
        <f t="shared" si="39"/>
        <v>2.65</v>
      </c>
      <c r="I116" s="241">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4.5999999999999996</v>
      </c>
      <c r="J116" s="241">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1.9</v>
      </c>
      <c r="K116" s="241">
        <f t="shared" si="40"/>
        <v>3.25</v>
      </c>
      <c r="L116" s="241">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4.7</v>
      </c>
      <c r="M116" s="241">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2.2999999999999998</v>
      </c>
      <c r="N116" s="241">
        <f t="shared" si="41"/>
        <v>3.5</v>
      </c>
      <c r="O116" s="241">
        <f t="shared" si="42"/>
        <v>3.1333333333333333</v>
      </c>
      <c r="P116" s="241">
        <f>IF(B116="Regional crisis",VLOOKUP(C116,'Regional Crises'!$B$1:$R$69,12,FALSE),VLOOKUP(E116,'Country Indicator Data'!$B$4:$I$300,8,FALSE))</f>
        <v>10</v>
      </c>
      <c r="Q116" s="241">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3.4</v>
      </c>
      <c r="R116" s="241">
        <f t="shared" si="43"/>
        <v>6.7</v>
      </c>
      <c r="S116" s="241">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v>
      </c>
      <c r="T116" s="241">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3.8</v>
      </c>
      <c r="U116" s="241">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4.0999999999999996</v>
      </c>
      <c r="V116" s="241">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4.2</v>
      </c>
      <c r="W116" s="241">
        <f t="shared" si="44"/>
        <v>4</v>
      </c>
      <c r="X116" s="241">
        <f t="shared" si="45"/>
        <v>4.5999999999999996</v>
      </c>
      <c r="Y116" s="248">
        <f>IF('Core Indicators'!FC113="x","x",IF('Core Indicators'!FC113&gt;=5,5,IF('Core Indicators'!FC113&gt;=4,4,IF('Core Indicators'!FC113&gt;=3,3,IF('Core Indicators'!FC113&gt;=2,2,IF('Core Indicators'!FC113&gt;=1,1,0))))))</f>
        <v>5</v>
      </c>
      <c r="Z116" s="241">
        <f t="shared" si="46"/>
        <v>5</v>
      </c>
      <c r="AA116" s="248">
        <f>'Crisis Indicator Data'!Y113</f>
        <v>2</v>
      </c>
      <c r="AB116" s="248">
        <f>'Crisis Indicator Data'!Z113</f>
        <v>3</v>
      </c>
      <c r="AC116" s="248">
        <f>'Crisis Indicator Data'!AA113</f>
        <v>1</v>
      </c>
      <c r="AD116" s="248">
        <f>'Crisis Indicator Data'!AB113</f>
        <v>0</v>
      </c>
      <c r="AE116" s="248">
        <f t="shared" si="47"/>
        <v>3</v>
      </c>
      <c r="AF116" s="248">
        <f>'Crisis Indicator Data'!AC113</f>
        <v>0</v>
      </c>
      <c r="AG116" s="248">
        <f>'Crisis Indicator Data'!AD113</f>
        <v>2</v>
      </c>
      <c r="AH116" s="248">
        <f t="shared" si="48"/>
        <v>2</v>
      </c>
      <c r="AI116" s="248">
        <f>'Crisis Indicator Data'!AE113</f>
        <v>3</v>
      </c>
      <c r="AJ116" s="248">
        <f>'Crisis Indicator Data'!AF113</f>
        <v>2</v>
      </c>
      <c r="AK116" s="248">
        <f>'Crisis Indicator Data'!AG113</f>
        <v>3</v>
      </c>
      <c r="AL116" s="248">
        <f t="shared" si="49"/>
        <v>5</v>
      </c>
      <c r="AM116" s="241">
        <f t="shared" si="50"/>
        <v>3</v>
      </c>
      <c r="AN116" s="241">
        <f t="shared" si="51"/>
        <v>4</v>
      </c>
    </row>
    <row r="117" spans="1:40" ht="13.5" customHeight="1" x14ac:dyDescent="0.35">
      <c r="A117" s="146" t="str">
        <f>'Crisis Indicator Data'!A114</f>
        <v>CAR refugees in Chad</v>
      </c>
      <c r="B117" s="147" t="str">
        <f>'Crisis Indicator Data'!B114</f>
        <v>International displacement</v>
      </c>
      <c r="C117" s="147" t="str">
        <f>'Crisis Indicator Data'!C114</f>
        <v>TCD004</v>
      </c>
      <c r="D117" s="147" t="str">
        <f>'Crisis Indicator Data'!D114</f>
        <v>Chad</v>
      </c>
      <c r="E117" s="148" t="str">
        <f>'Crisis Indicator Data'!E114</f>
        <v>TCD</v>
      </c>
      <c r="F117" s="241">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241">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3.5</v>
      </c>
      <c r="H117" s="241">
        <f t="shared" si="39"/>
        <v>2.65</v>
      </c>
      <c r="I117" s="241">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4.5999999999999996</v>
      </c>
      <c r="J117" s="241">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1.9</v>
      </c>
      <c r="K117" s="241">
        <f t="shared" si="40"/>
        <v>3.25</v>
      </c>
      <c r="L117" s="241">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4.7</v>
      </c>
      <c r="M117" s="241">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2.2999999999999998</v>
      </c>
      <c r="N117" s="241">
        <f t="shared" si="41"/>
        <v>3.5</v>
      </c>
      <c r="O117" s="241">
        <f t="shared" si="42"/>
        <v>3.1333333333333333</v>
      </c>
      <c r="P117" s="241">
        <f>IF(B117="Regional crisis",VLOOKUP(C117,'Regional Crises'!$B$1:$R$69,12,FALSE),VLOOKUP(E117,'Country Indicator Data'!$B$4:$I$300,8,FALSE))</f>
        <v>10</v>
      </c>
      <c r="Q117" s="241">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3.4</v>
      </c>
      <c r="R117" s="241">
        <f t="shared" si="43"/>
        <v>6.7</v>
      </c>
      <c r="S117" s="241">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4</v>
      </c>
      <c r="T117" s="241">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3.8</v>
      </c>
      <c r="U117" s="241">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4.0999999999999996</v>
      </c>
      <c r="V117" s="241">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4.2</v>
      </c>
      <c r="W117" s="241">
        <f t="shared" si="44"/>
        <v>4</v>
      </c>
      <c r="X117" s="241">
        <f t="shared" si="45"/>
        <v>4.5999999999999996</v>
      </c>
      <c r="Y117" s="248">
        <f>IF('Core Indicators'!FC114="x","x",IF('Core Indicators'!FC114&gt;=5,5,IF('Core Indicators'!FC114&gt;=4,4,IF('Core Indicators'!FC114&gt;=3,3,IF('Core Indicators'!FC114&gt;=2,2,IF('Core Indicators'!FC114&gt;=1,1,0))))))</f>
        <v>3</v>
      </c>
      <c r="Z117" s="241">
        <f t="shared" si="46"/>
        <v>3</v>
      </c>
      <c r="AA117" s="248">
        <f>'Crisis Indicator Data'!Y114</f>
        <v>1</v>
      </c>
      <c r="AB117" s="248">
        <f>'Crisis Indicator Data'!Z114</f>
        <v>3</v>
      </c>
      <c r="AC117" s="248">
        <f>'Crisis Indicator Data'!AA114</f>
        <v>1</v>
      </c>
      <c r="AD117" s="248">
        <f>'Crisis Indicator Data'!AB114</f>
        <v>0</v>
      </c>
      <c r="AE117" s="248">
        <f t="shared" si="47"/>
        <v>2</v>
      </c>
      <c r="AF117" s="248">
        <f>'Crisis Indicator Data'!AC114</f>
        <v>0</v>
      </c>
      <c r="AG117" s="248">
        <f>'Crisis Indicator Data'!AD114</f>
        <v>2</v>
      </c>
      <c r="AH117" s="248">
        <f t="shared" si="48"/>
        <v>2</v>
      </c>
      <c r="AI117" s="248">
        <f>'Crisis Indicator Data'!AE114</f>
        <v>3</v>
      </c>
      <c r="AJ117" s="248">
        <f>'Crisis Indicator Data'!AF114</f>
        <v>0</v>
      </c>
      <c r="AK117" s="248">
        <f>'Crisis Indicator Data'!AG114</f>
        <v>3</v>
      </c>
      <c r="AL117" s="248">
        <f t="shared" si="49"/>
        <v>4</v>
      </c>
      <c r="AM117" s="241">
        <f t="shared" si="50"/>
        <v>3</v>
      </c>
      <c r="AN117" s="241">
        <f t="shared" si="51"/>
        <v>3</v>
      </c>
    </row>
    <row r="118" spans="1:40" ht="13.5" customHeight="1" x14ac:dyDescent="0.35">
      <c r="A118" s="146" t="str">
        <f>'Crisis Indicator Data'!A115</f>
        <v>Darfur refugees in Chad</v>
      </c>
      <c r="B118" s="147" t="str">
        <f>'Crisis Indicator Data'!B115</f>
        <v>International displacement</v>
      </c>
      <c r="C118" s="147" t="str">
        <f>'Crisis Indicator Data'!C115</f>
        <v>TCD005</v>
      </c>
      <c r="D118" s="147" t="str">
        <f>'Crisis Indicator Data'!D115</f>
        <v>Chad</v>
      </c>
      <c r="E118" s="148" t="str">
        <f>'Crisis Indicator Data'!E115</f>
        <v>TCD</v>
      </c>
      <c r="F118" s="241">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241">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3.5</v>
      </c>
      <c r="H118" s="241">
        <f t="shared" si="39"/>
        <v>2.65</v>
      </c>
      <c r="I118" s="241">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4.5999999999999996</v>
      </c>
      <c r="J118" s="241">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1.9</v>
      </c>
      <c r="K118" s="241">
        <f t="shared" si="40"/>
        <v>3.25</v>
      </c>
      <c r="L118" s="241">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4.7</v>
      </c>
      <c r="M118" s="241">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2.2999999999999998</v>
      </c>
      <c r="N118" s="241">
        <f t="shared" si="41"/>
        <v>3.5</v>
      </c>
      <c r="O118" s="241">
        <f t="shared" si="42"/>
        <v>3.1333333333333333</v>
      </c>
      <c r="P118" s="241">
        <f>IF(B118="Regional crisis",VLOOKUP(C118,'Regional Crises'!$B$1:$R$69,12,FALSE),VLOOKUP(E118,'Country Indicator Data'!$B$4:$I$300,8,FALSE))</f>
        <v>10</v>
      </c>
      <c r="Q118" s="241">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3.4</v>
      </c>
      <c r="R118" s="241">
        <f t="shared" si="43"/>
        <v>6.7</v>
      </c>
      <c r="S118" s="241">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4</v>
      </c>
      <c r="T118" s="241">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3.8</v>
      </c>
      <c r="U118" s="241">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4.0999999999999996</v>
      </c>
      <c r="V118" s="241">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4.2</v>
      </c>
      <c r="W118" s="241">
        <f t="shared" si="44"/>
        <v>4</v>
      </c>
      <c r="X118" s="241">
        <f t="shared" si="45"/>
        <v>4.5999999999999996</v>
      </c>
      <c r="Y118" s="248">
        <f>IF('Core Indicators'!FC115="x","x",IF('Core Indicators'!FC115&gt;=5,5,IF('Core Indicators'!FC115&gt;=4,4,IF('Core Indicators'!FC115&gt;=3,3,IF('Core Indicators'!FC115&gt;=2,2,IF('Core Indicators'!FC115&gt;=1,1,0))))))</f>
        <v>2</v>
      </c>
      <c r="Z118" s="241">
        <f t="shared" si="46"/>
        <v>2</v>
      </c>
      <c r="AA118" s="248">
        <f>'Crisis Indicator Data'!Y115</f>
        <v>1</v>
      </c>
      <c r="AB118" s="248">
        <f>'Crisis Indicator Data'!Z115</f>
        <v>3</v>
      </c>
      <c r="AC118" s="248">
        <f>'Crisis Indicator Data'!AA115</f>
        <v>1</v>
      </c>
      <c r="AD118" s="248">
        <f>'Crisis Indicator Data'!AB115</f>
        <v>0</v>
      </c>
      <c r="AE118" s="248">
        <f t="shared" si="47"/>
        <v>2</v>
      </c>
      <c r="AF118" s="248">
        <f>'Crisis Indicator Data'!AC115</f>
        <v>0</v>
      </c>
      <c r="AG118" s="248">
        <f>'Crisis Indicator Data'!AD115</f>
        <v>2</v>
      </c>
      <c r="AH118" s="248">
        <f t="shared" si="48"/>
        <v>2</v>
      </c>
      <c r="AI118" s="248">
        <f>'Crisis Indicator Data'!AE115</f>
        <v>3</v>
      </c>
      <c r="AJ118" s="248">
        <f>'Crisis Indicator Data'!AF115</f>
        <v>0</v>
      </c>
      <c r="AK118" s="248">
        <f>'Crisis Indicator Data'!AG115</f>
        <v>3</v>
      </c>
      <c r="AL118" s="248">
        <f t="shared" si="49"/>
        <v>4</v>
      </c>
      <c r="AM118" s="241">
        <f t="shared" si="50"/>
        <v>3</v>
      </c>
      <c r="AN118" s="241">
        <f t="shared" si="51"/>
        <v>2.5</v>
      </c>
    </row>
    <row r="119" spans="1:40" ht="13.5" customHeight="1" x14ac:dyDescent="0.35">
      <c r="A119" s="146" t="str">
        <f>'Crisis Indicator Data'!A116</f>
        <v>Tibesti Conflict in Chad</v>
      </c>
      <c r="B119" s="147" t="str">
        <f>'Crisis Indicator Data'!B116</f>
        <v>Conflict</v>
      </c>
      <c r="C119" s="147" t="str">
        <f>'Crisis Indicator Data'!C116</f>
        <v>TCD006</v>
      </c>
      <c r="D119" s="147" t="str">
        <f>'Crisis Indicator Data'!D116</f>
        <v>Chad</v>
      </c>
      <c r="E119" s="148" t="str">
        <f>'Crisis Indicator Data'!E116</f>
        <v>TCD</v>
      </c>
      <c r="F119" s="241">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241">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3.5</v>
      </c>
      <c r="H119" s="241">
        <f t="shared" si="39"/>
        <v>2.65</v>
      </c>
      <c r="I119" s="241">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4.5999999999999996</v>
      </c>
      <c r="J119" s="241">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1.9</v>
      </c>
      <c r="K119" s="241">
        <f t="shared" si="40"/>
        <v>3.25</v>
      </c>
      <c r="L119" s="241">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4.7</v>
      </c>
      <c r="M119" s="241">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2.2999999999999998</v>
      </c>
      <c r="N119" s="241">
        <f t="shared" si="41"/>
        <v>3.5</v>
      </c>
      <c r="O119" s="241">
        <f t="shared" si="42"/>
        <v>3.1333333333333333</v>
      </c>
      <c r="P119" s="241">
        <f>IF(B119="Regional crisis",VLOOKUP(C119,'Regional Crises'!$B$1:$R$69,12,FALSE),VLOOKUP(E119,'Country Indicator Data'!$B$4:$I$300,8,FALSE))</f>
        <v>10</v>
      </c>
      <c r="Q119" s="241">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3.4</v>
      </c>
      <c r="R119" s="241">
        <f t="shared" si="43"/>
        <v>6.7</v>
      </c>
      <c r="S119" s="241">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v>
      </c>
      <c r="T119" s="241">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3.8</v>
      </c>
      <c r="U119" s="241">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4.0999999999999996</v>
      </c>
      <c r="V119" s="241">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4.2</v>
      </c>
      <c r="W119" s="241">
        <f t="shared" si="44"/>
        <v>4</v>
      </c>
      <c r="X119" s="241">
        <f t="shared" si="45"/>
        <v>4.5999999999999996</v>
      </c>
      <c r="Y119" s="248">
        <f>IF('Core Indicators'!FC116="x","x",IF('Core Indicators'!FC116&gt;=5,5,IF('Core Indicators'!FC116&gt;=4,4,IF('Core Indicators'!FC116&gt;=3,3,IF('Core Indicators'!FC116&gt;=2,2,IF('Core Indicators'!FC116&gt;=1,1,0))))))</f>
        <v>3</v>
      </c>
      <c r="Z119" s="241">
        <f t="shared" si="46"/>
        <v>3</v>
      </c>
      <c r="AA119" s="248">
        <f>'Crisis Indicator Data'!Y116</f>
        <v>2</v>
      </c>
      <c r="AB119" s="248">
        <f>'Crisis Indicator Data'!Z116</f>
        <v>3</v>
      </c>
      <c r="AC119" s="248">
        <f>'Crisis Indicator Data'!AA116</f>
        <v>1</v>
      </c>
      <c r="AD119" s="248">
        <f>'Crisis Indicator Data'!AB116</f>
        <v>0</v>
      </c>
      <c r="AE119" s="248">
        <f t="shared" si="47"/>
        <v>3</v>
      </c>
      <c r="AF119" s="248">
        <f>'Crisis Indicator Data'!AC116</f>
        <v>0</v>
      </c>
      <c r="AG119" s="248">
        <f>'Crisis Indicator Data'!AD116</f>
        <v>2</v>
      </c>
      <c r="AH119" s="248">
        <f t="shared" si="48"/>
        <v>2</v>
      </c>
      <c r="AI119" s="248">
        <f>'Crisis Indicator Data'!AE116</f>
        <v>3</v>
      </c>
      <c r="AJ119" s="248">
        <f>'Crisis Indicator Data'!AF116</f>
        <v>0</v>
      </c>
      <c r="AK119" s="248">
        <f>'Crisis Indicator Data'!AG116</f>
        <v>3</v>
      </c>
      <c r="AL119" s="248">
        <f t="shared" si="49"/>
        <v>4</v>
      </c>
      <c r="AM119" s="241">
        <f t="shared" si="50"/>
        <v>3</v>
      </c>
      <c r="AN119" s="241">
        <f t="shared" si="51"/>
        <v>3</v>
      </c>
    </row>
    <row r="120" spans="1:40" ht="13.5" customHeight="1" x14ac:dyDescent="0.35">
      <c r="A120" s="146" t="str">
        <f>'Crisis Indicator Data'!A117</f>
        <v>Multiple situations in Thailand</v>
      </c>
      <c r="B120" s="147" t="str">
        <f>'Crisis Indicator Data'!B117</f>
        <v>Multiple crises country</v>
      </c>
      <c r="C120" s="147" t="str">
        <f>'Crisis Indicator Data'!C117</f>
        <v>THA001</v>
      </c>
      <c r="D120" s="147" t="str">
        <f>'Crisis Indicator Data'!D117</f>
        <v>Thailand</v>
      </c>
      <c r="E120" s="148" t="str">
        <f>'Crisis Indicator Data'!E117</f>
        <v>THA</v>
      </c>
      <c r="F120" s="241">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2.1</v>
      </c>
      <c r="G120" s="241">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3.4</v>
      </c>
      <c r="H120" s="241">
        <f t="shared" si="39"/>
        <v>2.75</v>
      </c>
      <c r="I120" s="241">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1.6</v>
      </c>
      <c r="J120" s="241">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0.5</v>
      </c>
      <c r="K120" s="241">
        <f t="shared" si="40"/>
        <v>1.05</v>
      </c>
      <c r="L120" s="241">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2.5</v>
      </c>
      <c r="M120" s="241">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1.2</v>
      </c>
      <c r="N120" s="241">
        <f t="shared" si="41"/>
        <v>1.85</v>
      </c>
      <c r="O120" s="241">
        <f t="shared" si="42"/>
        <v>1.8833333333333335</v>
      </c>
      <c r="P120" s="241">
        <f>IF(B120="Regional crisis",VLOOKUP(C120,'Regional Crises'!$B$1:$R$69,12,FALSE),VLOOKUP(E120,'Country Indicator Data'!$B$4:$I$300,8,FALSE))</f>
        <v>6</v>
      </c>
      <c r="Q120" s="241">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2.2999999999999998</v>
      </c>
      <c r="R120" s="241">
        <f t="shared" si="43"/>
        <v>4.1500000000000004</v>
      </c>
      <c r="S120" s="241">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3.2</v>
      </c>
      <c r="T120" s="241">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2.4</v>
      </c>
      <c r="U120" s="241">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3.4</v>
      </c>
      <c r="V120" s="241">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3.4</v>
      </c>
      <c r="W120" s="241">
        <f t="shared" si="44"/>
        <v>3.1</v>
      </c>
      <c r="X120" s="241">
        <f t="shared" si="45"/>
        <v>3</v>
      </c>
      <c r="Y120" s="248">
        <f>IF('Core Indicators'!FC117="x","x",IF('Core Indicators'!FC117&gt;=5,5,IF('Core Indicators'!FC117&gt;=4,4,IF('Core Indicators'!FC117&gt;=3,3,IF('Core Indicators'!FC117&gt;=2,2,IF('Core Indicators'!FC117&gt;=1,1,0))))))</f>
        <v>2</v>
      </c>
      <c r="Z120" s="241">
        <f t="shared" si="46"/>
        <v>2</v>
      </c>
      <c r="AA120" s="248">
        <f>'Crisis Indicator Data'!Y117</f>
        <v>0</v>
      </c>
      <c r="AB120" s="248">
        <f>'Crisis Indicator Data'!Z117</f>
        <v>1</v>
      </c>
      <c r="AC120" s="248">
        <f>'Crisis Indicator Data'!AA117</f>
        <v>1</v>
      </c>
      <c r="AD120" s="248">
        <f>'Crisis Indicator Data'!AB117</f>
        <v>0</v>
      </c>
      <c r="AE120" s="248">
        <f t="shared" si="47"/>
        <v>2</v>
      </c>
      <c r="AF120" s="248">
        <f>'Crisis Indicator Data'!AC117</f>
        <v>2</v>
      </c>
      <c r="AG120" s="248">
        <f>'Crisis Indicator Data'!AD117</f>
        <v>2</v>
      </c>
      <c r="AH120" s="248">
        <f t="shared" si="48"/>
        <v>4</v>
      </c>
      <c r="AI120" s="248">
        <f>'Crisis Indicator Data'!AE117</f>
        <v>1</v>
      </c>
      <c r="AJ120" s="248">
        <f>'Crisis Indicator Data'!AF117</f>
        <v>3</v>
      </c>
      <c r="AK120" s="248">
        <f>'Crisis Indicator Data'!AG117</f>
        <v>2</v>
      </c>
      <c r="AL120" s="248">
        <f t="shared" si="49"/>
        <v>4</v>
      </c>
      <c r="AM120" s="241">
        <f t="shared" si="50"/>
        <v>3</v>
      </c>
      <c r="AN120" s="241">
        <f t="shared" si="51"/>
        <v>2.5</v>
      </c>
    </row>
    <row r="121" spans="1:40" ht="13.5" customHeight="1" x14ac:dyDescent="0.35">
      <c r="A121" s="146" t="str">
        <f>'Crisis Indicator Data'!A118</f>
        <v xml:space="preserve">Conflict in southern Thailand </v>
      </c>
      <c r="B121" s="147" t="str">
        <f>'Crisis Indicator Data'!B118</f>
        <v>Conflict</v>
      </c>
      <c r="C121" s="147" t="str">
        <f>'Crisis Indicator Data'!C118</f>
        <v>THA002</v>
      </c>
      <c r="D121" s="147" t="str">
        <f>'Crisis Indicator Data'!D118</f>
        <v>Thailand</v>
      </c>
      <c r="E121" s="148" t="str">
        <f>'Crisis Indicator Data'!E118</f>
        <v>THA</v>
      </c>
      <c r="F121" s="241">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2.1</v>
      </c>
      <c r="G121" s="241">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3.4</v>
      </c>
      <c r="H121" s="241">
        <f t="shared" si="39"/>
        <v>2.75</v>
      </c>
      <c r="I121" s="241">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1.6</v>
      </c>
      <c r="J121" s="241">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0.5</v>
      </c>
      <c r="K121" s="241">
        <f t="shared" si="40"/>
        <v>1.05</v>
      </c>
      <c r="L121" s="241">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2.5</v>
      </c>
      <c r="M121" s="241">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241">
        <f t="shared" si="41"/>
        <v>1.85</v>
      </c>
      <c r="O121" s="241">
        <f t="shared" si="42"/>
        <v>1.8833333333333335</v>
      </c>
      <c r="P121" s="241">
        <f>IF(B121="Regional crisis",VLOOKUP(C121,'Regional Crises'!$B$1:$R$69,12,FALSE),VLOOKUP(E121,'Country Indicator Data'!$B$4:$I$300,8,FALSE))</f>
        <v>6</v>
      </c>
      <c r="Q121" s="241">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2.2999999999999998</v>
      </c>
      <c r="R121" s="241">
        <f t="shared" si="43"/>
        <v>4.1500000000000004</v>
      </c>
      <c r="S121" s="241">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3.2</v>
      </c>
      <c r="T121" s="241">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2.4</v>
      </c>
      <c r="U121" s="241">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3.4</v>
      </c>
      <c r="V121" s="241">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3.4</v>
      </c>
      <c r="W121" s="241">
        <f t="shared" si="44"/>
        <v>3.1</v>
      </c>
      <c r="X121" s="241">
        <f t="shared" si="45"/>
        <v>3</v>
      </c>
      <c r="Y121" s="248">
        <f>IF('Core Indicators'!FC118="x","x",IF('Core Indicators'!FC118&gt;=5,5,IF('Core Indicators'!FC118&gt;=4,4,IF('Core Indicators'!FC118&gt;=3,3,IF('Core Indicators'!FC118&gt;=2,2,IF('Core Indicators'!FC118&gt;=1,1,0))))))</f>
        <v>1</v>
      </c>
      <c r="Z121" s="241">
        <f t="shared" si="46"/>
        <v>1</v>
      </c>
      <c r="AA121" s="248">
        <f>'Crisis Indicator Data'!Y118</f>
        <v>0</v>
      </c>
      <c r="AB121" s="248">
        <f>'Crisis Indicator Data'!Z118</f>
        <v>1</v>
      </c>
      <c r="AC121" s="248">
        <f>'Crisis Indicator Data'!AA118</f>
        <v>0</v>
      </c>
      <c r="AD121" s="248">
        <f>'Crisis Indicator Data'!AB118</f>
        <v>0</v>
      </c>
      <c r="AE121" s="248">
        <f t="shared" si="47"/>
        <v>1</v>
      </c>
      <c r="AF121" s="248">
        <f>'Crisis Indicator Data'!AC118</f>
        <v>2</v>
      </c>
      <c r="AG121" s="248">
        <f>'Crisis Indicator Data'!AD118</f>
        <v>1</v>
      </c>
      <c r="AH121" s="248">
        <f t="shared" si="48"/>
        <v>3</v>
      </c>
      <c r="AI121" s="248">
        <f>'Crisis Indicator Data'!AE118</f>
        <v>1</v>
      </c>
      <c r="AJ121" s="248">
        <f>'Crisis Indicator Data'!AF118</f>
        <v>3</v>
      </c>
      <c r="AK121" s="248">
        <f>'Crisis Indicator Data'!AG118</f>
        <v>1</v>
      </c>
      <c r="AL121" s="248">
        <f t="shared" si="49"/>
        <v>4</v>
      </c>
      <c r="AM121" s="241">
        <f t="shared" si="50"/>
        <v>3</v>
      </c>
      <c r="AN121" s="241">
        <f t="shared" si="51"/>
        <v>2</v>
      </c>
    </row>
    <row r="122" spans="1:40" ht="13.5" customHeight="1" x14ac:dyDescent="0.35">
      <c r="A122" s="146" t="str">
        <f>'Crisis Indicator Data'!A119</f>
        <v>Myanmar refugees in Thailand</v>
      </c>
      <c r="B122" s="147" t="str">
        <f>'Crisis Indicator Data'!B119</f>
        <v>International displacement</v>
      </c>
      <c r="C122" s="147" t="str">
        <f>'Crisis Indicator Data'!C119</f>
        <v>THA003</v>
      </c>
      <c r="D122" s="147" t="str">
        <f>'Crisis Indicator Data'!D119</f>
        <v>Thailand</v>
      </c>
      <c r="E122" s="148" t="str">
        <f>'Crisis Indicator Data'!E119</f>
        <v>THA</v>
      </c>
      <c r="F122" s="241">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2.1</v>
      </c>
      <c r="G122" s="241">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3.4</v>
      </c>
      <c r="H122" s="241">
        <f t="shared" si="39"/>
        <v>2.75</v>
      </c>
      <c r="I122" s="241">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1.6</v>
      </c>
      <c r="J122" s="241">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0.5</v>
      </c>
      <c r="K122" s="241">
        <f t="shared" si="40"/>
        <v>1.05</v>
      </c>
      <c r="L122" s="241">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2.5</v>
      </c>
      <c r="M122" s="241">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1.2</v>
      </c>
      <c r="N122" s="241">
        <f t="shared" si="41"/>
        <v>1.85</v>
      </c>
      <c r="O122" s="241">
        <f t="shared" si="42"/>
        <v>1.8833333333333335</v>
      </c>
      <c r="P122" s="241">
        <f>IF(B122="Regional crisis",VLOOKUP(C122,'Regional Crises'!$B$1:$R$69,12,FALSE),VLOOKUP(E122,'Country Indicator Data'!$B$4:$I$300,8,FALSE))</f>
        <v>6</v>
      </c>
      <c r="Q122" s="241">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2.2999999999999998</v>
      </c>
      <c r="R122" s="241">
        <f t="shared" si="43"/>
        <v>4.1500000000000004</v>
      </c>
      <c r="S122" s="241">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3.2</v>
      </c>
      <c r="T122" s="241">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2.4</v>
      </c>
      <c r="U122" s="241">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3.4</v>
      </c>
      <c r="V122" s="241">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3.4</v>
      </c>
      <c r="W122" s="241">
        <f t="shared" si="44"/>
        <v>3.1</v>
      </c>
      <c r="X122" s="241">
        <f t="shared" si="45"/>
        <v>3</v>
      </c>
      <c r="Y122" s="248">
        <f>IF('Core Indicators'!FC119="x","x",IF('Core Indicators'!FC119&gt;=5,5,IF('Core Indicators'!FC119&gt;=4,4,IF('Core Indicators'!FC119&gt;=3,3,IF('Core Indicators'!FC119&gt;=2,2,IF('Core Indicators'!FC119&gt;=1,1,0))))))</f>
        <v>1</v>
      </c>
      <c r="Z122" s="241">
        <f t="shared" si="46"/>
        <v>1</v>
      </c>
      <c r="AA122" s="248">
        <f>'Crisis Indicator Data'!Y119</f>
        <v>0</v>
      </c>
      <c r="AB122" s="248">
        <f>'Crisis Indicator Data'!Z119</f>
        <v>0</v>
      </c>
      <c r="AC122" s="248">
        <f>'Crisis Indicator Data'!AA119</f>
        <v>1</v>
      </c>
      <c r="AD122" s="248">
        <f>'Crisis Indicator Data'!AB119</f>
        <v>0</v>
      </c>
      <c r="AE122" s="248">
        <f t="shared" si="47"/>
        <v>1</v>
      </c>
      <c r="AF122" s="248">
        <f>'Crisis Indicator Data'!AC119</f>
        <v>0</v>
      </c>
      <c r="AG122" s="248">
        <f>'Crisis Indicator Data'!AD119</f>
        <v>2</v>
      </c>
      <c r="AH122" s="248">
        <f t="shared" si="48"/>
        <v>2</v>
      </c>
      <c r="AI122" s="248">
        <f>'Crisis Indicator Data'!AE119</f>
        <v>0</v>
      </c>
      <c r="AJ122" s="248">
        <f>'Crisis Indicator Data'!AF119</f>
        <v>3</v>
      </c>
      <c r="AK122" s="248">
        <f>'Crisis Indicator Data'!AG119</f>
        <v>1</v>
      </c>
      <c r="AL122" s="248">
        <f t="shared" si="49"/>
        <v>3</v>
      </c>
      <c r="AM122" s="241">
        <f t="shared" si="50"/>
        <v>2</v>
      </c>
      <c r="AN122" s="241">
        <f t="shared" si="51"/>
        <v>1.5</v>
      </c>
    </row>
    <row r="123" spans="1:40" ht="13.5" customHeight="1" x14ac:dyDescent="0.35">
      <c r="A123" s="146" t="str">
        <f>'Crisis Indicator Data'!A120</f>
        <v>Venezuelan refugees in Trinidad and Tobago</v>
      </c>
      <c r="B123" s="147" t="str">
        <f>'Crisis Indicator Data'!B120</f>
        <v>International displacement</v>
      </c>
      <c r="C123" s="147" t="str">
        <f>'Crisis Indicator Data'!C120</f>
        <v>TTO002</v>
      </c>
      <c r="D123" s="147" t="str">
        <f>'Crisis Indicator Data'!D120</f>
        <v>Trinidad and Tobago</v>
      </c>
      <c r="E123" s="148" t="str">
        <f>'Crisis Indicator Data'!E120</f>
        <v>TTO</v>
      </c>
      <c r="F123" s="241">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0.7</v>
      </c>
      <c r="G123" s="241">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0.8</v>
      </c>
      <c r="H123" s="241">
        <f t="shared" si="39"/>
        <v>0.75</v>
      </c>
      <c r="I123" s="241">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3.8</v>
      </c>
      <c r="J123" s="241">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4</v>
      </c>
      <c r="K123" s="241">
        <f t="shared" si="40"/>
        <v>3.9</v>
      </c>
      <c r="L123" s="241">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2.2000000000000002</v>
      </c>
      <c r="M123" s="241">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1.9</v>
      </c>
      <c r="N123" s="241">
        <f t="shared" si="41"/>
        <v>2.0499999999999998</v>
      </c>
      <c r="O123" s="241">
        <f t="shared" si="42"/>
        <v>2.2333333333333334</v>
      </c>
      <c r="P123" s="241">
        <f>IF(B123="Regional crisis",VLOOKUP(C123,'Regional Crises'!$B$1:$R$69,12,FALSE),VLOOKUP(E123,'Country Indicator Data'!$B$4:$I$300,8,FALSE))</f>
        <v>0</v>
      </c>
      <c r="Q123" s="241">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2.6</v>
      </c>
      <c r="R123" s="241">
        <f t="shared" si="43"/>
        <v>1.3</v>
      </c>
      <c r="S123" s="241">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v>
      </c>
      <c r="T123" s="241">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2.6</v>
      </c>
      <c r="U123" s="241">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1.4</v>
      </c>
      <c r="V123" s="241">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0.9</v>
      </c>
      <c r="W123" s="241">
        <f t="shared" si="44"/>
        <v>2</v>
      </c>
      <c r="X123" s="241">
        <f t="shared" si="45"/>
        <v>1.8</v>
      </c>
      <c r="Y123" s="248">
        <f>IF('Core Indicators'!FC120="x","x",IF('Core Indicators'!FC120&gt;=5,5,IF('Core Indicators'!FC120&gt;=4,4,IF('Core Indicators'!FC120&gt;=3,3,IF('Core Indicators'!FC120&gt;=2,2,IF('Core Indicators'!FC120&gt;=1,1,0))))))</f>
        <v>2</v>
      </c>
      <c r="Z123" s="241">
        <f t="shared" si="46"/>
        <v>2</v>
      </c>
      <c r="AA123" s="248">
        <f>'Crisis Indicator Data'!Y120</f>
        <v>0</v>
      </c>
      <c r="AB123" s="248">
        <f>'Crisis Indicator Data'!Z120</f>
        <v>0</v>
      </c>
      <c r="AC123" s="248">
        <f>'Crisis Indicator Data'!AA120</f>
        <v>0</v>
      </c>
      <c r="AD123" s="248">
        <f>'Crisis Indicator Data'!AB120</f>
        <v>0</v>
      </c>
      <c r="AE123" s="248">
        <f t="shared" si="47"/>
        <v>0</v>
      </c>
      <c r="AF123" s="248">
        <f>'Crisis Indicator Data'!AC120</f>
        <v>0</v>
      </c>
      <c r="AG123" s="248">
        <f>'Crisis Indicator Data'!AD120</f>
        <v>3</v>
      </c>
      <c r="AH123" s="248">
        <f t="shared" si="48"/>
        <v>3</v>
      </c>
      <c r="AI123" s="248">
        <f>'Crisis Indicator Data'!AE120</f>
        <v>0</v>
      </c>
      <c r="AJ123" s="248">
        <f>'Crisis Indicator Data'!AF120</f>
        <v>0</v>
      </c>
      <c r="AK123" s="248">
        <f>'Crisis Indicator Data'!AG120</f>
        <v>1</v>
      </c>
      <c r="AL123" s="248">
        <f t="shared" si="49"/>
        <v>1</v>
      </c>
      <c r="AM123" s="241">
        <f t="shared" si="50"/>
        <v>1</v>
      </c>
      <c r="AN123" s="241">
        <f t="shared" si="51"/>
        <v>1.5</v>
      </c>
    </row>
    <row r="124" spans="1:40" ht="13.5" customHeight="1" x14ac:dyDescent="0.35">
      <c r="A124" s="146" t="str">
        <f>'Crisis Indicator Data'!A121</f>
        <v>Mixed migration flows in Tunisia</v>
      </c>
      <c r="B124" s="147" t="str">
        <f>'Crisis Indicator Data'!B121</f>
        <v>International displacement</v>
      </c>
      <c r="C124" s="147" t="str">
        <f>'Crisis Indicator Data'!C121</f>
        <v>TUN002</v>
      </c>
      <c r="D124" s="147" t="str">
        <f>'Crisis Indicator Data'!D121</f>
        <v>Tunisia</v>
      </c>
      <c r="E124" s="148" t="str">
        <f>'Crisis Indicator Data'!E121</f>
        <v>TUN</v>
      </c>
      <c r="F124" s="241">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2.5</v>
      </c>
      <c r="G124" s="241">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1.7</v>
      </c>
      <c r="H124" s="241">
        <f t="shared" si="39"/>
        <v>2.1</v>
      </c>
      <c r="I124" s="241">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0.2</v>
      </c>
      <c r="J124" s="241">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241">
        <f t="shared" si="40"/>
        <v>0.1</v>
      </c>
      <c r="L124" s="241">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v>
      </c>
      <c r="M124" s="241">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v>
      </c>
      <c r="N124" s="241">
        <f t="shared" si="41"/>
        <v>1.5</v>
      </c>
      <c r="O124" s="241">
        <f t="shared" si="42"/>
        <v>1.2333333333333334</v>
      </c>
      <c r="P124" s="241">
        <f>IF(B124="Regional crisis",VLOOKUP(C124,'Regional Crises'!$B$1:$R$69,12,FALSE),VLOOKUP(E124,'Country Indicator Data'!$B$4:$I$300,8,FALSE))</f>
        <v>6</v>
      </c>
      <c r="Q124" s="241">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4.3</v>
      </c>
      <c r="R124" s="241">
        <f t="shared" si="43"/>
        <v>5.15</v>
      </c>
      <c r="S124" s="241">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2.9</v>
      </c>
      <c r="T124" s="241">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2.4</v>
      </c>
      <c r="U124" s="241">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2.2999999999999998</v>
      </c>
      <c r="V124" s="241">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1.5</v>
      </c>
      <c r="W124" s="241">
        <f t="shared" si="44"/>
        <v>2.2999999999999998</v>
      </c>
      <c r="X124" s="241">
        <f t="shared" si="45"/>
        <v>2.9</v>
      </c>
      <c r="Y124" s="248">
        <f>IF('Core Indicators'!FC121="x","x",IF('Core Indicators'!FC121&gt;=5,5,IF('Core Indicators'!FC121&gt;=4,4,IF('Core Indicators'!FC121&gt;=3,3,IF('Core Indicators'!FC121&gt;=2,2,IF('Core Indicators'!FC121&gt;=1,1,0))))))</f>
        <v>1</v>
      </c>
      <c r="Z124" s="241">
        <f t="shared" si="46"/>
        <v>1</v>
      </c>
      <c r="AA124" s="248">
        <f>'Crisis Indicator Data'!Y121</f>
        <v>0</v>
      </c>
      <c r="AB124" s="248">
        <f>'Crisis Indicator Data'!Z121</f>
        <v>0</v>
      </c>
      <c r="AC124" s="248">
        <f>'Crisis Indicator Data'!AA121</f>
        <v>0</v>
      </c>
      <c r="AD124" s="248">
        <f>'Crisis Indicator Data'!AB121</f>
        <v>0</v>
      </c>
      <c r="AE124" s="248">
        <f t="shared" si="47"/>
        <v>0</v>
      </c>
      <c r="AF124" s="248">
        <f>'Crisis Indicator Data'!AC121</f>
        <v>2</v>
      </c>
      <c r="AG124" s="248">
        <f>'Crisis Indicator Data'!AD121</f>
        <v>0</v>
      </c>
      <c r="AH124" s="248">
        <f t="shared" si="48"/>
        <v>2</v>
      </c>
      <c r="AI124" s="248">
        <f>'Crisis Indicator Data'!AE121</f>
        <v>0</v>
      </c>
      <c r="AJ124" s="248">
        <f>'Crisis Indicator Data'!AF121</f>
        <v>1</v>
      </c>
      <c r="AK124" s="248">
        <f>'Crisis Indicator Data'!AG121</f>
        <v>0</v>
      </c>
      <c r="AL124" s="248">
        <f t="shared" si="49"/>
        <v>1</v>
      </c>
      <c r="AM124" s="241">
        <f t="shared" si="50"/>
        <v>1</v>
      </c>
      <c r="AN124" s="241">
        <f t="shared" si="51"/>
        <v>1</v>
      </c>
    </row>
    <row r="125" spans="1:40" ht="13.5" customHeight="1" x14ac:dyDescent="0.35">
      <c r="A125" s="146" t="str">
        <f>'Crisis Indicator Data'!A122</f>
        <v>Complex situation in Turkey</v>
      </c>
      <c r="B125" s="147" t="str">
        <f>'Crisis Indicator Data'!B122</f>
        <v>Multiple crises country</v>
      </c>
      <c r="C125" s="147" t="str">
        <f>'Crisis Indicator Data'!C122</f>
        <v>TUR001</v>
      </c>
      <c r="D125" s="147" t="str">
        <f>'Crisis Indicator Data'!D122</f>
        <v>Turkey</v>
      </c>
      <c r="E125" s="148" t="str">
        <f>'Crisis Indicator Data'!E122</f>
        <v>TUR</v>
      </c>
      <c r="F125" s="241">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2.5</v>
      </c>
      <c r="G125" s="241">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2.5</v>
      </c>
      <c r="H125" s="241">
        <f t="shared" si="39"/>
        <v>2.5</v>
      </c>
      <c r="I125" s="241">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v>
      </c>
      <c r="J125" s="241">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3.4</v>
      </c>
      <c r="K125" s="241">
        <f t="shared" si="40"/>
        <v>2.7</v>
      </c>
      <c r="L125" s="241">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v>
      </c>
      <c r="M125" s="241">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2.1</v>
      </c>
      <c r="N125" s="241">
        <f t="shared" si="41"/>
        <v>2.0499999999999998</v>
      </c>
      <c r="O125" s="241">
        <f t="shared" si="42"/>
        <v>2.4166666666666665</v>
      </c>
      <c r="P125" s="241">
        <f>IF(B125="Regional crisis",VLOOKUP(C125,'Regional Crises'!$B$1:$R$69,12,FALSE),VLOOKUP(E125,'Country Indicator Data'!$B$4:$I$300,8,FALSE))</f>
        <v>10</v>
      </c>
      <c r="Q125" s="241">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3.4</v>
      </c>
      <c r="R125" s="241">
        <f t="shared" si="43"/>
        <v>6.7</v>
      </c>
      <c r="S125" s="241">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3.1</v>
      </c>
      <c r="T125" s="241">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2.8</v>
      </c>
      <c r="U125" s="241">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3.3</v>
      </c>
      <c r="V125" s="241">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3.4</v>
      </c>
      <c r="W125" s="241">
        <f t="shared" si="44"/>
        <v>3.2</v>
      </c>
      <c r="X125" s="241">
        <f t="shared" si="45"/>
        <v>4.0999999999999996</v>
      </c>
      <c r="Y125" s="248">
        <f>IF('Core Indicators'!FC122="x","x",IF('Core Indicators'!FC122&gt;=5,5,IF('Core Indicators'!FC122&gt;=4,4,IF('Core Indicators'!FC122&gt;=3,3,IF('Core Indicators'!FC122&gt;=2,2,IF('Core Indicators'!FC122&gt;=1,1,0))))))</f>
        <v>4</v>
      </c>
      <c r="Z125" s="241">
        <f t="shared" si="46"/>
        <v>4</v>
      </c>
      <c r="AA125" s="248">
        <f>'Crisis Indicator Data'!Y122</f>
        <v>1</v>
      </c>
      <c r="AB125" s="248">
        <f>'Crisis Indicator Data'!Z122</f>
        <v>1</v>
      </c>
      <c r="AC125" s="248">
        <f>'Crisis Indicator Data'!AA122</f>
        <v>1</v>
      </c>
      <c r="AD125" s="248">
        <f>'Crisis Indicator Data'!AB122</f>
        <v>0</v>
      </c>
      <c r="AE125" s="248">
        <f t="shared" si="47"/>
        <v>2</v>
      </c>
      <c r="AF125" s="248">
        <f>'Crisis Indicator Data'!AC122</f>
        <v>2</v>
      </c>
      <c r="AG125" s="248">
        <f>'Crisis Indicator Data'!AD122</f>
        <v>3</v>
      </c>
      <c r="AH125" s="248">
        <f t="shared" si="48"/>
        <v>5</v>
      </c>
      <c r="AI125" s="248">
        <f>'Crisis Indicator Data'!AE122</f>
        <v>0</v>
      </c>
      <c r="AJ125" s="248">
        <f>'Crisis Indicator Data'!AF122</f>
        <v>3</v>
      </c>
      <c r="AK125" s="248">
        <f>'Crisis Indicator Data'!AG122</f>
        <v>1</v>
      </c>
      <c r="AL125" s="248">
        <f t="shared" si="49"/>
        <v>3</v>
      </c>
      <c r="AM125" s="241">
        <f t="shared" si="50"/>
        <v>3</v>
      </c>
      <c r="AN125" s="241">
        <f t="shared" si="51"/>
        <v>3.5</v>
      </c>
    </row>
    <row r="126" spans="1:40" ht="13.5" customHeight="1" x14ac:dyDescent="0.35">
      <c r="A126" s="146" t="str">
        <f>'Crisis Indicator Data'!A123</f>
        <v>Syrian Refugees in Turkey</v>
      </c>
      <c r="B126" s="147" t="str">
        <f>'Crisis Indicator Data'!B123</f>
        <v>International displacement</v>
      </c>
      <c r="C126" s="147" t="str">
        <f>'Crisis Indicator Data'!C123</f>
        <v>TUR002</v>
      </c>
      <c r="D126" s="147" t="str">
        <f>'Crisis Indicator Data'!D123</f>
        <v>Turkey</v>
      </c>
      <c r="E126" s="148" t="str">
        <f>'Crisis Indicator Data'!E123</f>
        <v>TUR</v>
      </c>
      <c r="F126" s="241">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2.5</v>
      </c>
      <c r="G126" s="241">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2.5</v>
      </c>
      <c r="H126" s="241">
        <f t="shared" si="39"/>
        <v>2.5</v>
      </c>
      <c r="I126" s="241">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v>
      </c>
      <c r="J126" s="241">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3.4</v>
      </c>
      <c r="K126" s="241">
        <f t="shared" si="40"/>
        <v>2.7</v>
      </c>
      <c r="L126" s="241">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v>
      </c>
      <c r="M126" s="241">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2.1</v>
      </c>
      <c r="N126" s="241">
        <f t="shared" si="41"/>
        <v>2.0499999999999998</v>
      </c>
      <c r="O126" s="241">
        <f t="shared" si="42"/>
        <v>2.4166666666666665</v>
      </c>
      <c r="P126" s="241">
        <f>IF(B126="Regional crisis",VLOOKUP(C126,'Regional Crises'!$B$1:$R$69,12,FALSE),VLOOKUP(E126,'Country Indicator Data'!$B$4:$I$300,8,FALSE))</f>
        <v>10</v>
      </c>
      <c r="Q126" s="241">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3.4</v>
      </c>
      <c r="R126" s="241">
        <f t="shared" si="43"/>
        <v>6.7</v>
      </c>
      <c r="S126" s="241">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3.1</v>
      </c>
      <c r="T126" s="241">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2.8</v>
      </c>
      <c r="U126" s="241">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3.3</v>
      </c>
      <c r="V126" s="241">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3.4</v>
      </c>
      <c r="W126" s="241">
        <f t="shared" si="44"/>
        <v>3.2</v>
      </c>
      <c r="X126" s="241">
        <f t="shared" si="45"/>
        <v>4.0999999999999996</v>
      </c>
      <c r="Y126" s="248">
        <f>IF('Core Indicators'!FC123="x","x",IF('Core Indicators'!FC123&gt;=5,5,IF('Core Indicators'!FC123&gt;=4,4,IF('Core Indicators'!FC123&gt;=3,3,IF('Core Indicators'!FC123&gt;=2,2,IF('Core Indicators'!FC123&gt;=1,1,0))))))</f>
        <v>2</v>
      </c>
      <c r="Z126" s="241">
        <f t="shared" si="46"/>
        <v>2</v>
      </c>
      <c r="AA126" s="248">
        <f>'Crisis Indicator Data'!Y123</f>
        <v>1</v>
      </c>
      <c r="AB126" s="248">
        <f>'Crisis Indicator Data'!Z123</f>
        <v>1</v>
      </c>
      <c r="AC126" s="248">
        <f>'Crisis Indicator Data'!AA123</f>
        <v>1</v>
      </c>
      <c r="AD126" s="248">
        <f>'Crisis Indicator Data'!AB123</f>
        <v>0</v>
      </c>
      <c r="AE126" s="248">
        <f t="shared" si="47"/>
        <v>2</v>
      </c>
      <c r="AF126" s="248">
        <f>'Crisis Indicator Data'!AC123</f>
        <v>2</v>
      </c>
      <c r="AG126" s="248">
        <f>'Crisis Indicator Data'!AD123</f>
        <v>3</v>
      </c>
      <c r="AH126" s="248">
        <f t="shared" si="48"/>
        <v>5</v>
      </c>
      <c r="AI126" s="248">
        <f>'Crisis Indicator Data'!AE123</f>
        <v>0</v>
      </c>
      <c r="AJ126" s="248">
        <f>'Crisis Indicator Data'!AF123</f>
        <v>3</v>
      </c>
      <c r="AK126" s="248">
        <f>'Crisis Indicator Data'!AG123</f>
        <v>1</v>
      </c>
      <c r="AL126" s="248">
        <f t="shared" si="49"/>
        <v>3</v>
      </c>
      <c r="AM126" s="241">
        <f t="shared" si="50"/>
        <v>3</v>
      </c>
      <c r="AN126" s="241">
        <f t="shared" si="51"/>
        <v>2.5</v>
      </c>
    </row>
    <row r="127" spans="1:40" ht="13.5" customHeight="1" x14ac:dyDescent="0.35">
      <c r="A127" s="146" t="str">
        <f>'Crisis Indicator Data'!A124</f>
        <v>Mixed Migration Flows in Turkey</v>
      </c>
      <c r="B127" s="147" t="str">
        <f>'Crisis Indicator Data'!B124</f>
        <v>International displacement</v>
      </c>
      <c r="C127" s="147" t="str">
        <f>'Crisis Indicator Data'!C124</f>
        <v>TUR003</v>
      </c>
      <c r="D127" s="147" t="str">
        <f>'Crisis Indicator Data'!D124</f>
        <v>Turkey</v>
      </c>
      <c r="E127" s="148" t="str">
        <f>'Crisis Indicator Data'!E124</f>
        <v>TUR</v>
      </c>
      <c r="F127" s="241">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2.5</v>
      </c>
      <c r="G127" s="241">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2.5</v>
      </c>
      <c r="H127" s="241">
        <f t="shared" si="39"/>
        <v>2.5</v>
      </c>
      <c r="I127" s="241">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v>
      </c>
      <c r="J127" s="241">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3.4</v>
      </c>
      <c r="K127" s="241">
        <f t="shared" si="40"/>
        <v>2.7</v>
      </c>
      <c r="L127" s="241">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v>
      </c>
      <c r="M127" s="241">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2.1</v>
      </c>
      <c r="N127" s="241">
        <f t="shared" si="41"/>
        <v>2.0499999999999998</v>
      </c>
      <c r="O127" s="241">
        <f t="shared" si="42"/>
        <v>2.4166666666666665</v>
      </c>
      <c r="P127" s="241">
        <f>IF(B127="Regional crisis",VLOOKUP(C127,'Regional Crises'!$B$1:$R$69,12,FALSE),VLOOKUP(E127,'Country Indicator Data'!$B$4:$I$300,8,FALSE))</f>
        <v>10</v>
      </c>
      <c r="Q127" s="241">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3.4</v>
      </c>
      <c r="R127" s="241">
        <f t="shared" si="43"/>
        <v>6.7</v>
      </c>
      <c r="S127" s="241">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3.1</v>
      </c>
      <c r="T127" s="241">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2.8</v>
      </c>
      <c r="U127" s="241">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3.3</v>
      </c>
      <c r="V127" s="241">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3.4</v>
      </c>
      <c r="W127" s="241">
        <f t="shared" si="44"/>
        <v>3.2</v>
      </c>
      <c r="X127" s="241">
        <f t="shared" si="45"/>
        <v>4.0999999999999996</v>
      </c>
      <c r="Y127" s="248">
        <f>IF('Core Indicators'!FC124="x","x",IF('Core Indicators'!FC124&gt;=5,5,IF('Core Indicators'!FC124&gt;=4,4,IF('Core Indicators'!FC124&gt;=3,3,IF('Core Indicators'!FC124&gt;=2,2,IF('Core Indicators'!FC124&gt;=1,1,0))))))</f>
        <v>2</v>
      </c>
      <c r="Z127" s="241">
        <f t="shared" si="46"/>
        <v>2</v>
      </c>
      <c r="AA127" s="248">
        <f>'Crisis Indicator Data'!Y124</f>
        <v>1</v>
      </c>
      <c r="AB127" s="248">
        <f>'Crisis Indicator Data'!Z124</f>
        <v>1</v>
      </c>
      <c r="AC127" s="248">
        <f>'Crisis Indicator Data'!AA124</f>
        <v>1</v>
      </c>
      <c r="AD127" s="248">
        <f>'Crisis Indicator Data'!AB124</f>
        <v>0</v>
      </c>
      <c r="AE127" s="248">
        <f t="shared" si="47"/>
        <v>2</v>
      </c>
      <c r="AF127" s="248">
        <f>'Crisis Indicator Data'!AC124</f>
        <v>2</v>
      </c>
      <c r="AG127" s="248">
        <f>'Crisis Indicator Data'!AD124</f>
        <v>3</v>
      </c>
      <c r="AH127" s="248">
        <f t="shared" si="48"/>
        <v>5</v>
      </c>
      <c r="AI127" s="248">
        <f>'Crisis Indicator Data'!AE124</f>
        <v>0</v>
      </c>
      <c r="AJ127" s="248">
        <f>'Crisis Indicator Data'!AF124</f>
        <v>3</v>
      </c>
      <c r="AK127" s="248">
        <f>'Crisis Indicator Data'!AG124</f>
        <v>1</v>
      </c>
      <c r="AL127" s="248">
        <f t="shared" si="49"/>
        <v>3</v>
      </c>
      <c r="AM127" s="241">
        <f t="shared" si="50"/>
        <v>3</v>
      </c>
      <c r="AN127" s="241">
        <f t="shared" si="51"/>
        <v>2.5</v>
      </c>
    </row>
    <row r="128" spans="1:40" ht="13.5" customHeight="1" x14ac:dyDescent="0.35">
      <c r="A128" s="146" t="str">
        <f>'Crisis Indicator Data'!A125</f>
        <v>Kurdish Conflict</v>
      </c>
      <c r="B128" s="147" t="str">
        <f>'Crisis Indicator Data'!B125</f>
        <v>Conflict</v>
      </c>
      <c r="C128" s="147" t="str">
        <f>'Crisis Indicator Data'!C125</f>
        <v>TUR004</v>
      </c>
      <c r="D128" s="147" t="str">
        <f>'Crisis Indicator Data'!D125</f>
        <v>Turkey</v>
      </c>
      <c r="E128" s="148" t="str">
        <f>'Crisis Indicator Data'!E125</f>
        <v>TUR</v>
      </c>
      <c r="F128" s="241">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2.5</v>
      </c>
      <c r="G128" s="241">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2.5</v>
      </c>
      <c r="H128" s="241">
        <f t="shared" si="39"/>
        <v>2.5</v>
      </c>
      <c r="I128" s="241">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v>
      </c>
      <c r="J128" s="241">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3.4</v>
      </c>
      <c r="K128" s="241">
        <f t="shared" si="40"/>
        <v>2.7</v>
      </c>
      <c r="L128" s="241">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v>
      </c>
      <c r="M128" s="241">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2.1</v>
      </c>
      <c r="N128" s="241">
        <f t="shared" si="41"/>
        <v>2.0499999999999998</v>
      </c>
      <c r="O128" s="241">
        <f t="shared" si="42"/>
        <v>2.4166666666666665</v>
      </c>
      <c r="P128" s="241">
        <f>IF(B128="Regional crisis",VLOOKUP(C128,'Regional Crises'!$B$1:$R$69,12,FALSE),VLOOKUP(E128,'Country Indicator Data'!$B$4:$I$300,8,FALSE))</f>
        <v>10</v>
      </c>
      <c r="Q128" s="241">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3.4</v>
      </c>
      <c r="R128" s="241">
        <f t="shared" si="43"/>
        <v>6.7</v>
      </c>
      <c r="S128" s="241">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3.1</v>
      </c>
      <c r="T128" s="241">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2.8</v>
      </c>
      <c r="U128" s="241">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3.3</v>
      </c>
      <c r="V128" s="241">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3.4</v>
      </c>
      <c r="W128" s="241">
        <f t="shared" si="44"/>
        <v>3.2</v>
      </c>
      <c r="X128" s="241">
        <f t="shared" si="45"/>
        <v>4.0999999999999996</v>
      </c>
      <c r="Y128" s="248">
        <f>IF('Core Indicators'!FC125="x","x",IF('Core Indicators'!FC125&gt;=5,5,IF('Core Indicators'!FC125&gt;=4,4,IF('Core Indicators'!FC125&gt;=3,3,IF('Core Indicators'!FC125&gt;=2,2,IF('Core Indicators'!FC125&gt;=1,1,0))))))</f>
        <v>3</v>
      </c>
      <c r="Z128" s="241">
        <f t="shared" si="46"/>
        <v>3</v>
      </c>
      <c r="AA128" s="248">
        <f>'Crisis Indicator Data'!Y125</f>
        <v>1</v>
      </c>
      <c r="AB128" s="248">
        <f>'Crisis Indicator Data'!Z125</f>
        <v>1</v>
      </c>
      <c r="AC128" s="248">
        <f>'Crisis Indicator Data'!AA125</f>
        <v>1</v>
      </c>
      <c r="AD128" s="248">
        <f>'Crisis Indicator Data'!AB125</f>
        <v>0</v>
      </c>
      <c r="AE128" s="248">
        <f t="shared" si="47"/>
        <v>2</v>
      </c>
      <c r="AF128" s="248">
        <f>'Crisis Indicator Data'!AC125</f>
        <v>0</v>
      </c>
      <c r="AG128" s="248">
        <f>'Crisis Indicator Data'!AD125</f>
        <v>1</v>
      </c>
      <c r="AH128" s="248">
        <f t="shared" si="48"/>
        <v>1</v>
      </c>
      <c r="AI128" s="248">
        <f>'Crisis Indicator Data'!AE125</f>
        <v>0</v>
      </c>
      <c r="AJ128" s="248">
        <f>'Crisis Indicator Data'!AF125</f>
        <v>3</v>
      </c>
      <c r="AK128" s="248">
        <f>'Crisis Indicator Data'!AG125</f>
        <v>0</v>
      </c>
      <c r="AL128" s="248">
        <f t="shared" si="49"/>
        <v>3</v>
      </c>
      <c r="AM128" s="241">
        <f t="shared" si="50"/>
        <v>2</v>
      </c>
      <c r="AN128" s="241">
        <f t="shared" si="51"/>
        <v>2.5</v>
      </c>
    </row>
    <row r="129" spans="1:41" ht="13.5" customHeight="1" x14ac:dyDescent="0.35">
      <c r="A129" s="146" t="str">
        <f>'Crisis Indicator Data'!A126</f>
        <v>International Displacement in Tanzania</v>
      </c>
      <c r="B129" s="147" t="str">
        <f>'Crisis Indicator Data'!B126</f>
        <v>International displacement</v>
      </c>
      <c r="C129" s="147" t="str">
        <f>'Crisis Indicator Data'!C126</f>
        <v>TZA002</v>
      </c>
      <c r="D129" s="147" t="str">
        <f>'Crisis Indicator Data'!D126</f>
        <v>Tanzania</v>
      </c>
      <c r="E129" s="148" t="str">
        <f>'Crisis Indicator Data'!E126</f>
        <v>TZA</v>
      </c>
      <c r="F129" s="241">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2.5</v>
      </c>
      <c r="G129" s="241">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v>
      </c>
      <c r="H129" s="241">
        <f t="shared" si="39"/>
        <v>2.25</v>
      </c>
      <c r="I129" s="241">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2.5</v>
      </c>
      <c r="J129" s="241">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241">
        <f t="shared" si="40"/>
        <v>1.25</v>
      </c>
      <c r="L129" s="241">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3.6</v>
      </c>
      <c r="M129" s="241">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1.9</v>
      </c>
      <c r="N129" s="241">
        <f t="shared" si="41"/>
        <v>2.75</v>
      </c>
      <c r="O129" s="241">
        <f t="shared" si="42"/>
        <v>2.0833333333333335</v>
      </c>
      <c r="P129" s="241">
        <f>IF(B129="Regional crisis",VLOOKUP(C129,'Regional Crises'!$B$1:$R$69,12,FALSE),VLOOKUP(E129,'Country Indicator Data'!$B$4:$I$300,8,FALSE))</f>
        <v>6</v>
      </c>
      <c r="Q129" s="241">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1.6</v>
      </c>
      <c r="R129" s="241">
        <f t="shared" si="43"/>
        <v>3.8</v>
      </c>
      <c r="S129" s="241">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3.2</v>
      </c>
      <c r="T129" s="241">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3.1</v>
      </c>
      <c r="U129" s="241">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2.5</v>
      </c>
      <c r="V129" s="241">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v>
      </c>
      <c r="W129" s="241">
        <f t="shared" si="44"/>
        <v>3</v>
      </c>
      <c r="X129" s="241">
        <f t="shared" si="45"/>
        <v>3</v>
      </c>
      <c r="Y129" s="248">
        <f>IF('Core Indicators'!FC126="x","x",IF('Core Indicators'!FC126&gt;=5,5,IF('Core Indicators'!FC126&gt;=4,4,IF('Core Indicators'!FC126&gt;=3,3,IF('Core Indicators'!FC126&gt;=2,2,IF('Core Indicators'!FC126&gt;=1,1,0))))))</f>
        <v>2</v>
      </c>
      <c r="Z129" s="241">
        <f t="shared" si="46"/>
        <v>2</v>
      </c>
      <c r="AA129" s="248">
        <f>'Crisis Indicator Data'!Y126</f>
        <v>0</v>
      </c>
      <c r="AB129" s="248">
        <f>'Crisis Indicator Data'!Z126</f>
        <v>1</v>
      </c>
      <c r="AC129" s="248">
        <f>'Crisis Indicator Data'!AA126</f>
        <v>0</v>
      </c>
      <c r="AD129" s="248">
        <f>'Crisis Indicator Data'!AB126</f>
        <v>0</v>
      </c>
      <c r="AE129" s="248">
        <f t="shared" si="47"/>
        <v>1</v>
      </c>
      <c r="AF129" s="248">
        <f>'Crisis Indicator Data'!AC126</f>
        <v>0</v>
      </c>
      <c r="AG129" s="248">
        <f>'Crisis Indicator Data'!AD126</f>
        <v>1</v>
      </c>
      <c r="AH129" s="248">
        <f t="shared" si="48"/>
        <v>1</v>
      </c>
      <c r="AI129" s="248">
        <f>'Crisis Indicator Data'!AE126</f>
        <v>0</v>
      </c>
      <c r="AJ129" s="248">
        <f>'Crisis Indicator Data'!AF126</f>
        <v>0</v>
      </c>
      <c r="AK129" s="248">
        <f>'Crisis Indicator Data'!AG126</f>
        <v>0</v>
      </c>
      <c r="AL129" s="248">
        <f t="shared" si="49"/>
        <v>0</v>
      </c>
      <c r="AM129" s="241">
        <f t="shared" si="50"/>
        <v>1</v>
      </c>
      <c r="AN129" s="241">
        <f t="shared" si="51"/>
        <v>1.5</v>
      </c>
    </row>
    <row r="130" spans="1:41" ht="13.5" customHeight="1" x14ac:dyDescent="0.35">
      <c r="A130" s="146" t="str">
        <f>'Crisis Indicator Data'!A127</f>
        <v>International Displacement in Uganda</v>
      </c>
      <c r="B130" s="147" t="str">
        <f>'Crisis Indicator Data'!B127</f>
        <v>International displacement</v>
      </c>
      <c r="C130" s="147" t="str">
        <f>'Crisis Indicator Data'!C127</f>
        <v>UGA005</v>
      </c>
      <c r="D130" s="147" t="str">
        <f>'Crisis Indicator Data'!D127</f>
        <v>Uganda</v>
      </c>
      <c r="E130" s="148" t="str">
        <f>'Crisis Indicator Data'!E127</f>
        <v>UGA</v>
      </c>
      <c r="F130" s="241">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2.5</v>
      </c>
      <c r="G130" s="241">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2.4</v>
      </c>
      <c r="H130" s="241">
        <f t="shared" si="39"/>
        <v>2.4500000000000002</v>
      </c>
      <c r="I130" s="241">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4.5999999999999996</v>
      </c>
      <c r="J130" s="241">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2.4</v>
      </c>
      <c r="K130" s="241">
        <f t="shared" si="40"/>
        <v>3.5</v>
      </c>
      <c r="L130" s="241">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3.5</v>
      </c>
      <c r="M130" s="241">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2.2000000000000002</v>
      </c>
      <c r="N130" s="241">
        <f t="shared" si="41"/>
        <v>2.85</v>
      </c>
      <c r="O130" s="241">
        <f t="shared" si="42"/>
        <v>2.9333333333333336</v>
      </c>
      <c r="P130" s="241">
        <f>IF(B130="Regional crisis",VLOOKUP(C130,'Regional Crises'!$B$1:$R$69,12,FALSE),VLOOKUP(E130,'Country Indicator Data'!$B$4:$I$300,8,FALSE))</f>
        <v>6</v>
      </c>
      <c r="Q130" s="241">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3.1</v>
      </c>
      <c r="R130" s="241">
        <f t="shared" si="43"/>
        <v>4.55</v>
      </c>
      <c r="S130" s="241">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3.6</v>
      </c>
      <c r="T130" s="241">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2.8</v>
      </c>
      <c r="U130" s="241">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2.4</v>
      </c>
      <c r="V130" s="241">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3.3</v>
      </c>
      <c r="W130" s="241">
        <f t="shared" si="44"/>
        <v>3</v>
      </c>
      <c r="X130" s="241">
        <f t="shared" si="45"/>
        <v>3.5</v>
      </c>
      <c r="Y130" s="248">
        <f>IF('Core Indicators'!FC127="x","x",IF('Core Indicators'!FC127&gt;=5,5,IF('Core Indicators'!FC127&gt;=4,4,IF('Core Indicators'!FC127&gt;=3,3,IF('Core Indicators'!FC127&gt;=2,2,IF('Core Indicators'!FC127&gt;=1,1,0))))))</f>
        <v>2</v>
      </c>
      <c r="Z130" s="241">
        <f t="shared" si="46"/>
        <v>2</v>
      </c>
      <c r="AA130" s="248">
        <f>'Crisis Indicator Data'!Y127</f>
        <v>2</v>
      </c>
      <c r="AB130" s="248">
        <f>'Crisis Indicator Data'!Z127</f>
        <v>1</v>
      </c>
      <c r="AC130" s="248">
        <f>'Crisis Indicator Data'!AA127</f>
        <v>1</v>
      </c>
      <c r="AD130" s="248">
        <f>'Crisis Indicator Data'!AB127</f>
        <v>0</v>
      </c>
      <c r="AE130" s="248">
        <f t="shared" si="47"/>
        <v>2</v>
      </c>
      <c r="AF130" s="248">
        <f>'Crisis Indicator Data'!AC127</f>
        <v>0</v>
      </c>
      <c r="AG130" s="248">
        <f>'Crisis Indicator Data'!AD127</f>
        <v>2</v>
      </c>
      <c r="AH130" s="248">
        <f t="shared" si="48"/>
        <v>2</v>
      </c>
      <c r="AI130" s="248">
        <f>'Crisis Indicator Data'!AE127</f>
        <v>0</v>
      </c>
      <c r="AJ130" s="248">
        <f>'Crisis Indicator Data'!AF127</f>
        <v>0</v>
      </c>
      <c r="AK130" s="248">
        <f>'Crisis Indicator Data'!AG127</f>
        <v>3</v>
      </c>
      <c r="AL130" s="248">
        <f t="shared" si="49"/>
        <v>3</v>
      </c>
      <c r="AM130" s="241">
        <f t="shared" si="50"/>
        <v>2</v>
      </c>
      <c r="AN130" s="241">
        <f t="shared" si="51"/>
        <v>2</v>
      </c>
    </row>
    <row r="131" spans="1:41" ht="13.5" customHeight="1" x14ac:dyDescent="0.35">
      <c r="A131" s="146" t="str">
        <f>'Crisis Indicator Data'!A128</f>
        <v>Conflict in Ukraine</v>
      </c>
      <c r="B131" s="147" t="str">
        <f>'Crisis Indicator Data'!B128</f>
        <v>Conflict</v>
      </c>
      <c r="C131" s="147" t="str">
        <f>'Crisis Indicator Data'!C128</f>
        <v>UKR002</v>
      </c>
      <c r="D131" s="147" t="str">
        <f>'Crisis Indicator Data'!D128</f>
        <v>Ukraine</v>
      </c>
      <c r="E131" s="148" t="str">
        <f>'Crisis Indicator Data'!E128</f>
        <v>UKR</v>
      </c>
      <c r="F131" s="241">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1.4</v>
      </c>
      <c r="G131" s="241">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1.6</v>
      </c>
      <c r="H131" s="241">
        <f t="shared" si="39"/>
        <v>1.5</v>
      </c>
      <c r="I131" s="241">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1.6</v>
      </c>
      <c r="J131" s="241">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0.2</v>
      </c>
      <c r="K131" s="241">
        <f t="shared" si="40"/>
        <v>0.9</v>
      </c>
      <c r="L131" s="241">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1.9</v>
      </c>
      <c r="M131" s="241">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0.2</v>
      </c>
      <c r="N131" s="241">
        <f t="shared" si="41"/>
        <v>1.05</v>
      </c>
      <c r="O131" s="241">
        <f t="shared" si="42"/>
        <v>1.1500000000000001</v>
      </c>
      <c r="P131" s="241">
        <f>IF(B131="Regional crisis",VLOOKUP(C131,'Regional Crises'!$B$1:$R$69,12,FALSE),VLOOKUP(E131,'Country Indicator Data'!$B$4:$I$300,8,FALSE))</f>
        <v>8</v>
      </c>
      <c r="Q131" s="241">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2.4</v>
      </c>
      <c r="R131" s="241">
        <f t="shared" si="43"/>
        <v>5.2</v>
      </c>
      <c r="S131" s="241">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3.5</v>
      </c>
      <c r="T131" s="241">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3.2</v>
      </c>
      <c r="U131" s="241">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1.9</v>
      </c>
      <c r="V131" s="241">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1.9</v>
      </c>
      <c r="W131" s="241">
        <f t="shared" si="44"/>
        <v>2.6</v>
      </c>
      <c r="X131" s="241">
        <f t="shared" si="45"/>
        <v>3</v>
      </c>
      <c r="Y131" s="248">
        <f>IF('Core Indicators'!FC128="x","x",IF('Core Indicators'!FC128&gt;=5,5,IF('Core Indicators'!FC128&gt;=4,4,IF('Core Indicators'!FC128&gt;=3,3,IF('Core Indicators'!FC128&gt;=2,2,IF('Core Indicators'!FC128&gt;=1,1,0))))))</f>
        <v>3</v>
      </c>
      <c r="Z131" s="241">
        <f t="shared" si="46"/>
        <v>3</v>
      </c>
      <c r="AA131" s="248">
        <f>'Crisis Indicator Data'!Y128</f>
        <v>1</v>
      </c>
      <c r="AB131" s="248">
        <f>'Crisis Indicator Data'!Z128</f>
        <v>3</v>
      </c>
      <c r="AC131" s="248">
        <f>'Crisis Indicator Data'!AA128</f>
        <v>2</v>
      </c>
      <c r="AD131" s="248">
        <f>'Crisis Indicator Data'!AB128</f>
        <v>0</v>
      </c>
      <c r="AE131" s="248">
        <f t="shared" si="47"/>
        <v>3</v>
      </c>
      <c r="AF131" s="248">
        <f>'Crisis Indicator Data'!AC128</f>
        <v>0</v>
      </c>
      <c r="AG131" s="248">
        <f>'Crisis Indicator Data'!AD128</f>
        <v>2</v>
      </c>
      <c r="AH131" s="248">
        <f t="shared" si="48"/>
        <v>2</v>
      </c>
      <c r="AI131" s="248">
        <f>'Crisis Indicator Data'!AE128</f>
        <v>1</v>
      </c>
      <c r="AJ131" s="248">
        <f>'Crisis Indicator Data'!AF128</f>
        <v>3</v>
      </c>
      <c r="AK131" s="248">
        <f>'Crisis Indicator Data'!AG128</f>
        <v>3</v>
      </c>
      <c r="AL131" s="248">
        <f t="shared" si="49"/>
        <v>5</v>
      </c>
      <c r="AM131" s="241">
        <f t="shared" si="50"/>
        <v>3</v>
      </c>
      <c r="AN131" s="241">
        <f t="shared" si="51"/>
        <v>3</v>
      </c>
    </row>
    <row r="132" spans="1:41" ht="13.5" customHeight="1" x14ac:dyDescent="0.35">
      <c r="A132" s="146" t="str">
        <f>'Crisis Indicator Data'!A129</f>
        <v>Complex crisis in Venezuela</v>
      </c>
      <c r="B132" s="147" t="str">
        <f>'Crisis Indicator Data'!B129</f>
        <v>Complex crisis</v>
      </c>
      <c r="C132" s="147" t="str">
        <f>'Crisis Indicator Data'!C129</f>
        <v>VEN001</v>
      </c>
      <c r="D132" s="147" t="str">
        <f>'Crisis Indicator Data'!D129</f>
        <v>Venezuela</v>
      </c>
      <c r="E132" s="148" t="str">
        <f>'Crisis Indicator Data'!E129</f>
        <v>VEN</v>
      </c>
      <c r="F132" s="241">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2.5</v>
      </c>
      <c r="G132" s="241">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3.5</v>
      </c>
      <c r="H132" s="241">
        <f t="shared" si="39"/>
        <v>3</v>
      </c>
      <c r="I132" s="241">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1.3</v>
      </c>
      <c r="J132" s="241">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1.2</v>
      </c>
      <c r="K132" s="241">
        <f t="shared" si="40"/>
        <v>1.25</v>
      </c>
      <c r="L132" s="241">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3.1</v>
      </c>
      <c r="M132" s="241">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2.5</v>
      </c>
      <c r="N132" s="241">
        <f t="shared" si="41"/>
        <v>2.8</v>
      </c>
      <c r="O132" s="241">
        <f t="shared" si="42"/>
        <v>2.35</v>
      </c>
      <c r="P132" s="241">
        <f>IF(B132="Regional crisis",VLOOKUP(C132,'Regional Crises'!$B$1:$R$69,12,FALSE),VLOOKUP(E132,'Country Indicator Data'!$B$4:$I$300,8,FALSE))</f>
        <v>6</v>
      </c>
      <c r="Q132" s="241">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241">
        <f t="shared" si="43"/>
        <v>5.5</v>
      </c>
      <c r="S132" s="241">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4.2</v>
      </c>
      <c r="T132" s="241">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4.8</v>
      </c>
      <c r="U132" s="241">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4.0999999999999996</v>
      </c>
      <c r="V132" s="241">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4.2</v>
      </c>
      <c r="W132" s="241">
        <f t="shared" si="44"/>
        <v>4.3</v>
      </c>
      <c r="X132" s="241">
        <f t="shared" si="45"/>
        <v>4.0999999999999996</v>
      </c>
      <c r="Y132" s="248">
        <f>IF('Core Indicators'!FC129="x","x",IF('Core Indicators'!FC129&gt;=5,5,IF('Core Indicators'!FC129&gt;=4,4,IF('Core Indicators'!FC129&gt;=3,3,IF('Core Indicators'!FC129&gt;=2,2,IF('Core Indicators'!FC129&gt;=1,1,0))))))</f>
        <v>2</v>
      </c>
      <c r="Z132" s="241">
        <f t="shared" si="46"/>
        <v>2</v>
      </c>
      <c r="AA132" s="248">
        <f>'Crisis Indicator Data'!Y129</f>
        <v>2</v>
      </c>
      <c r="AB132" s="248">
        <f>'Crisis Indicator Data'!Z129</f>
        <v>3</v>
      </c>
      <c r="AC132" s="248">
        <f>'Crisis Indicator Data'!AA129</f>
        <v>2</v>
      </c>
      <c r="AD132" s="248">
        <f>'Crisis Indicator Data'!AB129</f>
        <v>2</v>
      </c>
      <c r="AE132" s="248">
        <f t="shared" si="47"/>
        <v>4</v>
      </c>
      <c r="AF132" s="248">
        <f>'Crisis Indicator Data'!AC129</f>
        <v>3</v>
      </c>
      <c r="AG132" s="248">
        <f>'Crisis Indicator Data'!AD129</f>
        <v>3</v>
      </c>
      <c r="AH132" s="248">
        <f t="shared" si="48"/>
        <v>5</v>
      </c>
      <c r="AI132" s="248">
        <f>'Crisis Indicator Data'!AE129</f>
        <v>3</v>
      </c>
      <c r="AJ132" s="248">
        <f>'Crisis Indicator Data'!AF129</f>
        <v>0</v>
      </c>
      <c r="AK132" s="248">
        <f>'Crisis Indicator Data'!AG129</f>
        <v>3</v>
      </c>
      <c r="AL132" s="248">
        <f t="shared" si="49"/>
        <v>4</v>
      </c>
      <c r="AM132" s="241">
        <f t="shared" si="50"/>
        <v>4</v>
      </c>
      <c r="AN132" s="241">
        <f t="shared" si="51"/>
        <v>3</v>
      </c>
    </row>
    <row r="133" spans="1:41" ht="13.5" customHeight="1" x14ac:dyDescent="0.35">
      <c r="A133" s="146" t="str">
        <f>'Crisis Indicator Data'!A130</f>
        <v>Conflict in Yemen</v>
      </c>
      <c r="B133" s="147" t="str">
        <f>'Crisis Indicator Data'!B130</f>
        <v>Complex crisis</v>
      </c>
      <c r="C133" s="147" t="str">
        <f>'Crisis Indicator Data'!C130</f>
        <v>YEM001</v>
      </c>
      <c r="D133" s="147" t="str">
        <f>'Crisis Indicator Data'!D130</f>
        <v>Yemen</v>
      </c>
      <c r="E133" s="148" t="str">
        <f>'Crisis Indicator Data'!E130</f>
        <v>YEM</v>
      </c>
      <c r="F133" s="241">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4.3</v>
      </c>
      <c r="G133" s="241">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4.3</v>
      </c>
      <c r="H133" s="241">
        <f t="shared" si="39"/>
        <v>4.3</v>
      </c>
      <c r="I133" s="241">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3.1</v>
      </c>
      <c r="J133" s="241">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241">
        <f t="shared" si="40"/>
        <v>1.55</v>
      </c>
      <c r="L133" s="241">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5</v>
      </c>
      <c r="M133" s="241">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1.5</v>
      </c>
      <c r="N133" s="241">
        <f t="shared" si="41"/>
        <v>3.25</v>
      </c>
      <c r="O133" s="241">
        <f t="shared" si="42"/>
        <v>3.0333333333333332</v>
      </c>
      <c r="P133" s="241">
        <f>IF(B133="Regional crisis",VLOOKUP(C133,'Regional Crises'!$B$1:$R$69,12,FALSE),VLOOKUP(E133,'Country Indicator Data'!$B$4:$I$300,8,FALSE))</f>
        <v>10</v>
      </c>
      <c r="Q133" s="241">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3.6</v>
      </c>
      <c r="R133" s="241">
        <f t="shared" si="43"/>
        <v>6.8</v>
      </c>
      <c r="S133" s="241">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4.3</v>
      </c>
      <c r="T133" s="241">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4.3</v>
      </c>
      <c r="U133" s="241">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4.4000000000000004</v>
      </c>
      <c r="V133" s="241">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4.5</v>
      </c>
      <c r="W133" s="241">
        <f t="shared" si="44"/>
        <v>4.4000000000000004</v>
      </c>
      <c r="X133" s="241">
        <f t="shared" si="45"/>
        <v>4.7</v>
      </c>
      <c r="Y133" s="248">
        <f>IF('Core Indicators'!FC130="x","x",IF('Core Indicators'!FC130&gt;=5,5,IF('Core Indicators'!FC130&gt;=4,4,IF('Core Indicators'!FC130&gt;=3,3,IF('Core Indicators'!FC130&gt;=2,2,IF('Core Indicators'!FC130&gt;=1,1,0))))))</f>
        <v>5</v>
      </c>
      <c r="Z133" s="241">
        <f t="shared" si="46"/>
        <v>5</v>
      </c>
      <c r="AA133" s="248">
        <f>'Crisis Indicator Data'!Y130</f>
        <v>2</v>
      </c>
      <c r="AB133" s="248">
        <f>'Crisis Indicator Data'!Z130</f>
        <v>3</v>
      </c>
      <c r="AC133" s="248">
        <f>'Crisis Indicator Data'!AA130</f>
        <v>3</v>
      </c>
      <c r="AD133" s="248">
        <f>'Crisis Indicator Data'!AB130</f>
        <v>2</v>
      </c>
      <c r="AE133" s="248">
        <f t="shared" si="47"/>
        <v>5</v>
      </c>
      <c r="AF133" s="248">
        <f>'Crisis Indicator Data'!AC130</f>
        <v>2</v>
      </c>
      <c r="AG133" s="248">
        <f>'Crisis Indicator Data'!AD130</f>
        <v>3</v>
      </c>
      <c r="AH133" s="248">
        <f t="shared" si="48"/>
        <v>5</v>
      </c>
      <c r="AI133" s="248">
        <f>'Crisis Indicator Data'!AE130</f>
        <v>2</v>
      </c>
      <c r="AJ133" s="248">
        <f>'Crisis Indicator Data'!AF130</f>
        <v>1</v>
      </c>
      <c r="AK133" s="248">
        <f>'Crisis Indicator Data'!AG130</f>
        <v>3</v>
      </c>
      <c r="AL133" s="248">
        <f t="shared" si="49"/>
        <v>4</v>
      </c>
      <c r="AM133" s="241">
        <f t="shared" si="50"/>
        <v>5</v>
      </c>
      <c r="AN133" s="241">
        <f t="shared" si="51"/>
        <v>5</v>
      </c>
    </row>
    <row r="134" spans="1:41" ht="13.5" customHeight="1" x14ac:dyDescent="0.35">
      <c r="A134" s="146" t="str">
        <f>'Crisis Indicator Data'!A131</f>
        <v>Mixed migration flows in Yemen</v>
      </c>
      <c r="B134" s="147" t="str">
        <f>'Crisis Indicator Data'!B131</f>
        <v>International displacement</v>
      </c>
      <c r="C134" s="147" t="str">
        <f>'Crisis Indicator Data'!C131</f>
        <v>YEM002</v>
      </c>
      <c r="D134" s="147" t="str">
        <f>'Crisis Indicator Data'!D131</f>
        <v>Yemen</v>
      </c>
      <c r="E134" s="148" t="str">
        <f>'Crisis Indicator Data'!E131</f>
        <v>YEM</v>
      </c>
      <c r="F134" s="241">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4.3</v>
      </c>
      <c r="G134" s="241">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4.3</v>
      </c>
      <c r="H134" s="241">
        <f t="shared" ref="H134:H136" si="52">IF(AND(F134="x",G134="x"),"x",AVERAGE(F134,G134))</f>
        <v>4.3</v>
      </c>
      <c r="I134" s="241">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3.1</v>
      </c>
      <c r="J134" s="241">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41">
        <f t="shared" ref="K134:K136" si="53">IF(AND(I134="x",J134="x"),"x",AVERAGE(I134,J134))</f>
        <v>1.55</v>
      </c>
      <c r="L134" s="241">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5</v>
      </c>
      <c r="M134" s="241">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1.5</v>
      </c>
      <c r="N134" s="241">
        <f t="shared" ref="N134:N136" si="54">IF(AND(L134="x",M134="x"),"x",AVERAGE(L134,M134))</f>
        <v>3.25</v>
      </c>
      <c r="O134" s="241">
        <f t="shared" ref="O134:O136" si="55">AVERAGE(H134,K134,N134)</f>
        <v>3.0333333333333332</v>
      </c>
      <c r="P134" s="241">
        <f>IF(B134="Regional crisis",VLOOKUP(C134,'Regional Crises'!$B$1:$R$69,12,FALSE),VLOOKUP(E134,'Country Indicator Data'!$B$4:$I$300,8,FALSE))</f>
        <v>10</v>
      </c>
      <c r="Q134" s="241">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3.6</v>
      </c>
      <c r="R134" s="241">
        <f t="shared" ref="R134:R136" si="56">AVERAGE(P134:Q134)</f>
        <v>6.8</v>
      </c>
      <c r="S134" s="241">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4.3</v>
      </c>
      <c r="T134" s="241">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4.3</v>
      </c>
      <c r="U134" s="241">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4.4000000000000004</v>
      </c>
      <c r="V134" s="241">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4.5</v>
      </c>
      <c r="W134" s="241">
        <f t="shared" ref="W134:W136" si="57">IF(AND(S134="x",V134="x"),"x",ROUND(AVERAGE(S134,V134,T134,U134),1))</f>
        <v>4.4000000000000004</v>
      </c>
      <c r="X134" s="241">
        <f t="shared" ref="X134:X136" si="58">ROUND(AVERAGE(O134,W134,R134),1)</f>
        <v>4.7</v>
      </c>
      <c r="Y134" s="248">
        <f>IF('Core Indicators'!FC131="x","x",IF('Core Indicators'!FC131&gt;=5,5,IF('Core Indicators'!FC131&gt;=4,4,IF('Core Indicators'!FC131&gt;=3,3,IF('Core Indicators'!FC131&gt;=2,2,IF('Core Indicators'!FC131&gt;=1,1,0))))))</f>
        <v>2</v>
      </c>
      <c r="Z134" s="241">
        <f t="shared" ref="Z134:Z136" si="59">Y134</f>
        <v>2</v>
      </c>
      <c r="AA134" s="248">
        <f>'Crisis Indicator Data'!Y131</f>
        <v>2</v>
      </c>
      <c r="AB134" s="248">
        <f>'Crisis Indicator Data'!Z131</f>
        <v>3</v>
      </c>
      <c r="AC134" s="248">
        <f>'Crisis Indicator Data'!AA131</f>
        <v>3</v>
      </c>
      <c r="AD134" s="248">
        <f>'Crisis Indicator Data'!AB131</f>
        <v>2</v>
      </c>
      <c r="AE134" s="248">
        <f t="shared" ref="AE134:AE136" si="60">IF(SUM(AA134:AD134)=0,0,IF(SUM(AA134,AB134,AC134,AD134)&lt;2,1,IF(SUM(AA134:AD134)&lt;6,2,IF(SUM(AA134:AD134)&lt;8,3,IF(SUM(AA134:AD134)&lt;10,4,5)))))</f>
        <v>5</v>
      </c>
      <c r="AF134" s="248">
        <f>'Crisis Indicator Data'!AC131</f>
        <v>2</v>
      </c>
      <c r="AG134" s="248">
        <f>'Crisis Indicator Data'!AD131</f>
        <v>2</v>
      </c>
      <c r="AH134" s="248">
        <f t="shared" ref="AH134:AH136" si="61">IF(SUM(AF134:AG134)=0,0,IF(SUM(AF134,AG134)=1,1,IF(SUM(AF134:AG134)&lt;3,2,IF(SUM(AF134:AG134)&lt;4,3,IF(SUM(AF134:AG134)&lt;5,4,5)))))</f>
        <v>4</v>
      </c>
      <c r="AI134" s="248">
        <f>'Crisis Indicator Data'!AE131</f>
        <v>2</v>
      </c>
      <c r="AJ134" s="248">
        <f>'Crisis Indicator Data'!AF131</f>
        <v>1</v>
      </c>
      <c r="AK134" s="248">
        <f>'Crisis Indicator Data'!AG131</f>
        <v>3</v>
      </c>
      <c r="AL134" s="248">
        <f t="shared" ref="AL134:AL136" si="62">IF(SUM(AI134:AK134)=0,0,IF(SUM(AI134:AK134)=1,1,IF(SUM(AI134:AK134)&lt;3,2,IF(SUM(AI134:AK134)&lt;5,3,IF(SUM(AI134:AK134)&lt;7,4,5)))))</f>
        <v>4</v>
      </c>
      <c r="AM134" s="241">
        <f t="shared" ref="AM134:AM136" si="63">IF(AA134=3,5,ROUND(AVERAGE(AE134,AH134,AL134),0))</f>
        <v>4</v>
      </c>
      <c r="AN134" s="241">
        <f t="shared" ref="AN134:AN136" si="64">IF(AND(Z134="x",AM134="x"),"x",ROUND(AVERAGE(Z134,AM134),1))</f>
        <v>3</v>
      </c>
    </row>
    <row r="135" spans="1:41" ht="13.5" customHeight="1" x14ac:dyDescent="0.35">
      <c r="A135" s="146" t="str">
        <f>'Crisis Indicator Data'!A132</f>
        <v>Drought in Zambia</v>
      </c>
      <c r="B135" s="147" t="str">
        <f>'Crisis Indicator Data'!B132</f>
        <v>Drought</v>
      </c>
      <c r="C135" s="147" t="str">
        <f>'Crisis Indicator Data'!C132</f>
        <v>ZMB002</v>
      </c>
      <c r="D135" s="147" t="str">
        <f>'Crisis Indicator Data'!D132</f>
        <v>Zambia</v>
      </c>
      <c r="E135" s="148" t="str">
        <f>'Crisis Indicator Data'!E132</f>
        <v>ZMB</v>
      </c>
      <c r="F135" s="241">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2.1</v>
      </c>
      <c r="G135" s="241">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2.1</v>
      </c>
      <c r="H135" s="241">
        <f t="shared" si="52"/>
        <v>2.1</v>
      </c>
      <c r="I135" s="241">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3.5</v>
      </c>
      <c r="J135" s="241">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241">
        <f t="shared" si="53"/>
        <v>1.75</v>
      </c>
      <c r="L135" s="241">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3.6</v>
      </c>
      <c r="M135" s="241">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4</v>
      </c>
      <c r="N135" s="241">
        <f t="shared" si="54"/>
        <v>3.8</v>
      </c>
      <c r="O135" s="241">
        <f t="shared" si="55"/>
        <v>2.5500000000000003</v>
      </c>
      <c r="P135" s="241">
        <f>IF(B135="Regional crisis",VLOOKUP(C135,'Regional Crises'!$B$1:$R$69,12,FALSE),VLOOKUP(E135,'Country Indicator Data'!$B$4:$I$300,8,FALSE))</f>
        <v>0</v>
      </c>
      <c r="Q135" s="241">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1.6</v>
      </c>
      <c r="R135" s="241">
        <f t="shared" si="56"/>
        <v>0.8</v>
      </c>
      <c r="S135" s="241">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3.3</v>
      </c>
      <c r="T135" s="241">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v>
      </c>
      <c r="U135" s="241">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2.9</v>
      </c>
      <c r="V135" s="241">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2.2999999999999998</v>
      </c>
      <c r="W135" s="241">
        <f t="shared" si="57"/>
        <v>2.9</v>
      </c>
      <c r="X135" s="241">
        <f t="shared" si="58"/>
        <v>2.1</v>
      </c>
      <c r="Y135" s="248">
        <f>IF('Core Indicators'!FC132="x","x",IF('Core Indicators'!FC132&gt;=5,5,IF('Core Indicators'!FC132&gt;=4,4,IF('Core Indicators'!FC132&gt;=3,3,IF('Core Indicators'!FC132&gt;=2,2,IF('Core Indicators'!FC132&gt;=1,1,0))))))</f>
        <v>3</v>
      </c>
      <c r="Z135" s="241">
        <f t="shared" si="59"/>
        <v>3</v>
      </c>
      <c r="AA135" s="248">
        <f>'Crisis Indicator Data'!Y132</f>
        <v>0</v>
      </c>
      <c r="AB135" s="248">
        <f>'Crisis Indicator Data'!Z132</f>
        <v>1</v>
      </c>
      <c r="AC135" s="248">
        <f>'Crisis Indicator Data'!AA132</f>
        <v>0</v>
      </c>
      <c r="AD135" s="248">
        <f>'Crisis Indicator Data'!AB132</f>
        <v>0</v>
      </c>
      <c r="AE135" s="248">
        <f t="shared" si="60"/>
        <v>1</v>
      </c>
      <c r="AF135" s="248">
        <f>'Crisis Indicator Data'!AC132</f>
        <v>0</v>
      </c>
      <c r="AG135" s="248">
        <f>'Crisis Indicator Data'!AD132</f>
        <v>2</v>
      </c>
      <c r="AH135" s="248">
        <f t="shared" si="61"/>
        <v>2</v>
      </c>
      <c r="AI135" s="248">
        <f>'Crisis Indicator Data'!AE132</f>
        <v>0</v>
      </c>
      <c r="AJ135" s="248">
        <f>'Crisis Indicator Data'!AF132</f>
        <v>0</v>
      </c>
      <c r="AK135" s="248">
        <f>'Crisis Indicator Data'!AG132</f>
        <v>3</v>
      </c>
      <c r="AL135" s="248">
        <f t="shared" si="62"/>
        <v>3</v>
      </c>
      <c r="AM135" s="241">
        <f t="shared" si="63"/>
        <v>2</v>
      </c>
      <c r="AN135" s="241">
        <f t="shared" si="64"/>
        <v>2.5</v>
      </c>
    </row>
    <row r="136" spans="1:41" ht="13.5" customHeight="1" x14ac:dyDescent="0.35">
      <c r="A136" s="146" t="str">
        <f>'Crisis Indicator Data'!A133</f>
        <v>Complex crisis in Zimbabwe</v>
      </c>
      <c r="B136" s="147" t="str">
        <f>'Crisis Indicator Data'!B133</f>
        <v>Complex crisis</v>
      </c>
      <c r="C136" s="147" t="str">
        <f>'Crisis Indicator Data'!C133</f>
        <v>ZWE001</v>
      </c>
      <c r="D136" s="147" t="str">
        <f>'Crisis Indicator Data'!D133</f>
        <v>Zimbabwe</v>
      </c>
      <c r="E136" s="148" t="str">
        <f>'Crisis Indicator Data'!E133</f>
        <v>ZWE</v>
      </c>
      <c r="F136" s="241">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5</v>
      </c>
      <c r="G136" s="241">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2.8</v>
      </c>
      <c r="H136" s="241">
        <f t="shared" si="52"/>
        <v>3.9</v>
      </c>
      <c r="I136" s="241">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1.5</v>
      </c>
      <c r="J136" s="241">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0.3</v>
      </c>
      <c r="K136" s="241">
        <f t="shared" si="53"/>
        <v>0.9</v>
      </c>
      <c r="L136" s="241">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3.5</v>
      </c>
      <c r="M136" s="241">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3.2</v>
      </c>
      <c r="N136" s="241">
        <f t="shared" si="54"/>
        <v>3.35</v>
      </c>
      <c r="O136" s="241">
        <f t="shared" si="55"/>
        <v>2.7166666666666668</v>
      </c>
      <c r="P136" s="241">
        <f>IF(B136="Regional crisis",VLOOKUP(C136,'Regional Crises'!$B$1:$R$69,12,FALSE),VLOOKUP(E136,'Country Indicator Data'!$B$4:$I$300,8,FALSE))</f>
        <v>6</v>
      </c>
      <c r="Q136" s="241">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0.4</v>
      </c>
      <c r="R136" s="241">
        <f t="shared" si="56"/>
        <v>3.2</v>
      </c>
      <c r="S136" s="241">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3.8</v>
      </c>
      <c r="T136" s="241">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3.8</v>
      </c>
      <c r="U136" s="241">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3.4</v>
      </c>
      <c r="V136" s="241">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3.6</v>
      </c>
      <c r="W136" s="241">
        <f t="shared" si="57"/>
        <v>3.7</v>
      </c>
      <c r="X136" s="241">
        <f t="shared" si="58"/>
        <v>3.2</v>
      </c>
      <c r="Y136" s="248">
        <f>IF('Core Indicators'!FC133="x","x",IF('Core Indicators'!FC133&gt;=5,5,IF('Core Indicators'!FC133&gt;=4,4,IF('Core Indicators'!FC133&gt;=3,3,IF('Core Indicators'!FC133&gt;=2,2,IF('Core Indicators'!FC133&gt;=1,1,0))))))</f>
        <v>3</v>
      </c>
      <c r="Z136" s="241">
        <f t="shared" si="59"/>
        <v>3</v>
      </c>
      <c r="AA136" s="248">
        <f>'Crisis Indicator Data'!Y133</f>
        <v>2</v>
      </c>
      <c r="AB136" s="248">
        <f>'Crisis Indicator Data'!Z133</f>
        <v>1</v>
      </c>
      <c r="AC136" s="248">
        <f>'Crisis Indicator Data'!AA133</f>
        <v>1</v>
      </c>
      <c r="AD136" s="248">
        <f>'Crisis Indicator Data'!AB133</f>
        <v>0</v>
      </c>
      <c r="AE136" s="248">
        <f t="shared" si="60"/>
        <v>2</v>
      </c>
      <c r="AF136" s="248">
        <f>'Crisis Indicator Data'!AC133</f>
        <v>0</v>
      </c>
      <c r="AG136" s="248">
        <f>'Crisis Indicator Data'!AD133</f>
        <v>2</v>
      </c>
      <c r="AH136" s="248">
        <f t="shared" si="61"/>
        <v>2</v>
      </c>
      <c r="AI136" s="248">
        <f>'Crisis Indicator Data'!AE133</f>
        <v>0</v>
      </c>
      <c r="AJ136" s="248">
        <f>'Crisis Indicator Data'!AF133</f>
        <v>2</v>
      </c>
      <c r="AK136" s="248">
        <f>'Crisis Indicator Data'!AG133</f>
        <v>1</v>
      </c>
      <c r="AL136" s="248">
        <f t="shared" si="62"/>
        <v>3</v>
      </c>
      <c r="AM136" s="241">
        <f t="shared" si="63"/>
        <v>2</v>
      </c>
      <c r="AN136" s="241">
        <f t="shared" si="64"/>
        <v>2.5</v>
      </c>
    </row>
    <row r="137" spans="1:41" ht="13.5" customHeight="1" x14ac:dyDescent="0.35">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row>
    <row r="138" spans="1:41" ht="13.5" customHeight="1" x14ac:dyDescent="0.35">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row>
    <row r="139" spans="1:41" ht="13.5" customHeight="1" x14ac:dyDescent="0.35">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row>
    <row r="140" spans="1:41" ht="13.5" customHeight="1" x14ac:dyDescent="0.35">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row>
    <row r="141" spans="1:41" ht="13.5" customHeight="1" x14ac:dyDescent="0.35">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row>
    <row r="142" spans="1:41" ht="13.5" customHeight="1" x14ac:dyDescent="0.35">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row>
    <row r="143" spans="1:41" x14ac:dyDescent="0.35">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row>
    <row r="144" spans="1:41" x14ac:dyDescent="0.35">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row>
    <row r="145" spans="5:41" x14ac:dyDescent="0.3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row>
    <row r="146" spans="5:41" x14ac:dyDescent="0.35">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row>
    <row r="147" spans="5:41" x14ac:dyDescent="0.35">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row>
    <row r="148" spans="5:41" x14ac:dyDescent="0.35">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row>
    <row r="149" spans="5:41" x14ac:dyDescent="0.35">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row>
    <row r="150" spans="5:41" x14ac:dyDescent="0.35">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row>
    <row r="151" spans="5:41" x14ac:dyDescent="0.35">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row>
    <row r="152" spans="5:41" x14ac:dyDescent="0.35">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row>
    <row r="153" spans="5:41" x14ac:dyDescent="0.35">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row>
  </sheetData>
  <mergeCells count="1">
    <mergeCell ref="A1:AN1"/>
  </mergeCells>
  <conditionalFormatting sqref="AN6:AN136">
    <cfRule type="cellIs" dxfId="310" priority="106" stopIfTrue="1" operator="between">
      <formula>4</formula>
      <formula>5</formula>
    </cfRule>
    <cfRule type="cellIs" dxfId="309" priority="107" stopIfTrue="1" operator="between">
      <formula>3</formula>
      <formula>4</formula>
    </cfRule>
    <cfRule type="cellIs" dxfId="308" priority="108" stopIfTrue="1" operator="between">
      <formula>2</formula>
      <formula>3</formula>
    </cfRule>
    <cfRule type="cellIs" dxfId="307" priority="109" stopIfTrue="1" operator="between">
      <formula>1</formula>
      <formula>2</formula>
    </cfRule>
    <cfRule type="cellIs" dxfId="306" priority="110" stopIfTrue="1" operator="between">
      <formula>0</formula>
      <formula>1</formula>
    </cfRule>
  </conditionalFormatting>
  <conditionalFormatting sqref="AM6:AM136">
    <cfRule type="cellIs" dxfId="305" priority="101" stopIfTrue="1" operator="between">
      <formula>4</formula>
      <formula>5</formula>
    </cfRule>
    <cfRule type="cellIs" dxfId="304" priority="102" stopIfTrue="1" operator="between">
      <formula>3</formula>
      <formula>4</formula>
    </cfRule>
    <cfRule type="cellIs" dxfId="303" priority="103" stopIfTrue="1" operator="between">
      <formula>2</formula>
      <formula>3</formula>
    </cfRule>
    <cfRule type="cellIs" dxfId="302" priority="104" stopIfTrue="1" operator="between">
      <formula>1</formula>
      <formula>2</formula>
    </cfRule>
    <cfRule type="cellIs" dxfId="301" priority="105" stopIfTrue="1" operator="between">
      <formula>0</formula>
      <formula>1</formula>
    </cfRule>
  </conditionalFormatting>
  <conditionalFormatting sqref="Z6:Z136">
    <cfRule type="cellIs" dxfId="300" priority="96" stopIfTrue="1" operator="between">
      <formula>4</formula>
      <formula>5</formula>
    </cfRule>
    <cfRule type="cellIs" dxfId="299" priority="97" stopIfTrue="1" operator="between">
      <formula>3</formula>
      <formula>4</formula>
    </cfRule>
    <cfRule type="cellIs" dxfId="298" priority="98" stopIfTrue="1" operator="between">
      <formula>2</formula>
      <formula>3</formula>
    </cfRule>
    <cfRule type="cellIs" dxfId="297" priority="99" stopIfTrue="1" operator="between">
      <formula>1</formula>
      <formula>2</formula>
    </cfRule>
    <cfRule type="cellIs" dxfId="296" priority="100" stopIfTrue="1" operator="between">
      <formula>0</formula>
      <formula>1</formula>
    </cfRule>
  </conditionalFormatting>
  <conditionalFormatting sqref="X6:X136">
    <cfRule type="cellIs" dxfId="295" priority="91" stopIfTrue="1" operator="between">
      <formula>4</formula>
      <formula>5</formula>
    </cfRule>
    <cfRule type="cellIs" dxfId="294" priority="92" stopIfTrue="1" operator="between">
      <formula>3</formula>
      <formula>4</formula>
    </cfRule>
    <cfRule type="cellIs" dxfId="293" priority="93" stopIfTrue="1" operator="between">
      <formula>2</formula>
      <formula>3</formula>
    </cfRule>
    <cfRule type="cellIs" dxfId="292" priority="94" stopIfTrue="1" operator="between">
      <formula>1</formula>
      <formula>2</formula>
    </cfRule>
    <cfRule type="cellIs" dxfId="291" priority="95" stopIfTrue="1" operator="between">
      <formula>0</formula>
      <formula>1</formula>
    </cfRule>
  </conditionalFormatting>
  <conditionalFormatting sqref="W6:W136">
    <cfRule type="cellIs" dxfId="290" priority="86" stopIfTrue="1" operator="between">
      <formula>4</formula>
      <formula>5</formula>
    </cfRule>
    <cfRule type="cellIs" dxfId="289" priority="87" stopIfTrue="1" operator="between">
      <formula>3</formula>
      <formula>4</formula>
    </cfRule>
    <cfRule type="cellIs" dxfId="288" priority="88" stopIfTrue="1" operator="between">
      <formula>2</formula>
      <formula>3</formula>
    </cfRule>
    <cfRule type="cellIs" dxfId="287" priority="89" stopIfTrue="1" operator="between">
      <formula>1</formula>
      <formula>2</formula>
    </cfRule>
    <cfRule type="cellIs" dxfId="286" priority="90" stopIfTrue="1" operator="between">
      <formula>0</formula>
      <formula>1</formula>
    </cfRule>
  </conditionalFormatting>
  <conditionalFormatting sqref="V6:V136">
    <cfRule type="cellIs" dxfId="285" priority="81" stopIfTrue="1" operator="between">
      <formula>4</formula>
      <formula>5</formula>
    </cfRule>
    <cfRule type="cellIs" dxfId="284" priority="82" stopIfTrue="1" operator="between">
      <formula>3</formula>
      <formula>4</formula>
    </cfRule>
    <cfRule type="cellIs" dxfId="283" priority="83" stopIfTrue="1" operator="between">
      <formula>2</formula>
      <formula>3</formula>
    </cfRule>
    <cfRule type="cellIs" dxfId="282" priority="84" stopIfTrue="1" operator="between">
      <formula>1</formula>
      <formula>2</formula>
    </cfRule>
    <cfRule type="cellIs" dxfId="281" priority="85" stopIfTrue="1" operator="between">
      <formula>0</formula>
      <formula>1</formula>
    </cfRule>
  </conditionalFormatting>
  <conditionalFormatting sqref="U6:U136">
    <cfRule type="cellIs" dxfId="280" priority="76" stopIfTrue="1" operator="between">
      <formula>4</formula>
      <formula>5</formula>
    </cfRule>
    <cfRule type="cellIs" dxfId="279" priority="77" stopIfTrue="1" operator="between">
      <formula>3</formula>
      <formula>4</formula>
    </cfRule>
    <cfRule type="cellIs" dxfId="278" priority="78" stopIfTrue="1" operator="between">
      <formula>2</formula>
      <formula>3</formula>
    </cfRule>
    <cfRule type="cellIs" dxfId="277" priority="79" stopIfTrue="1" operator="between">
      <formula>1</formula>
      <formula>2</formula>
    </cfRule>
    <cfRule type="cellIs" dxfId="276" priority="80" stopIfTrue="1" operator="between">
      <formula>0</formula>
      <formula>1</formula>
    </cfRule>
  </conditionalFormatting>
  <conditionalFormatting sqref="T6:T136">
    <cfRule type="cellIs" dxfId="275" priority="71" stopIfTrue="1" operator="between">
      <formula>4</formula>
      <formula>5</formula>
    </cfRule>
    <cfRule type="cellIs" dxfId="274" priority="72" stopIfTrue="1" operator="between">
      <formula>3</formula>
      <formula>4</formula>
    </cfRule>
    <cfRule type="cellIs" dxfId="273" priority="73" stopIfTrue="1" operator="between">
      <formula>2</formula>
      <formula>3</formula>
    </cfRule>
    <cfRule type="cellIs" dxfId="272" priority="74" stopIfTrue="1" operator="between">
      <formula>1</formula>
      <formula>2</formula>
    </cfRule>
    <cfRule type="cellIs" dxfId="271" priority="75" stopIfTrue="1" operator="between">
      <formula>0</formula>
      <formula>1</formula>
    </cfRule>
  </conditionalFormatting>
  <conditionalFormatting sqref="S6:S136">
    <cfRule type="cellIs" dxfId="270" priority="66" stopIfTrue="1" operator="between">
      <formula>4</formula>
      <formula>5</formula>
    </cfRule>
    <cfRule type="cellIs" dxfId="269" priority="67" stopIfTrue="1" operator="between">
      <formula>3</formula>
      <formula>4</formula>
    </cfRule>
    <cfRule type="cellIs" dxfId="268" priority="68" stopIfTrue="1" operator="between">
      <formula>2</formula>
      <formula>3</formula>
    </cfRule>
    <cfRule type="cellIs" dxfId="267" priority="69" stopIfTrue="1" operator="between">
      <formula>1</formula>
      <formula>2</formula>
    </cfRule>
    <cfRule type="cellIs" dxfId="266" priority="70" stopIfTrue="1" operator="between">
      <formula>0</formula>
      <formula>1</formula>
    </cfRule>
  </conditionalFormatting>
  <conditionalFormatting sqref="R6:R136">
    <cfRule type="cellIs" dxfId="265" priority="61" stopIfTrue="1" operator="between">
      <formula>4</formula>
      <formula>5</formula>
    </cfRule>
    <cfRule type="cellIs" dxfId="264" priority="62" stopIfTrue="1" operator="between">
      <formula>3</formula>
      <formula>4</formula>
    </cfRule>
    <cfRule type="cellIs" dxfId="263" priority="63" stopIfTrue="1" operator="between">
      <formula>2</formula>
      <formula>3</formula>
    </cfRule>
    <cfRule type="cellIs" dxfId="262" priority="64" stopIfTrue="1" operator="between">
      <formula>1</formula>
      <formula>2</formula>
    </cfRule>
    <cfRule type="cellIs" dxfId="261" priority="65" stopIfTrue="1" operator="between">
      <formula>0</formula>
      <formula>1</formula>
    </cfRule>
  </conditionalFormatting>
  <conditionalFormatting sqref="Q6:Q136">
    <cfRule type="cellIs" dxfId="260" priority="56" stopIfTrue="1" operator="between">
      <formula>4</formula>
      <formula>5</formula>
    </cfRule>
    <cfRule type="cellIs" dxfId="259" priority="57" stopIfTrue="1" operator="between">
      <formula>3</formula>
      <formula>4</formula>
    </cfRule>
    <cfRule type="cellIs" dxfId="258" priority="58" stopIfTrue="1" operator="between">
      <formula>2</formula>
      <formula>3</formula>
    </cfRule>
    <cfRule type="cellIs" dxfId="257" priority="59" stopIfTrue="1" operator="between">
      <formula>1</formula>
      <formula>2</formula>
    </cfRule>
    <cfRule type="cellIs" dxfId="256" priority="60" stopIfTrue="1" operator="between">
      <formula>0</formula>
      <formula>1</formula>
    </cfRule>
  </conditionalFormatting>
  <conditionalFormatting sqref="P6:P136">
    <cfRule type="cellIs" dxfId="255" priority="51" stopIfTrue="1" operator="between">
      <formula>4</formula>
      <formula>5</formula>
    </cfRule>
    <cfRule type="cellIs" dxfId="254" priority="52" stopIfTrue="1" operator="between">
      <formula>3</formula>
      <formula>4</formula>
    </cfRule>
    <cfRule type="cellIs" dxfId="253" priority="53" stopIfTrue="1" operator="between">
      <formula>2</formula>
      <formula>3</formula>
    </cfRule>
    <cfRule type="cellIs" dxfId="252" priority="54" stopIfTrue="1" operator="between">
      <formula>1</formula>
      <formula>2</formula>
    </cfRule>
    <cfRule type="cellIs" dxfId="251" priority="55" stopIfTrue="1" operator="between">
      <formula>0</formula>
      <formula>1</formula>
    </cfRule>
  </conditionalFormatting>
  <conditionalFormatting sqref="O6:O136">
    <cfRule type="cellIs" dxfId="250" priority="46" stopIfTrue="1" operator="between">
      <formula>4</formula>
      <formula>5</formula>
    </cfRule>
    <cfRule type="cellIs" dxfId="249" priority="47" stopIfTrue="1" operator="between">
      <formula>3</formula>
      <formula>4</formula>
    </cfRule>
    <cfRule type="cellIs" dxfId="248" priority="48" stopIfTrue="1" operator="between">
      <formula>2</formula>
      <formula>3</formula>
    </cfRule>
    <cfRule type="cellIs" dxfId="247" priority="49" stopIfTrue="1" operator="between">
      <formula>1</formula>
      <formula>2</formula>
    </cfRule>
    <cfRule type="cellIs" dxfId="246" priority="50" stopIfTrue="1" operator="between">
      <formula>0</formula>
      <formula>1</formula>
    </cfRule>
  </conditionalFormatting>
  <conditionalFormatting sqref="N6:N136">
    <cfRule type="cellIs" dxfId="245" priority="41" stopIfTrue="1" operator="between">
      <formula>4</formula>
      <formula>5</formula>
    </cfRule>
    <cfRule type="cellIs" dxfId="244" priority="42" stopIfTrue="1" operator="between">
      <formula>3</formula>
      <formula>4</formula>
    </cfRule>
    <cfRule type="cellIs" dxfId="243" priority="43" stopIfTrue="1" operator="between">
      <formula>2</formula>
      <formula>3</formula>
    </cfRule>
    <cfRule type="cellIs" dxfId="242" priority="44" stopIfTrue="1" operator="between">
      <formula>1</formula>
      <formula>2</formula>
    </cfRule>
    <cfRule type="cellIs" dxfId="241" priority="45" stopIfTrue="1" operator="between">
      <formula>0</formula>
      <formula>1</formula>
    </cfRule>
  </conditionalFormatting>
  <conditionalFormatting sqref="M6:M136">
    <cfRule type="cellIs" dxfId="240" priority="36" stopIfTrue="1" operator="between">
      <formula>4</formula>
      <formula>5</formula>
    </cfRule>
    <cfRule type="cellIs" dxfId="239" priority="37" stopIfTrue="1" operator="between">
      <formula>3</formula>
      <formula>4</formula>
    </cfRule>
    <cfRule type="cellIs" dxfId="238" priority="38" stopIfTrue="1" operator="between">
      <formula>2</formula>
      <formula>3</formula>
    </cfRule>
    <cfRule type="cellIs" dxfId="237" priority="39" stopIfTrue="1" operator="between">
      <formula>1</formula>
      <formula>2</formula>
    </cfRule>
    <cfRule type="cellIs" dxfId="236" priority="40" stopIfTrue="1" operator="between">
      <formula>0</formula>
      <formula>1</formula>
    </cfRule>
  </conditionalFormatting>
  <conditionalFormatting sqref="L6:L136">
    <cfRule type="cellIs" dxfId="235" priority="31" stopIfTrue="1" operator="between">
      <formula>4</formula>
      <formula>5</formula>
    </cfRule>
    <cfRule type="cellIs" dxfId="234" priority="32" stopIfTrue="1" operator="between">
      <formula>3</formula>
      <formula>4</formula>
    </cfRule>
    <cfRule type="cellIs" dxfId="233" priority="33" stopIfTrue="1" operator="between">
      <formula>2</formula>
      <formula>3</formula>
    </cfRule>
    <cfRule type="cellIs" dxfId="232" priority="34" stopIfTrue="1" operator="between">
      <formula>1</formula>
      <formula>2</formula>
    </cfRule>
    <cfRule type="cellIs" dxfId="231" priority="35" stopIfTrue="1" operator="between">
      <formula>0</formula>
      <formula>1</formula>
    </cfRule>
  </conditionalFormatting>
  <conditionalFormatting sqref="K6:K136">
    <cfRule type="cellIs" dxfId="230" priority="26" stopIfTrue="1" operator="between">
      <formula>4</formula>
      <formula>5</formula>
    </cfRule>
    <cfRule type="cellIs" dxfId="229" priority="27" stopIfTrue="1" operator="between">
      <formula>3</formula>
      <formula>4</formula>
    </cfRule>
    <cfRule type="cellIs" dxfId="228" priority="28" stopIfTrue="1" operator="between">
      <formula>2</formula>
      <formula>3</formula>
    </cfRule>
    <cfRule type="cellIs" dxfId="227" priority="29" stopIfTrue="1" operator="between">
      <formula>1</formula>
      <formula>2</formula>
    </cfRule>
    <cfRule type="cellIs" dxfId="226" priority="30" stopIfTrue="1" operator="between">
      <formula>0</formula>
      <formula>1</formula>
    </cfRule>
  </conditionalFormatting>
  <conditionalFormatting sqref="J6:J136">
    <cfRule type="cellIs" dxfId="225" priority="21" stopIfTrue="1" operator="between">
      <formula>4</formula>
      <formula>5</formula>
    </cfRule>
    <cfRule type="cellIs" dxfId="224" priority="22" stopIfTrue="1" operator="between">
      <formula>3</formula>
      <formula>4</formula>
    </cfRule>
    <cfRule type="cellIs" dxfId="223" priority="23" stopIfTrue="1" operator="between">
      <formula>2</formula>
      <formula>3</formula>
    </cfRule>
    <cfRule type="cellIs" dxfId="222" priority="24" stopIfTrue="1" operator="between">
      <formula>1</formula>
      <formula>2</formula>
    </cfRule>
    <cfRule type="cellIs" dxfId="221" priority="25" stopIfTrue="1" operator="between">
      <formula>0</formula>
      <formula>1</formula>
    </cfRule>
  </conditionalFormatting>
  <conditionalFormatting sqref="I6:I136">
    <cfRule type="cellIs" dxfId="220" priority="16" stopIfTrue="1" operator="between">
      <formula>4</formula>
      <formula>5</formula>
    </cfRule>
    <cfRule type="cellIs" dxfId="219" priority="17" stopIfTrue="1" operator="between">
      <formula>3</formula>
      <formula>4</formula>
    </cfRule>
    <cfRule type="cellIs" dxfId="218" priority="18" stopIfTrue="1" operator="between">
      <formula>2</formula>
      <formula>3</formula>
    </cfRule>
    <cfRule type="cellIs" dxfId="217" priority="19" stopIfTrue="1" operator="between">
      <formula>1</formula>
      <formula>2</formula>
    </cfRule>
    <cfRule type="cellIs" dxfId="216" priority="20" stopIfTrue="1" operator="between">
      <formula>0</formula>
      <formula>1</formula>
    </cfRule>
  </conditionalFormatting>
  <conditionalFormatting sqref="H6:H136">
    <cfRule type="cellIs" dxfId="215" priority="11" stopIfTrue="1" operator="between">
      <formula>4</formula>
      <formula>5</formula>
    </cfRule>
    <cfRule type="cellIs" dxfId="214" priority="12" stopIfTrue="1" operator="between">
      <formula>3</formula>
      <formula>4</formula>
    </cfRule>
    <cfRule type="cellIs" dxfId="213" priority="13" stopIfTrue="1" operator="between">
      <formula>2</formula>
      <formula>3</formula>
    </cfRule>
    <cfRule type="cellIs" dxfId="212" priority="14" stopIfTrue="1" operator="between">
      <formula>1</formula>
      <formula>2</formula>
    </cfRule>
    <cfRule type="cellIs" dxfId="211" priority="15" stopIfTrue="1" operator="between">
      <formula>0</formula>
      <formula>1</formula>
    </cfRule>
  </conditionalFormatting>
  <conditionalFormatting sqref="G6:G136">
    <cfRule type="cellIs" dxfId="210" priority="6" stopIfTrue="1" operator="between">
      <formula>4</formula>
      <formula>5</formula>
    </cfRule>
    <cfRule type="cellIs" dxfId="209" priority="7" stopIfTrue="1" operator="between">
      <formula>3</formula>
      <formula>4</formula>
    </cfRule>
    <cfRule type="cellIs" dxfId="208" priority="8" stopIfTrue="1" operator="between">
      <formula>2</formula>
      <formula>3</formula>
    </cfRule>
    <cfRule type="cellIs" dxfId="207" priority="9" stopIfTrue="1" operator="between">
      <formula>1</formula>
      <formula>2</formula>
    </cfRule>
    <cfRule type="cellIs" dxfId="206" priority="10" stopIfTrue="1" operator="between">
      <formula>0</formula>
      <formula>1</formula>
    </cfRule>
  </conditionalFormatting>
  <conditionalFormatting sqref="F6:F136">
    <cfRule type="cellIs" dxfId="205" priority="1" stopIfTrue="1" operator="between">
      <formula>4</formula>
      <formula>5</formula>
    </cfRule>
    <cfRule type="cellIs" dxfId="204" priority="2" stopIfTrue="1" operator="between">
      <formula>3</formula>
      <formula>4</formula>
    </cfRule>
    <cfRule type="cellIs" dxfId="203" priority="3" stopIfTrue="1" operator="between">
      <formula>2</formula>
      <formula>3</formula>
    </cfRule>
    <cfRule type="cellIs" dxfId="202" priority="4" stopIfTrue="1" operator="between">
      <formula>1</formula>
      <formula>2</formula>
    </cfRule>
    <cfRule type="cellIs" dxfId="201"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90"/>
  <sheetViews>
    <sheetView zoomScale="80" zoomScaleNormal="80" workbookViewId="0">
      <selection activeCell="G8" sqref="G8"/>
    </sheetView>
  </sheetViews>
  <sheetFormatPr defaultColWidth="9.453125" defaultRowHeight="14.5" x14ac:dyDescent="0.35"/>
  <cols>
    <col min="1" max="1" width="36.453125" style="208" customWidth="1"/>
    <col min="2" max="2" width="28.453125" style="208" customWidth="1"/>
    <col min="3" max="3" width="9.54296875" style="208" bestFit="1" customWidth="1"/>
    <col min="5" max="5" width="9.54296875" style="208" bestFit="1" customWidth="1"/>
    <col min="6" max="6" width="22.54296875" style="208" hidden="1" customWidth="1"/>
    <col min="7" max="7" width="12.54296875" style="208" bestFit="1" customWidth="1"/>
    <col min="10" max="10" width="17.7265625" style="208" hidden="1" customWidth="1"/>
    <col min="11" max="11" width="11.54296875" style="208" bestFit="1" customWidth="1"/>
    <col min="13" max="13" width="11.453125" style="51" bestFit="1" customWidth="1"/>
    <col min="14" max="14" width="16.7265625" style="208" customWidth="1"/>
    <col min="15" max="15" width="10.54296875" style="208" bestFit="1" customWidth="1"/>
    <col min="16" max="16" width="9.54296875" style="208" bestFit="1" customWidth="1"/>
    <col min="18" max="18" width="19.453125" style="208" hidden="1" customWidth="1"/>
    <col min="19" max="19" width="11.54296875" style="208" bestFit="1" customWidth="1"/>
    <col min="20" max="20" width="9.54296875" style="208" bestFit="1" customWidth="1"/>
    <col min="21" max="21" width="11.453125" style="51" bestFit="1" customWidth="1"/>
    <col min="22" max="22" width="18.453125" style="208" hidden="1" customWidth="1"/>
    <col min="23" max="23" width="12.453125" style="208" bestFit="1" customWidth="1"/>
    <col min="25" max="25" width="10" style="208" bestFit="1" customWidth="1"/>
    <col min="26" max="26" width="19.453125" style="208" hidden="1" customWidth="1"/>
    <col min="27" max="27" width="11.54296875" style="208" bestFit="1" customWidth="1"/>
    <col min="29" max="29" width="11.453125" style="51" bestFit="1" customWidth="1"/>
    <col min="30" max="30" width="31.453125" style="208" hidden="1" customWidth="1"/>
    <col min="31" max="31" width="11.54296875" style="208" bestFit="1" customWidth="1"/>
    <col min="32" max="33" width="9.54296875" style="208" bestFit="1" customWidth="1"/>
    <col min="34" max="34" width="19.453125" style="208" hidden="1" customWidth="1"/>
    <col min="35" max="35" width="11.54296875" style="208" bestFit="1" customWidth="1"/>
    <col min="36" max="36" width="11.453125" style="208" customWidth="1"/>
    <col min="37" max="37" width="10.453125" style="51" customWidth="1"/>
    <col min="38" max="38" width="0.453125" style="208" customWidth="1"/>
    <col min="39" max="40" width="9.54296875" style="208" bestFit="1" customWidth="1"/>
    <col min="41" max="41" width="10" style="208" bestFit="1" customWidth="1"/>
    <col min="42" max="42" width="19.453125" style="208" hidden="1" customWidth="1"/>
    <col min="43" max="43" width="11.54296875" style="208" bestFit="1" customWidth="1"/>
    <col min="44" max="44" width="9.54296875" style="208" bestFit="1" customWidth="1"/>
    <col min="45" max="45" width="11.54296875" style="208" bestFit="1" customWidth="1"/>
    <col min="46" max="46" width="0.54296875" style="208" hidden="1" customWidth="1"/>
    <col min="47" max="49" width="0" style="208" hidden="1"/>
    <col min="50" max="50" width="19.453125" style="208" hidden="1" customWidth="1"/>
    <col min="51" max="51" width="11.453125" style="208" hidden="1" customWidth="1"/>
    <col min="52" max="52" width="0" style="208" hidden="1"/>
    <col min="53" max="53" width="11.54296875" style="50" hidden="1" customWidth="1"/>
    <col min="54" max="54" width="37.453125" style="208" hidden="1" customWidth="1"/>
    <col min="55" max="56" width="0" style="208" hidden="1"/>
    <col min="57" max="57" width="10" style="208" hidden="1" customWidth="1"/>
    <col min="58" max="58" width="19.453125" style="208" hidden="1" customWidth="1"/>
    <col min="59" max="60" width="11.453125" style="208" hidden="1" customWidth="1"/>
    <col min="61" max="61" width="11.54296875" style="209" hidden="1" customWidth="1"/>
    <col min="62" max="62" width="27.453125" style="208" bestFit="1" customWidth="1"/>
    <col min="63" max="64" width="9.54296875" style="208" bestFit="1" customWidth="1"/>
    <col min="65" max="65" width="10.453125" style="208" bestFit="1" customWidth="1"/>
    <col min="66" max="66" width="15.453125" style="208" hidden="1" customWidth="1"/>
    <col min="67" max="68" width="9.54296875" style="208" bestFit="1" customWidth="1"/>
    <col min="69" max="69" width="11.54296875" style="50" bestFit="1" customWidth="1"/>
    <col min="70" max="70" width="33.453125" style="208" hidden="1" customWidth="1"/>
    <col min="71" max="72" width="0" style="208" hidden="1"/>
    <col min="73" max="73" width="10" style="208" hidden="1" customWidth="1"/>
    <col min="74" max="74" width="15.453125" style="208" hidden="1" customWidth="1"/>
    <col min="75" max="76" width="0" style="208" hidden="1"/>
    <col min="77" max="77" width="11.54296875" style="208" hidden="1" customWidth="1"/>
    <col min="78" max="78" width="31.453125" style="208" hidden="1" customWidth="1"/>
    <col min="79" max="81" width="0" style="208" hidden="1"/>
    <col min="82" max="82" width="15.453125" style="208" hidden="1" customWidth="1"/>
    <col min="83" max="84" width="0" style="208" hidden="1"/>
    <col min="85" max="85" width="11.54296875" style="50" hidden="1" customWidth="1"/>
    <col min="86" max="92" width="0" style="208" hidden="1"/>
    <col min="93" max="93" width="9.453125" style="209" hidden="1" customWidth="1"/>
    <col min="94" max="100" width="0" style="208" hidden="1"/>
    <col min="101" max="101" width="11" style="209" hidden="1" customWidth="1"/>
    <col min="102" max="102" width="0" style="208" hidden="1"/>
    <col min="103" max="103" width="10.54296875" style="208" bestFit="1" customWidth="1"/>
    <col min="104" max="104" width="19.453125" style="208" customWidth="1"/>
    <col min="106" max="106" width="15" style="208" hidden="1" customWidth="1"/>
    <col min="107" max="107" width="23.453125" style="208" customWidth="1"/>
    <col min="108" max="108" width="9.54296875" style="208" bestFit="1" customWidth="1"/>
    <col min="109" max="109" width="11.453125" style="50" bestFit="1" customWidth="1"/>
    <col min="110" max="110" width="14.54296875" style="208" hidden="1" customWidth="1"/>
    <col min="111" max="111" width="11.453125" style="208" bestFit="1" customWidth="1"/>
    <col min="112" max="112" width="9.54296875" style="208" bestFit="1" customWidth="1"/>
    <col min="114" max="114" width="0" style="208" hidden="1"/>
    <col min="115" max="116" width="9.54296875" style="208" bestFit="1" customWidth="1"/>
    <col min="117" max="117" width="11.54296875" style="209" bestFit="1" customWidth="1"/>
    <col min="118" max="118" width="0.54296875" style="208" customWidth="1"/>
    <col min="119" max="119" width="13.54296875" style="208" bestFit="1" customWidth="1"/>
    <col min="120" max="120" width="9.54296875" style="208" bestFit="1" customWidth="1"/>
    <col min="122" max="122" width="0" style="208" hidden="1"/>
    <col min="123" max="123" width="11.54296875" style="208" bestFit="1" customWidth="1"/>
    <col min="124" max="124" width="9.54296875" style="208" bestFit="1" customWidth="1"/>
    <col min="125" max="125" width="11.54296875" style="50" bestFit="1" customWidth="1"/>
    <col min="126" max="126" width="0" style="208" hidden="1"/>
    <col min="127" max="128" width="9.54296875" style="208" bestFit="1" customWidth="1"/>
    <col min="130" max="130" width="0" style="208" hidden="1"/>
    <col min="131" max="132" width="9.54296875" style="208" bestFit="1" customWidth="1"/>
    <col min="133" max="133" width="11.54296875" style="209" bestFit="1" customWidth="1"/>
    <col min="134" max="134" width="43.453125" style="208" hidden="1" customWidth="1"/>
    <col min="135" max="135" width="11" style="208" customWidth="1"/>
    <col min="136" max="136" width="9.54296875" style="208" bestFit="1" customWidth="1"/>
    <col min="138" max="138" width="0" style="208" hidden="1"/>
    <col min="139" max="140" width="9.453125" style="208" customWidth="1"/>
    <col min="141" max="141" width="11.54296875" style="50" bestFit="1" customWidth="1"/>
    <col min="142" max="142" width="0" style="208" hidden="1"/>
    <col min="143" max="144" width="23.54296875" style="208" customWidth="1"/>
    <col min="146" max="146" width="0" style="208" hidden="1"/>
    <col min="147" max="148" width="9.54296875" style="208" bestFit="1" customWidth="1"/>
    <col min="149" max="149" width="11.54296875" style="209" customWidth="1"/>
    <col min="150" max="150" width="43.54296875" style="208" hidden="1" customWidth="1"/>
    <col min="151" max="153" width="9.54296875" style="208" bestFit="1" customWidth="1"/>
    <col min="154" max="154" width="0" style="208" hidden="1"/>
    <col min="155" max="156" width="9.54296875" style="208" bestFit="1" customWidth="1"/>
    <col min="157" max="157" width="11.54296875" style="50" bestFit="1" customWidth="1"/>
    <col min="158" max="158" width="0" style="208" hidden="1"/>
    <col min="159" max="161" width="9.54296875" style="208" bestFit="1" customWidth="1"/>
    <col min="162" max="162" width="0" style="208" hidden="1"/>
    <col min="163" max="164" width="9.54296875" style="208" bestFit="1" customWidth="1"/>
    <col min="165" max="165" width="11.54296875" style="50" bestFit="1" customWidth="1"/>
    <col min="166" max="166" width="0" style="208" hidden="1"/>
    <col min="167" max="167" width="9.54296875" style="208" hidden="1" bestFit="1" customWidth="1"/>
    <col min="168" max="168" width="0" style="208" hidden="1"/>
    <col min="169" max="172" width="13" style="208" hidden="1" customWidth="1"/>
    <col min="173" max="173" width="11.54296875" style="50" hidden="1" customWidth="1"/>
    <col min="174" max="174" width="0" style="208" hidden="1"/>
    <col min="175" max="180" width="13" style="208" hidden="1" customWidth="1"/>
    <col min="181" max="181" width="11.54296875" style="209" hidden="1" customWidth="1"/>
    <col min="182" max="182" width="0" style="208" hidden="1"/>
    <col min="183" max="183" width="9.54296875" style="208" hidden="1" bestFit="1" customWidth="1"/>
    <col min="184" max="185" width="13" style="208" hidden="1" customWidth="1"/>
    <col min="186" max="186" width="0" style="208" hidden="1"/>
    <col min="187" max="187" width="9.54296875" style="208" hidden="1" bestFit="1" customWidth="1"/>
    <col min="188" max="188" width="13" style="208" hidden="1" customWidth="1"/>
    <col min="189" max="189" width="11.54296875" style="50" hidden="1" bestFit="1" customWidth="1"/>
    <col min="190" max="190" width="0" style="208" hidden="1"/>
    <col min="191" max="191" width="9.54296875" style="208" hidden="1" bestFit="1" customWidth="1"/>
    <col min="192" max="193" width="13" style="208" hidden="1" customWidth="1"/>
    <col min="194" max="194" width="0" style="208" hidden="1"/>
    <col min="195" max="195" width="9.54296875" style="208" hidden="1" bestFit="1" customWidth="1"/>
    <col min="196" max="196" width="13" style="208" hidden="1" customWidth="1"/>
    <col min="197" max="197" width="11.54296875" style="209" hidden="1" bestFit="1" customWidth="1"/>
    <col min="198" max="198" width="0" style="208" hidden="1"/>
    <col min="199" max="199" width="9.54296875" style="208" hidden="1" bestFit="1" customWidth="1"/>
    <col min="200" max="200" width="13" style="208" hidden="1" customWidth="1"/>
    <col min="201" max="201" width="9.54296875" style="208" hidden="1" bestFit="1" customWidth="1"/>
    <col min="202" max="202" width="0" style="208" hidden="1"/>
    <col min="203" max="203" width="9.54296875" style="208" hidden="1" bestFit="1" customWidth="1"/>
    <col min="204" max="204" width="13" style="208" hidden="1" customWidth="1"/>
    <col min="205" max="205" width="11.54296875" style="50" hidden="1" bestFit="1" customWidth="1"/>
    <col min="206" max="206" width="0" style="208" hidden="1"/>
    <col min="207" max="207" width="9.54296875" style="208" hidden="1" bestFit="1" customWidth="1"/>
    <col min="208" max="209" width="13" style="208" hidden="1" customWidth="1"/>
    <col min="210" max="210" width="0" style="208" hidden="1"/>
    <col min="211" max="211" width="9.54296875" style="208" hidden="1" bestFit="1" customWidth="1"/>
    <col min="212" max="212" width="13" style="208" hidden="1" customWidth="1"/>
    <col min="213" max="213" width="11.54296875" style="209" hidden="1" bestFit="1" customWidth="1"/>
    <col min="214" max="214" width="0" style="208" hidden="1"/>
    <col min="215" max="215" width="9.54296875" style="208" hidden="1" bestFit="1" customWidth="1"/>
    <col min="216" max="217" width="13" style="208" hidden="1" customWidth="1"/>
    <col min="218" max="218" width="0" style="208" hidden="1"/>
    <col min="219" max="219" width="9.54296875" style="208" hidden="1" bestFit="1" customWidth="1"/>
    <col min="220" max="220" width="13" style="208" hidden="1" customWidth="1"/>
    <col min="221" max="221" width="11.54296875" style="50" hidden="1" bestFit="1" customWidth="1"/>
    <col min="222" max="222" width="0" style="208" hidden="1"/>
    <col min="223" max="223" width="9.54296875" style="208" hidden="1" bestFit="1" customWidth="1"/>
    <col min="224" max="225" width="13" style="208" hidden="1" customWidth="1"/>
    <col min="226" max="226" width="0" style="208" hidden="1"/>
    <col min="227" max="227" width="9.54296875" style="208" hidden="1" bestFit="1" customWidth="1"/>
    <col min="228" max="228" width="13" style="208" hidden="1" customWidth="1"/>
    <col min="229" max="229" width="11.54296875" style="209" hidden="1" bestFit="1" customWidth="1"/>
    <col min="230" max="230" width="0" style="208" hidden="1"/>
    <col min="231" max="231" width="9.54296875" style="208" hidden="1" bestFit="1" customWidth="1"/>
    <col min="232" max="233" width="13" style="208" hidden="1" customWidth="1"/>
    <col min="234" max="234" width="0" style="208" hidden="1"/>
    <col min="235" max="235" width="9.54296875" style="208" hidden="1" bestFit="1" customWidth="1"/>
    <col min="236" max="236" width="13" style="208" hidden="1" customWidth="1"/>
    <col min="237" max="237" width="11.54296875" style="50" hidden="1" bestFit="1" customWidth="1"/>
    <col min="238" max="238" width="33" style="208" hidden="1" customWidth="1"/>
    <col min="239" max="239" width="9.54296875" style="208" hidden="1" bestFit="1" customWidth="1"/>
    <col min="240" max="241" width="13" style="208" hidden="1" customWidth="1"/>
    <col min="242" max="242" width="0" style="208" hidden="1"/>
    <col min="243" max="243" width="9.54296875" style="208" hidden="1" bestFit="1" customWidth="1"/>
    <col min="244" max="244" width="13" style="208" hidden="1" customWidth="1"/>
    <col min="245" max="245" width="11.54296875" style="209" hidden="1" bestFit="1" customWidth="1"/>
    <col min="246" max="246" width="0" style="208" hidden="1"/>
    <col min="247" max="247" width="9.54296875" style="208" hidden="1" bestFit="1" customWidth="1"/>
    <col min="248" max="249" width="13" style="208" hidden="1" customWidth="1"/>
    <col min="250" max="250" width="0" style="208" hidden="1"/>
    <col min="251" max="251" width="9.54296875" style="208" hidden="1" bestFit="1" customWidth="1"/>
    <col min="252" max="252" width="13" style="208" hidden="1" customWidth="1"/>
    <col min="253" max="253" width="11.54296875" style="50" hidden="1" bestFit="1" customWidth="1"/>
    <col min="254" max="254" width="13" style="208" hidden="1" customWidth="1"/>
  </cols>
  <sheetData>
    <row r="1" spans="1:253" s="179" customFormat="1" ht="12.75" customHeight="1" x14ac:dyDescent="0.35">
      <c r="A1" s="159" t="s">
        <v>0</v>
      </c>
      <c r="B1" s="159" t="s">
        <v>6811</v>
      </c>
      <c r="C1" s="159" t="s">
        <v>1</v>
      </c>
      <c r="D1" s="159" t="s">
        <v>2</v>
      </c>
      <c r="E1" s="159" t="s">
        <v>7450</v>
      </c>
      <c r="F1" s="294" t="s">
        <v>683</v>
      </c>
      <c r="G1" s="293"/>
      <c r="H1" s="293"/>
      <c r="I1" s="293"/>
      <c r="J1" s="293"/>
      <c r="K1" s="293"/>
      <c r="L1" s="293"/>
      <c r="M1" s="293"/>
      <c r="N1" s="292" t="s">
        <v>74</v>
      </c>
      <c r="O1" s="293"/>
      <c r="P1" s="293"/>
      <c r="Q1" s="293"/>
      <c r="R1" s="293"/>
      <c r="S1" s="293"/>
      <c r="T1" s="293"/>
      <c r="U1" s="293"/>
      <c r="V1" s="294" t="s">
        <v>572</v>
      </c>
      <c r="W1" s="293"/>
      <c r="X1" s="293"/>
      <c r="Y1" s="293"/>
      <c r="Z1" s="293"/>
      <c r="AA1" s="293"/>
      <c r="AB1" s="293"/>
      <c r="AC1" s="293"/>
      <c r="AD1" s="292" t="s">
        <v>43</v>
      </c>
      <c r="AE1" s="293"/>
      <c r="AF1" s="293"/>
      <c r="AG1" s="293"/>
      <c r="AH1" s="293"/>
      <c r="AI1" s="293"/>
      <c r="AJ1" s="293"/>
      <c r="AK1" s="293"/>
      <c r="AL1" s="294" t="s">
        <v>745</v>
      </c>
      <c r="AM1" s="293"/>
      <c r="AN1" s="293"/>
      <c r="AO1" s="293"/>
      <c r="AP1" s="293"/>
      <c r="AQ1" s="293"/>
      <c r="AR1" s="293"/>
      <c r="AS1" s="293"/>
      <c r="AT1" s="297" t="s">
        <v>68</v>
      </c>
      <c r="AU1" s="293"/>
      <c r="AV1" s="293"/>
      <c r="AW1" s="293"/>
      <c r="AX1" s="293"/>
      <c r="AY1" s="293"/>
      <c r="AZ1" s="293"/>
      <c r="BA1" s="293"/>
      <c r="BB1" s="294" t="s">
        <v>66</v>
      </c>
      <c r="BC1" s="293"/>
      <c r="BD1" s="293"/>
      <c r="BE1" s="293"/>
      <c r="BF1" s="293"/>
      <c r="BG1" s="293"/>
      <c r="BH1" s="293"/>
      <c r="BI1" s="293"/>
      <c r="BJ1" s="292" t="s">
        <v>64</v>
      </c>
      <c r="BK1" s="293"/>
      <c r="BL1" s="293"/>
      <c r="BM1" s="293"/>
      <c r="BN1" s="293"/>
      <c r="BO1" s="293"/>
      <c r="BP1" s="293"/>
      <c r="BQ1" s="293"/>
      <c r="BR1" s="294" t="s">
        <v>13</v>
      </c>
      <c r="BS1" s="293"/>
      <c r="BT1" s="293"/>
      <c r="BU1" s="293"/>
      <c r="BV1" s="293"/>
      <c r="BW1" s="293"/>
      <c r="BX1" s="293"/>
      <c r="BY1" s="293"/>
      <c r="BZ1" s="297" t="s">
        <v>18</v>
      </c>
      <c r="CA1" s="293"/>
      <c r="CB1" s="293"/>
      <c r="CC1" s="293"/>
      <c r="CD1" s="293"/>
      <c r="CE1" s="293"/>
      <c r="CF1" s="293"/>
      <c r="CG1" s="293"/>
      <c r="CH1" s="298" t="s">
        <v>6812</v>
      </c>
      <c r="CI1" s="293"/>
      <c r="CJ1" s="293"/>
      <c r="CK1" s="293"/>
      <c r="CL1" s="293"/>
      <c r="CM1" s="293"/>
      <c r="CN1" s="293"/>
      <c r="CO1" s="293"/>
      <c r="CP1" s="294" t="s">
        <v>24</v>
      </c>
      <c r="CQ1" s="293"/>
      <c r="CR1" s="293"/>
      <c r="CS1" s="293"/>
      <c r="CT1" s="293"/>
      <c r="CU1" s="293"/>
      <c r="CV1" s="293"/>
      <c r="CW1" s="293"/>
      <c r="CX1" s="296" t="s">
        <v>766</v>
      </c>
      <c r="CY1" s="293"/>
      <c r="CZ1" s="293"/>
      <c r="DA1" s="293"/>
      <c r="DB1" s="293"/>
      <c r="DC1" s="293"/>
      <c r="DD1" s="293"/>
      <c r="DE1" s="293"/>
      <c r="DF1" s="295" t="s">
        <v>760</v>
      </c>
      <c r="DG1" s="293"/>
      <c r="DH1" s="293"/>
      <c r="DI1" s="293"/>
      <c r="DJ1" s="293"/>
      <c r="DK1" s="293"/>
      <c r="DL1" s="293"/>
      <c r="DM1" s="293"/>
      <c r="DN1" s="296" t="s">
        <v>769</v>
      </c>
      <c r="DO1" s="293"/>
      <c r="DP1" s="293"/>
      <c r="DQ1" s="293"/>
      <c r="DR1" s="293"/>
      <c r="DS1" s="293"/>
      <c r="DT1" s="293"/>
      <c r="DU1" s="293"/>
      <c r="DV1" s="295" t="s">
        <v>762</v>
      </c>
      <c r="DW1" s="293"/>
      <c r="DX1" s="293"/>
      <c r="DY1" s="293"/>
      <c r="DZ1" s="293"/>
      <c r="EA1" s="293"/>
      <c r="EB1" s="293"/>
      <c r="EC1" s="293"/>
      <c r="ED1" s="160"/>
      <c r="EE1" s="299" t="s">
        <v>50</v>
      </c>
      <c r="EF1" s="293"/>
      <c r="EG1" s="293"/>
      <c r="EH1" s="293"/>
      <c r="EI1" s="293"/>
      <c r="EJ1" s="293"/>
      <c r="EK1" s="300"/>
      <c r="EL1" s="161"/>
      <c r="EM1" s="295" t="s">
        <v>40</v>
      </c>
      <c r="EN1" s="293"/>
      <c r="EO1" s="293"/>
      <c r="EP1" s="293"/>
      <c r="EQ1" s="293"/>
      <c r="ER1" s="293"/>
      <c r="ES1" s="293"/>
      <c r="ET1" s="301" t="s">
        <v>62</v>
      </c>
      <c r="EU1" s="293"/>
      <c r="EV1" s="293"/>
      <c r="EW1" s="293"/>
      <c r="EX1" s="293"/>
      <c r="EY1" s="293"/>
      <c r="EZ1" s="293"/>
      <c r="FA1" s="293"/>
      <c r="FB1" s="302" t="s">
        <v>20</v>
      </c>
      <c r="FC1" s="293"/>
      <c r="FD1" s="293"/>
      <c r="FE1" s="293"/>
      <c r="FF1" s="293"/>
      <c r="FG1" s="293"/>
      <c r="FH1" s="293"/>
      <c r="FI1" s="293"/>
      <c r="FJ1" s="301" t="s">
        <v>26</v>
      </c>
      <c r="FK1" s="293"/>
      <c r="FL1" s="293"/>
      <c r="FM1" s="293"/>
      <c r="FN1" s="293"/>
      <c r="FO1" s="293"/>
      <c r="FP1" s="293"/>
      <c r="FQ1" s="293"/>
      <c r="FR1" s="302" t="s">
        <v>28</v>
      </c>
      <c r="FS1" s="293"/>
      <c r="FT1" s="293"/>
      <c r="FU1" s="293"/>
      <c r="FV1" s="293"/>
      <c r="FW1" s="293"/>
      <c r="FX1" s="293"/>
      <c r="FY1" s="293"/>
      <c r="FZ1" s="301" t="s">
        <v>3611</v>
      </c>
      <c r="GA1" s="293"/>
      <c r="GB1" s="293"/>
      <c r="GC1" s="293"/>
      <c r="GD1" s="293"/>
      <c r="GE1" s="293"/>
      <c r="GF1" s="293"/>
      <c r="GG1" s="293"/>
      <c r="GH1" s="302" t="s">
        <v>3621</v>
      </c>
      <c r="GI1" s="293"/>
      <c r="GJ1" s="293"/>
      <c r="GK1" s="293"/>
      <c r="GL1" s="293"/>
      <c r="GM1" s="293"/>
      <c r="GN1" s="293"/>
      <c r="GO1" s="293"/>
      <c r="GP1" s="301" t="s">
        <v>3613</v>
      </c>
      <c r="GQ1" s="293"/>
      <c r="GR1" s="293"/>
      <c r="GS1" s="293"/>
      <c r="GT1" s="293"/>
      <c r="GU1" s="293"/>
      <c r="GV1" s="293"/>
      <c r="GW1" s="293"/>
      <c r="GX1" s="302" t="s">
        <v>3623</v>
      </c>
      <c r="GY1" s="293"/>
      <c r="GZ1" s="293"/>
      <c r="HA1" s="293"/>
      <c r="HB1" s="293"/>
      <c r="HC1" s="293"/>
      <c r="HD1" s="293"/>
      <c r="HE1" s="293"/>
      <c r="HF1" s="301" t="s">
        <v>3570</v>
      </c>
      <c r="HG1" s="293"/>
      <c r="HH1" s="293"/>
      <c r="HI1" s="293"/>
      <c r="HJ1" s="293"/>
      <c r="HK1" s="293"/>
      <c r="HL1" s="293"/>
      <c r="HM1" s="293"/>
      <c r="HN1" s="302" t="s">
        <v>3573</v>
      </c>
      <c r="HO1" s="293"/>
      <c r="HP1" s="293"/>
      <c r="HQ1" s="293"/>
      <c r="HR1" s="293"/>
      <c r="HS1" s="293"/>
      <c r="HT1" s="293"/>
      <c r="HU1" s="293"/>
      <c r="HV1" s="301" t="s">
        <v>3615</v>
      </c>
      <c r="HW1" s="293"/>
      <c r="HX1" s="293"/>
      <c r="HY1" s="293"/>
      <c r="HZ1" s="293"/>
      <c r="IA1" s="293"/>
      <c r="IB1" s="293"/>
      <c r="IC1" s="293"/>
      <c r="ID1" s="302" t="s">
        <v>3619</v>
      </c>
      <c r="IE1" s="293"/>
      <c r="IF1" s="293"/>
      <c r="IG1" s="293"/>
      <c r="IH1" s="293"/>
      <c r="II1" s="293"/>
      <c r="IJ1" s="293"/>
      <c r="IK1" s="293"/>
      <c r="IL1" s="301" t="s">
        <v>3617</v>
      </c>
      <c r="IM1" s="293"/>
      <c r="IN1" s="293"/>
      <c r="IO1" s="293"/>
      <c r="IP1" s="293"/>
      <c r="IQ1" s="293"/>
      <c r="IR1" s="293"/>
      <c r="IS1" s="293"/>
    </row>
    <row r="2" spans="1:253" s="179" customFormat="1" ht="12.75" customHeight="1" x14ac:dyDescent="0.3">
      <c r="A2" s="162">
        <v>0</v>
      </c>
      <c r="B2" s="162"/>
      <c r="C2" s="162">
        <v>0</v>
      </c>
      <c r="D2" s="162"/>
      <c r="E2" s="162">
        <v>0</v>
      </c>
      <c r="F2" s="219" t="s">
        <v>6813</v>
      </c>
      <c r="G2" s="219" t="s">
        <v>4</v>
      </c>
      <c r="H2" s="219" t="s">
        <v>6814</v>
      </c>
      <c r="I2" s="219" t="s">
        <v>5</v>
      </c>
      <c r="J2" s="219" t="s">
        <v>6</v>
      </c>
      <c r="K2" s="219" t="s">
        <v>8</v>
      </c>
      <c r="L2" s="219" t="s">
        <v>7</v>
      </c>
      <c r="M2" s="163" t="s">
        <v>6815</v>
      </c>
      <c r="N2" s="164" t="s">
        <v>6816</v>
      </c>
      <c r="O2" s="164" t="s">
        <v>4</v>
      </c>
      <c r="P2" s="164" t="s">
        <v>6814</v>
      </c>
      <c r="Q2" s="164" t="s">
        <v>5</v>
      </c>
      <c r="R2" s="164" t="s">
        <v>6</v>
      </c>
      <c r="S2" s="164" t="s">
        <v>8</v>
      </c>
      <c r="T2" s="164" t="s">
        <v>7</v>
      </c>
      <c r="U2" s="165" t="s">
        <v>6815</v>
      </c>
      <c r="V2" s="219" t="s">
        <v>6817</v>
      </c>
      <c r="W2" s="219" t="s">
        <v>4</v>
      </c>
      <c r="X2" s="219" t="s">
        <v>6814</v>
      </c>
      <c r="Y2" s="219" t="s">
        <v>5</v>
      </c>
      <c r="Z2" s="219" t="s">
        <v>6</v>
      </c>
      <c r="AA2" s="219" t="s">
        <v>8</v>
      </c>
      <c r="AB2" s="219" t="s">
        <v>7</v>
      </c>
      <c r="AC2" s="163" t="s">
        <v>6815</v>
      </c>
      <c r="AD2" s="164" t="s">
        <v>6818</v>
      </c>
      <c r="AE2" s="164" t="s">
        <v>4</v>
      </c>
      <c r="AF2" s="164" t="s">
        <v>6814</v>
      </c>
      <c r="AG2" s="164" t="s">
        <v>5</v>
      </c>
      <c r="AH2" s="164" t="s">
        <v>6</v>
      </c>
      <c r="AI2" s="164" t="s">
        <v>8</v>
      </c>
      <c r="AJ2" s="164" t="s">
        <v>7</v>
      </c>
      <c r="AK2" s="165" t="s">
        <v>6815</v>
      </c>
      <c r="AL2" s="219" t="s">
        <v>6819</v>
      </c>
      <c r="AM2" s="219" t="s">
        <v>4</v>
      </c>
      <c r="AN2" s="219" t="s">
        <v>6814</v>
      </c>
      <c r="AO2" s="219" t="s">
        <v>5</v>
      </c>
      <c r="AP2" s="219" t="s">
        <v>6</v>
      </c>
      <c r="AQ2" s="219" t="s">
        <v>8</v>
      </c>
      <c r="AR2" s="219" t="s">
        <v>7</v>
      </c>
      <c r="AS2" s="219" t="s">
        <v>6815</v>
      </c>
      <c r="AT2" s="166" t="s">
        <v>6820</v>
      </c>
      <c r="AU2" s="166" t="s">
        <v>4</v>
      </c>
      <c r="AV2" s="166" t="s">
        <v>6814</v>
      </c>
      <c r="AW2" s="166" t="s">
        <v>5</v>
      </c>
      <c r="AX2" s="166" t="s">
        <v>6</v>
      </c>
      <c r="AY2" s="166" t="s">
        <v>8</v>
      </c>
      <c r="AZ2" s="166" t="s">
        <v>7</v>
      </c>
      <c r="BA2" s="167" t="s">
        <v>6815</v>
      </c>
      <c r="BB2" s="219" t="s">
        <v>6821</v>
      </c>
      <c r="BC2" s="219" t="s">
        <v>4</v>
      </c>
      <c r="BD2" s="219" t="s">
        <v>6814</v>
      </c>
      <c r="BE2" s="219" t="s">
        <v>5</v>
      </c>
      <c r="BF2" s="219" t="s">
        <v>6</v>
      </c>
      <c r="BG2" s="219" t="s">
        <v>8</v>
      </c>
      <c r="BH2" s="219" t="s">
        <v>7</v>
      </c>
      <c r="BI2" s="219" t="s">
        <v>6815</v>
      </c>
      <c r="BJ2" s="164" t="s">
        <v>6822</v>
      </c>
      <c r="BK2" s="164" t="s">
        <v>4</v>
      </c>
      <c r="BL2" s="164" t="s">
        <v>6814</v>
      </c>
      <c r="BM2" s="164" t="s">
        <v>5</v>
      </c>
      <c r="BN2" s="164" t="s">
        <v>6</v>
      </c>
      <c r="BO2" s="164" t="s">
        <v>8</v>
      </c>
      <c r="BP2" s="164" t="s">
        <v>7</v>
      </c>
      <c r="BQ2" s="165" t="s">
        <v>6815</v>
      </c>
      <c r="BR2" s="219" t="s">
        <v>6823</v>
      </c>
      <c r="BS2" s="219" t="s">
        <v>4</v>
      </c>
      <c r="BT2" s="219" t="s">
        <v>6814</v>
      </c>
      <c r="BU2" s="219" t="s">
        <v>5</v>
      </c>
      <c r="BV2" s="219" t="s">
        <v>6</v>
      </c>
      <c r="BW2" s="219" t="s">
        <v>8</v>
      </c>
      <c r="BX2" s="219" t="s">
        <v>7</v>
      </c>
      <c r="BY2" s="219" t="s">
        <v>6815</v>
      </c>
      <c r="BZ2" s="166" t="s">
        <v>6824</v>
      </c>
      <c r="CA2" s="166" t="s">
        <v>4</v>
      </c>
      <c r="CB2" s="166" t="s">
        <v>6814</v>
      </c>
      <c r="CC2" s="166" t="s">
        <v>5</v>
      </c>
      <c r="CD2" s="166" t="s">
        <v>6</v>
      </c>
      <c r="CE2" s="166" t="s">
        <v>8</v>
      </c>
      <c r="CF2" s="166" t="s">
        <v>7</v>
      </c>
      <c r="CG2" s="167" t="s">
        <v>6815</v>
      </c>
      <c r="CH2" s="222" t="s">
        <v>6825</v>
      </c>
      <c r="CI2" s="222" t="s">
        <v>4</v>
      </c>
      <c r="CJ2" s="222" t="s">
        <v>6814</v>
      </c>
      <c r="CK2" s="222" t="s">
        <v>5</v>
      </c>
      <c r="CL2" s="222" t="s">
        <v>6</v>
      </c>
      <c r="CM2" s="222" t="s">
        <v>8</v>
      </c>
      <c r="CN2" s="222" t="s">
        <v>7</v>
      </c>
      <c r="CO2" s="222" t="s">
        <v>6815</v>
      </c>
      <c r="CP2" s="219" t="s">
        <v>6826</v>
      </c>
      <c r="CQ2" s="219" t="s">
        <v>4</v>
      </c>
      <c r="CR2" s="219" t="s">
        <v>6814</v>
      </c>
      <c r="CS2" s="219" t="s">
        <v>5</v>
      </c>
      <c r="CT2" s="219" t="s">
        <v>6</v>
      </c>
      <c r="CU2" s="219" t="s">
        <v>8</v>
      </c>
      <c r="CV2" s="219" t="s">
        <v>7</v>
      </c>
      <c r="CW2" s="219" t="s">
        <v>6815</v>
      </c>
      <c r="CX2" s="221" t="s">
        <v>6827</v>
      </c>
      <c r="CY2" s="221" t="s">
        <v>4</v>
      </c>
      <c r="CZ2" s="221" t="s">
        <v>6814</v>
      </c>
      <c r="DA2" s="221" t="s">
        <v>5</v>
      </c>
      <c r="DB2" s="221" t="s">
        <v>6</v>
      </c>
      <c r="DC2" s="221" t="s">
        <v>8</v>
      </c>
      <c r="DD2" s="221" t="s">
        <v>7</v>
      </c>
      <c r="DE2" s="223" t="s">
        <v>6815</v>
      </c>
      <c r="DF2" s="220" t="s">
        <v>6828</v>
      </c>
      <c r="DG2" s="220" t="s">
        <v>4</v>
      </c>
      <c r="DH2" s="220" t="s">
        <v>6814</v>
      </c>
      <c r="DI2" s="220" t="s">
        <v>5</v>
      </c>
      <c r="DJ2" s="220" t="s">
        <v>6</v>
      </c>
      <c r="DK2" s="220" t="s">
        <v>8</v>
      </c>
      <c r="DL2" s="220" t="s">
        <v>7</v>
      </c>
      <c r="DM2" s="220" t="s">
        <v>6815</v>
      </c>
      <c r="DN2" s="221" t="s">
        <v>6829</v>
      </c>
      <c r="DO2" s="221" t="s">
        <v>4</v>
      </c>
      <c r="DP2" s="221" t="s">
        <v>6814</v>
      </c>
      <c r="DQ2" s="221" t="s">
        <v>5</v>
      </c>
      <c r="DR2" s="221" t="s">
        <v>6</v>
      </c>
      <c r="DS2" s="221" t="s">
        <v>8</v>
      </c>
      <c r="DT2" s="221" t="s">
        <v>7</v>
      </c>
      <c r="DU2" s="223" t="s">
        <v>6815</v>
      </c>
      <c r="DV2" s="220" t="s">
        <v>6830</v>
      </c>
      <c r="DW2" s="220" t="s">
        <v>4</v>
      </c>
      <c r="DX2" s="220" t="s">
        <v>6814</v>
      </c>
      <c r="DY2" s="220" t="s">
        <v>5</v>
      </c>
      <c r="DZ2" s="220" t="s">
        <v>6</v>
      </c>
      <c r="EA2" s="220" t="s">
        <v>8</v>
      </c>
      <c r="EB2" s="220" t="s">
        <v>7</v>
      </c>
      <c r="EC2" s="220" t="s">
        <v>6815</v>
      </c>
      <c r="ED2" s="168" t="s">
        <v>6831</v>
      </c>
      <c r="EE2" s="221" t="s">
        <v>4</v>
      </c>
      <c r="EF2" s="221" t="s">
        <v>6814</v>
      </c>
      <c r="EG2" s="221" t="s">
        <v>5</v>
      </c>
      <c r="EH2" s="221" t="s">
        <v>6</v>
      </c>
      <c r="EI2" s="221" t="s">
        <v>8</v>
      </c>
      <c r="EJ2" s="221" t="s">
        <v>7</v>
      </c>
      <c r="EK2" s="223" t="s">
        <v>6815</v>
      </c>
      <c r="EL2" s="161" t="s">
        <v>6832</v>
      </c>
      <c r="EM2" s="220" t="s">
        <v>4</v>
      </c>
      <c r="EN2" s="220" t="s">
        <v>6814</v>
      </c>
      <c r="EO2" s="220" t="s">
        <v>5</v>
      </c>
      <c r="EP2" s="220" t="s">
        <v>6</v>
      </c>
      <c r="EQ2" s="220" t="s">
        <v>8</v>
      </c>
      <c r="ER2" s="220" t="s">
        <v>7</v>
      </c>
      <c r="ES2" s="220" t="s">
        <v>6815</v>
      </c>
      <c r="ET2" s="224" t="s">
        <v>6833</v>
      </c>
      <c r="EU2" s="224" t="s">
        <v>4</v>
      </c>
      <c r="EV2" s="224" t="s">
        <v>6814</v>
      </c>
      <c r="EW2" s="224" t="s">
        <v>5</v>
      </c>
      <c r="EX2" s="224" t="s">
        <v>6</v>
      </c>
      <c r="EY2" s="224" t="s">
        <v>8</v>
      </c>
      <c r="EZ2" s="224" t="s">
        <v>7</v>
      </c>
      <c r="FA2" s="169" t="s">
        <v>6815</v>
      </c>
      <c r="FB2" s="225" t="s">
        <v>6834</v>
      </c>
      <c r="FC2" s="225" t="s">
        <v>4</v>
      </c>
      <c r="FD2" s="225" t="s">
        <v>6814</v>
      </c>
      <c r="FE2" s="225" t="s">
        <v>5</v>
      </c>
      <c r="FF2" s="225" t="s">
        <v>6</v>
      </c>
      <c r="FG2" s="225" t="s">
        <v>8</v>
      </c>
      <c r="FH2" s="225" t="s">
        <v>7</v>
      </c>
      <c r="FI2" s="170" t="s">
        <v>6815</v>
      </c>
      <c r="FJ2" s="224" t="s">
        <v>6835</v>
      </c>
      <c r="FK2" s="224" t="s">
        <v>4</v>
      </c>
      <c r="FL2" s="224" t="s">
        <v>6814</v>
      </c>
      <c r="FM2" s="224" t="s">
        <v>5</v>
      </c>
      <c r="FN2" s="224" t="s">
        <v>6</v>
      </c>
      <c r="FO2" s="224" t="s">
        <v>8</v>
      </c>
      <c r="FP2" s="224" t="s">
        <v>7</v>
      </c>
      <c r="FQ2" s="171" t="s">
        <v>6815</v>
      </c>
      <c r="FR2" s="225" t="s">
        <v>6836</v>
      </c>
      <c r="FS2" s="225" t="s">
        <v>4</v>
      </c>
      <c r="FT2" s="225" t="s">
        <v>6814</v>
      </c>
      <c r="FU2" s="225" t="s">
        <v>5</v>
      </c>
      <c r="FV2" s="225" t="s">
        <v>6</v>
      </c>
      <c r="FW2" s="225" t="s">
        <v>8</v>
      </c>
      <c r="FX2" s="225" t="s">
        <v>7</v>
      </c>
      <c r="FY2" s="225" t="s">
        <v>6815</v>
      </c>
      <c r="FZ2" s="224" t="s">
        <v>6837</v>
      </c>
      <c r="GA2" s="224" t="s">
        <v>4</v>
      </c>
      <c r="GB2" s="224" t="s">
        <v>6814</v>
      </c>
      <c r="GC2" s="224" t="s">
        <v>5</v>
      </c>
      <c r="GD2" s="224" t="s">
        <v>6</v>
      </c>
      <c r="GE2" s="224" t="s">
        <v>8</v>
      </c>
      <c r="GF2" s="224" t="s">
        <v>7</v>
      </c>
      <c r="GG2" s="169" t="s">
        <v>6815</v>
      </c>
      <c r="GH2" s="225" t="s">
        <v>6838</v>
      </c>
      <c r="GI2" s="225" t="s">
        <v>4</v>
      </c>
      <c r="GJ2" s="225" t="s">
        <v>6814</v>
      </c>
      <c r="GK2" s="225" t="s">
        <v>5</v>
      </c>
      <c r="GL2" s="225" t="s">
        <v>6</v>
      </c>
      <c r="GM2" s="225" t="s">
        <v>8</v>
      </c>
      <c r="GN2" s="225" t="s">
        <v>7</v>
      </c>
      <c r="GO2" s="225" t="s">
        <v>6815</v>
      </c>
      <c r="GP2" s="224" t="s">
        <v>6839</v>
      </c>
      <c r="GQ2" s="224" t="s">
        <v>4</v>
      </c>
      <c r="GR2" s="224" t="s">
        <v>6814</v>
      </c>
      <c r="GS2" s="224" t="s">
        <v>5</v>
      </c>
      <c r="GT2" s="224" t="s">
        <v>6</v>
      </c>
      <c r="GU2" s="224" t="s">
        <v>8</v>
      </c>
      <c r="GV2" s="224" t="s">
        <v>7</v>
      </c>
      <c r="GW2" s="169" t="s">
        <v>6815</v>
      </c>
      <c r="GX2" s="225" t="s">
        <v>6840</v>
      </c>
      <c r="GY2" s="225" t="s">
        <v>4</v>
      </c>
      <c r="GZ2" s="225" t="s">
        <v>6814</v>
      </c>
      <c r="HA2" s="225" t="s">
        <v>5</v>
      </c>
      <c r="HB2" s="225" t="s">
        <v>6</v>
      </c>
      <c r="HC2" s="225" t="s">
        <v>8</v>
      </c>
      <c r="HD2" s="225" t="s">
        <v>7</v>
      </c>
      <c r="HE2" s="225" t="s">
        <v>6815</v>
      </c>
      <c r="HF2" s="224" t="s">
        <v>6841</v>
      </c>
      <c r="HG2" s="224" t="s">
        <v>4</v>
      </c>
      <c r="HH2" s="224" t="s">
        <v>6814</v>
      </c>
      <c r="HI2" s="224" t="s">
        <v>5</v>
      </c>
      <c r="HJ2" s="224" t="s">
        <v>6</v>
      </c>
      <c r="HK2" s="224" t="s">
        <v>8</v>
      </c>
      <c r="HL2" s="224" t="s">
        <v>7</v>
      </c>
      <c r="HM2" s="169" t="s">
        <v>6815</v>
      </c>
      <c r="HN2" s="225" t="s">
        <v>6842</v>
      </c>
      <c r="HO2" s="225" t="s">
        <v>4</v>
      </c>
      <c r="HP2" s="225" t="s">
        <v>6814</v>
      </c>
      <c r="HQ2" s="225" t="s">
        <v>5</v>
      </c>
      <c r="HR2" s="225" t="s">
        <v>6</v>
      </c>
      <c r="HS2" s="225" t="s">
        <v>8</v>
      </c>
      <c r="HT2" s="225" t="s">
        <v>7</v>
      </c>
      <c r="HU2" s="225" t="s">
        <v>6815</v>
      </c>
      <c r="HV2" s="224" t="s">
        <v>6843</v>
      </c>
      <c r="HW2" s="224" t="s">
        <v>4</v>
      </c>
      <c r="HX2" s="224" t="s">
        <v>6814</v>
      </c>
      <c r="HY2" s="224" t="s">
        <v>5</v>
      </c>
      <c r="HZ2" s="224" t="s">
        <v>6</v>
      </c>
      <c r="IA2" s="224" t="s">
        <v>8</v>
      </c>
      <c r="IB2" s="224" t="s">
        <v>7</v>
      </c>
      <c r="IC2" s="169" t="s">
        <v>6815</v>
      </c>
      <c r="ID2" s="225" t="s">
        <v>6844</v>
      </c>
      <c r="IE2" s="225" t="s">
        <v>4</v>
      </c>
      <c r="IF2" s="225" t="s">
        <v>6814</v>
      </c>
      <c r="IG2" s="225" t="s">
        <v>5</v>
      </c>
      <c r="IH2" s="225" t="s">
        <v>6</v>
      </c>
      <c r="II2" s="225" t="s">
        <v>8</v>
      </c>
      <c r="IJ2" s="225" t="s">
        <v>7</v>
      </c>
      <c r="IK2" s="225" t="s">
        <v>6815</v>
      </c>
      <c r="IL2" s="224" t="s">
        <v>6845</v>
      </c>
      <c r="IM2" s="224" t="s">
        <v>4</v>
      </c>
      <c r="IN2" s="224" t="s">
        <v>6814</v>
      </c>
      <c r="IO2" s="224" t="s">
        <v>5</v>
      </c>
      <c r="IP2" s="224" t="s">
        <v>6</v>
      </c>
      <c r="IQ2" s="224" t="s">
        <v>6846</v>
      </c>
      <c r="IR2" s="224" t="s">
        <v>7</v>
      </c>
      <c r="IS2" s="169" t="s">
        <v>6815</v>
      </c>
    </row>
    <row r="3" spans="1:253" s="179" customFormat="1" ht="12.75" customHeight="1" x14ac:dyDescent="0.25">
      <c r="A3" s="179" t="s">
        <v>114</v>
      </c>
      <c r="B3" s="179" t="s">
        <v>7458</v>
      </c>
      <c r="C3" s="179" t="s">
        <v>115</v>
      </c>
      <c r="D3" s="179" t="s">
        <v>116</v>
      </c>
      <c r="E3" s="179" t="s">
        <v>6895</v>
      </c>
      <c r="F3" s="179" t="s">
        <v>2609</v>
      </c>
      <c r="G3" s="172">
        <v>38042000</v>
      </c>
      <c r="H3" s="173" t="s">
        <v>2606</v>
      </c>
      <c r="I3" s="173" t="s">
        <v>21</v>
      </c>
      <c r="J3" s="173">
        <v>2</v>
      </c>
      <c r="K3" s="173" t="s">
        <v>2608</v>
      </c>
      <c r="L3" s="173" t="s">
        <v>2607</v>
      </c>
      <c r="M3" s="174">
        <v>44223</v>
      </c>
      <c r="N3" s="180" t="s">
        <v>126</v>
      </c>
      <c r="O3" s="175">
        <v>652867</v>
      </c>
      <c r="P3" s="175" t="s">
        <v>123</v>
      </c>
      <c r="Q3" s="175" t="s">
        <v>41</v>
      </c>
      <c r="R3" s="175">
        <v>1</v>
      </c>
      <c r="S3" s="175" t="s">
        <v>125</v>
      </c>
      <c r="T3" s="175" t="s">
        <v>124</v>
      </c>
      <c r="U3" s="176">
        <v>43495</v>
      </c>
      <c r="V3" s="180" t="s">
        <v>2611</v>
      </c>
      <c r="W3" s="173">
        <v>38042000</v>
      </c>
      <c r="X3" s="173" t="s">
        <v>2606</v>
      </c>
      <c r="Y3" s="173" t="s">
        <v>21</v>
      </c>
      <c r="Z3" s="173">
        <v>2</v>
      </c>
      <c r="AA3" s="173" t="s">
        <v>2610</v>
      </c>
      <c r="AB3" s="173" t="s">
        <v>2607</v>
      </c>
      <c r="AC3" s="174">
        <v>44223</v>
      </c>
      <c r="AD3" s="180" t="s">
        <v>2612</v>
      </c>
      <c r="AE3" s="181">
        <v>38042000</v>
      </c>
      <c r="AF3" s="181" t="s">
        <v>2606</v>
      </c>
      <c r="AG3" s="181" t="s">
        <v>21</v>
      </c>
      <c r="AH3" s="181">
        <v>2</v>
      </c>
      <c r="AI3" s="181" t="s">
        <v>125</v>
      </c>
      <c r="AJ3" s="181" t="s">
        <v>2607</v>
      </c>
      <c r="AK3" s="182">
        <v>44223</v>
      </c>
      <c r="AL3" s="180" t="s">
        <v>6192</v>
      </c>
      <c r="AM3" s="173">
        <v>8493000</v>
      </c>
      <c r="AN3" s="173" t="s">
        <v>6189</v>
      </c>
      <c r="AO3" s="173" t="s">
        <v>59</v>
      </c>
      <c r="AP3" s="173">
        <v>3</v>
      </c>
      <c r="AQ3" s="173" t="s">
        <v>6191</v>
      </c>
      <c r="AR3" s="173" t="s">
        <v>6190</v>
      </c>
      <c r="AS3" s="174">
        <v>44454</v>
      </c>
      <c r="AT3" s="181" t="s">
        <v>1547</v>
      </c>
      <c r="AU3" s="181" t="s">
        <v>14</v>
      </c>
      <c r="AV3" s="181" t="s">
        <v>14</v>
      </c>
      <c r="AW3" s="181" t="s">
        <v>14</v>
      </c>
      <c r="AX3" s="181" t="s">
        <v>14</v>
      </c>
      <c r="AY3" s="181" t="s">
        <v>14</v>
      </c>
      <c r="AZ3" s="181" t="s">
        <v>14</v>
      </c>
      <c r="BA3" s="182">
        <v>43815</v>
      </c>
      <c r="BB3" s="180" t="s">
        <v>122</v>
      </c>
      <c r="BC3" s="173" t="s">
        <v>14</v>
      </c>
      <c r="BD3" s="173">
        <v>0</v>
      </c>
      <c r="BE3" s="173" t="s">
        <v>14</v>
      </c>
      <c r="BF3" s="173" t="s">
        <v>14</v>
      </c>
      <c r="BG3" s="173">
        <v>0</v>
      </c>
      <c r="BH3" s="173">
        <v>0</v>
      </c>
      <c r="BI3" s="174">
        <v>43495</v>
      </c>
      <c r="BJ3" s="181" t="s">
        <v>6196</v>
      </c>
      <c r="BK3" s="181">
        <v>35638</v>
      </c>
      <c r="BL3" s="181" t="s">
        <v>6193</v>
      </c>
      <c r="BM3" s="181" t="s">
        <v>59</v>
      </c>
      <c r="BN3" s="181">
        <v>3</v>
      </c>
      <c r="BO3" s="181" t="s">
        <v>6195</v>
      </c>
      <c r="BP3" s="181" t="s">
        <v>6194</v>
      </c>
      <c r="BQ3" s="182">
        <v>44454</v>
      </c>
      <c r="BR3" s="180" t="s">
        <v>117</v>
      </c>
      <c r="BS3" s="173" t="s">
        <v>14</v>
      </c>
      <c r="BT3" s="173">
        <v>0</v>
      </c>
      <c r="BU3" s="173" t="s">
        <v>14</v>
      </c>
      <c r="BV3" s="173" t="s">
        <v>14</v>
      </c>
      <c r="BW3" s="173">
        <v>0</v>
      </c>
      <c r="BX3" s="173">
        <v>0</v>
      </c>
      <c r="BY3" s="174">
        <v>43495</v>
      </c>
      <c r="BZ3" s="181" t="s">
        <v>879</v>
      </c>
      <c r="CA3" s="181" t="s">
        <v>14</v>
      </c>
      <c r="CB3" s="181" t="s">
        <v>14</v>
      </c>
      <c r="CC3" s="181" t="s">
        <v>14</v>
      </c>
      <c r="CD3" s="181" t="s">
        <v>14</v>
      </c>
      <c r="CE3" s="181" t="s">
        <v>14</v>
      </c>
      <c r="CF3" s="181" t="s">
        <v>14</v>
      </c>
      <c r="CG3" s="182">
        <v>43514</v>
      </c>
      <c r="CH3" s="180" t="s">
        <v>7772</v>
      </c>
      <c r="CI3" s="181" t="e">
        <v>#N/A</v>
      </c>
      <c r="CJ3" s="181" t="e">
        <v>#N/A</v>
      </c>
      <c r="CK3" s="181" t="e">
        <v>#N/A</v>
      </c>
      <c r="CL3" s="181" t="e">
        <v>#N/A</v>
      </c>
      <c r="CM3" s="181" t="e">
        <v>#N/A</v>
      </c>
      <c r="CN3" s="181" t="e">
        <v>#N/A</v>
      </c>
      <c r="CO3" s="187" t="e">
        <v>#N/A</v>
      </c>
      <c r="CP3" s="181" t="s">
        <v>121</v>
      </c>
      <c r="CQ3" s="173">
        <v>13114</v>
      </c>
      <c r="CR3" s="173" t="s">
        <v>118</v>
      </c>
      <c r="CS3" s="173" t="s">
        <v>21</v>
      </c>
      <c r="CT3" s="173">
        <v>2</v>
      </c>
      <c r="CU3" s="173" t="s">
        <v>120</v>
      </c>
      <c r="CV3" s="173" t="s">
        <v>119</v>
      </c>
      <c r="CW3" s="174">
        <v>43495</v>
      </c>
      <c r="CX3" s="181" t="s">
        <v>6201</v>
      </c>
      <c r="CY3" s="181">
        <v>18400000</v>
      </c>
      <c r="CZ3" s="181" t="s">
        <v>6198</v>
      </c>
      <c r="DA3" s="181" t="s">
        <v>21</v>
      </c>
      <c r="DB3" s="181">
        <v>2</v>
      </c>
      <c r="DC3" s="181" t="s">
        <v>6200</v>
      </c>
      <c r="DD3" s="181" t="s">
        <v>6199</v>
      </c>
      <c r="DE3" s="187">
        <v>44454</v>
      </c>
      <c r="DF3" s="183" t="s">
        <v>6202</v>
      </c>
      <c r="DG3" s="173">
        <v>0</v>
      </c>
      <c r="DH3" s="173" t="s">
        <v>6198</v>
      </c>
      <c r="DI3" s="173" t="s">
        <v>21</v>
      </c>
      <c r="DJ3" s="173">
        <v>2</v>
      </c>
      <c r="DK3" s="173" t="s">
        <v>6200</v>
      </c>
      <c r="DL3" s="173" t="s">
        <v>6199</v>
      </c>
      <c r="DM3" s="174">
        <v>44454</v>
      </c>
      <c r="DN3" s="181" t="s">
        <v>6203</v>
      </c>
      <c r="DO3" s="181">
        <v>19642000</v>
      </c>
      <c r="DP3" s="181" t="s">
        <v>6198</v>
      </c>
      <c r="DQ3" s="181" t="s">
        <v>21</v>
      </c>
      <c r="DR3" s="181">
        <v>2</v>
      </c>
      <c r="DS3" s="181" t="s">
        <v>6200</v>
      </c>
      <c r="DT3" s="181" t="s">
        <v>6199</v>
      </c>
      <c r="DU3" s="182">
        <v>44454</v>
      </c>
      <c r="DV3" s="180" t="s">
        <v>6204</v>
      </c>
      <c r="DW3" s="173">
        <v>12100000</v>
      </c>
      <c r="DX3" s="173" t="s">
        <v>6198</v>
      </c>
      <c r="DY3" s="173" t="s">
        <v>21</v>
      </c>
      <c r="DZ3" s="173">
        <v>2</v>
      </c>
      <c r="EA3" s="173" t="s">
        <v>6200</v>
      </c>
      <c r="EB3" s="173" t="s">
        <v>6199</v>
      </c>
      <c r="EC3" s="174">
        <v>44454</v>
      </c>
      <c r="ED3" s="181" t="s">
        <v>6205</v>
      </c>
      <c r="EE3" s="181">
        <v>5800000</v>
      </c>
      <c r="EF3" s="181" t="s">
        <v>6198</v>
      </c>
      <c r="EG3" s="181" t="s">
        <v>21</v>
      </c>
      <c r="EH3" s="181">
        <v>2</v>
      </c>
      <c r="EI3" s="181" t="s">
        <v>6200</v>
      </c>
      <c r="EJ3" s="181" t="s">
        <v>6199</v>
      </c>
      <c r="EK3" s="182">
        <v>44454</v>
      </c>
      <c r="EL3" s="180" t="s">
        <v>6206</v>
      </c>
      <c r="EM3" s="173">
        <v>500000</v>
      </c>
      <c r="EN3" s="173" t="s">
        <v>6198</v>
      </c>
      <c r="EO3" s="173" t="s">
        <v>21</v>
      </c>
      <c r="EP3" s="173">
        <v>2</v>
      </c>
      <c r="EQ3" s="173" t="s">
        <v>6200</v>
      </c>
      <c r="ER3" s="173" t="s">
        <v>6199</v>
      </c>
      <c r="ES3" s="174">
        <v>44454</v>
      </c>
      <c r="ET3" s="181" t="s">
        <v>6197</v>
      </c>
      <c r="EU3" s="181">
        <v>35638</v>
      </c>
      <c r="EV3" s="181" t="s">
        <v>6193</v>
      </c>
      <c r="EW3" s="181" t="s">
        <v>59</v>
      </c>
      <c r="EX3" s="181">
        <v>3</v>
      </c>
      <c r="EY3" s="181" t="s">
        <v>6195</v>
      </c>
      <c r="EZ3" s="181" t="s">
        <v>6194</v>
      </c>
      <c r="FA3" s="182">
        <v>44454</v>
      </c>
      <c r="FB3" s="180" t="s">
        <v>2615</v>
      </c>
      <c r="FC3" s="173">
        <v>5</v>
      </c>
      <c r="FD3" s="173" t="s">
        <v>2613</v>
      </c>
      <c r="FE3" s="173" t="s">
        <v>21</v>
      </c>
      <c r="FF3" s="173">
        <v>2</v>
      </c>
      <c r="FG3" s="173" t="s">
        <v>2614</v>
      </c>
      <c r="FH3" s="173" t="s">
        <v>2607</v>
      </c>
      <c r="FI3" s="174">
        <v>44223</v>
      </c>
      <c r="FJ3" s="180" t="s">
        <v>127</v>
      </c>
      <c r="FK3" s="181" t="s">
        <v>14</v>
      </c>
      <c r="FL3" s="181">
        <v>0</v>
      </c>
      <c r="FM3" s="181" t="s">
        <v>14</v>
      </c>
      <c r="FN3" s="181" t="s">
        <v>14</v>
      </c>
      <c r="FO3" s="181">
        <v>0</v>
      </c>
      <c r="FP3" s="181">
        <v>0</v>
      </c>
      <c r="FQ3" s="182">
        <v>43495</v>
      </c>
      <c r="FR3" s="180" t="s">
        <v>128</v>
      </c>
      <c r="FS3" s="173" t="s">
        <v>14</v>
      </c>
      <c r="FT3" s="173">
        <v>0</v>
      </c>
      <c r="FU3" s="173" t="s">
        <v>14</v>
      </c>
      <c r="FV3" s="173" t="s">
        <v>14</v>
      </c>
      <c r="FW3" s="173">
        <v>0</v>
      </c>
      <c r="FX3" s="173">
        <v>0</v>
      </c>
      <c r="FY3" s="174">
        <v>43495</v>
      </c>
      <c r="FZ3" s="181" t="s">
        <v>4629</v>
      </c>
      <c r="GA3" s="181">
        <v>0</v>
      </c>
      <c r="GB3" s="181" t="s">
        <v>3571</v>
      </c>
      <c r="GC3" s="181" t="s">
        <v>21</v>
      </c>
      <c r="GD3" s="181">
        <v>2</v>
      </c>
      <c r="GE3" s="181" t="s">
        <v>14</v>
      </c>
      <c r="GF3" s="181" t="s">
        <v>14</v>
      </c>
      <c r="GG3" s="182">
        <v>44360</v>
      </c>
      <c r="GH3" s="180" t="s">
        <v>4635</v>
      </c>
      <c r="GI3" s="173">
        <v>3</v>
      </c>
      <c r="GJ3" s="173" t="s">
        <v>3571</v>
      </c>
      <c r="GK3" s="173" t="s">
        <v>21</v>
      </c>
      <c r="GL3" s="173">
        <v>2</v>
      </c>
      <c r="GM3" s="173" t="s">
        <v>14</v>
      </c>
      <c r="GN3" s="173" t="s">
        <v>14</v>
      </c>
      <c r="GO3" s="174">
        <v>44360</v>
      </c>
      <c r="GP3" s="181" t="s">
        <v>4630</v>
      </c>
      <c r="GQ3" s="181">
        <v>2</v>
      </c>
      <c r="GR3" s="181" t="s">
        <v>3571</v>
      </c>
      <c r="GS3" s="181" t="s">
        <v>21</v>
      </c>
      <c r="GT3" s="181">
        <v>2</v>
      </c>
      <c r="GU3" s="181" t="s">
        <v>14</v>
      </c>
      <c r="GV3" s="181" t="s">
        <v>14</v>
      </c>
      <c r="GW3" s="182">
        <v>44360</v>
      </c>
      <c r="GX3" s="180" t="s">
        <v>4636</v>
      </c>
      <c r="GY3" s="173">
        <v>3</v>
      </c>
      <c r="GZ3" s="173" t="s">
        <v>3571</v>
      </c>
      <c r="HA3" s="173" t="s">
        <v>21</v>
      </c>
      <c r="HB3" s="173">
        <v>2</v>
      </c>
      <c r="HC3" s="173" t="s">
        <v>14</v>
      </c>
      <c r="HD3" s="173" t="s">
        <v>14</v>
      </c>
      <c r="HE3" s="174">
        <v>44360</v>
      </c>
      <c r="HF3" s="181" t="s">
        <v>4628</v>
      </c>
      <c r="HG3" s="181">
        <v>2</v>
      </c>
      <c r="HH3" s="181" t="s">
        <v>3571</v>
      </c>
      <c r="HI3" s="181" t="s">
        <v>21</v>
      </c>
      <c r="HJ3" s="181">
        <v>2</v>
      </c>
      <c r="HK3" s="181" t="s">
        <v>14</v>
      </c>
      <c r="HL3" s="181" t="s">
        <v>14</v>
      </c>
      <c r="HM3" s="182">
        <v>44360</v>
      </c>
      <c r="HN3" s="180" t="s">
        <v>4634</v>
      </c>
      <c r="HO3" s="173">
        <v>3</v>
      </c>
      <c r="HP3" s="173" t="s">
        <v>3571</v>
      </c>
      <c r="HQ3" s="173" t="s">
        <v>21</v>
      </c>
      <c r="HR3" s="173">
        <v>2</v>
      </c>
      <c r="HS3" s="173" t="s">
        <v>14</v>
      </c>
      <c r="HT3" s="173" t="s">
        <v>14</v>
      </c>
      <c r="HU3" s="174">
        <v>44360</v>
      </c>
      <c r="HV3" s="181" t="s">
        <v>4631</v>
      </c>
      <c r="HW3" s="181">
        <v>3</v>
      </c>
      <c r="HX3" s="181" t="s">
        <v>3571</v>
      </c>
      <c r="HY3" s="181" t="s">
        <v>21</v>
      </c>
      <c r="HZ3" s="181">
        <v>2</v>
      </c>
      <c r="IA3" s="181" t="s">
        <v>14</v>
      </c>
      <c r="IB3" s="181" t="s">
        <v>14</v>
      </c>
      <c r="IC3" s="182">
        <v>44360</v>
      </c>
      <c r="ID3" s="180" t="s">
        <v>4633</v>
      </c>
      <c r="IE3" s="173">
        <v>3</v>
      </c>
      <c r="IF3" s="173" t="s">
        <v>3571</v>
      </c>
      <c r="IG3" s="173" t="s">
        <v>21</v>
      </c>
      <c r="IH3" s="173">
        <v>2</v>
      </c>
      <c r="II3" s="173" t="s">
        <v>14</v>
      </c>
      <c r="IJ3" s="173" t="s">
        <v>14</v>
      </c>
      <c r="IK3" s="174">
        <v>44360</v>
      </c>
      <c r="IL3" s="181" t="s">
        <v>4632</v>
      </c>
      <c r="IM3" s="181">
        <v>3</v>
      </c>
      <c r="IN3" s="181" t="s">
        <v>3571</v>
      </c>
      <c r="IO3" s="181" t="s">
        <v>21</v>
      </c>
      <c r="IP3" s="181">
        <v>2</v>
      </c>
      <c r="IQ3" s="181" t="s">
        <v>14</v>
      </c>
      <c r="IR3" s="181" t="s">
        <v>14</v>
      </c>
      <c r="IS3" s="182">
        <v>44360</v>
      </c>
    </row>
    <row r="4" spans="1:253" s="179" customFormat="1" ht="12.75" customHeight="1" x14ac:dyDescent="0.25">
      <c r="A4" s="179" t="s">
        <v>2280</v>
      </c>
      <c r="B4" s="179" t="s">
        <v>7463</v>
      </c>
      <c r="C4" s="179" t="s">
        <v>2281</v>
      </c>
      <c r="D4" s="179" t="s">
        <v>2282</v>
      </c>
      <c r="E4" s="179" t="s">
        <v>6904</v>
      </c>
      <c r="F4" s="179" t="s">
        <v>3512</v>
      </c>
      <c r="G4" s="172">
        <v>3024000</v>
      </c>
      <c r="H4" s="173" t="s">
        <v>3509</v>
      </c>
      <c r="I4" s="173" t="s">
        <v>21</v>
      </c>
      <c r="J4" s="173">
        <v>2</v>
      </c>
      <c r="K4" s="173" t="s">
        <v>3511</v>
      </c>
      <c r="L4" s="173" t="s">
        <v>3510</v>
      </c>
      <c r="M4" s="174">
        <v>44312</v>
      </c>
      <c r="N4" s="183" t="s">
        <v>2349</v>
      </c>
      <c r="O4" s="175">
        <v>28203</v>
      </c>
      <c r="P4" s="175" t="s">
        <v>2131</v>
      </c>
      <c r="Q4" s="175" t="s">
        <v>41</v>
      </c>
      <c r="R4" s="175">
        <v>1</v>
      </c>
      <c r="S4" s="175" t="s">
        <v>2348</v>
      </c>
      <c r="T4" s="175" t="s">
        <v>2347</v>
      </c>
      <c r="U4" s="176">
        <v>44160</v>
      </c>
      <c r="V4" s="183" t="s">
        <v>3513</v>
      </c>
      <c r="W4" s="173">
        <v>3024000</v>
      </c>
      <c r="X4" s="173" t="s">
        <v>3509</v>
      </c>
      <c r="Y4" s="173" t="s">
        <v>21</v>
      </c>
      <c r="Z4" s="173">
        <v>2</v>
      </c>
      <c r="AA4" s="173" t="s">
        <v>3511</v>
      </c>
      <c r="AB4" s="173" t="s">
        <v>3510</v>
      </c>
      <c r="AC4" s="174">
        <v>44312</v>
      </c>
      <c r="AD4" s="183" t="s">
        <v>3517</v>
      </c>
      <c r="AE4" s="181">
        <v>84000</v>
      </c>
      <c r="AF4" s="181" t="s">
        <v>3514</v>
      </c>
      <c r="AG4" s="181" t="s">
        <v>21</v>
      </c>
      <c r="AH4" s="181">
        <v>2</v>
      </c>
      <c r="AI4" s="181" t="s">
        <v>3516</v>
      </c>
      <c r="AJ4" s="181" t="s">
        <v>3515</v>
      </c>
      <c r="AK4" s="182">
        <v>44312</v>
      </c>
      <c r="AL4" s="183" t="s">
        <v>3521</v>
      </c>
      <c r="AM4" s="173">
        <v>66000</v>
      </c>
      <c r="AN4" s="173" t="s">
        <v>3518</v>
      </c>
      <c r="AO4" s="173" t="s">
        <v>21</v>
      </c>
      <c r="AP4" s="173">
        <v>2</v>
      </c>
      <c r="AQ4" s="173" t="s">
        <v>3520</v>
      </c>
      <c r="AR4" s="173" t="s">
        <v>3519</v>
      </c>
      <c r="AS4" s="174">
        <v>44312</v>
      </c>
      <c r="AT4" s="184" t="s">
        <v>2287</v>
      </c>
      <c r="AU4" s="181" t="s">
        <v>14</v>
      </c>
      <c r="AV4" s="181" t="s">
        <v>14</v>
      </c>
      <c r="AW4" s="181" t="s">
        <v>14</v>
      </c>
      <c r="AX4" s="181" t="s">
        <v>14</v>
      </c>
      <c r="AY4" s="181" t="s">
        <v>14</v>
      </c>
      <c r="AZ4" s="181" t="s">
        <v>14</v>
      </c>
      <c r="BA4" s="182">
        <v>44139</v>
      </c>
      <c r="BB4" s="183" t="s">
        <v>2286</v>
      </c>
      <c r="BC4" s="173" t="s">
        <v>14</v>
      </c>
      <c r="BD4" s="173" t="s">
        <v>14</v>
      </c>
      <c r="BE4" s="173" t="s">
        <v>14</v>
      </c>
      <c r="BF4" s="173" t="s">
        <v>14</v>
      </c>
      <c r="BG4" s="173" t="s">
        <v>14</v>
      </c>
      <c r="BH4" s="173" t="s">
        <v>14</v>
      </c>
      <c r="BI4" s="174">
        <v>44139</v>
      </c>
      <c r="BJ4" s="184" t="s">
        <v>5421</v>
      </c>
      <c r="BK4" s="184">
        <v>1</v>
      </c>
      <c r="BL4" s="184" t="s">
        <v>5418</v>
      </c>
      <c r="BM4" s="184" t="s">
        <v>21</v>
      </c>
      <c r="BN4" s="184">
        <v>2</v>
      </c>
      <c r="BO4" s="184" t="s">
        <v>5420</v>
      </c>
      <c r="BP4" s="181" t="s">
        <v>5419</v>
      </c>
      <c r="BQ4" s="185">
        <v>44413</v>
      </c>
      <c r="BR4" s="183" t="s">
        <v>2283</v>
      </c>
      <c r="BS4" s="177" t="s">
        <v>14</v>
      </c>
      <c r="BT4" s="177" t="s">
        <v>14</v>
      </c>
      <c r="BU4" s="177" t="s">
        <v>14</v>
      </c>
      <c r="BV4" s="177" t="s">
        <v>14</v>
      </c>
      <c r="BW4" s="177" t="s">
        <v>14</v>
      </c>
      <c r="BX4" s="177" t="s">
        <v>14</v>
      </c>
      <c r="BY4" s="174">
        <v>44139</v>
      </c>
      <c r="BZ4" s="184" t="s">
        <v>2284</v>
      </c>
      <c r="CA4" s="184" t="s">
        <v>14</v>
      </c>
      <c r="CB4" s="184" t="s">
        <v>14</v>
      </c>
      <c r="CC4" s="184" t="s">
        <v>14</v>
      </c>
      <c r="CD4" s="184" t="s">
        <v>14</v>
      </c>
      <c r="CE4" s="184" t="s">
        <v>14</v>
      </c>
      <c r="CF4" s="184" t="s">
        <v>14</v>
      </c>
      <c r="CG4" s="185">
        <v>44139</v>
      </c>
      <c r="CH4" s="183" t="s">
        <v>7773</v>
      </c>
      <c r="CI4" s="184" t="e">
        <v>#N/A</v>
      </c>
      <c r="CJ4" s="184" t="e">
        <v>#N/A</v>
      </c>
      <c r="CK4" s="184" t="e">
        <v>#N/A</v>
      </c>
      <c r="CL4" s="184" t="e">
        <v>#N/A</v>
      </c>
      <c r="CM4" s="184" t="e">
        <v>#N/A</v>
      </c>
      <c r="CN4" s="184" t="e">
        <v>#N/A</v>
      </c>
      <c r="CO4" s="186" t="e">
        <v>#N/A</v>
      </c>
      <c r="CP4" s="184" t="s">
        <v>2285</v>
      </c>
      <c r="CQ4" s="177" t="s">
        <v>14</v>
      </c>
      <c r="CR4" s="177" t="s">
        <v>14</v>
      </c>
      <c r="CS4" s="177" t="s">
        <v>14</v>
      </c>
      <c r="CT4" s="177" t="s">
        <v>14</v>
      </c>
      <c r="CU4" s="177" t="s">
        <v>14</v>
      </c>
      <c r="CV4" s="177" t="s">
        <v>14</v>
      </c>
      <c r="CW4" s="174">
        <v>44139</v>
      </c>
      <c r="CX4" s="184" t="s">
        <v>3523</v>
      </c>
      <c r="CY4" s="181">
        <v>66000</v>
      </c>
      <c r="CZ4" s="181" t="s">
        <v>3514</v>
      </c>
      <c r="DA4" s="181" t="s">
        <v>21</v>
      </c>
      <c r="DB4" s="181">
        <v>2</v>
      </c>
      <c r="DC4" s="181" t="s">
        <v>3522</v>
      </c>
      <c r="DD4" s="181" t="s">
        <v>3515</v>
      </c>
      <c r="DE4" s="187">
        <v>44312</v>
      </c>
      <c r="DF4" s="183" t="s">
        <v>3524</v>
      </c>
      <c r="DG4" s="173">
        <v>2874000</v>
      </c>
      <c r="DH4" s="177" t="s">
        <v>3514</v>
      </c>
      <c r="DI4" s="177" t="s">
        <v>21</v>
      </c>
      <c r="DJ4" s="177">
        <v>2</v>
      </c>
      <c r="DK4" s="177" t="s">
        <v>3522</v>
      </c>
      <c r="DL4" s="177" t="s">
        <v>3515</v>
      </c>
      <c r="DM4" s="174">
        <v>44312</v>
      </c>
      <c r="DN4" s="184" t="s">
        <v>3525</v>
      </c>
      <c r="DO4" s="181">
        <v>18000</v>
      </c>
      <c r="DP4" s="184" t="s">
        <v>3514</v>
      </c>
      <c r="DQ4" s="184" t="s">
        <v>21</v>
      </c>
      <c r="DR4" s="184">
        <v>2</v>
      </c>
      <c r="DS4" s="184" t="s">
        <v>3522</v>
      </c>
      <c r="DT4" s="184" t="s">
        <v>3515</v>
      </c>
      <c r="DU4" s="185">
        <v>44312</v>
      </c>
      <c r="DV4" s="183" t="s">
        <v>3526</v>
      </c>
      <c r="DW4" s="173">
        <v>66000</v>
      </c>
      <c r="DX4" s="177" t="s">
        <v>3514</v>
      </c>
      <c r="DY4" s="177" t="s">
        <v>21</v>
      </c>
      <c r="DZ4" s="177">
        <v>2</v>
      </c>
      <c r="EA4" s="177" t="s">
        <v>3522</v>
      </c>
      <c r="EB4" s="177" t="s">
        <v>3515</v>
      </c>
      <c r="EC4" s="174">
        <v>44312</v>
      </c>
      <c r="ED4" s="184" t="s">
        <v>2645</v>
      </c>
      <c r="EE4" s="181">
        <v>0</v>
      </c>
      <c r="EF4" s="184" t="s">
        <v>2642</v>
      </c>
      <c r="EG4" s="184" t="s">
        <v>21</v>
      </c>
      <c r="EH4" s="184">
        <v>2</v>
      </c>
      <c r="EI4" s="184" t="s">
        <v>2644</v>
      </c>
      <c r="EJ4" s="184" t="s">
        <v>2643</v>
      </c>
      <c r="EK4" s="185">
        <v>44223</v>
      </c>
      <c r="EL4" s="183" t="s">
        <v>2646</v>
      </c>
      <c r="EM4" s="173">
        <v>0</v>
      </c>
      <c r="EN4" s="177" t="s">
        <v>2642</v>
      </c>
      <c r="EO4" s="177" t="s">
        <v>21</v>
      </c>
      <c r="EP4" s="177">
        <v>2</v>
      </c>
      <c r="EQ4" s="177" t="s">
        <v>2644</v>
      </c>
      <c r="ER4" s="177" t="s">
        <v>2643</v>
      </c>
      <c r="ES4" s="174">
        <v>44223</v>
      </c>
      <c r="ET4" s="184" t="s">
        <v>5425</v>
      </c>
      <c r="EU4" s="184">
        <v>1</v>
      </c>
      <c r="EV4" s="184" t="s">
        <v>5422</v>
      </c>
      <c r="EW4" s="184" t="s">
        <v>21</v>
      </c>
      <c r="EX4" s="184">
        <v>2</v>
      </c>
      <c r="EY4" s="184" t="s">
        <v>5424</v>
      </c>
      <c r="EZ4" s="184" t="s">
        <v>5423</v>
      </c>
      <c r="FA4" s="185">
        <v>44413</v>
      </c>
      <c r="FB4" s="183" t="s">
        <v>2650</v>
      </c>
      <c r="FC4" s="177">
        <v>2</v>
      </c>
      <c r="FD4" s="177" t="s">
        <v>2647</v>
      </c>
      <c r="FE4" s="177" t="s">
        <v>21</v>
      </c>
      <c r="FF4" s="177">
        <v>2</v>
      </c>
      <c r="FG4" s="177" t="s">
        <v>2649</v>
      </c>
      <c r="FH4" s="177" t="s">
        <v>2648</v>
      </c>
      <c r="FI4" s="174">
        <v>44223</v>
      </c>
      <c r="FJ4" s="183" t="s">
        <v>2288</v>
      </c>
      <c r="FK4" s="184" t="s">
        <v>14</v>
      </c>
      <c r="FL4" s="184" t="s">
        <v>14</v>
      </c>
      <c r="FM4" s="184" t="s">
        <v>14</v>
      </c>
      <c r="FN4" s="184" t="s">
        <v>14</v>
      </c>
      <c r="FO4" s="184" t="s">
        <v>14</v>
      </c>
      <c r="FP4" s="181" t="s">
        <v>14</v>
      </c>
      <c r="FQ4" s="182">
        <v>44139</v>
      </c>
      <c r="FR4" s="183" t="s">
        <v>2289</v>
      </c>
      <c r="FS4" s="177" t="s">
        <v>14</v>
      </c>
      <c r="FT4" s="177" t="s">
        <v>14</v>
      </c>
      <c r="FU4" s="177" t="s">
        <v>14</v>
      </c>
      <c r="FV4" s="177" t="s">
        <v>14</v>
      </c>
      <c r="FW4" s="177" t="s">
        <v>14</v>
      </c>
      <c r="FX4" s="177" t="s">
        <v>14</v>
      </c>
      <c r="FY4" s="174">
        <v>44139</v>
      </c>
      <c r="FZ4" s="184" t="s">
        <v>3761</v>
      </c>
      <c r="GA4" s="184">
        <v>0</v>
      </c>
      <c r="GB4" s="184" t="s">
        <v>3571</v>
      </c>
      <c r="GC4" s="184" t="s">
        <v>21</v>
      </c>
      <c r="GD4" s="184">
        <v>2</v>
      </c>
      <c r="GE4" s="184" t="s">
        <v>14</v>
      </c>
      <c r="GF4" s="184" t="s">
        <v>14</v>
      </c>
      <c r="GG4" s="185">
        <v>44348</v>
      </c>
      <c r="GH4" s="183" t="s">
        <v>3767</v>
      </c>
      <c r="GI4" s="177">
        <v>0</v>
      </c>
      <c r="GJ4" s="177" t="s">
        <v>3571</v>
      </c>
      <c r="GK4" s="177" t="s">
        <v>21</v>
      </c>
      <c r="GL4" s="177">
        <v>2</v>
      </c>
      <c r="GM4" s="177" t="s">
        <v>14</v>
      </c>
      <c r="GN4" s="177" t="s">
        <v>14</v>
      </c>
      <c r="GO4" s="174">
        <v>44348</v>
      </c>
      <c r="GP4" s="184" t="s">
        <v>3762</v>
      </c>
      <c r="GQ4" s="184">
        <v>0</v>
      </c>
      <c r="GR4" s="184" t="s">
        <v>3571</v>
      </c>
      <c r="GS4" s="184" t="s">
        <v>21</v>
      </c>
      <c r="GT4" s="184">
        <v>2</v>
      </c>
      <c r="GU4" s="184" t="s">
        <v>14</v>
      </c>
      <c r="GV4" s="184" t="s">
        <v>14</v>
      </c>
      <c r="GW4" s="185">
        <v>44348</v>
      </c>
      <c r="GX4" s="183" t="s">
        <v>3768</v>
      </c>
      <c r="GY4" s="177">
        <v>0</v>
      </c>
      <c r="GZ4" s="177" t="s">
        <v>3571</v>
      </c>
      <c r="HA4" s="177" t="s">
        <v>21</v>
      </c>
      <c r="HB4" s="177">
        <v>2</v>
      </c>
      <c r="HC4" s="177" t="s">
        <v>14</v>
      </c>
      <c r="HD4" s="177" t="s">
        <v>14</v>
      </c>
      <c r="HE4" s="174">
        <v>44348</v>
      </c>
      <c r="HF4" s="184" t="s">
        <v>3760</v>
      </c>
      <c r="HG4" s="184">
        <v>0</v>
      </c>
      <c r="HH4" s="184" t="s">
        <v>3571</v>
      </c>
      <c r="HI4" s="184" t="s">
        <v>21</v>
      </c>
      <c r="HJ4" s="184">
        <v>2</v>
      </c>
      <c r="HK4" s="184" t="s">
        <v>14</v>
      </c>
      <c r="HL4" s="184" t="s">
        <v>14</v>
      </c>
      <c r="HM4" s="185">
        <v>44348</v>
      </c>
      <c r="HN4" s="183" t="s">
        <v>3766</v>
      </c>
      <c r="HO4" s="177">
        <v>0</v>
      </c>
      <c r="HP4" s="177" t="s">
        <v>3571</v>
      </c>
      <c r="HQ4" s="177" t="s">
        <v>21</v>
      </c>
      <c r="HR4" s="177">
        <v>2</v>
      </c>
      <c r="HS4" s="177" t="s">
        <v>14</v>
      </c>
      <c r="HT4" s="177" t="s">
        <v>14</v>
      </c>
      <c r="HU4" s="174">
        <v>44348</v>
      </c>
      <c r="HV4" s="184" t="s">
        <v>3763</v>
      </c>
      <c r="HW4" s="184">
        <v>0</v>
      </c>
      <c r="HX4" s="184" t="s">
        <v>3571</v>
      </c>
      <c r="HY4" s="184" t="s">
        <v>21</v>
      </c>
      <c r="HZ4" s="184">
        <v>2</v>
      </c>
      <c r="IA4" s="184" t="s">
        <v>14</v>
      </c>
      <c r="IB4" s="184" t="s">
        <v>14</v>
      </c>
      <c r="IC4" s="185">
        <v>44348</v>
      </c>
      <c r="ID4" s="183" t="s">
        <v>3765</v>
      </c>
      <c r="IE4" s="177">
        <v>2</v>
      </c>
      <c r="IF4" s="177" t="s">
        <v>3571</v>
      </c>
      <c r="IG4" s="177" t="s">
        <v>21</v>
      </c>
      <c r="IH4" s="177">
        <v>2</v>
      </c>
      <c r="II4" s="177" t="s">
        <v>14</v>
      </c>
      <c r="IJ4" s="177" t="s">
        <v>14</v>
      </c>
      <c r="IK4" s="174">
        <v>44348</v>
      </c>
      <c r="IL4" s="184" t="s">
        <v>3764</v>
      </c>
      <c r="IM4" s="184">
        <v>0</v>
      </c>
      <c r="IN4" s="184" t="s">
        <v>3571</v>
      </c>
      <c r="IO4" s="184" t="s">
        <v>21</v>
      </c>
      <c r="IP4" s="184">
        <v>2</v>
      </c>
      <c r="IQ4" s="184" t="s">
        <v>14</v>
      </c>
      <c r="IR4" s="184" t="s">
        <v>14</v>
      </c>
      <c r="IS4" s="185">
        <v>44348</v>
      </c>
    </row>
    <row r="5" spans="1:253" s="179" customFormat="1" ht="12.75" customHeight="1" x14ac:dyDescent="0.25">
      <c r="A5" s="179" t="s">
        <v>2290</v>
      </c>
      <c r="B5" s="179" t="s">
        <v>7463</v>
      </c>
      <c r="C5" s="179" t="s">
        <v>2291</v>
      </c>
      <c r="D5" s="179" t="s">
        <v>2292</v>
      </c>
      <c r="E5" s="179" t="s">
        <v>6911</v>
      </c>
      <c r="F5" s="179" t="s">
        <v>3192</v>
      </c>
      <c r="G5" s="172">
        <v>9999000</v>
      </c>
      <c r="H5" s="173" t="s">
        <v>3189</v>
      </c>
      <c r="I5" s="173" t="s">
        <v>21</v>
      </c>
      <c r="J5" s="173">
        <v>2</v>
      </c>
      <c r="K5" s="173" t="s">
        <v>3191</v>
      </c>
      <c r="L5" s="173" t="s">
        <v>3190</v>
      </c>
      <c r="M5" s="174">
        <v>44269</v>
      </c>
      <c r="N5" s="183" t="s">
        <v>2305</v>
      </c>
      <c r="O5" s="175">
        <v>31560</v>
      </c>
      <c r="P5" s="175" t="s">
        <v>2302</v>
      </c>
      <c r="Q5" s="175" t="s">
        <v>41</v>
      </c>
      <c r="R5" s="175">
        <v>1</v>
      </c>
      <c r="S5" s="175" t="s">
        <v>2304</v>
      </c>
      <c r="T5" s="175" t="s">
        <v>2303</v>
      </c>
      <c r="U5" s="176">
        <v>44139</v>
      </c>
      <c r="V5" s="183" t="s">
        <v>2494</v>
      </c>
      <c r="W5" s="173">
        <v>5874000</v>
      </c>
      <c r="X5" s="173" t="s">
        <v>2489</v>
      </c>
      <c r="Y5" s="173" t="s">
        <v>59</v>
      </c>
      <c r="Z5" s="173">
        <v>3</v>
      </c>
      <c r="AA5" s="173" t="s">
        <v>2493</v>
      </c>
      <c r="AB5" s="173" t="s">
        <v>2490</v>
      </c>
      <c r="AC5" s="174">
        <v>44182</v>
      </c>
      <c r="AD5" s="183" t="s">
        <v>2492</v>
      </c>
      <c r="AE5" s="181">
        <v>5874000</v>
      </c>
      <c r="AF5" s="181" t="s">
        <v>2489</v>
      </c>
      <c r="AG5" s="181" t="s">
        <v>59</v>
      </c>
      <c r="AH5" s="181">
        <v>3</v>
      </c>
      <c r="AI5" s="181" t="s">
        <v>2491</v>
      </c>
      <c r="AJ5" s="181" t="s">
        <v>2490</v>
      </c>
      <c r="AK5" s="182">
        <v>44182</v>
      </c>
      <c r="AL5" s="183" t="s">
        <v>3196</v>
      </c>
      <c r="AM5" s="173">
        <v>91000</v>
      </c>
      <c r="AN5" s="173" t="s">
        <v>3193</v>
      </c>
      <c r="AO5" s="173" t="s">
        <v>21</v>
      </c>
      <c r="AP5" s="173">
        <v>2</v>
      </c>
      <c r="AQ5" s="173" t="s">
        <v>3195</v>
      </c>
      <c r="AR5" s="173" t="s">
        <v>3194</v>
      </c>
      <c r="AS5" s="174">
        <v>44269</v>
      </c>
      <c r="AT5" s="184" t="s">
        <v>2301</v>
      </c>
      <c r="AU5" s="181" t="s">
        <v>14</v>
      </c>
      <c r="AV5" s="181" t="s">
        <v>14</v>
      </c>
      <c r="AW5" s="181" t="s">
        <v>14</v>
      </c>
      <c r="AX5" s="181" t="s">
        <v>14</v>
      </c>
      <c r="AY5" s="181" t="s">
        <v>14</v>
      </c>
      <c r="AZ5" s="181" t="s">
        <v>14</v>
      </c>
      <c r="BA5" s="182">
        <v>44139</v>
      </c>
      <c r="BB5" s="183" t="s">
        <v>2300</v>
      </c>
      <c r="BC5" s="173" t="s">
        <v>14</v>
      </c>
      <c r="BD5" s="173" t="s">
        <v>14</v>
      </c>
      <c r="BE5" s="173" t="s">
        <v>14</v>
      </c>
      <c r="BF5" s="173" t="s">
        <v>14</v>
      </c>
      <c r="BG5" s="173" t="s">
        <v>14</v>
      </c>
      <c r="BH5" s="173" t="s">
        <v>14</v>
      </c>
      <c r="BI5" s="174">
        <v>44139</v>
      </c>
      <c r="BJ5" s="184" t="s">
        <v>2352</v>
      </c>
      <c r="BK5" s="184">
        <v>91</v>
      </c>
      <c r="BL5" s="184" t="s">
        <v>2321</v>
      </c>
      <c r="BM5" s="184" t="s">
        <v>59</v>
      </c>
      <c r="BN5" s="184">
        <v>3</v>
      </c>
      <c r="BO5" s="184" t="s">
        <v>2350</v>
      </c>
      <c r="BP5" s="181" t="s">
        <v>2322</v>
      </c>
      <c r="BQ5" s="185">
        <v>44160</v>
      </c>
      <c r="BR5" s="183" t="s">
        <v>2293</v>
      </c>
      <c r="BS5" s="177" t="s">
        <v>14</v>
      </c>
      <c r="BT5" s="177" t="s">
        <v>14</v>
      </c>
      <c r="BU5" s="177" t="s">
        <v>14</v>
      </c>
      <c r="BV5" s="177" t="s">
        <v>14</v>
      </c>
      <c r="BW5" s="177" t="s">
        <v>14</v>
      </c>
      <c r="BX5" s="177" t="s">
        <v>14</v>
      </c>
      <c r="BY5" s="174">
        <v>44139</v>
      </c>
      <c r="BZ5" s="184" t="s">
        <v>2294</v>
      </c>
      <c r="CA5" s="184" t="s">
        <v>14</v>
      </c>
      <c r="CB5" s="184" t="s">
        <v>14</v>
      </c>
      <c r="CC5" s="184" t="s">
        <v>14</v>
      </c>
      <c r="CD5" s="184" t="s">
        <v>14</v>
      </c>
      <c r="CE5" s="184" t="s">
        <v>14</v>
      </c>
      <c r="CF5" s="184" t="s">
        <v>14</v>
      </c>
      <c r="CG5" s="185">
        <v>44139</v>
      </c>
      <c r="CH5" s="183" t="s">
        <v>7774</v>
      </c>
      <c r="CI5" s="184" t="e">
        <v>#N/A</v>
      </c>
      <c r="CJ5" s="184" t="e">
        <v>#N/A</v>
      </c>
      <c r="CK5" s="184" t="e">
        <v>#N/A</v>
      </c>
      <c r="CL5" s="184" t="e">
        <v>#N/A</v>
      </c>
      <c r="CM5" s="184" t="e">
        <v>#N/A</v>
      </c>
      <c r="CN5" s="184" t="e">
        <v>#N/A</v>
      </c>
      <c r="CO5" s="186" t="e">
        <v>#N/A</v>
      </c>
      <c r="CP5" s="184" t="s">
        <v>2297</v>
      </c>
      <c r="CQ5" s="177" t="s">
        <v>14</v>
      </c>
      <c r="CR5" s="177" t="s">
        <v>14</v>
      </c>
      <c r="CS5" s="177" t="s">
        <v>14</v>
      </c>
      <c r="CT5" s="177" t="s">
        <v>14</v>
      </c>
      <c r="CU5" s="177" t="s">
        <v>14</v>
      </c>
      <c r="CV5" s="177" t="s">
        <v>14</v>
      </c>
      <c r="CW5" s="174">
        <v>44139</v>
      </c>
      <c r="CX5" s="184" t="s">
        <v>2310</v>
      </c>
      <c r="CY5" s="181" t="s">
        <v>14</v>
      </c>
      <c r="CZ5" s="181" t="s">
        <v>14</v>
      </c>
      <c r="DA5" s="181" t="s">
        <v>14</v>
      </c>
      <c r="DB5" s="181" t="s">
        <v>14</v>
      </c>
      <c r="DC5" s="181" t="s">
        <v>2298</v>
      </c>
      <c r="DD5" s="181" t="s">
        <v>14</v>
      </c>
      <c r="DE5" s="187">
        <v>44139</v>
      </c>
      <c r="DF5" s="183" t="s">
        <v>2306</v>
      </c>
      <c r="DG5" s="173" t="s">
        <v>14</v>
      </c>
      <c r="DH5" s="177" t="s">
        <v>14</v>
      </c>
      <c r="DI5" s="177" t="s">
        <v>14</v>
      </c>
      <c r="DJ5" s="177" t="s">
        <v>14</v>
      </c>
      <c r="DK5" s="177" t="s">
        <v>2298</v>
      </c>
      <c r="DL5" s="177" t="s">
        <v>14</v>
      </c>
      <c r="DM5" s="174">
        <v>44139</v>
      </c>
      <c r="DN5" s="184" t="s">
        <v>2312</v>
      </c>
      <c r="DO5" s="181" t="s">
        <v>14</v>
      </c>
      <c r="DP5" s="184" t="s">
        <v>14</v>
      </c>
      <c r="DQ5" s="184" t="s">
        <v>14</v>
      </c>
      <c r="DR5" s="184" t="s">
        <v>14</v>
      </c>
      <c r="DS5" s="184" t="s">
        <v>2298</v>
      </c>
      <c r="DT5" s="184" t="s">
        <v>14</v>
      </c>
      <c r="DU5" s="185">
        <v>44139</v>
      </c>
      <c r="DV5" s="183" t="s">
        <v>2307</v>
      </c>
      <c r="DW5" s="173" t="s">
        <v>14</v>
      </c>
      <c r="DX5" s="177" t="s">
        <v>14</v>
      </c>
      <c r="DY5" s="177" t="s">
        <v>14</v>
      </c>
      <c r="DZ5" s="177" t="s">
        <v>14</v>
      </c>
      <c r="EA5" s="177" t="s">
        <v>2298</v>
      </c>
      <c r="EB5" s="177" t="s">
        <v>14</v>
      </c>
      <c r="EC5" s="174">
        <v>44139</v>
      </c>
      <c r="ED5" s="184" t="s">
        <v>2311</v>
      </c>
      <c r="EE5" s="181" t="s">
        <v>14</v>
      </c>
      <c r="EF5" s="184" t="s">
        <v>14</v>
      </c>
      <c r="EG5" s="184" t="s">
        <v>14</v>
      </c>
      <c r="EH5" s="184" t="s">
        <v>14</v>
      </c>
      <c r="EI5" s="184" t="s">
        <v>2298</v>
      </c>
      <c r="EJ5" s="184" t="s">
        <v>14</v>
      </c>
      <c r="EK5" s="185">
        <v>44139</v>
      </c>
      <c r="EL5" s="183" t="s">
        <v>2299</v>
      </c>
      <c r="EM5" s="173" t="s">
        <v>14</v>
      </c>
      <c r="EN5" s="177" t="s">
        <v>14</v>
      </c>
      <c r="EO5" s="177" t="s">
        <v>14</v>
      </c>
      <c r="EP5" s="177" t="s">
        <v>14</v>
      </c>
      <c r="EQ5" s="177" t="s">
        <v>2298</v>
      </c>
      <c r="ER5" s="177" t="s">
        <v>14</v>
      </c>
      <c r="ES5" s="174">
        <v>44139</v>
      </c>
      <c r="ET5" s="184" t="s">
        <v>2351</v>
      </c>
      <c r="EU5" s="184">
        <v>91</v>
      </c>
      <c r="EV5" s="184" t="s">
        <v>2321</v>
      </c>
      <c r="EW5" s="184" t="s">
        <v>59</v>
      </c>
      <c r="EX5" s="184">
        <v>3</v>
      </c>
      <c r="EY5" s="184" t="s">
        <v>2350</v>
      </c>
      <c r="EZ5" s="184" t="s">
        <v>2322</v>
      </c>
      <c r="FA5" s="185">
        <v>44160</v>
      </c>
      <c r="FB5" s="183" t="s">
        <v>2296</v>
      </c>
      <c r="FC5" s="177">
        <v>3</v>
      </c>
      <c r="FD5" s="177" t="s">
        <v>14</v>
      </c>
      <c r="FE5" s="177" t="s">
        <v>14</v>
      </c>
      <c r="FF5" s="177" t="s">
        <v>14</v>
      </c>
      <c r="FG5" s="177" t="s">
        <v>2295</v>
      </c>
      <c r="FH5" s="177" t="s">
        <v>14</v>
      </c>
      <c r="FI5" s="174">
        <v>44139</v>
      </c>
      <c r="FJ5" s="183" t="s">
        <v>2308</v>
      </c>
      <c r="FK5" s="184" t="s">
        <v>14</v>
      </c>
      <c r="FL5" s="184" t="s">
        <v>14</v>
      </c>
      <c r="FM5" s="184" t="s">
        <v>14</v>
      </c>
      <c r="FN5" s="184" t="s">
        <v>14</v>
      </c>
      <c r="FO5" s="184" t="s">
        <v>14</v>
      </c>
      <c r="FP5" s="181" t="s">
        <v>14</v>
      </c>
      <c r="FQ5" s="182">
        <v>44139</v>
      </c>
      <c r="FR5" s="183" t="s">
        <v>2309</v>
      </c>
      <c r="FS5" s="177" t="s">
        <v>14</v>
      </c>
      <c r="FT5" s="177" t="s">
        <v>14</v>
      </c>
      <c r="FU5" s="177" t="s">
        <v>14</v>
      </c>
      <c r="FV5" s="177" t="s">
        <v>14</v>
      </c>
      <c r="FW5" s="177" t="s">
        <v>14</v>
      </c>
      <c r="FX5" s="177" t="s">
        <v>14</v>
      </c>
      <c r="FY5" s="174">
        <v>44139</v>
      </c>
      <c r="FZ5" s="184" t="s">
        <v>3806</v>
      </c>
      <c r="GA5" s="184">
        <v>2</v>
      </c>
      <c r="GB5" s="184" t="s">
        <v>3571</v>
      </c>
      <c r="GC5" s="184" t="s">
        <v>21</v>
      </c>
      <c r="GD5" s="184">
        <v>2</v>
      </c>
      <c r="GE5" s="184" t="s">
        <v>14</v>
      </c>
      <c r="GF5" s="184" t="s">
        <v>14</v>
      </c>
      <c r="GG5" s="185">
        <v>44349</v>
      </c>
      <c r="GH5" s="183" t="s">
        <v>3812</v>
      </c>
      <c r="GI5" s="177">
        <v>0</v>
      </c>
      <c r="GJ5" s="177" t="s">
        <v>3571</v>
      </c>
      <c r="GK5" s="177" t="s">
        <v>21</v>
      </c>
      <c r="GL5" s="177">
        <v>2</v>
      </c>
      <c r="GM5" s="177" t="s">
        <v>14</v>
      </c>
      <c r="GN5" s="177" t="s">
        <v>14</v>
      </c>
      <c r="GO5" s="174">
        <v>44349</v>
      </c>
      <c r="GP5" s="184" t="s">
        <v>3807</v>
      </c>
      <c r="GQ5" s="184">
        <v>1</v>
      </c>
      <c r="GR5" s="184" t="s">
        <v>3571</v>
      </c>
      <c r="GS5" s="184" t="s">
        <v>21</v>
      </c>
      <c r="GT5" s="184">
        <v>2</v>
      </c>
      <c r="GU5" s="184" t="s">
        <v>14</v>
      </c>
      <c r="GV5" s="184" t="s">
        <v>14</v>
      </c>
      <c r="GW5" s="185">
        <v>44349</v>
      </c>
      <c r="GX5" s="183" t="s">
        <v>3813</v>
      </c>
      <c r="GY5" s="177">
        <v>0</v>
      </c>
      <c r="GZ5" s="177" t="s">
        <v>3571</v>
      </c>
      <c r="HA5" s="177" t="s">
        <v>21</v>
      </c>
      <c r="HB5" s="177">
        <v>2</v>
      </c>
      <c r="HC5" s="177" t="s">
        <v>14</v>
      </c>
      <c r="HD5" s="177" t="s">
        <v>14</v>
      </c>
      <c r="HE5" s="174">
        <v>44349</v>
      </c>
      <c r="HF5" s="184" t="s">
        <v>3805</v>
      </c>
      <c r="HG5" s="184">
        <v>0</v>
      </c>
      <c r="HH5" s="184" t="s">
        <v>3571</v>
      </c>
      <c r="HI5" s="184" t="s">
        <v>21</v>
      </c>
      <c r="HJ5" s="184">
        <v>2</v>
      </c>
      <c r="HK5" s="184" t="s">
        <v>14</v>
      </c>
      <c r="HL5" s="184" t="s">
        <v>14</v>
      </c>
      <c r="HM5" s="185">
        <v>44349</v>
      </c>
      <c r="HN5" s="183" t="s">
        <v>3811</v>
      </c>
      <c r="HO5" s="177">
        <v>0</v>
      </c>
      <c r="HP5" s="177" t="s">
        <v>3571</v>
      </c>
      <c r="HQ5" s="177" t="s">
        <v>21</v>
      </c>
      <c r="HR5" s="177">
        <v>2</v>
      </c>
      <c r="HS5" s="177" t="s">
        <v>14</v>
      </c>
      <c r="HT5" s="177" t="s">
        <v>14</v>
      </c>
      <c r="HU5" s="174">
        <v>44349</v>
      </c>
      <c r="HV5" s="184" t="s">
        <v>3808</v>
      </c>
      <c r="HW5" s="184">
        <v>1</v>
      </c>
      <c r="HX5" s="184" t="s">
        <v>3571</v>
      </c>
      <c r="HY5" s="184" t="s">
        <v>21</v>
      </c>
      <c r="HZ5" s="184">
        <v>2</v>
      </c>
      <c r="IA5" s="184" t="s">
        <v>14</v>
      </c>
      <c r="IB5" s="184" t="s">
        <v>14</v>
      </c>
      <c r="IC5" s="185">
        <v>44349</v>
      </c>
      <c r="ID5" s="183" t="s">
        <v>3810</v>
      </c>
      <c r="IE5" s="177">
        <v>3</v>
      </c>
      <c r="IF5" s="177" t="s">
        <v>3571</v>
      </c>
      <c r="IG5" s="177" t="s">
        <v>21</v>
      </c>
      <c r="IH5" s="177">
        <v>2</v>
      </c>
      <c r="II5" s="177" t="s">
        <v>14</v>
      </c>
      <c r="IJ5" s="177" t="s">
        <v>14</v>
      </c>
      <c r="IK5" s="174">
        <v>44349</v>
      </c>
      <c r="IL5" s="184" t="s">
        <v>3809</v>
      </c>
      <c r="IM5" s="184">
        <v>1</v>
      </c>
      <c r="IN5" s="184" t="s">
        <v>3571</v>
      </c>
      <c r="IO5" s="184" t="s">
        <v>21</v>
      </c>
      <c r="IP5" s="184">
        <v>2</v>
      </c>
      <c r="IQ5" s="184" t="s">
        <v>14</v>
      </c>
      <c r="IR5" s="184" t="s">
        <v>14</v>
      </c>
      <c r="IS5" s="185">
        <v>44349</v>
      </c>
    </row>
    <row r="6" spans="1:253" s="179" customFormat="1" ht="12.75" customHeight="1" x14ac:dyDescent="0.25">
      <c r="A6" s="179" t="s">
        <v>882</v>
      </c>
      <c r="B6" s="179" t="s">
        <v>7458</v>
      </c>
      <c r="C6" s="179" t="s">
        <v>883</v>
      </c>
      <c r="D6" s="179" t="s">
        <v>884</v>
      </c>
      <c r="E6" s="179" t="s">
        <v>6912</v>
      </c>
      <c r="F6" s="179" t="s">
        <v>3292</v>
      </c>
      <c r="G6" s="172">
        <v>12600000</v>
      </c>
      <c r="H6" s="173" t="s">
        <v>3289</v>
      </c>
      <c r="I6" s="173" t="s">
        <v>21</v>
      </c>
      <c r="J6" s="173">
        <v>2</v>
      </c>
      <c r="K6" s="173" t="s">
        <v>3291</v>
      </c>
      <c r="L6" s="173" t="s">
        <v>3290</v>
      </c>
      <c r="M6" s="174">
        <v>44279</v>
      </c>
      <c r="N6" s="183" t="s">
        <v>2144</v>
      </c>
      <c r="O6" s="175">
        <v>25680</v>
      </c>
      <c r="P6" s="175" t="s">
        <v>2141</v>
      </c>
      <c r="Q6" s="175" t="s">
        <v>41</v>
      </c>
      <c r="R6" s="175">
        <v>1</v>
      </c>
      <c r="S6" s="175" t="s">
        <v>2143</v>
      </c>
      <c r="T6" s="175" t="s">
        <v>2142</v>
      </c>
      <c r="U6" s="176">
        <v>44110</v>
      </c>
      <c r="V6" s="183" t="s">
        <v>3294</v>
      </c>
      <c r="W6" s="173">
        <v>12600000</v>
      </c>
      <c r="X6" s="173" t="s">
        <v>3289</v>
      </c>
      <c r="Y6" s="173" t="s">
        <v>21</v>
      </c>
      <c r="Z6" s="173">
        <v>2</v>
      </c>
      <c r="AA6" s="173" t="s">
        <v>3293</v>
      </c>
      <c r="AB6" s="173" t="s">
        <v>3290</v>
      </c>
      <c r="AC6" s="174">
        <v>44279</v>
      </c>
      <c r="AD6" s="183" t="s">
        <v>3296</v>
      </c>
      <c r="AE6" s="181">
        <v>12600000</v>
      </c>
      <c r="AF6" s="181" t="s">
        <v>3289</v>
      </c>
      <c r="AG6" s="181" t="s">
        <v>21</v>
      </c>
      <c r="AH6" s="181">
        <v>2</v>
      </c>
      <c r="AI6" s="181" t="s">
        <v>3295</v>
      </c>
      <c r="AJ6" s="181" t="s">
        <v>3290</v>
      </c>
      <c r="AK6" s="182">
        <v>44279</v>
      </c>
      <c r="AL6" s="183" t="s">
        <v>3300</v>
      </c>
      <c r="AM6" s="173">
        <v>416000</v>
      </c>
      <c r="AN6" s="173" t="s">
        <v>3297</v>
      </c>
      <c r="AO6" s="173" t="s">
        <v>59</v>
      </c>
      <c r="AP6" s="173">
        <v>3</v>
      </c>
      <c r="AQ6" s="173" t="s">
        <v>3299</v>
      </c>
      <c r="AR6" s="173" t="s">
        <v>3298</v>
      </c>
      <c r="AS6" s="174">
        <v>44279</v>
      </c>
      <c r="AT6" s="184" t="s">
        <v>1274</v>
      </c>
      <c r="AU6" s="181" t="s">
        <v>14</v>
      </c>
      <c r="AV6" s="181" t="s">
        <v>14</v>
      </c>
      <c r="AW6" s="181" t="s">
        <v>14</v>
      </c>
      <c r="AX6" s="181" t="s">
        <v>14</v>
      </c>
      <c r="AY6" s="181" t="s">
        <v>1273</v>
      </c>
      <c r="AZ6" s="181" t="s">
        <v>14</v>
      </c>
      <c r="BA6" s="182">
        <v>43676</v>
      </c>
      <c r="BB6" s="183" t="s">
        <v>897</v>
      </c>
      <c r="BC6" s="173">
        <v>70187</v>
      </c>
      <c r="BD6" s="173" t="s">
        <v>894</v>
      </c>
      <c r="BE6" s="173" t="s">
        <v>21</v>
      </c>
      <c r="BF6" s="173">
        <v>2</v>
      </c>
      <c r="BG6" s="173" t="s">
        <v>896</v>
      </c>
      <c r="BH6" s="173" t="s">
        <v>895</v>
      </c>
      <c r="BI6" s="174">
        <v>43523</v>
      </c>
      <c r="BJ6" s="184" t="s">
        <v>3303</v>
      </c>
      <c r="BK6" s="184">
        <v>262</v>
      </c>
      <c r="BL6" s="184" t="s">
        <v>3301</v>
      </c>
      <c r="BM6" s="184" t="s">
        <v>21</v>
      </c>
      <c r="BN6" s="184">
        <v>2</v>
      </c>
      <c r="BO6" s="184" t="s">
        <v>3302</v>
      </c>
      <c r="BP6" s="181" t="s">
        <v>2112</v>
      </c>
      <c r="BQ6" s="185">
        <v>44279</v>
      </c>
      <c r="BR6" s="183" t="s">
        <v>886</v>
      </c>
      <c r="BS6" s="177" t="s">
        <v>14</v>
      </c>
      <c r="BT6" s="177">
        <v>0</v>
      </c>
      <c r="BU6" s="177" t="s">
        <v>21</v>
      </c>
      <c r="BV6" s="177">
        <v>2</v>
      </c>
      <c r="BW6" s="177" t="s">
        <v>885</v>
      </c>
      <c r="BX6" s="177">
        <v>0</v>
      </c>
      <c r="BY6" s="174">
        <v>43523</v>
      </c>
      <c r="BZ6" s="184" t="s">
        <v>887</v>
      </c>
      <c r="CA6" s="184" t="s">
        <v>14</v>
      </c>
      <c r="CB6" s="184" t="s">
        <v>14</v>
      </c>
      <c r="CC6" s="184" t="s">
        <v>14</v>
      </c>
      <c r="CD6" s="184" t="s">
        <v>14</v>
      </c>
      <c r="CE6" s="184" t="s">
        <v>885</v>
      </c>
      <c r="CF6" s="184" t="s">
        <v>14</v>
      </c>
      <c r="CG6" s="185">
        <v>43523</v>
      </c>
      <c r="CH6" s="183" t="s">
        <v>7775</v>
      </c>
      <c r="CI6" s="184" t="e">
        <v>#N/A</v>
      </c>
      <c r="CJ6" s="184" t="e">
        <v>#N/A</v>
      </c>
      <c r="CK6" s="184" t="e">
        <v>#N/A</v>
      </c>
      <c r="CL6" s="184" t="e">
        <v>#N/A</v>
      </c>
      <c r="CM6" s="184" t="e">
        <v>#N/A</v>
      </c>
      <c r="CN6" s="184" t="e">
        <v>#N/A</v>
      </c>
      <c r="CO6" s="186" t="e">
        <v>#N/A</v>
      </c>
      <c r="CP6" s="184" t="s">
        <v>893</v>
      </c>
      <c r="CQ6" s="177">
        <v>444</v>
      </c>
      <c r="CR6" s="177" t="s">
        <v>890</v>
      </c>
      <c r="CS6" s="177" t="s">
        <v>21</v>
      </c>
      <c r="CT6" s="177">
        <v>2</v>
      </c>
      <c r="CU6" s="177" t="s">
        <v>892</v>
      </c>
      <c r="CV6" s="177" t="s">
        <v>891</v>
      </c>
      <c r="CW6" s="174">
        <v>43523</v>
      </c>
      <c r="CX6" s="184" t="s">
        <v>3305</v>
      </c>
      <c r="CY6" s="181">
        <v>2400000</v>
      </c>
      <c r="CZ6" s="181" t="s">
        <v>3304</v>
      </c>
      <c r="DA6" s="181" t="s">
        <v>21</v>
      </c>
      <c r="DB6" s="181">
        <v>2</v>
      </c>
      <c r="DC6" s="181" t="s">
        <v>3306</v>
      </c>
      <c r="DD6" s="181" t="s">
        <v>3290</v>
      </c>
      <c r="DE6" s="187">
        <v>44279</v>
      </c>
      <c r="DF6" s="183" t="s">
        <v>3307</v>
      </c>
      <c r="DG6" s="173">
        <v>0</v>
      </c>
      <c r="DH6" s="177" t="s">
        <v>3304</v>
      </c>
      <c r="DI6" s="177" t="s">
        <v>21</v>
      </c>
      <c r="DJ6" s="177">
        <v>2</v>
      </c>
      <c r="DK6" s="177" t="s">
        <v>3306</v>
      </c>
      <c r="DL6" s="177" t="s">
        <v>3290</v>
      </c>
      <c r="DM6" s="174">
        <v>44279</v>
      </c>
      <c r="DN6" s="184" t="s">
        <v>3308</v>
      </c>
      <c r="DO6" s="181">
        <v>10200000</v>
      </c>
      <c r="DP6" s="184" t="s">
        <v>3304</v>
      </c>
      <c r="DQ6" s="184" t="s">
        <v>21</v>
      </c>
      <c r="DR6" s="184">
        <v>2</v>
      </c>
      <c r="DS6" s="184" t="s">
        <v>3306</v>
      </c>
      <c r="DT6" s="184" t="s">
        <v>3290</v>
      </c>
      <c r="DU6" s="185">
        <v>44279</v>
      </c>
      <c r="DV6" s="183" t="s">
        <v>3309</v>
      </c>
      <c r="DW6" s="173">
        <v>1272000</v>
      </c>
      <c r="DX6" s="177" t="s">
        <v>3304</v>
      </c>
      <c r="DY6" s="177" t="s">
        <v>21</v>
      </c>
      <c r="DZ6" s="177">
        <v>2</v>
      </c>
      <c r="EA6" s="177" t="s">
        <v>3306</v>
      </c>
      <c r="EB6" s="177" t="s">
        <v>3290</v>
      </c>
      <c r="EC6" s="174">
        <v>44279</v>
      </c>
      <c r="ED6" s="184" t="s">
        <v>3310</v>
      </c>
      <c r="EE6" s="181">
        <v>1032000</v>
      </c>
      <c r="EF6" s="184" t="s">
        <v>3304</v>
      </c>
      <c r="EG6" s="184" t="s">
        <v>21</v>
      </c>
      <c r="EH6" s="184">
        <v>2</v>
      </c>
      <c r="EI6" s="184" t="s">
        <v>3306</v>
      </c>
      <c r="EJ6" s="184" t="s">
        <v>3290</v>
      </c>
      <c r="EK6" s="185">
        <v>44279</v>
      </c>
      <c r="EL6" s="183" t="s">
        <v>3311</v>
      </c>
      <c r="EM6" s="173">
        <v>96000</v>
      </c>
      <c r="EN6" s="177" t="s">
        <v>3304</v>
      </c>
      <c r="EO6" s="177" t="s">
        <v>21</v>
      </c>
      <c r="EP6" s="177">
        <v>2</v>
      </c>
      <c r="EQ6" s="177" t="s">
        <v>3306</v>
      </c>
      <c r="ER6" s="177" t="s">
        <v>3290</v>
      </c>
      <c r="ES6" s="174">
        <v>44279</v>
      </c>
      <c r="ET6" s="184" t="s">
        <v>2948</v>
      </c>
      <c r="EU6" s="184">
        <v>227</v>
      </c>
      <c r="EV6" s="184" t="s">
        <v>2946</v>
      </c>
      <c r="EW6" s="184" t="s">
        <v>21</v>
      </c>
      <c r="EX6" s="184">
        <v>2</v>
      </c>
      <c r="EY6" s="184" t="s">
        <v>2947</v>
      </c>
      <c r="EZ6" s="184" t="s">
        <v>2112</v>
      </c>
      <c r="FA6" s="185">
        <v>44225</v>
      </c>
      <c r="FB6" s="183" t="s">
        <v>889</v>
      </c>
      <c r="FC6" s="177">
        <v>5</v>
      </c>
      <c r="FD6" s="177">
        <v>0</v>
      </c>
      <c r="FE6" s="177" t="s">
        <v>21</v>
      </c>
      <c r="FF6" s="177">
        <v>2</v>
      </c>
      <c r="FG6" s="177" t="s">
        <v>888</v>
      </c>
      <c r="FH6" s="177">
        <v>0</v>
      </c>
      <c r="FI6" s="174">
        <v>43523</v>
      </c>
      <c r="FJ6" s="183" t="s">
        <v>898</v>
      </c>
      <c r="FK6" s="184" t="s">
        <v>14</v>
      </c>
      <c r="FL6" s="184">
        <v>0</v>
      </c>
      <c r="FM6" s="184" t="s">
        <v>21</v>
      </c>
      <c r="FN6" s="184">
        <v>2</v>
      </c>
      <c r="FO6" s="184">
        <v>0</v>
      </c>
      <c r="FP6" s="181">
        <v>0</v>
      </c>
      <c r="FQ6" s="182">
        <v>43523</v>
      </c>
      <c r="FR6" s="183" t="s">
        <v>899</v>
      </c>
      <c r="FS6" s="177" t="s">
        <v>14</v>
      </c>
      <c r="FT6" s="177">
        <v>0</v>
      </c>
      <c r="FU6" s="177" t="s">
        <v>21</v>
      </c>
      <c r="FV6" s="177">
        <v>2</v>
      </c>
      <c r="FW6" s="177">
        <v>0</v>
      </c>
      <c r="FX6" s="177">
        <v>0</v>
      </c>
      <c r="FY6" s="174">
        <v>43523</v>
      </c>
      <c r="FZ6" s="184" t="s">
        <v>4201</v>
      </c>
      <c r="GA6" s="184">
        <v>0</v>
      </c>
      <c r="GB6" s="184" t="s">
        <v>3571</v>
      </c>
      <c r="GC6" s="184" t="s">
        <v>21</v>
      </c>
      <c r="GD6" s="184">
        <v>2</v>
      </c>
      <c r="GE6" s="184" t="s">
        <v>14</v>
      </c>
      <c r="GF6" s="184" t="s">
        <v>14</v>
      </c>
      <c r="GG6" s="185">
        <v>44356</v>
      </c>
      <c r="GH6" s="183" t="s">
        <v>4207</v>
      </c>
      <c r="GI6" s="177">
        <v>2</v>
      </c>
      <c r="GJ6" s="177" t="s">
        <v>3571</v>
      </c>
      <c r="GK6" s="177" t="s">
        <v>21</v>
      </c>
      <c r="GL6" s="177">
        <v>2</v>
      </c>
      <c r="GM6" s="177" t="s">
        <v>14</v>
      </c>
      <c r="GN6" s="177" t="s">
        <v>14</v>
      </c>
      <c r="GO6" s="174">
        <v>44356</v>
      </c>
      <c r="GP6" s="184" t="s">
        <v>4202</v>
      </c>
      <c r="GQ6" s="184">
        <v>0</v>
      </c>
      <c r="GR6" s="184" t="s">
        <v>3571</v>
      </c>
      <c r="GS6" s="184" t="s">
        <v>21</v>
      </c>
      <c r="GT6" s="184">
        <v>2</v>
      </c>
      <c r="GU6" s="184" t="s">
        <v>14</v>
      </c>
      <c r="GV6" s="184" t="s">
        <v>14</v>
      </c>
      <c r="GW6" s="185">
        <v>44356</v>
      </c>
      <c r="GX6" s="183" t="s">
        <v>4208</v>
      </c>
      <c r="GY6" s="177">
        <v>0</v>
      </c>
      <c r="GZ6" s="177" t="s">
        <v>3571</v>
      </c>
      <c r="HA6" s="177" t="s">
        <v>21</v>
      </c>
      <c r="HB6" s="177">
        <v>2</v>
      </c>
      <c r="HC6" s="177" t="s">
        <v>14</v>
      </c>
      <c r="HD6" s="177" t="s">
        <v>14</v>
      </c>
      <c r="HE6" s="174">
        <v>44356</v>
      </c>
      <c r="HF6" s="184" t="s">
        <v>4200</v>
      </c>
      <c r="HG6" s="184">
        <v>0</v>
      </c>
      <c r="HH6" s="184" t="s">
        <v>3571</v>
      </c>
      <c r="HI6" s="184" t="s">
        <v>21</v>
      </c>
      <c r="HJ6" s="184">
        <v>2</v>
      </c>
      <c r="HK6" s="184" t="s">
        <v>14</v>
      </c>
      <c r="HL6" s="184" t="s">
        <v>14</v>
      </c>
      <c r="HM6" s="185">
        <v>44356</v>
      </c>
      <c r="HN6" s="183" t="s">
        <v>4206</v>
      </c>
      <c r="HO6" s="177">
        <v>0</v>
      </c>
      <c r="HP6" s="177" t="s">
        <v>3571</v>
      </c>
      <c r="HQ6" s="177" t="s">
        <v>21</v>
      </c>
      <c r="HR6" s="177">
        <v>2</v>
      </c>
      <c r="HS6" s="177" t="s">
        <v>14</v>
      </c>
      <c r="HT6" s="177" t="s">
        <v>14</v>
      </c>
      <c r="HU6" s="174">
        <v>44356</v>
      </c>
      <c r="HV6" s="184" t="s">
        <v>4203</v>
      </c>
      <c r="HW6" s="184">
        <v>0</v>
      </c>
      <c r="HX6" s="184" t="s">
        <v>3571</v>
      </c>
      <c r="HY6" s="184" t="s">
        <v>21</v>
      </c>
      <c r="HZ6" s="184">
        <v>2</v>
      </c>
      <c r="IA6" s="184" t="s">
        <v>14</v>
      </c>
      <c r="IB6" s="184" t="s">
        <v>14</v>
      </c>
      <c r="IC6" s="185">
        <v>44356</v>
      </c>
      <c r="ID6" s="183" t="s">
        <v>4205</v>
      </c>
      <c r="IE6" s="177">
        <v>0</v>
      </c>
      <c r="IF6" s="177" t="s">
        <v>3571</v>
      </c>
      <c r="IG6" s="177" t="s">
        <v>21</v>
      </c>
      <c r="IH6" s="177">
        <v>2</v>
      </c>
      <c r="II6" s="177" t="s">
        <v>14</v>
      </c>
      <c r="IJ6" s="177" t="s">
        <v>14</v>
      </c>
      <c r="IK6" s="174">
        <v>44356</v>
      </c>
      <c r="IL6" s="184" t="s">
        <v>4204</v>
      </c>
      <c r="IM6" s="184">
        <v>3</v>
      </c>
      <c r="IN6" s="184" t="s">
        <v>3571</v>
      </c>
      <c r="IO6" s="184" t="s">
        <v>21</v>
      </c>
      <c r="IP6" s="184">
        <v>2</v>
      </c>
      <c r="IQ6" s="184" t="s">
        <v>14</v>
      </c>
      <c r="IR6" s="184" t="s">
        <v>14</v>
      </c>
      <c r="IS6" s="185">
        <v>44356</v>
      </c>
    </row>
    <row r="7" spans="1:253" s="179" customFormat="1" ht="12.75" customHeight="1" x14ac:dyDescent="0.25">
      <c r="A7" s="179" t="s">
        <v>538</v>
      </c>
      <c r="B7" s="179" t="s">
        <v>7463</v>
      </c>
      <c r="C7" s="179" t="s">
        <v>539</v>
      </c>
      <c r="D7" s="179" t="s">
        <v>540</v>
      </c>
      <c r="E7" s="179" t="s">
        <v>6917</v>
      </c>
      <c r="F7" s="179" t="s">
        <v>3284</v>
      </c>
      <c r="G7" s="172">
        <v>21135000</v>
      </c>
      <c r="H7" s="173" t="s">
        <v>3281</v>
      </c>
      <c r="I7" s="173" t="s">
        <v>21</v>
      </c>
      <c r="J7" s="173">
        <v>2</v>
      </c>
      <c r="K7" s="173" t="s">
        <v>3283</v>
      </c>
      <c r="L7" s="173" t="s">
        <v>3282</v>
      </c>
      <c r="M7" s="174">
        <v>44278</v>
      </c>
      <c r="N7" s="183" t="s">
        <v>5125</v>
      </c>
      <c r="O7" s="175">
        <v>166445</v>
      </c>
      <c r="P7" s="175" t="s">
        <v>5122</v>
      </c>
      <c r="Q7" s="175" t="s">
        <v>41</v>
      </c>
      <c r="R7" s="175">
        <v>1</v>
      </c>
      <c r="S7" s="175" t="s">
        <v>5124</v>
      </c>
      <c r="T7" s="175" t="s">
        <v>5123</v>
      </c>
      <c r="U7" s="176">
        <v>44377</v>
      </c>
      <c r="V7" s="183" t="s">
        <v>5129</v>
      </c>
      <c r="W7" s="173">
        <v>3523000</v>
      </c>
      <c r="X7" s="173" t="s">
        <v>5126</v>
      </c>
      <c r="Y7" s="173" t="s">
        <v>41</v>
      </c>
      <c r="Z7" s="173">
        <v>1</v>
      </c>
      <c r="AA7" s="173" t="s">
        <v>5128</v>
      </c>
      <c r="AB7" s="173" t="s">
        <v>5127</v>
      </c>
      <c r="AC7" s="174">
        <v>44377</v>
      </c>
      <c r="AD7" s="183" t="s">
        <v>5131</v>
      </c>
      <c r="AE7" s="181">
        <v>3442000</v>
      </c>
      <c r="AF7" s="181" t="s">
        <v>5126</v>
      </c>
      <c r="AG7" s="181" t="s">
        <v>41</v>
      </c>
      <c r="AH7" s="181">
        <v>1</v>
      </c>
      <c r="AI7" s="181" t="s">
        <v>5130</v>
      </c>
      <c r="AJ7" s="181" t="s">
        <v>5127</v>
      </c>
      <c r="AK7" s="182">
        <v>44377</v>
      </c>
      <c r="AL7" s="183" t="s">
        <v>5135</v>
      </c>
      <c r="AM7" s="173">
        <v>1241000</v>
      </c>
      <c r="AN7" s="173" t="s">
        <v>5132</v>
      </c>
      <c r="AO7" s="173" t="s">
        <v>41</v>
      </c>
      <c r="AP7" s="173">
        <v>1</v>
      </c>
      <c r="AQ7" s="173" t="s">
        <v>5134</v>
      </c>
      <c r="AR7" s="173" t="s">
        <v>5133</v>
      </c>
      <c r="AS7" s="174">
        <v>44377</v>
      </c>
      <c r="AT7" s="184" t="s">
        <v>547</v>
      </c>
      <c r="AU7" s="181" t="s">
        <v>14</v>
      </c>
      <c r="AV7" s="181">
        <v>0</v>
      </c>
      <c r="AW7" s="181" t="s">
        <v>14</v>
      </c>
      <c r="AX7" s="181" t="s">
        <v>14</v>
      </c>
      <c r="AY7" s="181">
        <v>0</v>
      </c>
      <c r="AZ7" s="181">
        <v>0</v>
      </c>
      <c r="BA7" s="182">
        <v>43511</v>
      </c>
      <c r="BB7" s="183" t="s">
        <v>546</v>
      </c>
      <c r="BC7" s="173" t="s">
        <v>14</v>
      </c>
      <c r="BD7" s="173">
        <v>0</v>
      </c>
      <c r="BE7" s="173" t="s">
        <v>14</v>
      </c>
      <c r="BF7" s="173" t="s">
        <v>14</v>
      </c>
      <c r="BG7" s="173">
        <v>0</v>
      </c>
      <c r="BH7" s="173">
        <v>0</v>
      </c>
      <c r="BI7" s="174">
        <v>43511</v>
      </c>
      <c r="BJ7" s="184" t="s">
        <v>5138</v>
      </c>
      <c r="BK7" s="184">
        <v>3145</v>
      </c>
      <c r="BL7" s="184" t="s">
        <v>5136</v>
      </c>
      <c r="BM7" s="184" t="s">
        <v>41</v>
      </c>
      <c r="BN7" s="184">
        <v>1</v>
      </c>
      <c r="BO7" s="184" t="s">
        <v>5137</v>
      </c>
      <c r="BP7" s="181" t="s">
        <v>3367</v>
      </c>
      <c r="BQ7" s="185">
        <v>44377</v>
      </c>
      <c r="BR7" s="183" t="s">
        <v>541</v>
      </c>
      <c r="BS7" s="177" t="s">
        <v>14</v>
      </c>
      <c r="BT7" s="177">
        <v>0</v>
      </c>
      <c r="BU7" s="177" t="s">
        <v>14</v>
      </c>
      <c r="BV7" s="177" t="s">
        <v>14</v>
      </c>
      <c r="BW7" s="177">
        <v>0</v>
      </c>
      <c r="BX7" s="177">
        <v>0</v>
      </c>
      <c r="BY7" s="174">
        <v>43511</v>
      </c>
      <c r="BZ7" s="184" t="s">
        <v>542</v>
      </c>
      <c r="CA7" s="184" t="s">
        <v>14</v>
      </c>
      <c r="CB7" s="184">
        <v>0</v>
      </c>
      <c r="CC7" s="184" t="s">
        <v>14</v>
      </c>
      <c r="CD7" s="184" t="s">
        <v>14</v>
      </c>
      <c r="CE7" s="184">
        <v>0</v>
      </c>
      <c r="CF7" s="184">
        <v>0</v>
      </c>
      <c r="CG7" s="185">
        <v>43511</v>
      </c>
      <c r="CH7" s="183" t="s">
        <v>7776</v>
      </c>
      <c r="CI7" s="184" t="e">
        <v>#N/A</v>
      </c>
      <c r="CJ7" s="184" t="e">
        <v>#N/A</v>
      </c>
      <c r="CK7" s="184" t="e">
        <v>#N/A</v>
      </c>
      <c r="CL7" s="184" t="e">
        <v>#N/A</v>
      </c>
      <c r="CM7" s="184" t="e">
        <v>#N/A</v>
      </c>
      <c r="CN7" s="184" t="e">
        <v>#N/A</v>
      </c>
      <c r="CO7" s="186" t="e">
        <v>#N/A</v>
      </c>
      <c r="CP7" s="184" t="s">
        <v>545</v>
      </c>
      <c r="CQ7" s="177" t="s">
        <v>14</v>
      </c>
      <c r="CR7" s="177">
        <v>0</v>
      </c>
      <c r="CS7" s="177" t="s">
        <v>21</v>
      </c>
      <c r="CT7" s="177">
        <v>2</v>
      </c>
      <c r="CU7" s="177">
        <v>0</v>
      </c>
      <c r="CV7" s="177">
        <v>0</v>
      </c>
      <c r="CW7" s="174">
        <v>43511</v>
      </c>
      <c r="CX7" s="184" t="s">
        <v>5139</v>
      </c>
      <c r="CY7" s="181">
        <v>1442000</v>
      </c>
      <c r="CZ7" s="181" t="s">
        <v>5126</v>
      </c>
      <c r="DA7" s="181" t="s">
        <v>41</v>
      </c>
      <c r="DB7" s="181">
        <v>1</v>
      </c>
      <c r="DC7" s="181" t="s">
        <v>3697</v>
      </c>
      <c r="DD7" s="181" t="s">
        <v>5127</v>
      </c>
      <c r="DE7" s="187">
        <v>44377</v>
      </c>
      <c r="DF7" s="183" t="s">
        <v>5140</v>
      </c>
      <c r="DG7" s="173">
        <v>81000</v>
      </c>
      <c r="DH7" s="177" t="s">
        <v>5126</v>
      </c>
      <c r="DI7" s="177" t="s">
        <v>41</v>
      </c>
      <c r="DJ7" s="177">
        <v>1</v>
      </c>
      <c r="DK7" s="177" t="s">
        <v>3697</v>
      </c>
      <c r="DL7" s="177" t="s">
        <v>5127</v>
      </c>
      <c r="DM7" s="174">
        <v>44377</v>
      </c>
      <c r="DN7" s="184" t="s">
        <v>5141</v>
      </c>
      <c r="DO7" s="181">
        <v>2000000</v>
      </c>
      <c r="DP7" s="184" t="s">
        <v>5126</v>
      </c>
      <c r="DQ7" s="184" t="s">
        <v>41</v>
      </c>
      <c r="DR7" s="184">
        <v>1</v>
      </c>
      <c r="DS7" s="184" t="s">
        <v>3697</v>
      </c>
      <c r="DT7" s="184" t="s">
        <v>5127</v>
      </c>
      <c r="DU7" s="185">
        <v>44377</v>
      </c>
      <c r="DV7" s="183" t="s">
        <v>5142</v>
      </c>
      <c r="DW7" s="173">
        <v>983000</v>
      </c>
      <c r="DX7" s="177" t="s">
        <v>5126</v>
      </c>
      <c r="DY7" s="177" t="s">
        <v>41</v>
      </c>
      <c r="DZ7" s="177">
        <v>1</v>
      </c>
      <c r="EA7" s="177" t="s">
        <v>3697</v>
      </c>
      <c r="EB7" s="177" t="s">
        <v>5127</v>
      </c>
      <c r="EC7" s="174">
        <v>44377</v>
      </c>
      <c r="ED7" s="184" t="s">
        <v>5143</v>
      </c>
      <c r="EE7" s="181">
        <v>175000</v>
      </c>
      <c r="EF7" s="184" t="s">
        <v>5126</v>
      </c>
      <c r="EG7" s="184" t="s">
        <v>41</v>
      </c>
      <c r="EH7" s="184">
        <v>1</v>
      </c>
      <c r="EI7" s="184" t="s">
        <v>3697</v>
      </c>
      <c r="EJ7" s="184" t="s">
        <v>5127</v>
      </c>
      <c r="EK7" s="185">
        <v>44377</v>
      </c>
      <c r="EL7" s="183" t="s">
        <v>5144</v>
      </c>
      <c r="EM7" s="173">
        <v>284000</v>
      </c>
      <c r="EN7" s="177" t="s">
        <v>5126</v>
      </c>
      <c r="EO7" s="177" t="s">
        <v>41</v>
      </c>
      <c r="EP7" s="177">
        <v>1</v>
      </c>
      <c r="EQ7" s="177" t="s">
        <v>3697</v>
      </c>
      <c r="ER7" s="177" t="s">
        <v>5127</v>
      </c>
      <c r="ES7" s="174">
        <v>44377</v>
      </c>
      <c r="ET7" s="184" t="s">
        <v>3288</v>
      </c>
      <c r="EU7" s="184">
        <v>566</v>
      </c>
      <c r="EV7" s="184" t="s">
        <v>3285</v>
      </c>
      <c r="EW7" s="184" t="s">
        <v>21</v>
      </c>
      <c r="EX7" s="184">
        <v>2</v>
      </c>
      <c r="EY7" s="184" t="s">
        <v>3287</v>
      </c>
      <c r="EZ7" s="184" t="s">
        <v>3286</v>
      </c>
      <c r="FA7" s="185">
        <v>44278</v>
      </c>
      <c r="FB7" s="183" t="s">
        <v>544</v>
      </c>
      <c r="FC7" s="177">
        <v>4</v>
      </c>
      <c r="FD7" s="177">
        <v>0</v>
      </c>
      <c r="FE7" s="177" t="s">
        <v>21</v>
      </c>
      <c r="FF7" s="177">
        <v>2</v>
      </c>
      <c r="FG7" s="177" t="s">
        <v>543</v>
      </c>
      <c r="FH7" s="177">
        <v>0</v>
      </c>
      <c r="FI7" s="174">
        <v>43511</v>
      </c>
      <c r="FJ7" s="183" t="s">
        <v>1982</v>
      </c>
      <c r="FK7" s="184" t="s">
        <v>14</v>
      </c>
      <c r="FL7" s="184" t="s">
        <v>14</v>
      </c>
      <c r="FM7" s="184" t="s">
        <v>14</v>
      </c>
      <c r="FN7" s="184" t="s">
        <v>14</v>
      </c>
      <c r="FO7" s="184" t="s">
        <v>1981</v>
      </c>
      <c r="FP7" s="181" t="s">
        <v>14</v>
      </c>
      <c r="FQ7" s="182">
        <v>44001</v>
      </c>
      <c r="FR7" s="183" t="s">
        <v>1983</v>
      </c>
      <c r="FS7" s="177" t="s">
        <v>14</v>
      </c>
      <c r="FT7" s="177" t="s">
        <v>14</v>
      </c>
      <c r="FU7" s="177" t="s">
        <v>14</v>
      </c>
      <c r="FV7" s="177" t="s">
        <v>14</v>
      </c>
      <c r="FW7" s="177" t="s">
        <v>1981</v>
      </c>
      <c r="FX7" s="177" t="s">
        <v>14</v>
      </c>
      <c r="FY7" s="174">
        <v>44001</v>
      </c>
      <c r="FZ7" s="184" t="s">
        <v>4094</v>
      </c>
      <c r="GA7" s="184">
        <v>0</v>
      </c>
      <c r="GB7" s="184" t="s">
        <v>3571</v>
      </c>
      <c r="GC7" s="184" t="s">
        <v>21</v>
      </c>
      <c r="GD7" s="184">
        <v>2</v>
      </c>
      <c r="GE7" s="184" t="s">
        <v>14</v>
      </c>
      <c r="GF7" s="184" t="s">
        <v>14</v>
      </c>
      <c r="GG7" s="185">
        <v>44355</v>
      </c>
      <c r="GH7" s="183" t="s">
        <v>4100</v>
      </c>
      <c r="GI7" s="177">
        <v>2</v>
      </c>
      <c r="GJ7" s="177" t="s">
        <v>3571</v>
      </c>
      <c r="GK7" s="177" t="s">
        <v>21</v>
      </c>
      <c r="GL7" s="177">
        <v>2</v>
      </c>
      <c r="GM7" s="177" t="s">
        <v>14</v>
      </c>
      <c r="GN7" s="177" t="s">
        <v>14</v>
      </c>
      <c r="GO7" s="174">
        <v>44355</v>
      </c>
      <c r="GP7" s="184" t="s">
        <v>4095</v>
      </c>
      <c r="GQ7" s="184">
        <v>2</v>
      </c>
      <c r="GR7" s="184" t="s">
        <v>3571</v>
      </c>
      <c r="GS7" s="184" t="s">
        <v>21</v>
      </c>
      <c r="GT7" s="184">
        <v>2</v>
      </c>
      <c r="GU7" s="184" t="s">
        <v>14</v>
      </c>
      <c r="GV7" s="184" t="s">
        <v>14</v>
      </c>
      <c r="GW7" s="185">
        <v>44355</v>
      </c>
      <c r="GX7" s="183" t="s">
        <v>4101</v>
      </c>
      <c r="GY7" s="177">
        <v>0</v>
      </c>
      <c r="GZ7" s="177" t="s">
        <v>3571</v>
      </c>
      <c r="HA7" s="177" t="s">
        <v>21</v>
      </c>
      <c r="HB7" s="177">
        <v>2</v>
      </c>
      <c r="HC7" s="177" t="s">
        <v>14</v>
      </c>
      <c r="HD7" s="177" t="s">
        <v>14</v>
      </c>
      <c r="HE7" s="174">
        <v>44355</v>
      </c>
      <c r="HF7" s="184" t="s">
        <v>4093</v>
      </c>
      <c r="HG7" s="184">
        <v>0</v>
      </c>
      <c r="HH7" s="184" t="s">
        <v>3571</v>
      </c>
      <c r="HI7" s="184" t="s">
        <v>21</v>
      </c>
      <c r="HJ7" s="184">
        <v>2</v>
      </c>
      <c r="HK7" s="184" t="s">
        <v>14</v>
      </c>
      <c r="HL7" s="184" t="s">
        <v>14</v>
      </c>
      <c r="HM7" s="185">
        <v>44355</v>
      </c>
      <c r="HN7" s="183" t="s">
        <v>4099</v>
      </c>
      <c r="HO7" s="177">
        <v>3</v>
      </c>
      <c r="HP7" s="177" t="s">
        <v>3571</v>
      </c>
      <c r="HQ7" s="177" t="s">
        <v>21</v>
      </c>
      <c r="HR7" s="177">
        <v>2</v>
      </c>
      <c r="HS7" s="177" t="s">
        <v>14</v>
      </c>
      <c r="HT7" s="177" t="s">
        <v>14</v>
      </c>
      <c r="HU7" s="174">
        <v>44355</v>
      </c>
      <c r="HV7" s="184" t="s">
        <v>4096</v>
      </c>
      <c r="HW7" s="184">
        <v>2</v>
      </c>
      <c r="HX7" s="184" t="s">
        <v>3571</v>
      </c>
      <c r="HY7" s="184" t="s">
        <v>21</v>
      </c>
      <c r="HZ7" s="184">
        <v>2</v>
      </c>
      <c r="IA7" s="184" t="s">
        <v>14</v>
      </c>
      <c r="IB7" s="184" t="s">
        <v>14</v>
      </c>
      <c r="IC7" s="185">
        <v>44355</v>
      </c>
      <c r="ID7" s="183" t="s">
        <v>4098</v>
      </c>
      <c r="IE7" s="177">
        <v>0</v>
      </c>
      <c r="IF7" s="177" t="s">
        <v>3571</v>
      </c>
      <c r="IG7" s="177" t="s">
        <v>21</v>
      </c>
      <c r="IH7" s="177">
        <v>2</v>
      </c>
      <c r="II7" s="177" t="s">
        <v>14</v>
      </c>
      <c r="IJ7" s="177" t="s">
        <v>14</v>
      </c>
      <c r="IK7" s="174">
        <v>44355</v>
      </c>
      <c r="IL7" s="184" t="s">
        <v>4097</v>
      </c>
      <c r="IM7" s="184">
        <v>3</v>
      </c>
      <c r="IN7" s="184" t="s">
        <v>3571</v>
      </c>
      <c r="IO7" s="184" t="s">
        <v>21</v>
      </c>
      <c r="IP7" s="184">
        <v>2</v>
      </c>
      <c r="IQ7" s="184" t="s">
        <v>14</v>
      </c>
      <c r="IR7" s="184" t="s">
        <v>14</v>
      </c>
      <c r="IS7" s="185">
        <v>44355</v>
      </c>
    </row>
    <row r="8" spans="1:253" s="179" customFormat="1" ht="12.75" customHeight="1" x14ac:dyDescent="0.25">
      <c r="A8" s="179" t="s">
        <v>190</v>
      </c>
      <c r="B8" s="179" t="s">
        <v>7471</v>
      </c>
      <c r="C8" s="179" t="s">
        <v>191</v>
      </c>
      <c r="D8" s="179" t="s">
        <v>192</v>
      </c>
      <c r="E8" s="179" t="s">
        <v>6918</v>
      </c>
      <c r="F8" s="179" t="s">
        <v>3213</v>
      </c>
      <c r="G8" s="172">
        <v>143197000</v>
      </c>
      <c r="H8" s="173" t="s">
        <v>3210</v>
      </c>
      <c r="I8" s="173" t="s">
        <v>21</v>
      </c>
      <c r="J8" s="173">
        <v>2</v>
      </c>
      <c r="K8" s="173" t="s">
        <v>3212</v>
      </c>
      <c r="L8" s="173" t="s">
        <v>3211</v>
      </c>
      <c r="M8" s="174">
        <v>44270</v>
      </c>
      <c r="N8" s="183" t="s">
        <v>2619</v>
      </c>
      <c r="O8" s="175">
        <v>650</v>
      </c>
      <c r="P8" s="175" t="s">
        <v>2616</v>
      </c>
      <c r="Q8" s="175" t="s">
        <v>41</v>
      </c>
      <c r="R8" s="175">
        <v>1</v>
      </c>
      <c r="S8" s="175" t="s">
        <v>2618</v>
      </c>
      <c r="T8" s="175" t="s">
        <v>2617</v>
      </c>
      <c r="U8" s="176">
        <v>44223</v>
      </c>
      <c r="V8" s="183" t="s">
        <v>3557</v>
      </c>
      <c r="W8" s="173">
        <v>1356000</v>
      </c>
      <c r="X8" s="173" t="s">
        <v>3554</v>
      </c>
      <c r="Y8" s="173" t="s">
        <v>41</v>
      </c>
      <c r="Z8" s="173">
        <v>1</v>
      </c>
      <c r="AA8" s="173" t="s">
        <v>3556</v>
      </c>
      <c r="AB8" s="173" t="s">
        <v>3555</v>
      </c>
      <c r="AC8" s="174">
        <v>44334</v>
      </c>
      <c r="AD8" s="183" t="s">
        <v>3558</v>
      </c>
      <c r="AE8" s="181">
        <v>1356000</v>
      </c>
      <c r="AF8" s="181" t="s">
        <v>3554</v>
      </c>
      <c r="AG8" s="181" t="s">
        <v>41</v>
      </c>
      <c r="AH8" s="181">
        <v>1</v>
      </c>
      <c r="AI8" s="181" t="s">
        <v>3556</v>
      </c>
      <c r="AJ8" s="181" t="s">
        <v>3555</v>
      </c>
      <c r="AK8" s="182">
        <v>44334</v>
      </c>
      <c r="AL8" s="183" t="s">
        <v>3560</v>
      </c>
      <c r="AM8" s="173">
        <v>884000</v>
      </c>
      <c r="AN8" s="173" t="s">
        <v>3554</v>
      </c>
      <c r="AO8" s="173" t="s">
        <v>41</v>
      </c>
      <c r="AP8" s="173">
        <v>1</v>
      </c>
      <c r="AQ8" s="173" t="s">
        <v>3559</v>
      </c>
      <c r="AR8" s="173" t="s">
        <v>3555</v>
      </c>
      <c r="AS8" s="174">
        <v>44334</v>
      </c>
      <c r="AT8" s="184" t="s">
        <v>3565</v>
      </c>
      <c r="AU8" s="181">
        <v>607</v>
      </c>
      <c r="AV8" s="181" t="s">
        <v>3562</v>
      </c>
      <c r="AW8" s="181" t="s">
        <v>41</v>
      </c>
      <c r="AX8" s="181">
        <v>1</v>
      </c>
      <c r="AY8" s="181" t="s">
        <v>3564</v>
      </c>
      <c r="AZ8" s="181" t="s">
        <v>3563</v>
      </c>
      <c r="BA8" s="182">
        <v>44334</v>
      </c>
      <c r="BB8" s="183" t="s">
        <v>3561</v>
      </c>
      <c r="BC8" s="173">
        <v>0</v>
      </c>
      <c r="BD8" s="173" t="s">
        <v>14</v>
      </c>
      <c r="BE8" s="173" t="s">
        <v>14</v>
      </c>
      <c r="BF8" s="173" t="s">
        <v>14</v>
      </c>
      <c r="BG8" s="173" t="s">
        <v>14</v>
      </c>
      <c r="BH8" s="173" t="s">
        <v>14</v>
      </c>
      <c r="BI8" s="174">
        <v>44334</v>
      </c>
      <c r="BJ8" s="184" t="s">
        <v>6483</v>
      </c>
      <c r="BK8" s="184">
        <v>29</v>
      </c>
      <c r="BL8" s="184" t="s">
        <v>6480</v>
      </c>
      <c r="BM8" s="184" t="s">
        <v>21</v>
      </c>
      <c r="BN8" s="184">
        <v>2</v>
      </c>
      <c r="BO8" s="184" t="s">
        <v>6482</v>
      </c>
      <c r="BP8" s="181" t="s">
        <v>6481</v>
      </c>
      <c r="BQ8" s="185">
        <v>44458</v>
      </c>
      <c r="BR8" s="183" t="s">
        <v>1168</v>
      </c>
      <c r="BS8" s="177" t="s">
        <v>14</v>
      </c>
      <c r="BT8" s="177" t="s">
        <v>14</v>
      </c>
      <c r="BU8" s="177" t="s">
        <v>14</v>
      </c>
      <c r="BV8" s="177" t="s">
        <v>14</v>
      </c>
      <c r="BW8" s="177" t="s">
        <v>14</v>
      </c>
      <c r="BX8" s="177" t="s">
        <v>14</v>
      </c>
      <c r="BY8" s="174">
        <v>43608</v>
      </c>
      <c r="BZ8" s="184" t="s">
        <v>1169</v>
      </c>
      <c r="CA8" s="184" t="s">
        <v>14</v>
      </c>
      <c r="CB8" s="184" t="s">
        <v>14</v>
      </c>
      <c r="CC8" s="184" t="s">
        <v>14</v>
      </c>
      <c r="CD8" s="184" t="s">
        <v>14</v>
      </c>
      <c r="CE8" s="184" t="s">
        <v>14</v>
      </c>
      <c r="CF8" s="184" t="s">
        <v>14</v>
      </c>
      <c r="CG8" s="185">
        <v>43608</v>
      </c>
      <c r="CH8" s="183" t="s">
        <v>7777</v>
      </c>
      <c r="CI8" s="184" t="e">
        <v>#N/A</v>
      </c>
      <c r="CJ8" s="184" t="e">
        <v>#N/A</v>
      </c>
      <c r="CK8" s="184" t="e">
        <v>#N/A</v>
      </c>
      <c r="CL8" s="184" t="e">
        <v>#N/A</v>
      </c>
      <c r="CM8" s="184" t="e">
        <v>#N/A</v>
      </c>
      <c r="CN8" s="184" t="e">
        <v>#N/A</v>
      </c>
      <c r="CO8" s="186" t="e">
        <v>#N/A</v>
      </c>
      <c r="CP8" s="184" t="s">
        <v>1640</v>
      </c>
      <c r="CQ8" s="177" t="s">
        <v>14</v>
      </c>
      <c r="CR8" s="177" t="s">
        <v>14</v>
      </c>
      <c r="CS8" s="177" t="s">
        <v>14</v>
      </c>
      <c r="CT8" s="177" t="s">
        <v>14</v>
      </c>
      <c r="CU8" s="177" t="s">
        <v>14</v>
      </c>
      <c r="CV8" s="177" t="s">
        <v>14</v>
      </c>
      <c r="CW8" s="174">
        <v>43860</v>
      </c>
      <c r="CX8" s="184" t="s">
        <v>6488</v>
      </c>
      <c r="CY8" s="181">
        <v>1356000</v>
      </c>
      <c r="CZ8" s="181" t="s">
        <v>3554</v>
      </c>
      <c r="DA8" s="181" t="s">
        <v>41</v>
      </c>
      <c r="DB8" s="181">
        <v>1</v>
      </c>
      <c r="DC8" s="181" t="s">
        <v>6487</v>
      </c>
      <c r="DD8" s="181" t="s">
        <v>3555</v>
      </c>
      <c r="DE8" s="187">
        <v>44459</v>
      </c>
      <c r="DF8" s="183" t="s">
        <v>6551</v>
      </c>
      <c r="DG8" s="173">
        <v>0</v>
      </c>
      <c r="DH8" s="177" t="s">
        <v>3554</v>
      </c>
      <c r="DI8" s="177" t="s">
        <v>41</v>
      </c>
      <c r="DJ8" s="177">
        <v>1</v>
      </c>
      <c r="DK8" s="177" t="s">
        <v>6550</v>
      </c>
      <c r="DL8" s="177" t="s">
        <v>3555</v>
      </c>
      <c r="DM8" s="174">
        <v>44466</v>
      </c>
      <c r="DN8" s="184" t="s">
        <v>6553</v>
      </c>
      <c r="DO8" s="181">
        <v>0</v>
      </c>
      <c r="DP8" s="184" t="s">
        <v>3554</v>
      </c>
      <c r="DQ8" s="184" t="s">
        <v>41</v>
      </c>
      <c r="DR8" s="184">
        <v>1</v>
      </c>
      <c r="DS8" s="184" t="s">
        <v>6552</v>
      </c>
      <c r="DT8" s="184" t="s">
        <v>3555</v>
      </c>
      <c r="DU8" s="185">
        <v>44466</v>
      </c>
      <c r="DV8" s="183" t="s">
        <v>6489</v>
      </c>
      <c r="DW8" s="173">
        <v>1356000</v>
      </c>
      <c r="DX8" s="177" t="s">
        <v>3554</v>
      </c>
      <c r="DY8" s="177" t="s">
        <v>41</v>
      </c>
      <c r="DZ8" s="177">
        <v>1</v>
      </c>
      <c r="EA8" s="177" t="s">
        <v>6487</v>
      </c>
      <c r="EB8" s="177" t="s">
        <v>3555</v>
      </c>
      <c r="EC8" s="174">
        <v>44459</v>
      </c>
      <c r="ED8" s="184" t="s">
        <v>6555</v>
      </c>
      <c r="EE8" s="181">
        <v>0</v>
      </c>
      <c r="EF8" s="184" t="s">
        <v>3554</v>
      </c>
      <c r="EG8" s="184" t="s">
        <v>21</v>
      </c>
      <c r="EH8" s="184">
        <v>2</v>
      </c>
      <c r="EI8" s="184" t="s">
        <v>6554</v>
      </c>
      <c r="EJ8" s="184" t="s">
        <v>3555</v>
      </c>
      <c r="EK8" s="185">
        <v>44466</v>
      </c>
      <c r="EL8" s="183" t="s">
        <v>6556</v>
      </c>
      <c r="EM8" s="173">
        <v>0</v>
      </c>
      <c r="EN8" s="177" t="s">
        <v>3554</v>
      </c>
      <c r="EO8" s="177" t="s">
        <v>21</v>
      </c>
      <c r="EP8" s="177">
        <v>2</v>
      </c>
      <c r="EQ8" s="177" t="s">
        <v>6554</v>
      </c>
      <c r="ER8" s="177" t="s">
        <v>3555</v>
      </c>
      <c r="ES8" s="174">
        <v>44466</v>
      </c>
      <c r="ET8" s="184" t="s">
        <v>6486</v>
      </c>
      <c r="EU8" s="184">
        <v>166</v>
      </c>
      <c r="EV8" s="184" t="s">
        <v>6484</v>
      </c>
      <c r="EW8" s="184" t="s">
        <v>21</v>
      </c>
      <c r="EX8" s="184">
        <v>2</v>
      </c>
      <c r="EY8" s="184" t="s">
        <v>6485</v>
      </c>
      <c r="EZ8" s="184" t="s">
        <v>3367</v>
      </c>
      <c r="FA8" s="185">
        <v>44459</v>
      </c>
      <c r="FB8" s="183" t="s">
        <v>1790</v>
      </c>
      <c r="FC8" s="177">
        <v>3</v>
      </c>
      <c r="FD8" s="177" t="s">
        <v>1787</v>
      </c>
      <c r="FE8" s="177" t="s">
        <v>41</v>
      </c>
      <c r="FF8" s="177">
        <v>1</v>
      </c>
      <c r="FG8" s="177" t="s">
        <v>1789</v>
      </c>
      <c r="FH8" s="177" t="s">
        <v>1788</v>
      </c>
      <c r="FI8" s="174">
        <v>43920</v>
      </c>
      <c r="FJ8" s="183" t="s">
        <v>194</v>
      </c>
      <c r="FK8" s="184">
        <v>0</v>
      </c>
      <c r="FL8" s="184">
        <v>0</v>
      </c>
      <c r="FM8" s="184" t="s">
        <v>21</v>
      </c>
      <c r="FN8" s="184">
        <v>2</v>
      </c>
      <c r="FO8" s="184" t="s">
        <v>193</v>
      </c>
      <c r="FP8" s="181">
        <v>0</v>
      </c>
      <c r="FQ8" s="182">
        <v>43503</v>
      </c>
      <c r="FR8" s="183" t="s">
        <v>196</v>
      </c>
      <c r="FS8" s="177">
        <v>0</v>
      </c>
      <c r="FT8" s="177" t="s">
        <v>195</v>
      </c>
      <c r="FU8" s="177" t="s">
        <v>21</v>
      </c>
      <c r="FV8" s="177">
        <v>2</v>
      </c>
      <c r="FW8" s="177" t="s">
        <v>193</v>
      </c>
      <c r="FX8" s="177">
        <v>0</v>
      </c>
      <c r="FY8" s="174">
        <v>43503</v>
      </c>
      <c r="FZ8" s="184" t="s">
        <v>4367</v>
      </c>
      <c r="GA8" s="184">
        <v>2</v>
      </c>
      <c r="GB8" s="184" t="s">
        <v>3571</v>
      </c>
      <c r="GC8" s="184" t="s">
        <v>21</v>
      </c>
      <c r="GD8" s="184">
        <v>2</v>
      </c>
      <c r="GE8" s="184" t="s">
        <v>14</v>
      </c>
      <c r="GF8" s="184" t="s">
        <v>14</v>
      </c>
      <c r="GG8" s="185">
        <v>44357</v>
      </c>
      <c r="GH8" s="183" t="s">
        <v>4107</v>
      </c>
      <c r="GI8" s="177">
        <v>2</v>
      </c>
      <c r="GJ8" s="177" t="s">
        <v>3571</v>
      </c>
      <c r="GK8" s="177" t="s">
        <v>21</v>
      </c>
      <c r="GL8" s="177">
        <v>2</v>
      </c>
      <c r="GM8" s="177" t="s">
        <v>14</v>
      </c>
      <c r="GN8" s="177" t="s">
        <v>14</v>
      </c>
      <c r="GO8" s="174">
        <v>44355</v>
      </c>
      <c r="GP8" s="184" t="s">
        <v>4103</v>
      </c>
      <c r="GQ8" s="184">
        <v>2</v>
      </c>
      <c r="GR8" s="184" t="s">
        <v>3571</v>
      </c>
      <c r="GS8" s="184" t="s">
        <v>21</v>
      </c>
      <c r="GT8" s="184">
        <v>2</v>
      </c>
      <c r="GU8" s="184" t="s">
        <v>14</v>
      </c>
      <c r="GV8" s="184" t="s">
        <v>14</v>
      </c>
      <c r="GW8" s="185">
        <v>44355</v>
      </c>
      <c r="GX8" s="183" t="s">
        <v>4108</v>
      </c>
      <c r="GY8" s="177">
        <v>0</v>
      </c>
      <c r="GZ8" s="177" t="s">
        <v>3571</v>
      </c>
      <c r="HA8" s="177" t="s">
        <v>21</v>
      </c>
      <c r="HB8" s="177">
        <v>2</v>
      </c>
      <c r="HC8" s="177" t="s">
        <v>14</v>
      </c>
      <c r="HD8" s="177" t="s">
        <v>14</v>
      </c>
      <c r="HE8" s="174">
        <v>44355</v>
      </c>
      <c r="HF8" s="184" t="s">
        <v>4102</v>
      </c>
      <c r="HG8" s="184">
        <v>2</v>
      </c>
      <c r="HH8" s="184" t="s">
        <v>3571</v>
      </c>
      <c r="HI8" s="184" t="s">
        <v>21</v>
      </c>
      <c r="HJ8" s="184">
        <v>2</v>
      </c>
      <c r="HK8" s="184" t="s">
        <v>14</v>
      </c>
      <c r="HL8" s="184" t="s">
        <v>14</v>
      </c>
      <c r="HM8" s="185">
        <v>44355</v>
      </c>
      <c r="HN8" s="183" t="s">
        <v>4106</v>
      </c>
      <c r="HO8" s="177">
        <v>3</v>
      </c>
      <c r="HP8" s="177" t="s">
        <v>3571</v>
      </c>
      <c r="HQ8" s="177" t="s">
        <v>21</v>
      </c>
      <c r="HR8" s="177">
        <v>2</v>
      </c>
      <c r="HS8" s="177" t="s">
        <v>14</v>
      </c>
      <c r="HT8" s="177" t="s">
        <v>14</v>
      </c>
      <c r="HU8" s="174">
        <v>44355</v>
      </c>
      <c r="HV8" s="184" t="s">
        <v>4104</v>
      </c>
      <c r="HW8" s="184">
        <v>0</v>
      </c>
      <c r="HX8" s="184" t="s">
        <v>3571</v>
      </c>
      <c r="HY8" s="184" t="s">
        <v>21</v>
      </c>
      <c r="HZ8" s="184">
        <v>2</v>
      </c>
      <c r="IA8" s="184" t="s">
        <v>14</v>
      </c>
      <c r="IB8" s="184" t="s">
        <v>14</v>
      </c>
      <c r="IC8" s="185">
        <v>44355</v>
      </c>
      <c r="ID8" s="183" t="s">
        <v>4105</v>
      </c>
      <c r="IE8" s="177">
        <v>0</v>
      </c>
      <c r="IF8" s="177" t="s">
        <v>3571</v>
      </c>
      <c r="IG8" s="177" t="s">
        <v>21</v>
      </c>
      <c r="IH8" s="177">
        <v>2</v>
      </c>
      <c r="II8" s="177" t="s">
        <v>14</v>
      </c>
      <c r="IJ8" s="177" t="s">
        <v>14</v>
      </c>
      <c r="IK8" s="174">
        <v>44355</v>
      </c>
      <c r="IL8" s="184" t="s">
        <v>4368</v>
      </c>
      <c r="IM8" s="184">
        <v>2</v>
      </c>
      <c r="IN8" s="184" t="s">
        <v>3571</v>
      </c>
      <c r="IO8" s="184" t="s">
        <v>21</v>
      </c>
      <c r="IP8" s="184">
        <v>2</v>
      </c>
      <c r="IQ8" s="184" t="s">
        <v>14</v>
      </c>
      <c r="IR8" s="184" t="s">
        <v>14</v>
      </c>
      <c r="IS8" s="185">
        <v>44357</v>
      </c>
    </row>
    <row r="9" spans="1:253" s="179" customFormat="1" ht="12.75" customHeight="1" x14ac:dyDescent="0.25">
      <c r="A9" s="179" t="s">
        <v>548</v>
      </c>
      <c r="B9" s="179" t="s">
        <v>7471</v>
      </c>
      <c r="C9" s="179" t="s">
        <v>549</v>
      </c>
      <c r="D9" s="179" t="s">
        <v>550</v>
      </c>
      <c r="E9" s="179" t="s">
        <v>6933</v>
      </c>
      <c r="F9" s="179" t="s">
        <v>1442</v>
      </c>
      <c r="G9" s="172">
        <v>210147000</v>
      </c>
      <c r="H9" s="173" t="s">
        <v>1439</v>
      </c>
      <c r="I9" s="173" t="s">
        <v>21</v>
      </c>
      <c r="J9" s="173">
        <v>2</v>
      </c>
      <c r="K9" s="173" t="s">
        <v>1441</v>
      </c>
      <c r="L9" s="173" t="s">
        <v>1440</v>
      </c>
      <c r="M9" s="174">
        <v>43798</v>
      </c>
      <c r="N9" s="183" t="s">
        <v>1438</v>
      </c>
      <c r="O9" s="175">
        <v>224274</v>
      </c>
      <c r="P9" s="175" t="s">
        <v>1435</v>
      </c>
      <c r="Q9" s="175" t="s">
        <v>21</v>
      </c>
      <c r="R9" s="175">
        <v>2</v>
      </c>
      <c r="S9" s="175" t="s">
        <v>1437</v>
      </c>
      <c r="T9" s="175" t="s">
        <v>1436</v>
      </c>
      <c r="U9" s="176">
        <v>43798</v>
      </c>
      <c r="V9" s="183" t="s">
        <v>2968</v>
      </c>
      <c r="W9" s="173">
        <v>1495000</v>
      </c>
      <c r="X9" s="173" t="s">
        <v>2965</v>
      </c>
      <c r="Y9" s="173" t="s">
        <v>59</v>
      </c>
      <c r="Z9" s="173">
        <v>3</v>
      </c>
      <c r="AA9" s="173" t="s">
        <v>2967</v>
      </c>
      <c r="AB9" s="173" t="s">
        <v>2966</v>
      </c>
      <c r="AC9" s="174">
        <v>44225</v>
      </c>
      <c r="AD9" s="183" t="s">
        <v>2972</v>
      </c>
      <c r="AE9" s="181">
        <v>889000</v>
      </c>
      <c r="AF9" s="181" t="s">
        <v>2969</v>
      </c>
      <c r="AG9" s="181" t="s">
        <v>59</v>
      </c>
      <c r="AH9" s="181">
        <v>3</v>
      </c>
      <c r="AI9" s="181" t="s">
        <v>2971</v>
      </c>
      <c r="AJ9" s="181" t="s">
        <v>2970</v>
      </c>
      <c r="AK9" s="182">
        <v>44225</v>
      </c>
      <c r="AL9" s="183" t="s">
        <v>2976</v>
      </c>
      <c r="AM9" s="173">
        <v>490000</v>
      </c>
      <c r="AN9" s="173" t="s">
        <v>2973</v>
      </c>
      <c r="AO9" s="173" t="s">
        <v>21</v>
      </c>
      <c r="AP9" s="173">
        <v>2</v>
      </c>
      <c r="AQ9" s="173" t="s">
        <v>2975</v>
      </c>
      <c r="AR9" s="173" t="s">
        <v>2974</v>
      </c>
      <c r="AS9" s="174">
        <v>44225</v>
      </c>
      <c r="AT9" s="184" t="s">
        <v>555</v>
      </c>
      <c r="AU9" s="181" t="s">
        <v>14</v>
      </c>
      <c r="AV9" s="181">
        <v>0</v>
      </c>
      <c r="AW9" s="181" t="s">
        <v>21</v>
      </c>
      <c r="AX9" s="181">
        <v>2</v>
      </c>
      <c r="AY9" s="181" t="s">
        <v>553</v>
      </c>
      <c r="AZ9" s="181">
        <v>0</v>
      </c>
      <c r="BA9" s="182">
        <v>43511</v>
      </c>
      <c r="BB9" s="183" t="s">
        <v>554</v>
      </c>
      <c r="BC9" s="173" t="s">
        <v>14</v>
      </c>
      <c r="BD9" s="173">
        <v>0</v>
      </c>
      <c r="BE9" s="173" t="s">
        <v>21</v>
      </c>
      <c r="BF9" s="173">
        <v>2</v>
      </c>
      <c r="BG9" s="173" t="s">
        <v>553</v>
      </c>
      <c r="BH9" s="173">
        <v>0</v>
      </c>
      <c r="BI9" s="174">
        <v>43511</v>
      </c>
      <c r="BJ9" s="184" t="s">
        <v>2148</v>
      </c>
      <c r="BK9" s="184">
        <v>0</v>
      </c>
      <c r="BL9" s="184" t="s">
        <v>2145</v>
      </c>
      <c r="BM9" s="184" t="s">
        <v>59</v>
      </c>
      <c r="BN9" s="184">
        <v>3</v>
      </c>
      <c r="BO9" s="184" t="s">
        <v>2146</v>
      </c>
      <c r="BP9" s="181" t="s">
        <v>2024</v>
      </c>
      <c r="BQ9" s="185">
        <v>44110</v>
      </c>
      <c r="BR9" s="183" t="s">
        <v>1642</v>
      </c>
      <c r="BS9" s="177" t="s">
        <v>14</v>
      </c>
      <c r="BT9" s="177" t="s">
        <v>14</v>
      </c>
      <c r="BU9" s="177" t="s">
        <v>14</v>
      </c>
      <c r="BV9" s="177" t="s">
        <v>14</v>
      </c>
      <c r="BW9" s="177" t="s">
        <v>1641</v>
      </c>
      <c r="BX9" s="177" t="s">
        <v>14</v>
      </c>
      <c r="BY9" s="174">
        <v>43867</v>
      </c>
      <c r="BZ9" s="184" t="s">
        <v>1643</v>
      </c>
      <c r="CA9" s="184" t="s">
        <v>14</v>
      </c>
      <c r="CB9" s="184" t="s">
        <v>14</v>
      </c>
      <c r="CC9" s="184" t="s">
        <v>14</v>
      </c>
      <c r="CD9" s="184" t="s">
        <v>14</v>
      </c>
      <c r="CE9" s="184" t="s">
        <v>1641</v>
      </c>
      <c r="CF9" s="184" t="s">
        <v>14</v>
      </c>
      <c r="CG9" s="185">
        <v>43867</v>
      </c>
      <c r="CH9" s="183" t="s">
        <v>7778</v>
      </c>
      <c r="CI9" s="184" t="e">
        <v>#N/A</v>
      </c>
      <c r="CJ9" s="184" t="e">
        <v>#N/A</v>
      </c>
      <c r="CK9" s="184" t="e">
        <v>#N/A</v>
      </c>
      <c r="CL9" s="184" t="e">
        <v>#N/A</v>
      </c>
      <c r="CM9" s="184" t="e">
        <v>#N/A</v>
      </c>
      <c r="CN9" s="184" t="e">
        <v>#N/A</v>
      </c>
      <c r="CO9" s="186" t="e">
        <v>#N/A</v>
      </c>
      <c r="CP9" s="184" t="s">
        <v>1644</v>
      </c>
      <c r="CQ9" s="177" t="s">
        <v>14</v>
      </c>
      <c r="CR9" s="177" t="s">
        <v>14</v>
      </c>
      <c r="CS9" s="177" t="s">
        <v>14</v>
      </c>
      <c r="CT9" s="177" t="s">
        <v>14</v>
      </c>
      <c r="CU9" s="177" t="s">
        <v>1641</v>
      </c>
      <c r="CV9" s="177" t="s">
        <v>14</v>
      </c>
      <c r="CW9" s="174">
        <v>43867</v>
      </c>
      <c r="CX9" s="184" t="s">
        <v>2979</v>
      </c>
      <c r="CY9" s="181">
        <v>490000</v>
      </c>
      <c r="CZ9" s="181" t="s">
        <v>2977</v>
      </c>
      <c r="DA9" s="181" t="s">
        <v>21</v>
      </c>
      <c r="DB9" s="181">
        <v>2</v>
      </c>
      <c r="DC9" s="181" t="s">
        <v>2984</v>
      </c>
      <c r="DD9" s="181" t="s">
        <v>2978</v>
      </c>
      <c r="DE9" s="187">
        <v>44225</v>
      </c>
      <c r="DF9" s="183" t="s">
        <v>2981</v>
      </c>
      <c r="DG9" s="173">
        <v>606000</v>
      </c>
      <c r="DH9" s="177" t="s">
        <v>2977</v>
      </c>
      <c r="DI9" s="177" t="s">
        <v>59</v>
      </c>
      <c r="DJ9" s="177">
        <v>3</v>
      </c>
      <c r="DK9" s="177" t="s">
        <v>2980</v>
      </c>
      <c r="DL9" s="177" t="s">
        <v>2978</v>
      </c>
      <c r="DM9" s="174">
        <v>44225</v>
      </c>
      <c r="DN9" s="184" t="s">
        <v>2983</v>
      </c>
      <c r="DO9" s="181">
        <v>399000</v>
      </c>
      <c r="DP9" s="184" t="s">
        <v>2977</v>
      </c>
      <c r="DQ9" s="184" t="s">
        <v>59</v>
      </c>
      <c r="DR9" s="184">
        <v>3</v>
      </c>
      <c r="DS9" s="184" t="s">
        <v>2982</v>
      </c>
      <c r="DT9" s="184" t="s">
        <v>2978</v>
      </c>
      <c r="DU9" s="185">
        <v>44225</v>
      </c>
      <c r="DV9" s="183" t="s">
        <v>2985</v>
      </c>
      <c r="DW9" s="173">
        <v>490000</v>
      </c>
      <c r="DX9" s="177" t="s">
        <v>2977</v>
      </c>
      <c r="DY9" s="177" t="s">
        <v>21</v>
      </c>
      <c r="DZ9" s="177">
        <v>2</v>
      </c>
      <c r="EA9" s="177" t="s">
        <v>2984</v>
      </c>
      <c r="EB9" s="177" t="s">
        <v>2978</v>
      </c>
      <c r="EC9" s="174">
        <v>44225</v>
      </c>
      <c r="ED9" s="184" t="s">
        <v>2987</v>
      </c>
      <c r="EE9" s="181">
        <v>0</v>
      </c>
      <c r="EF9" s="184" t="s">
        <v>14</v>
      </c>
      <c r="EG9" s="184" t="s">
        <v>59</v>
      </c>
      <c r="EH9" s="184">
        <v>3</v>
      </c>
      <c r="EI9" s="184" t="s">
        <v>2986</v>
      </c>
      <c r="EJ9" s="184" t="s">
        <v>14</v>
      </c>
      <c r="EK9" s="185">
        <v>44225</v>
      </c>
      <c r="EL9" s="183" t="s">
        <v>2988</v>
      </c>
      <c r="EM9" s="173">
        <v>0</v>
      </c>
      <c r="EN9" s="177" t="s">
        <v>14</v>
      </c>
      <c r="EO9" s="177" t="s">
        <v>59</v>
      </c>
      <c r="EP9" s="177">
        <v>3</v>
      </c>
      <c r="EQ9" s="177" t="s">
        <v>2986</v>
      </c>
      <c r="ER9" s="177" t="s">
        <v>14</v>
      </c>
      <c r="ES9" s="174">
        <v>44225</v>
      </c>
      <c r="ET9" s="184" t="s">
        <v>2147</v>
      </c>
      <c r="EU9" s="184">
        <v>0</v>
      </c>
      <c r="EV9" s="184" t="s">
        <v>2145</v>
      </c>
      <c r="EW9" s="184" t="s">
        <v>59</v>
      </c>
      <c r="EX9" s="184">
        <v>3</v>
      </c>
      <c r="EY9" s="184" t="s">
        <v>2146</v>
      </c>
      <c r="EZ9" s="184" t="s">
        <v>2024</v>
      </c>
      <c r="FA9" s="185">
        <v>44110</v>
      </c>
      <c r="FB9" s="183" t="s">
        <v>552</v>
      </c>
      <c r="FC9" s="177">
        <v>2</v>
      </c>
      <c r="FD9" s="177">
        <v>0</v>
      </c>
      <c r="FE9" s="177" t="s">
        <v>21</v>
      </c>
      <c r="FF9" s="177">
        <v>2</v>
      </c>
      <c r="FG9" s="177" t="s">
        <v>551</v>
      </c>
      <c r="FH9" s="177">
        <v>0</v>
      </c>
      <c r="FI9" s="174">
        <v>43511</v>
      </c>
      <c r="FJ9" s="183" t="s">
        <v>556</v>
      </c>
      <c r="FK9" s="184" t="s">
        <v>14</v>
      </c>
      <c r="FL9" s="184">
        <v>0</v>
      </c>
      <c r="FM9" s="184" t="s">
        <v>21</v>
      </c>
      <c r="FN9" s="184">
        <v>2</v>
      </c>
      <c r="FO9" s="184">
        <v>0</v>
      </c>
      <c r="FP9" s="181">
        <v>0</v>
      </c>
      <c r="FQ9" s="182">
        <v>43511</v>
      </c>
      <c r="FR9" s="183" t="s">
        <v>557</v>
      </c>
      <c r="FS9" s="177" t="s">
        <v>14</v>
      </c>
      <c r="FT9" s="177">
        <v>0</v>
      </c>
      <c r="FU9" s="177" t="s">
        <v>21</v>
      </c>
      <c r="FV9" s="177">
        <v>2</v>
      </c>
      <c r="FW9" s="177">
        <v>0</v>
      </c>
      <c r="FX9" s="177">
        <v>0</v>
      </c>
      <c r="FY9" s="174">
        <v>43511</v>
      </c>
      <c r="FZ9" s="184" t="s">
        <v>4514</v>
      </c>
      <c r="GA9" s="184">
        <v>0</v>
      </c>
      <c r="GB9" s="184" t="s">
        <v>3571</v>
      </c>
      <c r="GC9" s="184" t="s">
        <v>21</v>
      </c>
      <c r="GD9" s="184">
        <v>2</v>
      </c>
      <c r="GE9" s="184" t="s">
        <v>14</v>
      </c>
      <c r="GF9" s="184" t="s">
        <v>14</v>
      </c>
      <c r="GG9" s="185">
        <v>44358</v>
      </c>
      <c r="GH9" s="183" t="s">
        <v>4520</v>
      </c>
      <c r="GI9" s="177">
        <v>0</v>
      </c>
      <c r="GJ9" s="177" t="s">
        <v>3571</v>
      </c>
      <c r="GK9" s="177" t="s">
        <v>21</v>
      </c>
      <c r="GL9" s="177">
        <v>2</v>
      </c>
      <c r="GM9" s="177" t="s">
        <v>14</v>
      </c>
      <c r="GN9" s="177" t="s">
        <v>14</v>
      </c>
      <c r="GO9" s="174">
        <v>44358</v>
      </c>
      <c r="GP9" s="184" t="s">
        <v>4515</v>
      </c>
      <c r="GQ9" s="184">
        <v>1</v>
      </c>
      <c r="GR9" s="184" t="s">
        <v>3571</v>
      </c>
      <c r="GS9" s="184" t="s">
        <v>21</v>
      </c>
      <c r="GT9" s="184">
        <v>2</v>
      </c>
      <c r="GU9" s="184" t="s">
        <v>14</v>
      </c>
      <c r="GV9" s="184" t="s">
        <v>14</v>
      </c>
      <c r="GW9" s="185">
        <v>44358</v>
      </c>
      <c r="GX9" s="183" t="s">
        <v>4521</v>
      </c>
      <c r="GY9" s="177">
        <v>0</v>
      </c>
      <c r="GZ9" s="177" t="s">
        <v>3571</v>
      </c>
      <c r="HA9" s="177" t="s">
        <v>21</v>
      </c>
      <c r="HB9" s="177">
        <v>2</v>
      </c>
      <c r="HC9" s="177" t="s">
        <v>14</v>
      </c>
      <c r="HD9" s="177" t="s">
        <v>14</v>
      </c>
      <c r="HE9" s="174">
        <v>44358</v>
      </c>
      <c r="HF9" s="184" t="s">
        <v>4513</v>
      </c>
      <c r="HG9" s="184">
        <v>0</v>
      </c>
      <c r="HH9" s="184" t="s">
        <v>3571</v>
      </c>
      <c r="HI9" s="184" t="s">
        <v>21</v>
      </c>
      <c r="HJ9" s="184">
        <v>2</v>
      </c>
      <c r="HK9" s="184" t="s">
        <v>14</v>
      </c>
      <c r="HL9" s="184" t="s">
        <v>14</v>
      </c>
      <c r="HM9" s="185">
        <v>44358</v>
      </c>
      <c r="HN9" s="183" t="s">
        <v>4519</v>
      </c>
      <c r="HO9" s="177">
        <v>2</v>
      </c>
      <c r="HP9" s="177" t="s">
        <v>3571</v>
      </c>
      <c r="HQ9" s="177" t="s">
        <v>21</v>
      </c>
      <c r="HR9" s="177">
        <v>2</v>
      </c>
      <c r="HS9" s="177" t="s">
        <v>14</v>
      </c>
      <c r="HT9" s="177" t="s">
        <v>14</v>
      </c>
      <c r="HU9" s="174">
        <v>44358</v>
      </c>
      <c r="HV9" s="184" t="s">
        <v>4516</v>
      </c>
      <c r="HW9" s="184">
        <v>1</v>
      </c>
      <c r="HX9" s="184" t="s">
        <v>3571</v>
      </c>
      <c r="HY9" s="184" t="s">
        <v>21</v>
      </c>
      <c r="HZ9" s="184">
        <v>2</v>
      </c>
      <c r="IA9" s="184" t="s">
        <v>14</v>
      </c>
      <c r="IB9" s="184" t="s">
        <v>14</v>
      </c>
      <c r="IC9" s="185">
        <v>44358</v>
      </c>
      <c r="ID9" s="183" t="s">
        <v>4518</v>
      </c>
      <c r="IE9" s="177">
        <v>0</v>
      </c>
      <c r="IF9" s="177" t="s">
        <v>3571</v>
      </c>
      <c r="IG9" s="177" t="s">
        <v>21</v>
      </c>
      <c r="IH9" s="177">
        <v>2</v>
      </c>
      <c r="II9" s="177" t="s">
        <v>14</v>
      </c>
      <c r="IJ9" s="177" t="s">
        <v>14</v>
      </c>
      <c r="IK9" s="174">
        <v>44358</v>
      </c>
      <c r="IL9" s="184" t="s">
        <v>4517</v>
      </c>
      <c r="IM9" s="184">
        <v>1</v>
      </c>
      <c r="IN9" s="184" t="s">
        <v>3571</v>
      </c>
      <c r="IO9" s="184" t="s">
        <v>21</v>
      </c>
      <c r="IP9" s="184">
        <v>2</v>
      </c>
      <c r="IQ9" s="184" t="s">
        <v>14</v>
      </c>
      <c r="IR9" s="184" t="s">
        <v>14</v>
      </c>
      <c r="IS9" s="185">
        <v>44358</v>
      </c>
    </row>
    <row r="10" spans="1:253" s="179" customFormat="1" ht="12.75" customHeight="1" x14ac:dyDescent="0.25">
      <c r="A10" s="179" t="s">
        <v>252</v>
      </c>
      <c r="B10" s="179" t="s">
        <v>7458</v>
      </c>
      <c r="C10" s="179" t="s">
        <v>253</v>
      </c>
      <c r="D10" s="179" t="s">
        <v>254</v>
      </c>
      <c r="E10" s="179" t="s">
        <v>6942</v>
      </c>
      <c r="F10" s="179" t="s">
        <v>2510</v>
      </c>
      <c r="G10" s="172">
        <v>4900000</v>
      </c>
      <c r="H10" s="173" t="s">
        <v>2261</v>
      </c>
      <c r="I10" s="173" t="s">
        <v>21</v>
      </c>
      <c r="J10" s="173">
        <v>2</v>
      </c>
      <c r="K10" s="173" t="s">
        <v>2508</v>
      </c>
      <c r="L10" s="173" t="s">
        <v>2262</v>
      </c>
      <c r="M10" s="174">
        <v>44187</v>
      </c>
      <c r="N10" s="183" t="s">
        <v>263</v>
      </c>
      <c r="O10" s="175">
        <v>623000</v>
      </c>
      <c r="P10" s="175" t="s">
        <v>260</v>
      </c>
      <c r="Q10" s="175" t="s">
        <v>41</v>
      </c>
      <c r="R10" s="175">
        <v>1</v>
      </c>
      <c r="S10" s="175" t="s">
        <v>262</v>
      </c>
      <c r="T10" s="175" t="s">
        <v>261</v>
      </c>
      <c r="U10" s="176">
        <v>43508</v>
      </c>
      <c r="V10" s="183" t="s">
        <v>2509</v>
      </c>
      <c r="W10" s="173">
        <v>4900000</v>
      </c>
      <c r="X10" s="173" t="s">
        <v>2261</v>
      </c>
      <c r="Y10" s="173" t="s">
        <v>59</v>
      </c>
      <c r="Z10" s="173">
        <v>3</v>
      </c>
      <c r="AA10" s="173" t="s">
        <v>2508</v>
      </c>
      <c r="AB10" s="173" t="s">
        <v>2262</v>
      </c>
      <c r="AC10" s="174">
        <v>44187</v>
      </c>
      <c r="AD10" s="183" t="s">
        <v>2507</v>
      </c>
      <c r="AE10" s="181">
        <v>4900000</v>
      </c>
      <c r="AF10" s="181" t="s">
        <v>2261</v>
      </c>
      <c r="AG10" s="181" t="s">
        <v>59</v>
      </c>
      <c r="AH10" s="181">
        <v>3</v>
      </c>
      <c r="AI10" s="181" t="s">
        <v>2506</v>
      </c>
      <c r="AJ10" s="181" t="s">
        <v>2262</v>
      </c>
      <c r="AK10" s="182">
        <v>44187</v>
      </c>
      <c r="AL10" s="183" t="s">
        <v>6580</v>
      </c>
      <c r="AM10" s="173">
        <v>1557000</v>
      </c>
      <c r="AN10" s="173" t="s">
        <v>6577</v>
      </c>
      <c r="AO10" s="173" t="s">
        <v>41</v>
      </c>
      <c r="AP10" s="173">
        <v>1</v>
      </c>
      <c r="AQ10" s="173" t="s">
        <v>6579</v>
      </c>
      <c r="AR10" s="173" t="s">
        <v>6578</v>
      </c>
      <c r="AS10" s="174">
        <v>44467</v>
      </c>
      <c r="AT10" s="184" t="s">
        <v>259</v>
      </c>
      <c r="AU10" s="181" t="s">
        <v>14</v>
      </c>
      <c r="AV10" s="181">
        <v>0</v>
      </c>
      <c r="AW10" s="181" t="s">
        <v>14</v>
      </c>
      <c r="AX10" s="181" t="s">
        <v>14</v>
      </c>
      <c r="AY10" s="181" t="s">
        <v>255</v>
      </c>
      <c r="AZ10" s="181">
        <v>0</v>
      </c>
      <c r="BA10" s="182">
        <v>43508</v>
      </c>
      <c r="BB10" s="183" t="s">
        <v>881</v>
      </c>
      <c r="BC10" s="173" t="s">
        <v>14</v>
      </c>
      <c r="BD10" s="173">
        <v>0</v>
      </c>
      <c r="BE10" s="173" t="s">
        <v>21</v>
      </c>
      <c r="BF10" s="173">
        <v>2</v>
      </c>
      <c r="BG10" s="173" t="s">
        <v>880</v>
      </c>
      <c r="BH10" s="173">
        <v>0</v>
      </c>
      <c r="BI10" s="174">
        <v>43522</v>
      </c>
      <c r="BJ10" s="184" t="s">
        <v>6583</v>
      </c>
      <c r="BK10" s="184">
        <v>708</v>
      </c>
      <c r="BL10" s="184" t="s">
        <v>6581</v>
      </c>
      <c r="BM10" s="184" t="s">
        <v>41</v>
      </c>
      <c r="BN10" s="184">
        <v>1</v>
      </c>
      <c r="BO10" s="184" t="s">
        <v>6582</v>
      </c>
      <c r="BP10" s="181" t="s">
        <v>3367</v>
      </c>
      <c r="BQ10" s="185">
        <v>44467</v>
      </c>
      <c r="BR10" s="183" t="s">
        <v>256</v>
      </c>
      <c r="BS10" s="177" t="s">
        <v>14</v>
      </c>
      <c r="BT10" s="177">
        <v>0</v>
      </c>
      <c r="BU10" s="177" t="s">
        <v>14</v>
      </c>
      <c r="BV10" s="177" t="s">
        <v>14</v>
      </c>
      <c r="BW10" s="177" t="s">
        <v>255</v>
      </c>
      <c r="BX10" s="177">
        <v>0</v>
      </c>
      <c r="BY10" s="174">
        <v>43508</v>
      </c>
      <c r="BZ10" s="184" t="s">
        <v>257</v>
      </c>
      <c r="CA10" s="184" t="s">
        <v>14</v>
      </c>
      <c r="CB10" s="184">
        <v>0</v>
      </c>
      <c r="CC10" s="184" t="s">
        <v>14</v>
      </c>
      <c r="CD10" s="184" t="s">
        <v>14</v>
      </c>
      <c r="CE10" s="184" t="s">
        <v>255</v>
      </c>
      <c r="CF10" s="184">
        <v>0</v>
      </c>
      <c r="CG10" s="185">
        <v>43508</v>
      </c>
      <c r="CH10" s="183" t="s">
        <v>7779</v>
      </c>
      <c r="CI10" s="184" t="e">
        <v>#N/A</v>
      </c>
      <c r="CJ10" s="184" t="e">
        <v>#N/A</v>
      </c>
      <c r="CK10" s="184" t="e">
        <v>#N/A</v>
      </c>
      <c r="CL10" s="184" t="e">
        <v>#N/A</v>
      </c>
      <c r="CM10" s="184" t="e">
        <v>#N/A</v>
      </c>
      <c r="CN10" s="184" t="e">
        <v>#N/A</v>
      </c>
      <c r="CO10" s="186" t="e">
        <v>#N/A</v>
      </c>
      <c r="CP10" s="184" t="s">
        <v>258</v>
      </c>
      <c r="CQ10" s="177" t="s">
        <v>14</v>
      </c>
      <c r="CR10" s="177">
        <v>0</v>
      </c>
      <c r="CS10" s="177" t="s">
        <v>14</v>
      </c>
      <c r="CT10" s="177" t="s">
        <v>14</v>
      </c>
      <c r="CU10" s="177" t="s">
        <v>255</v>
      </c>
      <c r="CV10" s="177">
        <v>0</v>
      </c>
      <c r="CW10" s="174">
        <v>43508</v>
      </c>
      <c r="CX10" s="184" t="s">
        <v>2267</v>
      </c>
      <c r="CY10" s="181">
        <v>2800000</v>
      </c>
      <c r="CZ10" s="181" t="s">
        <v>2261</v>
      </c>
      <c r="DA10" s="181" t="s">
        <v>59</v>
      </c>
      <c r="DB10" s="181">
        <v>3</v>
      </c>
      <c r="DC10" s="181" t="s">
        <v>2263</v>
      </c>
      <c r="DD10" s="181" t="s">
        <v>2262</v>
      </c>
      <c r="DE10" s="187">
        <v>44131</v>
      </c>
      <c r="DF10" s="183" t="s">
        <v>2265</v>
      </c>
      <c r="DG10" s="173">
        <v>0</v>
      </c>
      <c r="DH10" s="177" t="s">
        <v>2261</v>
      </c>
      <c r="DI10" s="177" t="s">
        <v>59</v>
      </c>
      <c r="DJ10" s="177">
        <v>3</v>
      </c>
      <c r="DK10" s="177" t="s">
        <v>2263</v>
      </c>
      <c r="DL10" s="177" t="s">
        <v>2262</v>
      </c>
      <c r="DM10" s="174">
        <v>44131</v>
      </c>
      <c r="DN10" s="184" t="s">
        <v>2269</v>
      </c>
      <c r="DO10" s="181">
        <v>2100000</v>
      </c>
      <c r="DP10" s="184" t="s">
        <v>2261</v>
      </c>
      <c r="DQ10" s="184" t="s">
        <v>59</v>
      </c>
      <c r="DR10" s="184">
        <v>3</v>
      </c>
      <c r="DS10" s="184" t="s">
        <v>2263</v>
      </c>
      <c r="DT10" s="184" t="s">
        <v>2262</v>
      </c>
      <c r="DU10" s="185">
        <v>44131</v>
      </c>
      <c r="DV10" s="183" t="s">
        <v>2266</v>
      </c>
      <c r="DW10" s="173">
        <v>900000</v>
      </c>
      <c r="DX10" s="177" t="s">
        <v>2261</v>
      </c>
      <c r="DY10" s="177" t="s">
        <v>59</v>
      </c>
      <c r="DZ10" s="177">
        <v>3</v>
      </c>
      <c r="EA10" s="177" t="s">
        <v>2263</v>
      </c>
      <c r="EB10" s="177" t="s">
        <v>2262</v>
      </c>
      <c r="EC10" s="174">
        <v>44131</v>
      </c>
      <c r="ED10" s="184" t="s">
        <v>2268</v>
      </c>
      <c r="EE10" s="181">
        <v>1900000</v>
      </c>
      <c r="EF10" s="184" t="s">
        <v>2261</v>
      </c>
      <c r="EG10" s="184" t="s">
        <v>59</v>
      </c>
      <c r="EH10" s="184">
        <v>3</v>
      </c>
      <c r="EI10" s="184" t="s">
        <v>2263</v>
      </c>
      <c r="EJ10" s="184" t="s">
        <v>2262</v>
      </c>
      <c r="EK10" s="185">
        <v>44131</v>
      </c>
      <c r="EL10" s="183" t="s">
        <v>2264</v>
      </c>
      <c r="EM10" s="173">
        <v>0</v>
      </c>
      <c r="EN10" s="177" t="s">
        <v>2261</v>
      </c>
      <c r="EO10" s="177" t="s">
        <v>59</v>
      </c>
      <c r="EP10" s="177">
        <v>3</v>
      </c>
      <c r="EQ10" s="177" t="s">
        <v>2263</v>
      </c>
      <c r="ER10" s="177" t="s">
        <v>2262</v>
      </c>
      <c r="ES10" s="174">
        <v>44131</v>
      </c>
      <c r="ET10" s="184" t="s">
        <v>3357</v>
      </c>
      <c r="EU10" s="184">
        <v>310</v>
      </c>
      <c r="EV10" s="184" t="s">
        <v>3285</v>
      </c>
      <c r="EW10" s="184" t="s">
        <v>59</v>
      </c>
      <c r="EX10" s="184">
        <v>3</v>
      </c>
      <c r="EY10" s="184" t="s">
        <v>3356</v>
      </c>
      <c r="EZ10" s="184" t="s">
        <v>712</v>
      </c>
      <c r="FA10" s="185">
        <v>44281</v>
      </c>
      <c r="FB10" s="183" t="s">
        <v>1794</v>
      </c>
      <c r="FC10" s="177">
        <v>5</v>
      </c>
      <c r="FD10" s="177" t="s">
        <v>1791</v>
      </c>
      <c r="FE10" s="177" t="s">
        <v>21</v>
      </c>
      <c r="FF10" s="177">
        <v>2</v>
      </c>
      <c r="FG10" s="177" t="s">
        <v>1793</v>
      </c>
      <c r="FH10" s="177" t="s">
        <v>1792</v>
      </c>
      <c r="FI10" s="174">
        <v>43920</v>
      </c>
      <c r="FJ10" s="183" t="s">
        <v>264</v>
      </c>
      <c r="FK10" s="184" t="s">
        <v>14</v>
      </c>
      <c r="FL10" s="184">
        <v>0</v>
      </c>
      <c r="FM10" s="184" t="s">
        <v>14</v>
      </c>
      <c r="FN10" s="184" t="s">
        <v>14</v>
      </c>
      <c r="FO10" s="184" t="s">
        <v>255</v>
      </c>
      <c r="FP10" s="181">
        <v>0</v>
      </c>
      <c r="FQ10" s="182">
        <v>43508</v>
      </c>
      <c r="FR10" s="183" t="s">
        <v>265</v>
      </c>
      <c r="FS10" s="177" t="s">
        <v>14</v>
      </c>
      <c r="FT10" s="177">
        <v>0</v>
      </c>
      <c r="FU10" s="177" t="s">
        <v>14</v>
      </c>
      <c r="FV10" s="177" t="s">
        <v>14</v>
      </c>
      <c r="FW10" s="177" t="s">
        <v>255</v>
      </c>
      <c r="FX10" s="177">
        <v>0</v>
      </c>
      <c r="FY10" s="174">
        <v>43508</v>
      </c>
      <c r="FZ10" s="184" t="s">
        <v>4110</v>
      </c>
      <c r="GA10" s="184">
        <v>1</v>
      </c>
      <c r="GB10" s="184" t="s">
        <v>3571</v>
      </c>
      <c r="GC10" s="184" t="s">
        <v>21</v>
      </c>
      <c r="GD10" s="184">
        <v>2</v>
      </c>
      <c r="GE10" s="184" t="s">
        <v>14</v>
      </c>
      <c r="GF10" s="184" t="s">
        <v>14</v>
      </c>
      <c r="GG10" s="185">
        <v>44355</v>
      </c>
      <c r="GH10" s="183" t="s">
        <v>4116</v>
      </c>
      <c r="GI10" s="177">
        <v>3</v>
      </c>
      <c r="GJ10" s="177" t="s">
        <v>3571</v>
      </c>
      <c r="GK10" s="177" t="s">
        <v>21</v>
      </c>
      <c r="GL10" s="177">
        <v>2</v>
      </c>
      <c r="GM10" s="177" t="s">
        <v>14</v>
      </c>
      <c r="GN10" s="177" t="s">
        <v>14</v>
      </c>
      <c r="GO10" s="174">
        <v>44355</v>
      </c>
      <c r="GP10" s="184" t="s">
        <v>4111</v>
      </c>
      <c r="GQ10" s="184">
        <v>2</v>
      </c>
      <c r="GR10" s="184" t="s">
        <v>3571</v>
      </c>
      <c r="GS10" s="184" t="s">
        <v>21</v>
      </c>
      <c r="GT10" s="184">
        <v>2</v>
      </c>
      <c r="GU10" s="184" t="s">
        <v>14</v>
      </c>
      <c r="GV10" s="184" t="s">
        <v>14</v>
      </c>
      <c r="GW10" s="185">
        <v>44355</v>
      </c>
      <c r="GX10" s="183" t="s">
        <v>4117</v>
      </c>
      <c r="GY10" s="177">
        <v>2</v>
      </c>
      <c r="GZ10" s="177" t="s">
        <v>3571</v>
      </c>
      <c r="HA10" s="177" t="s">
        <v>21</v>
      </c>
      <c r="HB10" s="177">
        <v>2</v>
      </c>
      <c r="HC10" s="177" t="s">
        <v>14</v>
      </c>
      <c r="HD10" s="177" t="s">
        <v>14</v>
      </c>
      <c r="HE10" s="174">
        <v>44355</v>
      </c>
      <c r="HF10" s="184" t="s">
        <v>4109</v>
      </c>
      <c r="HG10" s="184">
        <v>0</v>
      </c>
      <c r="HH10" s="184" t="s">
        <v>3571</v>
      </c>
      <c r="HI10" s="184" t="s">
        <v>21</v>
      </c>
      <c r="HJ10" s="184">
        <v>2</v>
      </c>
      <c r="HK10" s="184" t="s">
        <v>14</v>
      </c>
      <c r="HL10" s="184" t="s">
        <v>14</v>
      </c>
      <c r="HM10" s="185">
        <v>44355</v>
      </c>
      <c r="HN10" s="183" t="s">
        <v>4115</v>
      </c>
      <c r="HO10" s="177">
        <v>3</v>
      </c>
      <c r="HP10" s="177" t="s">
        <v>3571</v>
      </c>
      <c r="HQ10" s="177" t="s">
        <v>21</v>
      </c>
      <c r="HR10" s="177">
        <v>2</v>
      </c>
      <c r="HS10" s="177" t="s">
        <v>14</v>
      </c>
      <c r="HT10" s="177" t="s">
        <v>14</v>
      </c>
      <c r="HU10" s="174">
        <v>44355</v>
      </c>
      <c r="HV10" s="184" t="s">
        <v>4112</v>
      </c>
      <c r="HW10" s="184">
        <v>3</v>
      </c>
      <c r="HX10" s="184" t="s">
        <v>3571</v>
      </c>
      <c r="HY10" s="184" t="s">
        <v>21</v>
      </c>
      <c r="HZ10" s="184">
        <v>2</v>
      </c>
      <c r="IA10" s="184" t="s">
        <v>14</v>
      </c>
      <c r="IB10" s="184" t="s">
        <v>14</v>
      </c>
      <c r="IC10" s="185">
        <v>44355</v>
      </c>
      <c r="ID10" s="183" t="s">
        <v>4114</v>
      </c>
      <c r="IE10" s="177">
        <v>0</v>
      </c>
      <c r="IF10" s="177" t="s">
        <v>3571</v>
      </c>
      <c r="IG10" s="177" t="s">
        <v>21</v>
      </c>
      <c r="IH10" s="177">
        <v>2</v>
      </c>
      <c r="II10" s="177" t="s">
        <v>14</v>
      </c>
      <c r="IJ10" s="177" t="s">
        <v>14</v>
      </c>
      <c r="IK10" s="174">
        <v>44355</v>
      </c>
      <c r="IL10" s="184" t="s">
        <v>4113</v>
      </c>
      <c r="IM10" s="184">
        <v>3</v>
      </c>
      <c r="IN10" s="184" t="s">
        <v>3571</v>
      </c>
      <c r="IO10" s="184" t="s">
        <v>21</v>
      </c>
      <c r="IP10" s="184">
        <v>2</v>
      </c>
      <c r="IQ10" s="184" t="s">
        <v>14</v>
      </c>
      <c r="IR10" s="184" t="s">
        <v>14</v>
      </c>
      <c r="IS10" s="185">
        <v>44355</v>
      </c>
    </row>
    <row r="11" spans="1:253" s="179" customFormat="1" ht="12.75" customHeight="1" x14ac:dyDescent="0.25">
      <c r="A11" s="179" t="s">
        <v>307</v>
      </c>
      <c r="B11" s="179" t="s">
        <v>7478</v>
      </c>
      <c r="C11" s="179" t="s">
        <v>308</v>
      </c>
      <c r="D11" s="179" t="s">
        <v>309</v>
      </c>
      <c r="E11" s="179" t="s">
        <v>6953</v>
      </c>
      <c r="F11" s="179" t="s">
        <v>2404</v>
      </c>
      <c r="G11" s="172">
        <v>25876000</v>
      </c>
      <c r="H11" s="173" t="s">
        <v>1684</v>
      </c>
      <c r="I11" s="173" t="s">
        <v>21</v>
      </c>
      <c r="J11" s="173">
        <v>2</v>
      </c>
      <c r="K11" s="173" t="s">
        <v>2403</v>
      </c>
      <c r="L11" s="173" t="s">
        <v>2402</v>
      </c>
      <c r="M11" s="174">
        <v>44165</v>
      </c>
      <c r="N11" s="183" t="s">
        <v>3646</v>
      </c>
      <c r="O11" s="175">
        <v>440640</v>
      </c>
      <c r="P11" s="175" t="s">
        <v>3643</v>
      </c>
      <c r="Q11" s="175" t="s">
        <v>41</v>
      </c>
      <c r="R11" s="175">
        <v>1</v>
      </c>
      <c r="S11" s="175" t="s">
        <v>3645</v>
      </c>
      <c r="T11" s="175" t="s">
        <v>3644</v>
      </c>
      <c r="U11" s="176">
        <v>44346</v>
      </c>
      <c r="V11" s="183" t="s">
        <v>3648</v>
      </c>
      <c r="W11" s="173">
        <v>25876000</v>
      </c>
      <c r="X11" s="173" t="s">
        <v>3643</v>
      </c>
      <c r="Y11" s="173" t="s">
        <v>41</v>
      </c>
      <c r="Z11" s="173">
        <v>1</v>
      </c>
      <c r="AA11" s="173" t="s">
        <v>3647</v>
      </c>
      <c r="AB11" s="173" t="s">
        <v>3644</v>
      </c>
      <c r="AC11" s="174">
        <v>44346</v>
      </c>
      <c r="AD11" s="183" t="s">
        <v>3652</v>
      </c>
      <c r="AE11" s="181">
        <v>4343000</v>
      </c>
      <c r="AF11" s="181" t="s">
        <v>3649</v>
      </c>
      <c r="AG11" s="181" t="s">
        <v>41</v>
      </c>
      <c r="AH11" s="181">
        <v>1</v>
      </c>
      <c r="AI11" s="181" t="s">
        <v>3651</v>
      </c>
      <c r="AJ11" s="181" t="s">
        <v>3650</v>
      </c>
      <c r="AK11" s="182">
        <v>44346</v>
      </c>
      <c r="AL11" s="183" t="s">
        <v>3656</v>
      </c>
      <c r="AM11" s="173">
        <v>1946000</v>
      </c>
      <c r="AN11" s="173" t="s">
        <v>3653</v>
      </c>
      <c r="AO11" s="173" t="s">
        <v>41</v>
      </c>
      <c r="AP11" s="173">
        <v>1</v>
      </c>
      <c r="AQ11" s="173" t="s">
        <v>3655</v>
      </c>
      <c r="AR11" s="173" t="s">
        <v>3654</v>
      </c>
      <c r="AS11" s="174">
        <v>44346</v>
      </c>
      <c r="AT11" s="184" t="s">
        <v>1093</v>
      </c>
      <c r="AU11" s="181">
        <v>150</v>
      </c>
      <c r="AV11" s="181" t="s">
        <v>1091</v>
      </c>
      <c r="AW11" s="181" t="s">
        <v>21</v>
      </c>
      <c r="AX11" s="181">
        <v>2</v>
      </c>
      <c r="AY11" s="181" t="s">
        <v>1092</v>
      </c>
      <c r="AZ11" s="181" t="s">
        <v>227</v>
      </c>
      <c r="BA11" s="182">
        <v>43584</v>
      </c>
      <c r="BB11" s="183" t="s">
        <v>1183</v>
      </c>
      <c r="BC11" s="173" t="s">
        <v>14</v>
      </c>
      <c r="BD11" s="173" t="s">
        <v>1180</v>
      </c>
      <c r="BE11" s="173" t="s">
        <v>14</v>
      </c>
      <c r="BF11" s="173" t="s">
        <v>14</v>
      </c>
      <c r="BG11" s="173" t="s">
        <v>1182</v>
      </c>
      <c r="BH11" s="173" t="s">
        <v>1181</v>
      </c>
      <c r="BI11" s="174">
        <v>43642</v>
      </c>
      <c r="BJ11" s="184" t="s">
        <v>3695</v>
      </c>
      <c r="BK11" s="184">
        <v>454</v>
      </c>
      <c r="BL11" s="184" t="s">
        <v>3693</v>
      </c>
      <c r="BM11" s="184" t="s">
        <v>21</v>
      </c>
      <c r="BN11" s="184">
        <v>2</v>
      </c>
      <c r="BO11" s="184" t="s">
        <v>3694</v>
      </c>
      <c r="BP11" s="181" t="s">
        <v>3367</v>
      </c>
      <c r="BQ11" s="185">
        <v>44347</v>
      </c>
      <c r="BR11" s="183" t="s">
        <v>1320</v>
      </c>
      <c r="BS11" s="177" t="s">
        <v>14</v>
      </c>
      <c r="BT11" s="177" t="s">
        <v>14</v>
      </c>
      <c r="BU11" s="177" t="s">
        <v>14</v>
      </c>
      <c r="BV11" s="177" t="s">
        <v>14</v>
      </c>
      <c r="BW11" s="177" t="s">
        <v>1319</v>
      </c>
      <c r="BX11" s="177" t="s">
        <v>14</v>
      </c>
      <c r="BY11" s="174">
        <v>43697</v>
      </c>
      <c r="BZ11" s="184" t="s">
        <v>1321</v>
      </c>
      <c r="CA11" s="184" t="s">
        <v>14</v>
      </c>
      <c r="CB11" s="184" t="s">
        <v>14</v>
      </c>
      <c r="CC11" s="184" t="s">
        <v>14</v>
      </c>
      <c r="CD11" s="184" t="s">
        <v>14</v>
      </c>
      <c r="CE11" s="184" t="s">
        <v>1319</v>
      </c>
      <c r="CF11" s="184" t="s">
        <v>14</v>
      </c>
      <c r="CG11" s="185">
        <v>43697</v>
      </c>
      <c r="CH11" s="183" t="s">
        <v>7780</v>
      </c>
      <c r="CI11" s="184" t="e">
        <v>#N/A</v>
      </c>
      <c r="CJ11" s="184" t="e">
        <v>#N/A</v>
      </c>
      <c r="CK11" s="184" t="e">
        <v>#N/A</v>
      </c>
      <c r="CL11" s="184" t="e">
        <v>#N/A</v>
      </c>
      <c r="CM11" s="184" t="e">
        <v>#N/A</v>
      </c>
      <c r="CN11" s="184" t="e">
        <v>#N/A</v>
      </c>
      <c r="CO11" s="186" t="e">
        <v>#N/A</v>
      </c>
      <c r="CP11" s="184" t="s">
        <v>1322</v>
      </c>
      <c r="CQ11" s="177" t="s">
        <v>14</v>
      </c>
      <c r="CR11" s="177" t="s">
        <v>14</v>
      </c>
      <c r="CS11" s="177" t="s">
        <v>14</v>
      </c>
      <c r="CT11" s="177" t="s">
        <v>14</v>
      </c>
      <c r="CU11" s="177" t="s">
        <v>1319</v>
      </c>
      <c r="CV11" s="177" t="s">
        <v>14</v>
      </c>
      <c r="CW11" s="174">
        <v>43697</v>
      </c>
      <c r="CX11" s="184" t="s">
        <v>3698</v>
      </c>
      <c r="CY11" s="181">
        <v>4000000</v>
      </c>
      <c r="CZ11" s="181" t="s">
        <v>3696</v>
      </c>
      <c r="DA11" s="181" t="s">
        <v>41</v>
      </c>
      <c r="DB11" s="181">
        <v>1</v>
      </c>
      <c r="DC11" s="181" t="s">
        <v>3697</v>
      </c>
      <c r="DD11" s="181" t="s">
        <v>3644</v>
      </c>
      <c r="DE11" s="187">
        <v>44347</v>
      </c>
      <c r="DF11" s="183" t="s">
        <v>3700</v>
      </c>
      <c r="DG11" s="173">
        <v>21533000</v>
      </c>
      <c r="DH11" s="177" t="s">
        <v>3696</v>
      </c>
      <c r="DI11" s="177" t="s">
        <v>41</v>
      </c>
      <c r="DJ11" s="177">
        <v>1</v>
      </c>
      <c r="DK11" s="177" t="s">
        <v>3699</v>
      </c>
      <c r="DL11" s="177" t="s">
        <v>3644</v>
      </c>
      <c r="DM11" s="174">
        <v>44347</v>
      </c>
      <c r="DN11" s="184" t="s">
        <v>3702</v>
      </c>
      <c r="DO11" s="181">
        <v>343000</v>
      </c>
      <c r="DP11" s="184" t="s">
        <v>3701</v>
      </c>
      <c r="DQ11" s="184" t="s">
        <v>41</v>
      </c>
      <c r="DR11" s="184">
        <v>1</v>
      </c>
      <c r="DS11" s="184" t="s">
        <v>3697</v>
      </c>
      <c r="DT11" s="184" t="s">
        <v>3644</v>
      </c>
      <c r="DU11" s="185">
        <v>44347</v>
      </c>
      <c r="DV11" s="183" t="s">
        <v>3703</v>
      </c>
      <c r="DW11" s="173">
        <v>2000000</v>
      </c>
      <c r="DX11" s="177" t="s">
        <v>3696</v>
      </c>
      <c r="DY11" s="177" t="s">
        <v>41</v>
      </c>
      <c r="DZ11" s="177">
        <v>1</v>
      </c>
      <c r="EA11" s="177" t="s">
        <v>3697</v>
      </c>
      <c r="EB11" s="177" t="s">
        <v>3644</v>
      </c>
      <c r="EC11" s="174">
        <v>44347</v>
      </c>
      <c r="ED11" s="184" t="s">
        <v>3704</v>
      </c>
      <c r="EE11" s="181">
        <v>2000000</v>
      </c>
      <c r="EF11" s="184" t="s">
        <v>3696</v>
      </c>
      <c r="EG11" s="184" t="s">
        <v>41</v>
      </c>
      <c r="EH11" s="184">
        <v>1</v>
      </c>
      <c r="EI11" s="184" t="s">
        <v>3697</v>
      </c>
      <c r="EJ11" s="184" t="s">
        <v>3644</v>
      </c>
      <c r="EK11" s="185">
        <v>44347</v>
      </c>
      <c r="EL11" s="183" t="s">
        <v>3705</v>
      </c>
      <c r="EM11" s="173">
        <v>0</v>
      </c>
      <c r="EN11" s="177" t="s">
        <v>3696</v>
      </c>
      <c r="EO11" s="177" t="s">
        <v>41</v>
      </c>
      <c r="EP11" s="177">
        <v>1</v>
      </c>
      <c r="EQ11" s="177" t="s">
        <v>3697</v>
      </c>
      <c r="ER11" s="177" t="s">
        <v>3644</v>
      </c>
      <c r="ES11" s="174">
        <v>44347</v>
      </c>
      <c r="ET11" s="184" t="s">
        <v>3336</v>
      </c>
      <c r="EU11" s="184">
        <v>530</v>
      </c>
      <c r="EV11" s="184" t="s">
        <v>3334</v>
      </c>
      <c r="EW11" s="184" t="s">
        <v>21</v>
      </c>
      <c r="EX11" s="184">
        <v>2</v>
      </c>
      <c r="EY11" s="184" t="s">
        <v>3335</v>
      </c>
      <c r="EZ11" s="184" t="s">
        <v>227</v>
      </c>
      <c r="FA11" s="185">
        <v>44281</v>
      </c>
      <c r="FB11" s="183" t="s">
        <v>311</v>
      </c>
      <c r="FC11" s="177">
        <v>5</v>
      </c>
      <c r="FD11" s="177">
        <v>0</v>
      </c>
      <c r="FE11" s="177" t="s">
        <v>21</v>
      </c>
      <c r="FF11" s="177">
        <v>2</v>
      </c>
      <c r="FG11" s="177" t="s">
        <v>310</v>
      </c>
      <c r="FH11" s="177">
        <v>0</v>
      </c>
      <c r="FI11" s="174">
        <v>43509</v>
      </c>
      <c r="FJ11" s="183" t="s">
        <v>312</v>
      </c>
      <c r="FK11" s="184" t="s">
        <v>14</v>
      </c>
      <c r="FL11" s="184">
        <v>0</v>
      </c>
      <c r="FM11" s="184" t="s">
        <v>21</v>
      </c>
      <c r="FN11" s="184">
        <v>2</v>
      </c>
      <c r="FO11" s="184">
        <v>0</v>
      </c>
      <c r="FP11" s="181">
        <v>0</v>
      </c>
      <c r="FQ11" s="182">
        <v>43509</v>
      </c>
      <c r="FR11" s="183" t="s">
        <v>1323</v>
      </c>
      <c r="FS11" s="177" t="s">
        <v>14</v>
      </c>
      <c r="FT11" s="177" t="s">
        <v>14</v>
      </c>
      <c r="FU11" s="177" t="s">
        <v>14</v>
      </c>
      <c r="FV11" s="177" t="s">
        <v>14</v>
      </c>
      <c r="FW11" s="177" t="s">
        <v>1319</v>
      </c>
      <c r="FX11" s="177" t="s">
        <v>14</v>
      </c>
      <c r="FY11" s="174">
        <v>43697</v>
      </c>
      <c r="FZ11" s="184" t="s">
        <v>3909</v>
      </c>
      <c r="GA11" s="184">
        <v>1</v>
      </c>
      <c r="GB11" s="184" t="s">
        <v>3571</v>
      </c>
      <c r="GC11" s="184" t="s">
        <v>21</v>
      </c>
      <c r="GD11" s="184">
        <v>2</v>
      </c>
      <c r="GE11" s="184" t="s">
        <v>14</v>
      </c>
      <c r="GF11" s="184" t="s">
        <v>14</v>
      </c>
      <c r="GG11" s="185">
        <v>44351</v>
      </c>
      <c r="GH11" s="183" t="s">
        <v>3912</v>
      </c>
      <c r="GI11" s="177">
        <v>3</v>
      </c>
      <c r="GJ11" s="177" t="s">
        <v>3571</v>
      </c>
      <c r="GK11" s="177" t="s">
        <v>21</v>
      </c>
      <c r="GL11" s="177">
        <v>2</v>
      </c>
      <c r="GM11" s="177" t="s">
        <v>14</v>
      </c>
      <c r="GN11" s="177" t="s">
        <v>14</v>
      </c>
      <c r="GO11" s="174">
        <v>44351</v>
      </c>
      <c r="GP11" s="184" t="s">
        <v>3910</v>
      </c>
      <c r="GQ11" s="184">
        <v>3</v>
      </c>
      <c r="GR11" s="184" t="s">
        <v>3571</v>
      </c>
      <c r="GS11" s="184" t="s">
        <v>21</v>
      </c>
      <c r="GT11" s="184">
        <v>2</v>
      </c>
      <c r="GU11" s="184" t="s">
        <v>14</v>
      </c>
      <c r="GV11" s="184" t="s">
        <v>14</v>
      </c>
      <c r="GW11" s="185">
        <v>44351</v>
      </c>
      <c r="GX11" s="183" t="s">
        <v>4048</v>
      </c>
      <c r="GY11" s="177">
        <v>0</v>
      </c>
      <c r="GZ11" s="177" t="s">
        <v>3571</v>
      </c>
      <c r="HA11" s="177" t="s">
        <v>21</v>
      </c>
      <c r="HB11" s="177">
        <v>2</v>
      </c>
      <c r="HC11" s="177" t="s">
        <v>14</v>
      </c>
      <c r="HD11" s="177" t="s">
        <v>14</v>
      </c>
      <c r="HE11" s="174">
        <v>44354</v>
      </c>
      <c r="HF11" s="184" t="s">
        <v>3908</v>
      </c>
      <c r="HG11" s="184">
        <v>2</v>
      </c>
      <c r="HH11" s="184" t="s">
        <v>3571</v>
      </c>
      <c r="HI11" s="184" t="s">
        <v>21</v>
      </c>
      <c r="HJ11" s="184">
        <v>2</v>
      </c>
      <c r="HK11" s="184" t="s">
        <v>14</v>
      </c>
      <c r="HL11" s="184" t="s">
        <v>14</v>
      </c>
      <c r="HM11" s="185">
        <v>44351</v>
      </c>
      <c r="HN11" s="183" t="s">
        <v>3911</v>
      </c>
      <c r="HO11" s="177">
        <v>3</v>
      </c>
      <c r="HP11" s="177" t="s">
        <v>3571</v>
      </c>
      <c r="HQ11" s="177" t="s">
        <v>21</v>
      </c>
      <c r="HR11" s="177">
        <v>2</v>
      </c>
      <c r="HS11" s="177" t="s">
        <v>14</v>
      </c>
      <c r="HT11" s="177" t="s">
        <v>14</v>
      </c>
      <c r="HU11" s="174">
        <v>44351</v>
      </c>
      <c r="HV11" s="184" t="s">
        <v>4045</v>
      </c>
      <c r="HW11" s="184">
        <v>3</v>
      </c>
      <c r="HX11" s="184" t="s">
        <v>3571</v>
      </c>
      <c r="HY11" s="184" t="s">
        <v>21</v>
      </c>
      <c r="HZ11" s="184">
        <v>2</v>
      </c>
      <c r="IA11" s="184" t="s">
        <v>14</v>
      </c>
      <c r="IB11" s="184" t="s">
        <v>14</v>
      </c>
      <c r="IC11" s="185">
        <v>44354</v>
      </c>
      <c r="ID11" s="183" t="s">
        <v>4047</v>
      </c>
      <c r="IE11" s="177">
        <v>1</v>
      </c>
      <c r="IF11" s="177" t="s">
        <v>3571</v>
      </c>
      <c r="IG11" s="177" t="s">
        <v>21</v>
      </c>
      <c r="IH11" s="177">
        <v>2</v>
      </c>
      <c r="II11" s="177" t="s">
        <v>14</v>
      </c>
      <c r="IJ11" s="177" t="s">
        <v>14</v>
      </c>
      <c r="IK11" s="174">
        <v>44354</v>
      </c>
      <c r="IL11" s="184" t="s">
        <v>4046</v>
      </c>
      <c r="IM11" s="184">
        <v>3</v>
      </c>
      <c r="IN11" s="184" t="s">
        <v>3571</v>
      </c>
      <c r="IO11" s="184" t="s">
        <v>21</v>
      </c>
      <c r="IP11" s="184">
        <v>2</v>
      </c>
      <c r="IQ11" s="184" t="s">
        <v>14</v>
      </c>
      <c r="IR11" s="184" t="s">
        <v>14</v>
      </c>
      <c r="IS11" s="185">
        <v>44354</v>
      </c>
    </row>
    <row r="12" spans="1:253" s="179" customFormat="1" ht="12.75" customHeight="1" x14ac:dyDescent="0.25">
      <c r="A12" s="179" t="s">
        <v>313</v>
      </c>
      <c r="B12" s="179" t="s">
        <v>7463</v>
      </c>
      <c r="C12" s="179" t="s">
        <v>314</v>
      </c>
      <c r="D12" s="179" t="s">
        <v>309</v>
      </c>
      <c r="E12" s="179" t="s">
        <v>6953</v>
      </c>
      <c r="F12" s="179" t="s">
        <v>2405</v>
      </c>
      <c r="G12" s="172">
        <v>25876000</v>
      </c>
      <c r="H12" s="173" t="s">
        <v>1684</v>
      </c>
      <c r="I12" s="173" t="s">
        <v>21</v>
      </c>
      <c r="J12" s="173">
        <v>2</v>
      </c>
      <c r="K12" s="173" t="s">
        <v>2403</v>
      </c>
      <c r="L12" s="173" t="s">
        <v>2402</v>
      </c>
      <c r="M12" s="174">
        <v>44165</v>
      </c>
      <c r="N12" s="183" t="s">
        <v>1330</v>
      </c>
      <c r="O12" s="175">
        <v>34263</v>
      </c>
      <c r="P12" s="175" t="s">
        <v>1328</v>
      </c>
      <c r="Q12" s="175" t="s">
        <v>41</v>
      </c>
      <c r="R12" s="175">
        <v>1</v>
      </c>
      <c r="S12" s="175" t="s">
        <v>1329</v>
      </c>
      <c r="T12" s="175" t="s">
        <v>326</v>
      </c>
      <c r="U12" s="176">
        <v>43697</v>
      </c>
      <c r="V12" s="183" t="s">
        <v>3112</v>
      </c>
      <c r="W12" s="173">
        <v>4483000</v>
      </c>
      <c r="X12" s="173" t="s">
        <v>3109</v>
      </c>
      <c r="Y12" s="173" t="s">
        <v>21</v>
      </c>
      <c r="Z12" s="173">
        <v>2</v>
      </c>
      <c r="AA12" s="173" t="s">
        <v>3111</v>
      </c>
      <c r="AB12" s="173" t="s">
        <v>3110</v>
      </c>
      <c r="AC12" s="174">
        <v>44252</v>
      </c>
      <c r="AD12" s="183" t="s">
        <v>3114</v>
      </c>
      <c r="AE12" s="181">
        <v>1984000</v>
      </c>
      <c r="AF12" s="181" t="s">
        <v>3109</v>
      </c>
      <c r="AG12" s="181" t="s">
        <v>21</v>
      </c>
      <c r="AH12" s="181">
        <v>2</v>
      </c>
      <c r="AI12" s="181" t="s">
        <v>3113</v>
      </c>
      <c r="AJ12" s="181" t="s">
        <v>3110</v>
      </c>
      <c r="AK12" s="182">
        <v>44252</v>
      </c>
      <c r="AL12" s="183" t="s">
        <v>3340</v>
      </c>
      <c r="AM12" s="173">
        <v>562000</v>
      </c>
      <c r="AN12" s="173" t="s">
        <v>3337</v>
      </c>
      <c r="AO12" s="173" t="s">
        <v>21</v>
      </c>
      <c r="AP12" s="173">
        <v>2</v>
      </c>
      <c r="AQ12" s="173" t="s">
        <v>3339</v>
      </c>
      <c r="AR12" s="173" t="s">
        <v>3338</v>
      </c>
      <c r="AS12" s="174">
        <v>44281</v>
      </c>
      <c r="AT12" s="184" t="s">
        <v>1327</v>
      </c>
      <c r="AU12" s="181" t="s">
        <v>14</v>
      </c>
      <c r="AV12" s="181" t="s">
        <v>1313</v>
      </c>
      <c r="AW12" s="181" t="s">
        <v>14</v>
      </c>
      <c r="AX12" s="181" t="s">
        <v>14</v>
      </c>
      <c r="AY12" s="181" t="s">
        <v>1326</v>
      </c>
      <c r="AZ12" s="181" t="s">
        <v>1313</v>
      </c>
      <c r="BA12" s="182">
        <v>43697</v>
      </c>
      <c r="BB12" s="183" t="s">
        <v>1325</v>
      </c>
      <c r="BC12" s="173" t="s">
        <v>14</v>
      </c>
      <c r="BD12" s="173" t="s">
        <v>1313</v>
      </c>
      <c r="BE12" s="173" t="s">
        <v>14</v>
      </c>
      <c r="BF12" s="173" t="s">
        <v>14</v>
      </c>
      <c r="BG12" s="173" t="s">
        <v>1324</v>
      </c>
      <c r="BH12" s="173" t="s">
        <v>1313</v>
      </c>
      <c r="BI12" s="174">
        <v>43697</v>
      </c>
      <c r="BJ12" s="184" t="s">
        <v>3342</v>
      </c>
      <c r="BK12" s="184">
        <v>244</v>
      </c>
      <c r="BL12" s="184" t="s">
        <v>3334</v>
      </c>
      <c r="BM12" s="184" t="s">
        <v>21</v>
      </c>
      <c r="BN12" s="184">
        <v>2</v>
      </c>
      <c r="BO12" s="184" t="s">
        <v>3341</v>
      </c>
      <c r="BP12" s="181" t="s">
        <v>227</v>
      </c>
      <c r="BQ12" s="185">
        <v>44281</v>
      </c>
      <c r="BR12" s="183" t="s">
        <v>315</v>
      </c>
      <c r="BS12" s="177" t="s">
        <v>14</v>
      </c>
      <c r="BT12" s="177">
        <v>0</v>
      </c>
      <c r="BU12" s="177" t="s">
        <v>21</v>
      </c>
      <c r="BV12" s="177">
        <v>2</v>
      </c>
      <c r="BW12" s="177">
        <v>0</v>
      </c>
      <c r="BX12" s="177">
        <v>0</v>
      </c>
      <c r="BY12" s="174">
        <v>43509</v>
      </c>
      <c r="BZ12" s="184" t="s">
        <v>316</v>
      </c>
      <c r="CA12" s="184" t="s">
        <v>14</v>
      </c>
      <c r="CB12" s="184">
        <v>0</v>
      </c>
      <c r="CC12" s="184" t="s">
        <v>14</v>
      </c>
      <c r="CD12" s="184" t="s">
        <v>14</v>
      </c>
      <c r="CE12" s="184">
        <v>0</v>
      </c>
      <c r="CF12" s="184">
        <v>0</v>
      </c>
      <c r="CG12" s="185">
        <v>43509</v>
      </c>
      <c r="CH12" s="183" t="s">
        <v>7781</v>
      </c>
      <c r="CI12" s="184" t="e">
        <v>#N/A</v>
      </c>
      <c r="CJ12" s="184" t="e">
        <v>#N/A</v>
      </c>
      <c r="CK12" s="184" t="e">
        <v>#N/A</v>
      </c>
      <c r="CL12" s="184" t="e">
        <v>#N/A</v>
      </c>
      <c r="CM12" s="184" t="e">
        <v>#N/A</v>
      </c>
      <c r="CN12" s="184" t="e">
        <v>#N/A</v>
      </c>
      <c r="CO12" s="186" t="e">
        <v>#N/A</v>
      </c>
      <c r="CP12" s="184" t="s">
        <v>320</v>
      </c>
      <c r="CQ12" s="177">
        <v>5.2</v>
      </c>
      <c r="CR12" s="177" t="s">
        <v>317</v>
      </c>
      <c r="CS12" s="177" t="s">
        <v>21</v>
      </c>
      <c r="CT12" s="177">
        <v>2</v>
      </c>
      <c r="CU12" s="177" t="s">
        <v>319</v>
      </c>
      <c r="CV12" s="177" t="s">
        <v>318</v>
      </c>
      <c r="CW12" s="174">
        <v>43509</v>
      </c>
      <c r="CX12" s="184" t="s">
        <v>3116</v>
      </c>
      <c r="CY12" s="181">
        <v>630000</v>
      </c>
      <c r="CZ12" s="181" t="s">
        <v>3109</v>
      </c>
      <c r="DA12" s="181" t="s">
        <v>21</v>
      </c>
      <c r="DB12" s="181">
        <v>2</v>
      </c>
      <c r="DC12" s="181" t="s">
        <v>3115</v>
      </c>
      <c r="DD12" s="181" t="s">
        <v>3110</v>
      </c>
      <c r="DE12" s="187">
        <v>44252</v>
      </c>
      <c r="DF12" s="183" t="s">
        <v>3117</v>
      </c>
      <c r="DG12" s="173">
        <v>2499000</v>
      </c>
      <c r="DH12" s="177" t="s">
        <v>3109</v>
      </c>
      <c r="DI12" s="177" t="s">
        <v>21</v>
      </c>
      <c r="DJ12" s="177">
        <v>2</v>
      </c>
      <c r="DK12" s="177" t="s">
        <v>3115</v>
      </c>
      <c r="DL12" s="177" t="s">
        <v>3110</v>
      </c>
      <c r="DM12" s="174">
        <v>44252</v>
      </c>
      <c r="DN12" s="184" t="s">
        <v>3118</v>
      </c>
      <c r="DO12" s="181">
        <v>1354000</v>
      </c>
      <c r="DP12" s="184" t="s">
        <v>3109</v>
      </c>
      <c r="DQ12" s="184" t="s">
        <v>21</v>
      </c>
      <c r="DR12" s="184">
        <v>2</v>
      </c>
      <c r="DS12" s="184" t="s">
        <v>3115</v>
      </c>
      <c r="DT12" s="184" t="s">
        <v>3110</v>
      </c>
      <c r="DU12" s="185">
        <v>44252</v>
      </c>
      <c r="DV12" s="183" t="s">
        <v>3119</v>
      </c>
      <c r="DW12" s="173">
        <v>616000</v>
      </c>
      <c r="DX12" s="177" t="s">
        <v>3109</v>
      </c>
      <c r="DY12" s="177" t="s">
        <v>21</v>
      </c>
      <c r="DZ12" s="177">
        <v>2</v>
      </c>
      <c r="EA12" s="177" t="s">
        <v>3115</v>
      </c>
      <c r="EB12" s="177" t="s">
        <v>3110</v>
      </c>
      <c r="EC12" s="174">
        <v>44252</v>
      </c>
      <c r="ED12" s="184" t="s">
        <v>3120</v>
      </c>
      <c r="EE12" s="181">
        <v>14000</v>
      </c>
      <c r="EF12" s="184" t="s">
        <v>3109</v>
      </c>
      <c r="EG12" s="184" t="s">
        <v>21</v>
      </c>
      <c r="EH12" s="184">
        <v>2</v>
      </c>
      <c r="EI12" s="184" t="s">
        <v>3115</v>
      </c>
      <c r="EJ12" s="184" t="s">
        <v>3110</v>
      </c>
      <c r="EK12" s="185">
        <v>44252</v>
      </c>
      <c r="EL12" s="183" t="s">
        <v>3121</v>
      </c>
      <c r="EM12" s="173">
        <v>0</v>
      </c>
      <c r="EN12" s="177" t="s">
        <v>3109</v>
      </c>
      <c r="EO12" s="177" t="s">
        <v>21</v>
      </c>
      <c r="EP12" s="177">
        <v>2</v>
      </c>
      <c r="EQ12" s="177" t="s">
        <v>3115</v>
      </c>
      <c r="ER12" s="177" t="s">
        <v>3110</v>
      </c>
      <c r="ES12" s="174">
        <v>44252</v>
      </c>
      <c r="ET12" s="184" t="s">
        <v>3343</v>
      </c>
      <c r="EU12" s="184">
        <v>530</v>
      </c>
      <c r="EV12" s="184" t="s">
        <v>3334</v>
      </c>
      <c r="EW12" s="184" t="s">
        <v>21</v>
      </c>
      <c r="EX12" s="184">
        <v>2</v>
      </c>
      <c r="EY12" s="184" t="s">
        <v>3335</v>
      </c>
      <c r="EZ12" s="184" t="s">
        <v>227</v>
      </c>
      <c r="FA12" s="185">
        <v>44281</v>
      </c>
      <c r="FB12" s="183" t="s">
        <v>1095</v>
      </c>
      <c r="FC12" s="177">
        <v>5</v>
      </c>
      <c r="FD12" s="177" t="s">
        <v>14</v>
      </c>
      <c r="FE12" s="177" t="s">
        <v>41</v>
      </c>
      <c r="FF12" s="177">
        <v>1</v>
      </c>
      <c r="FG12" s="177" t="s">
        <v>1094</v>
      </c>
      <c r="FH12" s="177" t="s">
        <v>14</v>
      </c>
      <c r="FI12" s="174">
        <v>43584</v>
      </c>
      <c r="FJ12" s="183" t="s">
        <v>321</v>
      </c>
      <c r="FK12" s="184" t="s">
        <v>14</v>
      </c>
      <c r="FL12" s="184">
        <v>0</v>
      </c>
      <c r="FM12" s="184" t="s">
        <v>21</v>
      </c>
      <c r="FN12" s="184">
        <v>2</v>
      </c>
      <c r="FO12" s="184">
        <v>0</v>
      </c>
      <c r="FP12" s="181">
        <v>0</v>
      </c>
      <c r="FQ12" s="182">
        <v>43509</v>
      </c>
      <c r="FR12" s="183" t="s">
        <v>322</v>
      </c>
      <c r="FS12" s="177" t="s">
        <v>14</v>
      </c>
      <c r="FT12" s="177">
        <v>0</v>
      </c>
      <c r="FU12" s="177" t="s">
        <v>21</v>
      </c>
      <c r="FV12" s="177">
        <v>2</v>
      </c>
      <c r="FW12" s="177">
        <v>0</v>
      </c>
      <c r="FX12" s="177">
        <v>0</v>
      </c>
      <c r="FY12" s="174">
        <v>43509</v>
      </c>
      <c r="FZ12" s="184" t="s">
        <v>3914</v>
      </c>
      <c r="GA12" s="184">
        <v>1</v>
      </c>
      <c r="GB12" s="184" t="s">
        <v>3571</v>
      </c>
      <c r="GC12" s="184" t="s">
        <v>21</v>
      </c>
      <c r="GD12" s="184">
        <v>2</v>
      </c>
      <c r="GE12" s="184" t="s">
        <v>14</v>
      </c>
      <c r="GF12" s="184" t="s">
        <v>14</v>
      </c>
      <c r="GG12" s="185">
        <v>44351</v>
      </c>
      <c r="GH12" s="183" t="s">
        <v>3920</v>
      </c>
      <c r="GI12" s="177">
        <v>2</v>
      </c>
      <c r="GJ12" s="177" t="s">
        <v>3571</v>
      </c>
      <c r="GK12" s="177" t="s">
        <v>21</v>
      </c>
      <c r="GL12" s="177">
        <v>2</v>
      </c>
      <c r="GM12" s="177" t="s">
        <v>14</v>
      </c>
      <c r="GN12" s="177" t="s">
        <v>14</v>
      </c>
      <c r="GO12" s="174">
        <v>44351</v>
      </c>
      <c r="GP12" s="184" t="s">
        <v>3915</v>
      </c>
      <c r="GQ12" s="184">
        <v>1</v>
      </c>
      <c r="GR12" s="184" t="s">
        <v>3571</v>
      </c>
      <c r="GS12" s="184" t="s">
        <v>21</v>
      </c>
      <c r="GT12" s="184">
        <v>2</v>
      </c>
      <c r="GU12" s="184" t="s">
        <v>14</v>
      </c>
      <c r="GV12" s="184" t="s">
        <v>14</v>
      </c>
      <c r="GW12" s="185">
        <v>44351</v>
      </c>
      <c r="GX12" s="183" t="s">
        <v>3921</v>
      </c>
      <c r="GY12" s="177">
        <v>0</v>
      </c>
      <c r="GZ12" s="177" t="s">
        <v>3571</v>
      </c>
      <c r="HA12" s="177" t="s">
        <v>21</v>
      </c>
      <c r="HB12" s="177">
        <v>2</v>
      </c>
      <c r="HC12" s="177" t="s">
        <v>14</v>
      </c>
      <c r="HD12" s="177" t="s">
        <v>14</v>
      </c>
      <c r="HE12" s="174">
        <v>44351</v>
      </c>
      <c r="HF12" s="184" t="s">
        <v>3913</v>
      </c>
      <c r="HG12" s="184">
        <v>0</v>
      </c>
      <c r="HH12" s="184" t="s">
        <v>3571</v>
      </c>
      <c r="HI12" s="184" t="s">
        <v>21</v>
      </c>
      <c r="HJ12" s="184">
        <v>2</v>
      </c>
      <c r="HK12" s="184" t="s">
        <v>14</v>
      </c>
      <c r="HL12" s="184" t="s">
        <v>14</v>
      </c>
      <c r="HM12" s="185">
        <v>44351</v>
      </c>
      <c r="HN12" s="183" t="s">
        <v>3919</v>
      </c>
      <c r="HO12" s="177">
        <v>3</v>
      </c>
      <c r="HP12" s="177" t="s">
        <v>3571</v>
      </c>
      <c r="HQ12" s="177" t="s">
        <v>21</v>
      </c>
      <c r="HR12" s="177">
        <v>2</v>
      </c>
      <c r="HS12" s="177" t="s">
        <v>14</v>
      </c>
      <c r="HT12" s="177" t="s">
        <v>14</v>
      </c>
      <c r="HU12" s="174">
        <v>44351</v>
      </c>
      <c r="HV12" s="184" t="s">
        <v>3916</v>
      </c>
      <c r="HW12" s="184">
        <v>2</v>
      </c>
      <c r="HX12" s="184" t="s">
        <v>3571</v>
      </c>
      <c r="HY12" s="184" t="s">
        <v>21</v>
      </c>
      <c r="HZ12" s="184">
        <v>2</v>
      </c>
      <c r="IA12" s="184" t="s">
        <v>14</v>
      </c>
      <c r="IB12" s="184" t="s">
        <v>14</v>
      </c>
      <c r="IC12" s="185">
        <v>44351</v>
      </c>
      <c r="ID12" s="183" t="s">
        <v>3918</v>
      </c>
      <c r="IE12" s="177">
        <v>0</v>
      </c>
      <c r="IF12" s="177" t="s">
        <v>3571</v>
      </c>
      <c r="IG12" s="177" t="s">
        <v>21</v>
      </c>
      <c r="IH12" s="177">
        <v>2</v>
      </c>
      <c r="II12" s="177" t="s">
        <v>14</v>
      </c>
      <c r="IJ12" s="177" t="s">
        <v>14</v>
      </c>
      <c r="IK12" s="174">
        <v>44351</v>
      </c>
      <c r="IL12" s="184" t="s">
        <v>3917</v>
      </c>
      <c r="IM12" s="184">
        <v>3</v>
      </c>
      <c r="IN12" s="184" t="s">
        <v>3571</v>
      </c>
      <c r="IO12" s="184" t="s">
        <v>21</v>
      </c>
      <c r="IP12" s="184">
        <v>2</v>
      </c>
      <c r="IQ12" s="184" t="s">
        <v>14</v>
      </c>
      <c r="IR12" s="184" t="s">
        <v>14</v>
      </c>
      <c r="IS12" s="185">
        <v>44351</v>
      </c>
    </row>
    <row r="13" spans="1:253" s="179" customFormat="1" ht="12.75" customHeight="1" x14ac:dyDescent="0.25">
      <c r="A13" s="179" t="s">
        <v>323</v>
      </c>
      <c r="B13" s="179" t="s">
        <v>7463</v>
      </c>
      <c r="C13" s="179" t="s">
        <v>324</v>
      </c>
      <c r="D13" s="179" t="s">
        <v>309</v>
      </c>
      <c r="E13" s="179" t="s">
        <v>6953</v>
      </c>
      <c r="F13" s="179" t="s">
        <v>2406</v>
      </c>
      <c r="G13" s="172">
        <v>25876000</v>
      </c>
      <c r="H13" s="173" t="s">
        <v>1684</v>
      </c>
      <c r="I13" s="173" t="s">
        <v>21</v>
      </c>
      <c r="J13" s="173">
        <v>2</v>
      </c>
      <c r="K13" s="173" t="s">
        <v>2403</v>
      </c>
      <c r="L13" s="173" t="s">
        <v>2402</v>
      </c>
      <c r="M13" s="174">
        <v>44165</v>
      </c>
      <c r="N13" s="183" t="s">
        <v>328</v>
      </c>
      <c r="O13" s="175">
        <v>76850</v>
      </c>
      <c r="P13" s="175" t="s">
        <v>325</v>
      </c>
      <c r="Q13" s="175" t="s">
        <v>21</v>
      </c>
      <c r="R13" s="175">
        <v>2</v>
      </c>
      <c r="S13" s="175" t="s">
        <v>327</v>
      </c>
      <c r="T13" s="175" t="s">
        <v>326</v>
      </c>
      <c r="U13" s="176">
        <v>43509</v>
      </c>
      <c r="V13" s="183" t="s">
        <v>3122</v>
      </c>
      <c r="W13" s="173">
        <v>4476000</v>
      </c>
      <c r="X13" s="173" t="s">
        <v>3109</v>
      </c>
      <c r="Y13" s="173" t="s">
        <v>21</v>
      </c>
      <c r="Z13" s="173">
        <v>2</v>
      </c>
      <c r="AA13" s="173" t="s">
        <v>3111</v>
      </c>
      <c r="AB13" s="173" t="s">
        <v>3110</v>
      </c>
      <c r="AC13" s="174">
        <v>44252</v>
      </c>
      <c r="AD13" s="183" t="s">
        <v>3123</v>
      </c>
      <c r="AE13" s="181">
        <v>2449000</v>
      </c>
      <c r="AF13" s="181" t="s">
        <v>3109</v>
      </c>
      <c r="AG13" s="181" t="s">
        <v>21</v>
      </c>
      <c r="AH13" s="181">
        <v>2</v>
      </c>
      <c r="AI13" s="181" t="s">
        <v>3113</v>
      </c>
      <c r="AJ13" s="181" t="s">
        <v>3110</v>
      </c>
      <c r="AK13" s="182">
        <v>44252</v>
      </c>
      <c r="AL13" s="183" t="s">
        <v>3347</v>
      </c>
      <c r="AM13" s="173">
        <v>1117000</v>
      </c>
      <c r="AN13" s="173" t="s">
        <v>3344</v>
      </c>
      <c r="AO13" s="173" t="s">
        <v>21</v>
      </c>
      <c r="AP13" s="173">
        <v>2</v>
      </c>
      <c r="AQ13" s="173" t="s">
        <v>3346</v>
      </c>
      <c r="AR13" s="173" t="s">
        <v>3345</v>
      </c>
      <c r="AS13" s="174">
        <v>44281</v>
      </c>
      <c r="AT13" s="184" t="s">
        <v>1338</v>
      </c>
      <c r="AU13" s="181" t="s">
        <v>14</v>
      </c>
      <c r="AV13" s="181" t="s">
        <v>1313</v>
      </c>
      <c r="AW13" s="181" t="s">
        <v>14</v>
      </c>
      <c r="AX13" s="181" t="s">
        <v>14</v>
      </c>
      <c r="AY13" s="181" t="s">
        <v>1326</v>
      </c>
      <c r="AZ13" s="181" t="s">
        <v>1313</v>
      </c>
      <c r="BA13" s="182">
        <v>43697</v>
      </c>
      <c r="BB13" s="183" t="s">
        <v>1184</v>
      </c>
      <c r="BC13" s="173" t="s">
        <v>14</v>
      </c>
      <c r="BD13" s="173" t="s">
        <v>1180</v>
      </c>
      <c r="BE13" s="173" t="s">
        <v>14</v>
      </c>
      <c r="BF13" s="173" t="s">
        <v>14</v>
      </c>
      <c r="BG13" s="173" t="s">
        <v>1182</v>
      </c>
      <c r="BH13" s="173" t="s">
        <v>1181</v>
      </c>
      <c r="BI13" s="174">
        <v>43642</v>
      </c>
      <c r="BJ13" s="184" t="s">
        <v>3349</v>
      </c>
      <c r="BK13" s="184">
        <v>286</v>
      </c>
      <c r="BL13" s="184" t="s">
        <v>3334</v>
      </c>
      <c r="BM13" s="184" t="s">
        <v>21</v>
      </c>
      <c r="BN13" s="184">
        <v>2</v>
      </c>
      <c r="BO13" s="184" t="s">
        <v>3348</v>
      </c>
      <c r="BP13" s="181" t="s">
        <v>227</v>
      </c>
      <c r="BQ13" s="185">
        <v>44281</v>
      </c>
      <c r="BR13" s="183" t="s">
        <v>1332</v>
      </c>
      <c r="BS13" s="177" t="s">
        <v>14</v>
      </c>
      <c r="BT13" s="177" t="s">
        <v>1313</v>
      </c>
      <c r="BU13" s="177" t="s">
        <v>14</v>
      </c>
      <c r="BV13" s="177" t="s">
        <v>14</v>
      </c>
      <c r="BW13" s="177" t="s">
        <v>1331</v>
      </c>
      <c r="BX13" s="177" t="s">
        <v>1313</v>
      </c>
      <c r="BY13" s="174">
        <v>43697</v>
      </c>
      <c r="BZ13" s="184" t="s">
        <v>1333</v>
      </c>
      <c r="CA13" s="184" t="s">
        <v>14</v>
      </c>
      <c r="CB13" s="184" t="s">
        <v>1313</v>
      </c>
      <c r="CC13" s="184" t="s">
        <v>14</v>
      </c>
      <c r="CD13" s="184" t="s">
        <v>14</v>
      </c>
      <c r="CE13" s="184" t="s">
        <v>1331</v>
      </c>
      <c r="CF13" s="184" t="s">
        <v>1313</v>
      </c>
      <c r="CG13" s="185">
        <v>43697</v>
      </c>
      <c r="CH13" s="183" t="s">
        <v>7782</v>
      </c>
      <c r="CI13" s="184" t="e">
        <v>#N/A</v>
      </c>
      <c r="CJ13" s="184" t="e">
        <v>#N/A</v>
      </c>
      <c r="CK13" s="184" t="e">
        <v>#N/A</v>
      </c>
      <c r="CL13" s="184" t="e">
        <v>#N/A</v>
      </c>
      <c r="CM13" s="184" t="e">
        <v>#N/A</v>
      </c>
      <c r="CN13" s="184" t="e">
        <v>#N/A</v>
      </c>
      <c r="CO13" s="186" t="e">
        <v>#N/A</v>
      </c>
      <c r="CP13" s="184" t="s">
        <v>1337</v>
      </c>
      <c r="CQ13" s="177" t="s">
        <v>14</v>
      </c>
      <c r="CR13" s="177" t="s">
        <v>1313</v>
      </c>
      <c r="CS13" s="177" t="s">
        <v>14</v>
      </c>
      <c r="CT13" s="177" t="s">
        <v>14</v>
      </c>
      <c r="CU13" s="177" t="s">
        <v>1331</v>
      </c>
      <c r="CV13" s="177" t="s">
        <v>1313</v>
      </c>
      <c r="CW13" s="174">
        <v>43697</v>
      </c>
      <c r="CX13" s="184" t="s">
        <v>3124</v>
      </c>
      <c r="CY13" s="181">
        <v>960000</v>
      </c>
      <c r="CZ13" s="181" t="s">
        <v>3109</v>
      </c>
      <c r="DA13" s="181" t="s">
        <v>21</v>
      </c>
      <c r="DB13" s="181">
        <v>2</v>
      </c>
      <c r="DC13" s="181" t="s">
        <v>3115</v>
      </c>
      <c r="DD13" s="181" t="s">
        <v>3110</v>
      </c>
      <c r="DE13" s="187">
        <v>44252</v>
      </c>
      <c r="DF13" s="183" t="s">
        <v>3125</v>
      </c>
      <c r="DG13" s="173">
        <v>2027000</v>
      </c>
      <c r="DH13" s="177" t="s">
        <v>3109</v>
      </c>
      <c r="DI13" s="177" t="s">
        <v>21</v>
      </c>
      <c r="DJ13" s="177">
        <v>2</v>
      </c>
      <c r="DK13" s="177" t="s">
        <v>3115</v>
      </c>
      <c r="DL13" s="177" t="s">
        <v>3110</v>
      </c>
      <c r="DM13" s="174">
        <v>44252</v>
      </c>
      <c r="DN13" s="184" t="s">
        <v>3126</v>
      </c>
      <c r="DO13" s="181">
        <v>1489000</v>
      </c>
      <c r="DP13" s="184" t="s">
        <v>3109</v>
      </c>
      <c r="DQ13" s="184" t="s">
        <v>21</v>
      </c>
      <c r="DR13" s="184">
        <v>2</v>
      </c>
      <c r="DS13" s="184" t="s">
        <v>3115</v>
      </c>
      <c r="DT13" s="184" t="s">
        <v>3110</v>
      </c>
      <c r="DU13" s="185">
        <v>44252</v>
      </c>
      <c r="DV13" s="183" t="s">
        <v>3127</v>
      </c>
      <c r="DW13" s="173">
        <v>882000</v>
      </c>
      <c r="DX13" s="177" t="s">
        <v>3109</v>
      </c>
      <c r="DY13" s="177" t="s">
        <v>21</v>
      </c>
      <c r="DZ13" s="177">
        <v>2</v>
      </c>
      <c r="EA13" s="177" t="s">
        <v>3115</v>
      </c>
      <c r="EB13" s="177" t="s">
        <v>3110</v>
      </c>
      <c r="EC13" s="174">
        <v>44252</v>
      </c>
      <c r="ED13" s="184" t="s">
        <v>3128</v>
      </c>
      <c r="EE13" s="181">
        <v>78000</v>
      </c>
      <c r="EF13" s="184" t="s">
        <v>3109</v>
      </c>
      <c r="EG13" s="184" t="s">
        <v>21</v>
      </c>
      <c r="EH13" s="184">
        <v>2</v>
      </c>
      <c r="EI13" s="184" t="s">
        <v>3115</v>
      </c>
      <c r="EJ13" s="184" t="s">
        <v>3110</v>
      </c>
      <c r="EK13" s="185">
        <v>44252</v>
      </c>
      <c r="EL13" s="183" t="s">
        <v>3129</v>
      </c>
      <c r="EM13" s="173">
        <v>0</v>
      </c>
      <c r="EN13" s="177" t="s">
        <v>3109</v>
      </c>
      <c r="EO13" s="177" t="s">
        <v>21</v>
      </c>
      <c r="EP13" s="177">
        <v>2</v>
      </c>
      <c r="EQ13" s="177" t="s">
        <v>3115</v>
      </c>
      <c r="ER13" s="177" t="s">
        <v>3110</v>
      </c>
      <c r="ES13" s="174">
        <v>44252</v>
      </c>
      <c r="ET13" s="184" t="s">
        <v>3350</v>
      </c>
      <c r="EU13" s="184">
        <v>530</v>
      </c>
      <c r="EV13" s="184" t="s">
        <v>3334</v>
      </c>
      <c r="EW13" s="184" t="s">
        <v>21</v>
      </c>
      <c r="EX13" s="184">
        <v>2</v>
      </c>
      <c r="EY13" s="184" t="s">
        <v>3335</v>
      </c>
      <c r="EZ13" s="184" t="s">
        <v>227</v>
      </c>
      <c r="FA13" s="185">
        <v>44281</v>
      </c>
      <c r="FB13" s="183" t="s">
        <v>1336</v>
      </c>
      <c r="FC13" s="177">
        <v>4</v>
      </c>
      <c r="FD13" s="177" t="s">
        <v>152</v>
      </c>
      <c r="FE13" s="177" t="s">
        <v>21</v>
      </c>
      <c r="FF13" s="177">
        <v>2</v>
      </c>
      <c r="FG13" s="177" t="s">
        <v>1335</v>
      </c>
      <c r="FH13" s="177" t="s">
        <v>1334</v>
      </c>
      <c r="FI13" s="174">
        <v>43697</v>
      </c>
      <c r="FJ13" s="183" t="s">
        <v>329</v>
      </c>
      <c r="FK13" s="184" t="s">
        <v>14</v>
      </c>
      <c r="FL13" s="184">
        <v>0</v>
      </c>
      <c r="FM13" s="184" t="s">
        <v>21</v>
      </c>
      <c r="FN13" s="184">
        <v>2</v>
      </c>
      <c r="FO13" s="184">
        <v>0</v>
      </c>
      <c r="FP13" s="181">
        <v>0</v>
      </c>
      <c r="FQ13" s="182">
        <v>43509</v>
      </c>
      <c r="FR13" s="183" t="s">
        <v>333</v>
      </c>
      <c r="FS13" s="177">
        <v>377500</v>
      </c>
      <c r="FT13" s="177" t="s">
        <v>330</v>
      </c>
      <c r="FU13" s="177" t="s">
        <v>21</v>
      </c>
      <c r="FV13" s="177">
        <v>2</v>
      </c>
      <c r="FW13" s="177" t="s">
        <v>332</v>
      </c>
      <c r="FX13" s="177" t="s">
        <v>331</v>
      </c>
      <c r="FY13" s="174">
        <v>43509</v>
      </c>
      <c r="FZ13" s="184" t="s">
        <v>3853</v>
      </c>
      <c r="GA13" s="184">
        <v>1</v>
      </c>
      <c r="GB13" s="184" t="s">
        <v>3571</v>
      </c>
      <c r="GC13" s="184" t="s">
        <v>21</v>
      </c>
      <c r="GD13" s="184">
        <v>2</v>
      </c>
      <c r="GE13" s="184" t="s">
        <v>14</v>
      </c>
      <c r="GF13" s="184" t="s">
        <v>14</v>
      </c>
      <c r="GG13" s="185">
        <v>44350</v>
      </c>
      <c r="GH13" s="183" t="s">
        <v>3859</v>
      </c>
      <c r="GI13" s="177">
        <v>3</v>
      </c>
      <c r="GJ13" s="177" t="s">
        <v>3571</v>
      </c>
      <c r="GK13" s="177" t="s">
        <v>21</v>
      </c>
      <c r="GL13" s="177">
        <v>2</v>
      </c>
      <c r="GM13" s="177" t="s">
        <v>14</v>
      </c>
      <c r="GN13" s="177" t="s">
        <v>14</v>
      </c>
      <c r="GO13" s="174">
        <v>44350</v>
      </c>
      <c r="GP13" s="184" t="s">
        <v>3854</v>
      </c>
      <c r="GQ13" s="184">
        <v>3</v>
      </c>
      <c r="GR13" s="184" t="s">
        <v>3571</v>
      </c>
      <c r="GS13" s="184" t="s">
        <v>21</v>
      </c>
      <c r="GT13" s="184">
        <v>2</v>
      </c>
      <c r="GU13" s="184" t="s">
        <v>14</v>
      </c>
      <c r="GV13" s="184" t="s">
        <v>14</v>
      </c>
      <c r="GW13" s="185">
        <v>44350</v>
      </c>
      <c r="GX13" s="183" t="s">
        <v>3860</v>
      </c>
      <c r="GY13" s="177">
        <v>0</v>
      </c>
      <c r="GZ13" s="177" t="s">
        <v>3571</v>
      </c>
      <c r="HA13" s="177" t="s">
        <v>21</v>
      </c>
      <c r="HB13" s="177">
        <v>2</v>
      </c>
      <c r="HC13" s="177" t="s">
        <v>14</v>
      </c>
      <c r="HD13" s="177" t="s">
        <v>14</v>
      </c>
      <c r="HE13" s="174">
        <v>44350</v>
      </c>
      <c r="HF13" s="184" t="s">
        <v>3852</v>
      </c>
      <c r="HG13" s="184">
        <v>2</v>
      </c>
      <c r="HH13" s="184" t="s">
        <v>3571</v>
      </c>
      <c r="HI13" s="184" t="s">
        <v>21</v>
      </c>
      <c r="HJ13" s="184">
        <v>2</v>
      </c>
      <c r="HK13" s="184" t="s">
        <v>14</v>
      </c>
      <c r="HL13" s="184" t="s">
        <v>14</v>
      </c>
      <c r="HM13" s="185">
        <v>44350</v>
      </c>
      <c r="HN13" s="183" t="s">
        <v>3858</v>
      </c>
      <c r="HO13" s="177">
        <v>3</v>
      </c>
      <c r="HP13" s="177" t="s">
        <v>3571</v>
      </c>
      <c r="HQ13" s="177" t="s">
        <v>21</v>
      </c>
      <c r="HR13" s="177">
        <v>2</v>
      </c>
      <c r="HS13" s="177" t="s">
        <v>14</v>
      </c>
      <c r="HT13" s="177" t="s">
        <v>14</v>
      </c>
      <c r="HU13" s="174">
        <v>44350</v>
      </c>
      <c r="HV13" s="184" t="s">
        <v>3855</v>
      </c>
      <c r="HW13" s="184">
        <v>3</v>
      </c>
      <c r="HX13" s="184" t="s">
        <v>3571</v>
      </c>
      <c r="HY13" s="184" t="s">
        <v>21</v>
      </c>
      <c r="HZ13" s="184">
        <v>2</v>
      </c>
      <c r="IA13" s="184" t="s">
        <v>14</v>
      </c>
      <c r="IB13" s="184" t="s">
        <v>14</v>
      </c>
      <c r="IC13" s="185">
        <v>44350</v>
      </c>
      <c r="ID13" s="183" t="s">
        <v>3857</v>
      </c>
      <c r="IE13" s="177">
        <v>0</v>
      </c>
      <c r="IF13" s="177" t="s">
        <v>3571</v>
      </c>
      <c r="IG13" s="177" t="s">
        <v>21</v>
      </c>
      <c r="IH13" s="177">
        <v>2</v>
      </c>
      <c r="II13" s="177" t="s">
        <v>14</v>
      </c>
      <c r="IJ13" s="177" t="s">
        <v>14</v>
      </c>
      <c r="IK13" s="174">
        <v>44350</v>
      </c>
      <c r="IL13" s="184" t="s">
        <v>3856</v>
      </c>
      <c r="IM13" s="184">
        <v>3</v>
      </c>
      <c r="IN13" s="184" t="s">
        <v>3571</v>
      </c>
      <c r="IO13" s="184" t="s">
        <v>21</v>
      </c>
      <c r="IP13" s="184">
        <v>2</v>
      </c>
      <c r="IQ13" s="184" t="s">
        <v>14</v>
      </c>
      <c r="IR13" s="184" t="s">
        <v>14</v>
      </c>
      <c r="IS13" s="185">
        <v>44350</v>
      </c>
    </row>
    <row r="14" spans="1:253" s="179" customFormat="1" ht="12.75" customHeight="1" x14ac:dyDescent="0.25">
      <c r="A14" s="179" t="s">
        <v>334</v>
      </c>
      <c r="B14" s="179" t="s">
        <v>7471</v>
      </c>
      <c r="C14" s="179" t="s">
        <v>335</v>
      </c>
      <c r="D14" s="179" t="s">
        <v>309</v>
      </c>
      <c r="E14" s="179" t="s">
        <v>6953</v>
      </c>
      <c r="F14" s="179" t="s">
        <v>2407</v>
      </c>
      <c r="G14" s="172">
        <v>25876000</v>
      </c>
      <c r="H14" s="173" t="s">
        <v>1684</v>
      </c>
      <c r="I14" s="173" t="s">
        <v>21</v>
      </c>
      <c r="J14" s="173">
        <v>2</v>
      </c>
      <c r="K14" s="173" t="s">
        <v>2403</v>
      </c>
      <c r="L14" s="173" t="s">
        <v>2402</v>
      </c>
      <c r="M14" s="174">
        <v>44165</v>
      </c>
      <c r="N14" s="183" t="s">
        <v>342</v>
      </c>
      <c r="O14" s="175">
        <v>172703</v>
      </c>
      <c r="P14" s="175" t="s">
        <v>325</v>
      </c>
      <c r="Q14" s="175" t="s">
        <v>21</v>
      </c>
      <c r="R14" s="175">
        <v>2</v>
      </c>
      <c r="S14" s="175" t="s">
        <v>341</v>
      </c>
      <c r="T14" s="175" t="s">
        <v>326</v>
      </c>
      <c r="U14" s="176">
        <v>43509</v>
      </c>
      <c r="V14" s="183" t="s">
        <v>3017</v>
      </c>
      <c r="W14" s="173">
        <v>1565000</v>
      </c>
      <c r="X14" s="173" t="s">
        <v>2953</v>
      </c>
      <c r="Y14" s="173" t="s">
        <v>21</v>
      </c>
      <c r="Z14" s="173">
        <v>2</v>
      </c>
      <c r="AA14" s="173" t="s">
        <v>3016</v>
      </c>
      <c r="AB14" s="173" t="s">
        <v>3015</v>
      </c>
      <c r="AC14" s="174">
        <v>44225</v>
      </c>
      <c r="AD14" s="183" t="s">
        <v>3019</v>
      </c>
      <c r="AE14" s="181">
        <v>316000</v>
      </c>
      <c r="AF14" s="181" t="s">
        <v>2953</v>
      </c>
      <c r="AG14" s="181" t="s">
        <v>21</v>
      </c>
      <c r="AH14" s="181">
        <v>2</v>
      </c>
      <c r="AI14" s="181" t="s">
        <v>3018</v>
      </c>
      <c r="AJ14" s="181" t="s">
        <v>3015</v>
      </c>
      <c r="AK14" s="182">
        <v>44225</v>
      </c>
      <c r="AL14" s="183" t="s">
        <v>3354</v>
      </c>
      <c r="AM14" s="173">
        <v>320000</v>
      </c>
      <c r="AN14" s="173" t="s">
        <v>3351</v>
      </c>
      <c r="AO14" s="173" t="s">
        <v>21</v>
      </c>
      <c r="AP14" s="173">
        <v>2</v>
      </c>
      <c r="AQ14" s="173" t="s">
        <v>3353</v>
      </c>
      <c r="AR14" s="173" t="s">
        <v>3352</v>
      </c>
      <c r="AS14" s="174">
        <v>44281</v>
      </c>
      <c r="AT14" s="184" t="s">
        <v>340</v>
      </c>
      <c r="AU14" s="181">
        <v>0</v>
      </c>
      <c r="AV14" s="181">
        <v>0</v>
      </c>
      <c r="AW14" s="181" t="s">
        <v>21</v>
      </c>
      <c r="AX14" s="181">
        <v>2</v>
      </c>
      <c r="AY14" s="181">
        <v>0</v>
      </c>
      <c r="AZ14" s="181">
        <v>0</v>
      </c>
      <c r="BA14" s="182">
        <v>43509</v>
      </c>
      <c r="BB14" s="183" t="s">
        <v>1185</v>
      </c>
      <c r="BC14" s="173" t="s">
        <v>14</v>
      </c>
      <c r="BD14" s="173" t="s">
        <v>1180</v>
      </c>
      <c r="BE14" s="173" t="s">
        <v>14</v>
      </c>
      <c r="BF14" s="173" t="s">
        <v>14</v>
      </c>
      <c r="BG14" s="173" t="s">
        <v>1182</v>
      </c>
      <c r="BH14" s="173" t="s">
        <v>1181</v>
      </c>
      <c r="BI14" s="174">
        <v>43642</v>
      </c>
      <c r="BJ14" s="184" t="s">
        <v>2993</v>
      </c>
      <c r="BK14" s="184" t="s">
        <v>14</v>
      </c>
      <c r="BL14" s="184" t="s">
        <v>14</v>
      </c>
      <c r="BM14" s="184" t="s">
        <v>14</v>
      </c>
      <c r="BN14" s="184" t="s">
        <v>14</v>
      </c>
      <c r="BO14" s="184" t="s">
        <v>14</v>
      </c>
      <c r="BP14" s="181" t="s">
        <v>14</v>
      </c>
      <c r="BQ14" s="185">
        <v>44225</v>
      </c>
      <c r="BR14" s="183" t="s">
        <v>336</v>
      </c>
      <c r="BS14" s="177">
        <v>0</v>
      </c>
      <c r="BT14" s="177">
        <v>0</v>
      </c>
      <c r="BU14" s="177" t="s">
        <v>21</v>
      </c>
      <c r="BV14" s="177">
        <v>2</v>
      </c>
      <c r="BW14" s="177">
        <v>0</v>
      </c>
      <c r="BX14" s="177">
        <v>0</v>
      </c>
      <c r="BY14" s="174">
        <v>43509</v>
      </c>
      <c r="BZ14" s="184" t="s">
        <v>337</v>
      </c>
      <c r="CA14" s="184">
        <v>0</v>
      </c>
      <c r="CB14" s="184">
        <v>0</v>
      </c>
      <c r="CC14" s="184" t="s">
        <v>21</v>
      </c>
      <c r="CD14" s="184">
        <v>2</v>
      </c>
      <c r="CE14" s="184">
        <v>0</v>
      </c>
      <c r="CF14" s="184">
        <v>0</v>
      </c>
      <c r="CG14" s="185">
        <v>43509</v>
      </c>
      <c r="CH14" s="183" t="s">
        <v>7783</v>
      </c>
      <c r="CI14" s="184" t="e">
        <v>#N/A</v>
      </c>
      <c r="CJ14" s="184" t="e">
        <v>#N/A</v>
      </c>
      <c r="CK14" s="184" t="e">
        <v>#N/A</v>
      </c>
      <c r="CL14" s="184" t="e">
        <v>#N/A</v>
      </c>
      <c r="CM14" s="184" t="e">
        <v>#N/A</v>
      </c>
      <c r="CN14" s="184" t="e">
        <v>#N/A</v>
      </c>
      <c r="CO14" s="186" t="e">
        <v>#N/A</v>
      </c>
      <c r="CP14" s="184" t="s">
        <v>339</v>
      </c>
      <c r="CQ14" s="177" t="s">
        <v>14</v>
      </c>
      <c r="CR14" s="177">
        <v>0</v>
      </c>
      <c r="CS14" s="177" t="s">
        <v>21</v>
      </c>
      <c r="CT14" s="177">
        <v>2</v>
      </c>
      <c r="CU14" s="177">
        <v>0</v>
      </c>
      <c r="CV14" s="177">
        <v>0</v>
      </c>
      <c r="CW14" s="174">
        <v>43509</v>
      </c>
      <c r="CX14" s="184" t="s">
        <v>3021</v>
      </c>
      <c r="CY14" s="181">
        <v>316000</v>
      </c>
      <c r="CZ14" s="181" t="s">
        <v>2953</v>
      </c>
      <c r="DA14" s="181" t="s">
        <v>21</v>
      </c>
      <c r="DB14" s="181">
        <v>2</v>
      </c>
      <c r="DC14" s="181" t="s">
        <v>3020</v>
      </c>
      <c r="DD14" s="181" t="s">
        <v>3015</v>
      </c>
      <c r="DE14" s="187">
        <v>44225</v>
      </c>
      <c r="DF14" s="183" t="s">
        <v>3022</v>
      </c>
      <c r="DG14" s="173">
        <v>1249000</v>
      </c>
      <c r="DH14" s="177" t="s">
        <v>2953</v>
      </c>
      <c r="DI14" s="177" t="s">
        <v>21</v>
      </c>
      <c r="DJ14" s="177">
        <v>2</v>
      </c>
      <c r="DK14" s="177" t="s">
        <v>3020</v>
      </c>
      <c r="DL14" s="177" t="s">
        <v>3015</v>
      </c>
      <c r="DM14" s="174">
        <v>44225</v>
      </c>
      <c r="DN14" s="184" t="s">
        <v>3023</v>
      </c>
      <c r="DO14" s="181">
        <v>0</v>
      </c>
      <c r="DP14" s="184" t="s">
        <v>2953</v>
      </c>
      <c r="DQ14" s="184" t="s">
        <v>21</v>
      </c>
      <c r="DR14" s="184">
        <v>2</v>
      </c>
      <c r="DS14" s="184" t="s">
        <v>3020</v>
      </c>
      <c r="DT14" s="184" t="s">
        <v>3015</v>
      </c>
      <c r="DU14" s="185">
        <v>44225</v>
      </c>
      <c r="DV14" s="183" t="s">
        <v>3024</v>
      </c>
      <c r="DW14" s="173">
        <v>316000</v>
      </c>
      <c r="DX14" s="177" t="s">
        <v>2953</v>
      </c>
      <c r="DY14" s="177" t="s">
        <v>21</v>
      </c>
      <c r="DZ14" s="177">
        <v>2</v>
      </c>
      <c r="EA14" s="177" t="s">
        <v>3020</v>
      </c>
      <c r="EB14" s="177" t="s">
        <v>3015</v>
      </c>
      <c r="EC14" s="174">
        <v>44225</v>
      </c>
      <c r="ED14" s="184" t="s">
        <v>3025</v>
      </c>
      <c r="EE14" s="181">
        <v>0</v>
      </c>
      <c r="EF14" s="184" t="s">
        <v>2953</v>
      </c>
      <c r="EG14" s="184" t="s">
        <v>21</v>
      </c>
      <c r="EH14" s="184">
        <v>2</v>
      </c>
      <c r="EI14" s="184" t="s">
        <v>3020</v>
      </c>
      <c r="EJ14" s="184" t="s">
        <v>3015</v>
      </c>
      <c r="EK14" s="185">
        <v>44225</v>
      </c>
      <c r="EL14" s="183" t="s">
        <v>3026</v>
      </c>
      <c r="EM14" s="173">
        <v>0</v>
      </c>
      <c r="EN14" s="177" t="s">
        <v>2953</v>
      </c>
      <c r="EO14" s="177" t="s">
        <v>21</v>
      </c>
      <c r="EP14" s="177">
        <v>2</v>
      </c>
      <c r="EQ14" s="177" t="s">
        <v>3020</v>
      </c>
      <c r="ER14" s="177" t="s">
        <v>3015</v>
      </c>
      <c r="ES14" s="174">
        <v>44225</v>
      </c>
      <c r="ET14" s="184" t="s">
        <v>3355</v>
      </c>
      <c r="EU14" s="184">
        <v>530</v>
      </c>
      <c r="EV14" s="184" t="s">
        <v>3334</v>
      </c>
      <c r="EW14" s="184" t="s">
        <v>21</v>
      </c>
      <c r="EX14" s="184">
        <v>2</v>
      </c>
      <c r="EY14" s="184" t="s">
        <v>3335</v>
      </c>
      <c r="EZ14" s="184" t="s">
        <v>227</v>
      </c>
      <c r="FA14" s="185">
        <v>44281</v>
      </c>
      <c r="FB14" s="183" t="s">
        <v>338</v>
      </c>
      <c r="FC14" s="177">
        <v>3</v>
      </c>
      <c r="FD14" s="177">
        <v>0</v>
      </c>
      <c r="FE14" s="177" t="s">
        <v>21</v>
      </c>
      <c r="FF14" s="177">
        <v>2</v>
      </c>
      <c r="FG14" s="177">
        <v>0</v>
      </c>
      <c r="FH14" s="177">
        <v>0</v>
      </c>
      <c r="FI14" s="174">
        <v>43509</v>
      </c>
      <c r="FJ14" s="183" t="s">
        <v>343</v>
      </c>
      <c r="FK14" s="184" t="s">
        <v>14</v>
      </c>
      <c r="FL14" s="184">
        <v>0</v>
      </c>
      <c r="FM14" s="184" t="s">
        <v>21</v>
      </c>
      <c r="FN14" s="184">
        <v>2</v>
      </c>
      <c r="FO14" s="184">
        <v>0</v>
      </c>
      <c r="FP14" s="181">
        <v>0</v>
      </c>
      <c r="FQ14" s="182">
        <v>43509</v>
      </c>
      <c r="FR14" s="183" t="s">
        <v>344</v>
      </c>
      <c r="FS14" s="177" t="s">
        <v>14</v>
      </c>
      <c r="FT14" s="177">
        <v>0</v>
      </c>
      <c r="FU14" s="177" t="s">
        <v>21</v>
      </c>
      <c r="FV14" s="177">
        <v>2</v>
      </c>
      <c r="FW14" s="177">
        <v>0</v>
      </c>
      <c r="FX14" s="177">
        <v>0</v>
      </c>
      <c r="FY14" s="174">
        <v>43509</v>
      </c>
      <c r="FZ14" s="184" t="s">
        <v>3862</v>
      </c>
      <c r="GA14" s="184">
        <v>1</v>
      </c>
      <c r="GB14" s="184" t="s">
        <v>3571</v>
      </c>
      <c r="GC14" s="184" t="s">
        <v>21</v>
      </c>
      <c r="GD14" s="184">
        <v>2</v>
      </c>
      <c r="GE14" s="184" t="s">
        <v>14</v>
      </c>
      <c r="GF14" s="184" t="s">
        <v>14</v>
      </c>
      <c r="GG14" s="185">
        <v>44350</v>
      </c>
      <c r="GH14" s="183" t="s">
        <v>3868</v>
      </c>
      <c r="GI14" s="177">
        <v>2</v>
      </c>
      <c r="GJ14" s="177" t="s">
        <v>3571</v>
      </c>
      <c r="GK14" s="177" t="s">
        <v>21</v>
      </c>
      <c r="GL14" s="177">
        <v>2</v>
      </c>
      <c r="GM14" s="177" t="s">
        <v>14</v>
      </c>
      <c r="GN14" s="177" t="s">
        <v>14</v>
      </c>
      <c r="GO14" s="174">
        <v>44350</v>
      </c>
      <c r="GP14" s="184" t="s">
        <v>3863</v>
      </c>
      <c r="GQ14" s="184">
        <v>0</v>
      </c>
      <c r="GR14" s="184" t="s">
        <v>3571</v>
      </c>
      <c r="GS14" s="184" t="s">
        <v>21</v>
      </c>
      <c r="GT14" s="184">
        <v>2</v>
      </c>
      <c r="GU14" s="184" t="s">
        <v>14</v>
      </c>
      <c r="GV14" s="184" t="s">
        <v>14</v>
      </c>
      <c r="GW14" s="185">
        <v>44350</v>
      </c>
      <c r="GX14" s="183" t="s">
        <v>3869</v>
      </c>
      <c r="GY14" s="177">
        <v>0</v>
      </c>
      <c r="GZ14" s="177" t="s">
        <v>3571</v>
      </c>
      <c r="HA14" s="177" t="s">
        <v>21</v>
      </c>
      <c r="HB14" s="177">
        <v>2</v>
      </c>
      <c r="HC14" s="177" t="s">
        <v>14</v>
      </c>
      <c r="HD14" s="177" t="s">
        <v>14</v>
      </c>
      <c r="HE14" s="174">
        <v>44350</v>
      </c>
      <c r="HF14" s="184" t="s">
        <v>3861</v>
      </c>
      <c r="HG14" s="184">
        <v>0</v>
      </c>
      <c r="HH14" s="184" t="s">
        <v>3571</v>
      </c>
      <c r="HI14" s="184" t="s">
        <v>21</v>
      </c>
      <c r="HJ14" s="184">
        <v>2</v>
      </c>
      <c r="HK14" s="184" t="s">
        <v>14</v>
      </c>
      <c r="HL14" s="184" t="s">
        <v>14</v>
      </c>
      <c r="HM14" s="185">
        <v>44350</v>
      </c>
      <c r="HN14" s="183" t="s">
        <v>3867</v>
      </c>
      <c r="HO14" s="177">
        <v>2</v>
      </c>
      <c r="HP14" s="177" t="s">
        <v>3571</v>
      </c>
      <c r="HQ14" s="177" t="s">
        <v>21</v>
      </c>
      <c r="HR14" s="177">
        <v>2</v>
      </c>
      <c r="HS14" s="177" t="s">
        <v>14</v>
      </c>
      <c r="HT14" s="177" t="s">
        <v>14</v>
      </c>
      <c r="HU14" s="174">
        <v>44350</v>
      </c>
      <c r="HV14" s="184" t="s">
        <v>3864</v>
      </c>
      <c r="HW14" s="184">
        <v>0</v>
      </c>
      <c r="HX14" s="184" t="s">
        <v>3571</v>
      </c>
      <c r="HY14" s="184" t="s">
        <v>21</v>
      </c>
      <c r="HZ14" s="184">
        <v>2</v>
      </c>
      <c r="IA14" s="184" t="s">
        <v>14</v>
      </c>
      <c r="IB14" s="184" t="s">
        <v>14</v>
      </c>
      <c r="IC14" s="185">
        <v>44350</v>
      </c>
      <c r="ID14" s="183" t="s">
        <v>3866</v>
      </c>
      <c r="IE14" s="177">
        <v>1</v>
      </c>
      <c r="IF14" s="177" t="s">
        <v>3571</v>
      </c>
      <c r="IG14" s="177" t="s">
        <v>21</v>
      </c>
      <c r="IH14" s="177">
        <v>2</v>
      </c>
      <c r="II14" s="177" t="s">
        <v>14</v>
      </c>
      <c r="IJ14" s="177" t="s">
        <v>14</v>
      </c>
      <c r="IK14" s="174">
        <v>44350</v>
      </c>
      <c r="IL14" s="184" t="s">
        <v>3865</v>
      </c>
      <c r="IM14" s="184">
        <v>1</v>
      </c>
      <c r="IN14" s="184" t="s">
        <v>3571</v>
      </c>
      <c r="IO14" s="184" t="s">
        <v>21</v>
      </c>
      <c r="IP14" s="184">
        <v>2</v>
      </c>
      <c r="IQ14" s="184" t="s">
        <v>14</v>
      </c>
      <c r="IR14" s="184" t="s">
        <v>14</v>
      </c>
      <c r="IS14" s="185">
        <v>44350</v>
      </c>
    </row>
    <row r="15" spans="1:253" s="179" customFormat="1" ht="12.75" customHeight="1" x14ac:dyDescent="0.25">
      <c r="A15" s="179" t="s">
        <v>345</v>
      </c>
      <c r="B15" s="179" t="s">
        <v>7458</v>
      </c>
      <c r="C15" s="179" t="s">
        <v>346</v>
      </c>
      <c r="D15" s="179" t="s">
        <v>347</v>
      </c>
      <c r="E15" s="179" t="s">
        <v>6954</v>
      </c>
      <c r="F15" s="179" t="s">
        <v>3398</v>
      </c>
      <c r="G15" s="172">
        <v>102743000</v>
      </c>
      <c r="H15" s="173" t="s">
        <v>3395</v>
      </c>
      <c r="I15" s="173" t="s">
        <v>21</v>
      </c>
      <c r="J15" s="173">
        <v>2</v>
      </c>
      <c r="K15" s="173" t="s">
        <v>3397</v>
      </c>
      <c r="L15" s="173" t="s">
        <v>3396</v>
      </c>
      <c r="M15" s="174">
        <v>44281</v>
      </c>
      <c r="N15" s="183" t="s">
        <v>2134</v>
      </c>
      <c r="O15" s="175">
        <v>2267048</v>
      </c>
      <c r="P15" s="175" t="s">
        <v>2131</v>
      </c>
      <c r="Q15" s="175" t="s">
        <v>41</v>
      </c>
      <c r="R15" s="175">
        <v>1</v>
      </c>
      <c r="S15" s="175" t="s">
        <v>2133</v>
      </c>
      <c r="T15" s="175" t="s">
        <v>2132</v>
      </c>
      <c r="U15" s="176">
        <v>44109</v>
      </c>
      <c r="V15" s="183" t="s">
        <v>3399</v>
      </c>
      <c r="W15" s="173">
        <v>102743000</v>
      </c>
      <c r="X15" s="173" t="s">
        <v>3395</v>
      </c>
      <c r="Y15" s="173" t="s">
        <v>21</v>
      </c>
      <c r="Z15" s="173">
        <v>2</v>
      </c>
      <c r="AA15" s="173" t="s">
        <v>3397</v>
      </c>
      <c r="AB15" s="173" t="s">
        <v>3396</v>
      </c>
      <c r="AC15" s="174">
        <v>44281</v>
      </c>
      <c r="AD15" s="183" t="s">
        <v>2596</v>
      </c>
      <c r="AE15" s="181">
        <v>49870000</v>
      </c>
      <c r="AF15" s="181" t="s">
        <v>2593</v>
      </c>
      <c r="AG15" s="181" t="s">
        <v>59</v>
      </c>
      <c r="AH15" s="181">
        <v>3</v>
      </c>
      <c r="AI15" s="181" t="s">
        <v>2595</v>
      </c>
      <c r="AJ15" s="181" t="s">
        <v>2594</v>
      </c>
      <c r="AK15" s="182">
        <v>44204</v>
      </c>
      <c r="AL15" s="183" t="s">
        <v>5282</v>
      </c>
      <c r="AM15" s="173">
        <v>10339000</v>
      </c>
      <c r="AN15" s="173" t="s">
        <v>5279</v>
      </c>
      <c r="AO15" s="173" t="s">
        <v>41</v>
      </c>
      <c r="AP15" s="173">
        <v>1</v>
      </c>
      <c r="AQ15" s="173" t="s">
        <v>5281</v>
      </c>
      <c r="AR15" s="173" t="s">
        <v>5280</v>
      </c>
      <c r="AS15" s="174">
        <v>44396</v>
      </c>
      <c r="AT15" s="184" t="s">
        <v>1402</v>
      </c>
      <c r="AU15" s="181" t="s">
        <v>14</v>
      </c>
      <c r="AV15" s="181" t="s">
        <v>14</v>
      </c>
      <c r="AW15" s="181" t="s">
        <v>14</v>
      </c>
      <c r="AX15" s="181" t="s">
        <v>14</v>
      </c>
      <c r="AY15" s="181" t="s">
        <v>14</v>
      </c>
      <c r="AZ15" s="181" t="s">
        <v>14</v>
      </c>
      <c r="BA15" s="182">
        <v>43770</v>
      </c>
      <c r="BB15" s="183" t="s">
        <v>1600</v>
      </c>
      <c r="BC15" s="173" t="s">
        <v>14</v>
      </c>
      <c r="BD15" s="173" t="s">
        <v>14</v>
      </c>
      <c r="BE15" s="173" t="s">
        <v>14</v>
      </c>
      <c r="BF15" s="173" t="s">
        <v>14</v>
      </c>
      <c r="BG15" s="173" t="s">
        <v>1599</v>
      </c>
      <c r="BH15" s="173" t="s">
        <v>14</v>
      </c>
      <c r="BI15" s="174">
        <v>43819</v>
      </c>
      <c r="BJ15" s="184" t="s">
        <v>5285</v>
      </c>
      <c r="BK15" s="184">
        <v>1954</v>
      </c>
      <c r="BL15" s="184" t="s">
        <v>5283</v>
      </c>
      <c r="BM15" s="184" t="s">
        <v>41</v>
      </c>
      <c r="BN15" s="184">
        <v>1</v>
      </c>
      <c r="BO15" s="184" t="s">
        <v>5284</v>
      </c>
      <c r="BP15" s="181" t="s">
        <v>3367</v>
      </c>
      <c r="BQ15" s="185">
        <v>44396</v>
      </c>
      <c r="BR15" s="183" t="s">
        <v>348</v>
      </c>
      <c r="BS15" s="177" t="s">
        <v>14</v>
      </c>
      <c r="BT15" s="177">
        <v>0</v>
      </c>
      <c r="BU15" s="177" t="s">
        <v>21</v>
      </c>
      <c r="BV15" s="177">
        <v>2</v>
      </c>
      <c r="BW15" s="177">
        <v>0</v>
      </c>
      <c r="BX15" s="177">
        <v>0</v>
      </c>
      <c r="BY15" s="174">
        <v>43509</v>
      </c>
      <c r="BZ15" s="184" t="s">
        <v>349</v>
      </c>
      <c r="CA15" s="184" t="s">
        <v>14</v>
      </c>
      <c r="CB15" s="184">
        <v>0</v>
      </c>
      <c r="CC15" s="184" t="s">
        <v>14</v>
      </c>
      <c r="CD15" s="184" t="s">
        <v>14</v>
      </c>
      <c r="CE15" s="184">
        <v>0</v>
      </c>
      <c r="CF15" s="184">
        <v>0</v>
      </c>
      <c r="CG15" s="185">
        <v>43509</v>
      </c>
      <c r="CH15" s="183" t="s">
        <v>7784</v>
      </c>
      <c r="CI15" s="184" t="e">
        <v>#N/A</v>
      </c>
      <c r="CJ15" s="184" t="e">
        <v>#N/A</v>
      </c>
      <c r="CK15" s="184" t="e">
        <v>#N/A</v>
      </c>
      <c r="CL15" s="184" t="e">
        <v>#N/A</v>
      </c>
      <c r="CM15" s="184" t="e">
        <v>#N/A</v>
      </c>
      <c r="CN15" s="184" t="e">
        <v>#N/A</v>
      </c>
      <c r="CO15" s="186" t="e">
        <v>#N/A</v>
      </c>
      <c r="CP15" s="184" t="s">
        <v>354</v>
      </c>
      <c r="CQ15" s="177">
        <v>1700</v>
      </c>
      <c r="CR15" s="177" t="s">
        <v>351</v>
      </c>
      <c r="CS15" s="177" t="s">
        <v>21</v>
      </c>
      <c r="CT15" s="177">
        <v>2</v>
      </c>
      <c r="CU15" s="177" t="s">
        <v>353</v>
      </c>
      <c r="CV15" s="177" t="s">
        <v>352</v>
      </c>
      <c r="CW15" s="174">
        <v>43509</v>
      </c>
      <c r="CX15" s="184" t="s">
        <v>2600</v>
      </c>
      <c r="CY15" s="181">
        <v>19600000</v>
      </c>
      <c r="CZ15" s="181" t="s">
        <v>2597</v>
      </c>
      <c r="DA15" s="181" t="s">
        <v>21</v>
      </c>
      <c r="DB15" s="181">
        <v>2</v>
      </c>
      <c r="DC15" s="181" t="s">
        <v>2599</v>
      </c>
      <c r="DD15" s="181" t="s">
        <v>2598</v>
      </c>
      <c r="DE15" s="187">
        <v>44204</v>
      </c>
      <c r="DF15" s="183" t="s">
        <v>2601</v>
      </c>
      <c r="DG15" s="173">
        <v>52920000</v>
      </c>
      <c r="DH15" s="177" t="s">
        <v>2597</v>
      </c>
      <c r="DI15" s="177" t="s">
        <v>21</v>
      </c>
      <c r="DJ15" s="177">
        <v>2</v>
      </c>
      <c r="DK15" s="177" t="s">
        <v>2599</v>
      </c>
      <c r="DL15" s="177" t="s">
        <v>2598</v>
      </c>
      <c r="DM15" s="174">
        <v>44204</v>
      </c>
      <c r="DN15" s="184" t="s">
        <v>2602</v>
      </c>
      <c r="DO15" s="181">
        <v>30270000</v>
      </c>
      <c r="DP15" s="184" t="s">
        <v>2597</v>
      </c>
      <c r="DQ15" s="184" t="s">
        <v>21</v>
      </c>
      <c r="DR15" s="184">
        <v>2</v>
      </c>
      <c r="DS15" s="184" t="s">
        <v>2599</v>
      </c>
      <c r="DT15" s="184" t="s">
        <v>2598</v>
      </c>
      <c r="DU15" s="185">
        <v>44204</v>
      </c>
      <c r="DV15" s="183" t="s">
        <v>2603</v>
      </c>
      <c r="DW15" s="173">
        <v>14112000</v>
      </c>
      <c r="DX15" s="177" t="s">
        <v>2597</v>
      </c>
      <c r="DY15" s="177" t="s">
        <v>21</v>
      </c>
      <c r="DZ15" s="177">
        <v>2</v>
      </c>
      <c r="EA15" s="177" t="s">
        <v>2599</v>
      </c>
      <c r="EB15" s="177" t="s">
        <v>2598</v>
      </c>
      <c r="EC15" s="174">
        <v>44204</v>
      </c>
      <c r="ED15" s="184" t="s">
        <v>2604</v>
      </c>
      <c r="EE15" s="181">
        <v>4704000</v>
      </c>
      <c r="EF15" s="184" t="s">
        <v>2597</v>
      </c>
      <c r="EG15" s="184" t="s">
        <v>21</v>
      </c>
      <c r="EH15" s="184">
        <v>2</v>
      </c>
      <c r="EI15" s="184" t="s">
        <v>2599</v>
      </c>
      <c r="EJ15" s="184" t="s">
        <v>2598</v>
      </c>
      <c r="EK15" s="185">
        <v>44204</v>
      </c>
      <c r="EL15" s="183" t="s">
        <v>2605</v>
      </c>
      <c r="EM15" s="173">
        <v>784000</v>
      </c>
      <c r="EN15" s="177" t="s">
        <v>2597</v>
      </c>
      <c r="EO15" s="177" t="s">
        <v>21</v>
      </c>
      <c r="EP15" s="177">
        <v>2</v>
      </c>
      <c r="EQ15" s="177" t="s">
        <v>2599</v>
      </c>
      <c r="ER15" s="177" t="s">
        <v>2598</v>
      </c>
      <c r="ES15" s="174">
        <v>44204</v>
      </c>
      <c r="ET15" s="184" t="s">
        <v>3401</v>
      </c>
      <c r="EU15" s="184">
        <v>2440</v>
      </c>
      <c r="EV15" s="184" t="s">
        <v>3285</v>
      </c>
      <c r="EW15" s="184" t="s">
        <v>59</v>
      </c>
      <c r="EX15" s="184">
        <v>3</v>
      </c>
      <c r="EY15" s="184" t="s">
        <v>3400</v>
      </c>
      <c r="EZ15" s="184" t="s">
        <v>712</v>
      </c>
      <c r="FA15" s="185">
        <v>44281</v>
      </c>
      <c r="FB15" s="183" t="s">
        <v>350</v>
      </c>
      <c r="FC15" s="177">
        <v>5</v>
      </c>
      <c r="FD15" s="177">
        <v>0</v>
      </c>
      <c r="FE15" s="177" t="s">
        <v>21</v>
      </c>
      <c r="FF15" s="177">
        <v>2</v>
      </c>
      <c r="FG15" s="177">
        <v>0</v>
      </c>
      <c r="FH15" s="177">
        <v>0</v>
      </c>
      <c r="FI15" s="174">
        <v>43509</v>
      </c>
      <c r="FJ15" s="183" t="s">
        <v>1340</v>
      </c>
      <c r="FK15" s="184" t="s">
        <v>14</v>
      </c>
      <c r="FL15" s="184" t="s">
        <v>14</v>
      </c>
      <c r="FM15" s="184" t="s">
        <v>14</v>
      </c>
      <c r="FN15" s="184" t="s">
        <v>14</v>
      </c>
      <c r="FO15" s="184" t="s">
        <v>1339</v>
      </c>
      <c r="FP15" s="181" t="s">
        <v>14</v>
      </c>
      <c r="FQ15" s="182">
        <v>43698</v>
      </c>
      <c r="FR15" s="183" t="s">
        <v>1341</v>
      </c>
      <c r="FS15" s="177" t="s">
        <v>14</v>
      </c>
      <c r="FT15" s="177" t="s">
        <v>14</v>
      </c>
      <c r="FU15" s="177" t="s">
        <v>14</v>
      </c>
      <c r="FV15" s="177" t="s">
        <v>14</v>
      </c>
      <c r="FW15" s="177" t="s">
        <v>1339</v>
      </c>
      <c r="FX15" s="177" t="s">
        <v>14</v>
      </c>
      <c r="FY15" s="174">
        <v>43698</v>
      </c>
      <c r="FZ15" s="184" t="s">
        <v>4050</v>
      </c>
      <c r="GA15" s="184">
        <v>1</v>
      </c>
      <c r="GB15" s="184" t="s">
        <v>3571</v>
      </c>
      <c r="GC15" s="184" t="s">
        <v>21</v>
      </c>
      <c r="GD15" s="184">
        <v>2</v>
      </c>
      <c r="GE15" s="184" t="s">
        <v>14</v>
      </c>
      <c r="GF15" s="184" t="s">
        <v>14</v>
      </c>
      <c r="GG15" s="185">
        <v>44354</v>
      </c>
      <c r="GH15" s="183" t="s">
        <v>4056</v>
      </c>
      <c r="GI15" s="177">
        <v>3</v>
      </c>
      <c r="GJ15" s="177" t="s">
        <v>3571</v>
      </c>
      <c r="GK15" s="177" t="s">
        <v>21</v>
      </c>
      <c r="GL15" s="177">
        <v>2</v>
      </c>
      <c r="GM15" s="177" t="s">
        <v>14</v>
      </c>
      <c r="GN15" s="177" t="s">
        <v>14</v>
      </c>
      <c r="GO15" s="174">
        <v>44354</v>
      </c>
      <c r="GP15" s="184" t="s">
        <v>4051</v>
      </c>
      <c r="GQ15" s="184">
        <v>2</v>
      </c>
      <c r="GR15" s="184" t="s">
        <v>3571</v>
      </c>
      <c r="GS15" s="184" t="s">
        <v>21</v>
      </c>
      <c r="GT15" s="184">
        <v>2</v>
      </c>
      <c r="GU15" s="184" t="s">
        <v>14</v>
      </c>
      <c r="GV15" s="184" t="s">
        <v>14</v>
      </c>
      <c r="GW15" s="185">
        <v>44354</v>
      </c>
      <c r="GX15" s="183" t="s">
        <v>4057</v>
      </c>
      <c r="GY15" s="177">
        <v>2</v>
      </c>
      <c r="GZ15" s="177" t="s">
        <v>3571</v>
      </c>
      <c r="HA15" s="177" t="s">
        <v>21</v>
      </c>
      <c r="HB15" s="177">
        <v>2</v>
      </c>
      <c r="HC15" s="177" t="s">
        <v>14</v>
      </c>
      <c r="HD15" s="177" t="s">
        <v>14</v>
      </c>
      <c r="HE15" s="174">
        <v>44354</v>
      </c>
      <c r="HF15" s="184" t="s">
        <v>4049</v>
      </c>
      <c r="HG15" s="184">
        <v>2</v>
      </c>
      <c r="HH15" s="184" t="s">
        <v>3571</v>
      </c>
      <c r="HI15" s="184" t="s">
        <v>21</v>
      </c>
      <c r="HJ15" s="184">
        <v>2</v>
      </c>
      <c r="HK15" s="184" t="s">
        <v>14</v>
      </c>
      <c r="HL15" s="184" t="s">
        <v>14</v>
      </c>
      <c r="HM15" s="185">
        <v>44354</v>
      </c>
      <c r="HN15" s="183" t="s">
        <v>4055</v>
      </c>
      <c r="HO15" s="177">
        <v>2</v>
      </c>
      <c r="HP15" s="177" t="s">
        <v>3571</v>
      </c>
      <c r="HQ15" s="177" t="s">
        <v>21</v>
      </c>
      <c r="HR15" s="177">
        <v>2</v>
      </c>
      <c r="HS15" s="177" t="s">
        <v>14</v>
      </c>
      <c r="HT15" s="177" t="s">
        <v>14</v>
      </c>
      <c r="HU15" s="174">
        <v>44354</v>
      </c>
      <c r="HV15" s="184" t="s">
        <v>4052</v>
      </c>
      <c r="HW15" s="184">
        <v>3</v>
      </c>
      <c r="HX15" s="184" t="s">
        <v>3571</v>
      </c>
      <c r="HY15" s="184" t="s">
        <v>21</v>
      </c>
      <c r="HZ15" s="184">
        <v>2</v>
      </c>
      <c r="IA15" s="184" t="s">
        <v>14</v>
      </c>
      <c r="IB15" s="184" t="s">
        <v>14</v>
      </c>
      <c r="IC15" s="185">
        <v>44354</v>
      </c>
      <c r="ID15" s="183" t="s">
        <v>4054</v>
      </c>
      <c r="IE15" s="177">
        <v>1</v>
      </c>
      <c r="IF15" s="177" t="s">
        <v>3571</v>
      </c>
      <c r="IG15" s="177" t="s">
        <v>21</v>
      </c>
      <c r="IH15" s="177">
        <v>2</v>
      </c>
      <c r="II15" s="177" t="s">
        <v>14</v>
      </c>
      <c r="IJ15" s="177" t="s">
        <v>14</v>
      </c>
      <c r="IK15" s="174">
        <v>44354</v>
      </c>
      <c r="IL15" s="184" t="s">
        <v>4053</v>
      </c>
      <c r="IM15" s="184">
        <v>3</v>
      </c>
      <c r="IN15" s="184" t="s">
        <v>3571</v>
      </c>
      <c r="IO15" s="184" t="s">
        <v>21</v>
      </c>
      <c r="IP15" s="184">
        <v>2</v>
      </c>
      <c r="IQ15" s="184" t="s">
        <v>14</v>
      </c>
      <c r="IR15" s="184" t="s">
        <v>14</v>
      </c>
      <c r="IS15" s="185">
        <v>44354</v>
      </c>
    </row>
    <row r="16" spans="1:253" s="179" customFormat="1" ht="12.75" customHeight="1" x14ac:dyDescent="0.25">
      <c r="A16" s="179" t="s">
        <v>2556</v>
      </c>
      <c r="B16" s="179" t="s">
        <v>7458</v>
      </c>
      <c r="C16" s="179" t="s">
        <v>2557</v>
      </c>
      <c r="D16" s="179" t="s">
        <v>2558</v>
      </c>
      <c r="E16" s="179" t="s">
        <v>6955</v>
      </c>
      <c r="F16" s="179" t="s">
        <v>2562</v>
      </c>
      <c r="G16" s="172">
        <v>5599000</v>
      </c>
      <c r="H16" s="173" t="s">
        <v>2559</v>
      </c>
      <c r="I16" s="173" t="s">
        <v>21</v>
      </c>
      <c r="J16" s="173">
        <v>2</v>
      </c>
      <c r="K16" s="173" t="s">
        <v>2561</v>
      </c>
      <c r="L16" s="173" t="s">
        <v>2560</v>
      </c>
      <c r="M16" s="174">
        <v>44203</v>
      </c>
      <c r="N16" s="183" t="s">
        <v>2566</v>
      </c>
      <c r="O16" s="175">
        <v>341500</v>
      </c>
      <c r="P16" s="175" t="s">
        <v>2563</v>
      </c>
      <c r="Q16" s="175" t="s">
        <v>41</v>
      </c>
      <c r="R16" s="175">
        <v>1</v>
      </c>
      <c r="S16" s="175" t="s">
        <v>2565</v>
      </c>
      <c r="T16" s="175" t="s">
        <v>2564</v>
      </c>
      <c r="U16" s="176">
        <v>44203</v>
      </c>
      <c r="V16" s="183" t="s">
        <v>2567</v>
      </c>
      <c r="W16" s="173">
        <v>5599000</v>
      </c>
      <c r="X16" s="173" t="s">
        <v>2559</v>
      </c>
      <c r="Y16" s="173" t="s">
        <v>21</v>
      </c>
      <c r="Z16" s="173">
        <v>2</v>
      </c>
      <c r="AA16" s="173" t="s">
        <v>2561</v>
      </c>
      <c r="AB16" s="173" t="s">
        <v>2560</v>
      </c>
      <c r="AC16" s="174">
        <v>44203</v>
      </c>
      <c r="AD16" s="183" t="s">
        <v>2571</v>
      </c>
      <c r="AE16" s="181">
        <v>1200000</v>
      </c>
      <c r="AF16" s="181" t="s">
        <v>2568</v>
      </c>
      <c r="AG16" s="181" t="s">
        <v>59</v>
      </c>
      <c r="AH16" s="181">
        <v>3</v>
      </c>
      <c r="AI16" s="181" t="s">
        <v>2570</v>
      </c>
      <c r="AJ16" s="181" t="s">
        <v>2569</v>
      </c>
      <c r="AK16" s="182">
        <v>44203</v>
      </c>
      <c r="AL16" s="183" t="s">
        <v>2573</v>
      </c>
      <c r="AM16" s="173">
        <v>295000</v>
      </c>
      <c r="AN16" s="173" t="s">
        <v>2568</v>
      </c>
      <c r="AO16" s="173" t="s">
        <v>21</v>
      </c>
      <c r="AP16" s="173">
        <v>2</v>
      </c>
      <c r="AQ16" s="173" t="s">
        <v>2572</v>
      </c>
      <c r="AR16" s="173" t="s">
        <v>2569</v>
      </c>
      <c r="AS16" s="174">
        <v>44203</v>
      </c>
      <c r="AT16" s="184" t="s">
        <v>2574</v>
      </c>
      <c r="AU16" s="181" t="s">
        <v>14</v>
      </c>
      <c r="AV16" s="181" t="s">
        <v>14</v>
      </c>
      <c r="AW16" s="181" t="s">
        <v>14</v>
      </c>
      <c r="AX16" s="181" t="s">
        <v>14</v>
      </c>
      <c r="AY16" s="181" t="s">
        <v>14</v>
      </c>
      <c r="AZ16" s="181" t="s">
        <v>14</v>
      </c>
      <c r="BA16" s="182">
        <v>44203</v>
      </c>
      <c r="BB16" s="183" t="s">
        <v>2575</v>
      </c>
      <c r="BC16" s="173" t="s">
        <v>14</v>
      </c>
      <c r="BD16" s="173" t="s">
        <v>14</v>
      </c>
      <c r="BE16" s="173" t="s">
        <v>14</v>
      </c>
      <c r="BF16" s="173" t="s">
        <v>14</v>
      </c>
      <c r="BG16" s="173" t="s">
        <v>14</v>
      </c>
      <c r="BH16" s="173" t="s">
        <v>14</v>
      </c>
      <c r="BI16" s="174">
        <v>44203</v>
      </c>
      <c r="BJ16" s="184" t="s">
        <v>2577</v>
      </c>
      <c r="BK16" s="184" t="s">
        <v>14</v>
      </c>
      <c r="BL16" s="184" t="s">
        <v>14</v>
      </c>
      <c r="BM16" s="184" t="s">
        <v>14</v>
      </c>
      <c r="BN16" s="184" t="s">
        <v>14</v>
      </c>
      <c r="BO16" s="184" t="s">
        <v>2576</v>
      </c>
      <c r="BP16" s="181" t="s">
        <v>14</v>
      </c>
      <c r="BQ16" s="185">
        <v>44203</v>
      </c>
      <c r="BR16" s="183" t="s">
        <v>2578</v>
      </c>
      <c r="BS16" s="177" t="s">
        <v>14</v>
      </c>
      <c r="BT16" s="177" t="s">
        <v>14</v>
      </c>
      <c r="BU16" s="177" t="s">
        <v>14</v>
      </c>
      <c r="BV16" s="177" t="s">
        <v>14</v>
      </c>
      <c r="BW16" s="177" t="s">
        <v>14</v>
      </c>
      <c r="BX16" s="177" t="s">
        <v>14</v>
      </c>
      <c r="BY16" s="174">
        <v>44203</v>
      </c>
      <c r="BZ16" s="184" t="s">
        <v>2579</v>
      </c>
      <c r="CA16" s="184" t="s">
        <v>14</v>
      </c>
      <c r="CB16" s="184" t="s">
        <v>14</v>
      </c>
      <c r="CC16" s="184" t="s">
        <v>14</v>
      </c>
      <c r="CD16" s="184" t="s">
        <v>14</v>
      </c>
      <c r="CE16" s="184" t="s">
        <v>14</v>
      </c>
      <c r="CF16" s="184" t="s">
        <v>14</v>
      </c>
      <c r="CG16" s="185">
        <v>44203</v>
      </c>
      <c r="CH16" s="183" t="s">
        <v>7785</v>
      </c>
      <c r="CI16" s="184" t="e">
        <v>#N/A</v>
      </c>
      <c r="CJ16" s="184" t="e">
        <v>#N/A</v>
      </c>
      <c r="CK16" s="184" t="e">
        <v>#N/A</v>
      </c>
      <c r="CL16" s="184" t="e">
        <v>#N/A</v>
      </c>
      <c r="CM16" s="184" t="e">
        <v>#N/A</v>
      </c>
      <c r="CN16" s="184" t="e">
        <v>#N/A</v>
      </c>
      <c r="CO16" s="186" t="e">
        <v>#N/A</v>
      </c>
      <c r="CP16" s="184" t="s">
        <v>2580</v>
      </c>
      <c r="CQ16" s="177" t="s">
        <v>14</v>
      </c>
      <c r="CR16" s="177" t="s">
        <v>14</v>
      </c>
      <c r="CS16" s="177" t="s">
        <v>14</v>
      </c>
      <c r="CT16" s="177" t="s">
        <v>14</v>
      </c>
      <c r="CU16" s="177" t="s">
        <v>14</v>
      </c>
      <c r="CV16" s="177" t="s">
        <v>14</v>
      </c>
      <c r="CW16" s="174">
        <v>44203</v>
      </c>
      <c r="CX16" s="184" t="s">
        <v>2582</v>
      </c>
      <c r="CY16" s="181">
        <v>1200000</v>
      </c>
      <c r="CZ16" s="181" t="s">
        <v>2568</v>
      </c>
      <c r="DA16" s="181" t="s">
        <v>59</v>
      </c>
      <c r="DB16" s="181">
        <v>3</v>
      </c>
      <c r="DC16" s="181" t="s">
        <v>2581</v>
      </c>
      <c r="DD16" s="181" t="s">
        <v>2569</v>
      </c>
      <c r="DE16" s="187">
        <v>44203</v>
      </c>
      <c r="DF16" s="183" t="s">
        <v>2583</v>
      </c>
      <c r="DG16" s="173">
        <v>4399000</v>
      </c>
      <c r="DH16" s="177" t="s">
        <v>2568</v>
      </c>
      <c r="DI16" s="177" t="s">
        <v>59</v>
      </c>
      <c r="DJ16" s="177">
        <v>3</v>
      </c>
      <c r="DK16" s="177" t="s">
        <v>2581</v>
      </c>
      <c r="DL16" s="177" t="s">
        <v>2569</v>
      </c>
      <c r="DM16" s="174">
        <v>44203</v>
      </c>
      <c r="DN16" s="184" t="s">
        <v>2584</v>
      </c>
      <c r="DO16" s="181">
        <v>0</v>
      </c>
      <c r="DP16" s="184" t="s">
        <v>2568</v>
      </c>
      <c r="DQ16" s="184" t="s">
        <v>59</v>
      </c>
      <c r="DR16" s="184">
        <v>3</v>
      </c>
      <c r="DS16" s="184" t="s">
        <v>2581</v>
      </c>
      <c r="DT16" s="184" t="s">
        <v>2569</v>
      </c>
      <c r="DU16" s="185">
        <v>44203</v>
      </c>
      <c r="DV16" s="183" t="s">
        <v>2585</v>
      </c>
      <c r="DW16" s="173">
        <v>1200000</v>
      </c>
      <c r="DX16" s="177" t="s">
        <v>2568</v>
      </c>
      <c r="DY16" s="177" t="s">
        <v>59</v>
      </c>
      <c r="DZ16" s="177">
        <v>3</v>
      </c>
      <c r="EA16" s="177" t="s">
        <v>2581</v>
      </c>
      <c r="EB16" s="177" t="s">
        <v>2569</v>
      </c>
      <c r="EC16" s="174">
        <v>44203</v>
      </c>
      <c r="ED16" s="184" t="s">
        <v>2586</v>
      </c>
      <c r="EE16" s="181">
        <v>0</v>
      </c>
      <c r="EF16" s="184" t="s">
        <v>2568</v>
      </c>
      <c r="EG16" s="184" t="s">
        <v>59</v>
      </c>
      <c r="EH16" s="184">
        <v>3</v>
      </c>
      <c r="EI16" s="184" t="s">
        <v>2581</v>
      </c>
      <c r="EJ16" s="184" t="s">
        <v>2569</v>
      </c>
      <c r="EK16" s="185">
        <v>44203</v>
      </c>
      <c r="EL16" s="183" t="s">
        <v>2587</v>
      </c>
      <c r="EM16" s="173">
        <v>0</v>
      </c>
      <c r="EN16" s="177" t="s">
        <v>2568</v>
      </c>
      <c r="EO16" s="177" t="s">
        <v>59</v>
      </c>
      <c r="EP16" s="177">
        <v>3</v>
      </c>
      <c r="EQ16" s="177" t="s">
        <v>2581</v>
      </c>
      <c r="ER16" s="177" t="s">
        <v>2569</v>
      </c>
      <c r="ES16" s="174">
        <v>44203</v>
      </c>
      <c r="ET16" s="184" t="s">
        <v>2588</v>
      </c>
      <c r="EU16" s="184" t="s">
        <v>14</v>
      </c>
      <c r="EV16" s="184" t="s">
        <v>14</v>
      </c>
      <c r="EW16" s="184" t="s">
        <v>14</v>
      </c>
      <c r="EX16" s="184" t="s">
        <v>14</v>
      </c>
      <c r="EY16" s="184" t="s">
        <v>2576</v>
      </c>
      <c r="EZ16" s="184" t="s">
        <v>14</v>
      </c>
      <c r="FA16" s="185">
        <v>44203</v>
      </c>
      <c r="FB16" s="183" t="s">
        <v>2590</v>
      </c>
      <c r="FC16" s="177">
        <v>5</v>
      </c>
      <c r="FD16" s="177" t="s">
        <v>2568</v>
      </c>
      <c r="FE16" s="177" t="s">
        <v>41</v>
      </c>
      <c r="FF16" s="177">
        <v>1</v>
      </c>
      <c r="FG16" s="177" t="s">
        <v>2589</v>
      </c>
      <c r="FH16" s="177" t="s">
        <v>2569</v>
      </c>
      <c r="FI16" s="174">
        <v>44203</v>
      </c>
      <c r="FJ16" s="183" t="s">
        <v>2591</v>
      </c>
      <c r="FK16" s="184" t="s">
        <v>14</v>
      </c>
      <c r="FL16" s="184" t="s">
        <v>14</v>
      </c>
      <c r="FM16" s="184" t="s">
        <v>14</v>
      </c>
      <c r="FN16" s="184" t="s">
        <v>14</v>
      </c>
      <c r="FO16" s="184" t="s">
        <v>14</v>
      </c>
      <c r="FP16" s="181" t="s">
        <v>14</v>
      </c>
      <c r="FQ16" s="182">
        <v>44203</v>
      </c>
      <c r="FR16" s="183" t="s">
        <v>2592</v>
      </c>
      <c r="FS16" s="177" t="s">
        <v>14</v>
      </c>
      <c r="FT16" s="177" t="s">
        <v>14</v>
      </c>
      <c r="FU16" s="177" t="s">
        <v>14</v>
      </c>
      <c r="FV16" s="177" t="s">
        <v>14</v>
      </c>
      <c r="FW16" s="177" t="s">
        <v>14</v>
      </c>
      <c r="FX16" s="177" t="s">
        <v>14</v>
      </c>
      <c r="FY16" s="174">
        <v>44203</v>
      </c>
      <c r="FZ16" s="184" t="s">
        <v>4210</v>
      </c>
      <c r="GA16" s="184">
        <v>1</v>
      </c>
      <c r="GB16" s="184" t="s">
        <v>3571</v>
      </c>
      <c r="GC16" s="184" t="s">
        <v>21</v>
      </c>
      <c r="GD16" s="184">
        <v>2</v>
      </c>
      <c r="GE16" s="184" t="s">
        <v>14</v>
      </c>
      <c r="GF16" s="184" t="s">
        <v>14</v>
      </c>
      <c r="GG16" s="185">
        <v>44356</v>
      </c>
      <c r="GH16" s="183" t="s">
        <v>4216</v>
      </c>
      <c r="GI16" s="177">
        <v>0</v>
      </c>
      <c r="GJ16" s="177" t="s">
        <v>3571</v>
      </c>
      <c r="GK16" s="177" t="s">
        <v>21</v>
      </c>
      <c r="GL16" s="177">
        <v>2</v>
      </c>
      <c r="GM16" s="177" t="s">
        <v>14</v>
      </c>
      <c r="GN16" s="177" t="s">
        <v>14</v>
      </c>
      <c r="GO16" s="174">
        <v>44356</v>
      </c>
      <c r="GP16" s="184" t="s">
        <v>4211</v>
      </c>
      <c r="GQ16" s="184">
        <v>0</v>
      </c>
      <c r="GR16" s="184" t="s">
        <v>3571</v>
      </c>
      <c r="GS16" s="184" t="s">
        <v>21</v>
      </c>
      <c r="GT16" s="184">
        <v>2</v>
      </c>
      <c r="GU16" s="184" t="s">
        <v>14</v>
      </c>
      <c r="GV16" s="184" t="s">
        <v>14</v>
      </c>
      <c r="GW16" s="185">
        <v>44356</v>
      </c>
      <c r="GX16" s="183" t="s">
        <v>4217</v>
      </c>
      <c r="GY16" s="177">
        <v>0</v>
      </c>
      <c r="GZ16" s="177" t="s">
        <v>3571</v>
      </c>
      <c r="HA16" s="177" t="s">
        <v>21</v>
      </c>
      <c r="HB16" s="177">
        <v>2</v>
      </c>
      <c r="HC16" s="177" t="s">
        <v>14</v>
      </c>
      <c r="HD16" s="177" t="s">
        <v>14</v>
      </c>
      <c r="HE16" s="174">
        <v>44356</v>
      </c>
      <c r="HF16" s="184" t="s">
        <v>4209</v>
      </c>
      <c r="HG16" s="184">
        <v>0</v>
      </c>
      <c r="HH16" s="184" t="s">
        <v>3571</v>
      </c>
      <c r="HI16" s="184" t="s">
        <v>21</v>
      </c>
      <c r="HJ16" s="184">
        <v>2</v>
      </c>
      <c r="HK16" s="184" t="s">
        <v>14</v>
      </c>
      <c r="HL16" s="184" t="s">
        <v>14</v>
      </c>
      <c r="HM16" s="185">
        <v>44356</v>
      </c>
      <c r="HN16" s="183" t="s">
        <v>4215</v>
      </c>
      <c r="HO16" s="177">
        <v>2</v>
      </c>
      <c r="HP16" s="177" t="s">
        <v>3571</v>
      </c>
      <c r="HQ16" s="177" t="s">
        <v>21</v>
      </c>
      <c r="HR16" s="177">
        <v>2</v>
      </c>
      <c r="HS16" s="177" t="s">
        <v>14</v>
      </c>
      <c r="HT16" s="177" t="s">
        <v>14</v>
      </c>
      <c r="HU16" s="174">
        <v>44356</v>
      </c>
      <c r="HV16" s="184" t="s">
        <v>4212</v>
      </c>
      <c r="HW16" s="184">
        <v>0</v>
      </c>
      <c r="HX16" s="184" t="s">
        <v>3571</v>
      </c>
      <c r="HY16" s="184" t="s">
        <v>21</v>
      </c>
      <c r="HZ16" s="184">
        <v>2</v>
      </c>
      <c r="IA16" s="184" t="s">
        <v>14</v>
      </c>
      <c r="IB16" s="184" t="s">
        <v>14</v>
      </c>
      <c r="IC16" s="185">
        <v>44356</v>
      </c>
      <c r="ID16" s="183" t="s">
        <v>4214</v>
      </c>
      <c r="IE16" s="177">
        <v>0</v>
      </c>
      <c r="IF16" s="177" t="s">
        <v>3571</v>
      </c>
      <c r="IG16" s="177" t="s">
        <v>21</v>
      </c>
      <c r="IH16" s="177">
        <v>2</v>
      </c>
      <c r="II16" s="177" t="s">
        <v>14</v>
      </c>
      <c r="IJ16" s="177" t="s">
        <v>14</v>
      </c>
      <c r="IK16" s="174">
        <v>44356</v>
      </c>
      <c r="IL16" s="184" t="s">
        <v>4213</v>
      </c>
      <c r="IM16" s="184">
        <v>3</v>
      </c>
      <c r="IN16" s="184" t="s">
        <v>3571</v>
      </c>
      <c r="IO16" s="184" t="s">
        <v>21</v>
      </c>
      <c r="IP16" s="184">
        <v>2</v>
      </c>
      <c r="IQ16" s="184" t="s">
        <v>14</v>
      </c>
      <c r="IR16" s="184" t="s">
        <v>14</v>
      </c>
      <c r="IS16" s="185">
        <v>44356</v>
      </c>
    </row>
    <row r="17" spans="1:253" s="179" customFormat="1" ht="12.75" customHeight="1" x14ac:dyDescent="0.25">
      <c r="A17" s="179" t="s">
        <v>428</v>
      </c>
      <c r="B17" s="179" t="s">
        <v>7458</v>
      </c>
      <c r="C17" s="179" t="s">
        <v>429</v>
      </c>
      <c r="D17" s="179" t="s">
        <v>430</v>
      </c>
      <c r="E17" s="179" t="s">
        <v>6956</v>
      </c>
      <c r="F17" s="179" t="s">
        <v>3569</v>
      </c>
      <c r="G17" s="172">
        <v>50300000</v>
      </c>
      <c r="H17" s="173" t="s">
        <v>3566</v>
      </c>
      <c r="I17" s="173" t="s">
        <v>21</v>
      </c>
      <c r="J17" s="173">
        <v>2</v>
      </c>
      <c r="K17" s="173" t="s">
        <v>3568</v>
      </c>
      <c r="L17" s="173" t="s">
        <v>3567</v>
      </c>
      <c r="M17" s="174">
        <v>44335</v>
      </c>
      <c r="N17" s="183" t="s">
        <v>2242</v>
      </c>
      <c r="O17" s="175">
        <v>1109500</v>
      </c>
      <c r="P17" s="175" t="s">
        <v>529</v>
      </c>
      <c r="Q17" s="175" t="s">
        <v>41</v>
      </c>
      <c r="R17" s="175">
        <v>1</v>
      </c>
      <c r="S17" s="175" t="s">
        <v>2241</v>
      </c>
      <c r="T17" s="175" t="s">
        <v>2240</v>
      </c>
      <c r="U17" s="176">
        <v>44111</v>
      </c>
      <c r="V17" s="183" t="s">
        <v>6433</v>
      </c>
      <c r="W17" s="173">
        <v>50300000</v>
      </c>
      <c r="X17" s="173" t="s">
        <v>6431</v>
      </c>
      <c r="Y17" s="173" t="s">
        <v>21</v>
      </c>
      <c r="Z17" s="173">
        <v>2</v>
      </c>
      <c r="AA17" s="173" t="s">
        <v>6432</v>
      </c>
      <c r="AB17" s="173" t="s">
        <v>3567</v>
      </c>
      <c r="AC17" s="174">
        <v>44456</v>
      </c>
      <c r="AD17" s="183" t="s">
        <v>6437</v>
      </c>
      <c r="AE17" s="181">
        <v>21816000</v>
      </c>
      <c r="AF17" s="181" t="s">
        <v>6434</v>
      </c>
      <c r="AG17" s="181" t="s">
        <v>21</v>
      </c>
      <c r="AH17" s="181">
        <v>2</v>
      </c>
      <c r="AI17" s="181" t="s">
        <v>6436</v>
      </c>
      <c r="AJ17" s="181" t="s">
        <v>6435</v>
      </c>
      <c r="AK17" s="182">
        <v>44456</v>
      </c>
      <c r="AL17" s="183" t="s">
        <v>6439</v>
      </c>
      <c r="AM17" s="173">
        <v>1998000</v>
      </c>
      <c r="AN17" s="173" t="s">
        <v>3566</v>
      </c>
      <c r="AO17" s="173" t="s">
        <v>21</v>
      </c>
      <c r="AP17" s="173">
        <v>2</v>
      </c>
      <c r="AQ17" s="173" t="s">
        <v>6438</v>
      </c>
      <c r="AR17" s="173" t="s">
        <v>3567</v>
      </c>
      <c r="AS17" s="174">
        <v>44456</v>
      </c>
      <c r="AT17" s="184" t="s">
        <v>1362</v>
      </c>
      <c r="AU17" s="181" t="s">
        <v>14</v>
      </c>
      <c r="AV17" s="181" t="s">
        <v>14</v>
      </c>
      <c r="AW17" s="181" t="s">
        <v>14</v>
      </c>
      <c r="AX17" s="181" t="s">
        <v>14</v>
      </c>
      <c r="AY17" s="181" t="s">
        <v>1361</v>
      </c>
      <c r="AZ17" s="181" t="s">
        <v>14</v>
      </c>
      <c r="BA17" s="182">
        <v>43740</v>
      </c>
      <c r="BB17" s="183" t="s">
        <v>436</v>
      </c>
      <c r="BC17" s="173" t="s">
        <v>14</v>
      </c>
      <c r="BD17" s="173">
        <v>0</v>
      </c>
      <c r="BE17" s="173" t="s">
        <v>21</v>
      </c>
      <c r="BF17" s="173">
        <v>2</v>
      </c>
      <c r="BG17" s="173" t="s">
        <v>435</v>
      </c>
      <c r="BH17" s="173">
        <v>0</v>
      </c>
      <c r="BI17" s="174">
        <v>43510</v>
      </c>
      <c r="BJ17" s="184" t="s">
        <v>2798</v>
      </c>
      <c r="BK17" s="184">
        <v>445</v>
      </c>
      <c r="BL17" s="184" t="s">
        <v>2795</v>
      </c>
      <c r="BM17" s="184" t="s">
        <v>21</v>
      </c>
      <c r="BN17" s="184">
        <v>2</v>
      </c>
      <c r="BO17" s="184" t="s">
        <v>2797</v>
      </c>
      <c r="BP17" s="181" t="s">
        <v>2796</v>
      </c>
      <c r="BQ17" s="185">
        <v>44224</v>
      </c>
      <c r="BR17" s="183" t="s">
        <v>431</v>
      </c>
      <c r="BS17" s="177" t="s">
        <v>14</v>
      </c>
      <c r="BT17" s="177">
        <v>0</v>
      </c>
      <c r="BU17" s="177" t="s">
        <v>21</v>
      </c>
      <c r="BV17" s="177">
        <v>2</v>
      </c>
      <c r="BW17" s="177">
        <v>0</v>
      </c>
      <c r="BX17" s="177">
        <v>0</v>
      </c>
      <c r="BY17" s="174">
        <v>43510</v>
      </c>
      <c r="BZ17" s="184" t="s">
        <v>432</v>
      </c>
      <c r="CA17" s="184" t="s">
        <v>14</v>
      </c>
      <c r="CB17" s="184">
        <v>0</v>
      </c>
      <c r="CC17" s="184" t="s">
        <v>14</v>
      </c>
      <c r="CD17" s="184" t="s">
        <v>14</v>
      </c>
      <c r="CE17" s="184">
        <v>0</v>
      </c>
      <c r="CF17" s="184">
        <v>0</v>
      </c>
      <c r="CG17" s="185">
        <v>43510</v>
      </c>
      <c r="CH17" s="183" t="s">
        <v>7786</v>
      </c>
      <c r="CI17" s="184" t="e">
        <v>#N/A</v>
      </c>
      <c r="CJ17" s="184" t="e">
        <v>#N/A</v>
      </c>
      <c r="CK17" s="184" t="e">
        <v>#N/A</v>
      </c>
      <c r="CL17" s="184" t="e">
        <v>#N/A</v>
      </c>
      <c r="CM17" s="184" t="e">
        <v>#N/A</v>
      </c>
      <c r="CN17" s="184" t="e">
        <v>#N/A</v>
      </c>
      <c r="CO17" s="186" t="e">
        <v>#N/A</v>
      </c>
      <c r="CP17" s="184" t="s">
        <v>434</v>
      </c>
      <c r="CQ17" s="177" t="s">
        <v>14</v>
      </c>
      <c r="CR17" s="177">
        <v>0</v>
      </c>
      <c r="CS17" s="177" t="s">
        <v>21</v>
      </c>
      <c r="CT17" s="177">
        <v>2</v>
      </c>
      <c r="CU17" s="177">
        <v>0</v>
      </c>
      <c r="CV17" s="177">
        <v>0</v>
      </c>
      <c r="CW17" s="174">
        <v>43510</v>
      </c>
      <c r="CX17" s="184" t="s">
        <v>6440</v>
      </c>
      <c r="CY17" s="181">
        <v>10800000</v>
      </c>
      <c r="CZ17" s="181" t="s">
        <v>3566</v>
      </c>
      <c r="DA17" s="181" t="s">
        <v>21</v>
      </c>
      <c r="DB17" s="181">
        <v>2</v>
      </c>
      <c r="DC17" s="181" t="s">
        <v>6445</v>
      </c>
      <c r="DD17" s="181" t="s">
        <v>3567</v>
      </c>
      <c r="DE17" s="187">
        <v>44456</v>
      </c>
      <c r="DF17" s="183" t="s">
        <v>6442</v>
      </c>
      <c r="DG17" s="173">
        <v>28484000</v>
      </c>
      <c r="DH17" s="177" t="s">
        <v>3566</v>
      </c>
      <c r="DI17" s="177" t="s">
        <v>21</v>
      </c>
      <c r="DJ17" s="177">
        <v>2</v>
      </c>
      <c r="DK17" s="177" t="s">
        <v>6441</v>
      </c>
      <c r="DL17" s="177" t="s">
        <v>3567</v>
      </c>
      <c r="DM17" s="174">
        <v>44456</v>
      </c>
      <c r="DN17" s="184" t="s">
        <v>6444</v>
      </c>
      <c r="DO17" s="181">
        <v>11016000</v>
      </c>
      <c r="DP17" s="184" t="s">
        <v>3566</v>
      </c>
      <c r="DQ17" s="184" t="s">
        <v>21</v>
      </c>
      <c r="DR17" s="184">
        <v>2</v>
      </c>
      <c r="DS17" s="184" t="s">
        <v>6443</v>
      </c>
      <c r="DT17" s="184" t="s">
        <v>3567</v>
      </c>
      <c r="DU17" s="185">
        <v>44456</v>
      </c>
      <c r="DV17" s="183" t="s">
        <v>6446</v>
      </c>
      <c r="DW17" s="173">
        <v>5200000</v>
      </c>
      <c r="DX17" s="177" t="s">
        <v>3566</v>
      </c>
      <c r="DY17" s="177" t="s">
        <v>21</v>
      </c>
      <c r="DZ17" s="177">
        <v>2</v>
      </c>
      <c r="EA17" s="177" t="s">
        <v>6445</v>
      </c>
      <c r="EB17" s="177" t="s">
        <v>3567</v>
      </c>
      <c r="EC17" s="174">
        <v>44456</v>
      </c>
      <c r="ED17" s="184" t="s">
        <v>6448</v>
      </c>
      <c r="EE17" s="181">
        <v>2700000</v>
      </c>
      <c r="EF17" s="184" t="s">
        <v>3566</v>
      </c>
      <c r="EG17" s="184" t="s">
        <v>21</v>
      </c>
      <c r="EH17" s="184">
        <v>2</v>
      </c>
      <c r="EI17" s="184" t="s">
        <v>6447</v>
      </c>
      <c r="EJ17" s="184" t="s">
        <v>3567</v>
      </c>
      <c r="EK17" s="185">
        <v>44456</v>
      </c>
      <c r="EL17" s="183" t="s">
        <v>6449</v>
      </c>
      <c r="EM17" s="173">
        <v>2900000</v>
      </c>
      <c r="EN17" s="177" t="s">
        <v>3566</v>
      </c>
      <c r="EO17" s="177" t="s">
        <v>21</v>
      </c>
      <c r="EP17" s="177">
        <v>2</v>
      </c>
      <c r="EQ17" s="177" t="s">
        <v>6447</v>
      </c>
      <c r="ER17" s="177" t="s">
        <v>3567</v>
      </c>
      <c r="ES17" s="174">
        <v>44456</v>
      </c>
      <c r="ET17" s="184" t="s">
        <v>2802</v>
      </c>
      <c r="EU17" s="184">
        <v>471</v>
      </c>
      <c r="EV17" s="184" t="s">
        <v>2799</v>
      </c>
      <c r="EW17" s="184" t="s">
        <v>59</v>
      </c>
      <c r="EX17" s="184">
        <v>3</v>
      </c>
      <c r="EY17" s="184" t="s">
        <v>2801</v>
      </c>
      <c r="EZ17" s="184" t="s">
        <v>2800</v>
      </c>
      <c r="FA17" s="185">
        <v>44224</v>
      </c>
      <c r="FB17" s="183" t="s">
        <v>433</v>
      </c>
      <c r="FC17" s="177">
        <v>5</v>
      </c>
      <c r="FD17" s="177">
        <v>0</v>
      </c>
      <c r="FE17" s="177" t="s">
        <v>21</v>
      </c>
      <c r="FF17" s="177">
        <v>2</v>
      </c>
      <c r="FG17" s="177">
        <v>0</v>
      </c>
      <c r="FH17" s="177">
        <v>0</v>
      </c>
      <c r="FI17" s="174">
        <v>43510</v>
      </c>
      <c r="FJ17" s="183" t="s">
        <v>439</v>
      </c>
      <c r="FK17" s="184">
        <v>1800000</v>
      </c>
      <c r="FL17" s="184" t="s">
        <v>437</v>
      </c>
      <c r="FM17" s="184" t="s">
        <v>21</v>
      </c>
      <c r="FN17" s="184">
        <v>2</v>
      </c>
      <c r="FO17" s="184">
        <v>0</v>
      </c>
      <c r="FP17" s="181" t="s">
        <v>438</v>
      </c>
      <c r="FQ17" s="182">
        <v>43510</v>
      </c>
      <c r="FR17" s="183" t="s">
        <v>440</v>
      </c>
      <c r="FS17" s="177">
        <v>11500</v>
      </c>
      <c r="FT17" s="177" t="s">
        <v>437</v>
      </c>
      <c r="FU17" s="177" t="s">
        <v>21</v>
      </c>
      <c r="FV17" s="177">
        <v>2</v>
      </c>
      <c r="FW17" s="177">
        <v>0</v>
      </c>
      <c r="FX17" s="177" t="s">
        <v>438</v>
      </c>
      <c r="FY17" s="174">
        <v>43510</v>
      </c>
      <c r="FZ17" s="184" t="s">
        <v>4119</v>
      </c>
      <c r="GA17" s="184">
        <v>0</v>
      </c>
      <c r="GB17" s="184" t="s">
        <v>3571</v>
      </c>
      <c r="GC17" s="184" t="s">
        <v>21</v>
      </c>
      <c r="GD17" s="184">
        <v>2</v>
      </c>
      <c r="GE17" s="184" t="s">
        <v>14</v>
      </c>
      <c r="GF17" s="184" t="s">
        <v>14</v>
      </c>
      <c r="GG17" s="185">
        <v>44355</v>
      </c>
      <c r="GH17" s="183" t="s">
        <v>4125</v>
      </c>
      <c r="GI17" s="177">
        <v>2</v>
      </c>
      <c r="GJ17" s="177" t="s">
        <v>3571</v>
      </c>
      <c r="GK17" s="177" t="s">
        <v>21</v>
      </c>
      <c r="GL17" s="177">
        <v>2</v>
      </c>
      <c r="GM17" s="177" t="s">
        <v>14</v>
      </c>
      <c r="GN17" s="177" t="s">
        <v>14</v>
      </c>
      <c r="GO17" s="174">
        <v>44355</v>
      </c>
      <c r="GP17" s="184" t="s">
        <v>4120</v>
      </c>
      <c r="GQ17" s="184">
        <v>1</v>
      </c>
      <c r="GR17" s="184" t="s">
        <v>3571</v>
      </c>
      <c r="GS17" s="184" t="s">
        <v>21</v>
      </c>
      <c r="GT17" s="184">
        <v>2</v>
      </c>
      <c r="GU17" s="184" t="s">
        <v>14</v>
      </c>
      <c r="GV17" s="184" t="s">
        <v>14</v>
      </c>
      <c r="GW17" s="185">
        <v>44355</v>
      </c>
      <c r="GX17" s="183" t="s">
        <v>4126</v>
      </c>
      <c r="GY17" s="177">
        <v>0</v>
      </c>
      <c r="GZ17" s="177" t="s">
        <v>3571</v>
      </c>
      <c r="HA17" s="177" t="s">
        <v>21</v>
      </c>
      <c r="HB17" s="177">
        <v>2</v>
      </c>
      <c r="HC17" s="177" t="s">
        <v>14</v>
      </c>
      <c r="HD17" s="177" t="s">
        <v>14</v>
      </c>
      <c r="HE17" s="174">
        <v>44355</v>
      </c>
      <c r="HF17" s="184" t="s">
        <v>4118</v>
      </c>
      <c r="HG17" s="184">
        <v>1</v>
      </c>
      <c r="HH17" s="184" t="s">
        <v>3571</v>
      </c>
      <c r="HI17" s="184" t="s">
        <v>21</v>
      </c>
      <c r="HJ17" s="184">
        <v>2</v>
      </c>
      <c r="HK17" s="184" t="s">
        <v>14</v>
      </c>
      <c r="HL17" s="184" t="s">
        <v>14</v>
      </c>
      <c r="HM17" s="185">
        <v>44355</v>
      </c>
      <c r="HN17" s="183" t="s">
        <v>4124</v>
      </c>
      <c r="HO17" s="177">
        <v>2</v>
      </c>
      <c r="HP17" s="177" t="s">
        <v>3571</v>
      </c>
      <c r="HQ17" s="177" t="s">
        <v>21</v>
      </c>
      <c r="HR17" s="177">
        <v>2</v>
      </c>
      <c r="HS17" s="177" t="s">
        <v>14</v>
      </c>
      <c r="HT17" s="177" t="s">
        <v>14</v>
      </c>
      <c r="HU17" s="174">
        <v>44355</v>
      </c>
      <c r="HV17" s="184" t="s">
        <v>4121</v>
      </c>
      <c r="HW17" s="184">
        <v>3</v>
      </c>
      <c r="HX17" s="184" t="s">
        <v>3571</v>
      </c>
      <c r="HY17" s="184" t="s">
        <v>21</v>
      </c>
      <c r="HZ17" s="184">
        <v>2</v>
      </c>
      <c r="IA17" s="184" t="s">
        <v>14</v>
      </c>
      <c r="IB17" s="184" t="s">
        <v>14</v>
      </c>
      <c r="IC17" s="185">
        <v>44355</v>
      </c>
      <c r="ID17" s="183" t="s">
        <v>4123</v>
      </c>
      <c r="IE17" s="177">
        <v>2</v>
      </c>
      <c r="IF17" s="177" t="s">
        <v>3571</v>
      </c>
      <c r="IG17" s="177" t="s">
        <v>21</v>
      </c>
      <c r="IH17" s="177">
        <v>2</v>
      </c>
      <c r="II17" s="177" t="s">
        <v>14</v>
      </c>
      <c r="IJ17" s="177" t="s">
        <v>14</v>
      </c>
      <c r="IK17" s="174">
        <v>44355</v>
      </c>
      <c r="IL17" s="184" t="s">
        <v>4122</v>
      </c>
      <c r="IM17" s="184">
        <v>3</v>
      </c>
      <c r="IN17" s="184" t="s">
        <v>3571</v>
      </c>
      <c r="IO17" s="184" t="s">
        <v>21</v>
      </c>
      <c r="IP17" s="184">
        <v>2</v>
      </c>
      <c r="IQ17" s="184" t="s">
        <v>14</v>
      </c>
      <c r="IR17" s="184" t="s">
        <v>14</v>
      </c>
      <c r="IS17" s="185">
        <v>44355</v>
      </c>
    </row>
    <row r="18" spans="1:253" s="179" customFormat="1" ht="12.75" customHeight="1" x14ac:dyDescent="0.25">
      <c r="A18" s="179" t="s">
        <v>441</v>
      </c>
      <c r="B18" s="179" t="s">
        <v>7471</v>
      </c>
      <c r="C18" s="179" t="s">
        <v>442</v>
      </c>
      <c r="D18" s="179" t="s">
        <v>430</v>
      </c>
      <c r="E18" s="179" t="s">
        <v>6956</v>
      </c>
      <c r="F18" s="179" t="s">
        <v>6456</v>
      </c>
      <c r="G18" s="172">
        <v>50300000</v>
      </c>
      <c r="H18" s="173" t="s">
        <v>3566</v>
      </c>
      <c r="I18" s="173" t="s">
        <v>21</v>
      </c>
      <c r="J18" s="173">
        <v>2</v>
      </c>
      <c r="K18" s="173" t="s">
        <v>6432</v>
      </c>
      <c r="L18" s="173" t="s">
        <v>3567</v>
      </c>
      <c r="M18" s="174">
        <v>44456</v>
      </c>
      <c r="N18" s="183" t="s">
        <v>2807</v>
      </c>
      <c r="O18" s="175">
        <v>111093</v>
      </c>
      <c r="P18" s="175" t="s">
        <v>2804</v>
      </c>
      <c r="Q18" s="175" t="s">
        <v>21</v>
      </c>
      <c r="R18" s="175">
        <v>2</v>
      </c>
      <c r="S18" s="175" t="s">
        <v>2806</v>
      </c>
      <c r="T18" s="175" t="s">
        <v>2805</v>
      </c>
      <c r="U18" s="176">
        <v>44224</v>
      </c>
      <c r="V18" s="183" t="s">
        <v>6460</v>
      </c>
      <c r="W18" s="173">
        <v>22011000</v>
      </c>
      <c r="X18" s="173" t="s">
        <v>6457</v>
      </c>
      <c r="Y18" s="173" t="s">
        <v>21</v>
      </c>
      <c r="Z18" s="173">
        <v>2</v>
      </c>
      <c r="AA18" s="173" t="s">
        <v>6459</v>
      </c>
      <c r="AB18" s="173" t="s">
        <v>6458</v>
      </c>
      <c r="AC18" s="174">
        <v>44456</v>
      </c>
      <c r="AD18" s="183" t="s">
        <v>6464</v>
      </c>
      <c r="AE18" s="181">
        <v>5834000</v>
      </c>
      <c r="AF18" s="181" t="s">
        <v>6461</v>
      </c>
      <c r="AG18" s="181" t="s">
        <v>21</v>
      </c>
      <c r="AH18" s="181">
        <v>2</v>
      </c>
      <c r="AI18" s="181" t="s">
        <v>6463</v>
      </c>
      <c r="AJ18" s="181" t="s">
        <v>6462</v>
      </c>
      <c r="AK18" s="182">
        <v>44456</v>
      </c>
      <c r="AL18" s="183" t="s">
        <v>6468</v>
      </c>
      <c r="AM18" s="173">
        <v>1547000</v>
      </c>
      <c r="AN18" s="173" t="s">
        <v>6465</v>
      </c>
      <c r="AO18" s="173" t="s">
        <v>21</v>
      </c>
      <c r="AP18" s="173">
        <v>2</v>
      </c>
      <c r="AQ18" s="173" t="s">
        <v>6467</v>
      </c>
      <c r="AR18" s="173" t="s">
        <v>6466</v>
      </c>
      <c r="AS18" s="174">
        <v>44456</v>
      </c>
      <c r="AT18" s="184" t="s">
        <v>1444</v>
      </c>
      <c r="AU18" s="181" t="s">
        <v>14</v>
      </c>
      <c r="AV18" s="181" t="s">
        <v>14</v>
      </c>
      <c r="AW18" s="181" t="s">
        <v>14</v>
      </c>
      <c r="AX18" s="181" t="s">
        <v>14</v>
      </c>
      <c r="AY18" s="181" t="s">
        <v>1443</v>
      </c>
      <c r="AZ18" s="181" t="s">
        <v>14</v>
      </c>
      <c r="BA18" s="182">
        <v>43798</v>
      </c>
      <c r="BB18" s="183" t="s">
        <v>1796</v>
      </c>
      <c r="BC18" s="173" t="s">
        <v>14</v>
      </c>
      <c r="BD18" s="173" t="s">
        <v>14</v>
      </c>
      <c r="BE18" s="173" t="s">
        <v>14</v>
      </c>
      <c r="BF18" s="173" t="s">
        <v>14</v>
      </c>
      <c r="BG18" s="173" t="s">
        <v>1795</v>
      </c>
      <c r="BH18" s="173" t="s">
        <v>14</v>
      </c>
      <c r="BI18" s="174">
        <v>43920</v>
      </c>
      <c r="BJ18" s="184" t="s">
        <v>1648</v>
      </c>
      <c r="BK18" s="184" t="s">
        <v>14</v>
      </c>
      <c r="BL18" s="184" t="s">
        <v>1645</v>
      </c>
      <c r="BM18" s="184" t="s">
        <v>14</v>
      </c>
      <c r="BN18" s="184" t="s">
        <v>14</v>
      </c>
      <c r="BO18" s="184" t="s">
        <v>1647</v>
      </c>
      <c r="BP18" s="181" t="s">
        <v>1646</v>
      </c>
      <c r="BQ18" s="185">
        <v>43867</v>
      </c>
      <c r="BR18" s="183" t="s">
        <v>443</v>
      </c>
      <c r="BS18" s="177" t="s">
        <v>14</v>
      </c>
      <c r="BT18" s="177">
        <v>0</v>
      </c>
      <c r="BU18" s="177" t="s">
        <v>21</v>
      </c>
      <c r="BV18" s="177">
        <v>2</v>
      </c>
      <c r="BW18" s="177">
        <v>0</v>
      </c>
      <c r="BX18" s="177">
        <v>0</v>
      </c>
      <c r="BY18" s="174">
        <v>43510</v>
      </c>
      <c r="BZ18" s="184" t="s">
        <v>444</v>
      </c>
      <c r="CA18" s="184" t="s">
        <v>14</v>
      </c>
      <c r="CB18" s="184">
        <v>0</v>
      </c>
      <c r="CC18" s="184" t="s">
        <v>14</v>
      </c>
      <c r="CD18" s="184" t="s">
        <v>14</v>
      </c>
      <c r="CE18" s="184">
        <v>0</v>
      </c>
      <c r="CF18" s="184">
        <v>0</v>
      </c>
      <c r="CG18" s="185">
        <v>43510</v>
      </c>
      <c r="CH18" s="183" t="s">
        <v>7787</v>
      </c>
      <c r="CI18" s="184" t="e">
        <v>#N/A</v>
      </c>
      <c r="CJ18" s="184" t="e">
        <v>#N/A</v>
      </c>
      <c r="CK18" s="184" t="e">
        <v>#N/A</v>
      </c>
      <c r="CL18" s="184" t="e">
        <v>#N/A</v>
      </c>
      <c r="CM18" s="184" t="e">
        <v>#N/A</v>
      </c>
      <c r="CN18" s="184" t="e">
        <v>#N/A</v>
      </c>
      <c r="CO18" s="186" t="e">
        <v>#N/A</v>
      </c>
      <c r="CP18" s="184" t="s">
        <v>447</v>
      </c>
      <c r="CQ18" s="177" t="s">
        <v>14</v>
      </c>
      <c r="CR18" s="177">
        <v>0</v>
      </c>
      <c r="CS18" s="177" t="s">
        <v>21</v>
      </c>
      <c r="CT18" s="177">
        <v>2</v>
      </c>
      <c r="CU18" s="177">
        <v>0</v>
      </c>
      <c r="CV18" s="177">
        <v>0</v>
      </c>
      <c r="CW18" s="174">
        <v>43510</v>
      </c>
      <c r="CX18" s="184" t="s">
        <v>6469</v>
      </c>
      <c r="CY18" s="181">
        <v>4100000</v>
      </c>
      <c r="CZ18" s="181" t="s">
        <v>3566</v>
      </c>
      <c r="DA18" s="181" t="s">
        <v>21</v>
      </c>
      <c r="DB18" s="181">
        <v>2</v>
      </c>
      <c r="DC18" s="181" t="s">
        <v>6432</v>
      </c>
      <c r="DD18" s="181" t="s">
        <v>3567</v>
      </c>
      <c r="DE18" s="187">
        <v>44456</v>
      </c>
      <c r="DF18" s="183" t="s">
        <v>6472</v>
      </c>
      <c r="DG18" s="173">
        <v>16177000</v>
      </c>
      <c r="DH18" s="177" t="s">
        <v>6470</v>
      </c>
      <c r="DI18" s="177" t="s">
        <v>21</v>
      </c>
      <c r="DJ18" s="177">
        <v>2</v>
      </c>
      <c r="DK18" s="177" t="s">
        <v>5631</v>
      </c>
      <c r="DL18" s="177" t="s">
        <v>6471</v>
      </c>
      <c r="DM18" s="174">
        <v>44456</v>
      </c>
      <c r="DN18" s="184" t="s">
        <v>6473</v>
      </c>
      <c r="DO18" s="181">
        <v>1734000</v>
      </c>
      <c r="DP18" s="184" t="s">
        <v>6470</v>
      </c>
      <c r="DQ18" s="184" t="s">
        <v>21</v>
      </c>
      <c r="DR18" s="184">
        <v>2</v>
      </c>
      <c r="DS18" s="184" t="s">
        <v>6443</v>
      </c>
      <c r="DT18" s="184" t="s">
        <v>6471</v>
      </c>
      <c r="DU18" s="185">
        <v>44456</v>
      </c>
      <c r="DV18" s="183" t="s">
        <v>6474</v>
      </c>
      <c r="DW18" s="173">
        <v>4100000</v>
      </c>
      <c r="DX18" s="177" t="s">
        <v>3566</v>
      </c>
      <c r="DY18" s="177" t="s">
        <v>21</v>
      </c>
      <c r="DZ18" s="177">
        <v>2</v>
      </c>
      <c r="EA18" s="177" t="s">
        <v>6432</v>
      </c>
      <c r="EB18" s="177" t="s">
        <v>3567</v>
      </c>
      <c r="EC18" s="174">
        <v>44456</v>
      </c>
      <c r="ED18" s="184" t="s">
        <v>6475</v>
      </c>
      <c r="EE18" s="181">
        <v>0</v>
      </c>
      <c r="EF18" s="184" t="s">
        <v>3566</v>
      </c>
      <c r="EG18" s="184" t="s">
        <v>21</v>
      </c>
      <c r="EH18" s="184">
        <v>2</v>
      </c>
      <c r="EI18" s="184" t="s">
        <v>6432</v>
      </c>
      <c r="EJ18" s="184" t="s">
        <v>3567</v>
      </c>
      <c r="EK18" s="185">
        <v>44456</v>
      </c>
      <c r="EL18" s="183" t="s">
        <v>6476</v>
      </c>
      <c r="EM18" s="173">
        <v>0</v>
      </c>
      <c r="EN18" s="177" t="s">
        <v>3566</v>
      </c>
      <c r="EO18" s="177" t="s">
        <v>21</v>
      </c>
      <c r="EP18" s="177">
        <v>2</v>
      </c>
      <c r="EQ18" s="177" t="s">
        <v>6432</v>
      </c>
      <c r="ER18" s="177" t="s">
        <v>3567</v>
      </c>
      <c r="ES18" s="174">
        <v>44456</v>
      </c>
      <c r="ET18" s="184" t="s">
        <v>2803</v>
      </c>
      <c r="EU18" s="184">
        <v>471</v>
      </c>
      <c r="EV18" s="184" t="s">
        <v>2799</v>
      </c>
      <c r="EW18" s="184" t="s">
        <v>59</v>
      </c>
      <c r="EX18" s="184">
        <v>3</v>
      </c>
      <c r="EY18" s="184" t="s">
        <v>2801</v>
      </c>
      <c r="EZ18" s="184" t="s">
        <v>2800</v>
      </c>
      <c r="FA18" s="185">
        <v>44224</v>
      </c>
      <c r="FB18" s="183" t="s">
        <v>446</v>
      </c>
      <c r="FC18" s="177">
        <v>3</v>
      </c>
      <c r="FD18" s="177">
        <v>0</v>
      </c>
      <c r="FE18" s="177" t="s">
        <v>21</v>
      </c>
      <c r="FF18" s="177">
        <v>2</v>
      </c>
      <c r="FG18" s="177" t="s">
        <v>445</v>
      </c>
      <c r="FH18" s="177">
        <v>0</v>
      </c>
      <c r="FI18" s="174">
        <v>43510</v>
      </c>
      <c r="FJ18" s="183" t="s">
        <v>448</v>
      </c>
      <c r="FK18" s="184" t="s">
        <v>14</v>
      </c>
      <c r="FL18" s="184">
        <v>0</v>
      </c>
      <c r="FM18" s="184" t="s">
        <v>21</v>
      </c>
      <c r="FN18" s="184">
        <v>2</v>
      </c>
      <c r="FO18" s="184">
        <v>0</v>
      </c>
      <c r="FP18" s="181">
        <v>0</v>
      </c>
      <c r="FQ18" s="182">
        <v>43510</v>
      </c>
      <c r="FR18" s="183" t="s">
        <v>449</v>
      </c>
      <c r="FS18" s="177" t="s">
        <v>14</v>
      </c>
      <c r="FT18" s="177">
        <v>0</v>
      </c>
      <c r="FU18" s="177" t="s">
        <v>21</v>
      </c>
      <c r="FV18" s="177">
        <v>2</v>
      </c>
      <c r="FW18" s="177">
        <v>0</v>
      </c>
      <c r="FX18" s="177">
        <v>0</v>
      </c>
      <c r="FY18" s="174">
        <v>43510</v>
      </c>
      <c r="FZ18" s="184" t="s">
        <v>4768</v>
      </c>
      <c r="GA18" s="184">
        <v>0</v>
      </c>
      <c r="GB18" s="184" t="s">
        <v>3571</v>
      </c>
      <c r="GC18" s="184" t="s">
        <v>21</v>
      </c>
      <c r="GD18" s="184">
        <v>2</v>
      </c>
      <c r="GE18" s="184" t="s">
        <v>14</v>
      </c>
      <c r="GF18" s="184" t="s">
        <v>14</v>
      </c>
      <c r="GG18" s="185">
        <v>44362</v>
      </c>
      <c r="GH18" s="183" t="s">
        <v>4774</v>
      </c>
      <c r="GI18" s="177">
        <v>2</v>
      </c>
      <c r="GJ18" s="177" t="s">
        <v>3571</v>
      </c>
      <c r="GK18" s="177" t="s">
        <v>21</v>
      </c>
      <c r="GL18" s="177">
        <v>2</v>
      </c>
      <c r="GM18" s="177" t="s">
        <v>14</v>
      </c>
      <c r="GN18" s="177" t="s">
        <v>14</v>
      </c>
      <c r="GO18" s="174">
        <v>44362</v>
      </c>
      <c r="GP18" s="184" t="s">
        <v>4769</v>
      </c>
      <c r="GQ18" s="184">
        <v>1</v>
      </c>
      <c r="GR18" s="184" t="s">
        <v>3571</v>
      </c>
      <c r="GS18" s="184" t="s">
        <v>21</v>
      </c>
      <c r="GT18" s="184">
        <v>2</v>
      </c>
      <c r="GU18" s="184" t="s">
        <v>14</v>
      </c>
      <c r="GV18" s="184" t="s">
        <v>14</v>
      </c>
      <c r="GW18" s="185">
        <v>44362</v>
      </c>
      <c r="GX18" s="183" t="s">
        <v>4775</v>
      </c>
      <c r="GY18" s="177">
        <v>0</v>
      </c>
      <c r="GZ18" s="177" t="s">
        <v>3571</v>
      </c>
      <c r="HA18" s="177" t="s">
        <v>21</v>
      </c>
      <c r="HB18" s="177">
        <v>2</v>
      </c>
      <c r="HC18" s="177" t="s">
        <v>14</v>
      </c>
      <c r="HD18" s="177" t="s">
        <v>14</v>
      </c>
      <c r="HE18" s="174">
        <v>44362</v>
      </c>
      <c r="HF18" s="184" t="s">
        <v>4767</v>
      </c>
      <c r="HG18" s="184">
        <v>0</v>
      </c>
      <c r="HH18" s="184" t="s">
        <v>3571</v>
      </c>
      <c r="HI18" s="184" t="s">
        <v>21</v>
      </c>
      <c r="HJ18" s="184">
        <v>2</v>
      </c>
      <c r="HK18" s="184" t="s">
        <v>14</v>
      </c>
      <c r="HL18" s="184" t="s">
        <v>14</v>
      </c>
      <c r="HM18" s="185">
        <v>44362</v>
      </c>
      <c r="HN18" s="183" t="s">
        <v>4773</v>
      </c>
      <c r="HO18" s="177">
        <v>2</v>
      </c>
      <c r="HP18" s="177" t="s">
        <v>3571</v>
      </c>
      <c r="HQ18" s="177" t="s">
        <v>21</v>
      </c>
      <c r="HR18" s="177">
        <v>2</v>
      </c>
      <c r="HS18" s="177" t="s">
        <v>14</v>
      </c>
      <c r="HT18" s="177" t="s">
        <v>14</v>
      </c>
      <c r="HU18" s="174">
        <v>44362</v>
      </c>
      <c r="HV18" s="184" t="s">
        <v>4770</v>
      </c>
      <c r="HW18" s="184">
        <v>3</v>
      </c>
      <c r="HX18" s="184" t="s">
        <v>3571</v>
      </c>
      <c r="HY18" s="184" t="s">
        <v>21</v>
      </c>
      <c r="HZ18" s="184">
        <v>2</v>
      </c>
      <c r="IA18" s="184" t="s">
        <v>14</v>
      </c>
      <c r="IB18" s="184" t="s">
        <v>14</v>
      </c>
      <c r="IC18" s="185">
        <v>44362</v>
      </c>
      <c r="ID18" s="183" t="s">
        <v>4772</v>
      </c>
      <c r="IE18" s="177">
        <v>2</v>
      </c>
      <c r="IF18" s="177" t="s">
        <v>3571</v>
      </c>
      <c r="IG18" s="177" t="s">
        <v>21</v>
      </c>
      <c r="IH18" s="177">
        <v>2</v>
      </c>
      <c r="II18" s="177" t="s">
        <v>14</v>
      </c>
      <c r="IJ18" s="177" t="s">
        <v>14</v>
      </c>
      <c r="IK18" s="174">
        <v>44362</v>
      </c>
      <c r="IL18" s="184" t="s">
        <v>4771</v>
      </c>
      <c r="IM18" s="184">
        <v>3</v>
      </c>
      <c r="IN18" s="184" t="s">
        <v>3571</v>
      </c>
      <c r="IO18" s="184" t="s">
        <v>21</v>
      </c>
      <c r="IP18" s="184">
        <v>2</v>
      </c>
      <c r="IQ18" s="184" t="s">
        <v>14</v>
      </c>
      <c r="IR18" s="184" t="s">
        <v>14</v>
      </c>
      <c r="IS18" s="185">
        <v>44362</v>
      </c>
    </row>
    <row r="19" spans="1:253" s="179" customFormat="1" ht="12.75" customHeight="1" x14ac:dyDescent="0.25">
      <c r="A19" s="179" t="s">
        <v>996</v>
      </c>
      <c r="B19" s="179" t="s">
        <v>7471</v>
      </c>
      <c r="C19" s="179" t="s">
        <v>997</v>
      </c>
      <c r="D19" s="179" t="s">
        <v>998</v>
      </c>
      <c r="E19" s="179" t="s">
        <v>6961</v>
      </c>
      <c r="F19" s="179" t="s">
        <v>2743</v>
      </c>
      <c r="G19" s="172">
        <v>5197000</v>
      </c>
      <c r="H19" s="173" t="s">
        <v>2740</v>
      </c>
      <c r="I19" s="173" t="s">
        <v>41</v>
      </c>
      <c r="J19" s="173">
        <v>1</v>
      </c>
      <c r="K19" s="173" t="s">
        <v>2742</v>
      </c>
      <c r="L19" s="173" t="s">
        <v>2741</v>
      </c>
      <c r="M19" s="174">
        <v>44224</v>
      </c>
      <c r="N19" s="183" t="s">
        <v>1652</v>
      </c>
      <c r="O19" s="175">
        <v>4966</v>
      </c>
      <c r="P19" s="175" t="s">
        <v>1649</v>
      </c>
      <c r="Q19" s="175" t="s">
        <v>59</v>
      </c>
      <c r="R19" s="175">
        <v>3</v>
      </c>
      <c r="S19" s="175" t="s">
        <v>1651</v>
      </c>
      <c r="T19" s="175" t="s">
        <v>1650</v>
      </c>
      <c r="U19" s="176">
        <v>43867</v>
      </c>
      <c r="V19" s="183" t="s">
        <v>2155</v>
      </c>
      <c r="W19" s="173">
        <v>1730000</v>
      </c>
      <c r="X19" s="173" t="s">
        <v>2149</v>
      </c>
      <c r="Y19" s="173" t="s">
        <v>59</v>
      </c>
      <c r="Z19" s="173">
        <v>3</v>
      </c>
      <c r="AA19" s="173" t="s">
        <v>2154</v>
      </c>
      <c r="AB19" s="173" t="s">
        <v>2153</v>
      </c>
      <c r="AC19" s="174">
        <v>44110</v>
      </c>
      <c r="AD19" s="183" t="s">
        <v>2747</v>
      </c>
      <c r="AE19" s="181">
        <v>86000</v>
      </c>
      <c r="AF19" s="181" t="s">
        <v>2744</v>
      </c>
      <c r="AG19" s="181" t="s">
        <v>21</v>
      </c>
      <c r="AH19" s="181">
        <v>2</v>
      </c>
      <c r="AI19" s="181" t="s">
        <v>2746</v>
      </c>
      <c r="AJ19" s="181" t="s">
        <v>2745</v>
      </c>
      <c r="AK19" s="182">
        <v>44224</v>
      </c>
      <c r="AL19" s="183" t="s">
        <v>2748</v>
      </c>
      <c r="AM19" s="173">
        <v>86000</v>
      </c>
      <c r="AN19" s="173" t="s">
        <v>2744</v>
      </c>
      <c r="AO19" s="173" t="s">
        <v>21</v>
      </c>
      <c r="AP19" s="173">
        <v>2</v>
      </c>
      <c r="AQ19" s="173" t="s">
        <v>2746</v>
      </c>
      <c r="AR19" s="173" t="s">
        <v>2745</v>
      </c>
      <c r="AS19" s="174">
        <v>44224</v>
      </c>
      <c r="AT19" s="184" t="s">
        <v>1005</v>
      </c>
      <c r="AU19" s="181">
        <v>0</v>
      </c>
      <c r="AV19" s="181">
        <v>0</v>
      </c>
      <c r="AW19" s="181" t="s">
        <v>21</v>
      </c>
      <c r="AX19" s="181">
        <v>2</v>
      </c>
      <c r="AY19" s="181">
        <v>0</v>
      </c>
      <c r="AZ19" s="181">
        <v>0</v>
      </c>
      <c r="BA19" s="182">
        <v>43566</v>
      </c>
      <c r="BB19" s="183" t="s">
        <v>1004</v>
      </c>
      <c r="BC19" s="173">
        <v>0</v>
      </c>
      <c r="BD19" s="173">
        <v>0</v>
      </c>
      <c r="BE19" s="173" t="s">
        <v>21</v>
      </c>
      <c r="BF19" s="173">
        <v>2</v>
      </c>
      <c r="BG19" s="173">
        <v>0</v>
      </c>
      <c r="BH19" s="173">
        <v>0</v>
      </c>
      <c r="BI19" s="174">
        <v>43566</v>
      </c>
      <c r="BJ19" s="184" t="s">
        <v>2022</v>
      </c>
      <c r="BK19" s="184">
        <v>0</v>
      </c>
      <c r="BL19" s="184" t="s">
        <v>2018</v>
      </c>
      <c r="BM19" s="184" t="s">
        <v>59</v>
      </c>
      <c r="BN19" s="184">
        <v>3</v>
      </c>
      <c r="BO19" s="184" t="s">
        <v>2020</v>
      </c>
      <c r="BP19" s="181" t="s">
        <v>2019</v>
      </c>
      <c r="BQ19" s="185">
        <v>44012</v>
      </c>
      <c r="BR19" s="183" t="s">
        <v>999</v>
      </c>
      <c r="BS19" s="177">
        <v>0</v>
      </c>
      <c r="BT19" s="177">
        <v>0</v>
      </c>
      <c r="BU19" s="177" t="s">
        <v>21</v>
      </c>
      <c r="BV19" s="177">
        <v>2</v>
      </c>
      <c r="BW19" s="177">
        <v>0</v>
      </c>
      <c r="BX19" s="177">
        <v>0</v>
      </c>
      <c r="BY19" s="174">
        <v>43566</v>
      </c>
      <c r="BZ19" s="184" t="s">
        <v>1000</v>
      </c>
      <c r="CA19" s="184">
        <v>0</v>
      </c>
      <c r="CB19" s="184">
        <v>0</v>
      </c>
      <c r="CC19" s="184" t="s">
        <v>21</v>
      </c>
      <c r="CD19" s="184">
        <v>2</v>
      </c>
      <c r="CE19" s="184">
        <v>0</v>
      </c>
      <c r="CF19" s="184">
        <v>0</v>
      </c>
      <c r="CG19" s="185">
        <v>43566</v>
      </c>
      <c r="CH19" s="183" t="s">
        <v>7788</v>
      </c>
      <c r="CI19" s="184" t="e">
        <v>#N/A</v>
      </c>
      <c r="CJ19" s="184" t="e">
        <v>#N/A</v>
      </c>
      <c r="CK19" s="184" t="e">
        <v>#N/A</v>
      </c>
      <c r="CL19" s="184" t="e">
        <v>#N/A</v>
      </c>
      <c r="CM19" s="184" t="e">
        <v>#N/A</v>
      </c>
      <c r="CN19" s="184" t="e">
        <v>#N/A</v>
      </c>
      <c r="CO19" s="186" t="e">
        <v>#N/A</v>
      </c>
      <c r="CP19" s="184" t="s">
        <v>1003</v>
      </c>
      <c r="CQ19" s="177">
        <v>0</v>
      </c>
      <c r="CR19" s="177">
        <v>0</v>
      </c>
      <c r="CS19" s="177" t="s">
        <v>21</v>
      </c>
      <c r="CT19" s="177">
        <v>2</v>
      </c>
      <c r="CU19" s="177">
        <v>0</v>
      </c>
      <c r="CV19" s="177">
        <v>0</v>
      </c>
      <c r="CW19" s="174">
        <v>43566</v>
      </c>
      <c r="CX19" s="184" t="s">
        <v>2752</v>
      </c>
      <c r="CY19" s="181">
        <v>43000</v>
      </c>
      <c r="CZ19" s="181" t="s">
        <v>2749</v>
      </c>
      <c r="DA19" s="181" t="s">
        <v>59</v>
      </c>
      <c r="DB19" s="181">
        <v>3</v>
      </c>
      <c r="DC19" s="181" t="s">
        <v>2751</v>
      </c>
      <c r="DD19" s="181" t="s">
        <v>2750</v>
      </c>
      <c r="DE19" s="187">
        <v>44224</v>
      </c>
      <c r="DF19" s="183" t="s">
        <v>2753</v>
      </c>
      <c r="DG19" s="173">
        <v>1644000</v>
      </c>
      <c r="DH19" s="177" t="s">
        <v>2749</v>
      </c>
      <c r="DI19" s="177" t="s">
        <v>59</v>
      </c>
      <c r="DJ19" s="177">
        <v>3</v>
      </c>
      <c r="DK19" s="177" t="s">
        <v>2751</v>
      </c>
      <c r="DL19" s="177" t="s">
        <v>2750</v>
      </c>
      <c r="DM19" s="174">
        <v>44224</v>
      </c>
      <c r="DN19" s="184" t="s">
        <v>2754</v>
      </c>
      <c r="DO19" s="181">
        <v>43000</v>
      </c>
      <c r="DP19" s="184" t="s">
        <v>2749</v>
      </c>
      <c r="DQ19" s="184" t="s">
        <v>59</v>
      </c>
      <c r="DR19" s="184">
        <v>3</v>
      </c>
      <c r="DS19" s="184" t="s">
        <v>2751</v>
      </c>
      <c r="DT19" s="184" t="s">
        <v>2750</v>
      </c>
      <c r="DU19" s="185">
        <v>44224</v>
      </c>
      <c r="DV19" s="183" t="s">
        <v>2755</v>
      </c>
      <c r="DW19" s="173">
        <v>43000</v>
      </c>
      <c r="DX19" s="177" t="s">
        <v>2749</v>
      </c>
      <c r="DY19" s="177" t="s">
        <v>59</v>
      </c>
      <c r="DZ19" s="177">
        <v>3</v>
      </c>
      <c r="EA19" s="177" t="s">
        <v>2751</v>
      </c>
      <c r="EB19" s="177" t="s">
        <v>2750</v>
      </c>
      <c r="EC19" s="174">
        <v>44224</v>
      </c>
      <c r="ED19" s="184" t="s">
        <v>2156</v>
      </c>
      <c r="EE19" s="181">
        <v>0</v>
      </c>
      <c r="EF19" s="184" t="s">
        <v>2149</v>
      </c>
      <c r="EG19" s="184" t="s">
        <v>21</v>
      </c>
      <c r="EH19" s="184">
        <v>2</v>
      </c>
      <c r="EI19" s="184" t="s">
        <v>2151</v>
      </c>
      <c r="EJ19" s="184" t="s">
        <v>2150</v>
      </c>
      <c r="EK19" s="185">
        <v>44110</v>
      </c>
      <c r="EL19" s="183" t="s">
        <v>2152</v>
      </c>
      <c r="EM19" s="173">
        <v>0</v>
      </c>
      <c r="EN19" s="177" t="s">
        <v>2149</v>
      </c>
      <c r="EO19" s="177" t="s">
        <v>21</v>
      </c>
      <c r="EP19" s="177">
        <v>2</v>
      </c>
      <c r="EQ19" s="177" t="s">
        <v>2151</v>
      </c>
      <c r="ER19" s="177" t="s">
        <v>2150</v>
      </c>
      <c r="ES19" s="174">
        <v>44110</v>
      </c>
      <c r="ET19" s="184" t="s">
        <v>2021</v>
      </c>
      <c r="EU19" s="184">
        <v>0</v>
      </c>
      <c r="EV19" s="184" t="s">
        <v>2018</v>
      </c>
      <c r="EW19" s="184" t="s">
        <v>59</v>
      </c>
      <c r="EX19" s="184">
        <v>3</v>
      </c>
      <c r="EY19" s="184" t="s">
        <v>2020</v>
      </c>
      <c r="EZ19" s="184" t="s">
        <v>2019</v>
      </c>
      <c r="FA19" s="185">
        <v>44012</v>
      </c>
      <c r="FB19" s="183" t="s">
        <v>1002</v>
      </c>
      <c r="FC19" s="177">
        <v>2</v>
      </c>
      <c r="FD19" s="177">
        <v>0</v>
      </c>
      <c r="FE19" s="177" t="s">
        <v>21</v>
      </c>
      <c r="FF19" s="177">
        <v>2</v>
      </c>
      <c r="FG19" s="177" t="s">
        <v>1001</v>
      </c>
      <c r="FH19" s="177">
        <v>0</v>
      </c>
      <c r="FI19" s="174">
        <v>43566</v>
      </c>
      <c r="FJ19" s="183" t="s">
        <v>1007</v>
      </c>
      <c r="FK19" s="184">
        <v>0</v>
      </c>
      <c r="FL19" s="184" t="s">
        <v>1006</v>
      </c>
      <c r="FM19" s="184" t="s">
        <v>21</v>
      </c>
      <c r="FN19" s="184">
        <v>2</v>
      </c>
      <c r="FO19" s="184">
        <v>0</v>
      </c>
      <c r="FP19" s="181">
        <v>0</v>
      </c>
      <c r="FQ19" s="182">
        <v>43566</v>
      </c>
      <c r="FR19" s="183" t="s">
        <v>7789</v>
      </c>
      <c r="FS19" s="177" t="e">
        <v>#N/A</v>
      </c>
      <c r="FT19" s="177" t="e">
        <v>#N/A</v>
      </c>
      <c r="FU19" s="177" t="e">
        <v>#N/A</v>
      </c>
      <c r="FV19" s="177" t="e">
        <v>#N/A</v>
      </c>
      <c r="FW19" s="177" t="e">
        <v>#N/A</v>
      </c>
      <c r="FX19" s="177" t="e">
        <v>#N/A</v>
      </c>
      <c r="FY19" s="174" t="e">
        <v>#N/A</v>
      </c>
      <c r="FZ19" s="184" t="s">
        <v>3923</v>
      </c>
      <c r="GA19" s="184">
        <v>0</v>
      </c>
      <c r="GB19" s="184" t="s">
        <v>3571</v>
      </c>
      <c r="GC19" s="184" t="s">
        <v>21</v>
      </c>
      <c r="GD19" s="184">
        <v>2</v>
      </c>
      <c r="GE19" s="184" t="s">
        <v>14</v>
      </c>
      <c r="GF19" s="184" t="s">
        <v>14</v>
      </c>
      <c r="GG19" s="185">
        <v>44351</v>
      </c>
      <c r="GH19" s="183" t="s">
        <v>3929</v>
      </c>
      <c r="GI19" s="177">
        <v>0</v>
      </c>
      <c r="GJ19" s="177" t="s">
        <v>3571</v>
      </c>
      <c r="GK19" s="177" t="s">
        <v>21</v>
      </c>
      <c r="GL19" s="177">
        <v>2</v>
      </c>
      <c r="GM19" s="177" t="s">
        <v>14</v>
      </c>
      <c r="GN19" s="177" t="s">
        <v>14</v>
      </c>
      <c r="GO19" s="174">
        <v>44351</v>
      </c>
      <c r="GP19" s="184" t="s">
        <v>3924</v>
      </c>
      <c r="GQ19" s="184">
        <v>0</v>
      </c>
      <c r="GR19" s="184" t="s">
        <v>3571</v>
      </c>
      <c r="GS19" s="184" t="s">
        <v>21</v>
      </c>
      <c r="GT19" s="184">
        <v>2</v>
      </c>
      <c r="GU19" s="184" t="s">
        <v>14</v>
      </c>
      <c r="GV19" s="184" t="s">
        <v>14</v>
      </c>
      <c r="GW19" s="185">
        <v>44351</v>
      </c>
      <c r="GX19" s="183" t="s">
        <v>3930</v>
      </c>
      <c r="GY19" s="177">
        <v>0</v>
      </c>
      <c r="GZ19" s="177" t="s">
        <v>3571</v>
      </c>
      <c r="HA19" s="177" t="s">
        <v>21</v>
      </c>
      <c r="HB19" s="177">
        <v>2</v>
      </c>
      <c r="HC19" s="177" t="s">
        <v>14</v>
      </c>
      <c r="HD19" s="177" t="s">
        <v>14</v>
      </c>
      <c r="HE19" s="174">
        <v>44351</v>
      </c>
      <c r="HF19" s="184" t="s">
        <v>3922</v>
      </c>
      <c r="HG19" s="184">
        <v>0</v>
      </c>
      <c r="HH19" s="184" t="s">
        <v>3571</v>
      </c>
      <c r="HI19" s="184" t="s">
        <v>21</v>
      </c>
      <c r="HJ19" s="184">
        <v>2</v>
      </c>
      <c r="HK19" s="184" t="s">
        <v>14</v>
      </c>
      <c r="HL19" s="184" t="s">
        <v>14</v>
      </c>
      <c r="HM19" s="185">
        <v>44351</v>
      </c>
      <c r="HN19" s="183" t="s">
        <v>3928</v>
      </c>
      <c r="HO19" s="177">
        <v>1</v>
      </c>
      <c r="HP19" s="177" t="s">
        <v>3571</v>
      </c>
      <c r="HQ19" s="177" t="s">
        <v>21</v>
      </c>
      <c r="HR19" s="177">
        <v>2</v>
      </c>
      <c r="HS19" s="177" t="s">
        <v>14</v>
      </c>
      <c r="HT19" s="177" t="s">
        <v>14</v>
      </c>
      <c r="HU19" s="174">
        <v>44351</v>
      </c>
      <c r="HV19" s="184" t="s">
        <v>3925</v>
      </c>
      <c r="HW19" s="184">
        <v>0</v>
      </c>
      <c r="HX19" s="184" t="s">
        <v>3571</v>
      </c>
      <c r="HY19" s="184" t="s">
        <v>21</v>
      </c>
      <c r="HZ19" s="184">
        <v>2</v>
      </c>
      <c r="IA19" s="184" t="s">
        <v>14</v>
      </c>
      <c r="IB19" s="184" t="s">
        <v>14</v>
      </c>
      <c r="IC19" s="185">
        <v>44351</v>
      </c>
      <c r="ID19" s="183" t="s">
        <v>3927</v>
      </c>
      <c r="IE19" s="177">
        <v>0</v>
      </c>
      <c r="IF19" s="177" t="s">
        <v>3571</v>
      </c>
      <c r="IG19" s="177" t="s">
        <v>21</v>
      </c>
      <c r="IH19" s="177">
        <v>2</v>
      </c>
      <c r="II19" s="177" t="s">
        <v>14</v>
      </c>
      <c r="IJ19" s="177" t="s">
        <v>14</v>
      </c>
      <c r="IK19" s="174">
        <v>44351</v>
      </c>
      <c r="IL19" s="184" t="s">
        <v>3926</v>
      </c>
      <c r="IM19" s="184">
        <v>1</v>
      </c>
      <c r="IN19" s="184" t="s">
        <v>3571</v>
      </c>
      <c r="IO19" s="184" t="s">
        <v>21</v>
      </c>
      <c r="IP19" s="184">
        <v>2</v>
      </c>
      <c r="IQ19" s="184" t="s">
        <v>14</v>
      </c>
      <c r="IR19" s="184" t="s">
        <v>14</v>
      </c>
      <c r="IS19" s="185">
        <v>44351</v>
      </c>
    </row>
    <row r="20" spans="1:253" s="179" customFormat="1" ht="12.75" customHeight="1" x14ac:dyDescent="0.25">
      <c r="A20" s="179" t="s">
        <v>1582</v>
      </c>
      <c r="B20" s="179" t="s">
        <v>7478</v>
      </c>
      <c r="C20" s="179" t="s">
        <v>1583</v>
      </c>
      <c r="D20" s="179" t="s">
        <v>452</v>
      </c>
      <c r="E20" s="179" t="s">
        <v>6970</v>
      </c>
      <c r="F20" s="179" t="s">
        <v>5662</v>
      </c>
      <c r="G20" s="172">
        <v>1023000</v>
      </c>
      <c r="H20" s="173" t="s">
        <v>5659</v>
      </c>
      <c r="I20" s="173" t="s">
        <v>21</v>
      </c>
      <c r="J20" s="173">
        <v>2</v>
      </c>
      <c r="K20" s="173" t="s">
        <v>5661</v>
      </c>
      <c r="L20" s="173" t="s">
        <v>5660</v>
      </c>
      <c r="M20" s="174">
        <v>44451</v>
      </c>
      <c r="N20" s="183" t="s">
        <v>5666</v>
      </c>
      <c r="O20" s="175">
        <v>23180</v>
      </c>
      <c r="P20" s="175" t="s">
        <v>5663</v>
      </c>
      <c r="Q20" s="175" t="s">
        <v>21</v>
      </c>
      <c r="R20" s="175">
        <v>2</v>
      </c>
      <c r="S20" s="175" t="s">
        <v>5665</v>
      </c>
      <c r="T20" s="175" t="s">
        <v>5664</v>
      </c>
      <c r="U20" s="176">
        <v>44451</v>
      </c>
      <c r="V20" s="183" t="s">
        <v>5668</v>
      </c>
      <c r="W20" s="173">
        <v>1023000</v>
      </c>
      <c r="X20" s="173" t="s">
        <v>5659</v>
      </c>
      <c r="Y20" s="173" t="s">
        <v>21</v>
      </c>
      <c r="Z20" s="173">
        <v>2</v>
      </c>
      <c r="AA20" s="173" t="s">
        <v>5667</v>
      </c>
      <c r="AB20" s="173" t="s">
        <v>5660</v>
      </c>
      <c r="AC20" s="174">
        <v>44451</v>
      </c>
      <c r="AD20" s="183" t="s">
        <v>5672</v>
      </c>
      <c r="AE20" s="181">
        <v>618000</v>
      </c>
      <c r="AF20" s="181" t="s">
        <v>5669</v>
      </c>
      <c r="AG20" s="181" t="s">
        <v>21</v>
      </c>
      <c r="AH20" s="181">
        <v>2</v>
      </c>
      <c r="AI20" s="181" t="s">
        <v>5671</v>
      </c>
      <c r="AJ20" s="181" t="s">
        <v>5670</v>
      </c>
      <c r="AK20" s="182">
        <v>44451</v>
      </c>
      <c r="AL20" s="183" t="s">
        <v>5676</v>
      </c>
      <c r="AM20" s="173">
        <v>35000</v>
      </c>
      <c r="AN20" s="173" t="s">
        <v>5673</v>
      </c>
      <c r="AO20" s="173" t="s">
        <v>21</v>
      </c>
      <c r="AP20" s="173">
        <v>2</v>
      </c>
      <c r="AQ20" s="173" t="s">
        <v>5675</v>
      </c>
      <c r="AR20" s="173" t="s">
        <v>5674</v>
      </c>
      <c r="AS20" s="174">
        <v>44451</v>
      </c>
      <c r="AT20" s="184" t="s">
        <v>1589</v>
      </c>
      <c r="AU20" s="181" t="s">
        <v>14</v>
      </c>
      <c r="AV20" s="181" t="s">
        <v>14</v>
      </c>
      <c r="AW20" s="181" t="s">
        <v>14</v>
      </c>
      <c r="AX20" s="181" t="s">
        <v>14</v>
      </c>
      <c r="AY20" s="181" t="s">
        <v>1319</v>
      </c>
      <c r="AZ20" s="181" t="s">
        <v>14</v>
      </c>
      <c r="BA20" s="182">
        <v>43816</v>
      </c>
      <c r="BB20" s="183" t="s">
        <v>1588</v>
      </c>
      <c r="BC20" s="173" t="s">
        <v>14</v>
      </c>
      <c r="BD20" s="173" t="s">
        <v>1587</v>
      </c>
      <c r="BE20" s="173" t="s">
        <v>14</v>
      </c>
      <c r="BF20" s="173" t="s">
        <v>14</v>
      </c>
      <c r="BG20" s="173" t="s">
        <v>1174</v>
      </c>
      <c r="BH20" s="173" t="s">
        <v>1173</v>
      </c>
      <c r="BI20" s="174">
        <v>43816</v>
      </c>
      <c r="BJ20" s="184" t="s">
        <v>5679</v>
      </c>
      <c r="BK20" s="184">
        <v>6</v>
      </c>
      <c r="BL20" s="184" t="s">
        <v>5677</v>
      </c>
      <c r="BM20" s="184" t="s">
        <v>21</v>
      </c>
      <c r="BN20" s="184">
        <v>2</v>
      </c>
      <c r="BO20" s="184" t="s">
        <v>5678</v>
      </c>
      <c r="BP20" s="181" t="s">
        <v>2112</v>
      </c>
      <c r="BQ20" s="185">
        <v>44451</v>
      </c>
      <c r="BR20" s="183" t="s">
        <v>1584</v>
      </c>
      <c r="BS20" s="177" t="s">
        <v>14</v>
      </c>
      <c r="BT20" s="177" t="s">
        <v>14</v>
      </c>
      <c r="BU20" s="177" t="s">
        <v>14</v>
      </c>
      <c r="BV20" s="177" t="s">
        <v>14</v>
      </c>
      <c r="BW20" s="177" t="s">
        <v>1319</v>
      </c>
      <c r="BX20" s="177" t="s">
        <v>14</v>
      </c>
      <c r="BY20" s="174">
        <v>43816</v>
      </c>
      <c r="BZ20" s="184" t="s">
        <v>1585</v>
      </c>
      <c r="CA20" s="184" t="s">
        <v>14</v>
      </c>
      <c r="CB20" s="184" t="s">
        <v>14</v>
      </c>
      <c r="CC20" s="184" t="s">
        <v>14</v>
      </c>
      <c r="CD20" s="184" t="s">
        <v>14</v>
      </c>
      <c r="CE20" s="184" t="s">
        <v>1319</v>
      </c>
      <c r="CF20" s="184" t="s">
        <v>14</v>
      </c>
      <c r="CG20" s="185">
        <v>43816</v>
      </c>
      <c r="CH20" s="183" t="s">
        <v>7790</v>
      </c>
      <c r="CI20" s="184" t="e">
        <v>#N/A</v>
      </c>
      <c r="CJ20" s="184" t="e">
        <v>#N/A</v>
      </c>
      <c r="CK20" s="184" t="e">
        <v>#N/A</v>
      </c>
      <c r="CL20" s="184" t="e">
        <v>#N/A</v>
      </c>
      <c r="CM20" s="184" t="e">
        <v>#N/A</v>
      </c>
      <c r="CN20" s="184" t="e">
        <v>#N/A</v>
      </c>
      <c r="CO20" s="186" t="e">
        <v>#N/A</v>
      </c>
      <c r="CP20" s="184" t="s">
        <v>1586</v>
      </c>
      <c r="CQ20" s="177" t="s">
        <v>14</v>
      </c>
      <c r="CR20" s="177" t="s">
        <v>14</v>
      </c>
      <c r="CS20" s="177" t="s">
        <v>14</v>
      </c>
      <c r="CT20" s="177" t="s">
        <v>14</v>
      </c>
      <c r="CU20" s="177" t="s">
        <v>1319</v>
      </c>
      <c r="CV20" s="177" t="s">
        <v>14</v>
      </c>
      <c r="CW20" s="174">
        <v>43816</v>
      </c>
      <c r="CX20" s="184" t="s">
        <v>5681</v>
      </c>
      <c r="CY20" s="181">
        <v>229000</v>
      </c>
      <c r="CZ20" s="181" t="s">
        <v>5669</v>
      </c>
      <c r="DA20" s="181" t="s">
        <v>21</v>
      </c>
      <c r="DB20" s="181">
        <v>2</v>
      </c>
      <c r="DC20" s="181" t="s">
        <v>5685</v>
      </c>
      <c r="DD20" s="181" t="s">
        <v>5670</v>
      </c>
      <c r="DE20" s="187">
        <v>44451</v>
      </c>
      <c r="DF20" s="183" t="s">
        <v>5682</v>
      </c>
      <c r="DG20" s="173">
        <v>405000</v>
      </c>
      <c r="DH20" s="177" t="s">
        <v>5669</v>
      </c>
      <c r="DI20" s="177" t="s">
        <v>21</v>
      </c>
      <c r="DJ20" s="177">
        <v>2</v>
      </c>
      <c r="DK20" s="177" t="s">
        <v>5167</v>
      </c>
      <c r="DL20" s="177" t="s">
        <v>5670</v>
      </c>
      <c r="DM20" s="174">
        <v>44451</v>
      </c>
      <c r="DN20" s="184" t="s">
        <v>5684</v>
      </c>
      <c r="DO20" s="181">
        <v>389000</v>
      </c>
      <c r="DP20" s="184" t="s">
        <v>5669</v>
      </c>
      <c r="DQ20" s="184" t="s">
        <v>21</v>
      </c>
      <c r="DR20" s="184">
        <v>2</v>
      </c>
      <c r="DS20" s="184" t="s">
        <v>5683</v>
      </c>
      <c r="DT20" s="184" t="s">
        <v>5670</v>
      </c>
      <c r="DU20" s="185">
        <v>44451</v>
      </c>
      <c r="DV20" s="183" t="s">
        <v>5686</v>
      </c>
      <c r="DW20" s="173">
        <v>202000</v>
      </c>
      <c r="DX20" s="177" t="s">
        <v>5669</v>
      </c>
      <c r="DY20" s="177" t="s">
        <v>21</v>
      </c>
      <c r="DZ20" s="177">
        <v>2</v>
      </c>
      <c r="EA20" s="177" t="s">
        <v>5685</v>
      </c>
      <c r="EB20" s="177" t="s">
        <v>5670</v>
      </c>
      <c r="EC20" s="174">
        <v>44451</v>
      </c>
      <c r="ED20" s="184" t="s">
        <v>5690</v>
      </c>
      <c r="EE20" s="181">
        <v>27000</v>
      </c>
      <c r="EF20" s="184" t="s">
        <v>5687</v>
      </c>
      <c r="EG20" s="184" t="s">
        <v>21</v>
      </c>
      <c r="EH20" s="184">
        <v>2</v>
      </c>
      <c r="EI20" s="184" t="s">
        <v>5689</v>
      </c>
      <c r="EJ20" s="184" t="s">
        <v>5688</v>
      </c>
      <c r="EK20" s="185">
        <v>44451</v>
      </c>
      <c r="EL20" s="183" t="s">
        <v>5692</v>
      </c>
      <c r="EM20" s="173">
        <v>0</v>
      </c>
      <c r="EN20" s="177" t="s">
        <v>14</v>
      </c>
      <c r="EO20" s="177" t="s">
        <v>14</v>
      </c>
      <c r="EP20" s="177" t="s">
        <v>14</v>
      </c>
      <c r="EQ20" s="177" t="s">
        <v>5691</v>
      </c>
      <c r="ER20" s="177" t="s">
        <v>14</v>
      </c>
      <c r="ES20" s="174">
        <v>44451</v>
      </c>
      <c r="ET20" s="184" t="s">
        <v>5680</v>
      </c>
      <c r="EU20" s="184">
        <v>6</v>
      </c>
      <c r="EV20" s="184" t="s">
        <v>5677</v>
      </c>
      <c r="EW20" s="184" t="s">
        <v>21</v>
      </c>
      <c r="EX20" s="184">
        <v>2</v>
      </c>
      <c r="EY20" s="184" t="s">
        <v>5678</v>
      </c>
      <c r="EZ20" s="184" t="s">
        <v>2112</v>
      </c>
      <c r="FA20" s="185">
        <v>44451</v>
      </c>
      <c r="FB20" s="183" t="s">
        <v>5694</v>
      </c>
      <c r="FC20" s="177">
        <v>5</v>
      </c>
      <c r="FD20" s="177" t="s">
        <v>14</v>
      </c>
      <c r="FE20" s="177" t="s">
        <v>21</v>
      </c>
      <c r="FF20" s="177">
        <v>2</v>
      </c>
      <c r="FG20" s="177" t="s">
        <v>5693</v>
      </c>
      <c r="FH20" s="177" t="s">
        <v>14</v>
      </c>
      <c r="FI20" s="174">
        <v>44451</v>
      </c>
      <c r="FJ20" s="183" t="s">
        <v>1590</v>
      </c>
      <c r="FK20" s="184" t="s">
        <v>14</v>
      </c>
      <c r="FL20" s="184" t="s">
        <v>14</v>
      </c>
      <c r="FM20" s="184" t="s">
        <v>14</v>
      </c>
      <c r="FN20" s="184" t="s">
        <v>14</v>
      </c>
      <c r="FO20" s="184" t="s">
        <v>1319</v>
      </c>
      <c r="FP20" s="181" t="s">
        <v>14</v>
      </c>
      <c r="FQ20" s="182">
        <v>43816</v>
      </c>
      <c r="FR20" s="183" t="s">
        <v>1591</v>
      </c>
      <c r="FS20" s="177" t="s">
        <v>14</v>
      </c>
      <c r="FT20" s="177" t="s">
        <v>14</v>
      </c>
      <c r="FU20" s="177" t="s">
        <v>14</v>
      </c>
      <c r="FV20" s="177" t="s">
        <v>14</v>
      </c>
      <c r="FW20" s="177" t="s">
        <v>1319</v>
      </c>
      <c r="FX20" s="177" t="s">
        <v>14</v>
      </c>
      <c r="FY20" s="174">
        <v>43816</v>
      </c>
      <c r="FZ20" s="184" t="s">
        <v>4638</v>
      </c>
      <c r="GA20" s="184">
        <v>1</v>
      </c>
      <c r="GB20" s="184" t="s">
        <v>3571</v>
      </c>
      <c r="GC20" s="184" t="s">
        <v>21</v>
      </c>
      <c r="GD20" s="184">
        <v>2</v>
      </c>
      <c r="GE20" s="184" t="s">
        <v>14</v>
      </c>
      <c r="GF20" s="184" t="s">
        <v>14</v>
      </c>
      <c r="GG20" s="185">
        <v>44360</v>
      </c>
      <c r="GH20" s="183" t="s">
        <v>4644</v>
      </c>
      <c r="GI20" s="177">
        <v>1</v>
      </c>
      <c r="GJ20" s="177" t="s">
        <v>3571</v>
      </c>
      <c r="GK20" s="177" t="s">
        <v>21</v>
      </c>
      <c r="GL20" s="177">
        <v>2</v>
      </c>
      <c r="GM20" s="177" t="s">
        <v>14</v>
      </c>
      <c r="GN20" s="177" t="s">
        <v>14</v>
      </c>
      <c r="GO20" s="174">
        <v>44360</v>
      </c>
      <c r="GP20" s="184" t="s">
        <v>4639</v>
      </c>
      <c r="GQ20" s="184">
        <v>0</v>
      </c>
      <c r="GR20" s="184" t="s">
        <v>3571</v>
      </c>
      <c r="GS20" s="184" t="s">
        <v>21</v>
      </c>
      <c r="GT20" s="184">
        <v>2</v>
      </c>
      <c r="GU20" s="184" t="s">
        <v>14</v>
      </c>
      <c r="GV20" s="184" t="s">
        <v>14</v>
      </c>
      <c r="GW20" s="185">
        <v>44360</v>
      </c>
      <c r="GX20" s="183" t="s">
        <v>4645</v>
      </c>
      <c r="GY20" s="177">
        <v>0</v>
      </c>
      <c r="GZ20" s="177" t="s">
        <v>3571</v>
      </c>
      <c r="HA20" s="177" t="s">
        <v>21</v>
      </c>
      <c r="HB20" s="177">
        <v>2</v>
      </c>
      <c r="HC20" s="177" t="s">
        <v>14</v>
      </c>
      <c r="HD20" s="177" t="s">
        <v>14</v>
      </c>
      <c r="HE20" s="174">
        <v>44360</v>
      </c>
      <c r="HF20" s="184" t="s">
        <v>4637</v>
      </c>
      <c r="HG20" s="184">
        <v>0</v>
      </c>
      <c r="HH20" s="184" t="s">
        <v>3571</v>
      </c>
      <c r="HI20" s="184" t="s">
        <v>21</v>
      </c>
      <c r="HJ20" s="184">
        <v>2</v>
      </c>
      <c r="HK20" s="184" t="s">
        <v>14</v>
      </c>
      <c r="HL20" s="184" t="s">
        <v>14</v>
      </c>
      <c r="HM20" s="185">
        <v>44360</v>
      </c>
      <c r="HN20" s="183" t="s">
        <v>4643</v>
      </c>
      <c r="HO20" s="177">
        <v>2</v>
      </c>
      <c r="HP20" s="177" t="s">
        <v>3571</v>
      </c>
      <c r="HQ20" s="177" t="s">
        <v>21</v>
      </c>
      <c r="HR20" s="177">
        <v>2</v>
      </c>
      <c r="HS20" s="177" t="s">
        <v>14</v>
      </c>
      <c r="HT20" s="177" t="s">
        <v>14</v>
      </c>
      <c r="HU20" s="174">
        <v>44360</v>
      </c>
      <c r="HV20" s="184" t="s">
        <v>4640</v>
      </c>
      <c r="HW20" s="184">
        <v>0</v>
      </c>
      <c r="HX20" s="184" t="s">
        <v>3571</v>
      </c>
      <c r="HY20" s="184" t="s">
        <v>21</v>
      </c>
      <c r="HZ20" s="184">
        <v>2</v>
      </c>
      <c r="IA20" s="184" t="s">
        <v>14</v>
      </c>
      <c r="IB20" s="184" t="s">
        <v>14</v>
      </c>
      <c r="IC20" s="185">
        <v>44360</v>
      </c>
      <c r="ID20" s="183" t="s">
        <v>4642</v>
      </c>
      <c r="IE20" s="177">
        <v>0</v>
      </c>
      <c r="IF20" s="177" t="s">
        <v>3571</v>
      </c>
      <c r="IG20" s="177" t="s">
        <v>21</v>
      </c>
      <c r="IH20" s="177">
        <v>2</v>
      </c>
      <c r="II20" s="177" t="s">
        <v>14</v>
      </c>
      <c r="IJ20" s="177" t="s">
        <v>14</v>
      </c>
      <c r="IK20" s="174">
        <v>44360</v>
      </c>
      <c r="IL20" s="184" t="s">
        <v>4641</v>
      </c>
      <c r="IM20" s="184">
        <v>1</v>
      </c>
      <c r="IN20" s="184" t="s">
        <v>3571</v>
      </c>
      <c r="IO20" s="184" t="s">
        <v>21</v>
      </c>
      <c r="IP20" s="184">
        <v>2</v>
      </c>
      <c r="IQ20" s="184" t="s">
        <v>14</v>
      </c>
      <c r="IR20" s="184" t="s">
        <v>14</v>
      </c>
      <c r="IS20" s="185">
        <v>44360</v>
      </c>
    </row>
    <row r="21" spans="1:253" s="179" customFormat="1" ht="12.75" customHeight="1" x14ac:dyDescent="0.25">
      <c r="A21" s="179" t="s">
        <v>450</v>
      </c>
      <c r="B21" s="179" t="s">
        <v>7471</v>
      </c>
      <c r="C21" s="179" t="s">
        <v>451</v>
      </c>
      <c r="D21" s="179" t="s">
        <v>452</v>
      </c>
      <c r="E21" s="179" t="s">
        <v>6970</v>
      </c>
      <c r="F21" s="179" t="s">
        <v>5695</v>
      </c>
      <c r="G21" s="172">
        <v>1023000</v>
      </c>
      <c r="H21" s="173" t="s">
        <v>5659</v>
      </c>
      <c r="I21" s="173" t="s">
        <v>21</v>
      </c>
      <c r="J21" s="173">
        <v>2</v>
      </c>
      <c r="K21" s="173" t="s">
        <v>5661</v>
      </c>
      <c r="L21" s="173" t="s">
        <v>5660</v>
      </c>
      <c r="M21" s="174">
        <v>44451</v>
      </c>
      <c r="N21" s="183" t="s">
        <v>5697</v>
      </c>
      <c r="O21" s="175">
        <v>23180</v>
      </c>
      <c r="P21" s="175" t="s">
        <v>5663</v>
      </c>
      <c r="Q21" s="175" t="s">
        <v>21</v>
      </c>
      <c r="R21" s="175">
        <v>2</v>
      </c>
      <c r="S21" s="175" t="s">
        <v>5696</v>
      </c>
      <c r="T21" s="175" t="s">
        <v>5664</v>
      </c>
      <c r="U21" s="176">
        <v>44451</v>
      </c>
      <c r="V21" s="183" t="s">
        <v>5699</v>
      </c>
      <c r="W21" s="173">
        <v>1023000</v>
      </c>
      <c r="X21" s="173" t="s">
        <v>5659</v>
      </c>
      <c r="Y21" s="173" t="s">
        <v>21</v>
      </c>
      <c r="Z21" s="173">
        <v>2</v>
      </c>
      <c r="AA21" s="173" t="s">
        <v>5698</v>
      </c>
      <c r="AB21" s="173" t="s">
        <v>5660</v>
      </c>
      <c r="AC21" s="174">
        <v>44451</v>
      </c>
      <c r="AD21" s="183" t="s">
        <v>5700</v>
      </c>
      <c r="AE21" s="181">
        <v>35000</v>
      </c>
      <c r="AF21" s="181" t="s">
        <v>5673</v>
      </c>
      <c r="AG21" s="181" t="s">
        <v>21</v>
      </c>
      <c r="AH21" s="181">
        <v>2</v>
      </c>
      <c r="AI21" s="181" t="s">
        <v>5675</v>
      </c>
      <c r="AJ21" s="181" t="s">
        <v>5674</v>
      </c>
      <c r="AK21" s="182">
        <v>44451</v>
      </c>
      <c r="AL21" s="183" t="s">
        <v>5702</v>
      </c>
      <c r="AM21" s="173">
        <v>35000</v>
      </c>
      <c r="AN21" s="173" t="s">
        <v>5673</v>
      </c>
      <c r="AO21" s="173" t="s">
        <v>21</v>
      </c>
      <c r="AP21" s="173">
        <v>2</v>
      </c>
      <c r="AQ21" s="173" t="s">
        <v>5701</v>
      </c>
      <c r="AR21" s="173" t="s">
        <v>5674</v>
      </c>
      <c r="AS21" s="174">
        <v>44451</v>
      </c>
      <c r="AT21" s="184" t="s">
        <v>456</v>
      </c>
      <c r="AU21" s="181" t="s">
        <v>14</v>
      </c>
      <c r="AV21" s="181">
        <v>0</v>
      </c>
      <c r="AW21" s="181" t="s">
        <v>21</v>
      </c>
      <c r="AX21" s="181">
        <v>2</v>
      </c>
      <c r="AY21" s="181">
        <v>0</v>
      </c>
      <c r="AZ21" s="181">
        <v>0</v>
      </c>
      <c r="BA21" s="182">
        <v>43510</v>
      </c>
      <c r="BB21" s="183" t="s">
        <v>1272</v>
      </c>
      <c r="BC21" s="173" t="s">
        <v>14</v>
      </c>
      <c r="BD21" s="173" t="s">
        <v>14</v>
      </c>
      <c r="BE21" s="173" t="s">
        <v>14</v>
      </c>
      <c r="BF21" s="173" t="s">
        <v>14</v>
      </c>
      <c r="BG21" s="173" t="s">
        <v>14</v>
      </c>
      <c r="BH21" s="173" t="s">
        <v>14</v>
      </c>
      <c r="BI21" s="174">
        <v>43675</v>
      </c>
      <c r="BJ21" s="184" t="s">
        <v>5704</v>
      </c>
      <c r="BK21" s="184">
        <v>0</v>
      </c>
      <c r="BL21" s="184" t="s">
        <v>5677</v>
      </c>
      <c r="BM21" s="184" t="s">
        <v>21</v>
      </c>
      <c r="BN21" s="184">
        <v>2</v>
      </c>
      <c r="BO21" s="184" t="s">
        <v>5703</v>
      </c>
      <c r="BP21" s="181" t="s">
        <v>2112</v>
      </c>
      <c r="BQ21" s="185">
        <v>44451</v>
      </c>
      <c r="BR21" s="183" t="s">
        <v>453</v>
      </c>
      <c r="BS21" s="177">
        <v>0</v>
      </c>
      <c r="BT21" s="177">
        <v>0</v>
      </c>
      <c r="BU21" s="177" t="s">
        <v>21</v>
      </c>
      <c r="BV21" s="177">
        <v>2</v>
      </c>
      <c r="BW21" s="177">
        <v>0</v>
      </c>
      <c r="BX21" s="177">
        <v>0</v>
      </c>
      <c r="BY21" s="174">
        <v>43510</v>
      </c>
      <c r="BZ21" s="184" t="s">
        <v>454</v>
      </c>
      <c r="CA21" s="184">
        <v>0</v>
      </c>
      <c r="CB21" s="184">
        <v>0</v>
      </c>
      <c r="CC21" s="184" t="s">
        <v>21</v>
      </c>
      <c r="CD21" s="184">
        <v>2</v>
      </c>
      <c r="CE21" s="184">
        <v>0</v>
      </c>
      <c r="CF21" s="184">
        <v>0</v>
      </c>
      <c r="CG21" s="185">
        <v>43510</v>
      </c>
      <c r="CH21" s="183" t="s">
        <v>7791</v>
      </c>
      <c r="CI21" s="184" t="e">
        <v>#N/A</v>
      </c>
      <c r="CJ21" s="184" t="e">
        <v>#N/A</v>
      </c>
      <c r="CK21" s="184" t="e">
        <v>#N/A</v>
      </c>
      <c r="CL21" s="184" t="e">
        <v>#N/A</v>
      </c>
      <c r="CM21" s="184" t="e">
        <v>#N/A</v>
      </c>
      <c r="CN21" s="184" t="e">
        <v>#N/A</v>
      </c>
      <c r="CO21" s="186" t="e">
        <v>#N/A</v>
      </c>
      <c r="CP21" s="184" t="s">
        <v>455</v>
      </c>
      <c r="CQ21" s="177">
        <v>0</v>
      </c>
      <c r="CR21" s="177">
        <v>0</v>
      </c>
      <c r="CS21" s="177" t="s">
        <v>21</v>
      </c>
      <c r="CT21" s="177">
        <v>2</v>
      </c>
      <c r="CU21" s="177">
        <v>0</v>
      </c>
      <c r="CV21" s="177">
        <v>0</v>
      </c>
      <c r="CW21" s="174">
        <v>43510</v>
      </c>
      <c r="CX21" s="184" t="s">
        <v>5706</v>
      </c>
      <c r="CY21" s="181">
        <v>35000</v>
      </c>
      <c r="CZ21" s="181" t="s">
        <v>5673</v>
      </c>
      <c r="DA21" s="181" t="s">
        <v>21</v>
      </c>
      <c r="DB21" s="181">
        <v>2</v>
      </c>
      <c r="DC21" s="181" t="s">
        <v>5675</v>
      </c>
      <c r="DD21" s="181" t="s">
        <v>5674</v>
      </c>
      <c r="DE21" s="187">
        <v>44451</v>
      </c>
      <c r="DF21" s="183" t="s">
        <v>5707</v>
      </c>
      <c r="DG21" s="173">
        <v>988000</v>
      </c>
      <c r="DH21" s="177" t="s">
        <v>5673</v>
      </c>
      <c r="DI21" s="177" t="s">
        <v>21</v>
      </c>
      <c r="DJ21" s="177">
        <v>2</v>
      </c>
      <c r="DK21" s="177" t="s">
        <v>5167</v>
      </c>
      <c r="DL21" s="177" t="s">
        <v>5674</v>
      </c>
      <c r="DM21" s="174">
        <v>44451</v>
      </c>
      <c r="DN21" s="184" t="s">
        <v>5708</v>
      </c>
      <c r="DO21" s="181">
        <v>0</v>
      </c>
      <c r="DP21" s="184" t="s">
        <v>5673</v>
      </c>
      <c r="DQ21" s="184" t="s">
        <v>21</v>
      </c>
      <c r="DR21" s="184">
        <v>2</v>
      </c>
      <c r="DS21" s="184" t="s">
        <v>5683</v>
      </c>
      <c r="DT21" s="184" t="s">
        <v>5674</v>
      </c>
      <c r="DU21" s="185">
        <v>44451</v>
      </c>
      <c r="DV21" s="183" t="s">
        <v>5709</v>
      </c>
      <c r="DW21" s="173">
        <v>35000</v>
      </c>
      <c r="DX21" s="177" t="s">
        <v>5673</v>
      </c>
      <c r="DY21" s="177" t="s">
        <v>21</v>
      </c>
      <c r="DZ21" s="177">
        <v>2</v>
      </c>
      <c r="EA21" s="177" t="s">
        <v>5675</v>
      </c>
      <c r="EB21" s="177" t="s">
        <v>5674</v>
      </c>
      <c r="EC21" s="174">
        <v>44451</v>
      </c>
      <c r="ED21" s="184" t="s">
        <v>5710</v>
      </c>
      <c r="EE21" s="181">
        <v>0</v>
      </c>
      <c r="EF21" s="184" t="s">
        <v>5673</v>
      </c>
      <c r="EG21" s="184" t="s">
        <v>21</v>
      </c>
      <c r="EH21" s="184">
        <v>2</v>
      </c>
      <c r="EI21" s="184" t="s">
        <v>5675</v>
      </c>
      <c r="EJ21" s="184" t="s">
        <v>5674</v>
      </c>
      <c r="EK21" s="185">
        <v>44451</v>
      </c>
      <c r="EL21" s="183" t="s">
        <v>5711</v>
      </c>
      <c r="EM21" s="173">
        <v>0</v>
      </c>
      <c r="EN21" s="177" t="s">
        <v>5673</v>
      </c>
      <c r="EO21" s="177" t="s">
        <v>21</v>
      </c>
      <c r="EP21" s="177">
        <v>2</v>
      </c>
      <c r="EQ21" s="177" t="s">
        <v>5675</v>
      </c>
      <c r="ER21" s="177" t="s">
        <v>5674</v>
      </c>
      <c r="ES21" s="174">
        <v>44451</v>
      </c>
      <c r="ET21" s="184" t="s">
        <v>5705</v>
      </c>
      <c r="EU21" s="184">
        <v>6</v>
      </c>
      <c r="EV21" s="184" t="s">
        <v>5677</v>
      </c>
      <c r="EW21" s="184" t="s">
        <v>21</v>
      </c>
      <c r="EX21" s="184">
        <v>2</v>
      </c>
      <c r="EY21" s="184" t="s">
        <v>5678</v>
      </c>
      <c r="EZ21" s="184" t="s">
        <v>2112</v>
      </c>
      <c r="FA21" s="185">
        <v>44451</v>
      </c>
      <c r="FB21" s="183" t="s">
        <v>5146</v>
      </c>
      <c r="FC21" s="177">
        <v>3</v>
      </c>
      <c r="FD21" s="177" t="s">
        <v>14</v>
      </c>
      <c r="FE21" s="177" t="s">
        <v>21</v>
      </c>
      <c r="FF21" s="177">
        <v>2</v>
      </c>
      <c r="FG21" s="177" t="s">
        <v>5145</v>
      </c>
      <c r="FH21" s="177" t="s">
        <v>14</v>
      </c>
      <c r="FI21" s="174">
        <v>44384</v>
      </c>
      <c r="FJ21" s="183" t="s">
        <v>457</v>
      </c>
      <c r="FK21" s="184">
        <v>0</v>
      </c>
      <c r="FL21" s="184">
        <v>0</v>
      </c>
      <c r="FM21" s="184" t="s">
        <v>21</v>
      </c>
      <c r="FN21" s="184">
        <v>2</v>
      </c>
      <c r="FO21" s="184">
        <v>0</v>
      </c>
      <c r="FP21" s="181">
        <v>0</v>
      </c>
      <c r="FQ21" s="182">
        <v>43510</v>
      </c>
      <c r="FR21" s="183" t="s">
        <v>458</v>
      </c>
      <c r="FS21" s="177">
        <v>0</v>
      </c>
      <c r="FT21" s="177">
        <v>0</v>
      </c>
      <c r="FU21" s="177" t="s">
        <v>21</v>
      </c>
      <c r="FV21" s="177">
        <v>2</v>
      </c>
      <c r="FW21" s="177">
        <v>0</v>
      </c>
      <c r="FX21" s="177">
        <v>0</v>
      </c>
      <c r="FY21" s="174">
        <v>43510</v>
      </c>
      <c r="FZ21" s="184" t="s">
        <v>4647</v>
      </c>
      <c r="GA21" s="184">
        <v>1</v>
      </c>
      <c r="GB21" s="184" t="s">
        <v>3571</v>
      </c>
      <c r="GC21" s="184" t="s">
        <v>21</v>
      </c>
      <c r="GD21" s="184">
        <v>2</v>
      </c>
      <c r="GE21" s="184" t="s">
        <v>14</v>
      </c>
      <c r="GF21" s="184" t="s">
        <v>14</v>
      </c>
      <c r="GG21" s="185">
        <v>44360</v>
      </c>
      <c r="GH21" s="183" t="s">
        <v>4653</v>
      </c>
      <c r="GI21" s="177">
        <v>1</v>
      </c>
      <c r="GJ21" s="177" t="s">
        <v>3571</v>
      </c>
      <c r="GK21" s="177" t="s">
        <v>21</v>
      </c>
      <c r="GL21" s="177">
        <v>2</v>
      </c>
      <c r="GM21" s="177" t="s">
        <v>14</v>
      </c>
      <c r="GN21" s="177" t="s">
        <v>14</v>
      </c>
      <c r="GO21" s="174">
        <v>44360</v>
      </c>
      <c r="GP21" s="184" t="s">
        <v>4648</v>
      </c>
      <c r="GQ21" s="184">
        <v>0</v>
      </c>
      <c r="GR21" s="184" t="s">
        <v>3571</v>
      </c>
      <c r="GS21" s="184" t="s">
        <v>21</v>
      </c>
      <c r="GT21" s="184">
        <v>2</v>
      </c>
      <c r="GU21" s="184" t="s">
        <v>14</v>
      </c>
      <c r="GV21" s="184" t="s">
        <v>14</v>
      </c>
      <c r="GW21" s="185">
        <v>44360</v>
      </c>
      <c r="GX21" s="183" t="s">
        <v>4654</v>
      </c>
      <c r="GY21" s="177">
        <v>0</v>
      </c>
      <c r="GZ21" s="177" t="s">
        <v>3571</v>
      </c>
      <c r="HA21" s="177" t="s">
        <v>21</v>
      </c>
      <c r="HB21" s="177">
        <v>2</v>
      </c>
      <c r="HC21" s="177" t="s">
        <v>14</v>
      </c>
      <c r="HD21" s="177" t="s">
        <v>14</v>
      </c>
      <c r="HE21" s="174">
        <v>44360</v>
      </c>
      <c r="HF21" s="184" t="s">
        <v>4646</v>
      </c>
      <c r="HG21" s="184">
        <v>0</v>
      </c>
      <c r="HH21" s="184" t="s">
        <v>3571</v>
      </c>
      <c r="HI21" s="184" t="s">
        <v>21</v>
      </c>
      <c r="HJ21" s="184">
        <v>2</v>
      </c>
      <c r="HK21" s="184" t="s">
        <v>14</v>
      </c>
      <c r="HL21" s="184" t="s">
        <v>14</v>
      </c>
      <c r="HM21" s="185">
        <v>44360</v>
      </c>
      <c r="HN21" s="183" t="s">
        <v>4652</v>
      </c>
      <c r="HO21" s="177">
        <v>2</v>
      </c>
      <c r="HP21" s="177" t="s">
        <v>3571</v>
      </c>
      <c r="HQ21" s="177" t="s">
        <v>21</v>
      </c>
      <c r="HR21" s="177">
        <v>2</v>
      </c>
      <c r="HS21" s="177" t="s">
        <v>14</v>
      </c>
      <c r="HT21" s="177" t="s">
        <v>14</v>
      </c>
      <c r="HU21" s="174">
        <v>44360</v>
      </c>
      <c r="HV21" s="184" t="s">
        <v>4649</v>
      </c>
      <c r="HW21" s="184">
        <v>0</v>
      </c>
      <c r="HX21" s="184" t="s">
        <v>3571</v>
      </c>
      <c r="HY21" s="184" t="s">
        <v>21</v>
      </c>
      <c r="HZ21" s="184">
        <v>2</v>
      </c>
      <c r="IA21" s="184" t="s">
        <v>14</v>
      </c>
      <c r="IB21" s="184" t="s">
        <v>14</v>
      </c>
      <c r="IC21" s="185">
        <v>44360</v>
      </c>
      <c r="ID21" s="183" t="s">
        <v>4651</v>
      </c>
      <c r="IE21" s="177">
        <v>0</v>
      </c>
      <c r="IF21" s="177" t="s">
        <v>3571</v>
      </c>
      <c r="IG21" s="177" t="s">
        <v>21</v>
      </c>
      <c r="IH21" s="177">
        <v>2</v>
      </c>
      <c r="II21" s="177" t="s">
        <v>14</v>
      </c>
      <c r="IJ21" s="177" t="s">
        <v>14</v>
      </c>
      <c r="IK21" s="174">
        <v>44360</v>
      </c>
      <c r="IL21" s="184" t="s">
        <v>4650</v>
      </c>
      <c r="IM21" s="184">
        <v>1</v>
      </c>
      <c r="IN21" s="184" t="s">
        <v>3571</v>
      </c>
      <c r="IO21" s="184" t="s">
        <v>21</v>
      </c>
      <c r="IP21" s="184">
        <v>2</v>
      </c>
      <c r="IQ21" s="184" t="s">
        <v>14</v>
      </c>
      <c r="IR21" s="184" t="s">
        <v>14</v>
      </c>
      <c r="IS21" s="185">
        <v>44360</v>
      </c>
    </row>
    <row r="22" spans="1:253" s="179" customFormat="1" ht="12.75" customHeight="1" x14ac:dyDescent="0.25">
      <c r="A22" s="179" t="s">
        <v>459</v>
      </c>
      <c r="B22" s="179" t="s">
        <v>7499</v>
      </c>
      <c r="C22" s="179" t="s">
        <v>460</v>
      </c>
      <c r="D22" s="179" t="s">
        <v>452</v>
      </c>
      <c r="E22" s="179" t="s">
        <v>6970</v>
      </c>
      <c r="F22" s="179" t="s">
        <v>5712</v>
      </c>
      <c r="G22" s="172">
        <v>1023000</v>
      </c>
      <c r="H22" s="173" t="s">
        <v>5659</v>
      </c>
      <c r="I22" s="173" t="s">
        <v>21</v>
      </c>
      <c r="J22" s="173">
        <v>2</v>
      </c>
      <c r="K22" s="173" t="s">
        <v>5661</v>
      </c>
      <c r="L22" s="173" t="s">
        <v>5660</v>
      </c>
      <c r="M22" s="174">
        <v>44451</v>
      </c>
      <c r="N22" s="183" t="s">
        <v>5714</v>
      </c>
      <c r="O22" s="175">
        <v>23180</v>
      </c>
      <c r="P22" s="175" t="s">
        <v>5663</v>
      </c>
      <c r="Q22" s="175" t="s">
        <v>21</v>
      </c>
      <c r="R22" s="175">
        <v>2</v>
      </c>
      <c r="S22" s="175" t="s">
        <v>5713</v>
      </c>
      <c r="T22" s="175" t="s">
        <v>5664</v>
      </c>
      <c r="U22" s="176">
        <v>44451</v>
      </c>
      <c r="V22" s="183" t="s">
        <v>5716</v>
      </c>
      <c r="W22" s="173">
        <v>1023000</v>
      </c>
      <c r="X22" s="173" t="s">
        <v>5659</v>
      </c>
      <c r="Y22" s="173" t="s">
        <v>21</v>
      </c>
      <c r="Z22" s="173">
        <v>2</v>
      </c>
      <c r="AA22" s="173" t="s">
        <v>5715</v>
      </c>
      <c r="AB22" s="173" t="s">
        <v>5660</v>
      </c>
      <c r="AC22" s="174">
        <v>44451</v>
      </c>
      <c r="AD22" s="183" t="s">
        <v>5719</v>
      </c>
      <c r="AE22" s="181">
        <v>583000</v>
      </c>
      <c r="AF22" s="181" t="s">
        <v>5717</v>
      </c>
      <c r="AG22" s="181" t="s">
        <v>21</v>
      </c>
      <c r="AH22" s="181">
        <v>2</v>
      </c>
      <c r="AI22" s="181" t="s">
        <v>5718</v>
      </c>
      <c r="AJ22" s="181" t="s">
        <v>5688</v>
      </c>
      <c r="AK22" s="182">
        <v>44451</v>
      </c>
      <c r="AL22" s="183" t="s">
        <v>5721</v>
      </c>
      <c r="AM22" s="173" t="s">
        <v>14</v>
      </c>
      <c r="AN22" s="173" t="s">
        <v>14</v>
      </c>
      <c r="AO22" s="173" t="s">
        <v>14</v>
      </c>
      <c r="AP22" s="173" t="s">
        <v>14</v>
      </c>
      <c r="AQ22" s="173" t="s">
        <v>5720</v>
      </c>
      <c r="AR22" s="173" t="s">
        <v>14</v>
      </c>
      <c r="AS22" s="174">
        <v>44451</v>
      </c>
      <c r="AT22" s="184" t="s">
        <v>464</v>
      </c>
      <c r="AU22" s="181">
        <v>0</v>
      </c>
      <c r="AV22" s="181">
        <v>0</v>
      </c>
      <c r="AW22" s="181" t="s">
        <v>21</v>
      </c>
      <c r="AX22" s="181">
        <v>2</v>
      </c>
      <c r="AY22" s="181">
        <v>0</v>
      </c>
      <c r="AZ22" s="181">
        <v>0</v>
      </c>
      <c r="BA22" s="182">
        <v>43510</v>
      </c>
      <c r="BB22" s="183" t="s">
        <v>1175</v>
      </c>
      <c r="BC22" s="173" t="s">
        <v>14</v>
      </c>
      <c r="BD22" s="173" t="s">
        <v>1172</v>
      </c>
      <c r="BE22" s="173" t="s">
        <v>21</v>
      </c>
      <c r="BF22" s="173">
        <v>2</v>
      </c>
      <c r="BG22" s="173" t="s">
        <v>1174</v>
      </c>
      <c r="BH22" s="173" t="s">
        <v>1173</v>
      </c>
      <c r="BI22" s="174">
        <v>43612</v>
      </c>
      <c r="BJ22" s="184" t="s">
        <v>5723</v>
      </c>
      <c r="BK22" s="184">
        <v>0</v>
      </c>
      <c r="BL22" s="184" t="s">
        <v>5677</v>
      </c>
      <c r="BM22" s="184" t="s">
        <v>21</v>
      </c>
      <c r="BN22" s="184">
        <v>2</v>
      </c>
      <c r="BO22" s="184" t="s">
        <v>5722</v>
      </c>
      <c r="BP22" s="181" t="s">
        <v>2112</v>
      </c>
      <c r="BQ22" s="185">
        <v>44451</v>
      </c>
      <c r="BR22" s="183" t="s">
        <v>461</v>
      </c>
      <c r="BS22" s="177">
        <v>0</v>
      </c>
      <c r="BT22" s="177">
        <v>0</v>
      </c>
      <c r="BU22" s="177" t="s">
        <v>21</v>
      </c>
      <c r="BV22" s="177">
        <v>2</v>
      </c>
      <c r="BW22" s="177">
        <v>0</v>
      </c>
      <c r="BX22" s="177">
        <v>0</v>
      </c>
      <c r="BY22" s="174">
        <v>43510</v>
      </c>
      <c r="BZ22" s="184" t="s">
        <v>462</v>
      </c>
      <c r="CA22" s="184">
        <v>0</v>
      </c>
      <c r="CB22" s="184">
        <v>0</v>
      </c>
      <c r="CC22" s="184" t="s">
        <v>21</v>
      </c>
      <c r="CD22" s="184">
        <v>2</v>
      </c>
      <c r="CE22" s="184">
        <v>0</v>
      </c>
      <c r="CF22" s="184">
        <v>0</v>
      </c>
      <c r="CG22" s="185">
        <v>43510</v>
      </c>
      <c r="CH22" s="183" t="s">
        <v>7792</v>
      </c>
      <c r="CI22" s="184" t="e">
        <v>#N/A</v>
      </c>
      <c r="CJ22" s="184" t="e">
        <v>#N/A</v>
      </c>
      <c r="CK22" s="184" t="e">
        <v>#N/A</v>
      </c>
      <c r="CL22" s="184" t="e">
        <v>#N/A</v>
      </c>
      <c r="CM22" s="184" t="e">
        <v>#N/A</v>
      </c>
      <c r="CN22" s="184" t="e">
        <v>#N/A</v>
      </c>
      <c r="CO22" s="186" t="e">
        <v>#N/A</v>
      </c>
      <c r="CP22" s="184" t="s">
        <v>463</v>
      </c>
      <c r="CQ22" s="177" t="s">
        <v>14</v>
      </c>
      <c r="CR22" s="177">
        <v>0</v>
      </c>
      <c r="CS22" s="177" t="s">
        <v>21</v>
      </c>
      <c r="CT22" s="177">
        <v>2</v>
      </c>
      <c r="CU22" s="177">
        <v>0</v>
      </c>
      <c r="CV22" s="177">
        <v>0</v>
      </c>
      <c r="CW22" s="174">
        <v>43510</v>
      </c>
      <c r="CX22" s="184" t="s">
        <v>5725</v>
      </c>
      <c r="CY22" s="181">
        <v>194000</v>
      </c>
      <c r="CZ22" s="181" t="s">
        <v>5717</v>
      </c>
      <c r="DA22" s="181" t="s">
        <v>21</v>
      </c>
      <c r="DB22" s="181">
        <v>2</v>
      </c>
      <c r="DC22" s="181" t="s">
        <v>5730</v>
      </c>
      <c r="DD22" s="181" t="s">
        <v>5688</v>
      </c>
      <c r="DE22" s="187">
        <v>44451</v>
      </c>
      <c r="DF22" s="183" t="s">
        <v>5728</v>
      </c>
      <c r="DG22" s="173">
        <v>440000</v>
      </c>
      <c r="DH22" s="177" t="s">
        <v>5726</v>
      </c>
      <c r="DI22" s="177" t="s">
        <v>21</v>
      </c>
      <c r="DJ22" s="177">
        <v>2</v>
      </c>
      <c r="DK22" s="177" t="s">
        <v>5167</v>
      </c>
      <c r="DL22" s="177" t="s">
        <v>5727</v>
      </c>
      <c r="DM22" s="174">
        <v>44451</v>
      </c>
      <c r="DN22" s="184" t="s">
        <v>5729</v>
      </c>
      <c r="DO22" s="181">
        <v>389000</v>
      </c>
      <c r="DP22" s="184" t="s">
        <v>5717</v>
      </c>
      <c r="DQ22" s="184" t="s">
        <v>21</v>
      </c>
      <c r="DR22" s="184">
        <v>2</v>
      </c>
      <c r="DS22" s="184" t="s">
        <v>5683</v>
      </c>
      <c r="DT22" s="184" t="s">
        <v>5688</v>
      </c>
      <c r="DU22" s="185">
        <v>44451</v>
      </c>
      <c r="DV22" s="183" t="s">
        <v>5731</v>
      </c>
      <c r="DW22" s="173">
        <v>167000</v>
      </c>
      <c r="DX22" s="177" t="s">
        <v>5717</v>
      </c>
      <c r="DY22" s="177" t="s">
        <v>21</v>
      </c>
      <c r="DZ22" s="177">
        <v>2</v>
      </c>
      <c r="EA22" s="177" t="s">
        <v>5730</v>
      </c>
      <c r="EB22" s="177" t="s">
        <v>5688</v>
      </c>
      <c r="EC22" s="174">
        <v>44451</v>
      </c>
      <c r="ED22" s="184" t="s">
        <v>5733</v>
      </c>
      <c r="EE22" s="181">
        <v>27000</v>
      </c>
      <c r="EF22" s="184" t="s">
        <v>5717</v>
      </c>
      <c r="EG22" s="184" t="s">
        <v>21</v>
      </c>
      <c r="EH22" s="184">
        <v>2</v>
      </c>
      <c r="EI22" s="184" t="s">
        <v>5732</v>
      </c>
      <c r="EJ22" s="184" t="s">
        <v>5688</v>
      </c>
      <c r="EK22" s="185">
        <v>44451</v>
      </c>
      <c r="EL22" s="183" t="s">
        <v>5734</v>
      </c>
      <c r="EM22" s="173">
        <v>0</v>
      </c>
      <c r="EN22" s="177" t="s">
        <v>14</v>
      </c>
      <c r="EO22" s="177" t="s">
        <v>14</v>
      </c>
      <c r="EP22" s="177" t="s">
        <v>14</v>
      </c>
      <c r="EQ22" s="177" t="s">
        <v>5691</v>
      </c>
      <c r="ER22" s="177" t="s">
        <v>14</v>
      </c>
      <c r="ES22" s="174">
        <v>44451</v>
      </c>
      <c r="ET22" s="184" t="s">
        <v>5724</v>
      </c>
      <c r="EU22" s="184">
        <v>6</v>
      </c>
      <c r="EV22" s="184" t="s">
        <v>5677</v>
      </c>
      <c r="EW22" s="184" t="s">
        <v>21</v>
      </c>
      <c r="EX22" s="184">
        <v>2</v>
      </c>
      <c r="EY22" s="184" t="s">
        <v>5678</v>
      </c>
      <c r="EZ22" s="184" t="s">
        <v>2112</v>
      </c>
      <c r="FA22" s="185">
        <v>44451</v>
      </c>
      <c r="FB22" s="183" t="s">
        <v>5735</v>
      </c>
      <c r="FC22" s="177">
        <v>5</v>
      </c>
      <c r="FD22" s="177" t="s">
        <v>14</v>
      </c>
      <c r="FE22" s="177" t="s">
        <v>21</v>
      </c>
      <c r="FF22" s="177">
        <v>2</v>
      </c>
      <c r="FG22" s="177" t="s">
        <v>5693</v>
      </c>
      <c r="FH22" s="177" t="s">
        <v>14</v>
      </c>
      <c r="FI22" s="174">
        <v>44451</v>
      </c>
      <c r="FJ22" s="183" t="s">
        <v>465</v>
      </c>
      <c r="FK22" s="184">
        <v>0</v>
      </c>
      <c r="FL22" s="184">
        <v>0</v>
      </c>
      <c r="FM22" s="184" t="s">
        <v>21</v>
      </c>
      <c r="FN22" s="184">
        <v>2</v>
      </c>
      <c r="FO22" s="184">
        <v>0</v>
      </c>
      <c r="FP22" s="181">
        <v>0</v>
      </c>
      <c r="FQ22" s="182">
        <v>43510</v>
      </c>
      <c r="FR22" s="183" t="s">
        <v>466</v>
      </c>
      <c r="FS22" s="177">
        <v>0</v>
      </c>
      <c r="FT22" s="177">
        <v>0</v>
      </c>
      <c r="FU22" s="177" t="s">
        <v>21</v>
      </c>
      <c r="FV22" s="177">
        <v>2</v>
      </c>
      <c r="FW22" s="177">
        <v>0</v>
      </c>
      <c r="FX22" s="177">
        <v>0</v>
      </c>
      <c r="FY22" s="174">
        <v>43510</v>
      </c>
      <c r="FZ22" s="184" t="s">
        <v>4656</v>
      </c>
      <c r="GA22" s="184">
        <v>1</v>
      </c>
      <c r="GB22" s="184" t="s">
        <v>3571</v>
      </c>
      <c r="GC22" s="184" t="s">
        <v>21</v>
      </c>
      <c r="GD22" s="184">
        <v>2</v>
      </c>
      <c r="GE22" s="184" t="s">
        <v>14</v>
      </c>
      <c r="GF22" s="184" t="s">
        <v>14</v>
      </c>
      <c r="GG22" s="185">
        <v>44360</v>
      </c>
      <c r="GH22" s="183" t="s">
        <v>4662</v>
      </c>
      <c r="GI22" s="177">
        <v>1</v>
      </c>
      <c r="GJ22" s="177" t="s">
        <v>3571</v>
      </c>
      <c r="GK22" s="177" t="s">
        <v>21</v>
      </c>
      <c r="GL22" s="177">
        <v>2</v>
      </c>
      <c r="GM22" s="177" t="s">
        <v>14</v>
      </c>
      <c r="GN22" s="177" t="s">
        <v>14</v>
      </c>
      <c r="GO22" s="174">
        <v>44360</v>
      </c>
      <c r="GP22" s="184" t="s">
        <v>4657</v>
      </c>
      <c r="GQ22" s="184">
        <v>0</v>
      </c>
      <c r="GR22" s="184" t="s">
        <v>3571</v>
      </c>
      <c r="GS22" s="184" t="s">
        <v>21</v>
      </c>
      <c r="GT22" s="184">
        <v>2</v>
      </c>
      <c r="GU22" s="184" t="s">
        <v>14</v>
      </c>
      <c r="GV22" s="184" t="s">
        <v>14</v>
      </c>
      <c r="GW22" s="185">
        <v>44360</v>
      </c>
      <c r="GX22" s="183" t="s">
        <v>4663</v>
      </c>
      <c r="GY22" s="177">
        <v>0</v>
      </c>
      <c r="GZ22" s="177" t="s">
        <v>3571</v>
      </c>
      <c r="HA22" s="177" t="s">
        <v>21</v>
      </c>
      <c r="HB22" s="177">
        <v>2</v>
      </c>
      <c r="HC22" s="177" t="s">
        <v>14</v>
      </c>
      <c r="HD22" s="177" t="s">
        <v>14</v>
      </c>
      <c r="HE22" s="174">
        <v>44360</v>
      </c>
      <c r="HF22" s="184" t="s">
        <v>4655</v>
      </c>
      <c r="HG22" s="184">
        <v>0</v>
      </c>
      <c r="HH22" s="184" t="s">
        <v>3571</v>
      </c>
      <c r="HI22" s="184" t="s">
        <v>21</v>
      </c>
      <c r="HJ22" s="184">
        <v>2</v>
      </c>
      <c r="HK22" s="184" t="s">
        <v>14</v>
      </c>
      <c r="HL22" s="184" t="s">
        <v>14</v>
      </c>
      <c r="HM22" s="185">
        <v>44360</v>
      </c>
      <c r="HN22" s="183" t="s">
        <v>4661</v>
      </c>
      <c r="HO22" s="177">
        <v>2</v>
      </c>
      <c r="HP22" s="177" t="s">
        <v>3571</v>
      </c>
      <c r="HQ22" s="177" t="s">
        <v>21</v>
      </c>
      <c r="HR22" s="177">
        <v>2</v>
      </c>
      <c r="HS22" s="177" t="s">
        <v>14</v>
      </c>
      <c r="HT22" s="177" t="s">
        <v>14</v>
      </c>
      <c r="HU22" s="174">
        <v>44360</v>
      </c>
      <c r="HV22" s="184" t="s">
        <v>4658</v>
      </c>
      <c r="HW22" s="184">
        <v>0</v>
      </c>
      <c r="HX22" s="184" t="s">
        <v>3571</v>
      </c>
      <c r="HY22" s="184" t="s">
        <v>21</v>
      </c>
      <c r="HZ22" s="184">
        <v>2</v>
      </c>
      <c r="IA22" s="184" t="s">
        <v>14</v>
      </c>
      <c r="IB22" s="184" t="s">
        <v>14</v>
      </c>
      <c r="IC22" s="185">
        <v>44360</v>
      </c>
      <c r="ID22" s="183" t="s">
        <v>4660</v>
      </c>
      <c r="IE22" s="177">
        <v>0</v>
      </c>
      <c r="IF22" s="177" t="s">
        <v>3571</v>
      </c>
      <c r="IG22" s="177" t="s">
        <v>21</v>
      </c>
      <c r="IH22" s="177">
        <v>2</v>
      </c>
      <c r="II22" s="177" t="s">
        <v>14</v>
      </c>
      <c r="IJ22" s="177" t="s">
        <v>14</v>
      </c>
      <c r="IK22" s="174">
        <v>44360</v>
      </c>
      <c r="IL22" s="184" t="s">
        <v>4659</v>
      </c>
      <c r="IM22" s="184">
        <v>1</v>
      </c>
      <c r="IN22" s="184" t="s">
        <v>3571</v>
      </c>
      <c r="IO22" s="184" t="s">
        <v>21</v>
      </c>
      <c r="IP22" s="184">
        <v>2</v>
      </c>
      <c r="IQ22" s="184" t="s">
        <v>14</v>
      </c>
      <c r="IR22" s="184" t="s">
        <v>14</v>
      </c>
      <c r="IS22" s="185">
        <v>44360</v>
      </c>
    </row>
    <row r="23" spans="1:253" s="179" customFormat="1" ht="12.75" customHeight="1" x14ac:dyDescent="0.25">
      <c r="A23" s="179" t="s">
        <v>558</v>
      </c>
      <c r="B23" s="179" t="s">
        <v>7471</v>
      </c>
      <c r="C23" s="179" t="s">
        <v>559</v>
      </c>
      <c r="D23" s="179" t="s">
        <v>560</v>
      </c>
      <c r="E23" s="179" t="s">
        <v>6977</v>
      </c>
      <c r="F23" s="179" t="s">
        <v>1657</v>
      </c>
      <c r="G23" s="172">
        <v>43100000</v>
      </c>
      <c r="H23" s="173" t="s">
        <v>1653</v>
      </c>
      <c r="I23" s="173" t="s">
        <v>21</v>
      </c>
      <c r="J23" s="173">
        <v>2</v>
      </c>
      <c r="K23" s="173" t="s">
        <v>1656</v>
      </c>
      <c r="L23" s="173" t="s">
        <v>1654</v>
      </c>
      <c r="M23" s="174">
        <v>43867</v>
      </c>
      <c r="N23" s="183" t="s">
        <v>1451</v>
      </c>
      <c r="O23" s="175">
        <v>2381000</v>
      </c>
      <c r="P23" s="175" t="s">
        <v>260</v>
      </c>
      <c r="Q23" s="175" t="s">
        <v>21</v>
      </c>
      <c r="R23" s="175">
        <v>2</v>
      </c>
      <c r="S23" s="175" t="s">
        <v>1450</v>
      </c>
      <c r="T23" s="175" t="s">
        <v>1449</v>
      </c>
      <c r="U23" s="176">
        <v>43798</v>
      </c>
      <c r="V23" s="183" t="s">
        <v>1655</v>
      </c>
      <c r="W23" s="173">
        <v>43100000</v>
      </c>
      <c r="X23" s="173" t="s">
        <v>1653</v>
      </c>
      <c r="Y23" s="173" t="s">
        <v>21</v>
      </c>
      <c r="Z23" s="173">
        <v>2</v>
      </c>
      <c r="AA23" s="173" t="s">
        <v>1450</v>
      </c>
      <c r="AB23" s="173" t="s">
        <v>1654</v>
      </c>
      <c r="AC23" s="174">
        <v>43867</v>
      </c>
      <c r="AD23" s="183" t="s">
        <v>1954</v>
      </c>
      <c r="AE23" s="181" t="s">
        <v>14</v>
      </c>
      <c r="AF23" s="181" t="s">
        <v>1951</v>
      </c>
      <c r="AG23" s="181" t="s">
        <v>14</v>
      </c>
      <c r="AH23" s="181" t="s">
        <v>14</v>
      </c>
      <c r="AI23" s="181" t="s">
        <v>1953</v>
      </c>
      <c r="AJ23" s="181" t="s">
        <v>1952</v>
      </c>
      <c r="AK23" s="182">
        <v>43992</v>
      </c>
      <c r="AL23" s="183" t="s">
        <v>1955</v>
      </c>
      <c r="AM23" s="173" t="s">
        <v>14</v>
      </c>
      <c r="AN23" s="173" t="s">
        <v>1951</v>
      </c>
      <c r="AO23" s="173" t="s">
        <v>14</v>
      </c>
      <c r="AP23" s="173" t="s">
        <v>14</v>
      </c>
      <c r="AQ23" s="173" t="s">
        <v>1953</v>
      </c>
      <c r="AR23" s="173" t="s">
        <v>1952</v>
      </c>
      <c r="AS23" s="174">
        <v>43992</v>
      </c>
      <c r="AT23" s="184" t="s">
        <v>1448</v>
      </c>
      <c r="AU23" s="181" t="s">
        <v>14</v>
      </c>
      <c r="AV23" s="181" t="s">
        <v>14</v>
      </c>
      <c r="AW23" s="181" t="s">
        <v>14</v>
      </c>
      <c r="AX23" s="181" t="s">
        <v>14</v>
      </c>
      <c r="AY23" s="181" t="s">
        <v>14</v>
      </c>
      <c r="AZ23" s="181" t="s">
        <v>14</v>
      </c>
      <c r="BA23" s="182">
        <v>43798</v>
      </c>
      <c r="BB23" s="183" t="s">
        <v>1447</v>
      </c>
      <c r="BC23" s="173" t="s">
        <v>14</v>
      </c>
      <c r="BD23" s="173" t="s">
        <v>14</v>
      </c>
      <c r="BE23" s="173" t="s">
        <v>14</v>
      </c>
      <c r="BF23" s="173" t="s">
        <v>14</v>
      </c>
      <c r="BG23" s="173" t="s">
        <v>14</v>
      </c>
      <c r="BH23" s="173" t="s">
        <v>14</v>
      </c>
      <c r="BI23" s="174">
        <v>43798</v>
      </c>
      <c r="BJ23" s="184" t="s">
        <v>5373</v>
      </c>
      <c r="BK23" s="184">
        <v>849</v>
      </c>
      <c r="BL23" s="184" t="s">
        <v>5370</v>
      </c>
      <c r="BM23" s="184" t="s">
        <v>59</v>
      </c>
      <c r="BN23" s="184">
        <v>3</v>
      </c>
      <c r="BO23" s="184" t="s">
        <v>5372</v>
      </c>
      <c r="BP23" s="181" t="s">
        <v>5371</v>
      </c>
      <c r="BQ23" s="185">
        <v>44411</v>
      </c>
      <c r="BR23" s="183" t="s">
        <v>562</v>
      </c>
      <c r="BS23" s="177">
        <v>0</v>
      </c>
      <c r="BT23" s="177">
        <v>0</v>
      </c>
      <c r="BU23" s="177" t="s">
        <v>21</v>
      </c>
      <c r="BV23" s="177">
        <v>2</v>
      </c>
      <c r="BW23" s="177" t="s">
        <v>561</v>
      </c>
      <c r="BX23" s="177">
        <v>0</v>
      </c>
      <c r="BY23" s="174">
        <v>43511</v>
      </c>
      <c r="BZ23" s="184" t="s">
        <v>563</v>
      </c>
      <c r="CA23" s="184">
        <v>0</v>
      </c>
      <c r="CB23" s="184">
        <v>0</v>
      </c>
      <c r="CC23" s="184" t="s">
        <v>21</v>
      </c>
      <c r="CD23" s="184">
        <v>2</v>
      </c>
      <c r="CE23" s="184" t="s">
        <v>561</v>
      </c>
      <c r="CF23" s="184">
        <v>0</v>
      </c>
      <c r="CG23" s="185">
        <v>43511</v>
      </c>
      <c r="CH23" s="183" t="s">
        <v>7793</v>
      </c>
      <c r="CI23" s="184" t="e">
        <v>#N/A</v>
      </c>
      <c r="CJ23" s="184" t="e">
        <v>#N/A</v>
      </c>
      <c r="CK23" s="184" t="e">
        <v>#N/A</v>
      </c>
      <c r="CL23" s="184" t="e">
        <v>#N/A</v>
      </c>
      <c r="CM23" s="184" t="e">
        <v>#N/A</v>
      </c>
      <c r="CN23" s="184" t="e">
        <v>#N/A</v>
      </c>
      <c r="CO23" s="186" t="e">
        <v>#N/A</v>
      </c>
      <c r="CP23" s="184" t="s">
        <v>564</v>
      </c>
      <c r="CQ23" s="177" t="s">
        <v>14</v>
      </c>
      <c r="CR23" s="177">
        <v>0</v>
      </c>
      <c r="CS23" s="177" t="s">
        <v>21</v>
      </c>
      <c r="CT23" s="177">
        <v>2</v>
      </c>
      <c r="CU23" s="177" t="s">
        <v>15</v>
      </c>
      <c r="CV23" s="177">
        <v>0</v>
      </c>
      <c r="CW23" s="174">
        <v>43511</v>
      </c>
      <c r="CX23" s="184" t="s">
        <v>1454</v>
      </c>
      <c r="CY23" s="181" t="s">
        <v>14</v>
      </c>
      <c r="CZ23" s="181" t="s">
        <v>14</v>
      </c>
      <c r="DA23" s="181" t="s">
        <v>14</v>
      </c>
      <c r="DB23" s="181" t="s">
        <v>14</v>
      </c>
      <c r="DC23" s="181" t="s">
        <v>1445</v>
      </c>
      <c r="DD23" s="181" t="s">
        <v>14</v>
      </c>
      <c r="DE23" s="187">
        <v>43798</v>
      </c>
      <c r="DF23" s="183" t="s">
        <v>1452</v>
      </c>
      <c r="DG23" s="173" t="s">
        <v>14</v>
      </c>
      <c r="DH23" s="177" t="s">
        <v>14</v>
      </c>
      <c r="DI23" s="177" t="s">
        <v>14</v>
      </c>
      <c r="DJ23" s="177" t="s">
        <v>14</v>
      </c>
      <c r="DK23" s="177" t="s">
        <v>1445</v>
      </c>
      <c r="DL23" s="177" t="s">
        <v>14</v>
      </c>
      <c r="DM23" s="174">
        <v>43798</v>
      </c>
      <c r="DN23" s="184" t="s">
        <v>1456</v>
      </c>
      <c r="DO23" s="181" t="s">
        <v>14</v>
      </c>
      <c r="DP23" s="184" t="s">
        <v>14</v>
      </c>
      <c r="DQ23" s="184" t="s">
        <v>14</v>
      </c>
      <c r="DR23" s="184" t="s">
        <v>14</v>
      </c>
      <c r="DS23" s="184" t="s">
        <v>1445</v>
      </c>
      <c r="DT23" s="184" t="s">
        <v>14</v>
      </c>
      <c r="DU23" s="185">
        <v>43798</v>
      </c>
      <c r="DV23" s="183" t="s">
        <v>1453</v>
      </c>
      <c r="DW23" s="173" t="s">
        <v>14</v>
      </c>
      <c r="DX23" s="177" t="s">
        <v>14</v>
      </c>
      <c r="DY23" s="177" t="s">
        <v>14</v>
      </c>
      <c r="DZ23" s="177" t="s">
        <v>14</v>
      </c>
      <c r="EA23" s="177" t="s">
        <v>1445</v>
      </c>
      <c r="EB23" s="177" t="s">
        <v>14</v>
      </c>
      <c r="EC23" s="174">
        <v>43798</v>
      </c>
      <c r="ED23" s="184" t="s">
        <v>1455</v>
      </c>
      <c r="EE23" s="181" t="s">
        <v>14</v>
      </c>
      <c r="EF23" s="184" t="s">
        <v>14</v>
      </c>
      <c r="EG23" s="184" t="s">
        <v>14</v>
      </c>
      <c r="EH23" s="184" t="s">
        <v>14</v>
      </c>
      <c r="EI23" s="184" t="s">
        <v>1445</v>
      </c>
      <c r="EJ23" s="184" t="s">
        <v>14</v>
      </c>
      <c r="EK23" s="185">
        <v>43798</v>
      </c>
      <c r="EL23" s="183" t="s">
        <v>1446</v>
      </c>
      <c r="EM23" s="173" t="s">
        <v>14</v>
      </c>
      <c r="EN23" s="177" t="s">
        <v>14</v>
      </c>
      <c r="EO23" s="177" t="s">
        <v>14</v>
      </c>
      <c r="EP23" s="177" t="s">
        <v>14</v>
      </c>
      <c r="EQ23" s="177" t="s">
        <v>1445</v>
      </c>
      <c r="ER23" s="177" t="s">
        <v>14</v>
      </c>
      <c r="ES23" s="174">
        <v>43798</v>
      </c>
      <c r="ET23" s="184" t="s">
        <v>5375</v>
      </c>
      <c r="EU23" s="184">
        <v>852</v>
      </c>
      <c r="EV23" s="184" t="s">
        <v>5370</v>
      </c>
      <c r="EW23" s="184" t="s">
        <v>59</v>
      </c>
      <c r="EX23" s="184">
        <v>3</v>
      </c>
      <c r="EY23" s="184" t="s">
        <v>5374</v>
      </c>
      <c r="EZ23" s="184" t="s">
        <v>5371</v>
      </c>
      <c r="FA23" s="185">
        <v>44411</v>
      </c>
      <c r="FB23" s="183" t="s">
        <v>1950</v>
      </c>
      <c r="FC23" s="177">
        <v>2</v>
      </c>
      <c r="FD23" s="177">
        <v>0</v>
      </c>
      <c r="FE23" s="177" t="s">
        <v>21</v>
      </c>
      <c r="FF23" s="177">
        <v>2</v>
      </c>
      <c r="FG23" s="177" t="s">
        <v>1949</v>
      </c>
      <c r="FH23" s="177">
        <v>0</v>
      </c>
      <c r="FI23" s="174">
        <v>43992</v>
      </c>
      <c r="FJ23" s="183" t="s">
        <v>566</v>
      </c>
      <c r="FK23" s="184" t="s">
        <v>14</v>
      </c>
      <c r="FL23" s="184">
        <v>0</v>
      </c>
      <c r="FM23" s="184" t="s">
        <v>21</v>
      </c>
      <c r="FN23" s="184">
        <v>2</v>
      </c>
      <c r="FO23" s="184" t="s">
        <v>565</v>
      </c>
      <c r="FP23" s="181">
        <v>0</v>
      </c>
      <c r="FQ23" s="182">
        <v>43511</v>
      </c>
      <c r="FR23" s="183" t="s">
        <v>567</v>
      </c>
      <c r="FS23" s="177" t="s">
        <v>14</v>
      </c>
      <c r="FT23" s="177">
        <v>0</v>
      </c>
      <c r="FU23" s="177" t="s">
        <v>21</v>
      </c>
      <c r="FV23" s="177">
        <v>2</v>
      </c>
      <c r="FW23" s="177" t="s">
        <v>565</v>
      </c>
      <c r="FX23" s="177">
        <v>0</v>
      </c>
      <c r="FY23" s="174">
        <v>43511</v>
      </c>
      <c r="FZ23" s="184" t="s">
        <v>4370</v>
      </c>
      <c r="GA23" s="184">
        <v>0</v>
      </c>
      <c r="GB23" s="184" t="s">
        <v>3571</v>
      </c>
      <c r="GC23" s="184" t="s">
        <v>21</v>
      </c>
      <c r="GD23" s="184">
        <v>2</v>
      </c>
      <c r="GE23" s="184" t="s">
        <v>14</v>
      </c>
      <c r="GF23" s="184" t="s">
        <v>14</v>
      </c>
      <c r="GG23" s="185">
        <v>44357</v>
      </c>
      <c r="GH23" s="183" t="s">
        <v>4376</v>
      </c>
      <c r="GI23" s="177">
        <v>1</v>
      </c>
      <c r="GJ23" s="177" t="s">
        <v>3571</v>
      </c>
      <c r="GK23" s="177" t="s">
        <v>21</v>
      </c>
      <c r="GL23" s="177">
        <v>2</v>
      </c>
      <c r="GM23" s="177" t="s">
        <v>14</v>
      </c>
      <c r="GN23" s="177" t="s">
        <v>14</v>
      </c>
      <c r="GO23" s="174">
        <v>44357</v>
      </c>
      <c r="GP23" s="184" t="s">
        <v>4371</v>
      </c>
      <c r="GQ23" s="184">
        <v>1</v>
      </c>
      <c r="GR23" s="184" t="s">
        <v>3571</v>
      </c>
      <c r="GS23" s="184" t="s">
        <v>21</v>
      </c>
      <c r="GT23" s="184">
        <v>2</v>
      </c>
      <c r="GU23" s="184" t="s">
        <v>14</v>
      </c>
      <c r="GV23" s="184" t="s">
        <v>14</v>
      </c>
      <c r="GW23" s="185">
        <v>44357</v>
      </c>
      <c r="GX23" s="183" t="s">
        <v>4377</v>
      </c>
      <c r="GY23" s="177">
        <v>0</v>
      </c>
      <c r="GZ23" s="177" t="s">
        <v>3571</v>
      </c>
      <c r="HA23" s="177" t="s">
        <v>21</v>
      </c>
      <c r="HB23" s="177">
        <v>2</v>
      </c>
      <c r="HC23" s="177" t="s">
        <v>14</v>
      </c>
      <c r="HD23" s="177" t="s">
        <v>14</v>
      </c>
      <c r="HE23" s="174">
        <v>44357</v>
      </c>
      <c r="HF23" s="184" t="s">
        <v>4369</v>
      </c>
      <c r="HG23" s="184">
        <v>0</v>
      </c>
      <c r="HH23" s="184" t="s">
        <v>3571</v>
      </c>
      <c r="HI23" s="184" t="s">
        <v>21</v>
      </c>
      <c r="HJ23" s="184">
        <v>2</v>
      </c>
      <c r="HK23" s="184" t="s">
        <v>14</v>
      </c>
      <c r="HL23" s="184" t="s">
        <v>14</v>
      </c>
      <c r="HM23" s="185">
        <v>44357</v>
      </c>
      <c r="HN23" s="183" t="s">
        <v>4375</v>
      </c>
      <c r="HO23" s="177">
        <v>0</v>
      </c>
      <c r="HP23" s="177" t="s">
        <v>3571</v>
      </c>
      <c r="HQ23" s="177" t="s">
        <v>21</v>
      </c>
      <c r="HR23" s="177">
        <v>2</v>
      </c>
      <c r="HS23" s="177" t="s">
        <v>14</v>
      </c>
      <c r="HT23" s="177" t="s">
        <v>14</v>
      </c>
      <c r="HU23" s="174">
        <v>44357</v>
      </c>
      <c r="HV23" s="184" t="s">
        <v>4372</v>
      </c>
      <c r="HW23" s="184">
        <v>0</v>
      </c>
      <c r="HX23" s="184" t="s">
        <v>3571</v>
      </c>
      <c r="HY23" s="184" t="s">
        <v>21</v>
      </c>
      <c r="HZ23" s="184">
        <v>2</v>
      </c>
      <c r="IA23" s="184" t="s">
        <v>14</v>
      </c>
      <c r="IB23" s="184" t="s">
        <v>14</v>
      </c>
      <c r="IC23" s="185">
        <v>44357</v>
      </c>
      <c r="ID23" s="183" t="s">
        <v>4374</v>
      </c>
      <c r="IE23" s="177">
        <v>1</v>
      </c>
      <c r="IF23" s="177" t="s">
        <v>3571</v>
      </c>
      <c r="IG23" s="177" t="s">
        <v>21</v>
      </c>
      <c r="IH23" s="177">
        <v>2</v>
      </c>
      <c r="II23" s="177" t="s">
        <v>14</v>
      </c>
      <c r="IJ23" s="177" t="s">
        <v>14</v>
      </c>
      <c r="IK23" s="174">
        <v>44357</v>
      </c>
      <c r="IL23" s="184" t="s">
        <v>4373</v>
      </c>
      <c r="IM23" s="184">
        <v>0</v>
      </c>
      <c r="IN23" s="184" t="s">
        <v>3571</v>
      </c>
      <c r="IO23" s="184" t="s">
        <v>21</v>
      </c>
      <c r="IP23" s="184">
        <v>2</v>
      </c>
      <c r="IQ23" s="184" t="s">
        <v>14</v>
      </c>
      <c r="IR23" s="184" t="s">
        <v>14</v>
      </c>
      <c r="IS23" s="185">
        <v>44357</v>
      </c>
    </row>
    <row r="24" spans="1:253" s="179" customFormat="1" ht="12.75" customHeight="1" x14ac:dyDescent="0.25">
      <c r="A24" s="179" t="s">
        <v>568</v>
      </c>
      <c r="B24" s="179" t="s">
        <v>7471</v>
      </c>
      <c r="C24" s="179" t="s">
        <v>569</v>
      </c>
      <c r="D24" s="179" t="s">
        <v>560</v>
      </c>
      <c r="E24" s="179" t="s">
        <v>6977</v>
      </c>
      <c r="F24" s="179" t="s">
        <v>1663</v>
      </c>
      <c r="G24" s="172">
        <v>43100000</v>
      </c>
      <c r="H24" s="173" t="s">
        <v>1653</v>
      </c>
      <c r="I24" s="173" t="s">
        <v>21</v>
      </c>
      <c r="J24" s="173">
        <v>2</v>
      </c>
      <c r="K24" s="173" t="s">
        <v>1656</v>
      </c>
      <c r="L24" s="173" t="s">
        <v>1654</v>
      </c>
      <c r="M24" s="174">
        <v>43867</v>
      </c>
      <c r="N24" s="183" t="s">
        <v>1662</v>
      </c>
      <c r="O24" s="175">
        <v>159000</v>
      </c>
      <c r="P24" s="175" t="s">
        <v>1659</v>
      </c>
      <c r="Q24" s="175" t="s">
        <v>21</v>
      </c>
      <c r="R24" s="175">
        <v>2</v>
      </c>
      <c r="S24" s="175" t="s">
        <v>1661</v>
      </c>
      <c r="T24" s="175" t="s">
        <v>1660</v>
      </c>
      <c r="U24" s="176">
        <v>43867</v>
      </c>
      <c r="V24" s="183" t="s">
        <v>576</v>
      </c>
      <c r="W24" s="173">
        <v>223000</v>
      </c>
      <c r="X24" s="173" t="s">
        <v>573</v>
      </c>
      <c r="Y24" s="173" t="s">
        <v>21</v>
      </c>
      <c r="Z24" s="173">
        <v>2</v>
      </c>
      <c r="AA24" s="173" t="s">
        <v>575</v>
      </c>
      <c r="AB24" s="173" t="s">
        <v>574</v>
      </c>
      <c r="AC24" s="174">
        <v>43511</v>
      </c>
      <c r="AD24" s="183" t="s">
        <v>1469</v>
      </c>
      <c r="AE24" s="181">
        <v>174000</v>
      </c>
      <c r="AF24" s="181" t="s">
        <v>1467</v>
      </c>
      <c r="AG24" s="181" t="s">
        <v>59</v>
      </c>
      <c r="AH24" s="181">
        <v>3</v>
      </c>
      <c r="AI24" s="181" t="s">
        <v>1468</v>
      </c>
      <c r="AJ24" s="181" t="s">
        <v>1461</v>
      </c>
      <c r="AK24" s="182">
        <v>43798</v>
      </c>
      <c r="AL24" s="183" t="s">
        <v>1470</v>
      </c>
      <c r="AM24" s="173">
        <v>174000</v>
      </c>
      <c r="AN24" s="173" t="s">
        <v>1467</v>
      </c>
      <c r="AO24" s="173" t="s">
        <v>59</v>
      </c>
      <c r="AP24" s="173">
        <v>3</v>
      </c>
      <c r="AQ24" s="173" t="s">
        <v>1468</v>
      </c>
      <c r="AR24" s="173" t="s">
        <v>1461</v>
      </c>
      <c r="AS24" s="174">
        <v>43798</v>
      </c>
      <c r="AT24" s="184" t="s">
        <v>1658</v>
      </c>
      <c r="AU24" s="181" t="s">
        <v>14</v>
      </c>
      <c r="AV24" s="181" t="s">
        <v>14</v>
      </c>
      <c r="AW24" s="181" t="s">
        <v>14</v>
      </c>
      <c r="AX24" s="181" t="s">
        <v>14</v>
      </c>
      <c r="AY24" s="181" t="s">
        <v>15</v>
      </c>
      <c r="AZ24" s="181" t="s">
        <v>14</v>
      </c>
      <c r="BA24" s="182">
        <v>43867</v>
      </c>
      <c r="BB24" s="183" t="s">
        <v>1464</v>
      </c>
      <c r="BC24" s="173" t="s">
        <v>14</v>
      </c>
      <c r="BD24" s="173" t="s">
        <v>14</v>
      </c>
      <c r="BE24" s="173" t="s">
        <v>14</v>
      </c>
      <c r="BF24" s="173" t="s">
        <v>14</v>
      </c>
      <c r="BG24" s="173" t="s">
        <v>15</v>
      </c>
      <c r="BH24" s="173" t="s">
        <v>14</v>
      </c>
      <c r="BI24" s="174">
        <v>43798</v>
      </c>
      <c r="BJ24" s="184" t="s">
        <v>5378</v>
      </c>
      <c r="BK24" s="184">
        <v>0</v>
      </c>
      <c r="BL24" s="184" t="s">
        <v>5376</v>
      </c>
      <c r="BM24" s="184" t="s">
        <v>21</v>
      </c>
      <c r="BN24" s="184">
        <v>2</v>
      </c>
      <c r="BO24" s="184" t="s">
        <v>5377</v>
      </c>
      <c r="BP24" s="181" t="s">
        <v>712</v>
      </c>
      <c r="BQ24" s="185">
        <v>44411</v>
      </c>
      <c r="BR24" s="183" t="s">
        <v>1457</v>
      </c>
      <c r="BS24" s="177" t="s">
        <v>14</v>
      </c>
      <c r="BT24" s="177" t="s">
        <v>14</v>
      </c>
      <c r="BU24" s="177" t="s">
        <v>14</v>
      </c>
      <c r="BV24" s="177" t="s">
        <v>14</v>
      </c>
      <c r="BW24" s="177" t="s">
        <v>14</v>
      </c>
      <c r="BX24" s="177" t="s">
        <v>14</v>
      </c>
      <c r="BY24" s="174">
        <v>43798</v>
      </c>
      <c r="BZ24" s="184" t="s">
        <v>1458</v>
      </c>
      <c r="CA24" s="184" t="s">
        <v>14</v>
      </c>
      <c r="CB24" s="184" t="s">
        <v>14</v>
      </c>
      <c r="CC24" s="184" t="s">
        <v>14</v>
      </c>
      <c r="CD24" s="184" t="s">
        <v>14</v>
      </c>
      <c r="CE24" s="184" t="s">
        <v>14</v>
      </c>
      <c r="CF24" s="184" t="s">
        <v>14</v>
      </c>
      <c r="CG24" s="185">
        <v>43798</v>
      </c>
      <c r="CH24" s="183" t="s">
        <v>7794</v>
      </c>
      <c r="CI24" s="184" t="e">
        <v>#N/A</v>
      </c>
      <c r="CJ24" s="184" t="e">
        <v>#N/A</v>
      </c>
      <c r="CK24" s="184" t="e">
        <v>#N/A</v>
      </c>
      <c r="CL24" s="184" t="e">
        <v>#N/A</v>
      </c>
      <c r="CM24" s="184" t="e">
        <v>#N/A</v>
      </c>
      <c r="CN24" s="184" t="e">
        <v>#N/A</v>
      </c>
      <c r="CO24" s="186" t="e">
        <v>#N/A</v>
      </c>
      <c r="CP24" s="184" t="s">
        <v>1459</v>
      </c>
      <c r="CQ24" s="177" t="s">
        <v>14</v>
      </c>
      <c r="CR24" s="177" t="s">
        <v>14</v>
      </c>
      <c r="CS24" s="177" t="s">
        <v>14</v>
      </c>
      <c r="CT24" s="177" t="s">
        <v>14</v>
      </c>
      <c r="CU24" s="177" t="s">
        <v>14</v>
      </c>
      <c r="CV24" s="177" t="s">
        <v>14</v>
      </c>
      <c r="CW24" s="174">
        <v>43798</v>
      </c>
      <c r="CX24" s="184" t="s">
        <v>1471</v>
      </c>
      <c r="CY24" s="181">
        <v>90000</v>
      </c>
      <c r="CZ24" s="181" t="s">
        <v>1460</v>
      </c>
      <c r="DA24" s="181" t="s">
        <v>59</v>
      </c>
      <c r="DB24" s="181">
        <v>3</v>
      </c>
      <c r="DC24" s="181" t="s">
        <v>1462</v>
      </c>
      <c r="DD24" s="181" t="s">
        <v>1461</v>
      </c>
      <c r="DE24" s="187">
        <v>43798</v>
      </c>
      <c r="DF24" s="183" t="s">
        <v>1465</v>
      </c>
      <c r="DG24" s="173">
        <v>49000</v>
      </c>
      <c r="DH24" s="177" t="s">
        <v>1460</v>
      </c>
      <c r="DI24" s="177" t="s">
        <v>59</v>
      </c>
      <c r="DJ24" s="177">
        <v>3</v>
      </c>
      <c r="DK24" s="177" t="s">
        <v>1462</v>
      </c>
      <c r="DL24" s="177" t="s">
        <v>1461</v>
      </c>
      <c r="DM24" s="174">
        <v>43798</v>
      </c>
      <c r="DN24" s="184" t="s">
        <v>1473</v>
      </c>
      <c r="DO24" s="181">
        <v>84000</v>
      </c>
      <c r="DP24" s="184" t="s">
        <v>1460</v>
      </c>
      <c r="DQ24" s="184" t="s">
        <v>59</v>
      </c>
      <c r="DR24" s="184">
        <v>3</v>
      </c>
      <c r="DS24" s="184" t="s">
        <v>1462</v>
      </c>
      <c r="DT24" s="184" t="s">
        <v>1461</v>
      </c>
      <c r="DU24" s="185">
        <v>43798</v>
      </c>
      <c r="DV24" s="183" t="s">
        <v>1466</v>
      </c>
      <c r="DW24" s="173">
        <v>90000</v>
      </c>
      <c r="DX24" s="177" t="s">
        <v>1460</v>
      </c>
      <c r="DY24" s="177" t="s">
        <v>59</v>
      </c>
      <c r="DZ24" s="177">
        <v>3</v>
      </c>
      <c r="EA24" s="177" t="s">
        <v>1462</v>
      </c>
      <c r="EB24" s="177" t="s">
        <v>1461</v>
      </c>
      <c r="EC24" s="174">
        <v>43798</v>
      </c>
      <c r="ED24" s="184" t="s">
        <v>1472</v>
      </c>
      <c r="EE24" s="181">
        <v>0</v>
      </c>
      <c r="EF24" s="184" t="s">
        <v>1460</v>
      </c>
      <c r="EG24" s="184" t="s">
        <v>59</v>
      </c>
      <c r="EH24" s="184">
        <v>3</v>
      </c>
      <c r="EI24" s="184" t="s">
        <v>1462</v>
      </c>
      <c r="EJ24" s="184" t="s">
        <v>1461</v>
      </c>
      <c r="EK24" s="185">
        <v>43798</v>
      </c>
      <c r="EL24" s="183" t="s">
        <v>1463</v>
      </c>
      <c r="EM24" s="173">
        <v>0</v>
      </c>
      <c r="EN24" s="177" t="s">
        <v>1460</v>
      </c>
      <c r="EO24" s="177" t="s">
        <v>59</v>
      </c>
      <c r="EP24" s="177">
        <v>3</v>
      </c>
      <c r="EQ24" s="177" t="s">
        <v>1462</v>
      </c>
      <c r="ER24" s="177" t="s">
        <v>1461</v>
      </c>
      <c r="ES24" s="174">
        <v>43798</v>
      </c>
      <c r="ET24" s="184" t="s">
        <v>5379</v>
      </c>
      <c r="EU24" s="184">
        <v>852</v>
      </c>
      <c r="EV24" s="184" t="s">
        <v>5370</v>
      </c>
      <c r="EW24" s="184" t="s">
        <v>59</v>
      </c>
      <c r="EX24" s="184">
        <v>3</v>
      </c>
      <c r="EY24" s="184" t="s">
        <v>5374</v>
      </c>
      <c r="EZ24" s="184" t="s">
        <v>5371</v>
      </c>
      <c r="FA24" s="185">
        <v>44411</v>
      </c>
      <c r="FB24" s="183" t="s">
        <v>571</v>
      </c>
      <c r="FC24" s="177">
        <v>1</v>
      </c>
      <c r="FD24" s="177">
        <v>0</v>
      </c>
      <c r="FE24" s="177" t="s">
        <v>21</v>
      </c>
      <c r="FF24" s="177">
        <v>2</v>
      </c>
      <c r="FG24" s="177" t="s">
        <v>570</v>
      </c>
      <c r="FH24" s="177">
        <v>0</v>
      </c>
      <c r="FI24" s="174">
        <v>43511</v>
      </c>
      <c r="FJ24" s="183" t="s">
        <v>578</v>
      </c>
      <c r="FK24" s="184">
        <v>0</v>
      </c>
      <c r="FL24" s="184">
        <v>0</v>
      </c>
      <c r="FM24" s="184" t="s">
        <v>21</v>
      </c>
      <c r="FN24" s="184">
        <v>2</v>
      </c>
      <c r="FO24" s="184" t="s">
        <v>577</v>
      </c>
      <c r="FP24" s="181">
        <v>0</v>
      </c>
      <c r="FQ24" s="182">
        <v>43511</v>
      </c>
      <c r="FR24" s="183" t="s">
        <v>579</v>
      </c>
      <c r="FS24" s="177">
        <v>0</v>
      </c>
      <c r="FT24" s="177">
        <v>0</v>
      </c>
      <c r="FU24" s="177" t="s">
        <v>21</v>
      </c>
      <c r="FV24" s="177">
        <v>2</v>
      </c>
      <c r="FW24" s="177" t="s">
        <v>577</v>
      </c>
      <c r="FX24" s="177">
        <v>0</v>
      </c>
      <c r="FY24" s="174">
        <v>43511</v>
      </c>
      <c r="FZ24" s="184" t="s">
        <v>4379</v>
      </c>
      <c r="GA24" s="184">
        <v>0</v>
      </c>
      <c r="GB24" s="184" t="s">
        <v>3571</v>
      </c>
      <c r="GC24" s="184" t="s">
        <v>21</v>
      </c>
      <c r="GD24" s="184">
        <v>2</v>
      </c>
      <c r="GE24" s="184" t="s">
        <v>14</v>
      </c>
      <c r="GF24" s="184" t="s">
        <v>14</v>
      </c>
      <c r="GG24" s="185">
        <v>44357</v>
      </c>
      <c r="GH24" s="183" t="s">
        <v>4385</v>
      </c>
      <c r="GI24" s="177">
        <v>2</v>
      </c>
      <c r="GJ24" s="177" t="s">
        <v>3571</v>
      </c>
      <c r="GK24" s="177" t="s">
        <v>21</v>
      </c>
      <c r="GL24" s="177">
        <v>2</v>
      </c>
      <c r="GM24" s="177" t="s">
        <v>14</v>
      </c>
      <c r="GN24" s="177" t="s">
        <v>14</v>
      </c>
      <c r="GO24" s="174">
        <v>44357</v>
      </c>
      <c r="GP24" s="184" t="s">
        <v>4380</v>
      </c>
      <c r="GQ24" s="184">
        <v>1</v>
      </c>
      <c r="GR24" s="184" t="s">
        <v>3571</v>
      </c>
      <c r="GS24" s="184" t="s">
        <v>21</v>
      </c>
      <c r="GT24" s="184">
        <v>2</v>
      </c>
      <c r="GU24" s="184" t="s">
        <v>14</v>
      </c>
      <c r="GV24" s="184" t="s">
        <v>14</v>
      </c>
      <c r="GW24" s="185">
        <v>44357</v>
      </c>
      <c r="GX24" s="183" t="s">
        <v>4386</v>
      </c>
      <c r="GY24" s="177">
        <v>0</v>
      </c>
      <c r="GZ24" s="177" t="s">
        <v>3571</v>
      </c>
      <c r="HA24" s="177" t="s">
        <v>21</v>
      </c>
      <c r="HB24" s="177">
        <v>2</v>
      </c>
      <c r="HC24" s="177" t="s">
        <v>14</v>
      </c>
      <c r="HD24" s="177" t="s">
        <v>14</v>
      </c>
      <c r="HE24" s="174">
        <v>44357</v>
      </c>
      <c r="HF24" s="184" t="s">
        <v>4378</v>
      </c>
      <c r="HG24" s="184">
        <v>0</v>
      </c>
      <c r="HH24" s="184" t="s">
        <v>3571</v>
      </c>
      <c r="HI24" s="184" t="s">
        <v>21</v>
      </c>
      <c r="HJ24" s="184">
        <v>2</v>
      </c>
      <c r="HK24" s="184" t="s">
        <v>14</v>
      </c>
      <c r="HL24" s="184" t="s">
        <v>14</v>
      </c>
      <c r="HM24" s="185">
        <v>44357</v>
      </c>
      <c r="HN24" s="183" t="s">
        <v>4384</v>
      </c>
      <c r="HO24" s="177">
        <v>1</v>
      </c>
      <c r="HP24" s="177" t="s">
        <v>3571</v>
      </c>
      <c r="HQ24" s="177" t="s">
        <v>21</v>
      </c>
      <c r="HR24" s="177">
        <v>2</v>
      </c>
      <c r="HS24" s="177" t="s">
        <v>14</v>
      </c>
      <c r="HT24" s="177" t="s">
        <v>14</v>
      </c>
      <c r="HU24" s="174">
        <v>44357</v>
      </c>
      <c r="HV24" s="184" t="s">
        <v>4381</v>
      </c>
      <c r="HW24" s="184">
        <v>0</v>
      </c>
      <c r="HX24" s="184" t="s">
        <v>3571</v>
      </c>
      <c r="HY24" s="184" t="s">
        <v>21</v>
      </c>
      <c r="HZ24" s="184">
        <v>2</v>
      </c>
      <c r="IA24" s="184" t="s">
        <v>14</v>
      </c>
      <c r="IB24" s="184" t="s">
        <v>14</v>
      </c>
      <c r="IC24" s="185">
        <v>44357</v>
      </c>
      <c r="ID24" s="183" t="s">
        <v>4383</v>
      </c>
      <c r="IE24" s="177">
        <v>1</v>
      </c>
      <c r="IF24" s="177" t="s">
        <v>3571</v>
      </c>
      <c r="IG24" s="177" t="s">
        <v>21</v>
      </c>
      <c r="IH24" s="177">
        <v>2</v>
      </c>
      <c r="II24" s="177" t="s">
        <v>14</v>
      </c>
      <c r="IJ24" s="177" t="s">
        <v>14</v>
      </c>
      <c r="IK24" s="174">
        <v>44357</v>
      </c>
      <c r="IL24" s="184" t="s">
        <v>4382</v>
      </c>
      <c r="IM24" s="184">
        <v>0</v>
      </c>
      <c r="IN24" s="184" t="s">
        <v>3571</v>
      </c>
      <c r="IO24" s="184" t="s">
        <v>21</v>
      </c>
      <c r="IP24" s="184">
        <v>2</v>
      </c>
      <c r="IQ24" s="184" t="s">
        <v>14</v>
      </c>
      <c r="IR24" s="184" t="s">
        <v>14</v>
      </c>
      <c r="IS24" s="185">
        <v>44357</v>
      </c>
    </row>
    <row r="25" spans="1:253" s="179" customFormat="1" ht="12.75" customHeight="1" x14ac:dyDescent="0.25">
      <c r="A25" s="179" t="s">
        <v>1984</v>
      </c>
      <c r="B25" s="179" t="s">
        <v>7478</v>
      </c>
      <c r="C25" s="179" t="s">
        <v>1985</v>
      </c>
      <c r="D25" s="179" t="s">
        <v>560</v>
      </c>
      <c r="E25" s="179" t="s">
        <v>6977</v>
      </c>
      <c r="F25" s="179" t="s">
        <v>2017</v>
      </c>
      <c r="G25" s="172">
        <v>43100000</v>
      </c>
      <c r="H25" s="173" t="s">
        <v>1653</v>
      </c>
      <c r="I25" s="173" t="s">
        <v>21</v>
      </c>
      <c r="J25" s="173">
        <v>2</v>
      </c>
      <c r="K25" s="173" t="s">
        <v>2016</v>
      </c>
      <c r="L25" s="173" t="s">
        <v>1656</v>
      </c>
      <c r="M25" s="174">
        <v>44005</v>
      </c>
      <c r="N25" s="183" t="s">
        <v>2001</v>
      </c>
      <c r="O25" s="175">
        <v>2381000</v>
      </c>
      <c r="P25" s="175" t="s">
        <v>260</v>
      </c>
      <c r="Q25" s="175" t="s">
        <v>21</v>
      </c>
      <c r="R25" s="175">
        <v>2</v>
      </c>
      <c r="S25" s="175" t="s">
        <v>2000</v>
      </c>
      <c r="T25" s="175" t="s">
        <v>1449</v>
      </c>
      <c r="U25" s="176">
        <v>44005</v>
      </c>
      <c r="V25" s="183" t="s">
        <v>2010</v>
      </c>
      <c r="W25" s="173">
        <v>43100000</v>
      </c>
      <c r="X25" s="173" t="s">
        <v>2007</v>
      </c>
      <c r="Y25" s="173" t="s">
        <v>21</v>
      </c>
      <c r="Z25" s="173">
        <v>2</v>
      </c>
      <c r="AA25" s="173" t="s">
        <v>2009</v>
      </c>
      <c r="AB25" s="173" t="s">
        <v>2008</v>
      </c>
      <c r="AC25" s="174">
        <v>44005</v>
      </c>
      <c r="AD25" s="183" t="s">
        <v>2005</v>
      </c>
      <c r="AE25" s="181" t="s">
        <v>14</v>
      </c>
      <c r="AF25" s="181" t="s">
        <v>1467</v>
      </c>
      <c r="AG25" s="181" t="s">
        <v>14</v>
      </c>
      <c r="AH25" s="181" t="s">
        <v>14</v>
      </c>
      <c r="AI25" s="181" t="s">
        <v>2004</v>
      </c>
      <c r="AJ25" s="181" t="s">
        <v>1461</v>
      </c>
      <c r="AK25" s="182">
        <v>44005</v>
      </c>
      <c r="AL25" s="183" t="s">
        <v>2006</v>
      </c>
      <c r="AM25" s="173" t="s">
        <v>14</v>
      </c>
      <c r="AN25" s="173" t="s">
        <v>1467</v>
      </c>
      <c r="AO25" s="173" t="s">
        <v>14</v>
      </c>
      <c r="AP25" s="173" t="s">
        <v>14</v>
      </c>
      <c r="AQ25" s="173" t="s">
        <v>2004</v>
      </c>
      <c r="AR25" s="173" t="s">
        <v>1461</v>
      </c>
      <c r="AS25" s="174">
        <v>44005</v>
      </c>
      <c r="AT25" s="184" t="s">
        <v>1999</v>
      </c>
      <c r="AU25" s="181" t="s">
        <v>14</v>
      </c>
      <c r="AV25" s="181" t="s">
        <v>14</v>
      </c>
      <c r="AW25" s="181" t="s">
        <v>14</v>
      </c>
      <c r="AX25" s="181" t="s">
        <v>14</v>
      </c>
      <c r="AY25" s="181" t="s">
        <v>1998</v>
      </c>
      <c r="AZ25" s="181" t="s">
        <v>14</v>
      </c>
      <c r="BA25" s="182">
        <v>44005</v>
      </c>
      <c r="BB25" s="183" t="s">
        <v>1997</v>
      </c>
      <c r="BC25" s="173" t="s">
        <v>14</v>
      </c>
      <c r="BD25" s="173" t="s">
        <v>14</v>
      </c>
      <c r="BE25" s="173" t="s">
        <v>14</v>
      </c>
      <c r="BF25" s="173" t="s">
        <v>14</v>
      </c>
      <c r="BG25" s="173" t="s">
        <v>15</v>
      </c>
      <c r="BH25" s="173" t="s">
        <v>14</v>
      </c>
      <c r="BI25" s="174">
        <v>44005</v>
      </c>
      <c r="BJ25" s="184" t="s">
        <v>2346</v>
      </c>
      <c r="BK25" s="184">
        <v>651</v>
      </c>
      <c r="BL25" s="184" t="s">
        <v>2344</v>
      </c>
      <c r="BM25" s="184" t="s">
        <v>59</v>
      </c>
      <c r="BN25" s="184">
        <v>3</v>
      </c>
      <c r="BO25" s="184" t="s">
        <v>2345</v>
      </c>
      <c r="BP25" s="181" t="s">
        <v>2024</v>
      </c>
      <c r="BQ25" s="185">
        <v>44159</v>
      </c>
      <c r="BR25" s="183" t="s">
        <v>1987</v>
      </c>
      <c r="BS25" s="177" t="s">
        <v>14</v>
      </c>
      <c r="BT25" s="177" t="s">
        <v>14</v>
      </c>
      <c r="BU25" s="177" t="s">
        <v>14</v>
      </c>
      <c r="BV25" s="177" t="s">
        <v>14</v>
      </c>
      <c r="BW25" s="177" t="s">
        <v>1986</v>
      </c>
      <c r="BX25" s="177" t="s">
        <v>14</v>
      </c>
      <c r="BY25" s="174">
        <v>44005</v>
      </c>
      <c r="BZ25" s="184" t="s">
        <v>1988</v>
      </c>
      <c r="CA25" s="184" t="s">
        <v>14</v>
      </c>
      <c r="CB25" s="184" t="s">
        <v>14</v>
      </c>
      <c r="CC25" s="184" t="s">
        <v>14</v>
      </c>
      <c r="CD25" s="184" t="s">
        <v>14</v>
      </c>
      <c r="CE25" s="184" t="s">
        <v>1986</v>
      </c>
      <c r="CF25" s="184" t="s">
        <v>14</v>
      </c>
      <c r="CG25" s="185">
        <v>44005</v>
      </c>
      <c r="CH25" s="183" t="s">
        <v>7795</v>
      </c>
      <c r="CI25" s="184" t="e">
        <v>#N/A</v>
      </c>
      <c r="CJ25" s="184" t="e">
        <v>#N/A</v>
      </c>
      <c r="CK25" s="184" t="e">
        <v>#N/A</v>
      </c>
      <c r="CL25" s="184" t="e">
        <v>#N/A</v>
      </c>
      <c r="CM25" s="184" t="e">
        <v>#N/A</v>
      </c>
      <c r="CN25" s="184" t="e">
        <v>#N/A</v>
      </c>
      <c r="CO25" s="186" t="e">
        <v>#N/A</v>
      </c>
      <c r="CP25" s="184" t="s">
        <v>1993</v>
      </c>
      <c r="CQ25" s="177" t="s">
        <v>14</v>
      </c>
      <c r="CR25" s="177" t="s">
        <v>14</v>
      </c>
      <c r="CS25" s="177" t="s">
        <v>14</v>
      </c>
      <c r="CT25" s="177" t="s">
        <v>14</v>
      </c>
      <c r="CU25" s="177" t="s">
        <v>15</v>
      </c>
      <c r="CV25" s="177" t="s">
        <v>14</v>
      </c>
      <c r="CW25" s="174">
        <v>44005</v>
      </c>
      <c r="CX25" s="184" t="s">
        <v>2013</v>
      </c>
      <c r="CY25" s="181" t="s">
        <v>14</v>
      </c>
      <c r="CZ25" s="181" t="s">
        <v>1460</v>
      </c>
      <c r="DA25" s="181" t="s">
        <v>14</v>
      </c>
      <c r="DB25" s="181" t="s">
        <v>14</v>
      </c>
      <c r="DC25" s="181" t="s">
        <v>1995</v>
      </c>
      <c r="DD25" s="181" t="s">
        <v>1994</v>
      </c>
      <c r="DE25" s="187">
        <v>44005</v>
      </c>
      <c r="DF25" s="183" t="s">
        <v>2002</v>
      </c>
      <c r="DG25" s="173" t="s">
        <v>14</v>
      </c>
      <c r="DH25" s="177" t="s">
        <v>1460</v>
      </c>
      <c r="DI25" s="177" t="s">
        <v>14</v>
      </c>
      <c r="DJ25" s="177" t="s">
        <v>14</v>
      </c>
      <c r="DK25" s="177" t="s">
        <v>1995</v>
      </c>
      <c r="DL25" s="177" t="s">
        <v>1994</v>
      </c>
      <c r="DM25" s="174">
        <v>44005</v>
      </c>
      <c r="DN25" s="184" t="s">
        <v>2015</v>
      </c>
      <c r="DO25" s="181" t="s">
        <v>14</v>
      </c>
      <c r="DP25" s="184" t="s">
        <v>1460</v>
      </c>
      <c r="DQ25" s="184" t="s">
        <v>14</v>
      </c>
      <c r="DR25" s="184" t="s">
        <v>14</v>
      </c>
      <c r="DS25" s="184" t="s">
        <v>1995</v>
      </c>
      <c r="DT25" s="184" t="s">
        <v>1994</v>
      </c>
      <c r="DU25" s="185">
        <v>44005</v>
      </c>
      <c r="DV25" s="183" t="s">
        <v>2003</v>
      </c>
      <c r="DW25" s="173" t="s">
        <v>14</v>
      </c>
      <c r="DX25" s="177" t="s">
        <v>1460</v>
      </c>
      <c r="DY25" s="177" t="s">
        <v>14</v>
      </c>
      <c r="DZ25" s="177" t="s">
        <v>14</v>
      </c>
      <c r="EA25" s="177" t="s">
        <v>1995</v>
      </c>
      <c r="EB25" s="177" t="s">
        <v>1994</v>
      </c>
      <c r="EC25" s="174">
        <v>44005</v>
      </c>
      <c r="ED25" s="184" t="s">
        <v>2014</v>
      </c>
      <c r="EE25" s="181" t="s">
        <v>14</v>
      </c>
      <c r="EF25" s="184" t="s">
        <v>1460</v>
      </c>
      <c r="EG25" s="184" t="s">
        <v>14</v>
      </c>
      <c r="EH25" s="184" t="s">
        <v>14</v>
      </c>
      <c r="EI25" s="184" t="s">
        <v>1995</v>
      </c>
      <c r="EJ25" s="184" t="s">
        <v>1994</v>
      </c>
      <c r="EK25" s="185">
        <v>44005</v>
      </c>
      <c r="EL25" s="183" t="s">
        <v>1996</v>
      </c>
      <c r="EM25" s="173" t="s">
        <v>14</v>
      </c>
      <c r="EN25" s="177" t="s">
        <v>1460</v>
      </c>
      <c r="EO25" s="177" t="s">
        <v>14</v>
      </c>
      <c r="EP25" s="177" t="s">
        <v>14</v>
      </c>
      <c r="EQ25" s="177" t="s">
        <v>1995</v>
      </c>
      <c r="ER25" s="177" t="s">
        <v>1994</v>
      </c>
      <c r="ES25" s="174">
        <v>44005</v>
      </c>
      <c r="ET25" s="184" t="s">
        <v>2343</v>
      </c>
      <c r="EU25" s="184">
        <v>651</v>
      </c>
      <c r="EV25" s="184" t="s">
        <v>2340</v>
      </c>
      <c r="EW25" s="184" t="s">
        <v>59</v>
      </c>
      <c r="EX25" s="184">
        <v>3</v>
      </c>
      <c r="EY25" s="184" t="s">
        <v>2342</v>
      </c>
      <c r="EZ25" s="184" t="s">
        <v>2341</v>
      </c>
      <c r="FA25" s="185">
        <v>44159</v>
      </c>
      <c r="FB25" s="183" t="s">
        <v>1992</v>
      </c>
      <c r="FC25" s="177">
        <v>2</v>
      </c>
      <c r="FD25" s="177" t="s">
        <v>1989</v>
      </c>
      <c r="FE25" s="177" t="s">
        <v>41</v>
      </c>
      <c r="FF25" s="177">
        <v>1</v>
      </c>
      <c r="FG25" s="177" t="s">
        <v>1991</v>
      </c>
      <c r="FH25" s="177" t="s">
        <v>1990</v>
      </c>
      <c r="FI25" s="174">
        <v>44005</v>
      </c>
      <c r="FJ25" s="183" t="s">
        <v>2011</v>
      </c>
      <c r="FK25" s="184" t="s">
        <v>14</v>
      </c>
      <c r="FL25" s="184" t="s">
        <v>14</v>
      </c>
      <c r="FM25" s="184" t="s">
        <v>14</v>
      </c>
      <c r="FN25" s="184" t="s">
        <v>14</v>
      </c>
      <c r="FO25" s="184" t="s">
        <v>15</v>
      </c>
      <c r="FP25" s="181" t="s">
        <v>14</v>
      </c>
      <c r="FQ25" s="182">
        <v>44005</v>
      </c>
      <c r="FR25" s="183" t="s">
        <v>2012</v>
      </c>
      <c r="FS25" s="177" t="s">
        <v>14</v>
      </c>
      <c r="FT25" s="177" t="s">
        <v>14</v>
      </c>
      <c r="FU25" s="177" t="s">
        <v>14</v>
      </c>
      <c r="FV25" s="177" t="s">
        <v>14</v>
      </c>
      <c r="FW25" s="177" t="s">
        <v>15</v>
      </c>
      <c r="FX25" s="177" t="s">
        <v>14</v>
      </c>
      <c r="FY25" s="174">
        <v>44005</v>
      </c>
      <c r="FZ25" s="184" t="s">
        <v>4388</v>
      </c>
      <c r="GA25" s="184">
        <v>0</v>
      </c>
      <c r="GB25" s="184" t="s">
        <v>3571</v>
      </c>
      <c r="GC25" s="184" t="s">
        <v>21</v>
      </c>
      <c r="GD25" s="184">
        <v>2</v>
      </c>
      <c r="GE25" s="184" t="s">
        <v>14</v>
      </c>
      <c r="GF25" s="184" t="s">
        <v>14</v>
      </c>
      <c r="GG25" s="185">
        <v>44357</v>
      </c>
      <c r="GH25" s="183" t="s">
        <v>4394</v>
      </c>
      <c r="GI25" s="177">
        <v>2</v>
      </c>
      <c r="GJ25" s="177" t="s">
        <v>3571</v>
      </c>
      <c r="GK25" s="177" t="s">
        <v>21</v>
      </c>
      <c r="GL25" s="177">
        <v>2</v>
      </c>
      <c r="GM25" s="177" t="s">
        <v>14</v>
      </c>
      <c r="GN25" s="177" t="s">
        <v>14</v>
      </c>
      <c r="GO25" s="174">
        <v>44357</v>
      </c>
      <c r="GP25" s="184" t="s">
        <v>4389</v>
      </c>
      <c r="GQ25" s="184">
        <v>1</v>
      </c>
      <c r="GR25" s="184" t="s">
        <v>3571</v>
      </c>
      <c r="GS25" s="184" t="s">
        <v>21</v>
      </c>
      <c r="GT25" s="184">
        <v>2</v>
      </c>
      <c r="GU25" s="184" t="s">
        <v>14</v>
      </c>
      <c r="GV25" s="184" t="s">
        <v>14</v>
      </c>
      <c r="GW25" s="185">
        <v>44357</v>
      </c>
      <c r="GX25" s="183" t="s">
        <v>4395</v>
      </c>
      <c r="GY25" s="177">
        <v>0</v>
      </c>
      <c r="GZ25" s="177" t="s">
        <v>3571</v>
      </c>
      <c r="HA25" s="177" t="s">
        <v>21</v>
      </c>
      <c r="HB25" s="177">
        <v>2</v>
      </c>
      <c r="HC25" s="177" t="s">
        <v>14</v>
      </c>
      <c r="HD25" s="177" t="s">
        <v>14</v>
      </c>
      <c r="HE25" s="174">
        <v>44357</v>
      </c>
      <c r="HF25" s="184" t="s">
        <v>4387</v>
      </c>
      <c r="HG25" s="184">
        <v>0</v>
      </c>
      <c r="HH25" s="184" t="s">
        <v>3571</v>
      </c>
      <c r="HI25" s="184" t="s">
        <v>21</v>
      </c>
      <c r="HJ25" s="184">
        <v>2</v>
      </c>
      <c r="HK25" s="184" t="s">
        <v>14</v>
      </c>
      <c r="HL25" s="184" t="s">
        <v>14</v>
      </c>
      <c r="HM25" s="185">
        <v>44357</v>
      </c>
      <c r="HN25" s="183" t="s">
        <v>4393</v>
      </c>
      <c r="HO25" s="177">
        <v>1</v>
      </c>
      <c r="HP25" s="177" t="s">
        <v>3571</v>
      </c>
      <c r="HQ25" s="177" t="s">
        <v>21</v>
      </c>
      <c r="HR25" s="177">
        <v>2</v>
      </c>
      <c r="HS25" s="177" t="s">
        <v>14</v>
      </c>
      <c r="HT25" s="177" t="s">
        <v>14</v>
      </c>
      <c r="HU25" s="174">
        <v>44357</v>
      </c>
      <c r="HV25" s="184" t="s">
        <v>4390</v>
      </c>
      <c r="HW25" s="184">
        <v>0</v>
      </c>
      <c r="HX25" s="184" t="s">
        <v>3571</v>
      </c>
      <c r="HY25" s="184" t="s">
        <v>21</v>
      </c>
      <c r="HZ25" s="184">
        <v>2</v>
      </c>
      <c r="IA25" s="184" t="s">
        <v>14</v>
      </c>
      <c r="IB25" s="184" t="s">
        <v>14</v>
      </c>
      <c r="IC25" s="185">
        <v>44357</v>
      </c>
      <c r="ID25" s="183" t="s">
        <v>4392</v>
      </c>
      <c r="IE25" s="177">
        <v>1</v>
      </c>
      <c r="IF25" s="177" t="s">
        <v>3571</v>
      </c>
      <c r="IG25" s="177" t="s">
        <v>21</v>
      </c>
      <c r="IH25" s="177">
        <v>2</v>
      </c>
      <c r="II25" s="177" t="s">
        <v>14</v>
      </c>
      <c r="IJ25" s="177" t="s">
        <v>14</v>
      </c>
      <c r="IK25" s="174">
        <v>44357</v>
      </c>
      <c r="IL25" s="184" t="s">
        <v>4391</v>
      </c>
      <c r="IM25" s="184">
        <v>0</v>
      </c>
      <c r="IN25" s="184" t="s">
        <v>3571</v>
      </c>
      <c r="IO25" s="184" t="s">
        <v>21</v>
      </c>
      <c r="IP25" s="184">
        <v>2</v>
      </c>
      <c r="IQ25" s="184" t="s">
        <v>14</v>
      </c>
      <c r="IR25" s="184" t="s">
        <v>14</v>
      </c>
      <c r="IS25" s="185">
        <v>44357</v>
      </c>
    </row>
    <row r="26" spans="1:253" s="179" customFormat="1" ht="12.75" customHeight="1" x14ac:dyDescent="0.25">
      <c r="A26" s="179" t="s">
        <v>467</v>
      </c>
      <c r="B26" s="179" t="s">
        <v>7471</v>
      </c>
      <c r="C26" s="179" t="s">
        <v>468</v>
      </c>
      <c r="D26" s="179" t="s">
        <v>469</v>
      </c>
      <c r="E26" s="179" t="s">
        <v>6978</v>
      </c>
      <c r="F26" s="179" t="s">
        <v>2372</v>
      </c>
      <c r="G26" s="172">
        <v>14846000</v>
      </c>
      <c r="H26" s="173" t="s">
        <v>2369</v>
      </c>
      <c r="I26" s="173" t="s">
        <v>21</v>
      </c>
      <c r="J26" s="173">
        <v>2</v>
      </c>
      <c r="K26" s="173" t="s">
        <v>2371</v>
      </c>
      <c r="L26" s="173" t="s">
        <v>2370</v>
      </c>
      <c r="M26" s="174">
        <v>44162</v>
      </c>
      <c r="N26" s="183" t="s">
        <v>1667</v>
      </c>
      <c r="O26" s="175">
        <v>3449</v>
      </c>
      <c r="P26" s="175" t="s">
        <v>1664</v>
      </c>
      <c r="Q26" s="175" t="s">
        <v>21</v>
      </c>
      <c r="R26" s="175">
        <v>2</v>
      </c>
      <c r="S26" s="175" t="s">
        <v>1666</v>
      </c>
      <c r="T26" s="175" t="s">
        <v>1665</v>
      </c>
      <c r="U26" s="176">
        <v>43867</v>
      </c>
      <c r="V26" s="183" t="s">
        <v>2992</v>
      </c>
      <c r="W26" s="173">
        <v>5441000</v>
      </c>
      <c r="X26" s="173" t="s">
        <v>2989</v>
      </c>
      <c r="Y26" s="173" t="s">
        <v>59</v>
      </c>
      <c r="Z26" s="173">
        <v>3</v>
      </c>
      <c r="AA26" s="173" t="s">
        <v>2991</v>
      </c>
      <c r="AB26" s="173" t="s">
        <v>2990</v>
      </c>
      <c r="AC26" s="174">
        <v>44225</v>
      </c>
      <c r="AD26" s="183" t="s">
        <v>2997</v>
      </c>
      <c r="AE26" s="181">
        <v>625000</v>
      </c>
      <c r="AF26" s="181" t="s">
        <v>2994</v>
      </c>
      <c r="AG26" s="181" t="s">
        <v>59</v>
      </c>
      <c r="AH26" s="181">
        <v>3</v>
      </c>
      <c r="AI26" s="181" t="s">
        <v>2996</v>
      </c>
      <c r="AJ26" s="181" t="s">
        <v>2995</v>
      </c>
      <c r="AK26" s="182">
        <v>44225</v>
      </c>
      <c r="AL26" s="183" t="s">
        <v>3001</v>
      </c>
      <c r="AM26" s="173">
        <v>416000</v>
      </c>
      <c r="AN26" s="173" t="s">
        <v>2998</v>
      </c>
      <c r="AO26" s="173" t="s">
        <v>21</v>
      </c>
      <c r="AP26" s="173">
        <v>2</v>
      </c>
      <c r="AQ26" s="173" t="s">
        <v>3000</v>
      </c>
      <c r="AR26" s="173" t="s">
        <v>2999</v>
      </c>
      <c r="AS26" s="174">
        <v>44225</v>
      </c>
      <c r="AT26" s="184" t="s">
        <v>1592</v>
      </c>
      <c r="AU26" s="181" t="s">
        <v>14</v>
      </c>
      <c r="AV26" s="181" t="s">
        <v>14</v>
      </c>
      <c r="AW26" s="181" t="s">
        <v>14</v>
      </c>
      <c r="AX26" s="181" t="s">
        <v>14</v>
      </c>
      <c r="AY26" s="181" t="s">
        <v>1420</v>
      </c>
      <c r="AZ26" s="181" t="s">
        <v>14</v>
      </c>
      <c r="BA26" s="182">
        <v>43816</v>
      </c>
      <c r="BB26" s="183" t="s">
        <v>1275</v>
      </c>
      <c r="BC26" s="173" t="s">
        <v>14</v>
      </c>
      <c r="BD26" s="173" t="s">
        <v>14</v>
      </c>
      <c r="BE26" s="173" t="s">
        <v>14</v>
      </c>
      <c r="BF26" s="173" t="s">
        <v>14</v>
      </c>
      <c r="BG26" s="173" t="s">
        <v>14</v>
      </c>
      <c r="BH26" s="173" t="s">
        <v>14</v>
      </c>
      <c r="BI26" s="174">
        <v>43676</v>
      </c>
      <c r="BJ26" s="184" t="s">
        <v>2027</v>
      </c>
      <c r="BK26" s="184">
        <v>1</v>
      </c>
      <c r="BL26" s="184" t="s">
        <v>2023</v>
      </c>
      <c r="BM26" s="184" t="s">
        <v>21</v>
      </c>
      <c r="BN26" s="184">
        <v>2</v>
      </c>
      <c r="BO26" s="184" t="s">
        <v>2025</v>
      </c>
      <c r="BP26" s="181" t="s">
        <v>2024</v>
      </c>
      <c r="BQ26" s="185">
        <v>44012</v>
      </c>
      <c r="BR26" s="183" t="s">
        <v>470</v>
      </c>
      <c r="BS26" s="177" t="s">
        <v>14</v>
      </c>
      <c r="BT26" s="177">
        <v>0</v>
      </c>
      <c r="BU26" s="177" t="s">
        <v>21</v>
      </c>
      <c r="BV26" s="177">
        <v>2</v>
      </c>
      <c r="BW26" s="177">
        <v>0</v>
      </c>
      <c r="BX26" s="177">
        <v>0</v>
      </c>
      <c r="BY26" s="174">
        <v>43510</v>
      </c>
      <c r="BZ26" s="184" t="s">
        <v>471</v>
      </c>
      <c r="CA26" s="184" t="s">
        <v>14</v>
      </c>
      <c r="CB26" s="184">
        <v>0</v>
      </c>
      <c r="CC26" s="184" t="s">
        <v>14</v>
      </c>
      <c r="CD26" s="184" t="s">
        <v>14</v>
      </c>
      <c r="CE26" s="184">
        <v>0</v>
      </c>
      <c r="CF26" s="184">
        <v>0</v>
      </c>
      <c r="CG26" s="185">
        <v>43510</v>
      </c>
      <c r="CH26" s="183" t="s">
        <v>7796</v>
      </c>
      <c r="CI26" s="184" t="e">
        <v>#N/A</v>
      </c>
      <c r="CJ26" s="184" t="e">
        <v>#N/A</v>
      </c>
      <c r="CK26" s="184" t="e">
        <v>#N/A</v>
      </c>
      <c r="CL26" s="184" t="e">
        <v>#N/A</v>
      </c>
      <c r="CM26" s="184" t="e">
        <v>#N/A</v>
      </c>
      <c r="CN26" s="184" t="e">
        <v>#N/A</v>
      </c>
      <c r="CO26" s="186" t="e">
        <v>#N/A</v>
      </c>
      <c r="CP26" s="184" t="s">
        <v>1189</v>
      </c>
      <c r="CQ26" s="177" t="s">
        <v>14</v>
      </c>
      <c r="CR26" s="177" t="s">
        <v>14</v>
      </c>
      <c r="CS26" s="177" t="s">
        <v>14</v>
      </c>
      <c r="CT26" s="177" t="s">
        <v>14</v>
      </c>
      <c r="CU26" s="177" t="s">
        <v>14</v>
      </c>
      <c r="CV26" s="177" t="s">
        <v>14</v>
      </c>
      <c r="CW26" s="174">
        <v>43644</v>
      </c>
      <c r="CX26" s="184" t="s">
        <v>3003</v>
      </c>
      <c r="CY26" s="181">
        <v>416000</v>
      </c>
      <c r="CZ26" s="181" t="s">
        <v>2998</v>
      </c>
      <c r="DA26" s="181" t="s">
        <v>59</v>
      </c>
      <c r="DB26" s="181">
        <v>3</v>
      </c>
      <c r="DC26" s="181" t="s">
        <v>3000</v>
      </c>
      <c r="DD26" s="181" t="s">
        <v>3002</v>
      </c>
      <c r="DE26" s="187">
        <v>44225</v>
      </c>
      <c r="DF26" s="183" t="s">
        <v>3007</v>
      </c>
      <c r="DG26" s="173">
        <v>4817000</v>
      </c>
      <c r="DH26" s="177" t="s">
        <v>3004</v>
      </c>
      <c r="DI26" s="177" t="s">
        <v>59</v>
      </c>
      <c r="DJ26" s="177">
        <v>3</v>
      </c>
      <c r="DK26" s="177" t="s">
        <v>3006</v>
      </c>
      <c r="DL26" s="177" t="s">
        <v>3005</v>
      </c>
      <c r="DM26" s="174">
        <v>44225</v>
      </c>
      <c r="DN26" s="184" t="s">
        <v>3010</v>
      </c>
      <c r="DO26" s="181">
        <v>209000</v>
      </c>
      <c r="DP26" s="184" t="s">
        <v>3008</v>
      </c>
      <c r="DQ26" s="184" t="s">
        <v>59</v>
      </c>
      <c r="DR26" s="184">
        <v>3</v>
      </c>
      <c r="DS26" s="184" t="s">
        <v>3009</v>
      </c>
      <c r="DT26" s="184" t="s">
        <v>3002</v>
      </c>
      <c r="DU26" s="185">
        <v>44225</v>
      </c>
      <c r="DV26" s="183" t="s">
        <v>3011</v>
      </c>
      <c r="DW26" s="173">
        <v>416000</v>
      </c>
      <c r="DX26" s="177" t="s">
        <v>2998</v>
      </c>
      <c r="DY26" s="177" t="s">
        <v>59</v>
      </c>
      <c r="DZ26" s="177">
        <v>3</v>
      </c>
      <c r="EA26" s="177" t="s">
        <v>3000</v>
      </c>
      <c r="EB26" s="177" t="s">
        <v>3002</v>
      </c>
      <c r="EC26" s="174">
        <v>44225</v>
      </c>
      <c r="ED26" s="184" t="s">
        <v>3013</v>
      </c>
      <c r="EE26" s="181">
        <v>0</v>
      </c>
      <c r="EF26" s="184" t="s">
        <v>14</v>
      </c>
      <c r="EG26" s="184" t="s">
        <v>59</v>
      </c>
      <c r="EH26" s="184">
        <v>3</v>
      </c>
      <c r="EI26" s="184" t="s">
        <v>3012</v>
      </c>
      <c r="EJ26" s="184" t="s">
        <v>14</v>
      </c>
      <c r="EK26" s="185">
        <v>44225</v>
      </c>
      <c r="EL26" s="183" t="s">
        <v>3014</v>
      </c>
      <c r="EM26" s="173">
        <v>0</v>
      </c>
      <c r="EN26" s="177" t="s">
        <v>14</v>
      </c>
      <c r="EO26" s="177" t="s">
        <v>59</v>
      </c>
      <c r="EP26" s="177">
        <v>3</v>
      </c>
      <c r="EQ26" s="177" t="s">
        <v>3012</v>
      </c>
      <c r="ER26" s="177" t="s">
        <v>14</v>
      </c>
      <c r="ES26" s="174">
        <v>44225</v>
      </c>
      <c r="ET26" s="184" t="s">
        <v>2026</v>
      </c>
      <c r="EU26" s="184">
        <v>1</v>
      </c>
      <c r="EV26" s="184" t="s">
        <v>2023</v>
      </c>
      <c r="EW26" s="184" t="s">
        <v>21</v>
      </c>
      <c r="EX26" s="184">
        <v>2</v>
      </c>
      <c r="EY26" s="184" t="s">
        <v>2025</v>
      </c>
      <c r="EZ26" s="184" t="s">
        <v>2024</v>
      </c>
      <c r="FA26" s="185">
        <v>44012</v>
      </c>
      <c r="FB26" s="183" t="s">
        <v>473</v>
      </c>
      <c r="FC26" s="177">
        <v>2</v>
      </c>
      <c r="FD26" s="177">
        <v>0</v>
      </c>
      <c r="FE26" s="177" t="s">
        <v>21</v>
      </c>
      <c r="FF26" s="177">
        <v>2</v>
      </c>
      <c r="FG26" s="177" t="s">
        <v>472</v>
      </c>
      <c r="FH26" s="177">
        <v>0</v>
      </c>
      <c r="FI26" s="174">
        <v>43510</v>
      </c>
      <c r="FJ26" s="183" t="s">
        <v>474</v>
      </c>
      <c r="FK26" s="184" t="s">
        <v>14</v>
      </c>
      <c r="FL26" s="184">
        <v>0</v>
      </c>
      <c r="FM26" s="184" t="s">
        <v>21</v>
      </c>
      <c r="FN26" s="184">
        <v>2</v>
      </c>
      <c r="FO26" s="184">
        <v>0</v>
      </c>
      <c r="FP26" s="181">
        <v>0</v>
      </c>
      <c r="FQ26" s="182">
        <v>43510</v>
      </c>
      <c r="FR26" s="183" t="s">
        <v>1190</v>
      </c>
      <c r="FS26" s="177">
        <v>0</v>
      </c>
      <c r="FT26" s="177">
        <v>0</v>
      </c>
      <c r="FU26" s="177" t="s">
        <v>21</v>
      </c>
      <c r="FV26" s="177">
        <v>2</v>
      </c>
      <c r="FW26" s="177">
        <v>0</v>
      </c>
      <c r="FX26" s="177">
        <v>0</v>
      </c>
      <c r="FY26" s="174">
        <v>43644</v>
      </c>
      <c r="FZ26" s="184" t="s">
        <v>3770</v>
      </c>
      <c r="GA26" s="184">
        <v>0</v>
      </c>
      <c r="GB26" s="184" t="s">
        <v>3571</v>
      </c>
      <c r="GC26" s="184" t="s">
        <v>21</v>
      </c>
      <c r="GD26" s="184">
        <v>2</v>
      </c>
      <c r="GE26" s="184" t="s">
        <v>14</v>
      </c>
      <c r="GF26" s="184" t="s">
        <v>14</v>
      </c>
      <c r="GG26" s="185">
        <v>44348</v>
      </c>
      <c r="GH26" s="183" t="s">
        <v>3776</v>
      </c>
      <c r="GI26" s="177">
        <v>0</v>
      </c>
      <c r="GJ26" s="177" t="s">
        <v>3571</v>
      </c>
      <c r="GK26" s="177" t="s">
        <v>21</v>
      </c>
      <c r="GL26" s="177">
        <v>2</v>
      </c>
      <c r="GM26" s="177" t="s">
        <v>14</v>
      </c>
      <c r="GN26" s="177" t="s">
        <v>14</v>
      </c>
      <c r="GO26" s="174">
        <v>44348</v>
      </c>
      <c r="GP26" s="184" t="s">
        <v>3771</v>
      </c>
      <c r="GQ26" s="184">
        <v>0</v>
      </c>
      <c r="GR26" s="184" t="s">
        <v>3571</v>
      </c>
      <c r="GS26" s="184" t="s">
        <v>21</v>
      </c>
      <c r="GT26" s="184">
        <v>2</v>
      </c>
      <c r="GU26" s="184" t="s">
        <v>14</v>
      </c>
      <c r="GV26" s="184" t="s">
        <v>14</v>
      </c>
      <c r="GW26" s="185">
        <v>44348</v>
      </c>
      <c r="GX26" s="183" t="s">
        <v>3777</v>
      </c>
      <c r="GY26" s="177">
        <v>0</v>
      </c>
      <c r="GZ26" s="177" t="s">
        <v>3571</v>
      </c>
      <c r="HA26" s="177" t="s">
        <v>21</v>
      </c>
      <c r="HB26" s="177">
        <v>2</v>
      </c>
      <c r="HC26" s="177" t="s">
        <v>14</v>
      </c>
      <c r="HD26" s="177" t="s">
        <v>14</v>
      </c>
      <c r="HE26" s="174">
        <v>44348</v>
      </c>
      <c r="HF26" s="184" t="s">
        <v>3769</v>
      </c>
      <c r="HG26" s="184">
        <v>0</v>
      </c>
      <c r="HH26" s="184" t="s">
        <v>3571</v>
      </c>
      <c r="HI26" s="184" t="s">
        <v>21</v>
      </c>
      <c r="HJ26" s="184">
        <v>2</v>
      </c>
      <c r="HK26" s="184" t="s">
        <v>14</v>
      </c>
      <c r="HL26" s="184" t="s">
        <v>14</v>
      </c>
      <c r="HM26" s="185">
        <v>44348</v>
      </c>
      <c r="HN26" s="183" t="s">
        <v>3775</v>
      </c>
      <c r="HO26" s="177">
        <v>2</v>
      </c>
      <c r="HP26" s="177" t="s">
        <v>3571</v>
      </c>
      <c r="HQ26" s="177" t="s">
        <v>21</v>
      </c>
      <c r="HR26" s="177">
        <v>2</v>
      </c>
      <c r="HS26" s="177" t="s">
        <v>14</v>
      </c>
      <c r="HT26" s="177" t="s">
        <v>14</v>
      </c>
      <c r="HU26" s="174">
        <v>44348</v>
      </c>
      <c r="HV26" s="184" t="s">
        <v>3772</v>
      </c>
      <c r="HW26" s="184">
        <v>0</v>
      </c>
      <c r="HX26" s="184" t="s">
        <v>3571</v>
      </c>
      <c r="HY26" s="184" t="s">
        <v>21</v>
      </c>
      <c r="HZ26" s="184">
        <v>2</v>
      </c>
      <c r="IA26" s="184" t="s">
        <v>14</v>
      </c>
      <c r="IB26" s="184" t="s">
        <v>14</v>
      </c>
      <c r="IC26" s="185">
        <v>44348</v>
      </c>
      <c r="ID26" s="183" t="s">
        <v>3774</v>
      </c>
      <c r="IE26" s="177">
        <v>1</v>
      </c>
      <c r="IF26" s="177" t="s">
        <v>3571</v>
      </c>
      <c r="IG26" s="177" t="s">
        <v>21</v>
      </c>
      <c r="IH26" s="177">
        <v>2</v>
      </c>
      <c r="II26" s="177" t="s">
        <v>14</v>
      </c>
      <c r="IJ26" s="177" t="s">
        <v>14</v>
      </c>
      <c r="IK26" s="174">
        <v>44348</v>
      </c>
      <c r="IL26" s="184" t="s">
        <v>3773</v>
      </c>
      <c r="IM26" s="184">
        <v>1</v>
      </c>
      <c r="IN26" s="184" t="s">
        <v>3571</v>
      </c>
      <c r="IO26" s="184" t="s">
        <v>21</v>
      </c>
      <c r="IP26" s="184">
        <v>2</v>
      </c>
      <c r="IQ26" s="184" t="s">
        <v>14</v>
      </c>
      <c r="IR26" s="184" t="s">
        <v>14</v>
      </c>
      <c r="IS26" s="185">
        <v>44348</v>
      </c>
    </row>
    <row r="27" spans="1:253" s="179" customFormat="1" ht="12.75" customHeight="1" x14ac:dyDescent="0.25">
      <c r="A27" s="179" t="s">
        <v>245</v>
      </c>
      <c r="B27" s="179" t="s">
        <v>7471</v>
      </c>
      <c r="C27" s="179" t="s">
        <v>246</v>
      </c>
      <c r="D27" s="179" t="s">
        <v>247</v>
      </c>
      <c r="E27" s="179" t="s">
        <v>6979</v>
      </c>
      <c r="F27" s="179" t="s">
        <v>1861</v>
      </c>
      <c r="G27" s="172">
        <v>100388000</v>
      </c>
      <c r="H27" s="173" t="s">
        <v>1858</v>
      </c>
      <c r="I27" s="173" t="s">
        <v>21</v>
      </c>
      <c r="J27" s="173">
        <v>2</v>
      </c>
      <c r="K27" s="173" t="s">
        <v>1860</v>
      </c>
      <c r="L27" s="173" t="s">
        <v>1859</v>
      </c>
      <c r="M27" s="174">
        <v>43950</v>
      </c>
      <c r="N27" s="183" t="s">
        <v>1857</v>
      </c>
      <c r="O27" s="175">
        <v>91071.77</v>
      </c>
      <c r="P27" s="175" t="s">
        <v>1854</v>
      </c>
      <c r="Q27" s="175" t="s">
        <v>21</v>
      </c>
      <c r="R27" s="175">
        <v>2</v>
      </c>
      <c r="S27" s="175" t="s">
        <v>1856</v>
      </c>
      <c r="T27" s="175" t="s">
        <v>1855</v>
      </c>
      <c r="U27" s="176">
        <v>43950</v>
      </c>
      <c r="V27" s="183" t="s">
        <v>3479</v>
      </c>
      <c r="W27" s="173">
        <v>23300000</v>
      </c>
      <c r="X27" s="173" t="s">
        <v>3476</v>
      </c>
      <c r="Y27" s="173" t="s">
        <v>59</v>
      </c>
      <c r="Z27" s="173">
        <v>3</v>
      </c>
      <c r="AA27" s="173" t="s">
        <v>3478</v>
      </c>
      <c r="AB27" s="173" t="s">
        <v>3477</v>
      </c>
      <c r="AC27" s="174">
        <v>44285</v>
      </c>
      <c r="AD27" s="183" t="s">
        <v>5362</v>
      </c>
      <c r="AE27" s="181">
        <v>1439000</v>
      </c>
      <c r="AF27" s="181" t="s">
        <v>5359</v>
      </c>
      <c r="AG27" s="181" t="s">
        <v>59</v>
      </c>
      <c r="AH27" s="181">
        <v>3</v>
      </c>
      <c r="AI27" s="181" t="s">
        <v>5361</v>
      </c>
      <c r="AJ27" s="181" t="s">
        <v>5360</v>
      </c>
      <c r="AK27" s="182">
        <v>44411</v>
      </c>
      <c r="AL27" s="183" t="s">
        <v>4936</v>
      </c>
      <c r="AM27" s="173">
        <v>503000</v>
      </c>
      <c r="AN27" s="173" t="s">
        <v>4933</v>
      </c>
      <c r="AO27" s="173" t="s">
        <v>59</v>
      </c>
      <c r="AP27" s="173">
        <v>3</v>
      </c>
      <c r="AQ27" s="173" t="s">
        <v>4935</v>
      </c>
      <c r="AR27" s="173" t="s">
        <v>4934</v>
      </c>
      <c r="AS27" s="174">
        <v>44375</v>
      </c>
      <c r="AT27" s="184" t="s">
        <v>1853</v>
      </c>
      <c r="AU27" s="181" t="s">
        <v>14</v>
      </c>
      <c r="AV27" s="181" t="s">
        <v>14</v>
      </c>
      <c r="AW27" s="181" t="s">
        <v>14</v>
      </c>
      <c r="AX27" s="181" t="s">
        <v>14</v>
      </c>
      <c r="AY27" s="181" t="s">
        <v>200</v>
      </c>
      <c r="AZ27" s="181" t="s">
        <v>14</v>
      </c>
      <c r="BA27" s="182">
        <v>43950</v>
      </c>
      <c r="BB27" s="183" t="s">
        <v>1852</v>
      </c>
      <c r="BC27" s="173" t="s">
        <v>14</v>
      </c>
      <c r="BD27" s="173" t="s">
        <v>14</v>
      </c>
      <c r="BE27" s="173" t="s">
        <v>14</v>
      </c>
      <c r="BF27" s="173" t="s">
        <v>14</v>
      </c>
      <c r="BG27" s="173" t="s">
        <v>200</v>
      </c>
      <c r="BH27" s="173" t="s">
        <v>14</v>
      </c>
      <c r="BI27" s="174">
        <v>43950</v>
      </c>
      <c r="BJ27" s="184" t="s">
        <v>5369</v>
      </c>
      <c r="BK27" s="184">
        <v>0</v>
      </c>
      <c r="BL27" s="184" t="s">
        <v>5365</v>
      </c>
      <c r="BM27" s="184" t="s">
        <v>21</v>
      </c>
      <c r="BN27" s="184">
        <v>2</v>
      </c>
      <c r="BO27" s="184" t="s">
        <v>5368</v>
      </c>
      <c r="BP27" s="181" t="s">
        <v>2112</v>
      </c>
      <c r="BQ27" s="185">
        <v>44411</v>
      </c>
      <c r="BR27" s="183" t="s">
        <v>1849</v>
      </c>
      <c r="BS27" s="177" t="s">
        <v>14</v>
      </c>
      <c r="BT27" s="177" t="s">
        <v>14</v>
      </c>
      <c r="BU27" s="177" t="s">
        <v>14</v>
      </c>
      <c r="BV27" s="177" t="s">
        <v>14</v>
      </c>
      <c r="BW27" s="177" t="s">
        <v>200</v>
      </c>
      <c r="BX27" s="177" t="s">
        <v>14</v>
      </c>
      <c r="BY27" s="174">
        <v>43950</v>
      </c>
      <c r="BZ27" s="184" t="s">
        <v>1850</v>
      </c>
      <c r="CA27" s="184" t="s">
        <v>14</v>
      </c>
      <c r="CB27" s="184" t="s">
        <v>14</v>
      </c>
      <c r="CC27" s="184" t="s">
        <v>14</v>
      </c>
      <c r="CD27" s="184" t="s">
        <v>14</v>
      </c>
      <c r="CE27" s="184" t="s">
        <v>200</v>
      </c>
      <c r="CF27" s="184" t="s">
        <v>14</v>
      </c>
      <c r="CG27" s="185">
        <v>43950</v>
      </c>
      <c r="CH27" s="183" t="s">
        <v>7797</v>
      </c>
      <c r="CI27" s="184" t="e">
        <v>#N/A</v>
      </c>
      <c r="CJ27" s="184" t="e">
        <v>#N/A</v>
      </c>
      <c r="CK27" s="184" t="e">
        <v>#N/A</v>
      </c>
      <c r="CL27" s="184" t="e">
        <v>#N/A</v>
      </c>
      <c r="CM27" s="184" t="e">
        <v>#N/A</v>
      </c>
      <c r="CN27" s="184" t="e">
        <v>#N/A</v>
      </c>
      <c r="CO27" s="186" t="e">
        <v>#N/A</v>
      </c>
      <c r="CP27" s="184" t="s">
        <v>1851</v>
      </c>
      <c r="CQ27" s="177" t="s">
        <v>14</v>
      </c>
      <c r="CR27" s="177" t="s">
        <v>14</v>
      </c>
      <c r="CS27" s="177" t="s">
        <v>14</v>
      </c>
      <c r="CT27" s="177" t="s">
        <v>14</v>
      </c>
      <c r="CU27" s="177" t="s">
        <v>200</v>
      </c>
      <c r="CV27" s="177" t="s">
        <v>14</v>
      </c>
      <c r="CW27" s="174">
        <v>43950</v>
      </c>
      <c r="CX27" s="184" t="s">
        <v>4938</v>
      </c>
      <c r="CY27" s="181">
        <v>503000</v>
      </c>
      <c r="CZ27" s="181" t="s">
        <v>4933</v>
      </c>
      <c r="DA27" s="181" t="s">
        <v>59</v>
      </c>
      <c r="DB27" s="181">
        <v>3</v>
      </c>
      <c r="DC27" s="181" t="s">
        <v>4937</v>
      </c>
      <c r="DD27" s="181" t="s">
        <v>4934</v>
      </c>
      <c r="DE27" s="187">
        <v>44375</v>
      </c>
      <c r="DF27" s="183" t="s">
        <v>5363</v>
      </c>
      <c r="DG27" s="173">
        <v>21861000</v>
      </c>
      <c r="DH27" s="177" t="s">
        <v>5359</v>
      </c>
      <c r="DI27" s="177" t="s">
        <v>59</v>
      </c>
      <c r="DJ27" s="177">
        <v>3</v>
      </c>
      <c r="DK27" s="177" t="s">
        <v>4937</v>
      </c>
      <c r="DL27" s="177" t="s">
        <v>5360</v>
      </c>
      <c r="DM27" s="174">
        <v>44411</v>
      </c>
      <c r="DN27" s="184" t="s">
        <v>5364</v>
      </c>
      <c r="DO27" s="181">
        <v>936000</v>
      </c>
      <c r="DP27" s="184" t="s">
        <v>5359</v>
      </c>
      <c r="DQ27" s="184" t="s">
        <v>59</v>
      </c>
      <c r="DR27" s="184">
        <v>3</v>
      </c>
      <c r="DS27" s="184" t="s">
        <v>4937</v>
      </c>
      <c r="DT27" s="184" t="s">
        <v>5360</v>
      </c>
      <c r="DU27" s="185">
        <v>44411</v>
      </c>
      <c r="DV27" s="183" t="s">
        <v>4939</v>
      </c>
      <c r="DW27" s="173">
        <v>165000</v>
      </c>
      <c r="DX27" s="177" t="s">
        <v>4933</v>
      </c>
      <c r="DY27" s="177" t="s">
        <v>59</v>
      </c>
      <c r="DZ27" s="177">
        <v>3</v>
      </c>
      <c r="EA27" s="177" t="s">
        <v>4937</v>
      </c>
      <c r="EB27" s="177" t="s">
        <v>4934</v>
      </c>
      <c r="EC27" s="174">
        <v>44375</v>
      </c>
      <c r="ED27" s="184" t="s">
        <v>4940</v>
      </c>
      <c r="EE27" s="181">
        <v>338000</v>
      </c>
      <c r="EF27" s="184" t="s">
        <v>4933</v>
      </c>
      <c r="EG27" s="184" t="s">
        <v>59</v>
      </c>
      <c r="EH27" s="184">
        <v>3</v>
      </c>
      <c r="EI27" s="184" t="s">
        <v>4937</v>
      </c>
      <c r="EJ27" s="184" t="s">
        <v>4934</v>
      </c>
      <c r="EK27" s="185">
        <v>44375</v>
      </c>
      <c r="EL27" s="183" t="s">
        <v>4941</v>
      </c>
      <c r="EM27" s="173">
        <v>0</v>
      </c>
      <c r="EN27" s="177" t="s">
        <v>4933</v>
      </c>
      <c r="EO27" s="177" t="s">
        <v>59</v>
      </c>
      <c r="EP27" s="177">
        <v>3</v>
      </c>
      <c r="EQ27" s="177" t="s">
        <v>4937</v>
      </c>
      <c r="ER27" s="177" t="s">
        <v>4934</v>
      </c>
      <c r="ES27" s="174">
        <v>44375</v>
      </c>
      <c r="ET27" s="184" t="s">
        <v>5367</v>
      </c>
      <c r="EU27" s="184">
        <v>132</v>
      </c>
      <c r="EV27" s="184" t="s">
        <v>5365</v>
      </c>
      <c r="EW27" s="184" t="s">
        <v>21</v>
      </c>
      <c r="EX27" s="184">
        <v>2</v>
      </c>
      <c r="EY27" s="184" t="s">
        <v>5366</v>
      </c>
      <c r="EZ27" s="184" t="s">
        <v>2112</v>
      </c>
      <c r="FA27" s="185">
        <v>44411</v>
      </c>
      <c r="FB27" s="183" t="s">
        <v>249</v>
      </c>
      <c r="FC27" s="177">
        <v>2</v>
      </c>
      <c r="FD27" s="177">
        <v>0</v>
      </c>
      <c r="FE27" s="177" t="s">
        <v>21</v>
      </c>
      <c r="FF27" s="177">
        <v>2</v>
      </c>
      <c r="FG27" s="177" t="s">
        <v>248</v>
      </c>
      <c r="FH27" s="177">
        <v>0</v>
      </c>
      <c r="FI27" s="174">
        <v>43507</v>
      </c>
      <c r="FJ27" s="183" t="s">
        <v>250</v>
      </c>
      <c r="FK27" s="184" t="s">
        <v>14</v>
      </c>
      <c r="FL27" s="184">
        <v>0</v>
      </c>
      <c r="FM27" s="184" t="s">
        <v>14</v>
      </c>
      <c r="FN27" s="184" t="s">
        <v>14</v>
      </c>
      <c r="FO27" s="184">
        <v>0</v>
      </c>
      <c r="FP27" s="181">
        <v>0</v>
      </c>
      <c r="FQ27" s="182">
        <v>43507</v>
      </c>
      <c r="FR27" s="183" t="s">
        <v>251</v>
      </c>
      <c r="FS27" s="177" t="s">
        <v>14</v>
      </c>
      <c r="FT27" s="177">
        <v>0</v>
      </c>
      <c r="FU27" s="177" t="s">
        <v>14</v>
      </c>
      <c r="FV27" s="177" t="s">
        <v>14</v>
      </c>
      <c r="FW27" s="177">
        <v>0</v>
      </c>
      <c r="FX27" s="177">
        <v>0</v>
      </c>
      <c r="FY27" s="174">
        <v>43507</v>
      </c>
      <c r="FZ27" s="184" t="s">
        <v>3707</v>
      </c>
      <c r="GA27" s="184">
        <v>0</v>
      </c>
      <c r="GB27" s="184" t="s">
        <v>3571</v>
      </c>
      <c r="GC27" s="184" t="s">
        <v>21</v>
      </c>
      <c r="GD27" s="184">
        <v>2</v>
      </c>
      <c r="GE27" s="184" t="s">
        <v>14</v>
      </c>
      <c r="GF27" s="184" t="s">
        <v>14</v>
      </c>
      <c r="GG27" s="185">
        <v>44347</v>
      </c>
      <c r="GH27" s="183" t="s">
        <v>3713</v>
      </c>
      <c r="GI27" s="177">
        <v>0</v>
      </c>
      <c r="GJ27" s="177" t="s">
        <v>3571</v>
      </c>
      <c r="GK27" s="177" t="s">
        <v>21</v>
      </c>
      <c r="GL27" s="177">
        <v>2</v>
      </c>
      <c r="GM27" s="177" t="s">
        <v>14</v>
      </c>
      <c r="GN27" s="177" t="s">
        <v>14</v>
      </c>
      <c r="GO27" s="174">
        <v>44347</v>
      </c>
      <c r="GP27" s="184" t="s">
        <v>3708</v>
      </c>
      <c r="GQ27" s="184">
        <v>0</v>
      </c>
      <c r="GR27" s="184" t="s">
        <v>3571</v>
      </c>
      <c r="GS27" s="184" t="s">
        <v>21</v>
      </c>
      <c r="GT27" s="184">
        <v>2</v>
      </c>
      <c r="GU27" s="184" t="s">
        <v>14</v>
      </c>
      <c r="GV27" s="184" t="s">
        <v>14</v>
      </c>
      <c r="GW27" s="185">
        <v>44347</v>
      </c>
      <c r="GX27" s="183" t="s">
        <v>3714</v>
      </c>
      <c r="GY27" s="177">
        <v>0</v>
      </c>
      <c r="GZ27" s="177" t="s">
        <v>3571</v>
      </c>
      <c r="HA27" s="177" t="s">
        <v>21</v>
      </c>
      <c r="HB27" s="177">
        <v>2</v>
      </c>
      <c r="HC27" s="177" t="s">
        <v>14</v>
      </c>
      <c r="HD27" s="177" t="s">
        <v>14</v>
      </c>
      <c r="HE27" s="174">
        <v>44347</v>
      </c>
      <c r="HF27" s="184" t="s">
        <v>3706</v>
      </c>
      <c r="HG27" s="184">
        <v>0</v>
      </c>
      <c r="HH27" s="184" t="s">
        <v>3571</v>
      </c>
      <c r="HI27" s="184" t="s">
        <v>21</v>
      </c>
      <c r="HJ27" s="184">
        <v>2</v>
      </c>
      <c r="HK27" s="184" t="s">
        <v>14</v>
      </c>
      <c r="HL27" s="184" t="s">
        <v>14</v>
      </c>
      <c r="HM27" s="185">
        <v>44347</v>
      </c>
      <c r="HN27" s="183" t="s">
        <v>3712</v>
      </c>
      <c r="HO27" s="177">
        <v>1</v>
      </c>
      <c r="HP27" s="177" t="s">
        <v>3571</v>
      </c>
      <c r="HQ27" s="177" t="s">
        <v>21</v>
      </c>
      <c r="HR27" s="177">
        <v>2</v>
      </c>
      <c r="HS27" s="177" t="s">
        <v>14</v>
      </c>
      <c r="HT27" s="177" t="s">
        <v>14</v>
      </c>
      <c r="HU27" s="174">
        <v>44347</v>
      </c>
      <c r="HV27" s="184" t="s">
        <v>3709</v>
      </c>
      <c r="HW27" s="184">
        <v>0</v>
      </c>
      <c r="HX27" s="184" t="s">
        <v>3571</v>
      </c>
      <c r="HY27" s="184" t="s">
        <v>21</v>
      </c>
      <c r="HZ27" s="184">
        <v>2</v>
      </c>
      <c r="IA27" s="184" t="s">
        <v>14</v>
      </c>
      <c r="IB27" s="184" t="s">
        <v>14</v>
      </c>
      <c r="IC27" s="185">
        <v>44347</v>
      </c>
      <c r="ID27" s="183" t="s">
        <v>3711</v>
      </c>
      <c r="IE27" s="177">
        <v>1</v>
      </c>
      <c r="IF27" s="177" t="s">
        <v>3571</v>
      </c>
      <c r="IG27" s="177" t="s">
        <v>21</v>
      </c>
      <c r="IH27" s="177">
        <v>2</v>
      </c>
      <c r="II27" s="177" t="s">
        <v>14</v>
      </c>
      <c r="IJ27" s="177" t="s">
        <v>14</v>
      </c>
      <c r="IK27" s="174">
        <v>44347</v>
      </c>
      <c r="IL27" s="184" t="s">
        <v>3710</v>
      </c>
      <c r="IM27" s="184">
        <v>0</v>
      </c>
      <c r="IN27" s="184" t="s">
        <v>3571</v>
      </c>
      <c r="IO27" s="184" t="s">
        <v>21</v>
      </c>
      <c r="IP27" s="184">
        <v>2</v>
      </c>
      <c r="IQ27" s="184" t="s">
        <v>14</v>
      </c>
      <c r="IR27" s="184" t="s">
        <v>14</v>
      </c>
      <c r="IS27" s="185">
        <v>44347</v>
      </c>
    </row>
    <row r="28" spans="1:253" s="179" customFormat="1" ht="12.75" customHeight="1" x14ac:dyDescent="0.25">
      <c r="A28" s="179" t="s">
        <v>355</v>
      </c>
      <c r="B28" s="179" t="s">
        <v>7458</v>
      </c>
      <c r="C28" s="179" t="s">
        <v>356</v>
      </c>
      <c r="D28" s="179" t="s">
        <v>357</v>
      </c>
      <c r="E28" s="179" t="s">
        <v>6980</v>
      </c>
      <c r="F28" s="179" t="s">
        <v>1427</v>
      </c>
      <c r="G28" s="172">
        <v>3227000</v>
      </c>
      <c r="H28" s="173" t="s">
        <v>1422</v>
      </c>
      <c r="I28" s="173" t="s">
        <v>21</v>
      </c>
      <c r="J28" s="173">
        <v>2</v>
      </c>
      <c r="K28" s="173" t="s">
        <v>1426</v>
      </c>
      <c r="L28" s="173" t="s">
        <v>1423</v>
      </c>
      <c r="M28" s="174">
        <v>43790</v>
      </c>
      <c r="N28" s="183" t="s">
        <v>2245</v>
      </c>
      <c r="O28" s="175">
        <v>101000</v>
      </c>
      <c r="P28" s="175" t="s">
        <v>2131</v>
      </c>
      <c r="Q28" s="175" t="s">
        <v>21</v>
      </c>
      <c r="R28" s="175">
        <v>2</v>
      </c>
      <c r="S28" s="175" t="s">
        <v>2244</v>
      </c>
      <c r="T28" s="175" t="s">
        <v>2243</v>
      </c>
      <c r="U28" s="176">
        <v>44111</v>
      </c>
      <c r="V28" s="183" t="s">
        <v>1425</v>
      </c>
      <c r="W28" s="173">
        <v>3227000</v>
      </c>
      <c r="X28" s="173" t="s">
        <v>1422</v>
      </c>
      <c r="Y28" s="173" t="s">
        <v>21</v>
      </c>
      <c r="Z28" s="173">
        <v>2</v>
      </c>
      <c r="AA28" s="173" t="s">
        <v>1424</v>
      </c>
      <c r="AB28" s="173" t="s">
        <v>1423</v>
      </c>
      <c r="AC28" s="174">
        <v>43790</v>
      </c>
      <c r="AD28" s="183" t="s">
        <v>3030</v>
      </c>
      <c r="AE28" s="181">
        <v>2582000</v>
      </c>
      <c r="AF28" s="181" t="s">
        <v>3027</v>
      </c>
      <c r="AG28" s="181" t="s">
        <v>59</v>
      </c>
      <c r="AH28" s="181">
        <v>3</v>
      </c>
      <c r="AI28" s="181" t="s">
        <v>3029</v>
      </c>
      <c r="AJ28" s="181" t="s">
        <v>3028</v>
      </c>
      <c r="AK28" s="182">
        <v>44225</v>
      </c>
      <c r="AL28" s="183" t="s">
        <v>3034</v>
      </c>
      <c r="AM28" s="173">
        <v>314000</v>
      </c>
      <c r="AN28" s="173" t="s">
        <v>3031</v>
      </c>
      <c r="AO28" s="173" t="s">
        <v>59</v>
      </c>
      <c r="AP28" s="173">
        <v>3</v>
      </c>
      <c r="AQ28" s="173" t="s">
        <v>3033</v>
      </c>
      <c r="AR28" s="173" t="s">
        <v>3032</v>
      </c>
      <c r="AS28" s="174">
        <v>44225</v>
      </c>
      <c r="AT28" s="184" t="s">
        <v>364</v>
      </c>
      <c r="AU28" s="181" t="s">
        <v>14</v>
      </c>
      <c r="AV28" s="181">
        <v>0</v>
      </c>
      <c r="AW28" s="181" t="s">
        <v>21</v>
      </c>
      <c r="AX28" s="181">
        <v>2</v>
      </c>
      <c r="AY28" s="181" t="s">
        <v>358</v>
      </c>
      <c r="AZ28" s="181">
        <v>0</v>
      </c>
      <c r="BA28" s="182">
        <v>43509</v>
      </c>
      <c r="BB28" s="183" t="s">
        <v>363</v>
      </c>
      <c r="BC28" s="173" t="s">
        <v>14</v>
      </c>
      <c r="BD28" s="173">
        <v>0</v>
      </c>
      <c r="BE28" s="173" t="s">
        <v>21</v>
      </c>
      <c r="BF28" s="173">
        <v>2</v>
      </c>
      <c r="BG28" s="173" t="s">
        <v>358</v>
      </c>
      <c r="BH28" s="173">
        <v>0</v>
      </c>
      <c r="BI28" s="174">
        <v>43509</v>
      </c>
      <c r="BJ28" s="184" t="s">
        <v>3037</v>
      </c>
      <c r="BK28" s="184">
        <v>0</v>
      </c>
      <c r="BL28" s="184" t="s">
        <v>3035</v>
      </c>
      <c r="BM28" s="184" t="s">
        <v>59</v>
      </c>
      <c r="BN28" s="184">
        <v>3</v>
      </c>
      <c r="BO28" s="184" t="s">
        <v>3036</v>
      </c>
      <c r="BP28" s="181" t="s">
        <v>712</v>
      </c>
      <c r="BQ28" s="185">
        <v>44225</v>
      </c>
      <c r="BR28" s="183" t="s">
        <v>359</v>
      </c>
      <c r="BS28" s="177" t="s">
        <v>14</v>
      </c>
      <c r="BT28" s="177">
        <v>0</v>
      </c>
      <c r="BU28" s="177" t="s">
        <v>21</v>
      </c>
      <c r="BV28" s="177">
        <v>2</v>
      </c>
      <c r="BW28" s="177" t="s">
        <v>358</v>
      </c>
      <c r="BX28" s="177">
        <v>0</v>
      </c>
      <c r="BY28" s="174">
        <v>43509</v>
      </c>
      <c r="BZ28" s="184" t="s">
        <v>360</v>
      </c>
      <c r="CA28" s="184" t="s">
        <v>14</v>
      </c>
      <c r="CB28" s="184">
        <v>0</v>
      </c>
      <c r="CC28" s="184" t="s">
        <v>14</v>
      </c>
      <c r="CD28" s="184" t="s">
        <v>14</v>
      </c>
      <c r="CE28" s="184" t="s">
        <v>358</v>
      </c>
      <c r="CF28" s="184">
        <v>0</v>
      </c>
      <c r="CG28" s="185">
        <v>43509</v>
      </c>
      <c r="CH28" s="183" t="s">
        <v>7798</v>
      </c>
      <c r="CI28" s="184" t="e">
        <v>#N/A</v>
      </c>
      <c r="CJ28" s="184" t="e">
        <v>#N/A</v>
      </c>
      <c r="CK28" s="184" t="e">
        <v>#N/A</v>
      </c>
      <c r="CL28" s="184" t="e">
        <v>#N/A</v>
      </c>
      <c r="CM28" s="184" t="e">
        <v>#N/A</v>
      </c>
      <c r="CN28" s="184" t="e">
        <v>#N/A</v>
      </c>
      <c r="CO28" s="186" t="e">
        <v>#N/A</v>
      </c>
      <c r="CP28" s="184" t="s">
        <v>1421</v>
      </c>
      <c r="CQ28" s="177" t="s">
        <v>14</v>
      </c>
      <c r="CR28" s="177" t="s">
        <v>14</v>
      </c>
      <c r="CS28" s="177" t="s">
        <v>14</v>
      </c>
      <c r="CT28" s="177" t="s">
        <v>14</v>
      </c>
      <c r="CU28" s="177" t="s">
        <v>1420</v>
      </c>
      <c r="CV28" s="177" t="s">
        <v>14</v>
      </c>
      <c r="CW28" s="174">
        <v>43790</v>
      </c>
      <c r="CX28" s="184" t="s">
        <v>2382</v>
      </c>
      <c r="CY28" s="181">
        <v>2582000</v>
      </c>
      <c r="CZ28" s="181" t="s">
        <v>2373</v>
      </c>
      <c r="DA28" s="181" t="s">
        <v>59</v>
      </c>
      <c r="DB28" s="181">
        <v>3</v>
      </c>
      <c r="DC28" s="181" t="s">
        <v>2375</v>
      </c>
      <c r="DD28" s="181" t="s">
        <v>2374</v>
      </c>
      <c r="DE28" s="187">
        <v>44164</v>
      </c>
      <c r="DF28" s="183" t="s">
        <v>2380</v>
      </c>
      <c r="DG28" s="173">
        <v>645000</v>
      </c>
      <c r="DH28" s="177" t="s">
        <v>2377</v>
      </c>
      <c r="DI28" s="177" t="s">
        <v>59</v>
      </c>
      <c r="DJ28" s="177">
        <v>3</v>
      </c>
      <c r="DK28" s="177" t="s">
        <v>2379</v>
      </c>
      <c r="DL28" s="177" t="s">
        <v>2378</v>
      </c>
      <c r="DM28" s="174">
        <v>44164</v>
      </c>
      <c r="DN28" s="184" t="s">
        <v>2384</v>
      </c>
      <c r="DO28" s="181">
        <v>0</v>
      </c>
      <c r="DP28" s="184" t="s">
        <v>2373</v>
      </c>
      <c r="DQ28" s="184" t="s">
        <v>59</v>
      </c>
      <c r="DR28" s="184">
        <v>3</v>
      </c>
      <c r="DS28" s="184" t="s">
        <v>2375</v>
      </c>
      <c r="DT28" s="184" t="s">
        <v>2374</v>
      </c>
      <c r="DU28" s="185">
        <v>44164</v>
      </c>
      <c r="DV28" s="183" t="s">
        <v>2381</v>
      </c>
      <c r="DW28" s="173">
        <v>2582000</v>
      </c>
      <c r="DX28" s="177" t="s">
        <v>2373</v>
      </c>
      <c r="DY28" s="177" t="s">
        <v>59</v>
      </c>
      <c r="DZ28" s="177">
        <v>3</v>
      </c>
      <c r="EA28" s="177" t="s">
        <v>2375</v>
      </c>
      <c r="EB28" s="177" t="s">
        <v>2374</v>
      </c>
      <c r="EC28" s="174">
        <v>44164</v>
      </c>
      <c r="ED28" s="184" t="s">
        <v>2383</v>
      </c>
      <c r="EE28" s="181">
        <v>0</v>
      </c>
      <c r="EF28" s="184" t="s">
        <v>2373</v>
      </c>
      <c r="EG28" s="184" t="s">
        <v>59</v>
      </c>
      <c r="EH28" s="184">
        <v>3</v>
      </c>
      <c r="EI28" s="184" t="s">
        <v>2375</v>
      </c>
      <c r="EJ28" s="184" t="s">
        <v>2374</v>
      </c>
      <c r="EK28" s="185">
        <v>44164</v>
      </c>
      <c r="EL28" s="183" t="s">
        <v>2376</v>
      </c>
      <c r="EM28" s="173">
        <v>0</v>
      </c>
      <c r="EN28" s="177" t="s">
        <v>2373</v>
      </c>
      <c r="EO28" s="177" t="s">
        <v>59</v>
      </c>
      <c r="EP28" s="177">
        <v>3</v>
      </c>
      <c r="EQ28" s="177" t="s">
        <v>2375</v>
      </c>
      <c r="ER28" s="177" t="s">
        <v>2374</v>
      </c>
      <c r="ES28" s="174">
        <v>44164</v>
      </c>
      <c r="ET28" s="184" t="s">
        <v>3038</v>
      </c>
      <c r="EU28" s="184">
        <v>0</v>
      </c>
      <c r="EV28" s="184" t="s">
        <v>3035</v>
      </c>
      <c r="EW28" s="184" t="s">
        <v>59</v>
      </c>
      <c r="EX28" s="184">
        <v>3</v>
      </c>
      <c r="EY28" s="184" t="s">
        <v>3036</v>
      </c>
      <c r="EZ28" s="184" t="s">
        <v>712</v>
      </c>
      <c r="FA28" s="185">
        <v>44225</v>
      </c>
      <c r="FB28" s="183" t="s">
        <v>362</v>
      </c>
      <c r="FC28" s="177">
        <v>5</v>
      </c>
      <c r="FD28" s="177">
        <v>0</v>
      </c>
      <c r="FE28" s="177" t="s">
        <v>21</v>
      </c>
      <c r="FF28" s="177">
        <v>2</v>
      </c>
      <c r="FG28" s="177" t="s">
        <v>361</v>
      </c>
      <c r="FH28" s="177">
        <v>0</v>
      </c>
      <c r="FI28" s="174">
        <v>43509</v>
      </c>
      <c r="FJ28" s="183" t="s">
        <v>365</v>
      </c>
      <c r="FK28" s="184" t="s">
        <v>14</v>
      </c>
      <c r="FL28" s="184">
        <v>0</v>
      </c>
      <c r="FM28" s="184" t="s">
        <v>21</v>
      </c>
      <c r="FN28" s="184">
        <v>2</v>
      </c>
      <c r="FO28" s="184" t="s">
        <v>358</v>
      </c>
      <c r="FP28" s="181">
        <v>0</v>
      </c>
      <c r="FQ28" s="182">
        <v>43509</v>
      </c>
      <c r="FR28" s="183" t="s">
        <v>366</v>
      </c>
      <c r="FS28" s="177" t="s">
        <v>14</v>
      </c>
      <c r="FT28" s="177">
        <v>0</v>
      </c>
      <c r="FU28" s="177" t="s">
        <v>21</v>
      </c>
      <c r="FV28" s="177">
        <v>2</v>
      </c>
      <c r="FW28" s="177" t="s">
        <v>358</v>
      </c>
      <c r="FX28" s="177">
        <v>0</v>
      </c>
      <c r="FY28" s="174">
        <v>43509</v>
      </c>
      <c r="FZ28" s="184" t="s">
        <v>3871</v>
      </c>
      <c r="GA28" s="184">
        <v>3</v>
      </c>
      <c r="GB28" s="184" t="s">
        <v>3571</v>
      </c>
      <c r="GC28" s="184" t="s">
        <v>21</v>
      </c>
      <c r="GD28" s="184">
        <v>2</v>
      </c>
      <c r="GE28" s="184" t="s">
        <v>14</v>
      </c>
      <c r="GF28" s="184" t="s">
        <v>14</v>
      </c>
      <c r="GG28" s="185">
        <v>44350</v>
      </c>
      <c r="GH28" s="183" t="s">
        <v>3877</v>
      </c>
      <c r="GI28" s="177">
        <v>1</v>
      </c>
      <c r="GJ28" s="177" t="s">
        <v>3571</v>
      </c>
      <c r="GK28" s="177" t="s">
        <v>21</v>
      </c>
      <c r="GL28" s="177">
        <v>2</v>
      </c>
      <c r="GM28" s="177" t="s">
        <v>14</v>
      </c>
      <c r="GN28" s="177" t="s">
        <v>14</v>
      </c>
      <c r="GO28" s="174">
        <v>44350</v>
      </c>
      <c r="GP28" s="184" t="s">
        <v>3872</v>
      </c>
      <c r="GQ28" s="184">
        <v>2</v>
      </c>
      <c r="GR28" s="184" t="s">
        <v>3571</v>
      </c>
      <c r="GS28" s="184" t="s">
        <v>21</v>
      </c>
      <c r="GT28" s="184">
        <v>2</v>
      </c>
      <c r="GU28" s="184" t="s">
        <v>14</v>
      </c>
      <c r="GV28" s="184" t="s">
        <v>14</v>
      </c>
      <c r="GW28" s="185">
        <v>44350</v>
      </c>
      <c r="GX28" s="183" t="s">
        <v>3878</v>
      </c>
      <c r="GY28" s="177">
        <v>0</v>
      </c>
      <c r="GZ28" s="177" t="s">
        <v>3571</v>
      </c>
      <c r="HA28" s="177" t="s">
        <v>21</v>
      </c>
      <c r="HB28" s="177">
        <v>2</v>
      </c>
      <c r="HC28" s="177" t="s">
        <v>14</v>
      </c>
      <c r="HD28" s="177" t="s">
        <v>14</v>
      </c>
      <c r="HE28" s="174">
        <v>44350</v>
      </c>
      <c r="HF28" s="184" t="s">
        <v>3870</v>
      </c>
      <c r="HG28" s="184">
        <v>3</v>
      </c>
      <c r="HH28" s="184" t="s">
        <v>3571</v>
      </c>
      <c r="HI28" s="184" t="s">
        <v>21</v>
      </c>
      <c r="HJ28" s="184">
        <v>2</v>
      </c>
      <c r="HK28" s="184" t="s">
        <v>14</v>
      </c>
      <c r="HL28" s="184" t="s">
        <v>14</v>
      </c>
      <c r="HM28" s="185">
        <v>44350</v>
      </c>
      <c r="HN28" s="183" t="s">
        <v>3876</v>
      </c>
      <c r="HO28" s="177">
        <v>0</v>
      </c>
      <c r="HP28" s="177" t="s">
        <v>3571</v>
      </c>
      <c r="HQ28" s="177" t="s">
        <v>21</v>
      </c>
      <c r="HR28" s="177">
        <v>2</v>
      </c>
      <c r="HS28" s="177" t="s">
        <v>14</v>
      </c>
      <c r="HT28" s="177" t="s">
        <v>14</v>
      </c>
      <c r="HU28" s="174">
        <v>44350</v>
      </c>
      <c r="HV28" s="184" t="s">
        <v>3873</v>
      </c>
      <c r="HW28" s="184">
        <v>0</v>
      </c>
      <c r="HX28" s="184" t="s">
        <v>3571</v>
      </c>
      <c r="HY28" s="184" t="s">
        <v>21</v>
      </c>
      <c r="HZ28" s="184">
        <v>2</v>
      </c>
      <c r="IA28" s="184" t="s">
        <v>14</v>
      </c>
      <c r="IB28" s="184" t="s">
        <v>14</v>
      </c>
      <c r="IC28" s="185">
        <v>44350</v>
      </c>
      <c r="ID28" s="183" t="s">
        <v>3875</v>
      </c>
      <c r="IE28" s="177">
        <v>2</v>
      </c>
      <c r="IF28" s="177" t="s">
        <v>3571</v>
      </c>
      <c r="IG28" s="177" t="s">
        <v>21</v>
      </c>
      <c r="IH28" s="177">
        <v>2</v>
      </c>
      <c r="II28" s="177" t="s">
        <v>14</v>
      </c>
      <c r="IJ28" s="177" t="s">
        <v>14</v>
      </c>
      <c r="IK28" s="174">
        <v>44350</v>
      </c>
      <c r="IL28" s="184" t="s">
        <v>3874</v>
      </c>
      <c r="IM28" s="184">
        <v>1</v>
      </c>
      <c r="IN28" s="184" t="s">
        <v>3571</v>
      </c>
      <c r="IO28" s="184" t="s">
        <v>21</v>
      </c>
      <c r="IP28" s="184">
        <v>2</v>
      </c>
      <c r="IQ28" s="184" t="s">
        <v>14</v>
      </c>
      <c r="IR28" s="184" t="s">
        <v>14</v>
      </c>
      <c r="IS28" s="185">
        <v>44350</v>
      </c>
    </row>
    <row r="29" spans="1:253" s="179" customFormat="1" ht="12.75" customHeight="1" x14ac:dyDescent="0.25">
      <c r="A29" s="179" t="s">
        <v>475</v>
      </c>
      <c r="B29" s="179" t="s">
        <v>7471</v>
      </c>
      <c r="C29" s="179" t="s">
        <v>476</v>
      </c>
      <c r="D29" s="179" t="s">
        <v>477</v>
      </c>
      <c r="E29" s="179" t="s">
        <v>6981</v>
      </c>
      <c r="F29" s="179" t="s">
        <v>2664</v>
      </c>
      <c r="G29" s="172">
        <v>47077000</v>
      </c>
      <c r="H29" s="173" t="s">
        <v>1684</v>
      </c>
      <c r="I29" s="173" t="s">
        <v>41</v>
      </c>
      <c r="J29" s="173">
        <v>1</v>
      </c>
      <c r="K29" s="173" t="s">
        <v>2663</v>
      </c>
      <c r="L29" s="173" t="s">
        <v>2662</v>
      </c>
      <c r="M29" s="174">
        <v>44224</v>
      </c>
      <c r="N29" s="183" t="s">
        <v>2759</v>
      </c>
      <c r="O29" s="175">
        <v>92610</v>
      </c>
      <c r="P29" s="175" t="s">
        <v>2756</v>
      </c>
      <c r="Q29" s="175" t="s">
        <v>21</v>
      </c>
      <c r="R29" s="175">
        <v>2</v>
      </c>
      <c r="S29" s="175" t="s">
        <v>2758</v>
      </c>
      <c r="T29" s="175" t="s">
        <v>2757</v>
      </c>
      <c r="U29" s="176">
        <v>44224</v>
      </c>
      <c r="V29" s="183" t="s">
        <v>2761</v>
      </c>
      <c r="W29" s="173">
        <v>11983000</v>
      </c>
      <c r="X29" s="173" t="s">
        <v>2756</v>
      </c>
      <c r="Y29" s="173" t="s">
        <v>21</v>
      </c>
      <c r="Z29" s="173">
        <v>2</v>
      </c>
      <c r="AA29" s="173" t="s">
        <v>2760</v>
      </c>
      <c r="AB29" s="173" t="s">
        <v>2757</v>
      </c>
      <c r="AC29" s="174">
        <v>44224</v>
      </c>
      <c r="AD29" s="183" t="s">
        <v>5065</v>
      </c>
      <c r="AE29" s="181">
        <v>115000</v>
      </c>
      <c r="AF29" s="181" t="s">
        <v>5062</v>
      </c>
      <c r="AG29" s="181" t="s">
        <v>21</v>
      </c>
      <c r="AH29" s="181">
        <v>2</v>
      </c>
      <c r="AI29" s="181" t="s">
        <v>5064</v>
      </c>
      <c r="AJ29" s="181" t="s">
        <v>5063</v>
      </c>
      <c r="AK29" s="182">
        <v>44376</v>
      </c>
      <c r="AL29" s="183" t="s">
        <v>5067</v>
      </c>
      <c r="AM29" s="173">
        <v>115000</v>
      </c>
      <c r="AN29" s="173" t="s">
        <v>5062</v>
      </c>
      <c r="AO29" s="173" t="s">
        <v>21</v>
      </c>
      <c r="AP29" s="173">
        <v>2</v>
      </c>
      <c r="AQ29" s="173" t="s">
        <v>5066</v>
      </c>
      <c r="AR29" s="173" t="s">
        <v>5063</v>
      </c>
      <c r="AS29" s="174">
        <v>44376</v>
      </c>
      <c r="AT29" s="184" t="s">
        <v>484</v>
      </c>
      <c r="AU29" s="181" t="s">
        <v>14</v>
      </c>
      <c r="AV29" s="181">
        <v>0</v>
      </c>
      <c r="AW29" s="181" t="s">
        <v>21</v>
      </c>
      <c r="AX29" s="181">
        <v>2</v>
      </c>
      <c r="AY29" s="181">
        <v>0</v>
      </c>
      <c r="AZ29" s="181">
        <v>0</v>
      </c>
      <c r="BA29" s="182">
        <v>43510</v>
      </c>
      <c r="BB29" s="183" t="s">
        <v>483</v>
      </c>
      <c r="BC29" s="173" t="s">
        <v>14</v>
      </c>
      <c r="BD29" s="173">
        <v>0</v>
      </c>
      <c r="BE29" s="173" t="s">
        <v>21</v>
      </c>
      <c r="BF29" s="173">
        <v>2</v>
      </c>
      <c r="BG29" s="173">
        <v>0</v>
      </c>
      <c r="BH29" s="173">
        <v>0</v>
      </c>
      <c r="BI29" s="174">
        <v>43510</v>
      </c>
      <c r="BJ29" s="184" t="s">
        <v>5071</v>
      </c>
      <c r="BK29" s="184">
        <v>131</v>
      </c>
      <c r="BL29" s="184" t="s">
        <v>5068</v>
      </c>
      <c r="BM29" s="184" t="s">
        <v>21</v>
      </c>
      <c r="BN29" s="184">
        <v>2</v>
      </c>
      <c r="BO29" s="184" t="s">
        <v>5070</v>
      </c>
      <c r="BP29" s="181" t="s">
        <v>5069</v>
      </c>
      <c r="BQ29" s="185">
        <v>44376</v>
      </c>
      <c r="BR29" s="183" t="s">
        <v>478</v>
      </c>
      <c r="BS29" s="177" t="s">
        <v>14</v>
      </c>
      <c r="BT29" s="177">
        <v>0</v>
      </c>
      <c r="BU29" s="177" t="s">
        <v>21</v>
      </c>
      <c r="BV29" s="177">
        <v>2</v>
      </c>
      <c r="BW29" s="177">
        <v>0</v>
      </c>
      <c r="BX29" s="177">
        <v>0</v>
      </c>
      <c r="BY29" s="174">
        <v>43510</v>
      </c>
      <c r="BZ29" s="184" t="s">
        <v>479</v>
      </c>
      <c r="CA29" s="184" t="s">
        <v>14</v>
      </c>
      <c r="CB29" s="184">
        <v>0</v>
      </c>
      <c r="CC29" s="184" t="s">
        <v>14</v>
      </c>
      <c r="CD29" s="184" t="s">
        <v>14</v>
      </c>
      <c r="CE29" s="184">
        <v>0</v>
      </c>
      <c r="CF29" s="184">
        <v>0</v>
      </c>
      <c r="CG29" s="185">
        <v>43510</v>
      </c>
      <c r="CH29" s="183" t="s">
        <v>7799</v>
      </c>
      <c r="CI29" s="184" t="e">
        <v>#N/A</v>
      </c>
      <c r="CJ29" s="184" t="e">
        <v>#N/A</v>
      </c>
      <c r="CK29" s="184" t="e">
        <v>#N/A</v>
      </c>
      <c r="CL29" s="184" t="e">
        <v>#N/A</v>
      </c>
      <c r="CM29" s="184" t="e">
        <v>#N/A</v>
      </c>
      <c r="CN29" s="184" t="e">
        <v>#N/A</v>
      </c>
      <c r="CO29" s="186" t="e">
        <v>#N/A</v>
      </c>
      <c r="CP29" s="184" t="s">
        <v>482</v>
      </c>
      <c r="CQ29" s="177" t="s">
        <v>14</v>
      </c>
      <c r="CR29" s="177">
        <v>0</v>
      </c>
      <c r="CS29" s="177" t="s">
        <v>21</v>
      </c>
      <c r="CT29" s="177">
        <v>2</v>
      </c>
      <c r="CU29" s="177">
        <v>0</v>
      </c>
      <c r="CV29" s="177">
        <v>0</v>
      </c>
      <c r="CW29" s="174">
        <v>43510</v>
      </c>
      <c r="CX29" s="184" t="s">
        <v>5077</v>
      </c>
      <c r="CY29" s="181">
        <v>115000</v>
      </c>
      <c r="CZ29" s="181" t="s">
        <v>5062</v>
      </c>
      <c r="DA29" s="181" t="s">
        <v>21</v>
      </c>
      <c r="DB29" s="181">
        <v>2</v>
      </c>
      <c r="DC29" s="181" t="s">
        <v>5076</v>
      </c>
      <c r="DD29" s="181" t="s">
        <v>5063</v>
      </c>
      <c r="DE29" s="187">
        <v>44376</v>
      </c>
      <c r="DF29" s="183" t="s">
        <v>5078</v>
      </c>
      <c r="DG29" s="173">
        <v>11868000</v>
      </c>
      <c r="DH29" s="177" t="s">
        <v>5062</v>
      </c>
      <c r="DI29" s="177" t="s">
        <v>21</v>
      </c>
      <c r="DJ29" s="177">
        <v>2</v>
      </c>
      <c r="DK29" s="177" t="s">
        <v>5076</v>
      </c>
      <c r="DL29" s="177" t="s">
        <v>5063</v>
      </c>
      <c r="DM29" s="174">
        <v>44376</v>
      </c>
      <c r="DN29" s="184" t="s">
        <v>5079</v>
      </c>
      <c r="DO29" s="181">
        <v>0</v>
      </c>
      <c r="DP29" s="184" t="s">
        <v>5062</v>
      </c>
      <c r="DQ29" s="184" t="s">
        <v>21</v>
      </c>
      <c r="DR29" s="184">
        <v>2</v>
      </c>
      <c r="DS29" s="184" t="s">
        <v>5076</v>
      </c>
      <c r="DT29" s="184" t="s">
        <v>5063</v>
      </c>
      <c r="DU29" s="185">
        <v>44376</v>
      </c>
      <c r="DV29" s="183" t="s">
        <v>5080</v>
      </c>
      <c r="DW29" s="173">
        <v>115000</v>
      </c>
      <c r="DX29" s="177" t="s">
        <v>5062</v>
      </c>
      <c r="DY29" s="177" t="s">
        <v>21</v>
      </c>
      <c r="DZ29" s="177">
        <v>2</v>
      </c>
      <c r="EA29" s="177" t="s">
        <v>5076</v>
      </c>
      <c r="EB29" s="177" t="s">
        <v>5063</v>
      </c>
      <c r="EC29" s="174">
        <v>44376</v>
      </c>
      <c r="ED29" s="184" t="s">
        <v>5081</v>
      </c>
      <c r="EE29" s="181">
        <v>0</v>
      </c>
      <c r="EF29" s="184" t="s">
        <v>5062</v>
      </c>
      <c r="EG29" s="184" t="s">
        <v>21</v>
      </c>
      <c r="EH29" s="184">
        <v>2</v>
      </c>
      <c r="EI29" s="184" t="s">
        <v>5076</v>
      </c>
      <c r="EJ29" s="184" t="s">
        <v>5063</v>
      </c>
      <c r="EK29" s="185">
        <v>44376</v>
      </c>
      <c r="EL29" s="183" t="s">
        <v>5082</v>
      </c>
      <c r="EM29" s="173">
        <v>0</v>
      </c>
      <c r="EN29" s="177" t="s">
        <v>5062</v>
      </c>
      <c r="EO29" s="177" t="s">
        <v>21</v>
      </c>
      <c r="EP29" s="177">
        <v>2</v>
      </c>
      <c r="EQ29" s="177" t="s">
        <v>5076</v>
      </c>
      <c r="ER29" s="177" t="s">
        <v>5063</v>
      </c>
      <c r="ES29" s="174">
        <v>44376</v>
      </c>
      <c r="ET29" s="184" t="s">
        <v>5075</v>
      </c>
      <c r="EU29" s="184">
        <v>131</v>
      </c>
      <c r="EV29" s="184" t="s">
        <v>5072</v>
      </c>
      <c r="EW29" s="184" t="s">
        <v>21</v>
      </c>
      <c r="EX29" s="184">
        <v>2</v>
      </c>
      <c r="EY29" s="184" t="s">
        <v>5074</v>
      </c>
      <c r="EZ29" s="184" t="s">
        <v>5073</v>
      </c>
      <c r="FA29" s="185">
        <v>44376</v>
      </c>
      <c r="FB29" s="183" t="s">
        <v>481</v>
      </c>
      <c r="FC29" s="177">
        <v>2</v>
      </c>
      <c r="FD29" s="177">
        <v>0</v>
      </c>
      <c r="FE29" s="177" t="s">
        <v>21</v>
      </c>
      <c r="FF29" s="177">
        <v>2</v>
      </c>
      <c r="FG29" s="177" t="s">
        <v>480</v>
      </c>
      <c r="FH29" s="177">
        <v>0</v>
      </c>
      <c r="FI29" s="174">
        <v>43510</v>
      </c>
      <c r="FJ29" s="183" t="s">
        <v>485</v>
      </c>
      <c r="FK29" s="184" t="s">
        <v>14</v>
      </c>
      <c r="FL29" s="184">
        <v>0</v>
      </c>
      <c r="FM29" s="184" t="s">
        <v>21</v>
      </c>
      <c r="FN29" s="184">
        <v>2</v>
      </c>
      <c r="FO29" s="184">
        <v>0</v>
      </c>
      <c r="FP29" s="181">
        <v>0</v>
      </c>
      <c r="FQ29" s="182">
        <v>43510</v>
      </c>
      <c r="FR29" s="183" t="s">
        <v>486</v>
      </c>
      <c r="FS29" s="177" t="s">
        <v>14</v>
      </c>
      <c r="FT29" s="177">
        <v>0</v>
      </c>
      <c r="FU29" s="177" t="s">
        <v>21</v>
      </c>
      <c r="FV29" s="177">
        <v>2</v>
      </c>
      <c r="FW29" s="177">
        <v>0</v>
      </c>
      <c r="FX29" s="177">
        <v>0</v>
      </c>
      <c r="FY29" s="174">
        <v>43510</v>
      </c>
      <c r="FZ29" s="184" t="s">
        <v>3658</v>
      </c>
      <c r="GA29" s="184">
        <v>0</v>
      </c>
      <c r="GB29" s="184" t="s">
        <v>3571</v>
      </c>
      <c r="GC29" s="184" t="s">
        <v>21</v>
      </c>
      <c r="GD29" s="184">
        <v>2</v>
      </c>
      <c r="GE29" s="184" t="s">
        <v>14</v>
      </c>
      <c r="GF29" s="184" t="s">
        <v>14</v>
      </c>
      <c r="GG29" s="185">
        <v>44346</v>
      </c>
      <c r="GH29" s="183" t="s">
        <v>3664</v>
      </c>
      <c r="GI29" s="177">
        <v>0</v>
      </c>
      <c r="GJ29" s="177" t="s">
        <v>3571</v>
      </c>
      <c r="GK29" s="177" t="s">
        <v>21</v>
      </c>
      <c r="GL29" s="177">
        <v>2</v>
      </c>
      <c r="GM29" s="177" t="s">
        <v>14</v>
      </c>
      <c r="GN29" s="177" t="s">
        <v>14</v>
      </c>
      <c r="GO29" s="174">
        <v>44346</v>
      </c>
      <c r="GP29" s="184" t="s">
        <v>3659</v>
      </c>
      <c r="GQ29" s="184">
        <v>0</v>
      </c>
      <c r="GR29" s="184" t="s">
        <v>3571</v>
      </c>
      <c r="GS29" s="184" t="s">
        <v>21</v>
      </c>
      <c r="GT29" s="184">
        <v>2</v>
      </c>
      <c r="GU29" s="184" t="s">
        <v>14</v>
      </c>
      <c r="GV29" s="184" t="s">
        <v>14</v>
      </c>
      <c r="GW29" s="185">
        <v>44346</v>
      </c>
      <c r="GX29" s="183" t="s">
        <v>3665</v>
      </c>
      <c r="GY29" s="177">
        <v>0</v>
      </c>
      <c r="GZ29" s="177" t="s">
        <v>3571</v>
      </c>
      <c r="HA29" s="177" t="s">
        <v>21</v>
      </c>
      <c r="HB29" s="177">
        <v>2</v>
      </c>
      <c r="HC29" s="177" t="s">
        <v>14</v>
      </c>
      <c r="HD29" s="177" t="s">
        <v>14</v>
      </c>
      <c r="HE29" s="174">
        <v>44346</v>
      </c>
      <c r="HF29" s="184" t="s">
        <v>3657</v>
      </c>
      <c r="HG29" s="184">
        <v>0</v>
      </c>
      <c r="HH29" s="184" t="s">
        <v>3571</v>
      </c>
      <c r="HI29" s="184" t="s">
        <v>21</v>
      </c>
      <c r="HJ29" s="184">
        <v>2</v>
      </c>
      <c r="HK29" s="184" t="s">
        <v>14</v>
      </c>
      <c r="HL29" s="184" t="s">
        <v>14</v>
      </c>
      <c r="HM29" s="185">
        <v>44346</v>
      </c>
      <c r="HN29" s="183" t="s">
        <v>3663</v>
      </c>
      <c r="HO29" s="177">
        <v>2</v>
      </c>
      <c r="HP29" s="177" t="s">
        <v>3571</v>
      </c>
      <c r="HQ29" s="177" t="s">
        <v>21</v>
      </c>
      <c r="HR29" s="177">
        <v>2</v>
      </c>
      <c r="HS29" s="177" t="s">
        <v>14</v>
      </c>
      <c r="HT29" s="177" t="s">
        <v>14</v>
      </c>
      <c r="HU29" s="174">
        <v>44346</v>
      </c>
      <c r="HV29" s="184" t="s">
        <v>3660</v>
      </c>
      <c r="HW29" s="184">
        <v>0</v>
      </c>
      <c r="HX29" s="184" t="s">
        <v>3571</v>
      </c>
      <c r="HY29" s="184" t="s">
        <v>21</v>
      </c>
      <c r="HZ29" s="184">
        <v>2</v>
      </c>
      <c r="IA29" s="184" t="s">
        <v>14</v>
      </c>
      <c r="IB29" s="184" t="s">
        <v>14</v>
      </c>
      <c r="IC29" s="185">
        <v>44346</v>
      </c>
      <c r="ID29" s="183" t="s">
        <v>3662</v>
      </c>
      <c r="IE29" s="177">
        <v>0</v>
      </c>
      <c r="IF29" s="177" t="s">
        <v>3571</v>
      </c>
      <c r="IG29" s="177" t="s">
        <v>21</v>
      </c>
      <c r="IH29" s="177">
        <v>2</v>
      </c>
      <c r="II29" s="177" t="s">
        <v>14</v>
      </c>
      <c r="IJ29" s="177" t="s">
        <v>14</v>
      </c>
      <c r="IK29" s="174">
        <v>44346</v>
      </c>
      <c r="IL29" s="184" t="s">
        <v>3661</v>
      </c>
      <c r="IM29" s="184">
        <v>0</v>
      </c>
      <c r="IN29" s="184" t="s">
        <v>3571</v>
      </c>
      <c r="IO29" s="184" t="s">
        <v>21</v>
      </c>
      <c r="IP29" s="184">
        <v>2</v>
      </c>
      <c r="IQ29" s="184" t="s">
        <v>14</v>
      </c>
      <c r="IR29" s="184" t="s">
        <v>14</v>
      </c>
      <c r="IS29" s="185">
        <v>44346</v>
      </c>
    </row>
    <row r="30" spans="1:253" s="179" customFormat="1" ht="12.75" customHeight="1" x14ac:dyDescent="0.25">
      <c r="A30" s="179" t="s">
        <v>580</v>
      </c>
      <c r="B30" s="179" t="s">
        <v>7458</v>
      </c>
      <c r="C30" s="179" t="s">
        <v>581</v>
      </c>
      <c r="D30" s="179" t="s">
        <v>582</v>
      </c>
      <c r="E30" s="179" t="s">
        <v>6984</v>
      </c>
      <c r="F30" s="179" t="s">
        <v>4791</v>
      </c>
      <c r="G30" s="172">
        <v>103700000</v>
      </c>
      <c r="H30" s="173" t="s">
        <v>4788</v>
      </c>
      <c r="I30" s="173" t="s">
        <v>21</v>
      </c>
      <c r="J30" s="173">
        <v>2</v>
      </c>
      <c r="K30" s="173" t="s">
        <v>4790</v>
      </c>
      <c r="L30" s="173" t="s">
        <v>4789</v>
      </c>
      <c r="M30" s="174">
        <v>44363</v>
      </c>
      <c r="N30" s="183" t="s">
        <v>4795</v>
      </c>
      <c r="O30" s="175">
        <v>1063652</v>
      </c>
      <c r="P30" s="175" t="s">
        <v>4792</v>
      </c>
      <c r="Q30" s="175" t="s">
        <v>21</v>
      </c>
      <c r="R30" s="175">
        <v>2</v>
      </c>
      <c r="S30" s="175" t="s">
        <v>4794</v>
      </c>
      <c r="T30" s="175" t="s">
        <v>4793</v>
      </c>
      <c r="U30" s="176">
        <v>44363</v>
      </c>
      <c r="V30" s="183" t="s">
        <v>4797</v>
      </c>
      <c r="W30" s="173">
        <v>103700000</v>
      </c>
      <c r="X30" s="173" t="s">
        <v>4788</v>
      </c>
      <c r="Y30" s="173" t="s">
        <v>21</v>
      </c>
      <c r="Z30" s="173">
        <v>2</v>
      </c>
      <c r="AA30" s="173" t="s">
        <v>4796</v>
      </c>
      <c r="AB30" s="173" t="s">
        <v>4789</v>
      </c>
      <c r="AC30" s="174">
        <v>44363</v>
      </c>
      <c r="AD30" s="183" t="s">
        <v>4799</v>
      </c>
      <c r="AE30" s="181">
        <v>103700000</v>
      </c>
      <c r="AF30" s="181" t="s">
        <v>4788</v>
      </c>
      <c r="AG30" s="181" t="s">
        <v>21</v>
      </c>
      <c r="AH30" s="181">
        <v>2</v>
      </c>
      <c r="AI30" s="181" t="s">
        <v>4798</v>
      </c>
      <c r="AJ30" s="181" t="s">
        <v>4789</v>
      </c>
      <c r="AK30" s="182">
        <v>44363</v>
      </c>
      <c r="AL30" s="183" t="s">
        <v>6245</v>
      </c>
      <c r="AM30" s="173">
        <v>6300000</v>
      </c>
      <c r="AN30" s="173" t="s">
        <v>6242</v>
      </c>
      <c r="AO30" s="173" t="s">
        <v>21</v>
      </c>
      <c r="AP30" s="173">
        <v>2</v>
      </c>
      <c r="AQ30" s="173" t="s">
        <v>6244</v>
      </c>
      <c r="AR30" s="173" t="s">
        <v>6243</v>
      </c>
      <c r="AS30" s="174">
        <v>44455</v>
      </c>
      <c r="AT30" s="184" t="s">
        <v>4802</v>
      </c>
      <c r="AU30" s="181">
        <v>0</v>
      </c>
      <c r="AV30" s="181" t="s">
        <v>14</v>
      </c>
      <c r="AW30" s="181" t="s">
        <v>14</v>
      </c>
      <c r="AX30" s="181" t="s">
        <v>14</v>
      </c>
      <c r="AY30" s="181" t="s">
        <v>4800</v>
      </c>
      <c r="AZ30" s="181" t="s">
        <v>14</v>
      </c>
      <c r="BA30" s="182">
        <v>44363</v>
      </c>
      <c r="BB30" s="183" t="s">
        <v>4801</v>
      </c>
      <c r="BC30" s="173">
        <v>0</v>
      </c>
      <c r="BD30" s="173" t="s">
        <v>14</v>
      </c>
      <c r="BE30" s="173" t="s">
        <v>14</v>
      </c>
      <c r="BF30" s="173" t="s">
        <v>14</v>
      </c>
      <c r="BG30" s="173" t="s">
        <v>4800</v>
      </c>
      <c r="BH30" s="173" t="s">
        <v>14</v>
      </c>
      <c r="BI30" s="174">
        <v>44363</v>
      </c>
      <c r="BJ30" s="184" t="s">
        <v>6247</v>
      </c>
      <c r="BK30" s="184">
        <v>9674</v>
      </c>
      <c r="BL30" s="184" t="s">
        <v>5736</v>
      </c>
      <c r="BM30" s="184" t="s">
        <v>59</v>
      </c>
      <c r="BN30" s="184">
        <v>3</v>
      </c>
      <c r="BO30" s="184" t="s">
        <v>6246</v>
      </c>
      <c r="BP30" s="181" t="s">
        <v>2112</v>
      </c>
      <c r="BQ30" s="185">
        <v>44455</v>
      </c>
      <c r="BR30" s="183" t="s">
        <v>586</v>
      </c>
      <c r="BS30" s="177" t="s">
        <v>14</v>
      </c>
      <c r="BT30" s="177" t="s">
        <v>583</v>
      </c>
      <c r="BU30" s="177" t="s">
        <v>21</v>
      </c>
      <c r="BV30" s="177">
        <v>2</v>
      </c>
      <c r="BW30" s="177" t="s">
        <v>585</v>
      </c>
      <c r="BX30" s="177" t="s">
        <v>584</v>
      </c>
      <c r="BY30" s="174">
        <v>43511</v>
      </c>
      <c r="BZ30" s="184" t="s">
        <v>587</v>
      </c>
      <c r="CA30" s="184" t="s">
        <v>14</v>
      </c>
      <c r="CB30" s="184" t="s">
        <v>583</v>
      </c>
      <c r="CC30" s="184" t="s">
        <v>21</v>
      </c>
      <c r="CD30" s="184">
        <v>2</v>
      </c>
      <c r="CE30" s="184" t="s">
        <v>585</v>
      </c>
      <c r="CF30" s="184" t="s">
        <v>584</v>
      </c>
      <c r="CG30" s="185">
        <v>43511</v>
      </c>
      <c r="CH30" s="183" t="s">
        <v>7800</v>
      </c>
      <c r="CI30" s="184" t="e">
        <v>#N/A</v>
      </c>
      <c r="CJ30" s="184" t="e">
        <v>#N/A</v>
      </c>
      <c r="CK30" s="184" t="e">
        <v>#N/A</v>
      </c>
      <c r="CL30" s="184" t="e">
        <v>#N/A</v>
      </c>
      <c r="CM30" s="184" t="e">
        <v>#N/A</v>
      </c>
      <c r="CN30" s="184" t="e">
        <v>#N/A</v>
      </c>
      <c r="CO30" s="186" t="e">
        <v>#N/A</v>
      </c>
      <c r="CP30" s="184" t="s">
        <v>589</v>
      </c>
      <c r="CQ30" s="177" t="s">
        <v>14</v>
      </c>
      <c r="CR30" s="177">
        <v>0</v>
      </c>
      <c r="CS30" s="177" t="s">
        <v>21</v>
      </c>
      <c r="CT30" s="177">
        <v>2</v>
      </c>
      <c r="CU30" s="177" t="s">
        <v>588</v>
      </c>
      <c r="CV30" s="177">
        <v>0</v>
      </c>
      <c r="CW30" s="174">
        <v>43511</v>
      </c>
      <c r="CX30" s="184" t="s">
        <v>4804</v>
      </c>
      <c r="CY30" s="181">
        <v>23500000</v>
      </c>
      <c r="CZ30" s="181" t="s">
        <v>4803</v>
      </c>
      <c r="DA30" s="181" t="s">
        <v>21</v>
      </c>
      <c r="DB30" s="181">
        <v>2</v>
      </c>
      <c r="DC30" s="181" t="s">
        <v>4809</v>
      </c>
      <c r="DD30" s="181" t="s">
        <v>4789</v>
      </c>
      <c r="DE30" s="187">
        <v>44363</v>
      </c>
      <c r="DF30" s="183" t="s">
        <v>4806</v>
      </c>
      <c r="DG30" s="173">
        <v>0</v>
      </c>
      <c r="DH30" s="177" t="s">
        <v>4803</v>
      </c>
      <c r="DI30" s="177" t="s">
        <v>21</v>
      </c>
      <c r="DJ30" s="177">
        <v>2</v>
      </c>
      <c r="DK30" s="177" t="s">
        <v>4805</v>
      </c>
      <c r="DL30" s="177" t="s">
        <v>4789</v>
      </c>
      <c r="DM30" s="174">
        <v>44363</v>
      </c>
      <c r="DN30" s="184" t="s">
        <v>4808</v>
      </c>
      <c r="DO30" s="181">
        <v>80200000</v>
      </c>
      <c r="DP30" s="184" t="s">
        <v>4803</v>
      </c>
      <c r="DQ30" s="184" t="s">
        <v>21</v>
      </c>
      <c r="DR30" s="184">
        <v>2</v>
      </c>
      <c r="DS30" s="184" t="s">
        <v>4807</v>
      </c>
      <c r="DT30" s="184" t="s">
        <v>4789</v>
      </c>
      <c r="DU30" s="185">
        <v>44363</v>
      </c>
      <c r="DV30" s="183" t="s">
        <v>4810</v>
      </c>
      <c r="DW30" s="173">
        <v>925000</v>
      </c>
      <c r="DX30" s="177" t="s">
        <v>4803</v>
      </c>
      <c r="DY30" s="177" t="s">
        <v>21</v>
      </c>
      <c r="DZ30" s="177">
        <v>2</v>
      </c>
      <c r="EA30" s="177" t="s">
        <v>4809</v>
      </c>
      <c r="EB30" s="177" t="s">
        <v>4789</v>
      </c>
      <c r="EC30" s="174">
        <v>44363</v>
      </c>
      <c r="ED30" s="184" t="s">
        <v>4811</v>
      </c>
      <c r="EE30" s="181">
        <v>17150000</v>
      </c>
      <c r="EF30" s="184" t="s">
        <v>4803</v>
      </c>
      <c r="EG30" s="184" t="s">
        <v>21</v>
      </c>
      <c r="EH30" s="184">
        <v>2</v>
      </c>
      <c r="EI30" s="184" t="s">
        <v>4809</v>
      </c>
      <c r="EJ30" s="184" t="s">
        <v>4789</v>
      </c>
      <c r="EK30" s="185">
        <v>44363</v>
      </c>
      <c r="EL30" s="183" t="s">
        <v>4812</v>
      </c>
      <c r="EM30" s="173">
        <v>5425000</v>
      </c>
      <c r="EN30" s="177" t="s">
        <v>4803</v>
      </c>
      <c r="EO30" s="177" t="s">
        <v>21</v>
      </c>
      <c r="EP30" s="177">
        <v>2</v>
      </c>
      <c r="EQ30" s="177" t="s">
        <v>4809</v>
      </c>
      <c r="ER30" s="177" t="s">
        <v>4789</v>
      </c>
      <c r="ES30" s="174">
        <v>44363</v>
      </c>
      <c r="ET30" s="184" t="s">
        <v>6248</v>
      </c>
      <c r="EU30" s="184">
        <v>9674</v>
      </c>
      <c r="EV30" s="184" t="s">
        <v>5736</v>
      </c>
      <c r="EW30" s="184" t="s">
        <v>59</v>
      </c>
      <c r="EX30" s="184">
        <v>3</v>
      </c>
      <c r="EY30" s="184" t="s">
        <v>6246</v>
      </c>
      <c r="EZ30" s="184" t="s">
        <v>2112</v>
      </c>
      <c r="FA30" s="185">
        <v>44455</v>
      </c>
      <c r="FB30" s="183" t="s">
        <v>4816</v>
      </c>
      <c r="FC30" s="177">
        <v>4</v>
      </c>
      <c r="FD30" s="177" t="s">
        <v>4813</v>
      </c>
      <c r="FE30" s="177" t="s">
        <v>41</v>
      </c>
      <c r="FF30" s="177">
        <v>1</v>
      </c>
      <c r="FG30" s="177" t="s">
        <v>4815</v>
      </c>
      <c r="FH30" s="177" t="s">
        <v>4814</v>
      </c>
      <c r="FI30" s="174">
        <v>44363</v>
      </c>
      <c r="FJ30" s="183" t="s">
        <v>4817</v>
      </c>
      <c r="FK30" s="184">
        <v>0</v>
      </c>
      <c r="FL30" s="184" t="s">
        <v>14</v>
      </c>
      <c r="FM30" s="184" t="s">
        <v>14</v>
      </c>
      <c r="FN30" s="184" t="s">
        <v>14</v>
      </c>
      <c r="FO30" s="184" t="s">
        <v>4800</v>
      </c>
      <c r="FP30" s="181" t="s">
        <v>14</v>
      </c>
      <c r="FQ30" s="182">
        <v>44363</v>
      </c>
      <c r="FR30" s="183" t="s">
        <v>4823</v>
      </c>
      <c r="FS30" s="177">
        <v>10000</v>
      </c>
      <c r="FT30" s="177" t="s">
        <v>4820</v>
      </c>
      <c r="FU30" s="177" t="s">
        <v>59</v>
      </c>
      <c r="FV30" s="177">
        <v>3</v>
      </c>
      <c r="FW30" s="177" t="s">
        <v>4822</v>
      </c>
      <c r="FX30" s="177" t="s">
        <v>4821</v>
      </c>
      <c r="FY30" s="174">
        <v>44363</v>
      </c>
      <c r="FZ30" s="184" t="s">
        <v>4665</v>
      </c>
      <c r="GA30" s="184">
        <v>2</v>
      </c>
      <c r="GB30" s="184" t="s">
        <v>3571</v>
      </c>
      <c r="GC30" s="184" t="s">
        <v>21</v>
      </c>
      <c r="GD30" s="184">
        <v>2</v>
      </c>
      <c r="GE30" s="184" t="s">
        <v>14</v>
      </c>
      <c r="GF30" s="184" t="s">
        <v>14</v>
      </c>
      <c r="GG30" s="185">
        <v>44360</v>
      </c>
      <c r="GH30" s="183" t="s">
        <v>4671</v>
      </c>
      <c r="GI30" s="177">
        <v>2</v>
      </c>
      <c r="GJ30" s="177" t="s">
        <v>3571</v>
      </c>
      <c r="GK30" s="177" t="s">
        <v>21</v>
      </c>
      <c r="GL30" s="177">
        <v>2</v>
      </c>
      <c r="GM30" s="177" t="s">
        <v>14</v>
      </c>
      <c r="GN30" s="177" t="s">
        <v>14</v>
      </c>
      <c r="GO30" s="174">
        <v>44360</v>
      </c>
      <c r="GP30" s="184" t="s">
        <v>4666</v>
      </c>
      <c r="GQ30" s="184">
        <v>3</v>
      </c>
      <c r="GR30" s="184" t="s">
        <v>3571</v>
      </c>
      <c r="GS30" s="184" t="s">
        <v>21</v>
      </c>
      <c r="GT30" s="184">
        <v>2</v>
      </c>
      <c r="GU30" s="184" t="s">
        <v>14</v>
      </c>
      <c r="GV30" s="184" t="s">
        <v>14</v>
      </c>
      <c r="GW30" s="185">
        <v>44360</v>
      </c>
      <c r="GX30" s="183" t="s">
        <v>4672</v>
      </c>
      <c r="GY30" s="177">
        <v>2</v>
      </c>
      <c r="GZ30" s="177" t="s">
        <v>3571</v>
      </c>
      <c r="HA30" s="177" t="s">
        <v>21</v>
      </c>
      <c r="HB30" s="177">
        <v>2</v>
      </c>
      <c r="HC30" s="177" t="s">
        <v>14</v>
      </c>
      <c r="HD30" s="177" t="s">
        <v>14</v>
      </c>
      <c r="HE30" s="174">
        <v>44360</v>
      </c>
      <c r="HF30" s="184" t="s">
        <v>4664</v>
      </c>
      <c r="HG30" s="184">
        <v>2</v>
      </c>
      <c r="HH30" s="184" t="s">
        <v>3571</v>
      </c>
      <c r="HI30" s="184" t="s">
        <v>21</v>
      </c>
      <c r="HJ30" s="184">
        <v>2</v>
      </c>
      <c r="HK30" s="184" t="s">
        <v>14</v>
      </c>
      <c r="HL30" s="184" t="s">
        <v>14</v>
      </c>
      <c r="HM30" s="185">
        <v>44360</v>
      </c>
      <c r="HN30" s="183" t="s">
        <v>4670</v>
      </c>
      <c r="HO30" s="177">
        <v>3</v>
      </c>
      <c r="HP30" s="177" t="s">
        <v>3571</v>
      </c>
      <c r="HQ30" s="177" t="s">
        <v>21</v>
      </c>
      <c r="HR30" s="177">
        <v>2</v>
      </c>
      <c r="HS30" s="177" t="s">
        <v>14</v>
      </c>
      <c r="HT30" s="177" t="s">
        <v>14</v>
      </c>
      <c r="HU30" s="174">
        <v>44360</v>
      </c>
      <c r="HV30" s="184" t="s">
        <v>4667</v>
      </c>
      <c r="HW30" s="184">
        <v>3</v>
      </c>
      <c r="HX30" s="184" t="s">
        <v>3571</v>
      </c>
      <c r="HY30" s="184" t="s">
        <v>21</v>
      </c>
      <c r="HZ30" s="184">
        <v>2</v>
      </c>
      <c r="IA30" s="184" t="s">
        <v>14</v>
      </c>
      <c r="IB30" s="184" t="s">
        <v>14</v>
      </c>
      <c r="IC30" s="185">
        <v>44360</v>
      </c>
      <c r="ID30" s="183" t="s">
        <v>4669</v>
      </c>
      <c r="IE30" s="177">
        <v>3</v>
      </c>
      <c r="IF30" s="177" t="s">
        <v>3571</v>
      </c>
      <c r="IG30" s="177" t="s">
        <v>21</v>
      </c>
      <c r="IH30" s="177">
        <v>2</v>
      </c>
      <c r="II30" s="177" t="s">
        <v>14</v>
      </c>
      <c r="IJ30" s="177" t="s">
        <v>14</v>
      </c>
      <c r="IK30" s="174">
        <v>44360</v>
      </c>
      <c r="IL30" s="184" t="s">
        <v>4668</v>
      </c>
      <c r="IM30" s="184">
        <v>3</v>
      </c>
      <c r="IN30" s="184" t="s">
        <v>3571</v>
      </c>
      <c r="IO30" s="184" t="s">
        <v>21</v>
      </c>
      <c r="IP30" s="184">
        <v>2</v>
      </c>
      <c r="IQ30" s="184" t="s">
        <v>14</v>
      </c>
      <c r="IR30" s="184" t="s">
        <v>14</v>
      </c>
      <c r="IS30" s="185">
        <v>44360</v>
      </c>
    </row>
    <row r="31" spans="1:253" s="179" customFormat="1" ht="12.75" customHeight="1" x14ac:dyDescent="0.25">
      <c r="A31" s="179" t="s">
        <v>1944</v>
      </c>
      <c r="B31" s="179" t="s">
        <v>7513</v>
      </c>
      <c r="C31" s="179" t="s">
        <v>1945</v>
      </c>
      <c r="D31" s="179" t="s">
        <v>582</v>
      </c>
      <c r="E31" s="179" t="s">
        <v>6984</v>
      </c>
      <c r="F31" s="179" t="s">
        <v>4824</v>
      </c>
      <c r="G31" s="172">
        <v>103700000</v>
      </c>
      <c r="H31" s="173" t="s">
        <v>4788</v>
      </c>
      <c r="I31" s="173" t="s">
        <v>21</v>
      </c>
      <c r="J31" s="173">
        <v>2</v>
      </c>
      <c r="K31" s="173" t="s">
        <v>4790</v>
      </c>
      <c r="L31" s="173" t="s">
        <v>4789</v>
      </c>
      <c r="M31" s="174">
        <v>44363</v>
      </c>
      <c r="N31" s="183" t="s">
        <v>4826</v>
      </c>
      <c r="O31" s="175">
        <v>742878</v>
      </c>
      <c r="P31" s="175" t="s">
        <v>4792</v>
      </c>
      <c r="Q31" s="175" t="s">
        <v>21</v>
      </c>
      <c r="R31" s="175">
        <v>2</v>
      </c>
      <c r="S31" s="175" t="s">
        <v>4825</v>
      </c>
      <c r="T31" s="175" t="s">
        <v>4793</v>
      </c>
      <c r="U31" s="176">
        <v>44363</v>
      </c>
      <c r="V31" s="183" t="s">
        <v>6251</v>
      </c>
      <c r="W31" s="173">
        <v>88000000</v>
      </c>
      <c r="X31" s="173" t="s">
        <v>5899</v>
      </c>
      <c r="Y31" s="173" t="s">
        <v>21</v>
      </c>
      <c r="Z31" s="173">
        <v>2</v>
      </c>
      <c r="AA31" s="173" t="s">
        <v>6250</v>
      </c>
      <c r="AB31" s="173" t="s">
        <v>6249</v>
      </c>
      <c r="AC31" s="174">
        <v>44455</v>
      </c>
      <c r="AD31" s="183" t="s">
        <v>6253</v>
      </c>
      <c r="AE31" s="181">
        <v>617000</v>
      </c>
      <c r="AF31" s="181" t="s">
        <v>5899</v>
      </c>
      <c r="AG31" s="181" t="s">
        <v>21</v>
      </c>
      <c r="AH31" s="181">
        <v>2</v>
      </c>
      <c r="AI31" s="181" t="s">
        <v>6252</v>
      </c>
      <c r="AJ31" s="181" t="s">
        <v>6249</v>
      </c>
      <c r="AK31" s="182">
        <v>44455</v>
      </c>
      <c r="AL31" s="183" t="s">
        <v>6254</v>
      </c>
      <c r="AM31" s="173">
        <v>214000</v>
      </c>
      <c r="AN31" s="173" t="s">
        <v>5899</v>
      </c>
      <c r="AO31" s="173" t="s">
        <v>21</v>
      </c>
      <c r="AP31" s="173">
        <v>2</v>
      </c>
      <c r="AQ31" s="173" t="s">
        <v>6252</v>
      </c>
      <c r="AR31" s="173" t="s">
        <v>6249</v>
      </c>
      <c r="AS31" s="174">
        <v>44455</v>
      </c>
      <c r="AT31" s="184" t="s">
        <v>4829</v>
      </c>
      <c r="AU31" s="181">
        <v>0</v>
      </c>
      <c r="AV31" s="181" t="s">
        <v>14</v>
      </c>
      <c r="AW31" s="181" t="s">
        <v>14</v>
      </c>
      <c r="AX31" s="181" t="s">
        <v>14</v>
      </c>
      <c r="AY31" s="181" t="s">
        <v>4827</v>
      </c>
      <c r="AZ31" s="181" t="s">
        <v>14</v>
      </c>
      <c r="BA31" s="182">
        <v>44363</v>
      </c>
      <c r="BB31" s="183" t="s">
        <v>4828</v>
      </c>
      <c r="BC31" s="173">
        <v>0</v>
      </c>
      <c r="BD31" s="173" t="s">
        <v>14</v>
      </c>
      <c r="BE31" s="173" t="s">
        <v>14</v>
      </c>
      <c r="BF31" s="173" t="s">
        <v>14</v>
      </c>
      <c r="BG31" s="173" t="s">
        <v>4827</v>
      </c>
      <c r="BH31" s="173" t="s">
        <v>14</v>
      </c>
      <c r="BI31" s="174">
        <v>44363</v>
      </c>
      <c r="BJ31" s="184" t="s">
        <v>6255</v>
      </c>
      <c r="BK31" s="184">
        <v>28</v>
      </c>
      <c r="BL31" s="184" t="s">
        <v>5899</v>
      </c>
      <c r="BM31" s="184" t="s">
        <v>59</v>
      </c>
      <c r="BN31" s="184">
        <v>3</v>
      </c>
      <c r="BO31" s="184" t="s">
        <v>6252</v>
      </c>
      <c r="BP31" s="181" t="s">
        <v>6249</v>
      </c>
      <c r="BQ31" s="185">
        <v>44455</v>
      </c>
      <c r="BR31" s="183" t="s">
        <v>1946</v>
      </c>
      <c r="BS31" s="177" t="s">
        <v>14</v>
      </c>
      <c r="BT31" s="177" t="s">
        <v>14</v>
      </c>
      <c r="BU31" s="177" t="s">
        <v>14</v>
      </c>
      <c r="BV31" s="177" t="s">
        <v>14</v>
      </c>
      <c r="BW31" s="177" t="s">
        <v>14</v>
      </c>
      <c r="BX31" s="177" t="s">
        <v>14</v>
      </c>
      <c r="BY31" s="174">
        <v>43988</v>
      </c>
      <c r="BZ31" s="184" t="s">
        <v>1947</v>
      </c>
      <c r="CA31" s="184" t="s">
        <v>14</v>
      </c>
      <c r="CB31" s="184" t="s">
        <v>14</v>
      </c>
      <c r="CC31" s="184" t="s">
        <v>14</v>
      </c>
      <c r="CD31" s="184" t="s">
        <v>14</v>
      </c>
      <c r="CE31" s="184" t="s">
        <v>14</v>
      </c>
      <c r="CF31" s="184" t="s">
        <v>14</v>
      </c>
      <c r="CG31" s="185">
        <v>43988</v>
      </c>
      <c r="CH31" s="183" t="s">
        <v>7801</v>
      </c>
      <c r="CI31" s="184" t="e">
        <v>#N/A</v>
      </c>
      <c r="CJ31" s="184" t="e">
        <v>#N/A</v>
      </c>
      <c r="CK31" s="184" t="e">
        <v>#N/A</v>
      </c>
      <c r="CL31" s="184" t="e">
        <v>#N/A</v>
      </c>
      <c r="CM31" s="184" t="e">
        <v>#N/A</v>
      </c>
      <c r="CN31" s="184" t="e">
        <v>#N/A</v>
      </c>
      <c r="CO31" s="186" t="e">
        <v>#N/A</v>
      </c>
      <c r="CP31" s="184" t="s">
        <v>1948</v>
      </c>
      <c r="CQ31" s="177" t="s">
        <v>14</v>
      </c>
      <c r="CR31" s="177" t="s">
        <v>14</v>
      </c>
      <c r="CS31" s="177" t="s">
        <v>14</v>
      </c>
      <c r="CT31" s="177" t="s">
        <v>14</v>
      </c>
      <c r="CU31" s="177" t="s">
        <v>14</v>
      </c>
      <c r="CV31" s="177" t="s">
        <v>14</v>
      </c>
      <c r="CW31" s="174">
        <v>43988</v>
      </c>
      <c r="CX31" s="184" t="s">
        <v>6257</v>
      </c>
      <c r="CY31" s="181">
        <v>214000</v>
      </c>
      <c r="CZ31" s="181" t="s">
        <v>5899</v>
      </c>
      <c r="DA31" s="181" t="s">
        <v>21</v>
      </c>
      <c r="DB31" s="181">
        <v>2</v>
      </c>
      <c r="DC31" s="181" t="s">
        <v>6263</v>
      </c>
      <c r="DD31" s="181" t="s">
        <v>6249</v>
      </c>
      <c r="DE31" s="187">
        <v>44455</v>
      </c>
      <c r="DF31" s="183" t="s">
        <v>6261</v>
      </c>
      <c r="DG31" s="173">
        <v>87383000</v>
      </c>
      <c r="DH31" s="177" t="s">
        <v>6258</v>
      </c>
      <c r="DI31" s="177" t="s">
        <v>21</v>
      </c>
      <c r="DJ31" s="177">
        <v>2</v>
      </c>
      <c r="DK31" s="177" t="s">
        <v>6260</v>
      </c>
      <c r="DL31" s="177" t="s">
        <v>6259</v>
      </c>
      <c r="DM31" s="174">
        <v>44455</v>
      </c>
      <c r="DN31" s="184" t="s">
        <v>6262</v>
      </c>
      <c r="DO31" s="181">
        <v>403000</v>
      </c>
      <c r="DP31" s="184" t="s">
        <v>6258</v>
      </c>
      <c r="DQ31" s="184" t="s">
        <v>21</v>
      </c>
      <c r="DR31" s="184">
        <v>2</v>
      </c>
      <c r="DS31" s="184" t="s">
        <v>4807</v>
      </c>
      <c r="DT31" s="184" t="s">
        <v>6259</v>
      </c>
      <c r="DU31" s="185">
        <v>44455</v>
      </c>
      <c r="DV31" s="183" t="s">
        <v>6264</v>
      </c>
      <c r="DW31" s="173">
        <v>214000</v>
      </c>
      <c r="DX31" s="177" t="s">
        <v>5899</v>
      </c>
      <c r="DY31" s="177" t="s">
        <v>21</v>
      </c>
      <c r="DZ31" s="177">
        <v>2</v>
      </c>
      <c r="EA31" s="177" t="s">
        <v>6263</v>
      </c>
      <c r="EB31" s="177" t="s">
        <v>6249</v>
      </c>
      <c r="EC31" s="174">
        <v>44455</v>
      </c>
      <c r="ED31" s="184" t="s">
        <v>6266</v>
      </c>
      <c r="EE31" s="181">
        <v>0</v>
      </c>
      <c r="EF31" s="184" t="s">
        <v>5899</v>
      </c>
      <c r="EG31" s="184" t="s">
        <v>21</v>
      </c>
      <c r="EH31" s="184">
        <v>2</v>
      </c>
      <c r="EI31" s="184" t="s">
        <v>6265</v>
      </c>
      <c r="EJ31" s="184" t="s">
        <v>6249</v>
      </c>
      <c r="EK31" s="185">
        <v>44455</v>
      </c>
      <c r="EL31" s="183" t="s">
        <v>6267</v>
      </c>
      <c r="EM31" s="173">
        <v>0</v>
      </c>
      <c r="EN31" s="177" t="s">
        <v>5899</v>
      </c>
      <c r="EO31" s="177" t="s">
        <v>21</v>
      </c>
      <c r="EP31" s="177">
        <v>2</v>
      </c>
      <c r="EQ31" s="177" t="s">
        <v>6265</v>
      </c>
      <c r="ER31" s="177" t="s">
        <v>6249</v>
      </c>
      <c r="ES31" s="174">
        <v>44455</v>
      </c>
      <c r="ET31" s="184" t="s">
        <v>6256</v>
      </c>
      <c r="EU31" s="184">
        <v>9674</v>
      </c>
      <c r="EV31" s="184" t="s">
        <v>5736</v>
      </c>
      <c r="EW31" s="184" t="s">
        <v>59</v>
      </c>
      <c r="EX31" s="184">
        <v>3</v>
      </c>
      <c r="EY31" s="184" t="s">
        <v>6246</v>
      </c>
      <c r="EZ31" s="184" t="s">
        <v>2112</v>
      </c>
      <c r="FA31" s="185">
        <v>44455</v>
      </c>
      <c r="FB31" s="183" t="s">
        <v>4832</v>
      </c>
      <c r="FC31" s="177">
        <v>4</v>
      </c>
      <c r="FD31" s="177" t="s">
        <v>4830</v>
      </c>
      <c r="FE31" s="177" t="s">
        <v>41</v>
      </c>
      <c r="FF31" s="177">
        <v>1</v>
      </c>
      <c r="FG31" s="177" t="s">
        <v>4815</v>
      </c>
      <c r="FH31" s="177" t="s">
        <v>4831</v>
      </c>
      <c r="FI31" s="174">
        <v>44363</v>
      </c>
      <c r="FJ31" s="183" t="s">
        <v>4834</v>
      </c>
      <c r="FK31" s="184">
        <v>0</v>
      </c>
      <c r="FL31" s="184" t="s">
        <v>14</v>
      </c>
      <c r="FM31" s="184" t="s">
        <v>14</v>
      </c>
      <c r="FN31" s="184" t="s">
        <v>14</v>
      </c>
      <c r="FO31" s="184" t="s">
        <v>4833</v>
      </c>
      <c r="FP31" s="181" t="s">
        <v>4789</v>
      </c>
      <c r="FQ31" s="182">
        <v>44363</v>
      </c>
      <c r="FR31" s="183" t="s">
        <v>4835</v>
      </c>
      <c r="FS31" s="177">
        <v>0</v>
      </c>
      <c r="FT31" s="177" t="s">
        <v>14</v>
      </c>
      <c r="FU31" s="177" t="s">
        <v>14</v>
      </c>
      <c r="FV31" s="177" t="s">
        <v>14</v>
      </c>
      <c r="FW31" s="177" t="s">
        <v>4800</v>
      </c>
      <c r="FX31" s="177" t="s">
        <v>14</v>
      </c>
      <c r="FY31" s="174">
        <v>44363</v>
      </c>
      <c r="FZ31" s="184" t="s">
        <v>4674</v>
      </c>
      <c r="GA31" s="184">
        <v>2</v>
      </c>
      <c r="GB31" s="184" t="s">
        <v>3571</v>
      </c>
      <c r="GC31" s="184" t="s">
        <v>21</v>
      </c>
      <c r="GD31" s="184">
        <v>2</v>
      </c>
      <c r="GE31" s="184" t="s">
        <v>14</v>
      </c>
      <c r="GF31" s="184" t="s">
        <v>14</v>
      </c>
      <c r="GG31" s="185">
        <v>44360</v>
      </c>
      <c r="GH31" s="183" t="s">
        <v>4680</v>
      </c>
      <c r="GI31" s="177">
        <v>1</v>
      </c>
      <c r="GJ31" s="177" t="s">
        <v>3571</v>
      </c>
      <c r="GK31" s="177" t="s">
        <v>21</v>
      </c>
      <c r="GL31" s="177">
        <v>2</v>
      </c>
      <c r="GM31" s="177" t="s">
        <v>14</v>
      </c>
      <c r="GN31" s="177" t="s">
        <v>14</v>
      </c>
      <c r="GO31" s="174">
        <v>44360</v>
      </c>
      <c r="GP31" s="184" t="s">
        <v>4675</v>
      </c>
      <c r="GQ31" s="184">
        <v>1</v>
      </c>
      <c r="GR31" s="184" t="s">
        <v>3571</v>
      </c>
      <c r="GS31" s="184" t="s">
        <v>21</v>
      </c>
      <c r="GT31" s="184">
        <v>2</v>
      </c>
      <c r="GU31" s="184" t="s">
        <v>14</v>
      </c>
      <c r="GV31" s="184" t="s">
        <v>14</v>
      </c>
      <c r="GW31" s="185">
        <v>44360</v>
      </c>
      <c r="GX31" s="183" t="s">
        <v>4681</v>
      </c>
      <c r="GY31" s="177">
        <v>0</v>
      </c>
      <c r="GZ31" s="177" t="s">
        <v>3571</v>
      </c>
      <c r="HA31" s="177" t="s">
        <v>21</v>
      </c>
      <c r="HB31" s="177">
        <v>2</v>
      </c>
      <c r="HC31" s="177" t="s">
        <v>14</v>
      </c>
      <c r="HD31" s="177" t="s">
        <v>14</v>
      </c>
      <c r="HE31" s="174">
        <v>44360</v>
      </c>
      <c r="HF31" s="184" t="s">
        <v>4673</v>
      </c>
      <c r="HG31" s="184">
        <v>0</v>
      </c>
      <c r="HH31" s="184" t="s">
        <v>3571</v>
      </c>
      <c r="HI31" s="184" t="s">
        <v>21</v>
      </c>
      <c r="HJ31" s="184">
        <v>2</v>
      </c>
      <c r="HK31" s="184" t="s">
        <v>14</v>
      </c>
      <c r="HL31" s="184" t="s">
        <v>14</v>
      </c>
      <c r="HM31" s="185">
        <v>44360</v>
      </c>
      <c r="HN31" s="183" t="s">
        <v>4679</v>
      </c>
      <c r="HO31" s="177">
        <v>2</v>
      </c>
      <c r="HP31" s="177" t="s">
        <v>3571</v>
      </c>
      <c r="HQ31" s="177" t="s">
        <v>21</v>
      </c>
      <c r="HR31" s="177">
        <v>2</v>
      </c>
      <c r="HS31" s="177" t="s">
        <v>14</v>
      </c>
      <c r="HT31" s="177" t="s">
        <v>14</v>
      </c>
      <c r="HU31" s="174">
        <v>44360</v>
      </c>
      <c r="HV31" s="184" t="s">
        <v>4676</v>
      </c>
      <c r="HW31" s="184">
        <v>0</v>
      </c>
      <c r="HX31" s="184" t="s">
        <v>3571</v>
      </c>
      <c r="HY31" s="184" t="s">
        <v>21</v>
      </c>
      <c r="HZ31" s="184">
        <v>2</v>
      </c>
      <c r="IA31" s="184" t="s">
        <v>14</v>
      </c>
      <c r="IB31" s="184" t="s">
        <v>14</v>
      </c>
      <c r="IC31" s="185">
        <v>44360</v>
      </c>
      <c r="ID31" s="183" t="s">
        <v>4678</v>
      </c>
      <c r="IE31" s="177">
        <v>3</v>
      </c>
      <c r="IF31" s="177" t="s">
        <v>3571</v>
      </c>
      <c r="IG31" s="177" t="s">
        <v>21</v>
      </c>
      <c r="IH31" s="177">
        <v>2</v>
      </c>
      <c r="II31" s="177" t="s">
        <v>14</v>
      </c>
      <c r="IJ31" s="177" t="s">
        <v>14</v>
      </c>
      <c r="IK31" s="174">
        <v>44360</v>
      </c>
      <c r="IL31" s="184" t="s">
        <v>4677</v>
      </c>
      <c r="IM31" s="184">
        <v>3</v>
      </c>
      <c r="IN31" s="184" t="s">
        <v>3571</v>
      </c>
      <c r="IO31" s="184" t="s">
        <v>21</v>
      </c>
      <c r="IP31" s="184">
        <v>2</v>
      </c>
      <c r="IQ31" s="184" t="s">
        <v>14</v>
      </c>
      <c r="IR31" s="184" t="s">
        <v>14</v>
      </c>
      <c r="IS31" s="185">
        <v>44360</v>
      </c>
    </row>
    <row r="32" spans="1:253" s="179" customFormat="1" ht="12.75" customHeight="1" x14ac:dyDescent="0.25">
      <c r="A32" s="179" t="s">
        <v>2028</v>
      </c>
      <c r="B32" s="179" t="s">
        <v>7471</v>
      </c>
      <c r="C32" s="179" t="s">
        <v>2029</v>
      </c>
      <c r="D32" s="179" t="s">
        <v>582</v>
      </c>
      <c r="E32" s="179" t="s">
        <v>6984</v>
      </c>
      <c r="F32" s="179" t="s">
        <v>4836</v>
      </c>
      <c r="G32" s="172">
        <v>103700000</v>
      </c>
      <c r="H32" s="173" t="s">
        <v>4788</v>
      </c>
      <c r="I32" s="173" t="s">
        <v>21</v>
      </c>
      <c r="J32" s="173">
        <v>2</v>
      </c>
      <c r="K32" s="173" t="s">
        <v>4790</v>
      </c>
      <c r="L32" s="173" t="s">
        <v>4789</v>
      </c>
      <c r="M32" s="174">
        <v>44363</v>
      </c>
      <c r="N32" s="183" t="s">
        <v>4837</v>
      </c>
      <c r="O32" s="175">
        <v>1063652</v>
      </c>
      <c r="P32" s="175" t="s">
        <v>4792</v>
      </c>
      <c r="Q32" s="175" t="s">
        <v>21</v>
      </c>
      <c r="R32" s="175">
        <v>2</v>
      </c>
      <c r="S32" s="175" t="s">
        <v>4794</v>
      </c>
      <c r="T32" s="175" t="s">
        <v>4793</v>
      </c>
      <c r="U32" s="176">
        <v>44363</v>
      </c>
      <c r="V32" s="183" t="s">
        <v>4839</v>
      </c>
      <c r="W32" s="173">
        <v>103700000</v>
      </c>
      <c r="X32" s="173" t="s">
        <v>4788</v>
      </c>
      <c r="Y32" s="173" t="s">
        <v>21</v>
      </c>
      <c r="Z32" s="173">
        <v>2</v>
      </c>
      <c r="AA32" s="173" t="s">
        <v>4838</v>
      </c>
      <c r="AB32" s="173" t="s">
        <v>4789</v>
      </c>
      <c r="AC32" s="174">
        <v>44363</v>
      </c>
      <c r="AD32" s="183" t="s">
        <v>4843</v>
      </c>
      <c r="AE32" s="181">
        <v>17744000</v>
      </c>
      <c r="AF32" s="181" t="s">
        <v>4840</v>
      </c>
      <c r="AG32" s="181" t="s">
        <v>21</v>
      </c>
      <c r="AH32" s="181">
        <v>2</v>
      </c>
      <c r="AI32" s="181" t="s">
        <v>4842</v>
      </c>
      <c r="AJ32" s="181" t="s">
        <v>4841</v>
      </c>
      <c r="AK32" s="182">
        <v>44363</v>
      </c>
      <c r="AL32" s="183" t="s">
        <v>6271</v>
      </c>
      <c r="AM32" s="173">
        <v>795000</v>
      </c>
      <c r="AN32" s="173" t="s">
        <v>6268</v>
      </c>
      <c r="AO32" s="173" t="s">
        <v>21</v>
      </c>
      <c r="AP32" s="173">
        <v>2</v>
      </c>
      <c r="AQ32" s="173" t="s">
        <v>6270</v>
      </c>
      <c r="AR32" s="173" t="s">
        <v>6269</v>
      </c>
      <c r="AS32" s="174">
        <v>44455</v>
      </c>
      <c r="AT32" s="184" t="s">
        <v>4845</v>
      </c>
      <c r="AU32" s="181">
        <v>0</v>
      </c>
      <c r="AV32" s="181" t="s">
        <v>14</v>
      </c>
      <c r="AW32" s="181" t="s">
        <v>14</v>
      </c>
      <c r="AX32" s="181" t="s">
        <v>14</v>
      </c>
      <c r="AY32" s="181" t="s">
        <v>14</v>
      </c>
      <c r="AZ32" s="181" t="s">
        <v>14</v>
      </c>
      <c r="BA32" s="182">
        <v>44363</v>
      </c>
      <c r="BB32" s="183" t="s">
        <v>4844</v>
      </c>
      <c r="BC32" s="173">
        <v>0</v>
      </c>
      <c r="BD32" s="173" t="s">
        <v>14</v>
      </c>
      <c r="BE32" s="173" t="s">
        <v>14</v>
      </c>
      <c r="BF32" s="173" t="s">
        <v>14</v>
      </c>
      <c r="BG32" s="173" t="s">
        <v>14</v>
      </c>
      <c r="BH32" s="173" t="s">
        <v>14</v>
      </c>
      <c r="BI32" s="174">
        <v>44363</v>
      </c>
      <c r="BJ32" s="184" t="s">
        <v>6273</v>
      </c>
      <c r="BK32" s="184">
        <v>18</v>
      </c>
      <c r="BL32" s="184" t="s">
        <v>5736</v>
      </c>
      <c r="BM32" s="184" t="s">
        <v>59</v>
      </c>
      <c r="BN32" s="184">
        <v>3</v>
      </c>
      <c r="BO32" s="184" t="s">
        <v>6272</v>
      </c>
      <c r="BP32" s="181" t="s">
        <v>2112</v>
      </c>
      <c r="BQ32" s="185">
        <v>44455</v>
      </c>
      <c r="BR32" s="183" t="s">
        <v>2031</v>
      </c>
      <c r="BS32" s="177" t="s">
        <v>14</v>
      </c>
      <c r="BT32" s="177" t="s">
        <v>14</v>
      </c>
      <c r="BU32" s="177" t="s">
        <v>14</v>
      </c>
      <c r="BV32" s="177" t="s">
        <v>14</v>
      </c>
      <c r="BW32" s="177" t="s">
        <v>2030</v>
      </c>
      <c r="BX32" s="177" t="s">
        <v>14</v>
      </c>
      <c r="BY32" s="174">
        <v>44013</v>
      </c>
      <c r="BZ32" s="184" t="s">
        <v>2032</v>
      </c>
      <c r="CA32" s="184" t="s">
        <v>14</v>
      </c>
      <c r="CB32" s="184" t="s">
        <v>14</v>
      </c>
      <c r="CC32" s="184" t="s">
        <v>14</v>
      </c>
      <c r="CD32" s="184" t="s">
        <v>14</v>
      </c>
      <c r="CE32" s="184" t="s">
        <v>2030</v>
      </c>
      <c r="CF32" s="184" t="s">
        <v>14</v>
      </c>
      <c r="CG32" s="185">
        <v>44013</v>
      </c>
      <c r="CH32" s="183" t="s">
        <v>7802</v>
      </c>
      <c r="CI32" s="184" t="e">
        <v>#N/A</v>
      </c>
      <c r="CJ32" s="184" t="e">
        <v>#N/A</v>
      </c>
      <c r="CK32" s="184" t="e">
        <v>#N/A</v>
      </c>
      <c r="CL32" s="184" t="e">
        <v>#N/A</v>
      </c>
      <c r="CM32" s="184" t="e">
        <v>#N/A</v>
      </c>
      <c r="CN32" s="184" t="e">
        <v>#N/A</v>
      </c>
      <c r="CO32" s="186" t="e">
        <v>#N/A</v>
      </c>
      <c r="CP32" s="184" t="s">
        <v>2034</v>
      </c>
      <c r="CQ32" s="177" t="s">
        <v>14</v>
      </c>
      <c r="CR32" s="177" t="s">
        <v>14</v>
      </c>
      <c r="CS32" s="177" t="s">
        <v>14</v>
      </c>
      <c r="CT32" s="177" t="s">
        <v>14</v>
      </c>
      <c r="CU32" s="177" t="s">
        <v>2033</v>
      </c>
      <c r="CV32" s="177" t="s">
        <v>14</v>
      </c>
      <c r="CW32" s="174">
        <v>44013</v>
      </c>
      <c r="CX32" s="184" t="s">
        <v>6275</v>
      </c>
      <c r="CY32" s="181">
        <v>795000</v>
      </c>
      <c r="CZ32" s="181" t="s">
        <v>6268</v>
      </c>
      <c r="DA32" s="181" t="s">
        <v>21</v>
      </c>
      <c r="DB32" s="181">
        <v>2</v>
      </c>
      <c r="DC32" s="181" t="s">
        <v>6281</v>
      </c>
      <c r="DD32" s="181" t="s">
        <v>6269</v>
      </c>
      <c r="DE32" s="187">
        <v>44455</v>
      </c>
      <c r="DF32" s="183" t="s">
        <v>6279</v>
      </c>
      <c r="DG32" s="173">
        <v>86000000</v>
      </c>
      <c r="DH32" s="177" t="s">
        <v>6276</v>
      </c>
      <c r="DI32" s="177" t="s">
        <v>21</v>
      </c>
      <c r="DJ32" s="177">
        <v>2</v>
      </c>
      <c r="DK32" s="177" t="s">
        <v>6278</v>
      </c>
      <c r="DL32" s="177" t="s">
        <v>6277</v>
      </c>
      <c r="DM32" s="174">
        <v>44455</v>
      </c>
      <c r="DN32" s="184" t="s">
        <v>6280</v>
      </c>
      <c r="DO32" s="181">
        <v>16905000</v>
      </c>
      <c r="DP32" s="184" t="s">
        <v>6276</v>
      </c>
      <c r="DQ32" s="184" t="s">
        <v>21</v>
      </c>
      <c r="DR32" s="184">
        <v>2</v>
      </c>
      <c r="DS32" s="184" t="s">
        <v>4807</v>
      </c>
      <c r="DT32" s="184" t="s">
        <v>6277</v>
      </c>
      <c r="DU32" s="185">
        <v>44455</v>
      </c>
      <c r="DV32" s="183" t="s">
        <v>6282</v>
      </c>
      <c r="DW32" s="173">
        <v>795000</v>
      </c>
      <c r="DX32" s="177" t="s">
        <v>6268</v>
      </c>
      <c r="DY32" s="177" t="s">
        <v>21</v>
      </c>
      <c r="DZ32" s="177">
        <v>2</v>
      </c>
      <c r="EA32" s="177" t="s">
        <v>6281</v>
      </c>
      <c r="EB32" s="177" t="s">
        <v>6269</v>
      </c>
      <c r="EC32" s="174">
        <v>44455</v>
      </c>
      <c r="ED32" s="184" t="s">
        <v>6284</v>
      </c>
      <c r="EE32" s="181">
        <v>0</v>
      </c>
      <c r="EF32" s="184" t="s">
        <v>6268</v>
      </c>
      <c r="EG32" s="184" t="s">
        <v>21</v>
      </c>
      <c r="EH32" s="184">
        <v>2</v>
      </c>
      <c r="EI32" s="184" t="s">
        <v>6283</v>
      </c>
      <c r="EJ32" s="184" t="s">
        <v>6269</v>
      </c>
      <c r="EK32" s="185">
        <v>44455</v>
      </c>
      <c r="EL32" s="183" t="s">
        <v>6285</v>
      </c>
      <c r="EM32" s="173">
        <v>0</v>
      </c>
      <c r="EN32" s="177" t="s">
        <v>6268</v>
      </c>
      <c r="EO32" s="177" t="s">
        <v>21</v>
      </c>
      <c r="EP32" s="177">
        <v>2</v>
      </c>
      <c r="EQ32" s="177" t="s">
        <v>6283</v>
      </c>
      <c r="ER32" s="177" t="s">
        <v>6269</v>
      </c>
      <c r="ES32" s="174">
        <v>44455</v>
      </c>
      <c r="ET32" s="184" t="s">
        <v>6274</v>
      </c>
      <c r="EU32" s="184">
        <v>9674</v>
      </c>
      <c r="EV32" s="184" t="s">
        <v>5736</v>
      </c>
      <c r="EW32" s="184" t="s">
        <v>59</v>
      </c>
      <c r="EX32" s="184">
        <v>3</v>
      </c>
      <c r="EY32" s="184" t="s">
        <v>6246</v>
      </c>
      <c r="EZ32" s="184" t="s">
        <v>2112</v>
      </c>
      <c r="FA32" s="185">
        <v>44455</v>
      </c>
      <c r="FB32" s="183" t="s">
        <v>4849</v>
      </c>
      <c r="FC32" s="177">
        <v>3</v>
      </c>
      <c r="FD32" s="177" t="s">
        <v>4846</v>
      </c>
      <c r="FE32" s="177" t="s">
        <v>41</v>
      </c>
      <c r="FF32" s="177">
        <v>1</v>
      </c>
      <c r="FG32" s="177" t="s">
        <v>4848</v>
      </c>
      <c r="FH32" s="177" t="s">
        <v>4847</v>
      </c>
      <c r="FI32" s="174">
        <v>44363</v>
      </c>
      <c r="FJ32" s="183" t="s">
        <v>4851</v>
      </c>
      <c r="FK32" s="184">
        <v>0</v>
      </c>
      <c r="FL32" s="184" t="s">
        <v>14</v>
      </c>
      <c r="FM32" s="184" t="s">
        <v>14</v>
      </c>
      <c r="FN32" s="184" t="s">
        <v>14</v>
      </c>
      <c r="FO32" s="184" t="s">
        <v>4850</v>
      </c>
      <c r="FP32" s="181" t="s">
        <v>14</v>
      </c>
      <c r="FQ32" s="182">
        <v>44363</v>
      </c>
      <c r="FR32" s="183" t="s">
        <v>4852</v>
      </c>
      <c r="FS32" s="177">
        <v>0</v>
      </c>
      <c r="FT32" s="177" t="s">
        <v>14</v>
      </c>
      <c r="FU32" s="177" t="s">
        <v>14</v>
      </c>
      <c r="FV32" s="177" t="s">
        <v>14</v>
      </c>
      <c r="FW32" s="177" t="s">
        <v>4850</v>
      </c>
      <c r="FX32" s="177" t="s">
        <v>14</v>
      </c>
      <c r="FY32" s="174">
        <v>44363</v>
      </c>
      <c r="FZ32" s="184" t="s">
        <v>4683</v>
      </c>
      <c r="GA32" s="184">
        <v>2</v>
      </c>
      <c r="GB32" s="184" t="s">
        <v>3571</v>
      </c>
      <c r="GC32" s="184" t="s">
        <v>21</v>
      </c>
      <c r="GD32" s="184">
        <v>2</v>
      </c>
      <c r="GE32" s="184" t="s">
        <v>14</v>
      </c>
      <c r="GF32" s="184" t="s">
        <v>14</v>
      </c>
      <c r="GG32" s="185">
        <v>44360</v>
      </c>
      <c r="GH32" s="183" t="s">
        <v>4689</v>
      </c>
      <c r="GI32" s="177">
        <v>1</v>
      </c>
      <c r="GJ32" s="177" t="s">
        <v>3571</v>
      </c>
      <c r="GK32" s="177" t="s">
        <v>21</v>
      </c>
      <c r="GL32" s="177">
        <v>2</v>
      </c>
      <c r="GM32" s="177" t="s">
        <v>14</v>
      </c>
      <c r="GN32" s="177" t="s">
        <v>14</v>
      </c>
      <c r="GO32" s="174">
        <v>44360</v>
      </c>
      <c r="GP32" s="184" t="s">
        <v>4684</v>
      </c>
      <c r="GQ32" s="184">
        <v>1</v>
      </c>
      <c r="GR32" s="184" t="s">
        <v>3571</v>
      </c>
      <c r="GS32" s="184" t="s">
        <v>21</v>
      </c>
      <c r="GT32" s="184">
        <v>2</v>
      </c>
      <c r="GU32" s="184" t="s">
        <v>14</v>
      </c>
      <c r="GV32" s="184" t="s">
        <v>14</v>
      </c>
      <c r="GW32" s="185">
        <v>44360</v>
      </c>
      <c r="GX32" s="183" t="s">
        <v>4690</v>
      </c>
      <c r="GY32" s="177">
        <v>0</v>
      </c>
      <c r="GZ32" s="177" t="s">
        <v>3571</v>
      </c>
      <c r="HA32" s="177" t="s">
        <v>21</v>
      </c>
      <c r="HB32" s="177">
        <v>2</v>
      </c>
      <c r="HC32" s="177" t="s">
        <v>14</v>
      </c>
      <c r="HD32" s="177" t="s">
        <v>14</v>
      </c>
      <c r="HE32" s="174">
        <v>44360</v>
      </c>
      <c r="HF32" s="184" t="s">
        <v>4682</v>
      </c>
      <c r="HG32" s="184">
        <v>0</v>
      </c>
      <c r="HH32" s="184" t="s">
        <v>3571</v>
      </c>
      <c r="HI32" s="184" t="s">
        <v>21</v>
      </c>
      <c r="HJ32" s="184">
        <v>2</v>
      </c>
      <c r="HK32" s="184" t="s">
        <v>14</v>
      </c>
      <c r="HL32" s="184" t="s">
        <v>14</v>
      </c>
      <c r="HM32" s="185">
        <v>44360</v>
      </c>
      <c r="HN32" s="183" t="s">
        <v>4688</v>
      </c>
      <c r="HO32" s="177">
        <v>2</v>
      </c>
      <c r="HP32" s="177" t="s">
        <v>3571</v>
      </c>
      <c r="HQ32" s="177" t="s">
        <v>21</v>
      </c>
      <c r="HR32" s="177">
        <v>2</v>
      </c>
      <c r="HS32" s="177" t="s">
        <v>14</v>
      </c>
      <c r="HT32" s="177" t="s">
        <v>14</v>
      </c>
      <c r="HU32" s="174">
        <v>44360</v>
      </c>
      <c r="HV32" s="184" t="s">
        <v>4685</v>
      </c>
      <c r="HW32" s="184">
        <v>3</v>
      </c>
      <c r="HX32" s="184" t="s">
        <v>3571</v>
      </c>
      <c r="HY32" s="184" t="s">
        <v>21</v>
      </c>
      <c r="HZ32" s="184">
        <v>2</v>
      </c>
      <c r="IA32" s="184" t="s">
        <v>14</v>
      </c>
      <c r="IB32" s="184" t="s">
        <v>14</v>
      </c>
      <c r="IC32" s="185">
        <v>44360</v>
      </c>
      <c r="ID32" s="183" t="s">
        <v>4687</v>
      </c>
      <c r="IE32" s="177">
        <v>3</v>
      </c>
      <c r="IF32" s="177" t="s">
        <v>3571</v>
      </c>
      <c r="IG32" s="177" t="s">
        <v>21</v>
      </c>
      <c r="IH32" s="177">
        <v>2</v>
      </c>
      <c r="II32" s="177" t="s">
        <v>14</v>
      </c>
      <c r="IJ32" s="177" t="s">
        <v>14</v>
      </c>
      <c r="IK32" s="174">
        <v>44360</v>
      </c>
      <c r="IL32" s="184" t="s">
        <v>4686</v>
      </c>
      <c r="IM32" s="184">
        <v>3</v>
      </c>
      <c r="IN32" s="184" t="s">
        <v>3571</v>
      </c>
      <c r="IO32" s="184" t="s">
        <v>21</v>
      </c>
      <c r="IP32" s="184">
        <v>2</v>
      </c>
      <c r="IQ32" s="184" t="s">
        <v>14</v>
      </c>
      <c r="IR32" s="184" t="s">
        <v>14</v>
      </c>
      <c r="IS32" s="185">
        <v>44360</v>
      </c>
    </row>
    <row r="33" spans="1:253" s="179" customFormat="1" ht="12.75" customHeight="1" x14ac:dyDescent="0.25">
      <c r="A33" s="179" t="s">
        <v>4691</v>
      </c>
      <c r="B33" s="179" t="s">
        <v>7463</v>
      </c>
      <c r="C33" s="179" t="s">
        <v>4692</v>
      </c>
      <c r="D33" s="179" t="s">
        <v>582</v>
      </c>
      <c r="E33" s="179" t="s">
        <v>6984</v>
      </c>
      <c r="F33" s="179" t="s">
        <v>4853</v>
      </c>
      <c r="G33" s="172">
        <v>23500000</v>
      </c>
      <c r="H33" s="173" t="s">
        <v>4788</v>
      </c>
      <c r="I33" s="173" t="s">
        <v>21</v>
      </c>
      <c r="J33" s="173">
        <v>2</v>
      </c>
      <c r="K33" s="173" t="s">
        <v>4790</v>
      </c>
      <c r="L33" s="173" t="s">
        <v>4789</v>
      </c>
      <c r="M33" s="174">
        <v>44363</v>
      </c>
      <c r="N33" s="183" t="s">
        <v>4855</v>
      </c>
      <c r="O33" s="175">
        <v>84722</v>
      </c>
      <c r="P33" s="175" t="s">
        <v>4792</v>
      </c>
      <c r="Q33" s="175" t="s">
        <v>21</v>
      </c>
      <c r="R33" s="175">
        <v>2</v>
      </c>
      <c r="S33" s="175" t="s">
        <v>4854</v>
      </c>
      <c r="T33" s="175" t="s">
        <v>4793</v>
      </c>
      <c r="U33" s="176">
        <v>44363</v>
      </c>
      <c r="V33" s="183" t="s">
        <v>4857</v>
      </c>
      <c r="W33" s="173">
        <v>5700000</v>
      </c>
      <c r="X33" s="173" t="s">
        <v>4788</v>
      </c>
      <c r="Y33" s="173" t="s">
        <v>21</v>
      </c>
      <c r="Z33" s="173">
        <v>2</v>
      </c>
      <c r="AA33" s="173" t="s">
        <v>4856</v>
      </c>
      <c r="AB33" s="173" t="s">
        <v>4789</v>
      </c>
      <c r="AC33" s="174">
        <v>44363</v>
      </c>
      <c r="AD33" s="183" t="s">
        <v>6289</v>
      </c>
      <c r="AE33" s="181">
        <v>5700000</v>
      </c>
      <c r="AF33" s="181" t="s">
        <v>6286</v>
      </c>
      <c r="AG33" s="181" t="s">
        <v>21</v>
      </c>
      <c r="AH33" s="181">
        <v>2</v>
      </c>
      <c r="AI33" s="181" t="s">
        <v>6288</v>
      </c>
      <c r="AJ33" s="181" t="s">
        <v>6287</v>
      </c>
      <c r="AK33" s="182">
        <v>44455</v>
      </c>
      <c r="AL33" s="183" t="s">
        <v>6293</v>
      </c>
      <c r="AM33" s="173">
        <v>2531000</v>
      </c>
      <c r="AN33" s="173" t="s">
        <v>6290</v>
      </c>
      <c r="AO33" s="173" t="s">
        <v>21</v>
      </c>
      <c r="AP33" s="173">
        <v>2</v>
      </c>
      <c r="AQ33" s="173" t="s">
        <v>6292</v>
      </c>
      <c r="AR33" s="173" t="s">
        <v>6291</v>
      </c>
      <c r="AS33" s="174">
        <v>44455</v>
      </c>
      <c r="AT33" s="184" t="s">
        <v>4859</v>
      </c>
      <c r="AU33" s="181">
        <v>0</v>
      </c>
      <c r="AV33" s="181" t="s">
        <v>14</v>
      </c>
      <c r="AW33" s="181" t="s">
        <v>14</v>
      </c>
      <c r="AX33" s="181" t="s">
        <v>14</v>
      </c>
      <c r="AY33" s="181" t="s">
        <v>15</v>
      </c>
      <c r="AZ33" s="181" t="s">
        <v>14</v>
      </c>
      <c r="BA33" s="182">
        <v>44363</v>
      </c>
      <c r="BB33" s="183" t="s">
        <v>4858</v>
      </c>
      <c r="BC33" s="173">
        <v>0</v>
      </c>
      <c r="BD33" s="173" t="s">
        <v>14</v>
      </c>
      <c r="BE33" s="173" t="s">
        <v>14</v>
      </c>
      <c r="BF33" s="173" t="s">
        <v>14</v>
      </c>
      <c r="BG33" s="173" t="s">
        <v>15</v>
      </c>
      <c r="BH33" s="173" t="s">
        <v>14</v>
      </c>
      <c r="BI33" s="174">
        <v>44363</v>
      </c>
      <c r="BJ33" s="184" t="s">
        <v>6295</v>
      </c>
      <c r="BK33" s="184">
        <v>2230</v>
      </c>
      <c r="BL33" s="184" t="s">
        <v>5736</v>
      </c>
      <c r="BM33" s="184" t="s">
        <v>59</v>
      </c>
      <c r="BN33" s="184">
        <v>3</v>
      </c>
      <c r="BO33" s="184" t="s">
        <v>6294</v>
      </c>
      <c r="BP33" s="181" t="s">
        <v>2112</v>
      </c>
      <c r="BQ33" s="185">
        <v>44455</v>
      </c>
      <c r="BR33" s="183" t="s">
        <v>7803</v>
      </c>
      <c r="BS33" s="177" t="e">
        <v>#N/A</v>
      </c>
      <c r="BT33" s="177" t="e">
        <v>#N/A</v>
      </c>
      <c r="BU33" s="177" t="e">
        <v>#N/A</v>
      </c>
      <c r="BV33" s="177" t="e">
        <v>#N/A</v>
      </c>
      <c r="BW33" s="177" t="e">
        <v>#N/A</v>
      </c>
      <c r="BX33" s="177" t="e">
        <v>#N/A</v>
      </c>
      <c r="BY33" s="174" t="e">
        <v>#N/A</v>
      </c>
      <c r="BZ33" s="184" t="s">
        <v>7804</v>
      </c>
      <c r="CA33" s="184" t="e">
        <v>#N/A</v>
      </c>
      <c r="CB33" s="184" t="e">
        <v>#N/A</v>
      </c>
      <c r="CC33" s="184" t="e">
        <v>#N/A</v>
      </c>
      <c r="CD33" s="184" t="e">
        <v>#N/A</v>
      </c>
      <c r="CE33" s="184" t="e">
        <v>#N/A</v>
      </c>
      <c r="CF33" s="184" t="e">
        <v>#N/A</v>
      </c>
      <c r="CG33" s="185" t="e">
        <v>#N/A</v>
      </c>
      <c r="CH33" s="183" t="s">
        <v>7805</v>
      </c>
      <c r="CI33" s="184" t="e">
        <v>#N/A</v>
      </c>
      <c r="CJ33" s="184" t="e">
        <v>#N/A</v>
      </c>
      <c r="CK33" s="184" t="e">
        <v>#N/A</v>
      </c>
      <c r="CL33" s="184" t="e">
        <v>#N/A</v>
      </c>
      <c r="CM33" s="184" t="e">
        <v>#N/A</v>
      </c>
      <c r="CN33" s="184" t="e">
        <v>#N/A</v>
      </c>
      <c r="CO33" s="186" t="e">
        <v>#N/A</v>
      </c>
      <c r="CP33" s="184" t="s">
        <v>7806</v>
      </c>
      <c r="CQ33" s="177" t="e">
        <v>#N/A</v>
      </c>
      <c r="CR33" s="177" t="e">
        <v>#N/A</v>
      </c>
      <c r="CS33" s="177" t="e">
        <v>#N/A</v>
      </c>
      <c r="CT33" s="177" t="e">
        <v>#N/A</v>
      </c>
      <c r="CU33" s="177" t="e">
        <v>#N/A</v>
      </c>
      <c r="CV33" s="177" t="e">
        <v>#N/A</v>
      </c>
      <c r="CW33" s="174" t="e">
        <v>#N/A</v>
      </c>
      <c r="CX33" s="184" t="s">
        <v>6299</v>
      </c>
      <c r="CY33" s="181">
        <v>5200000</v>
      </c>
      <c r="CZ33" s="181" t="s">
        <v>6297</v>
      </c>
      <c r="DA33" s="181" t="s">
        <v>59</v>
      </c>
      <c r="DB33" s="181">
        <v>3</v>
      </c>
      <c r="DC33" s="181" t="s">
        <v>6304</v>
      </c>
      <c r="DD33" s="181" t="s">
        <v>6298</v>
      </c>
      <c r="DE33" s="187">
        <v>44455</v>
      </c>
      <c r="DF33" s="183" t="s">
        <v>6302</v>
      </c>
      <c r="DG33" s="173">
        <v>0</v>
      </c>
      <c r="DH33" s="177" t="s">
        <v>6300</v>
      </c>
      <c r="DI33" s="177" t="s">
        <v>59</v>
      </c>
      <c r="DJ33" s="177">
        <v>3</v>
      </c>
      <c r="DK33" s="177" t="s">
        <v>6278</v>
      </c>
      <c r="DL33" s="177" t="s">
        <v>6301</v>
      </c>
      <c r="DM33" s="174">
        <v>44455</v>
      </c>
      <c r="DN33" s="184" t="s">
        <v>6303</v>
      </c>
      <c r="DO33" s="181">
        <v>500000</v>
      </c>
      <c r="DP33" s="184" t="s">
        <v>6300</v>
      </c>
      <c r="DQ33" s="184" t="s">
        <v>59</v>
      </c>
      <c r="DR33" s="184">
        <v>3</v>
      </c>
      <c r="DS33" s="184" t="s">
        <v>4807</v>
      </c>
      <c r="DT33" s="184" t="s">
        <v>6301</v>
      </c>
      <c r="DU33" s="185">
        <v>44455</v>
      </c>
      <c r="DV33" s="183" t="s">
        <v>6305</v>
      </c>
      <c r="DW33" s="173">
        <v>4799000</v>
      </c>
      <c r="DX33" s="177" t="s">
        <v>6297</v>
      </c>
      <c r="DY33" s="177" t="s">
        <v>59</v>
      </c>
      <c r="DZ33" s="177">
        <v>3</v>
      </c>
      <c r="EA33" s="177" t="s">
        <v>6304</v>
      </c>
      <c r="EB33" s="177" t="s">
        <v>6298</v>
      </c>
      <c r="EC33" s="174">
        <v>44455</v>
      </c>
      <c r="ED33" s="184" t="s">
        <v>6307</v>
      </c>
      <c r="EE33" s="181">
        <v>0</v>
      </c>
      <c r="EF33" s="184" t="s">
        <v>6297</v>
      </c>
      <c r="EG33" s="184" t="s">
        <v>59</v>
      </c>
      <c r="EH33" s="184">
        <v>3</v>
      </c>
      <c r="EI33" s="184" t="s">
        <v>6306</v>
      </c>
      <c r="EJ33" s="184" t="s">
        <v>6298</v>
      </c>
      <c r="EK33" s="185">
        <v>44455</v>
      </c>
      <c r="EL33" s="183" t="s">
        <v>6311</v>
      </c>
      <c r="EM33" s="173">
        <v>401000</v>
      </c>
      <c r="EN33" s="177" t="s">
        <v>6308</v>
      </c>
      <c r="EO33" s="177" t="s">
        <v>59</v>
      </c>
      <c r="EP33" s="177">
        <v>3</v>
      </c>
      <c r="EQ33" s="177" t="s">
        <v>6310</v>
      </c>
      <c r="ER33" s="177" t="s">
        <v>6309</v>
      </c>
      <c r="ES33" s="174">
        <v>44455</v>
      </c>
      <c r="ET33" s="184" t="s">
        <v>6296</v>
      </c>
      <c r="EU33" s="184">
        <v>9674</v>
      </c>
      <c r="EV33" s="184" t="s">
        <v>5736</v>
      </c>
      <c r="EW33" s="184" t="s">
        <v>59</v>
      </c>
      <c r="EX33" s="184">
        <v>3</v>
      </c>
      <c r="EY33" s="184" t="s">
        <v>6246</v>
      </c>
      <c r="EZ33" s="184" t="s">
        <v>2112</v>
      </c>
      <c r="FA33" s="185">
        <v>44455</v>
      </c>
      <c r="FB33" s="183" t="s">
        <v>4860</v>
      </c>
      <c r="FC33" s="177">
        <v>4</v>
      </c>
      <c r="FD33" s="177" t="s">
        <v>4813</v>
      </c>
      <c r="FE33" s="177" t="s">
        <v>41</v>
      </c>
      <c r="FF33" s="177">
        <v>1</v>
      </c>
      <c r="FG33" s="177" t="s">
        <v>4815</v>
      </c>
      <c r="FH33" s="177" t="s">
        <v>4814</v>
      </c>
      <c r="FI33" s="174">
        <v>44363</v>
      </c>
      <c r="FJ33" s="183" t="s">
        <v>4861</v>
      </c>
      <c r="FK33" s="184">
        <v>0</v>
      </c>
      <c r="FL33" s="184" t="s">
        <v>14</v>
      </c>
      <c r="FM33" s="184" t="s">
        <v>14</v>
      </c>
      <c r="FN33" s="184" t="s">
        <v>14</v>
      </c>
      <c r="FO33" s="184" t="s">
        <v>4800</v>
      </c>
      <c r="FP33" s="181" t="s">
        <v>14</v>
      </c>
      <c r="FQ33" s="182">
        <v>44363</v>
      </c>
      <c r="FR33" s="183" t="s">
        <v>4862</v>
      </c>
      <c r="FS33" s="177">
        <v>10000</v>
      </c>
      <c r="FT33" s="177" t="s">
        <v>4820</v>
      </c>
      <c r="FU33" s="177" t="s">
        <v>59</v>
      </c>
      <c r="FV33" s="177">
        <v>3</v>
      </c>
      <c r="FW33" s="177" t="s">
        <v>4822</v>
      </c>
      <c r="FX33" s="177" t="s">
        <v>4821</v>
      </c>
      <c r="FY33" s="174">
        <v>44363</v>
      </c>
      <c r="FZ33" s="184" t="s">
        <v>4694</v>
      </c>
      <c r="GA33" s="184">
        <v>1</v>
      </c>
      <c r="GB33" s="184" t="s">
        <v>3571</v>
      </c>
      <c r="GC33" s="184" t="s">
        <v>21</v>
      </c>
      <c r="GD33" s="184">
        <v>2</v>
      </c>
      <c r="GE33" s="184" t="s">
        <v>14</v>
      </c>
      <c r="GF33" s="184" t="s">
        <v>14</v>
      </c>
      <c r="GG33" s="185">
        <v>44360</v>
      </c>
      <c r="GH33" s="183" t="s">
        <v>4700</v>
      </c>
      <c r="GI33" s="177">
        <v>2</v>
      </c>
      <c r="GJ33" s="177" t="s">
        <v>3571</v>
      </c>
      <c r="GK33" s="177" t="s">
        <v>21</v>
      </c>
      <c r="GL33" s="177">
        <v>2</v>
      </c>
      <c r="GM33" s="177" t="s">
        <v>14</v>
      </c>
      <c r="GN33" s="177" t="s">
        <v>14</v>
      </c>
      <c r="GO33" s="174">
        <v>44360</v>
      </c>
      <c r="GP33" s="184" t="s">
        <v>4695</v>
      </c>
      <c r="GQ33" s="184">
        <v>3</v>
      </c>
      <c r="GR33" s="184" t="s">
        <v>3571</v>
      </c>
      <c r="GS33" s="184" t="s">
        <v>21</v>
      </c>
      <c r="GT33" s="184">
        <v>2</v>
      </c>
      <c r="GU33" s="184" t="s">
        <v>14</v>
      </c>
      <c r="GV33" s="184" t="s">
        <v>14</v>
      </c>
      <c r="GW33" s="185">
        <v>44360</v>
      </c>
      <c r="GX33" s="183" t="s">
        <v>4701</v>
      </c>
      <c r="GY33" s="177">
        <v>2</v>
      </c>
      <c r="GZ33" s="177" t="s">
        <v>3571</v>
      </c>
      <c r="HA33" s="177" t="s">
        <v>21</v>
      </c>
      <c r="HB33" s="177">
        <v>2</v>
      </c>
      <c r="HC33" s="177" t="s">
        <v>14</v>
      </c>
      <c r="HD33" s="177" t="s">
        <v>14</v>
      </c>
      <c r="HE33" s="174">
        <v>44360</v>
      </c>
      <c r="HF33" s="184" t="s">
        <v>4693</v>
      </c>
      <c r="HG33" s="184">
        <v>2</v>
      </c>
      <c r="HH33" s="184" t="s">
        <v>3571</v>
      </c>
      <c r="HI33" s="184" t="s">
        <v>21</v>
      </c>
      <c r="HJ33" s="184">
        <v>2</v>
      </c>
      <c r="HK33" s="184" t="s">
        <v>14</v>
      </c>
      <c r="HL33" s="184" t="s">
        <v>14</v>
      </c>
      <c r="HM33" s="185">
        <v>44360</v>
      </c>
      <c r="HN33" s="183" t="s">
        <v>4699</v>
      </c>
      <c r="HO33" s="177">
        <v>3</v>
      </c>
      <c r="HP33" s="177" t="s">
        <v>3571</v>
      </c>
      <c r="HQ33" s="177" t="s">
        <v>21</v>
      </c>
      <c r="HR33" s="177">
        <v>2</v>
      </c>
      <c r="HS33" s="177" t="s">
        <v>14</v>
      </c>
      <c r="HT33" s="177" t="s">
        <v>14</v>
      </c>
      <c r="HU33" s="174">
        <v>44360</v>
      </c>
      <c r="HV33" s="184" t="s">
        <v>4696</v>
      </c>
      <c r="HW33" s="184">
        <v>3</v>
      </c>
      <c r="HX33" s="184" t="s">
        <v>3571</v>
      </c>
      <c r="HY33" s="184" t="s">
        <v>21</v>
      </c>
      <c r="HZ33" s="184">
        <v>2</v>
      </c>
      <c r="IA33" s="184" t="s">
        <v>14</v>
      </c>
      <c r="IB33" s="184" t="s">
        <v>14</v>
      </c>
      <c r="IC33" s="185">
        <v>44360</v>
      </c>
      <c r="ID33" s="183" t="s">
        <v>4698</v>
      </c>
      <c r="IE33" s="177">
        <v>3</v>
      </c>
      <c r="IF33" s="177" t="s">
        <v>3571</v>
      </c>
      <c r="IG33" s="177" t="s">
        <v>21</v>
      </c>
      <c r="IH33" s="177">
        <v>2</v>
      </c>
      <c r="II33" s="177" t="s">
        <v>14</v>
      </c>
      <c r="IJ33" s="177" t="s">
        <v>14</v>
      </c>
      <c r="IK33" s="174">
        <v>44360</v>
      </c>
      <c r="IL33" s="184" t="s">
        <v>4697</v>
      </c>
      <c r="IM33" s="184">
        <v>3</v>
      </c>
      <c r="IN33" s="184" t="s">
        <v>3571</v>
      </c>
      <c r="IO33" s="184" t="s">
        <v>21</v>
      </c>
      <c r="IP33" s="184">
        <v>2</v>
      </c>
      <c r="IQ33" s="184" t="s">
        <v>14</v>
      </c>
      <c r="IR33" s="184" t="s">
        <v>14</v>
      </c>
      <c r="IS33" s="185">
        <v>44360</v>
      </c>
    </row>
    <row r="34" spans="1:253" s="179" customFormat="1" ht="12.75" customHeight="1" x14ac:dyDescent="0.25">
      <c r="A34" s="179" t="s">
        <v>173</v>
      </c>
      <c r="B34" s="179" t="s">
        <v>7471</v>
      </c>
      <c r="C34" s="179" t="s">
        <v>174</v>
      </c>
      <c r="D34" s="179" t="s">
        <v>175</v>
      </c>
      <c r="E34" s="179" t="s">
        <v>7009</v>
      </c>
      <c r="F34" s="179" t="s">
        <v>6166</v>
      </c>
      <c r="G34" s="172">
        <v>10893000</v>
      </c>
      <c r="H34" s="173" t="s">
        <v>6163</v>
      </c>
      <c r="I34" s="173" t="s">
        <v>41</v>
      </c>
      <c r="J34" s="173">
        <v>1</v>
      </c>
      <c r="K34" s="173" t="s">
        <v>6165</v>
      </c>
      <c r="L34" s="173" t="s">
        <v>6164</v>
      </c>
      <c r="M34" s="174">
        <v>44454</v>
      </c>
      <c r="N34" s="183" t="s">
        <v>1109</v>
      </c>
      <c r="O34" s="175">
        <v>3364.07</v>
      </c>
      <c r="P34" s="175" t="s">
        <v>1106</v>
      </c>
      <c r="Q34" s="175" t="s">
        <v>21</v>
      </c>
      <c r="R34" s="175">
        <v>2</v>
      </c>
      <c r="S34" s="175" t="s">
        <v>1108</v>
      </c>
      <c r="T34" s="175" t="s">
        <v>1107</v>
      </c>
      <c r="U34" s="176">
        <v>43585</v>
      </c>
      <c r="V34" s="183" t="s">
        <v>6170</v>
      </c>
      <c r="W34" s="173">
        <v>423000</v>
      </c>
      <c r="X34" s="173" t="s">
        <v>6167</v>
      </c>
      <c r="Y34" s="173" t="s">
        <v>21</v>
      </c>
      <c r="Z34" s="173">
        <v>2</v>
      </c>
      <c r="AA34" s="173" t="s">
        <v>6169</v>
      </c>
      <c r="AB34" s="173" t="s">
        <v>6168</v>
      </c>
      <c r="AC34" s="174">
        <v>44454</v>
      </c>
      <c r="AD34" s="183" t="s">
        <v>6173</v>
      </c>
      <c r="AE34" s="181">
        <v>177000</v>
      </c>
      <c r="AF34" s="181" t="s">
        <v>6167</v>
      </c>
      <c r="AG34" s="181" t="s">
        <v>21</v>
      </c>
      <c r="AH34" s="181">
        <v>2</v>
      </c>
      <c r="AI34" s="181" t="s">
        <v>6172</v>
      </c>
      <c r="AJ34" s="181" t="s">
        <v>6171</v>
      </c>
      <c r="AK34" s="182">
        <v>44454</v>
      </c>
      <c r="AL34" s="183" t="s">
        <v>6175</v>
      </c>
      <c r="AM34" s="173">
        <v>177000</v>
      </c>
      <c r="AN34" s="173" t="s">
        <v>6167</v>
      </c>
      <c r="AO34" s="173" t="s">
        <v>21</v>
      </c>
      <c r="AP34" s="173">
        <v>2</v>
      </c>
      <c r="AQ34" s="173" t="s">
        <v>6174</v>
      </c>
      <c r="AR34" s="173" t="s">
        <v>6171</v>
      </c>
      <c r="AS34" s="174">
        <v>44454</v>
      </c>
      <c r="AT34" s="184" t="s">
        <v>1105</v>
      </c>
      <c r="AU34" s="181">
        <v>0</v>
      </c>
      <c r="AV34" s="181" t="s">
        <v>14</v>
      </c>
      <c r="AW34" s="181" t="s">
        <v>14</v>
      </c>
      <c r="AX34" s="181" t="s">
        <v>14</v>
      </c>
      <c r="AY34" s="181" t="s">
        <v>14</v>
      </c>
      <c r="AZ34" s="181" t="s">
        <v>14</v>
      </c>
      <c r="BA34" s="182">
        <v>43585</v>
      </c>
      <c r="BB34" s="183" t="s">
        <v>181</v>
      </c>
      <c r="BC34" s="173" t="s">
        <v>14</v>
      </c>
      <c r="BD34" s="173">
        <v>0</v>
      </c>
      <c r="BE34" s="173" t="s">
        <v>14</v>
      </c>
      <c r="BF34" s="173" t="s">
        <v>14</v>
      </c>
      <c r="BG34" s="173">
        <v>0</v>
      </c>
      <c r="BH34" s="173">
        <v>0</v>
      </c>
      <c r="BI34" s="174">
        <v>43501</v>
      </c>
      <c r="BJ34" s="184" t="s">
        <v>6178</v>
      </c>
      <c r="BK34" s="184">
        <v>18</v>
      </c>
      <c r="BL34" s="184" t="s">
        <v>6176</v>
      </c>
      <c r="BM34" s="184" t="s">
        <v>59</v>
      </c>
      <c r="BN34" s="184">
        <v>3</v>
      </c>
      <c r="BO34" s="184" t="s">
        <v>6177</v>
      </c>
      <c r="BP34" s="181" t="s">
        <v>6176</v>
      </c>
      <c r="BQ34" s="185">
        <v>44454</v>
      </c>
      <c r="BR34" s="183" t="s">
        <v>176</v>
      </c>
      <c r="BS34" s="177" t="s">
        <v>14</v>
      </c>
      <c r="BT34" s="177">
        <v>0</v>
      </c>
      <c r="BU34" s="177" t="s">
        <v>14</v>
      </c>
      <c r="BV34" s="177" t="s">
        <v>14</v>
      </c>
      <c r="BW34" s="177">
        <v>0</v>
      </c>
      <c r="BX34" s="177">
        <v>0</v>
      </c>
      <c r="BY34" s="174">
        <v>43501</v>
      </c>
      <c r="BZ34" s="184" t="s">
        <v>177</v>
      </c>
      <c r="CA34" s="184" t="s">
        <v>14</v>
      </c>
      <c r="CB34" s="184">
        <v>0</v>
      </c>
      <c r="CC34" s="184" t="s">
        <v>14</v>
      </c>
      <c r="CD34" s="184" t="s">
        <v>14</v>
      </c>
      <c r="CE34" s="184">
        <v>0</v>
      </c>
      <c r="CF34" s="184">
        <v>0</v>
      </c>
      <c r="CG34" s="185">
        <v>43501</v>
      </c>
      <c r="CH34" s="183" t="s">
        <v>7807</v>
      </c>
      <c r="CI34" s="184" t="e">
        <v>#N/A</v>
      </c>
      <c r="CJ34" s="184" t="e">
        <v>#N/A</v>
      </c>
      <c r="CK34" s="184" t="e">
        <v>#N/A</v>
      </c>
      <c r="CL34" s="184" t="e">
        <v>#N/A</v>
      </c>
      <c r="CM34" s="184" t="e">
        <v>#N/A</v>
      </c>
      <c r="CN34" s="184" t="e">
        <v>#N/A</v>
      </c>
      <c r="CO34" s="186" t="e">
        <v>#N/A</v>
      </c>
      <c r="CP34" s="184" t="s">
        <v>180</v>
      </c>
      <c r="CQ34" s="177" t="s">
        <v>14</v>
      </c>
      <c r="CR34" s="177">
        <v>0</v>
      </c>
      <c r="CS34" s="177" t="s">
        <v>14</v>
      </c>
      <c r="CT34" s="177" t="s">
        <v>14</v>
      </c>
      <c r="CU34" s="177">
        <v>0</v>
      </c>
      <c r="CV34" s="177">
        <v>0</v>
      </c>
      <c r="CW34" s="174">
        <v>43501</v>
      </c>
      <c r="CX34" s="184" t="s">
        <v>6183</v>
      </c>
      <c r="CY34" s="181">
        <v>18000</v>
      </c>
      <c r="CZ34" s="181" t="s">
        <v>6180</v>
      </c>
      <c r="DA34" s="181" t="s">
        <v>21</v>
      </c>
      <c r="DB34" s="181">
        <v>2</v>
      </c>
      <c r="DC34" s="181" t="s">
        <v>6182</v>
      </c>
      <c r="DD34" s="181" t="s">
        <v>6181</v>
      </c>
      <c r="DE34" s="187">
        <v>44454</v>
      </c>
      <c r="DF34" s="183" t="s">
        <v>6184</v>
      </c>
      <c r="DG34" s="173">
        <v>245000</v>
      </c>
      <c r="DH34" s="177" t="s">
        <v>6180</v>
      </c>
      <c r="DI34" s="177" t="s">
        <v>21</v>
      </c>
      <c r="DJ34" s="177">
        <v>2</v>
      </c>
      <c r="DK34" s="177" t="s">
        <v>6182</v>
      </c>
      <c r="DL34" s="177" t="s">
        <v>6181</v>
      </c>
      <c r="DM34" s="174">
        <v>44454</v>
      </c>
      <c r="DN34" s="184" t="s">
        <v>6185</v>
      </c>
      <c r="DO34" s="181">
        <v>159000</v>
      </c>
      <c r="DP34" s="184" t="s">
        <v>6180</v>
      </c>
      <c r="DQ34" s="184" t="s">
        <v>21</v>
      </c>
      <c r="DR34" s="184">
        <v>2</v>
      </c>
      <c r="DS34" s="184" t="s">
        <v>6182</v>
      </c>
      <c r="DT34" s="184" t="s">
        <v>6181</v>
      </c>
      <c r="DU34" s="185">
        <v>44454</v>
      </c>
      <c r="DV34" s="183" t="s">
        <v>6186</v>
      </c>
      <c r="DW34" s="173">
        <v>18000</v>
      </c>
      <c r="DX34" s="177" t="s">
        <v>6180</v>
      </c>
      <c r="DY34" s="177" t="s">
        <v>21</v>
      </c>
      <c r="DZ34" s="177">
        <v>2</v>
      </c>
      <c r="EA34" s="177" t="s">
        <v>6182</v>
      </c>
      <c r="EB34" s="177" t="s">
        <v>6181</v>
      </c>
      <c r="EC34" s="174">
        <v>44454</v>
      </c>
      <c r="ED34" s="184" t="s">
        <v>6187</v>
      </c>
      <c r="EE34" s="181">
        <v>0</v>
      </c>
      <c r="EF34" s="184" t="s">
        <v>6180</v>
      </c>
      <c r="EG34" s="184" t="s">
        <v>21</v>
      </c>
      <c r="EH34" s="184">
        <v>2</v>
      </c>
      <c r="EI34" s="184" t="s">
        <v>6182</v>
      </c>
      <c r="EJ34" s="184" t="s">
        <v>6181</v>
      </c>
      <c r="EK34" s="185">
        <v>44454</v>
      </c>
      <c r="EL34" s="183" t="s">
        <v>6188</v>
      </c>
      <c r="EM34" s="173">
        <v>0</v>
      </c>
      <c r="EN34" s="177" t="s">
        <v>6180</v>
      </c>
      <c r="EO34" s="177" t="s">
        <v>21</v>
      </c>
      <c r="EP34" s="177">
        <v>2</v>
      </c>
      <c r="EQ34" s="177" t="s">
        <v>6182</v>
      </c>
      <c r="ER34" s="177" t="s">
        <v>6181</v>
      </c>
      <c r="ES34" s="174">
        <v>44454</v>
      </c>
      <c r="ET34" s="184" t="s">
        <v>6179</v>
      </c>
      <c r="EU34" s="184">
        <v>18</v>
      </c>
      <c r="EV34" s="184" t="s">
        <v>6176</v>
      </c>
      <c r="EW34" s="184" t="s">
        <v>59</v>
      </c>
      <c r="EX34" s="184">
        <v>3</v>
      </c>
      <c r="EY34" s="184" t="s">
        <v>6177</v>
      </c>
      <c r="EZ34" s="184" t="s">
        <v>6176</v>
      </c>
      <c r="FA34" s="185">
        <v>44454</v>
      </c>
      <c r="FB34" s="183" t="s">
        <v>179</v>
      </c>
      <c r="FC34" s="177">
        <v>2</v>
      </c>
      <c r="FD34" s="177">
        <v>0</v>
      </c>
      <c r="FE34" s="177" t="s">
        <v>21</v>
      </c>
      <c r="FF34" s="177">
        <v>2</v>
      </c>
      <c r="FG34" s="177" t="s">
        <v>178</v>
      </c>
      <c r="FH34" s="177">
        <v>0</v>
      </c>
      <c r="FI34" s="174">
        <v>43501</v>
      </c>
      <c r="FJ34" s="183" t="s">
        <v>182</v>
      </c>
      <c r="FK34" s="184" t="s">
        <v>14</v>
      </c>
      <c r="FL34" s="184">
        <v>0</v>
      </c>
      <c r="FM34" s="184" t="s">
        <v>14</v>
      </c>
      <c r="FN34" s="184" t="s">
        <v>14</v>
      </c>
      <c r="FO34" s="184">
        <v>0</v>
      </c>
      <c r="FP34" s="181">
        <v>0</v>
      </c>
      <c r="FQ34" s="182">
        <v>43501</v>
      </c>
      <c r="FR34" s="183" t="s">
        <v>183</v>
      </c>
      <c r="FS34" s="177" t="s">
        <v>14</v>
      </c>
      <c r="FT34" s="177">
        <v>0</v>
      </c>
      <c r="FU34" s="177" t="s">
        <v>14</v>
      </c>
      <c r="FV34" s="177" t="s">
        <v>14</v>
      </c>
      <c r="FW34" s="177">
        <v>0</v>
      </c>
      <c r="FX34" s="177">
        <v>0</v>
      </c>
      <c r="FY34" s="174">
        <v>43501</v>
      </c>
      <c r="FZ34" s="184" t="s">
        <v>4128</v>
      </c>
      <c r="GA34" s="184">
        <v>0</v>
      </c>
      <c r="GB34" s="184" t="s">
        <v>3571</v>
      </c>
      <c r="GC34" s="184" t="s">
        <v>21</v>
      </c>
      <c r="GD34" s="184">
        <v>2</v>
      </c>
      <c r="GE34" s="184" t="s">
        <v>14</v>
      </c>
      <c r="GF34" s="184" t="s">
        <v>14</v>
      </c>
      <c r="GG34" s="185">
        <v>44355</v>
      </c>
      <c r="GH34" s="183" t="s">
        <v>4134</v>
      </c>
      <c r="GI34" s="177">
        <v>0</v>
      </c>
      <c r="GJ34" s="177" t="s">
        <v>3571</v>
      </c>
      <c r="GK34" s="177" t="s">
        <v>21</v>
      </c>
      <c r="GL34" s="177">
        <v>2</v>
      </c>
      <c r="GM34" s="177" t="s">
        <v>14</v>
      </c>
      <c r="GN34" s="177" t="s">
        <v>14</v>
      </c>
      <c r="GO34" s="174">
        <v>44355</v>
      </c>
      <c r="GP34" s="184" t="s">
        <v>4129</v>
      </c>
      <c r="GQ34" s="184">
        <v>2</v>
      </c>
      <c r="GR34" s="184" t="s">
        <v>3571</v>
      </c>
      <c r="GS34" s="184" t="s">
        <v>21</v>
      </c>
      <c r="GT34" s="184">
        <v>2</v>
      </c>
      <c r="GU34" s="184" t="s">
        <v>14</v>
      </c>
      <c r="GV34" s="184" t="s">
        <v>14</v>
      </c>
      <c r="GW34" s="185">
        <v>44355</v>
      </c>
      <c r="GX34" s="183" t="s">
        <v>4135</v>
      </c>
      <c r="GY34" s="177">
        <v>0</v>
      </c>
      <c r="GZ34" s="177" t="s">
        <v>3571</v>
      </c>
      <c r="HA34" s="177" t="s">
        <v>21</v>
      </c>
      <c r="HB34" s="177">
        <v>2</v>
      </c>
      <c r="HC34" s="177" t="s">
        <v>14</v>
      </c>
      <c r="HD34" s="177" t="s">
        <v>14</v>
      </c>
      <c r="HE34" s="174">
        <v>44355</v>
      </c>
      <c r="HF34" s="184" t="s">
        <v>4127</v>
      </c>
      <c r="HG34" s="184">
        <v>2</v>
      </c>
      <c r="HH34" s="184" t="s">
        <v>3571</v>
      </c>
      <c r="HI34" s="184" t="s">
        <v>21</v>
      </c>
      <c r="HJ34" s="184">
        <v>2</v>
      </c>
      <c r="HK34" s="184" t="s">
        <v>14</v>
      </c>
      <c r="HL34" s="184" t="s">
        <v>14</v>
      </c>
      <c r="HM34" s="185">
        <v>44355</v>
      </c>
      <c r="HN34" s="183" t="s">
        <v>4133</v>
      </c>
      <c r="HO34" s="177">
        <v>2</v>
      </c>
      <c r="HP34" s="177" t="s">
        <v>3571</v>
      </c>
      <c r="HQ34" s="177" t="s">
        <v>21</v>
      </c>
      <c r="HR34" s="177">
        <v>2</v>
      </c>
      <c r="HS34" s="177" t="s">
        <v>14</v>
      </c>
      <c r="HT34" s="177" t="s">
        <v>14</v>
      </c>
      <c r="HU34" s="174">
        <v>44355</v>
      </c>
      <c r="HV34" s="184" t="s">
        <v>4130</v>
      </c>
      <c r="HW34" s="184">
        <v>1</v>
      </c>
      <c r="HX34" s="184" t="s">
        <v>3571</v>
      </c>
      <c r="HY34" s="184" t="s">
        <v>21</v>
      </c>
      <c r="HZ34" s="184">
        <v>2</v>
      </c>
      <c r="IA34" s="184" t="s">
        <v>14</v>
      </c>
      <c r="IB34" s="184" t="s">
        <v>14</v>
      </c>
      <c r="IC34" s="185">
        <v>44355</v>
      </c>
      <c r="ID34" s="183" t="s">
        <v>4132</v>
      </c>
      <c r="IE34" s="177">
        <v>0</v>
      </c>
      <c r="IF34" s="177" t="s">
        <v>3571</v>
      </c>
      <c r="IG34" s="177" t="s">
        <v>21</v>
      </c>
      <c r="IH34" s="177">
        <v>2</v>
      </c>
      <c r="II34" s="177" t="s">
        <v>14</v>
      </c>
      <c r="IJ34" s="177" t="s">
        <v>14</v>
      </c>
      <c r="IK34" s="174">
        <v>44355</v>
      </c>
      <c r="IL34" s="184" t="s">
        <v>4131</v>
      </c>
      <c r="IM34" s="184">
        <v>0</v>
      </c>
      <c r="IN34" s="184" t="s">
        <v>3571</v>
      </c>
      <c r="IO34" s="184" t="s">
        <v>21</v>
      </c>
      <c r="IP34" s="184">
        <v>2</v>
      </c>
      <c r="IQ34" s="184" t="s">
        <v>14</v>
      </c>
      <c r="IR34" s="184" t="s">
        <v>14</v>
      </c>
      <c r="IS34" s="185">
        <v>44355</v>
      </c>
    </row>
    <row r="35" spans="1:253" s="179" customFormat="1" ht="12.75" customHeight="1" x14ac:dyDescent="0.25">
      <c r="A35" s="179" t="s">
        <v>487</v>
      </c>
      <c r="B35" s="179" t="s">
        <v>7458</v>
      </c>
      <c r="C35" s="179" t="s">
        <v>488</v>
      </c>
      <c r="D35" s="179" t="s">
        <v>489</v>
      </c>
      <c r="E35" s="179" t="s">
        <v>7012</v>
      </c>
      <c r="F35" s="179" t="s">
        <v>2175</v>
      </c>
      <c r="G35" s="172">
        <v>14900000</v>
      </c>
      <c r="H35" s="173" t="s">
        <v>2157</v>
      </c>
      <c r="I35" s="173" t="s">
        <v>41</v>
      </c>
      <c r="J35" s="173">
        <v>1</v>
      </c>
      <c r="K35" s="173" t="s">
        <v>2174</v>
      </c>
      <c r="L35" s="173" t="s">
        <v>2158</v>
      </c>
      <c r="M35" s="174">
        <v>44110</v>
      </c>
      <c r="N35" s="183" t="s">
        <v>2247</v>
      </c>
      <c r="O35" s="175">
        <v>107160</v>
      </c>
      <c r="P35" s="175" t="s">
        <v>529</v>
      </c>
      <c r="Q35" s="175" t="s">
        <v>41</v>
      </c>
      <c r="R35" s="175">
        <v>1</v>
      </c>
      <c r="S35" s="175" t="s">
        <v>2241</v>
      </c>
      <c r="T35" s="175" t="s">
        <v>2246</v>
      </c>
      <c r="U35" s="176">
        <v>44111</v>
      </c>
      <c r="V35" s="183" t="s">
        <v>2172</v>
      </c>
      <c r="W35" s="173">
        <v>14900000</v>
      </c>
      <c r="X35" s="173" t="s">
        <v>2157</v>
      </c>
      <c r="Y35" s="173" t="s">
        <v>41</v>
      </c>
      <c r="Z35" s="173">
        <v>1</v>
      </c>
      <c r="AA35" s="173" t="s">
        <v>2171</v>
      </c>
      <c r="AB35" s="173" t="s">
        <v>2158</v>
      </c>
      <c r="AC35" s="174">
        <v>44110</v>
      </c>
      <c r="AD35" s="183" t="s">
        <v>2166</v>
      </c>
      <c r="AE35" s="181">
        <v>5500000</v>
      </c>
      <c r="AF35" s="181" t="s">
        <v>2157</v>
      </c>
      <c r="AG35" s="181" t="s">
        <v>41</v>
      </c>
      <c r="AH35" s="181">
        <v>1</v>
      </c>
      <c r="AI35" s="181" t="s">
        <v>2165</v>
      </c>
      <c r="AJ35" s="181" t="s">
        <v>2158</v>
      </c>
      <c r="AK35" s="182">
        <v>44110</v>
      </c>
      <c r="AL35" s="183" t="s">
        <v>2170</v>
      </c>
      <c r="AM35" s="173">
        <v>242000</v>
      </c>
      <c r="AN35" s="173" t="s">
        <v>2167</v>
      </c>
      <c r="AO35" s="173" t="s">
        <v>21</v>
      </c>
      <c r="AP35" s="173">
        <v>2</v>
      </c>
      <c r="AQ35" s="173" t="s">
        <v>2169</v>
      </c>
      <c r="AR35" s="173" t="s">
        <v>2168</v>
      </c>
      <c r="AS35" s="174">
        <v>44110</v>
      </c>
      <c r="AT35" s="184" t="s">
        <v>493</v>
      </c>
      <c r="AU35" s="181" t="s">
        <v>14</v>
      </c>
      <c r="AV35" s="181">
        <v>0</v>
      </c>
      <c r="AW35" s="181" t="s">
        <v>21</v>
      </c>
      <c r="AX35" s="181">
        <v>2</v>
      </c>
      <c r="AY35" s="181">
        <v>0</v>
      </c>
      <c r="AZ35" s="181">
        <v>0</v>
      </c>
      <c r="BA35" s="182">
        <v>43510</v>
      </c>
      <c r="BB35" s="183" t="s">
        <v>2164</v>
      </c>
      <c r="BC35" s="173">
        <v>1678</v>
      </c>
      <c r="BD35" s="173" t="s">
        <v>2161</v>
      </c>
      <c r="BE35" s="173" t="s">
        <v>41</v>
      </c>
      <c r="BF35" s="173">
        <v>1</v>
      </c>
      <c r="BG35" s="173" t="s">
        <v>2163</v>
      </c>
      <c r="BH35" s="173" t="s">
        <v>2162</v>
      </c>
      <c r="BI35" s="174">
        <v>44110</v>
      </c>
      <c r="BJ35" s="184" t="s">
        <v>2688</v>
      </c>
      <c r="BK35" s="184">
        <v>1876</v>
      </c>
      <c r="BL35" s="184" t="s">
        <v>2685</v>
      </c>
      <c r="BM35" s="184" t="s">
        <v>21</v>
      </c>
      <c r="BN35" s="184">
        <v>2</v>
      </c>
      <c r="BO35" s="184" t="s">
        <v>2687</v>
      </c>
      <c r="BP35" s="181" t="s">
        <v>2686</v>
      </c>
      <c r="BQ35" s="185">
        <v>44224</v>
      </c>
      <c r="BR35" s="183" t="s">
        <v>490</v>
      </c>
      <c r="BS35" s="177">
        <v>0</v>
      </c>
      <c r="BT35" s="177">
        <v>0</v>
      </c>
      <c r="BU35" s="177" t="s">
        <v>21</v>
      </c>
      <c r="BV35" s="177">
        <v>2</v>
      </c>
      <c r="BW35" s="177">
        <v>0</v>
      </c>
      <c r="BX35" s="177">
        <v>0</v>
      </c>
      <c r="BY35" s="174">
        <v>43510</v>
      </c>
      <c r="BZ35" s="184" t="s">
        <v>491</v>
      </c>
      <c r="CA35" s="184">
        <v>0</v>
      </c>
      <c r="CB35" s="184">
        <v>0</v>
      </c>
      <c r="CC35" s="184" t="s">
        <v>21</v>
      </c>
      <c r="CD35" s="184">
        <v>2</v>
      </c>
      <c r="CE35" s="184">
        <v>0</v>
      </c>
      <c r="CF35" s="184">
        <v>0</v>
      </c>
      <c r="CG35" s="185">
        <v>43510</v>
      </c>
      <c r="CH35" s="183" t="s">
        <v>7808</v>
      </c>
      <c r="CI35" s="184" t="e">
        <v>#N/A</v>
      </c>
      <c r="CJ35" s="184" t="e">
        <v>#N/A</v>
      </c>
      <c r="CK35" s="184" t="e">
        <v>#N/A</v>
      </c>
      <c r="CL35" s="184" t="e">
        <v>#N/A</v>
      </c>
      <c r="CM35" s="184" t="e">
        <v>#N/A</v>
      </c>
      <c r="CN35" s="184" t="e">
        <v>#N/A</v>
      </c>
      <c r="CO35" s="186" t="e">
        <v>#N/A</v>
      </c>
      <c r="CP35" s="184" t="s">
        <v>492</v>
      </c>
      <c r="CQ35" s="177" t="s">
        <v>14</v>
      </c>
      <c r="CR35" s="177">
        <v>0</v>
      </c>
      <c r="CS35" s="177" t="s">
        <v>21</v>
      </c>
      <c r="CT35" s="177">
        <v>2</v>
      </c>
      <c r="CU35" s="177">
        <v>0</v>
      </c>
      <c r="CV35" s="177">
        <v>0</v>
      </c>
      <c r="CW35" s="174">
        <v>43510</v>
      </c>
      <c r="CX35" s="184" t="s">
        <v>2173</v>
      </c>
      <c r="CY35" s="181">
        <v>3300000</v>
      </c>
      <c r="CZ35" s="181" t="s">
        <v>2693</v>
      </c>
      <c r="DA35" s="181" t="s">
        <v>21</v>
      </c>
      <c r="DB35" s="181">
        <v>2</v>
      </c>
      <c r="DC35" s="181" t="s">
        <v>2159</v>
      </c>
      <c r="DD35" s="181" t="s">
        <v>2694</v>
      </c>
      <c r="DE35" s="187">
        <v>44224</v>
      </c>
      <c r="DF35" s="183" t="s">
        <v>2695</v>
      </c>
      <c r="DG35" s="173">
        <v>4931000</v>
      </c>
      <c r="DH35" s="177" t="s">
        <v>2693</v>
      </c>
      <c r="DI35" s="177" t="s">
        <v>21</v>
      </c>
      <c r="DJ35" s="177">
        <v>2</v>
      </c>
      <c r="DK35" s="177" t="s">
        <v>2159</v>
      </c>
      <c r="DL35" s="177" t="s">
        <v>2694</v>
      </c>
      <c r="DM35" s="174">
        <v>44224</v>
      </c>
      <c r="DN35" s="184" t="s">
        <v>2696</v>
      </c>
      <c r="DO35" s="181">
        <v>6669000</v>
      </c>
      <c r="DP35" s="184" t="s">
        <v>2693</v>
      </c>
      <c r="DQ35" s="184" t="s">
        <v>21</v>
      </c>
      <c r="DR35" s="184">
        <v>2</v>
      </c>
      <c r="DS35" s="184" t="s">
        <v>2159</v>
      </c>
      <c r="DT35" s="184" t="s">
        <v>2694</v>
      </c>
      <c r="DU35" s="185">
        <v>44224</v>
      </c>
      <c r="DV35" s="183" t="s">
        <v>2697</v>
      </c>
      <c r="DW35" s="173">
        <v>2872000</v>
      </c>
      <c r="DX35" s="177" t="s">
        <v>2693</v>
      </c>
      <c r="DY35" s="177" t="s">
        <v>21</v>
      </c>
      <c r="DZ35" s="177">
        <v>2</v>
      </c>
      <c r="EA35" s="177" t="s">
        <v>2159</v>
      </c>
      <c r="EB35" s="177" t="s">
        <v>2694</v>
      </c>
      <c r="EC35" s="174">
        <v>44224</v>
      </c>
      <c r="ED35" s="184" t="s">
        <v>2698</v>
      </c>
      <c r="EE35" s="181">
        <v>428000</v>
      </c>
      <c r="EF35" s="184" t="s">
        <v>2693</v>
      </c>
      <c r="EG35" s="184" t="s">
        <v>21</v>
      </c>
      <c r="EH35" s="184">
        <v>2</v>
      </c>
      <c r="EI35" s="184" t="s">
        <v>2159</v>
      </c>
      <c r="EJ35" s="184" t="s">
        <v>2694</v>
      </c>
      <c r="EK35" s="185">
        <v>44224</v>
      </c>
      <c r="EL35" s="183" t="s">
        <v>2160</v>
      </c>
      <c r="EM35" s="173">
        <v>0</v>
      </c>
      <c r="EN35" s="177" t="s">
        <v>2157</v>
      </c>
      <c r="EO35" s="177" t="s">
        <v>21</v>
      </c>
      <c r="EP35" s="177">
        <v>2</v>
      </c>
      <c r="EQ35" s="177" t="s">
        <v>2159</v>
      </c>
      <c r="ER35" s="177" t="s">
        <v>2158</v>
      </c>
      <c r="ES35" s="174">
        <v>44110</v>
      </c>
      <c r="ET35" s="184" t="s">
        <v>2692</v>
      </c>
      <c r="EU35" s="184">
        <v>1937</v>
      </c>
      <c r="EV35" s="184" t="s">
        <v>2689</v>
      </c>
      <c r="EW35" s="184" t="s">
        <v>21</v>
      </c>
      <c r="EX35" s="184">
        <v>2</v>
      </c>
      <c r="EY35" s="184" t="s">
        <v>2691</v>
      </c>
      <c r="EZ35" s="184" t="s">
        <v>2690</v>
      </c>
      <c r="FA35" s="185">
        <v>44224</v>
      </c>
      <c r="FB35" s="183" t="s">
        <v>1192</v>
      </c>
      <c r="FC35" s="177">
        <v>3</v>
      </c>
      <c r="FD35" s="177">
        <v>0</v>
      </c>
      <c r="FE35" s="177" t="s">
        <v>21</v>
      </c>
      <c r="FF35" s="177">
        <v>2</v>
      </c>
      <c r="FG35" s="177" t="s">
        <v>1191</v>
      </c>
      <c r="FH35" s="177">
        <v>0</v>
      </c>
      <c r="FI35" s="174">
        <v>43644</v>
      </c>
      <c r="FJ35" s="183" t="s">
        <v>494</v>
      </c>
      <c r="FK35" s="184" t="s">
        <v>14</v>
      </c>
      <c r="FL35" s="184">
        <v>0</v>
      </c>
      <c r="FM35" s="184" t="s">
        <v>21</v>
      </c>
      <c r="FN35" s="184">
        <v>2</v>
      </c>
      <c r="FO35" s="184">
        <v>0</v>
      </c>
      <c r="FP35" s="181">
        <v>0</v>
      </c>
      <c r="FQ35" s="182">
        <v>43510</v>
      </c>
      <c r="FR35" s="183" t="s">
        <v>495</v>
      </c>
      <c r="FS35" s="177" t="s">
        <v>14</v>
      </c>
      <c r="FT35" s="177">
        <v>0</v>
      </c>
      <c r="FU35" s="177" t="s">
        <v>21</v>
      </c>
      <c r="FV35" s="177">
        <v>2</v>
      </c>
      <c r="FW35" s="177">
        <v>0</v>
      </c>
      <c r="FX35" s="177">
        <v>0</v>
      </c>
      <c r="FY35" s="174">
        <v>43510</v>
      </c>
      <c r="FZ35" s="184" t="s">
        <v>3880</v>
      </c>
      <c r="GA35" s="184">
        <v>0</v>
      </c>
      <c r="GB35" s="184" t="s">
        <v>3571</v>
      </c>
      <c r="GC35" s="184" t="s">
        <v>21</v>
      </c>
      <c r="GD35" s="184">
        <v>2</v>
      </c>
      <c r="GE35" s="184" t="s">
        <v>14</v>
      </c>
      <c r="GF35" s="184" t="s">
        <v>14</v>
      </c>
      <c r="GG35" s="185">
        <v>44350</v>
      </c>
      <c r="GH35" s="183" t="s">
        <v>3882</v>
      </c>
      <c r="GI35" s="177">
        <v>1</v>
      </c>
      <c r="GJ35" s="177" t="s">
        <v>3571</v>
      </c>
      <c r="GK35" s="177" t="s">
        <v>21</v>
      </c>
      <c r="GL35" s="177">
        <v>2</v>
      </c>
      <c r="GM35" s="177" t="s">
        <v>14</v>
      </c>
      <c r="GN35" s="177" t="s">
        <v>14</v>
      </c>
      <c r="GO35" s="174">
        <v>44350</v>
      </c>
      <c r="GP35" s="184" t="s">
        <v>3931</v>
      </c>
      <c r="GQ35" s="184">
        <v>1</v>
      </c>
      <c r="GR35" s="184" t="s">
        <v>3571</v>
      </c>
      <c r="GS35" s="184" t="s">
        <v>21</v>
      </c>
      <c r="GT35" s="184">
        <v>2</v>
      </c>
      <c r="GU35" s="184" t="s">
        <v>14</v>
      </c>
      <c r="GV35" s="184" t="s">
        <v>14</v>
      </c>
      <c r="GW35" s="185">
        <v>44351</v>
      </c>
      <c r="GX35" s="183" t="s">
        <v>3935</v>
      </c>
      <c r="GY35" s="177">
        <v>0</v>
      </c>
      <c r="GZ35" s="177" t="s">
        <v>3571</v>
      </c>
      <c r="HA35" s="177" t="s">
        <v>21</v>
      </c>
      <c r="HB35" s="177">
        <v>2</v>
      </c>
      <c r="HC35" s="177" t="s">
        <v>14</v>
      </c>
      <c r="HD35" s="177" t="s">
        <v>14</v>
      </c>
      <c r="HE35" s="174">
        <v>44351</v>
      </c>
      <c r="HF35" s="184" t="s">
        <v>3879</v>
      </c>
      <c r="HG35" s="184">
        <v>0</v>
      </c>
      <c r="HH35" s="184" t="s">
        <v>3571</v>
      </c>
      <c r="HI35" s="184" t="s">
        <v>21</v>
      </c>
      <c r="HJ35" s="184">
        <v>2</v>
      </c>
      <c r="HK35" s="184" t="s">
        <v>14</v>
      </c>
      <c r="HL35" s="184" t="s">
        <v>14</v>
      </c>
      <c r="HM35" s="185">
        <v>44350</v>
      </c>
      <c r="HN35" s="183" t="s">
        <v>3881</v>
      </c>
      <c r="HO35" s="177">
        <v>2</v>
      </c>
      <c r="HP35" s="177" t="s">
        <v>3571</v>
      </c>
      <c r="HQ35" s="177" t="s">
        <v>21</v>
      </c>
      <c r="HR35" s="177">
        <v>2</v>
      </c>
      <c r="HS35" s="177" t="s">
        <v>14</v>
      </c>
      <c r="HT35" s="177" t="s">
        <v>14</v>
      </c>
      <c r="HU35" s="174">
        <v>44350</v>
      </c>
      <c r="HV35" s="184" t="s">
        <v>3932</v>
      </c>
      <c r="HW35" s="184">
        <v>1</v>
      </c>
      <c r="HX35" s="184" t="s">
        <v>3571</v>
      </c>
      <c r="HY35" s="184" t="s">
        <v>21</v>
      </c>
      <c r="HZ35" s="184">
        <v>2</v>
      </c>
      <c r="IA35" s="184" t="s">
        <v>14</v>
      </c>
      <c r="IB35" s="184" t="s">
        <v>14</v>
      </c>
      <c r="IC35" s="185">
        <v>44351</v>
      </c>
      <c r="ID35" s="183" t="s">
        <v>3934</v>
      </c>
      <c r="IE35" s="177">
        <v>0</v>
      </c>
      <c r="IF35" s="177" t="s">
        <v>3571</v>
      </c>
      <c r="IG35" s="177" t="s">
        <v>21</v>
      </c>
      <c r="IH35" s="177">
        <v>2</v>
      </c>
      <c r="II35" s="177" t="s">
        <v>14</v>
      </c>
      <c r="IJ35" s="177" t="s">
        <v>14</v>
      </c>
      <c r="IK35" s="174">
        <v>44351</v>
      </c>
      <c r="IL35" s="184" t="s">
        <v>3933</v>
      </c>
      <c r="IM35" s="184">
        <v>2</v>
      </c>
      <c r="IN35" s="184" t="s">
        <v>3571</v>
      </c>
      <c r="IO35" s="184" t="s">
        <v>21</v>
      </c>
      <c r="IP35" s="184">
        <v>2</v>
      </c>
      <c r="IQ35" s="184" t="s">
        <v>14</v>
      </c>
      <c r="IR35" s="184" t="s">
        <v>14</v>
      </c>
      <c r="IS35" s="185">
        <v>44351</v>
      </c>
    </row>
    <row r="36" spans="1:253" s="179" customFormat="1" ht="12.75" customHeight="1" x14ac:dyDescent="0.25">
      <c r="A36" s="179" t="s">
        <v>367</v>
      </c>
      <c r="B36" s="179" t="s">
        <v>7458</v>
      </c>
      <c r="C36" s="179" t="s">
        <v>368</v>
      </c>
      <c r="D36" s="179" t="s">
        <v>369</v>
      </c>
      <c r="E36" s="179" t="s">
        <v>7015</v>
      </c>
      <c r="F36" s="179" t="s">
        <v>2190</v>
      </c>
      <c r="G36" s="172">
        <v>9158000</v>
      </c>
      <c r="H36" s="173" t="s">
        <v>2157</v>
      </c>
      <c r="I36" s="173" t="s">
        <v>41</v>
      </c>
      <c r="J36" s="173">
        <v>1</v>
      </c>
      <c r="K36" s="173" t="s">
        <v>2189</v>
      </c>
      <c r="L36" s="173" t="s">
        <v>2158</v>
      </c>
      <c r="M36" s="174">
        <v>44110</v>
      </c>
      <c r="N36" s="183" t="s">
        <v>2248</v>
      </c>
      <c r="O36" s="175">
        <v>111890</v>
      </c>
      <c r="P36" s="175" t="s">
        <v>529</v>
      </c>
      <c r="Q36" s="175" t="s">
        <v>41</v>
      </c>
      <c r="R36" s="175">
        <v>1</v>
      </c>
      <c r="S36" s="175" t="s">
        <v>2241</v>
      </c>
      <c r="T36" s="175" t="s">
        <v>2246</v>
      </c>
      <c r="U36" s="176">
        <v>44111</v>
      </c>
      <c r="V36" s="183" t="s">
        <v>2187</v>
      </c>
      <c r="W36" s="173">
        <v>9158000</v>
      </c>
      <c r="X36" s="173" t="s">
        <v>2157</v>
      </c>
      <c r="Y36" s="173" t="s">
        <v>41</v>
      </c>
      <c r="Z36" s="173">
        <v>1</v>
      </c>
      <c r="AA36" s="173" t="s">
        <v>2186</v>
      </c>
      <c r="AB36" s="173" t="s">
        <v>2158</v>
      </c>
      <c r="AC36" s="174">
        <v>44110</v>
      </c>
      <c r="AD36" s="183" t="s">
        <v>2181</v>
      </c>
      <c r="AE36" s="181">
        <v>2700000</v>
      </c>
      <c r="AF36" s="181" t="s">
        <v>2157</v>
      </c>
      <c r="AG36" s="181" t="s">
        <v>41</v>
      </c>
      <c r="AH36" s="181">
        <v>1</v>
      </c>
      <c r="AI36" s="181" t="s">
        <v>2180</v>
      </c>
      <c r="AJ36" s="181" t="s">
        <v>2158</v>
      </c>
      <c r="AK36" s="182">
        <v>44110</v>
      </c>
      <c r="AL36" s="183" t="s">
        <v>2185</v>
      </c>
      <c r="AM36" s="173">
        <v>247000</v>
      </c>
      <c r="AN36" s="173" t="s">
        <v>2182</v>
      </c>
      <c r="AO36" s="173" t="s">
        <v>21</v>
      </c>
      <c r="AP36" s="173">
        <v>2</v>
      </c>
      <c r="AQ36" s="173" t="s">
        <v>2184</v>
      </c>
      <c r="AR36" s="173" t="s">
        <v>2183</v>
      </c>
      <c r="AS36" s="174">
        <v>44110</v>
      </c>
      <c r="AT36" s="184" t="s">
        <v>1357</v>
      </c>
      <c r="AU36" s="181">
        <v>75122</v>
      </c>
      <c r="AV36" s="181" t="s">
        <v>1354</v>
      </c>
      <c r="AW36" s="181" t="s">
        <v>21</v>
      </c>
      <c r="AX36" s="181">
        <v>2</v>
      </c>
      <c r="AY36" s="181" t="s">
        <v>1356</v>
      </c>
      <c r="AZ36" s="181" t="s">
        <v>1355</v>
      </c>
      <c r="BA36" s="182">
        <v>43731</v>
      </c>
      <c r="BB36" s="183" t="s">
        <v>2179</v>
      </c>
      <c r="BC36" s="173">
        <v>7103</v>
      </c>
      <c r="BD36" s="173" t="s">
        <v>2161</v>
      </c>
      <c r="BE36" s="173" t="s">
        <v>21</v>
      </c>
      <c r="BF36" s="173">
        <v>2</v>
      </c>
      <c r="BG36" s="173" t="s">
        <v>2178</v>
      </c>
      <c r="BH36" s="173" t="s">
        <v>2162</v>
      </c>
      <c r="BI36" s="174">
        <v>44110</v>
      </c>
      <c r="BJ36" s="184" t="s">
        <v>2702</v>
      </c>
      <c r="BK36" s="184">
        <v>1882</v>
      </c>
      <c r="BL36" s="184" t="s">
        <v>2699</v>
      </c>
      <c r="BM36" s="184" t="s">
        <v>59</v>
      </c>
      <c r="BN36" s="184">
        <v>3</v>
      </c>
      <c r="BO36" s="184" t="s">
        <v>2701</v>
      </c>
      <c r="BP36" s="181" t="s">
        <v>2700</v>
      </c>
      <c r="BQ36" s="185">
        <v>44224</v>
      </c>
      <c r="BR36" s="183" t="s">
        <v>370</v>
      </c>
      <c r="BS36" s="177" t="s">
        <v>14</v>
      </c>
      <c r="BT36" s="177">
        <v>0</v>
      </c>
      <c r="BU36" s="177" t="s">
        <v>21</v>
      </c>
      <c r="BV36" s="177">
        <v>2</v>
      </c>
      <c r="BW36" s="177">
        <v>0</v>
      </c>
      <c r="BX36" s="177">
        <v>0</v>
      </c>
      <c r="BY36" s="174">
        <v>43509</v>
      </c>
      <c r="BZ36" s="184" t="s">
        <v>371</v>
      </c>
      <c r="CA36" s="184" t="s">
        <v>14</v>
      </c>
      <c r="CB36" s="184">
        <v>0</v>
      </c>
      <c r="CC36" s="184" t="s">
        <v>14</v>
      </c>
      <c r="CD36" s="184" t="s">
        <v>14</v>
      </c>
      <c r="CE36" s="184">
        <v>0</v>
      </c>
      <c r="CF36" s="184">
        <v>0</v>
      </c>
      <c r="CG36" s="185">
        <v>43509</v>
      </c>
      <c r="CH36" s="183" t="s">
        <v>7809</v>
      </c>
      <c r="CI36" s="184" t="e">
        <v>#N/A</v>
      </c>
      <c r="CJ36" s="184" t="e">
        <v>#N/A</v>
      </c>
      <c r="CK36" s="184" t="e">
        <v>#N/A</v>
      </c>
      <c r="CL36" s="184" t="e">
        <v>#N/A</v>
      </c>
      <c r="CM36" s="184" t="e">
        <v>#N/A</v>
      </c>
      <c r="CN36" s="184" t="e">
        <v>#N/A</v>
      </c>
      <c r="CO36" s="186" t="e">
        <v>#N/A</v>
      </c>
      <c r="CP36" s="184" t="s">
        <v>377</v>
      </c>
      <c r="CQ36" s="177">
        <v>12965</v>
      </c>
      <c r="CR36" s="177" t="s">
        <v>374</v>
      </c>
      <c r="CS36" s="177" t="s">
        <v>21</v>
      </c>
      <c r="CT36" s="177">
        <v>2</v>
      </c>
      <c r="CU36" s="177" t="s">
        <v>376</v>
      </c>
      <c r="CV36" s="177" t="s">
        <v>375</v>
      </c>
      <c r="CW36" s="174">
        <v>43509</v>
      </c>
      <c r="CX36" s="184" t="s">
        <v>2188</v>
      </c>
      <c r="CY36" s="181">
        <v>1300000</v>
      </c>
      <c r="CZ36" s="181" t="s">
        <v>2157</v>
      </c>
      <c r="DA36" s="181" t="s">
        <v>21</v>
      </c>
      <c r="DB36" s="181">
        <v>2</v>
      </c>
      <c r="DC36" s="181" t="s">
        <v>2176</v>
      </c>
      <c r="DD36" s="181" t="s">
        <v>2501</v>
      </c>
      <c r="DE36" s="187">
        <v>44183</v>
      </c>
      <c r="DF36" s="183" t="s">
        <v>2502</v>
      </c>
      <c r="DG36" s="173">
        <v>6458000</v>
      </c>
      <c r="DH36" s="177" t="s">
        <v>2157</v>
      </c>
      <c r="DI36" s="177" t="s">
        <v>21</v>
      </c>
      <c r="DJ36" s="177">
        <v>2</v>
      </c>
      <c r="DK36" s="177" t="s">
        <v>2176</v>
      </c>
      <c r="DL36" s="177" t="s">
        <v>2501</v>
      </c>
      <c r="DM36" s="174">
        <v>44183</v>
      </c>
      <c r="DN36" s="184" t="s">
        <v>2505</v>
      </c>
      <c r="DO36" s="181">
        <v>1400000</v>
      </c>
      <c r="DP36" s="184" t="s">
        <v>2157</v>
      </c>
      <c r="DQ36" s="184" t="s">
        <v>21</v>
      </c>
      <c r="DR36" s="184">
        <v>2</v>
      </c>
      <c r="DS36" s="184" t="s">
        <v>2176</v>
      </c>
      <c r="DT36" s="184" t="s">
        <v>2501</v>
      </c>
      <c r="DU36" s="185">
        <v>44183</v>
      </c>
      <c r="DV36" s="183" t="s">
        <v>2503</v>
      </c>
      <c r="DW36" s="173">
        <v>950000</v>
      </c>
      <c r="DX36" s="177" t="s">
        <v>2157</v>
      </c>
      <c r="DY36" s="177" t="s">
        <v>21</v>
      </c>
      <c r="DZ36" s="177">
        <v>2</v>
      </c>
      <c r="EA36" s="177" t="s">
        <v>2176</v>
      </c>
      <c r="EB36" s="177" t="s">
        <v>2501</v>
      </c>
      <c r="EC36" s="174">
        <v>44183</v>
      </c>
      <c r="ED36" s="184" t="s">
        <v>2504</v>
      </c>
      <c r="EE36" s="181">
        <v>350000</v>
      </c>
      <c r="EF36" s="184" t="s">
        <v>2157</v>
      </c>
      <c r="EG36" s="184" t="s">
        <v>21</v>
      </c>
      <c r="EH36" s="184">
        <v>2</v>
      </c>
      <c r="EI36" s="184" t="s">
        <v>2176</v>
      </c>
      <c r="EJ36" s="184" t="s">
        <v>2501</v>
      </c>
      <c r="EK36" s="185">
        <v>44183</v>
      </c>
      <c r="EL36" s="183" t="s">
        <v>2177</v>
      </c>
      <c r="EM36" s="173">
        <v>0</v>
      </c>
      <c r="EN36" s="177" t="s">
        <v>2157</v>
      </c>
      <c r="EO36" s="177" t="s">
        <v>21</v>
      </c>
      <c r="EP36" s="177">
        <v>2</v>
      </c>
      <c r="EQ36" s="177" t="s">
        <v>2176</v>
      </c>
      <c r="ER36" s="177" t="s">
        <v>2158</v>
      </c>
      <c r="ES36" s="174">
        <v>44110</v>
      </c>
      <c r="ET36" s="184" t="s">
        <v>2706</v>
      </c>
      <c r="EU36" s="184">
        <v>1980</v>
      </c>
      <c r="EV36" s="184" t="s">
        <v>2703</v>
      </c>
      <c r="EW36" s="184" t="s">
        <v>59</v>
      </c>
      <c r="EX36" s="184">
        <v>3</v>
      </c>
      <c r="EY36" s="184" t="s">
        <v>2705</v>
      </c>
      <c r="EZ36" s="184" t="s">
        <v>2704</v>
      </c>
      <c r="FA36" s="185">
        <v>44224</v>
      </c>
      <c r="FB36" s="183" t="s">
        <v>373</v>
      </c>
      <c r="FC36" s="177">
        <v>3</v>
      </c>
      <c r="FD36" s="177">
        <v>0</v>
      </c>
      <c r="FE36" s="177" t="s">
        <v>21</v>
      </c>
      <c r="FF36" s="177">
        <v>2</v>
      </c>
      <c r="FG36" s="177" t="s">
        <v>372</v>
      </c>
      <c r="FH36" s="177">
        <v>0</v>
      </c>
      <c r="FI36" s="174">
        <v>43509</v>
      </c>
      <c r="FJ36" s="183" t="s">
        <v>378</v>
      </c>
      <c r="FK36" s="184" t="s">
        <v>14</v>
      </c>
      <c r="FL36" s="184">
        <v>0</v>
      </c>
      <c r="FM36" s="184" t="s">
        <v>21</v>
      </c>
      <c r="FN36" s="184">
        <v>2</v>
      </c>
      <c r="FO36" s="184">
        <v>0</v>
      </c>
      <c r="FP36" s="181">
        <v>0</v>
      </c>
      <c r="FQ36" s="182">
        <v>43509</v>
      </c>
      <c r="FR36" s="183" t="s">
        <v>379</v>
      </c>
      <c r="FS36" s="177" t="s">
        <v>14</v>
      </c>
      <c r="FT36" s="177">
        <v>0</v>
      </c>
      <c r="FU36" s="177" t="s">
        <v>21</v>
      </c>
      <c r="FV36" s="177">
        <v>2</v>
      </c>
      <c r="FW36" s="177">
        <v>0</v>
      </c>
      <c r="FX36" s="177">
        <v>0</v>
      </c>
      <c r="FY36" s="174">
        <v>43509</v>
      </c>
      <c r="FZ36" s="184" t="s">
        <v>3938</v>
      </c>
      <c r="GA36" s="184">
        <v>0</v>
      </c>
      <c r="GB36" s="184" t="s">
        <v>3571</v>
      </c>
      <c r="GC36" s="184" t="s">
        <v>21</v>
      </c>
      <c r="GD36" s="184">
        <v>2</v>
      </c>
      <c r="GE36" s="184" t="s">
        <v>14</v>
      </c>
      <c r="GF36" s="184" t="s">
        <v>14</v>
      </c>
      <c r="GG36" s="185">
        <v>44353</v>
      </c>
      <c r="GH36" s="183" t="s">
        <v>3943</v>
      </c>
      <c r="GI36" s="177">
        <v>1</v>
      </c>
      <c r="GJ36" s="177" t="s">
        <v>3571</v>
      </c>
      <c r="GK36" s="177" t="s">
        <v>21</v>
      </c>
      <c r="GL36" s="177">
        <v>2</v>
      </c>
      <c r="GM36" s="177" t="s">
        <v>14</v>
      </c>
      <c r="GN36" s="177" t="s">
        <v>14</v>
      </c>
      <c r="GO36" s="174">
        <v>44353</v>
      </c>
      <c r="GP36" s="184" t="s">
        <v>3939</v>
      </c>
      <c r="GQ36" s="184">
        <v>1</v>
      </c>
      <c r="GR36" s="184" t="s">
        <v>3571</v>
      </c>
      <c r="GS36" s="184" t="s">
        <v>21</v>
      </c>
      <c r="GT36" s="184">
        <v>2</v>
      </c>
      <c r="GU36" s="184" t="s">
        <v>14</v>
      </c>
      <c r="GV36" s="184" t="s">
        <v>14</v>
      </c>
      <c r="GW36" s="185">
        <v>44353</v>
      </c>
      <c r="GX36" s="183" t="s">
        <v>3944</v>
      </c>
      <c r="GY36" s="177">
        <v>0</v>
      </c>
      <c r="GZ36" s="177" t="s">
        <v>3571</v>
      </c>
      <c r="HA36" s="177" t="s">
        <v>21</v>
      </c>
      <c r="HB36" s="177">
        <v>2</v>
      </c>
      <c r="HC36" s="177" t="s">
        <v>14</v>
      </c>
      <c r="HD36" s="177" t="s">
        <v>14</v>
      </c>
      <c r="HE36" s="174">
        <v>44353</v>
      </c>
      <c r="HF36" s="184" t="s">
        <v>3936</v>
      </c>
      <c r="HG36" s="184">
        <v>0</v>
      </c>
      <c r="HH36" s="184" t="s">
        <v>3571</v>
      </c>
      <c r="HI36" s="184" t="s">
        <v>21</v>
      </c>
      <c r="HJ36" s="184">
        <v>2</v>
      </c>
      <c r="HK36" s="184" t="s">
        <v>14</v>
      </c>
      <c r="HL36" s="184" t="s">
        <v>14</v>
      </c>
      <c r="HM36" s="185">
        <v>44351</v>
      </c>
      <c r="HN36" s="183" t="s">
        <v>3937</v>
      </c>
      <c r="HO36" s="177">
        <v>2</v>
      </c>
      <c r="HP36" s="177" t="s">
        <v>3571</v>
      </c>
      <c r="HQ36" s="177" t="s">
        <v>21</v>
      </c>
      <c r="HR36" s="177">
        <v>2</v>
      </c>
      <c r="HS36" s="177" t="s">
        <v>14</v>
      </c>
      <c r="HT36" s="177" t="s">
        <v>14</v>
      </c>
      <c r="HU36" s="174">
        <v>44351</v>
      </c>
      <c r="HV36" s="184" t="s">
        <v>3940</v>
      </c>
      <c r="HW36" s="184">
        <v>3</v>
      </c>
      <c r="HX36" s="184" t="s">
        <v>3571</v>
      </c>
      <c r="HY36" s="184" t="s">
        <v>21</v>
      </c>
      <c r="HZ36" s="184">
        <v>2</v>
      </c>
      <c r="IA36" s="184" t="s">
        <v>14</v>
      </c>
      <c r="IB36" s="184" t="s">
        <v>14</v>
      </c>
      <c r="IC36" s="185">
        <v>44353</v>
      </c>
      <c r="ID36" s="183" t="s">
        <v>3942</v>
      </c>
      <c r="IE36" s="177">
        <v>0</v>
      </c>
      <c r="IF36" s="177" t="s">
        <v>3571</v>
      </c>
      <c r="IG36" s="177" t="s">
        <v>21</v>
      </c>
      <c r="IH36" s="177">
        <v>2</v>
      </c>
      <c r="II36" s="177" t="s">
        <v>14</v>
      </c>
      <c r="IJ36" s="177" t="s">
        <v>14</v>
      </c>
      <c r="IK36" s="174">
        <v>44353</v>
      </c>
      <c r="IL36" s="184" t="s">
        <v>3941</v>
      </c>
      <c r="IM36" s="184">
        <v>2</v>
      </c>
      <c r="IN36" s="184" t="s">
        <v>3571</v>
      </c>
      <c r="IO36" s="184" t="s">
        <v>21</v>
      </c>
      <c r="IP36" s="184">
        <v>2</v>
      </c>
      <c r="IQ36" s="184" t="s">
        <v>14</v>
      </c>
      <c r="IR36" s="184" t="s">
        <v>14</v>
      </c>
      <c r="IS36" s="185">
        <v>44353</v>
      </c>
    </row>
    <row r="37" spans="1:253" s="179" customFormat="1" ht="12.75" customHeight="1" x14ac:dyDescent="0.25">
      <c r="A37" s="179" t="s">
        <v>2408</v>
      </c>
      <c r="B37" s="179" t="s">
        <v>7523</v>
      </c>
      <c r="C37" s="179" t="s">
        <v>2409</v>
      </c>
      <c r="D37" s="179" t="s">
        <v>369</v>
      </c>
      <c r="E37" s="179" t="s">
        <v>7015</v>
      </c>
      <c r="F37" s="179" t="s">
        <v>2432</v>
      </c>
      <c r="G37" s="172">
        <v>9158000</v>
      </c>
      <c r="H37" s="173" t="s">
        <v>2157</v>
      </c>
      <c r="I37" s="173" t="s">
        <v>21</v>
      </c>
      <c r="J37" s="173">
        <v>2</v>
      </c>
      <c r="K37" s="173" t="s">
        <v>2189</v>
      </c>
      <c r="L37" s="173" t="s">
        <v>2158</v>
      </c>
      <c r="M37" s="174">
        <v>44165</v>
      </c>
      <c r="N37" s="183" t="s">
        <v>2430</v>
      </c>
      <c r="O37" s="175">
        <v>112490</v>
      </c>
      <c r="P37" s="175" t="s">
        <v>2428</v>
      </c>
      <c r="Q37" s="175" t="s">
        <v>21</v>
      </c>
      <c r="R37" s="175">
        <v>2</v>
      </c>
      <c r="S37" s="175" t="s">
        <v>2429</v>
      </c>
      <c r="T37" s="175" t="s">
        <v>2250</v>
      </c>
      <c r="U37" s="176">
        <v>44165</v>
      </c>
      <c r="V37" s="183" t="s">
        <v>2711</v>
      </c>
      <c r="W37" s="173">
        <v>7490000</v>
      </c>
      <c r="X37" s="173" t="s">
        <v>2708</v>
      </c>
      <c r="Y37" s="173" t="s">
        <v>21</v>
      </c>
      <c r="Z37" s="173">
        <v>2</v>
      </c>
      <c r="AA37" s="173" t="s">
        <v>2710</v>
      </c>
      <c r="AB37" s="173" t="s">
        <v>2709</v>
      </c>
      <c r="AC37" s="174">
        <v>44224</v>
      </c>
      <c r="AD37" s="183" t="s">
        <v>2715</v>
      </c>
      <c r="AE37" s="181">
        <v>4700000</v>
      </c>
      <c r="AF37" s="181" t="s">
        <v>2712</v>
      </c>
      <c r="AG37" s="181" t="s">
        <v>21</v>
      </c>
      <c r="AH37" s="181">
        <v>2</v>
      </c>
      <c r="AI37" s="181" t="s">
        <v>2714</v>
      </c>
      <c r="AJ37" s="181" t="s">
        <v>2713</v>
      </c>
      <c r="AK37" s="182">
        <v>44224</v>
      </c>
      <c r="AL37" s="183" t="s">
        <v>2717</v>
      </c>
      <c r="AM37" s="173">
        <v>96000</v>
      </c>
      <c r="AN37" s="173" t="s">
        <v>2708</v>
      </c>
      <c r="AO37" s="173" t="s">
        <v>59</v>
      </c>
      <c r="AP37" s="173">
        <v>3</v>
      </c>
      <c r="AQ37" s="173" t="s">
        <v>2716</v>
      </c>
      <c r="AR37" s="173" t="s">
        <v>2709</v>
      </c>
      <c r="AS37" s="174">
        <v>44224</v>
      </c>
      <c r="AT37" s="184" t="s">
        <v>2427</v>
      </c>
      <c r="AU37" s="181" t="s">
        <v>14</v>
      </c>
      <c r="AV37" s="181" t="s">
        <v>14</v>
      </c>
      <c r="AW37" s="181" t="s">
        <v>14</v>
      </c>
      <c r="AX37" s="181" t="s">
        <v>14</v>
      </c>
      <c r="AY37" s="181" t="s">
        <v>14</v>
      </c>
      <c r="AZ37" s="181" t="s">
        <v>14</v>
      </c>
      <c r="BA37" s="182">
        <v>44165</v>
      </c>
      <c r="BB37" s="183" t="s">
        <v>2426</v>
      </c>
      <c r="BC37" s="173" t="s">
        <v>14</v>
      </c>
      <c r="BD37" s="173" t="s">
        <v>14</v>
      </c>
      <c r="BE37" s="173" t="s">
        <v>14</v>
      </c>
      <c r="BF37" s="173" t="s">
        <v>14</v>
      </c>
      <c r="BG37" s="173" t="s">
        <v>14</v>
      </c>
      <c r="BH37" s="173" t="s">
        <v>14</v>
      </c>
      <c r="BI37" s="174">
        <v>44165</v>
      </c>
      <c r="BJ37" s="184" t="s">
        <v>2425</v>
      </c>
      <c r="BK37" s="184">
        <v>98</v>
      </c>
      <c r="BL37" s="184" t="s">
        <v>2422</v>
      </c>
      <c r="BM37" s="184" t="s">
        <v>21</v>
      </c>
      <c r="BN37" s="184">
        <v>2</v>
      </c>
      <c r="BO37" s="184" t="s">
        <v>2424</v>
      </c>
      <c r="BP37" s="181" t="s">
        <v>2423</v>
      </c>
      <c r="BQ37" s="185">
        <v>44165</v>
      </c>
      <c r="BR37" s="183" t="s">
        <v>2413</v>
      </c>
      <c r="BS37" s="177">
        <v>28000</v>
      </c>
      <c r="BT37" s="177" t="s">
        <v>2410</v>
      </c>
      <c r="BU37" s="177" t="s">
        <v>21</v>
      </c>
      <c r="BV37" s="177">
        <v>2</v>
      </c>
      <c r="BW37" s="177" t="s">
        <v>2412</v>
      </c>
      <c r="BX37" s="177" t="s">
        <v>2411</v>
      </c>
      <c r="BY37" s="174">
        <v>44165</v>
      </c>
      <c r="BZ37" s="184" t="s">
        <v>2414</v>
      </c>
      <c r="CA37" s="184" t="s">
        <v>14</v>
      </c>
      <c r="CB37" s="184" t="s">
        <v>14</v>
      </c>
      <c r="CC37" s="184" t="s">
        <v>14</v>
      </c>
      <c r="CD37" s="184" t="s">
        <v>14</v>
      </c>
      <c r="CE37" s="184" t="s">
        <v>14</v>
      </c>
      <c r="CF37" s="184" t="s">
        <v>14</v>
      </c>
      <c r="CG37" s="185">
        <v>44165</v>
      </c>
      <c r="CH37" s="183" t="s">
        <v>7810</v>
      </c>
      <c r="CI37" s="184" t="e">
        <v>#N/A</v>
      </c>
      <c r="CJ37" s="184" t="e">
        <v>#N/A</v>
      </c>
      <c r="CK37" s="184" t="e">
        <v>#N/A</v>
      </c>
      <c r="CL37" s="184" t="e">
        <v>#N/A</v>
      </c>
      <c r="CM37" s="184" t="e">
        <v>#N/A</v>
      </c>
      <c r="CN37" s="184" t="e">
        <v>#N/A</v>
      </c>
      <c r="CO37" s="186" t="e">
        <v>#N/A</v>
      </c>
      <c r="CP37" s="184" t="s">
        <v>2417</v>
      </c>
      <c r="CQ37" s="177" t="s">
        <v>14</v>
      </c>
      <c r="CR37" s="177" t="s">
        <v>14</v>
      </c>
      <c r="CS37" s="177" t="s">
        <v>14</v>
      </c>
      <c r="CT37" s="177" t="s">
        <v>14</v>
      </c>
      <c r="CU37" s="177" t="s">
        <v>14</v>
      </c>
      <c r="CV37" s="177" t="s">
        <v>14</v>
      </c>
      <c r="CW37" s="174">
        <v>44165</v>
      </c>
      <c r="CX37" s="184" t="s">
        <v>2719</v>
      </c>
      <c r="CY37" s="181">
        <v>2800000</v>
      </c>
      <c r="CZ37" s="181" t="s">
        <v>2708</v>
      </c>
      <c r="DA37" s="181" t="s">
        <v>21</v>
      </c>
      <c r="DB37" s="181">
        <v>2</v>
      </c>
      <c r="DC37" s="181" t="s">
        <v>2718</v>
      </c>
      <c r="DD37" s="181" t="s">
        <v>2709</v>
      </c>
      <c r="DE37" s="187">
        <v>44224</v>
      </c>
      <c r="DF37" s="183" t="s">
        <v>2720</v>
      </c>
      <c r="DG37" s="173">
        <v>2790000</v>
      </c>
      <c r="DH37" s="177" t="s">
        <v>2708</v>
      </c>
      <c r="DI37" s="177" t="s">
        <v>21</v>
      </c>
      <c r="DJ37" s="177">
        <v>2</v>
      </c>
      <c r="DK37" s="177" t="s">
        <v>2718</v>
      </c>
      <c r="DL37" s="177" t="s">
        <v>2709</v>
      </c>
      <c r="DM37" s="174">
        <v>44224</v>
      </c>
      <c r="DN37" s="184" t="s">
        <v>2721</v>
      </c>
      <c r="DO37" s="181">
        <v>1900000</v>
      </c>
      <c r="DP37" s="184" t="s">
        <v>2708</v>
      </c>
      <c r="DQ37" s="184" t="s">
        <v>21</v>
      </c>
      <c r="DR37" s="184">
        <v>2</v>
      </c>
      <c r="DS37" s="184" t="s">
        <v>2718</v>
      </c>
      <c r="DT37" s="184" t="s">
        <v>2709</v>
      </c>
      <c r="DU37" s="185">
        <v>44224</v>
      </c>
      <c r="DV37" s="183" t="s">
        <v>2722</v>
      </c>
      <c r="DW37" s="173">
        <v>2800000</v>
      </c>
      <c r="DX37" s="177" t="s">
        <v>2708</v>
      </c>
      <c r="DY37" s="177" t="s">
        <v>21</v>
      </c>
      <c r="DZ37" s="177">
        <v>2</v>
      </c>
      <c r="EA37" s="177" t="s">
        <v>2718</v>
      </c>
      <c r="EB37" s="177" t="s">
        <v>2709</v>
      </c>
      <c r="EC37" s="174">
        <v>44224</v>
      </c>
      <c r="ED37" s="184" t="s">
        <v>2431</v>
      </c>
      <c r="EE37" s="181">
        <v>0</v>
      </c>
      <c r="EF37" s="184" t="s">
        <v>2418</v>
      </c>
      <c r="EG37" s="184" t="s">
        <v>21</v>
      </c>
      <c r="EH37" s="184">
        <v>2</v>
      </c>
      <c r="EI37" s="184" t="s">
        <v>2420</v>
      </c>
      <c r="EJ37" s="184" t="s">
        <v>2419</v>
      </c>
      <c r="EK37" s="185">
        <v>44165</v>
      </c>
      <c r="EL37" s="183" t="s">
        <v>2421</v>
      </c>
      <c r="EM37" s="173">
        <v>0</v>
      </c>
      <c r="EN37" s="177" t="s">
        <v>2418</v>
      </c>
      <c r="EO37" s="177" t="s">
        <v>21</v>
      </c>
      <c r="EP37" s="177">
        <v>2</v>
      </c>
      <c r="EQ37" s="177" t="s">
        <v>2420</v>
      </c>
      <c r="ER37" s="177" t="s">
        <v>2419</v>
      </c>
      <c r="ES37" s="174">
        <v>44165</v>
      </c>
      <c r="ET37" s="184" t="s">
        <v>2707</v>
      </c>
      <c r="EU37" s="184">
        <v>1980</v>
      </c>
      <c r="EV37" s="184" t="s">
        <v>2703</v>
      </c>
      <c r="EW37" s="184" t="s">
        <v>59</v>
      </c>
      <c r="EX37" s="184">
        <v>3</v>
      </c>
      <c r="EY37" s="184" t="s">
        <v>2705</v>
      </c>
      <c r="EZ37" s="184" t="s">
        <v>2704</v>
      </c>
      <c r="FA37" s="185">
        <v>44224</v>
      </c>
      <c r="FB37" s="183" t="s">
        <v>2416</v>
      </c>
      <c r="FC37" s="177">
        <v>3</v>
      </c>
      <c r="FD37" s="177">
        <v>0</v>
      </c>
      <c r="FE37" s="177" t="s">
        <v>21</v>
      </c>
      <c r="FF37" s="177">
        <v>2</v>
      </c>
      <c r="FG37" s="177" t="s">
        <v>2415</v>
      </c>
      <c r="FH37" s="177">
        <v>0</v>
      </c>
      <c r="FI37" s="174">
        <v>44165</v>
      </c>
      <c r="FJ37" s="183" t="s">
        <v>7811</v>
      </c>
      <c r="FK37" s="184" t="e">
        <v>#N/A</v>
      </c>
      <c r="FL37" s="184" t="e">
        <v>#N/A</v>
      </c>
      <c r="FM37" s="184" t="e">
        <v>#N/A</v>
      </c>
      <c r="FN37" s="184" t="e">
        <v>#N/A</v>
      </c>
      <c r="FO37" s="184" t="e">
        <v>#N/A</v>
      </c>
      <c r="FP37" s="181" t="e">
        <v>#N/A</v>
      </c>
      <c r="FQ37" s="182" t="e">
        <v>#N/A</v>
      </c>
      <c r="FR37" s="183" t="s">
        <v>7812</v>
      </c>
      <c r="FS37" s="177" t="e">
        <v>#N/A</v>
      </c>
      <c r="FT37" s="177" t="e">
        <v>#N/A</v>
      </c>
      <c r="FU37" s="177" t="e">
        <v>#N/A</v>
      </c>
      <c r="FV37" s="177" t="e">
        <v>#N/A</v>
      </c>
      <c r="FW37" s="177" t="e">
        <v>#N/A</v>
      </c>
      <c r="FX37" s="177" t="e">
        <v>#N/A</v>
      </c>
      <c r="FY37" s="174" t="e">
        <v>#N/A</v>
      </c>
      <c r="FZ37" s="184" t="s">
        <v>4712</v>
      </c>
      <c r="GA37" s="184">
        <v>0</v>
      </c>
      <c r="GB37" s="184" t="s">
        <v>3571</v>
      </c>
      <c r="GC37" s="184" t="s">
        <v>21</v>
      </c>
      <c r="GD37" s="184">
        <v>2</v>
      </c>
      <c r="GE37" s="184" t="s">
        <v>14</v>
      </c>
      <c r="GF37" s="184" t="s">
        <v>14</v>
      </c>
      <c r="GG37" s="185">
        <v>44361</v>
      </c>
      <c r="GH37" s="183" t="s">
        <v>4718</v>
      </c>
      <c r="GI37" s="177">
        <v>1</v>
      </c>
      <c r="GJ37" s="177" t="s">
        <v>3571</v>
      </c>
      <c r="GK37" s="177" t="s">
        <v>21</v>
      </c>
      <c r="GL37" s="177">
        <v>2</v>
      </c>
      <c r="GM37" s="177" t="s">
        <v>14</v>
      </c>
      <c r="GN37" s="177" t="s">
        <v>14</v>
      </c>
      <c r="GO37" s="174">
        <v>44361</v>
      </c>
      <c r="GP37" s="184" t="s">
        <v>4713</v>
      </c>
      <c r="GQ37" s="184">
        <v>1</v>
      </c>
      <c r="GR37" s="184" t="s">
        <v>3571</v>
      </c>
      <c r="GS37" s="184" t="s">
        <v>21</v>
      </c>
      <c r="GT37" s="184">
        <v>2</v>
      </c>
      <c r="GU37" s="184" t="s">
        <v>14</v>
      </c>
      <c r="GV37" s="184" t="s">
        <v>14</v>
      </c>
      <c r="GW37" s="185">
        <v>44361</v>
      </c>
      <c r="GX37" s="183" t="s">
        <v>4719</v>
      </c>
      <c r="GY37" s="177">
        <v>0</v>
      </c>
      <c r="GZ37" s="177" t="s">
        <v>3571</v>
      </c>
      <c r="HA37" s="177" t="s">
        <v>21</v>
      </c>
      <c r="HB37" s="177">
        <v>2</v>
      </c>
      <c r="HC37" s="177" t="s">
        <v>14</v>
      </c>
      <c r="HD37" s="177" t="s">
        <v>14</v>
      </c>
      <c r="HE37" s="174">
        <v>44361</v>
      </c>
      <c r="HF37" s="184" t="s">
        <v>4711</v>
      </c>
      <c r="HG37" s="184">
        <v>0</v>
      </c>
      <c r="HH37" s="184" t="s">
        <v>3571</v>
      </c>
      <c r="HI37" s="184" t="s">
        <v>21</v>
      </c>
      <c r="HJ37" s="184">
        <v>2</v>
      </c>
      <c r="HK37" s="184" t="s">
        <v>14</v>
      </c>
      <c r="HL37" s="184" t="s">
        <v>14</v>
      </c>
      <c r="HM37" s="185">
        <v>44361</v>
      </c>
      <c r="HN37" s="183" t="s">
        <v>4717</v>
      </c>
      <c r="HO37" s="177">
        <v>2</v>
      </c>
      <c r="HP37" s="177" t="s">
        <v>3571</v>
      </c>
      <c r="HQ37" s="177" t="s">
        <v>21</v>
      </c>
      <c r="HR37" s="177">
        <v>2</v>
      </c>
      <c r="HS37" s="177" t="s">
        <v>14</v>
      </c>
      <c r="HT37" s="177" t="s">
        <v>14</v>
      </c>
      <c r="HU37" s="174">
        <v>44361</v>
      </c>
      <c r="HV37" s="184" t="s">
        <v>4714</v>
      </c>
      <c r="HW37" s="184">
        <v>3</v>
      </c>
      <c r="HX37" s="184" t="s">
        <v>3571</v>
      </c>
      <c r="HY37" s="184" t="s">
        <v>21</v>
      </c>
      <c r="HZ37" s="184">
        <v>2</v>
      </c>
      <c r="IA37" s="184" t="s">
        <v>14</v>
      </c>
      <c r="IB37" s="184" t="s">
        <v>14</v>
      </c>
      <c r="IC37" s="185">
        <v>44361</v>
      </c>
      <c r="ID37" s="183" t="s">
        <v>4716</v>
      </c>
      <c r="IE37" s="177">
        <v>0</v>
      </c>
      <c r="IF37" s="177" t="s">
        <v>3571</v>
      </c>
      <c r="IG37" s="177" t="s">
        <v>21</v>
      </c>
      <c r="IH37" s="177">
        <v>2</v>
      </c>
      <c r="II37" s="177" t="s">
        <v>14</v>
      </c>
      <c r="IJ37" s="177" t="s">
        <v>14</v>
      </c>
      <c r="IK37" s="174">
        <v>44361</v>
      </c>
      <c r="IL37" s="184" t="s">
        <v>4715</v>
      </c>
      <c r="IM37" s="184">
        <v>2</v>
      </c>
      <c r="IN37" s="184" t="s">
        <v>3571</v>
      </c>
      <c r="IO37" s="184" t="s">
        <v>21</v>
      </c>
      <c r="IP37" s="184">
        <v>2</v>
      </c>
      <c r="IQ37" s="184" t="s">
        <v>14</v>
      </c>
      <c r="IR37" s="184" t="s">
        <v>14</v>
      </c>
      <c r="IS37" s="185">
        <v>44361</v>
      </c>
    </row>
    <row r="38" spans="1:253" s="179" customFormat="1" ht="12.75" customHeight="1" x14ac:dyDescent="0.25">
      <c r="A38" s="179" t="s">
        <v>70</v>
      </c>
      <c r="B38" s="179" t="s">
        <v>7458</v>
      </c>
      <c r="C38" s="179" t="s">
        <v>71</v>
      </c>
      <c r="D38" s="179" t="s">
        <v>72</v>
      </c>
      <c r="E38" s="179" t="s">
        <v>7018</v>
      </c>
      <c r="F38" s="179" t="s">
        <v>5594</v>
      </c>
      <c r="G38" s="172">
        <v>10898000</v>
      </c>
      <c r="H38" s="173" t="s">
        <v>5565</v>
      </c>
      <c r="I38" s="173" t="s">
        <v>59</v>
      </c>
      <c r="J38" s="173">
        <v>3</v>
      </c>
      <c r="K38" s="173" t="s">
        <v>5567</v>
      </c>
      <c r="L38" s="173" t="s">
        <v>5566</v>
      </c>
      <c r="M38" s="174">
        <v>44426</v>
      </c>
      <c r="N38" s="183" t="s">
        <v>78</v>
      </c>
      <c r="O38" s="175">
        <v>27166</v>
      </c>
      <c r="P38" s="175" t="s">
        <v>75</v>
      </c>
      <c r="Q38" s="175" t="s">
        <v>41</v>
      </c>
      <c r="R38" s="175">
        <v>1</v>
      </c>
      <c r="S38" s="175" t="s">
        <v>77</v>
      </c>
      <c r="T38" s="175" t="s">
        <v>76</v>
      </c>
      <c r="U38" s="176">
        <v>43493</v>
      </c>
      <c r="V38" s="183" t="s">
        <v>5595</v>
      </c>
      <c r="W38" s="173">
        <v>10898000</v>
      </c>
      <c r="X38" s="173" t="s">
        <v>5565</v>
      </c>
      <c r="Y38" s="173" t="s">
        <v>59</v>
      </c>
      <c r="Z38" s="173">
        <v>3</v>
      </c>
      <c r="AA38" s="173" t="s">
        <v>5567</v>
      </c>
      <c r="AB38" s="173" t="s">
        <v>5566</v>
      </c>
      <c r="AC38" s="174">
        <v>44426</v>
      </c>
      <c r="AD38" s="183" t="s">
        <v>5599</v>
      </c>
      <c r="AE38" s="181">
        <v>7535000</v>
      </c>
      <c r="AF38" s="181" t="s">
        <v>5596</v>
      </c>
      <c r="AG38" s="181" t="s">
        <v>21</v>
      </c>
      <c r="AH38" s="181">
        <v>2</v>
      </c>
      <c r="AI38" s="181" t="s">
        <v>5598</v>
      </c>
      <c r="AJ38" s="181" t="s">
        <v>5597</v>
      </c>
      <c r="AK38" s="182">
        <v>44426</v>
      </c>
      <c r="AL38" s="183" t="s">
        <v>5602</v>
      </c>
      <c r="AM38" s="173">
        <v>180000</v>
      </c>
      <c r="AN38" s="173" t="s">
        <v>5600</v>
      </c>
      <c r="AO38" s="173" t="s">
        <v>59</v>
      </c>
      <c r="AP38" s="173">
        <v>3</v>
      </c>
      <c r="AQ38" s="173" t="s">
        <v>5597</v>
      </c>
      <c r="AR38" s="173" t="s">
        <v>5601</v>
      </c>
      <c r="AS38" s="174">
        <v>44426</v>
      </c>
      <c r="AT38" s="184" t="s">
        <v>5605</v>
      </c>
      <c r="AU38" s="181">
        <v>0</v>
      </c>
      <c r="AV38" s="181" t="s">
        <v>14</v>
      </c>
      <c r="AW38" s="181" t="s">
        <v>14</v>
      </c>
      <c r="AX38" s="181" t="s">
        <v>14</v>
      </c>
      <c r="AY38" s="181" t="s">
        <v>5603</v>
      </c>
      <c r="AZ38" s="181" t="s">
        <v>14</v>
      </c>
      <c r="BA38" s="182">
        <v>44426</v>
      </c>
      <c r="BB38" s="183" t="s">
        <v>5604</v>
      </c>
      <c r="BC38" s="173">
        <v>0</v>
      </c>
      <c r="BD38" s="173" t="s">
        <v>14</v>
      </c>
      <c r="BE38" s="173" t="s">
        <v>14</v>
      </c>
      <c r="BF38" s="173" t="s">
        <v>14</v>
      </c>
      <c r="BG38" s="173" t="s">
        <v>5603</v>
      </c>
      <c r="BH38" s="173" t="s">
        <v>14</v>
      </c>
      <c r="BI38" s="174">
        <v>44426</v>
      </c>
      <c r="BJ38" s="184" t="s">
        <v>5606</v>
      </c>
      <c r="BK38" s="184">
        <v>2208</v>
      </c>
      <c r="BL38" s="184" t="s">
        <v>5583</v>
      </c>
      <c r="BM38" s="184" t="s">
        <v>21</v>
      </c>
      <c r="BN38" s="184">
        <v>2</v>
      </c>
      <c r="BO38" s="184" t="s">
        <v>5585</v>
      </c>
      <c r="BP38" s="181" t="s">
        <v>5584</v>
      </c>
      <c r="BQ38" s="185">
        <v>44426</v>
      </c>
      <c r="BR38" s="183" t="s">
        <v>5630</v>
      </c>
      <c r="BS38" s="177">
        <v>52953</v>
      </c>
      <c r="BT38" s="177" t="s">
        <v>5625</v>
      </c>
      <c r="BU38" s="177" t="s">
        <v>59</v>
      </c>
      <c r="BV38" s="177">
        <v>3</v>
      </c>
      <c r="BW38" s="177" t="s">
        <v>5629</v>
      </c>
      <c r="BX38" s="177" t="s">
        <v>5626</v>
      </c>
      <c r="BY38" s="174">
        <v>44428</v>
      </c>
      <c r="BZ38" s="184" t="s">
        <v>5628</v>
      </c>
      <c r="CA38" s="184">
        <v>52953</v>
      </c>
      <c r="CB38" s="184" t="s">
        <v>5625</v>
      </c>
      <c r="CC38" s="184" t="s">
        <v>59</v>
      </c>
      <c r="CD38" s="184">
        <v>3</v>
      </c>
      <c r="CE38" s="184" t="s">
        <v>5627</v>
      </c>
      <c r="CF38" s="184" t="s">
        <v>5626</v>
      </c>
      <c r="CG38" s="185">
        <v>44428</v>
      </c>
      <c r="CH38" s="183" t="s">
        <v>7813</v>
      </c>
      <c r="CI38" s="184" t="e">
        <v>#N/A</v>
      </c>
      <c r="CJ38" s="184" t="e">
        <v>#N/A</v>
      </c>
      <c r="CK38" s="184" t="e">
        <v>#N/A</v>
      </c>
      <c r="CL38" s="184" t="e">
        <v>#N/A</v>
      </c>
      <c r="CM38" s="184" t="e">
        <v>#N/A</v>
      </c>
      <c r="CN38" s="184" t="e">
        <v>#N/A</v>
      </c>
      <c r="CO38" s="186" t="e">
        <v>#N/A</v>
      </c>
      <c r="CP38" s="184" t="s">
        <v>73</v>
      </c>
      <c r="CQ38" s="177" t="s">
        <v>14</v>
      </c>
      <c r="CR38" s="177">
        <v>0</v>
      </c>
      <c r="CS38" s="177" t="s">
        <v>14</v>
      </c>
      <c r="CT38" s="177" t="s">
        <v>14</v>
      </c>
      <c r="CU38" s="177">
        <v>0</v>
      </c>
      <c r="CV38" s="177">
        <v>0</v>
      </c>
      <c r="CW38" s="174">
        <v>43493</v>
      </c>
      <c r="CX38" s="184" t="s">
        <v>5650</v>
      </c>
      <c r="CY38" s="181">
        <v>4416000</v>
      </c>
      <c r="CZ38" s="181" t="s">
        <v>5637</v>
      </c>
      <c r="DA38" s="181" t="s">
        <v>59</v>
      </c>
      <c r="DB38" s="181">
        <v>3</v>
      </c>
      <c r="DC38" s="181" t="s">
        <v>5654</v>
      </c>
      <c r="DD38" s="181" t="s">
        <v>5623</v>
      </c>
      <c r="DE38" s="187">
        <v>44439</v>
      </c>
      <c r="DF38" s="183" t="s">
        <v>5651</v>
      </c>
      <c r="DG38" s="173">
        <v>3363000</v>
      </c>
      <c r="DH38" s="177" t="s">
        <v>5633</v>
      </c>
      <c r="DI38" s="177" t="s">
        <v>59</v>
      </c>
      <c r="DJ38" s="177">
        <v>3</v>
      </c>
      <c r="DK38" s="177" t="s">
        <v>5631</v>
      </c>
      <c r="DL38" s="177" t="s">
        <v>5634</v>
      </c>
      <c r="DM38" s="174">
        <v>44439</v>
      </c>
      <c r="DN38" s="184" t="s">
        <v>5653</v>
      </c>
      <c r="DO38" s="181">
        <v>3119000</v>
      </c>
      <c r="DP38" s="184" t="s">
        <v>5633</v>
      </c>
      <c r="DQ38" s="184" t="s">
        <v>59</v>
      </c>
      <c r="DR38" s="184">
        <v>3</v>
      </c>
      <c r="DS38" s="184" t="s">
        <v>5652</v>
      </c>
      <c r="DT38" s="184" t="s">
        <v>5634</v>
      </c>
      <c r="DU38" s="185">
        <v>44439</v>
      </c>
      <c r="DV38" s="183" t="s">
        <v>5655</v>
      </c>
      <c r="DW38" s="173">
        <v>4416000</v>
      </c>
      <c r="DX38" s="177" t="s">
        <v>5637</v>
      </c>
      <c r="DY38" s="177" t="s">
        <v>59</v>
      </c>
      <c r="DZ38" s="177">
        <v>3</v>
      </c>
      <c r="EA38" s="177" t="s">
        <v>5654</v>
      </c>
      <c r="EB38" s="177" t="s">
        <v>5623</v>
      </c>
      <c r="EC38" s="174">
        <v>44439</v>
      </c>
      <c r="ED38" s="184" t="s">
        <v>5657</v>
      </c>
      <c r="EE38" s="181">
        <v>0</v>
      </c>
      <c r="EF38" s="184" t="s">
        <v>14</v>
      </c>
      <c r="EG38" s="184" t="s">
        <v>59</v>
      </c>
      <c r="EH38" s="184">
        <v>3</v>
      </c>
      <c r="EI38" s="184" t="s">
        <v>5656</v>
      </c>
      <c r="EJ38" s="184" t="s">
        <v>14</v>
      </c>
      <c r="EK38" s="185">
        <v>44439</v>
      </c>
      <c r="EL38" s="183" t="s">
        <v>5658</v>
      </c>
      <c r="EM38" s="173">
        <v>0</v>
      </c>
      <c r="EN38" s="177" t="s">
        <v>2637</v>
      </c>
      <c r="EO38" s="177" t="s">
        <v>59</v>
      </c>
      <c r="EP38" s="177">
        <v>3</v>
      </c>
      <c r="EQ38" s="177" t="s">
        <v>5656</v>
      </c>
      <c r="ER38" s="177" t="s">
        <v>14</v>
      </c>
      <c r="ES38" s="174">
        <v>44439</v>
      </c>
      <c r="ET38" s="184" t="s">
        <v>5607</v>
      </c>
      <c r="EU38" s="184">
        <v>2208</v>
      </c>
      <c r="EV38" s="184" t="s">
        <v>5583</v>
      </c>
      <c r="EW38" s="184" t="s">
        <v>21</v>
      </c>
      <c r="EX38" s="184">
        <v>2</v>
      </c>
      <c r="EY38" s="184" t="s">
        <v>5585</v>
      </c>
      <c r="EZ38" s="184" t="s">
        <v>5584</v>
      </c>
      <c r="FA38" s="185">
        <v>44426</v>
      </c>
      <c r="FB38" s="183" t="s">
        <v>5608</v>
      </c>
      <c r="FC38" s="177">
        <v>3</v>
      </c>
      <c r="FD38" s="177" t="s">
        <v>5588</v>
      </c>
      <c r="FE38" s="177" t="s">
        <v>41</v>
      </c>
      <c r="FF38" s="177">
        <v>1</v>
      </c>
      <c r="FG38" s="177" t="s">
        <v>5590</v>
      </c>
      <c r="FH38" s="177" t="s">
        <v>5589</v>
      </c>
      <c r="FI38" s="174">
        <v>44426</v>
      </c>
      <c r="FJ38" s="183" t="s">
        <v>1010</v>
      </c>
      <c r="FK38" s="184" t="s">
        <v>14</v>
      </c>
      <c r="FL38" s="184" t="s">
        <v>1008</v>
      </c>
      <c r="FM38" s="184" t="s">
        <v>14</v>
      </c>
      <c r="FN38" s="184" t="s">
        <v>14</v>
      </c>
      <c r="FO38" s="184" t="s">
        <v>14</v>
      </c>
      <c r="FP38" s="181" t="s">
        <v>1009</v>
      </c>
      <c r="FQ38" s="182">
        <v>43578</v>
      </c>
      <c r="FR38" s="183" t="s">
        <v>1011</v>
      </c>
      <c r="FS38" s="177" t="s">
        <v>14</v>
      </c>
      <c r="FT38" s="177" t="s">
        <v>1008</v>
      </c>
      <c r="FU38" s="177" t="s">
        <v>14</v>
      </c>
      <c r="FV38" s="177" t="s">
        <v>14</v>
      </c>
      <c r="FW38" s="177" t="s">
        <v>14</v>
      </c>
      <c r="FX38" s="177" t="s">
        <v>1009</v>
      </c>
      <c r="FY38" s="174">
        <v>43578</v>
      </c>
      <c r="FZ38" s="184" t="s">
        <v>4397</v>
      </c>
      <c r="GA38" s="184">
        <v>0</v>
      </c>
      <c r="GB38" s="184" t="s">
        <v>3571</v>
      </c>
      <c r="GC38" s="184" t="s">
        <v>21</v>
      </c>
      <c r="GD38" s="184">
        <v>2</v>
      </c>
      <c r="GE38" s="184" t="s">
        <v>14</v>
      </c>
      <c r="GF38" s="184" t="s">
        <v>14</v>
      </c>
      <c r="GG38" s="185">
        <v>44357</v>
      </c>
      <c r="GH38" s="183" t="s">
        <v>4403</v>
      </c>
      <c r="GI38" s="177">
        <v>3</v>
      </c>
      <c r="GJ38" s="177" t="s">
        <v>3571</v>
      </c>
      <c r="GK38" s="177" t="s">
        <v>21</v>
      </c>
      <c r="GL38" s="177">
        <v>2</v>
      </c>
      <c r="GM38" s="177" t="s">
        <v>14</v>
      </c>
      <c r="GN38" s="177" t="s">
        <v>14</v>
      </c>
      <c r="GO38" s="174">
        <v>44357</v>
      </c>
      <c r="GP38" s="184" t="s">
        <v>4398</v>
      </c>
      <c r="GQ38" s="184">
        <v>2</v>
      </c>
      <c r="GR38" s="184" t="s">
        <v>3571</v>
      </c>
      <c r="GS38" s="184" t="s">
        <v>21</v>
      </c>
      <c r="GT38" s="184">
        <v>2</v>
      </c>
      <c r="GU38" s="184" t="s">
        <v>14</v>
      </c>
      <c r="GV38" s="184" t="s">
        <v>14</v>
      </c>
      <c r="GW38" s="185">
        <v>44357</v>
      </c>
      <c r="GX38" s="183" t="s">
        <v>4404</v>
      </c>
      <c r="GY38" s="177">
        <v>0</v>
      </c>
      <c r="GZ38" s="177" t="s">
        <v>3571</v>
      </c>
      <c r="HA38" s="177" t="s">
        <v>21</v>
      </c>
      <c r="HB38" s="177">
        <v>2</v>
      </c>
      <c r="HC38" s="177" t="s">
        <v>14</v>
      </c>
      <c r="HD38" s="177" t="s">
        <v>14</v>
      </c>
      <c r="HE38" s="174">
        <v>44357</v>
      </c>
      <c r="HF38" s="184" t="s">
        <v>4396</v>
      </c>
      <c r="HG38" s="184">
        <v>0</v>
      </c>
      <c r="HH38" s="184" t="s">
        <v>3571</v>
      </c>
      <c r="HI38" s="184" t="s">
        <v>21</v>
      </c>
      <c r="HJ38" s="184">
        <v>2</v>
      </c>
      <c r="HK38" s="184" t="s">
        <v>14</v>
      </c>
      <c r="HL38" s="184" t="s">
        <v>14</v>
      </c>
      <c r="HM38" s="185">
        <v>44357</v>
      </c>
      <c r="HN38" s="183" t="s">
        <v>4402</v>
      </c>
      <c r="HO38" s="177">
        <v>2</v>
      </c>
      <c r="HP38" s="177" t="s">
        <v>3571</v>
      </c>
      <c r="HQ38" s="177" t="s">
        <v>21</v>
      </c>
      <c r="HR38" s="177">
        <v>2</v>
      </c>
      <c r="HS38" s="177" t="s">
        <v>14</v>
      </c>
      <c r="HT38" s="177" t="s">
        <v>14</v>
      </c>
      <c r="HU38" s="174">
        <v>44357</v>
      </c>
      <c r="HV38" s="184" t="s">
        <v>4399</v>
      </c>
      <c r="HW38" s="184">
        <v>2</v>
      </c>
      <c r="HX38" s="184" t="s">
        <v>3571</v>
      </c>
      <c r="HY38" s="184" t="s">
        <v>21</v>
      </c>
      <c r="HZ38" s="184">
        <v>2</v>
      </c>
      <c r="IA38" s="184" t="s">
        <v>14</v>
      </c>
      <c r="IB38" s="184" t="s">
        <v>14</v>
      </c>
      <c r="IC38" s="185">
        <v>44357</v>
      </c>
      <c r="ID38" s="183" t="s">
        <v>4401</v>
      </c>
      <c r="IE38" s="177">
        <v>0</v>
      </c>
      <c r="IF38" s="177" t="s">
        <v>3571</v>
      </c>
      <c r="IG38" s="177" t="s">
        <v>21</v>
      </c>
      <c r="IH38" s="177">
        <v>2</v>
      </c>
      <c r="II38" s="177" t="s">
        <v>14</v>
      </c>
      <c r="IJ38" s="177" t="s">
        <v>14</v>
      </c>
      <c r="IK38" s="174">
        <v>44357</v>
      </c>
      <c r="IL38" s="184" t="s">
        <v>4400</v>
      </c>
      <c r="IM38" s="184">
        <v>3</v>
      </c>
      <c r="IN38" s="184" t="s">
        <v>3571</v>
      </c>
      <c r="IO38" s="184" t="s">
        <v>21</v>
      </c>
      <c r="IP38" s="184">
        <v>2</v>
      </c>
      <c r="IQ38" s="184" t="s">
        <v>14</v>
      </c>
      <c r="IR38" s="184" t="s">
        <v>14</v>
      </c>
      <c r="IS38" s="185">
        <v>44357</v>
      </c>
    </row>
    <row r="39" spans="1:253" s="179" customFormat="1" ht="12.75" customHeight="1" x14ac:dyDescent="0.25">
      <c r="A39" s="179" t="s">
        <v>5563</v>
      </c>
      <c r="B39" s="179" t="s">
        <v>7527</v>
      </c>
      <c r="C39" s="179" t="s">
        <v>5564</v>
      </c>
      <c r="D39" s="179" t="s">
        <v>72</v>
      </c>
      <c r="E39" s="179" t="s">
        <v>7018</v>
      </c>
      <c r="F39" s="179" t="s">
        <v>5568</v>
      </c>
      <c r="G39" s="172">
        <v>10898000</v>
      </c>
      <c r="H39" s="173" t="s">
        <v>5565</v>
      </c>
      <c r="I39" s="173" t="s">
        <v>59</v>
      </c>
      <c r="J39" s="173">
        <v>3</v>
      </c>
      <c r="K39" s="173" t="s">
        <v>5567</v>
      </c>
      <c r="L39" s="173" t="s">
        <v>5566</v>
      </c>
      <c r="M39" s="174">
        <v>44425</v>
      </c>
      <c r="N39" s="183" t="s">
        <v>5572</v>
      </c>
      <c r="O39" s="175">
        <v>12851</v>
      </c>
      <c r="P39" s="175" t="s">
        <v>5569</v>
      </c>
      <c r="Q39" s="175" t="s">
        <v>41</v>
      </c>
      <c r="R39" s="175">
        <v>1</v>
      </c>
      <c r="S39" s="175" t="s">
        <v>5571</v>
      </c>
      <c r="T39" s="175" t="s">
        <v>5570</v>
      </c>
      <c r="U39" s="176">
        <v>44426</v>
      </c>
      <c r="V39" s="183" t="s">
        <v>5574</v>
      </c>
      <c r="W39" s="173">
        <v>6429000</v>
      </c>
      <c r="X39" s="173" t="s">
        <v>5565</v>
      </c>
      <c r="Y39" s="173" t="s">
        <v>59</v>
      </c>
      <c r="Z39" s="173">
        <v>3</v>
      </c>
      <c r="AA39" s="173" t="s">
        <v>5573</v>
      </c>
      <c r="AB39" s="173" t="s">
        <v>5566</v>
      </c>
      <c r="AC39" s="174">
        <v>44426</v>
      </c>
      <c r="AD39" s="183" t="s">
        <v>5649</v>
      </c>
      <c r="AE39" s="181">
        <v>800000</v>
      </c>
      <c r="AF39" s="181" t="s">
        <v>5646</v>
      </c>
      <c r="AG39" s="181" t="s">
        <v>59</v>
      </c>
      <c r="AH39" s="181">
        <v>3</v>
      </c>
      <c r="AI39" s="181" t="s">
        <v>5648</v>
      </c>
      <c r="AJ39" s="181" t="s">
        <v>5647</v>
      </c>
      <c r="AK39" s="182">
        <v>44439</v>
      </c>
      <c r="AL39" s="183" t="s">
        <v>5578</v>
      </c>
      <c r="AM39" s="173">
        <v>160000</v>
      </c>
      <c r="AN39" s="173" t="s">
        <v>5575</v>
      </c>
      <c r="AO39" s="173" t="s">
        <v>59</v>
      </c>
      <c r="AP39" s="173">
        <v>3</v>
      </c>
      <c r="AQ39" s="173" t="s">
        <v>5577</v>
      </c>
      <c r="AR39" s="173" t="s">
        <v>5576</v>
      </c>
      <c r="AS39" s="174">
        <v>44426</v>
      </c>
      <c r="AT39" s="184" t="s">
        <v>5620</v>
      </c>
      <c r="AU39" s="181">
        <v>12268</v>
      </c>
      <c r="AV39" s="181" t="s">
        <v>5618</v>
      </c>
      <c r="AW39" s="181" t="s">
        <v>59</v>
      </c>
      <c r="AX39" s="181">
        <v>3</v>
      </c>
      <c r="AY39" s="181" t="s">
        <v>5619</v>
      </c>
      <c r="AZ39" s="181">
        <v>0</v>
      </c>
      <c r="BA39" s="182">
        <v>44428</v>
      </c>
      <c r="BB39" s="183" t="s">
        <v>5582</v>
      </c>
      <c r="BC39" s="173">
        <v>9915</v>
      </c>
      <c r="BD39" s="173" t="s">
        <v>5579</v>
      </c>
      <c r="BE39" s="173" t="s">
        <v>21</v>
      </c>
      <c r="BF39" s="173">
        <v>2</v>
      </c>
      <c r="BG39" s="173" t="s">
        <v>5581</v>
      </c>
      <c r="BH39" s="173" t="s">
        <v>5580</v>
      </c>
      <c r="BI39" s="174">
        <v>44426</v>
      </c>
      <c r="BJ39" s="184" t="s">
        <v>5622</v>
      </c>
      <c r="BK39" s="184">
        <v>2189</v>
      </c>
      <c r="BL39" s="184" t="s">
        <v>5618</v>
      </c>
      <c r="BM39" s="184" t="s">
        <v>59</v>
      </c>
      <c r="BN39" s="184">
        <v>3</v>
      </c>
      <c r="BO39" s="184" t="s">
        <v>5621</v>
      </c>
      <c r="BP39" s="181">
        <v>0</v>
      </c>
      <c r="BQ39" s="185">
        <v>44428</v>
      </c>
      <c r="BR39" s="183" t="s">
        <v>6315</v>
      </c>
      <c r="BS39" s="177">
        <v>92821</v>
      </c>
      <c r="BT39" s="177" t="s">
        <v>6312</v>
      </c>
      <c r="BU39" s="177" t="s">
        <v>59</v>
      </c>
      <c r="BV39" s="177">
        <v>3</v>
      </c>
      <c r="BW39" s="177" t="s">
        <v>6314</v>
      </c>
      <c r="BX39" s="177" t="s">
        <v>6313</v>
      </c>
      <c r="BY39" s="174">
        <v>44455</v>
      </c>
      <c r="BZ39" s="184" t="s">
        <v>6316</v>
      </c>
      <c r="CA39" s="184">
        <v>61689</v>
      </c>
      <c r="CB39" s="184" t="s">
        <v>6312</v>
      </c>
      <c r="CC39" s="184" t="s">
        <v>59</v>
      </c>
      <c r="CD39" s="184">
        <v>3</v>
      </c>
      <c r="CE39" s="184" t="s">
        <v>6314</v>
      </c>
      <c r="CF39" s="184" t="s">
        <v>6313</v>
      </c>
      <c r="CG39" s="185">
        <v>44455</v>
      </c>
      <c r="CH39" s="183" t="s">
        <v>7814</v>
      </c>
      <c r="CI39" s="184" t="e">
        <v>#N/A</v>
      </c>
      <c r="CJ39" s="184" t="e">
        <v>#N/A</v>
      </c>
      <c r="CK39" s="184" t="e">
        <v>#N/A</v>
      </c>
      <c r="CL39" s="184" t="e">
        <v>#N/A</v>
      </c>
      <c r="CM39" s="184" t="e">
        <v>#N/A</v>
      </c>
      <c r="CN39" s="184" t="e">
        <v>#N/A</v>
      </c>
      <c r="CO39" s="186" t="e">
        <v>#N/A</v>
      </c>
      <c r="CP39" s="184" t="s">
        <v>5587</v>
      </c>
      <c r="CQ39" s="177" t="s">
        <v>14</v>
      </c>
      <c r="CR39" s="177" t="s">
        <v>14</v>
      </c>
      <c r="CS39" s="177" t="s">
        <v>14</v>
      </c>
      <c r="CT39" s="177" t="s">
        <v>14</v>
      </c>
      <c r="CU39" s="177" t="s">
        <v>1265</v>
      </c>
      <c r="CV39" s="177" t="s">
        <v>14</v>
      </c>
      <c r="CW39" s="174">
        <v>44426</v>
      </c>
      <c r="CX39" s="184" t="s">
        <v>5624</v>
      </c>
      <c r="CY39" s="181">
        <v>650000</v>
      </c>
      <c r="CZ39" s="181" t="s">
        <v>5637</v>
      </c>
      <c r="DA39" s="181" t="s">
        <v>59</v>
      </c>
      <c r="DB39" s="181">
        <v>3</v>
      </c>
      <c r="DC39" s="181" t="s">
        <v>5638</v>
      </c>
      <c r="DD39" s="181" t="s">
        <v>5623</v>
      </c>
      <c r="DE39" s="187">
        <v>44428</v>
      </c>
      <c r="DF39" s="183" t="s">
        <v>5632</v>
      </c>
      <c r="DG39" s="173">
        <v>5629000</v>
      </c>
      <c r="DH39" s="177" t="s">
        <v>5565</v>
      </c>
      <c r="DI39" s="177" t="s">
        <v>59</v>
      </c>
      <c r="DJ39" s="177">
        <v>3</v>
      </c>
      <c r="DK39" s="177" t="s">
        <v>5631</v>
      </c>
      <c r="DL39" s="177" t="s">
        <v>5566</v>
      </c>
      <c r="DM39" s="174">
        <v>44428</v>
      </c>
      <c r="DN39" s="184" t="s">
        <v>5636</v>
      </c>
      <c r="DO39" s="181">
        <v>150000</v>
      </c>
      <c r="DP39" s="184" t="s">
        <v>5633</v>
      </c>
      <c r="DQ39" s="184" t="s">
        <v>59</v>
      </c>
      <c r="DR39" s="184">
        <v>3</v>
      </c>
      <c r="DS39" s="184" t="s">
        <v>5635</v>
      </c>
      <c r="DT39" s="184" t="s">
        <v>5634</v>
      </c>
      <c r="DU39" s="185">
        <v>44428</v>
      </c>
      <c r="DV39" s="183" t="s">
        <v>5639</v>
      </c>
      <c r="DW39" s="173">
        <v>650000</v>
      </c>
      <c r="DX39" s="177" t="s">
        <v>5637</v>
      </c>
      <c r="DY39" s="177" t="s">
        <v>59</v>
      </c>
      <c r="DZ39" s="177">
        <v>3</v>
      </c>
      <c r="EA39" s="177" t="s">
        <v>5638</v>
      </c>
      <c r="EB39" s="177" t="s">
        <v>5623</v>
      </c>
      <c r="EC39" s="174">
        <v>44428</v>
      </c>
      <c r="ED39" s="184" t="s">
        <v>5640</v>
      </c>
      <c r="EE39" s="181">
        <v>0</v>
      </c>
      <c r="EF39" s="184">
        <v>0</v>
      </c>
      <c r="EG39" s="184" t="s">
        <v>59</v>
      </c>
      <c r="EH39" s="184">
        <v>3</v>
      </c>
      <c r="EI39" s="184">
        <v>0</v>
      </c>
      <c r="EJ39" s="184">
        <v>0</v>
      </c>
      <c r="EK39" s="185">
        <v>44428</v>
      </c>
      <c r="EL39" s="183" t="s">
        <v>5641</v>
      </c>
      <c r="EM39" s="173">
        <v>0</v>
      </c>
      <c r="EN39" s="177">
        <v>0</v>
      </c>
      <c r="EO39" s="177" t="s">
        <v>59</v>
      </c>
      <c r="EP39" s="177">
        <v>3</v>
      </c>
      <c r="EQ39" s="177">
        <v>0</v>
      </c>
      <c r="ER39" s="177">
        <v>0</v>
      </c>
      <c r="ES39" s="174">
        <v>44428</v>
      </c>
      <c r="ET39" s="184" t="s">
        <v>5586</v>
      </c>
      <c r="EU39" s="184">
        <v>2208</v>
      </c>
      <c r="EV39" s="184" t="s">
        <v>5583</v>
      </c>
      <c r="EW39" s="184" t="s">
        <v>59</v>
      </c>
      <c r="EX39" s="184">
        <v>3</v>
      </c>
      <c r="EY39" s="184" t="s">
        <v>5585</v>
      </c>
      <c r="EZ39" s="184" t="s">
        <v>5584</v>
      </c>
      <c r="FA39" s="185">
        <v>44426</v>
      </c>
      <c r="FB39" s="183" t="s">
        <v>5591</v>
      </c>
      <c r="FC39" s="177">
        <v>3</v>
      </c>
      <c r="FD39" s="177" t="s">
        <v>5588</v>
      </c>
      <c r="FE39" s="177" t="s">
        <v>41</v>
      </c>
      <c r="FF39" s="177">
        <v>1</v>
      </c>
      <c r="FG39" s="177" t="s">
        <v>5590</v>
      </c>
      <c r="FH39" s="177" t="s">
        <v>5589</v>
      </c>
      <c r="FI39" s="174">
        <v>44426</v>
      </c>
      <c r="FJ39" s="183" t="s">
        <v>5592</v>
      </c>
      <c r="FK39" s="184" t="s">
        <v>14</v>
      </c>
      <c r="FL39" s="184">
        <v>0</v>
      </c>
      <c r="FM39" s="184" t="s">
        <v>14</v>
      </c>
      <c r="FN39" s="184" t="s">
        <v>14</v>
      </c>
      <c r="FO39" s="184" t="s">
        <v>14</v>
      </c>
      <c r="FP39" s="181" t="s">
        <v>14</v>
      </c>
      <c r="FQ39" s="182">
        <v>44426</v>
      </c>
      <c r="FR39" s="183" t="s">
        <v>5593</v>
      </c>
      <c r="FS39" s="177" t="s">
        <v>14</v>
      </c>
      <c r="FT39" s="177">
        <v>0</v>
      </c>
      <c r="FU39" s="177" t="s">
        <v>14</v>
      </c>
      <c r="FV39" s="177" t="s">
        <v>14</v>
      </c>
      <c r="FW39" s="177" t="s">
        <v>14</v>
      </c>
      <c r="FX39" s="177" t="s">
        <v>14</v>
      </c>
      <c r="FY39" s="174">
        <v>44426</v>
      </c>
      <c r="FZ39" s="184" t="s">
        <v>5610</v>
      </c>
      <c r="GA39" s="184">
        <v>0</v>
      </c>
      <c r="GB39" s="184" t="s">
        <v>3571</v>
      </c>
      <c r="GC39" s="184" t="s">
        <v>21</v>
      </c>
      <c r="GD39" s="184">
        <v>2</v>
      </c>
      <c r="GE39" s="184" t="s">
        <v>14</v>
      </c>
      <c r="GF39" s="184" t="s">
        <v>14</v>
      </c>
      <c r="GG39" s="185">
        <v>44426</v>
      </c>
      <c r="GH39" s="183" t="s">
        <v>5616</v>
      </c>
      <c r="GI39" s="177">
        <v>1</v>
      </c>
      <c r="GJ39" s="177" t="s">
        <v>3571</v>
      </c>
      <c r="GK39" s="177" t="s">
        <v>21</v>
      </c>
      <c r="GL39" s="177">
        <v>2</v>
      </c>
      <c r="GM39" s="177" t="s">
        <v>14</v>
      </c>
      <c r="GN39" s="177" t="s">
        <v>14</v>
      </c>
      <c r="GO39" s="174">
        <v>44426</v>
      </c>
      <c r="GP39" s="184" t="s">
        <v>5611</v>
      </c>
      <c r="GQ39" s="184">
        <v>2</v>
      </c>
      <c r="GR39" s="184" t="s">
        <v>3571</v>
      </c>
      <c r="GS39" s="184" t="s">
        <v>21</v>
      </c>
      <c r="GT39" s="184">
        <v>2</v>
      </c>
      <c r="GU39" s="184" t="s">
        <v>14</v>
      </c>
      <c r="GV39" s="184" t="s">
        <v>14</v>
      </c>
      <c r="GW39" s="185">
        <v>44426</v>
      </c>
      <c r="GX39" s="183" t="s">
        <v>5617</v>
      </c>
      <c r="GY39" s="177">
        <v>0</v>
      </c>
      <c r="GZ39" s="177" t="s">
        <v>3571</v>
      </c>
      <c r="HA39" s="177" t="s">
        <v>21</v>
      </c>
      <c r="HB39" s="177">
        <v>2</v>
      </c>
      <c r="HC39" s="177" t="s">
        <v>14</v>
      </c>
      <c r="HD39" s="177" t="s">
        <v>14</v>
      </c>
      <c r="HE39" s="174">
        <v>44426</v>
      </c>
      <c r="HF39" s="184" t="s">
        <v>5609</v>
      </c>
      <c r="HG39" s="184">
        <v>0</v>
      </c>
      <c r="HH39" s="184" t="s">
        <v>3571</v>
      </c>
      <c r="HI39" s="184" t="s">
        <v>21</v>
      </c>
      <c r="HJ39" s="184">
        <v>2</v>
      </c>
      <c r="HK39" s="184" t="s">
        <v>14</v>
      </c>
      <c r="HL39" s="184" t="s">
        <v>14</v>
      </c>
      <c r="HM39" s="185">
        <v>44426</v>
      </c>
      <c r="HN39" s="183" t="s">
        <v>5615</v>
      </c>
      <c r="HO39" s="177">
        <v>2</v>
      </c>
      <c r="HP39" s="177" t="s">
        <v>3571</v>
      </c>
      <c r="HQ39" s="177" t="s">
        <v>21</v>
      </c>
      <c r="HR39" s="177">
        <v>2</v>
      </c>
      <c r="HS39" s="177" t="s">
        <v>14</v>
      </c>
      <c r="HT39" s="177" t="s">
        <v>14</v>
      </c>
      <c r="HU39" s="174">
        <v>44426</v>
      </c>
      <c r="HV39" s="184" t="s">
        <v>5612</v>
      </c>
      <c r="HW39" s="184">
        <v>1</v>
      </c>
      <c r="HX39" s="184" t="s">
        <v>3571</v>
      </c>
      <c r="HY39" s="184" t="s">
        <v>21</v>
      </c>
      <c r="HZ39" s="184">
        <v>2</v>
      </c>
      <c r="IA39" s="184" t="s">
        <v>14</v>
      </c>
      <c r="IB39" s="184" t="s">
        <v>14</v>
      </c>
      <c r="IC39" s="185">
        <v>44426</v>
      </c>
      <c r="ID39" s="183" t="s">
        <v>5614</v>
      </c>
      <c r="IE39" s="177">
        <v>0</v>
      </c>
      <c r="IF39" s="177" t="s">
        <v>3571</v>
      </c>
      <c r="IG39" s="177" t="s">
        <v>21</v>
      </c>
      <c r="IH39" s="177">
        <v>2</v>
      </c>
      <c r="II39" s="177" t="s">
        <v>14</v>
      </c>
      <c r="IJ39" s="177" t="s">
        <v>14</v>
      </c>
      <c r="IK39" s="174">
        <v>44426</v>
      </c>
      <c r="IL39" s="184" t="s">
        <v>5613</v>
      </c>
      <c r="IM39" s="184">
        <v>3</v>
      </c>
      <c r="IN39" s="184" t="s">
        <v>3571</v>
      </c>
      <c r="IO39" s="184" t="s">
        <v>21</v>
      </c>
      <c r="IP39" s="184">
        <v>2</v>
      </c>
      <c r="IQ39" s="184" t="s">
        <v>14</v>
      </c>
      <c r="IR39" s="184" t="s">
        <v>14</v>
      </c>
      <c r="IS39" s="185">
        <v>44426</v>
      </c>
    </row>
    <row r="40" spans="1:253" s="179" customFormat="1" ht="12.75" customHeight="1" x14ac:dyDescent="0.25">
      <c r="A40" s="179" t="s">
        <v>1276</v>
      </c>
      <c r="B40" s="179" t="s">
        <v>7463</v>
      </c>
      <c r="C40" s="179" t="s">
        <v>1277</v>
      </c>
      <c r="D40" s="179" t="s">
        <v>1278</v>
      </c>
      <c r="E40" s="179" t="s">
        <v>7021</v>
      </c>
      <c r="F40" s="179" t="s">
        <v>1630</v>
      </c>
      <c r="G40" s="172">
        <v>237655000</v>
      </c>
      <c r="H40" s="173" t="s">
        <v>1627</v>
      </c>
      <c r="I40" s="173" t="s">
        <v>59</v>
      </c>
      <c r="J40" s="173">
        <v>3</v>
      </c>
      <c r="K40" s="173" t="s">
        <v>1629</v>
      </c>
      <c r="L40" s="173" t="s">
        <v>1628</v>
      </c>
      <c r="M40" s="174">
        <v>43859</v>
      </c>
      <c r="N40" s="183" t="s">
        <v>1616</v>
      </c>
      <c r="O40" s="175">
        <v>416060</v>
      </c>
      <c r="P40" s="175" t="s">
        <v>1613</v>
      </c>
      <c r="Q40" s="175" t="s">
        <v>59</v>
      </c>
      <c r="R40" s="175">
        <v>3</v>
      </c>
      <c r="S40" s="175" t="s">
        <v>1615</v>
      </c>
      <c r="T40" s="175" t="s">
        <v>1614</v>
      </c>
      <c r="U40" s="176">
        <v>43859</v>
      </c>
      <c r="V40" s="183" t="s">
        <v>1624</v>
      </c>
      <c r="W40" s="173">
        <v>3594000</v>
      </c>
      <c r="X40" s="173" t="s">
        <v>1619</v>
      </c>
      <c r="Y40" s="173" t="s">
        <v>59</v>
      </c>
      <c r="Z40" s="173">
        <v>3</v>
      </c>
      <c r="AA40" s="173" t="s">
        <v>1623</v>
      </c>
      <c r="AB40" s="173" t="s">
        <v>1620</v>
      </c>
      <c r="AC40" s="174">
        <v>43859</v>
      </c>
      <c r="AD40" s="183" t="s">
        <v>1622</v>
      </c>
      <c r="AE40" s="181">
        <v>3594000</v>
      </c>
      <c r="AF40" s="181" t="s">
        <v>1619</v>
      </c>
      <c r="AG40" s="181" t="s">
        <v>59</v>
      </c>
      <c r="AH40" s="181">
        <v>3</v>
      </c>
      <c r="AI40" s="181" t="s">
        <v>1621</v>
      </c>
      <c r="AJ40" s="181" t="s">
        <v>1620</v>
      </c>
      <c r="AK40" s="182">
        <v>43859</v>
      </c>
      <c r="AL40" s="183" t="s">
        <v>5358</v>
      </c>
      <c r="AM40" s="173">
        <v>31000</v>
      </c>
      <c r="AN40" s="173" t="s">
        <v>5355</v>
      </c>
      <c r="AO40" s="173" t="s">
        <v>59</v>
      </c>
      <c r="AP40" s="173">
        <v>3</v>
      </c>
      <c r="AQ40" s="173" t="s">
        <v>5357</v>
      </c>
      <c r="AR40" s="173" t="s">
        <v>5356</v>
      </c>
      <c r="AS40" s="174">
        <v>44406</v>
      </c>
      <c r="AT40" s="184" t="s">
        <v>1285</v>
      </c>
      <c r="AU40" s="181" t="s">
        <v>14</v>
      </c>
      <c r="AV40" s="181" t="s">
        <v>14</v>
      </c>
      <c r="AW40" s="181" t="s">
        <v>14</v>
      </c>
      <c r="AX40" s="181" t="s">
        <v>14</v>
      </c>
      <c r="AY40" s="181" t="s">
        <v>1265</v>
      </c>
      <c r="AZ40" s="181" t="s">
        <v>14</v>
      </c>
      <c r="BA40" s="182">
        <v>43676</v>
      </c>
      <c r="BB40" s="183" t="s">
        <v>1284</v>
      </c>
      <c r="BC40" s="173" t="s">
        <v>14</v>
      </c>
      <c r="BD40" s="173" t="s">
        <v>14</v>
      </c>
      <c r="BE40" s="173" t="s">
        <v>14</v>
      </c>
      <c r="BF40" s="173" t="s">
        <v>14</v>
      </c>
      <c r="BG40" s="173" t="s">
        <v>1265</v>
      </c>
      <c r="BH40" s="173" t="s">
        <v>14</v>
      </c>
      <c r="BI40" s="174">
        <v>43676</v>
      </c>
      <c r="BJ40" s="184" t="s">
        <v>4787</v>
      </c>
      <c r="BK40" s="184">
        <v>202</v>
      </c>
      <c r="BL40" s="184" t="s">
        <v>4785</v>
      </c>
      <c r="BM40" s="184" t="s">
        <v>59</v>
      </c>
      <c r="BN40" s="184">
        <v>3</v>
      </c>
      <c r="BO40" s="184" t="s">
        <v>4786</v>
      </c>
      <c r="BP40" s="181" t="s">
        <v>3367</v>
      </c>
      <c r="BQ40" s="185">
        <v>44363</v>
      </c>
      <c r="BR40" s="183" t="s">
        <v>1279</v>
      </c>
      <c r="BS40" s="177" t="s">
        <v>14</v>
      </c>
      <c r="BT40" s="177" t="s">
        <v>14</v>
      </c>
      <c r="BU40" s="177" t="s">
        <v>14</v>
      </c>
      <c r="BV40" s="177" t="s">
        <v>14</v>
      </c>
      <c r="BW40" s="177" t="s">
        <v>1265</v>
      </c>
      <c r="BX40" s="177" t="s">
        <v>14</v>
      </c>
      <c r="BY40" s="174">
        <v>43676</v>
      </c>
      <c r="BZ40" s="184" t="s">
        <v>1280</v>
      </c>
      <c r="CA40" s="184" t="s">
        <v>14</v>
      </c>
      <c r="CB40" s="184" t="s">
        <v>14</v>
      </c>
      <c r="CC40" s="184" t="s">
        <v>14</v>
      </c>
      <c r="CD40" s="184" t="s">
        <v>14</v>
      </c>
      <c r="CE40" s="184" t="s">
        <v>1265</v>
      </c>
      <c r="CF40" s="184" t="s">
        <v>14</v>
      </c>
      <c r="CG40" s="185">
        <v>43676</v>
      </c>
      <c r="CH40" s="183" t="s">
        <v>7815</v>
      </c>
      <c r="CI40" s="184" t="e">
        <v>#N/A</v>
      </c>
      <c r="CJ40" s="184" t="e">
        <v>#N/A</v>
      </c>
      <c r="CK40" s="184" t="e">
        <v>#N/A</v>
      </c>
      <c r="CL40" s="184" t="e">
        <v>#N/A</v>
      </c>
      <c r="CM40" s="184" t="e">
        <v>#N/A</v>
      </c>
      <c r="CN40" s="184" t="e">
        <v>#N/A</v>
      </c>
      <c r="CO40" s="186" t="e">
        <v>#N/A</v>
      </c>
      <c r="CP40" s="184" t="s">
        <v>1283</v>
      </c>
      <c r="CQ40" s="177" t="s">
        <v>14</v>
      </c>
      <c r="CR40" s="177" t="s">
        <v>14</v>
      </c>
      <c r="CS40" s="177" t="s">
        <v>14</v>
      </c>
      <c r="CT40" s="177" t="s">
        <v>14</v>
      </c>
      <c r="CU40" s="177" t="s">
        <v>1265</v>
      </c>
      <c r="CV40" s="177" t="s">
        <v>14</v>
      </c>
      <c r="CW40" s="174">
        <v>43676</v>
      </c>
      <c r="CX40" s="184" t="s">
        <v>1288</v>
      </c>
      <c r="CY40" s="181" t="s">
        <v>14</v>
      </c>
      <c r="CZ40" s="181" t="s">
        <v>14</v>
      </c>
      <c r="DA40" s="181" t="s">
        <v>14</v>
      </c>
      <c r="DB40" s="181" t="s">
        <v>14</v>
      </c>
      <c r="DC40" s="181" t="s">
        <v>1611</v>
      </c>
      <c r="DD40" s="181" t="s">
        <v>14</v>
      </c>
      <c r="DE40" s="187">
        <v>43859</v>
      </c>
      <c r="DF40" s="183" t="s">
        <v>1617</v>
      </c>
      <c r="DG40" s="173" t="s">
        <v>14</v>
      </c>
      <c r="DH40" s="177" t="s">
        <v>14</v>
      </c>
      <c r="DI40" s="177" t="s">
        <v>14</v>
      </c>
      <c r="DJ40" s="177" t="s">
        <v>14</v>
      </c>
      <c r="DK40" s="177" t="s">
        <v>1611</v>
      </c>
      <c r="DL40" s="177" t="s">
        <v>14</v>
      </c>
      <c r="DM40" s="174">
        <v>43859</v>
      </c>
      <c r="DN40" s="184" t="s">
        <v>1626</v>
      </c>
      <c r="DO40" s="181" t="s">
        <v>14</v>
      </c>
      <c r="DP40" s="184" t="s">
        <v>14</v>
      </c>
      <c r="DQ40" s="184" t="s">
        <v>14</v>
      </c>
      <c r="DR40" s="184" t="s">
        <v>14</v>
      </c>
      <c r="DS40" s="184" t="s">
        <v>1611</v>
      </c>
      <c r="DT40" s="184" t="s">
        <v>14</v>
      </c>
      <c r="DU40" s="185">
        <v>43859</v>
      </c>
      <c r="DV40" s="183" t="s">
        <v>1618</v>
      </c>
      <c r="DW40" s="173" t="s">
        <v>14</v>
      </c>
      <c r="DX40" s="177" t="s">
        <v>14</v>
      </c>
      <c r="DY40" s="177" t="s">
        <v>14</v>
      </c>
      <c r="DZ40" s="177" t="s">
        <v>14</v>
      </c>
      <c r="EA40" s="177" t="s">
        <v>1611</v>
      </c>
      <c r="EB40" s="177" t="s">
        <v>14</v>
      </c>
      <c r="EC40" s="174">
        <v>43859</v>
      </c>
      <c r="ED40" s="184" t="s">
        <v>1625</v>
      </c>
      <c r="EE40" s="181" t="s">
        <v>14</v>
      </c>
      <c r="EF40" s="184" t="s">
        <v>14</v>
      </c>
      <c r="EG40" s="184" t="s">
        <v>14</v>
      </c>
      <c r="EH40" s="184" t="s">
        <v>14</v>
      </c>
      <c r="EI40" s="184" t="s">
        <v>1611</v>
      </c>
      <c r="EJ40" s="184" t="s">
        <v>14</v>
      </c>
      <c r="EK40" s="185">
        <v>43859</v>
      </c>
      <c r="EL40" s="183" t="s">
        <v>1612</v>
      </c>
      <c r="EM40" s="173" t="s">
        <v>14</v>
      </c>
      <c r="EN40" s="177" t="s">
        <v>14</v>
      </c>
      <c r="EO40" s="177" t="s">
        <v>14</v>
      </c>
      <c r="EP40" s="177" t="s">
        <v>14</v>
      </c>
      <c r="EQ40" s="177" t="s">
        <v>1611</v>
      </c>
      <c r="ER40" s="177" t="s">
        <v>14</v>
      </c>
      <c r="ES40" s="174">
        <v>43859</v>
      </c>
      <c r="ET40" s="184" t="s">
        <v>6514</v>
      </c>
      <c r="EU40" s="184">
        <v>57</v>
      </c>
      <c r="EV40" s="184" t="s">
        <v>6484</v>
      </c>
      <c r="EW40" s="184" t="s">
        <v>59</v>
      </c>
      <c r="EX40" s="184">
        <v>3</v>
      </c>
      <c r="EY40" s="184" t="s">
        <v>6513</v>
      </c>
      <c r="EZ40" s="184" t="s">
        <v>3367</v>
      </c>
      <c r="FA40" s="185">
        <v>44459</v>
      </c>
      <c r="FB40" s="183" t="s">
        <v>1282</v>
      </c>
      <c r="FC40" s="177">
        <v>4</v>
      </c>
      <c r="FD40" s="177" t="s">
        <v>14</v>
      </c>
      <c r="FE40" s="177" t="s">
        <v>41</v>
      </c>
      <c r="FF40" s="177">
        <v>1</v>
      </c>
      <c r="FG40" s="177" t="s">
        <v>1281</v>
      </c>
      <c r="FH40" s="177" t="s">
        <v>14</v>
      </c>
      <c r="FI40" s="174">
        <v>43676</v>
      </c>
      <c r="FJ40" s="183" t="s">
        <v>1286</v>
      </c>
      <c r="FK40" s="184" t="s">
        <v>14</v>
      </c>
      <c r="FL40" s="184" t="s">
        <v>14</v>
      </c>
      <c r="FM40" s="184" t="s">
        <v>14</v>
      </c>
      <c r="FN40" s="184" t="s">
        <v>14</v>
      </c>
      <c r="FO40" s="184" t="s">
        <v>1265</v>
      </c>
      <c r="FP40" s="181" t="s">
        <v>14</v>
      </c>
      <c r="FQ40" s="182">
        <v>43676</v>
      </c>
      <c r="FR40" s="183" t="s">
        <v>1287</v>
      </c>
      <c r="FS40" s="177" t="s">
        <v>14</v>
      </c>
      <c r="FT40" s="177" t="s">
        <v>14</v>
      </c>
      <c r="FU40" s="177" t="s">
        <v>14</v>
      </c>
      <c r="FV40" s="177" t="s">
        <v>14</v>
      </c>
      <c r="FW40" s="177" t="s">
        <v>1265</v>
      </c>
      <c r="FX40" s="177" t="s">
        <v>14</v>
      </c>
      <c r="FY40" s="174">
        <v>43676</v>
      </c>
      <c r="FZ40" s="184" t="s">
        <v>3626</v>
      </c>
      <c r="GA40" s="184">
        <v>1</v>
      </c>
      <c r="GB40" s="184" t="s">
        <v>3571</v>
      </c>
      <c r="GC40" s="184" t="s">
        <v>21</v>
      </c>
      <c r="GD40" s="184">
        <v>2</v>
      </c>
      <c r="GE40" s="184" t="s">
        <v>14</v>
      </c>
      <c r="GF40" s="184" t="s">
        <v>14</v>
      </c>
      <c r="GG40" s="185">
        <v>44342</v>
      </c>
      <c r="GH40" s="183" t="s">
        <v>3632</v>
      </c>
      <c r="GI40" s="177">
        <v>2</v>
      </c>
      <c r="GJ40" s="177" t="s">
        <v>3571</v>
      </c>
      <c r="GK40" s="177" t="s">
        <v>21</v>
      </c>
      <c r="GL40" s="177">
        <v>2</v>
      </c>
      <c r="GM40" s="177" t="s">
        <v>14</v>
      </c>
      <c r="GN40" s="177" t="s">
        <v>14</v>
      </c>
      <c r="GO40" s="174">
        <v>44342</v>
      </c>
      <c r="GP40" s="184" t="s">
        <v>3627</v>
      </c>
      <c r="GQ40" s="184">
        <v>2</v>
      </c>
      <c r="GR40" s="184" t="s">
        <v>3571</v>
      </c>
      <c r="GS40" s="184" t="s">
        <v>21</v>
      </c>
      <c r="GT40" s="184">
        <v>2</v>
      </c>
      <c r="GU40" s="184" t="s">
        <v>14</v>
      </c>
      <c r="GV40" s="184" t="s">
        <v>14</v>
      </c>
      <c r="GW40" s="185">
        <v>44342</v>
      </c>
      <c r="GX40" s="183" t="s">
        <v>3633</v>
      </c>
      <c r="GY40" s="177">
        <v>0</v>
      </c>
      <c r="GZ40" s="177" t="s">
        <v>3571</v>
      </c>
      <c r="HA40" s="177" t="s">
        <v>21</v>
      </c>
      <c r="HB40" s="177">
        <v>2</v>
      </c>
      <c r="HC40" s="177" t="s">
        <v>14</v>
      </c>
      <c r="HD40" s="177" t="s">
        <v>14</v>
      </c>
      <c r="HE40" s="174">
        <v>44342</v>
      </c>
      <c r="HF40" s="184" t="s">
        <v>3625</v>
      </c>
      <c r="HG40" s="184">
        <v>2</v>
      </c>
      <c r="HH40" s="184" t="s">
        <v>3571</v>
      </c>
      <c r="HI40" s="184" t="s">
        <v>21</v>
      </c>
      <c r="HJ40" s="184">
        <v>2</v>
      </c>
      <c r="HK40" s="184" t="s">
        <v>14</v>
      </c>
      <c r="HL40" s="184" t="s">
        <v>14</v>
      </c>
      <c r="HM40" s="185">
        <v>44342</v>
      </c>
      <c r="HN40" s="183" t="s">
        <v>3631</v>
      </c>
      <c r="HO40" s="177">
        <v>0</v>
      </c>
      <c r="HP40" s="177" t="s">
        <v>3571</v>
      </c>
      <c r="HQ40" s="177" t="s">
        <v>21</v>
      </c>
      <c r="HR40" s="177">
        <v>2</v>
      </c>
      <c r="HS40" s="177" t="s">
        <v>14</v>
      </c>
      <c r="HT40" s="177" t="s">
        <v>14</v>
      </c>
      <c r="HU40" s="174">
        <v>44342</v>
      </c>
      <c r="HV40" s="184" t="s">
        <v>3628</v>
      </c>
      <c r="HW40" s="184">
        <v>3</v>
      </c>
      <c r="HX40" s="184" t="s">
        <v>3571</v>
      </c>
      <c r="HY40" s="184" t="s">
        <v>21</v>
      </c>
      <c r="HZ40" s="184">
        <v>2</v>
      </c>
      <c r="IA40" s="184" t="s">
        <v>14</v>
      </c>
      <c r="IB40" s="184" t="s">
        <v>14</v>
      </c>
      <c r="IC40" s="185">
        <v>44342</v>
      </c>
      <c r="ID40" s="183" t="s">
        <v>3630</v>
      </c>
      <c r="IE40" s="177">
        <v>0</v>
      </c>
      <c r="IF40" s="177" t="s">
        <v>3571</v>
      </c>
      <c r="IG40" s="177" t="s">
        <v>21</v>
      </c>
      <c r="IH40" s="177">
        <v>2</v>
      </c>
      <c r="II40" s="177" t="s">
        <v>14</v>
      </c>
      <c r="IJ40" s="177" t="s">
        <v>14</v>
      </c>
      <c r="IK40" s="174">
        <v>44342</v>
      </c>
      <c r="IL40" s="184" t="s">
        <v>3629</v>
      </c>
      <c r="IM40" s="184">
        <v>1</v>
      </c>
      <c r="IN40" s="184" t="s">
        <v>3571</v>
      </c>
      <c r="IO40" s="184" t="s">
        <v>21</v>
      </c>
      <c r="IP40" s="184">
        <v>2</v>
      </c>
      <c r="IQ40" s="184" t="s">
        <v>14</v>
      </c>
      <c r="IR40" s="184" t="s">
        <v>14</v>
      </c>
      <c r="IS40" s="185">
        <v>44342</v>
      </c>
    </row>
    <row r="41" spans="1:253" s="179" customFormat="1" ht="12.75" customHeight="1" x14ac:dyDescent="0.25">
      <c r="A41" s="179" t="s">
        <v>979</v>
      </c>
      <c r="B41" s="179" t="s">
        <v>7463</v>
      </c>
      <c r="C41" s="179" t="s">
        <v>980</v>
      </c>
      <c r="D41" s="179" t="s">
        <v>981</v>
      </c>
      <c r="E41" s="179" t="s">
        <v>7022</v>
      </c>
      <c r="F41" s="179" t="s">
        <v>2623</v>
      </c>
      <c r="G41" s="172">
        <v>1353520000</v>
      </c>
      <c r="H41" s="173" t="s">
        <v>2620</v>
      </c>
      <c r="I41" s="173" t="s">
        <v>21</v>
      </c>
      <c r="J41" s="173">
        <v>2</v>
      </c>
      <c r="K41" s="173" t="s">
        <v>2622</v>
      </c>
      <c r="L41" s="173" t="s">
        <v>2621</v>
      </c>
      <c r="M41" s="174">
        <v>44223</v>
      </c>
      <c r="N41" s="183" t="s">
        <v>2627</v>
      </c>
      <c r="O41" s="175">
        <v>222236</v>
      </c>
      <c r="P41" s="175" t="s">
        <v>2624</v>
      </c>
      <c r="Q41" s="175" t="s">
        <v>21</v>
      </c>
      <c r="R41" s="175">
        <v>2</v>
      </c>
      <c r="S41" s="175" t="s">
        <v>2626</v>
      </c>
      <c r="T41" s="175" t="s">
        <v>2625</v>
      </c>
      <c r="U41" s="176">
        <v>44223</v>
      </c>
      <c r="V41" s="183" t="s">
        <v>2629</v>
      </c>
      <c r="W41" s="173">
        <v>12541000</v>
      </c>
      <c r="X41" s="173" t="s">
        <v>2624</v>
      </c>
      <c r="Y41" s="173" t="s">
        <v>21</v>
      </c>
      <c r="Z41" s="173">
        <v>2</v>
      </c>
      <c r="AA41" s="173" t="s">
        <v>2628</v>
      </c>
      <c r="AB41" s="173" t="s">
        <v>2625</v>
      </c>
      <c r="AC41" s="174">
        <v>44223</v>
      </c>
      <c r="AD41" s="183" t="s">
        <v>2631</v>
      </c>
      <c r="AE41" s="181" t="s">
        <v>14</v>
      </c>
      <c r="AF41" s="181" t="s">
        <v>14</v>
      </c>
      <c r="AG41" s="181" t="s">
        <v>14</v>
      </c>
      <c r="AH41" s="181" t="s">
        <v>14</v>
      </c>
      <c r="AI41" s="181" t="s">
        <v>2630</v>
      </c>
      <c r="AJ41" s="181" t="s">
        <v>14</v>
      </c>
      <c r="AK41" s="182">
        <v>44223</v>
      </c>
      <c r="AL41" s="183" t="s">
        <v>2641</v>
      </c>
      <c r="AM41" s="173" t="s">
        <v>14</v>
      </c>
      <c r="AN41" s="173" t="s">
        <v>14</v>
      </c>
      <c r="AO41" s="173" t="s">
        <v>14</v>
      </c>
      <c r="AP41" s="173" t="s">
        <v>14</v>
      </c>
      <c r="AQ41" s="173" t="s">
        <v>2640</v>
      </c>
      <c r="AR41" s="173" t="s">
        <v>14</v>
      </c>
      <c r="AS41" s="174">
        <v>44223</v>
      </c>
      <c r="AT41" s="184" t="s">
        <v>987</v>
      </c>
      <c r="AU41" s="181" t="s">
        <v>14</v>
      </c>
      <c r="AV41" s="181" t="s">
        <v>14</v>
      </c>
      <c r="AW41" s="181" t="s">
        <v>14</v>
      </c>
      <c r="AX41" s="181" t="s">
        <v>14</v>
      </c>
      <c r="AY41" s="181" t="s">
        <v>14</v>
      </c>
      <c r="AZ41" s="181" t="s">
        <v>14</v>
      </c>
      <c r="BA41" s="182">
        <v>43553</v>
      </c>
      <c r="BB41" s="183" t="s">
        <v>986</v>
      </c>
      <c r="BC41" s="173" t="s">
        <v>14</v>
      </c>
      <c r="BD41" s="173">
        <v>0</v>
      </c>
      <c r="BE41" s="173" t="s">
        <v>14</v>
      </c>
      <c r="BF41" s="173" t="s">
        <v>14</v>
      </c>
      <c r="BG41" s="173" t="s">
        <v>985</v>
      </c>
      <c r="BH41" s="173" t="s">
        <v>14</v>
      </c>
      <c r="BI41" s="174">
        <v>43553</v>
      </c>
      <c r="BJ41" s="184" t="s">
        <v>4819</v>
      </c>
      <c r="BK41" s="184">
        <v>1775</v>
      </c>
      <c r="BL41" s="184" t="s">
        <v>4785</v>
      </c>
      <c r="BM41" s="184" t="s">
        <v>21</v>
      </c>
      <c r="BN41" s="184">
        <v>2</v>
      </c>
      <c r="BO41" s="184" t="s">
        <v>4818</v>
      </c>
      <c r="BP41" s="181" t="s">
        <v>3367</v>
      </c>
      <c r="BQ41" s="185">
        <v>44363</v>
      </c>
      <c r="BR41" s="183" t="s">
        <v>982</v>
      </c>
      <c r="BS41" s="177" t="s">
        <v>14</v>
      </c>
      <c r="BT41" s="177">
        <v>0</v>
      </c>
      <c r="BU41" s="177" t="s">
        <v>14</v>
      </c>
      <c r="BV41" s="177" t="s">
        <v>14</v>
      </c>
      <c r="BW41" s="177">
        <v>0</v>
      </c>
      <c r="BX41" s="177">
        <v>0</v>
      </c>
      <c r="BY41" s="174">
        <v>43553</v>
      </c>
      <c r="BZ41" s="184" t="s">
        <v>983</v>
      </c>
      <c r="CA41" s="184" t="s">
        <v>14</v>
      </c>
      <c r="CB41" s="184" t="s">
        <v>14</v>
      </c>
      <c r="CC41" s="184" t="s">
        <v>14</v>
      </c>
      <c r="CD41" s="184" t="s">
        <v>14</v>
      </c>
      <c r="CE41" s="184" t="s">
        <v>14</v>
      </c>
      <c r="CF41" s="184" t="s">
        <v>14</v>
      </c>
      <c r="CG41" s="185">
        <v>43553</v>
      </c>
      <c r="CH41" s="183" t="s">
        <v>7816</v>
      </c>
      <c r="CI41" s="184" t="e">
        <v>#N/A</v>
      </c>
      <c r="CJ41" s="184" t="e">
        <v>#N/A</v>
      </c>
      <c r="CK41" s="184" t="e">
        <v>#N/A</v>
      </c>
      <c r="CL41" s="184" t="e">
        <v>#N/A</v>
      </c>
      <c r="CM41" s="184" t="e">
        <v>#N/A</v>
      </c>
      <c r="CN41" s="184" t="e">
        <v>#N/A</v>
      </c>
      <c r="CO41" s="186" t="e">
        <v>#N/A</v>
      </c>
      <c r="CP41" s="184" t="s">
        <v>984</v>
      </c>
      <c r="CQ41" s="177" t="s">
        <v>14</v>
      </c>
      <c r="CR41" s="177">
        <v>0</v>
      </c>
      <c r="CS41" s="177" t="s">
        <v>14</v>
      </c>
      <c r="CT41" s="177" t="s">
        <v>14</v>
      </c>
      <c r="CU41" s="177">
        <v>0</v>
      </c>
      <c r="CV41" s="177">
        <v>0</v>
      </c>
      <c r="CW41" s="174">
        <v>43553</v>
      </c>
      <c r="CX41" s="184" t="s">
        <v>2634</v>
      </c>
      <c r="CY41" s="181" t="s">
        <v>14</v>
      </c>
      <c r="CZ41" s="181" t="s">
        <v>14</v>
      </c>
      <c r="DA41" s="181" t="s">
        <v>14</v>
      </c>
      <c r="DB41" s="181" t="s">
        <v>14</v>
      </c>
      <c r="DC41" s="181" t="s">
        <v>2632</v>
      </c>
      <c r="DD41" s="181" t="s">
        <v>14</v>
      </c>
      <c r="DE41" s="187">
        <v>44223</v>
      </c>
      <c r="DF41" s="183" t="s">
        <v>2635</v>
      </c>
      <c r="DG41" s="173">
        <v>12541000</v>
      </c>
      <c r="DH41" s="177" t="s">
        <v>2624</v>
      </c>
      <c r="DI41" s="177" t="s">
        <v>21</v>
      </c>
      <c r="DJ41" s="177">
        <v>2</v>
      </c>
      <c r="DK41" s="177" t="s">
        <v>2632</v>
      </c>
      <c r="DL41" s="177" t="s">
        <v>2625</v>
      </c>
      <c r="DM41" s="174">
        <v>44223</v>
      </c>
      <c r="DN41" s="184" t="s">
        <v>2636</v>
      </c>
      <c r="DO41" s="181" t="s">
        <v>14</v>
      </c>
      <c r="DP41" s="184" t="s">
        <v>14</v>
      </c>
      <c r="DQ41" s="184" t="s">
        <v>14</v>
      </c>
      <c r="DR41" s="184" t="s">
        <v>14</v>
      </c>
      <c r="DS41" s="184" t="s">
        <v>2632</v>
      </c>
      <c r="DT41" s="184" t="s">
        <v>14</v>
      </c>
      <c r="DU41" s="185">
        <v>44223</v>
      </c>
      <c r="DV41" s="183" t="s">
        <v>2633</v>
      </c>
      <c r="DW41" s="173" t="s">
        <v>14</v>
      </c>
      <c r="DX41" s="177" t="s">
        <v>14</v>
      </c>
      <c r="DY41" s="177" t="s">
        <v>14</v>
      </c>
      <c r="DZ41" s="177" t="s">
        <v>14</v>
      </c>
      <c r="EA41" s="177" t="s">
        <v>2632</v>
      </c>
      <c r="EB41" s="177" t="s">
        <v>14</v>
      </c>
      <c r="EC41" s="174">
        <v>44223</v>
      </c>
      <c r="ED41" s="184" t="s">
        <v>2638</v>
      </c>
      <c r="EE41" s="181" t="s">
        <v>14</v>
      </c>
      <c r="EF41" s="184" t="s">
        <v>2637</v>
      </c>
      <c r="EG41" s="184" t="s">
        <v>14</v>
      </c>
      <c r="EH41" s="184" t="s">
        <v>14</v>
      </c>
      <c r="EI41" s="184" t="s">
        <v>2632</v>
      </c>
      <c r="EJ41" s="184" t="s">
        <v>14</v>
      </c>
      <c r="EK41" s="185">
        <v>44223</v>
      </c>
      <c r="EL41" s="183" t="s">
        <v>2639</v>
      </c>
      <c r="EM41" s="173" t="s">
        <v>14</v>
      </c>
      <c r="EN41" s="177" t="s">
        <v>14</v>
      </c>
      <c r="EO41" s="177" t="s">
        <v>14</v>
      </c>
      <c r="EP41" s="177" t="s">
        <v>14</v>
      </c>
      <c r="EQ41" s="177" t="s">
        <v>2632</v>
      </c>
      <c r="ER41" s="177" t="s">
        <v>14</v>
      </c>
      <c r="ES41" s="174">
        <v>44223</v>
      </c>
      <c r="ET41" s="184" t="s">
        <v>6512</v>
      </c>
      <c r="EU41" s="184">
        <v>540</v>
      </c>
      <c r="EV41" s="184" t="s">
        <v>6484</v>
      </c>
      <c r="EW41" s="184" t="s">
        <v>21</v>
      </c>
      <c r="EX41" s="184">
        <v>2</v>
      </c>
      <c r="EY41" s="184" t="s">
        <v>6511</v>
      </c>
      <c r="EZ41" s="184" t="s">
        <v>3367</v>
      </c>
      <c r="FA41" s="185">
        <v>44459</v>
      </c>
      <c r="FB41" s="183" t="s">
        <v>1433</v>
      </c>
      <c r="FC41" s="177" t="s">
        <v>14</v>
      </c>
      <c r="FD41" s="177" t="s">
        <v>14</v>
      </c>
      <c r="FE41" s="177" t="s">
        <v>14</v>
      </c>
      <c r="FF41" s="177" t="s">
        <v>14</v>
      </c>
      <c r="FG41" s="177" t="s">
        <v>1432</v>
      </c>
      <c r="FH41" s="177" t="s">
        <v>14</v>
      </c>
      <c r="FI41" s="174">
        <v>43796</v>
      </c>
      <c r="FJ41" s="183" t="s">
        <v>988</v>
      </c>
      <c r="FK41" s="184" t="s">
        <v>14</v>
      </c>
      <c r="FL41" s="184">
        <v>0</v>
      </c>
      <c r="FM41" s="184" t="s">
        <v>21</v>
      </c>
      <c r="FN41" s="184">
        <v>2</v>
      </c>
      <c r="FO41" s="184">
        <v>0</v>
      </c>
      <c r="FP41" s="181">
        <v>0</v>
      </c>
      <c r="FQ41" s="182">
        <v>43553</v>
      </c>
      <c r="FR41" s="183" t="s">
        <v>989</v>
      </c>
      <c r="FS41" s="177" t="s">
        <v>14</v>
      </c>
      <c r="FT41" s="177">
        <v>0</v>
      </c>
      <c r="FU41" s="177" t="s">
        <v>21</v>
      </c>
      <c r="FV41" s="177">
        <v>2</v>
      </c>
      <c r="FW41" s="177">
        <v>0</v>
      </c>
      <c r="FX41" s="177">
        <v>0</v>
      </c>
      <c r="FY41" s="174">
        <v>43553</v>
      </c>
      <c r="FZ41" s="184" t="s">
        <v>3612</v>
      </c>
      <c r="GA41" s="184">
        <v>2</v>
      </c>
      <c r="GB41" s="184" t="s">
        <v>3571</v>
      </c>
      <c r="GC41" s="184" t="s">
        <v>21</v>
      </c>
      <c r="GD41" s="184">
        <v>2</v>
      </c>
      <c r="GE41" s="184" t="s">
        <v>14</v>
      </c>
      <c r="GF41" s="184" t="s">
        <v>14</v>
      </c>
      <c r="GG41" s="185">
        <v>44340</v>
      </c>
      <c r="GH41" s="183" t="s">
        <v>3622</v>
      </c>
      <c r="GI41" s="177">
        <v>1</v>
      </c>
      <c r="GJ41" s="177" t="s">
        <v>3571</v>
      </c>
      <c r="GK41" s="177" t="s">
        <v>21</v>
      </c>
      <c r="GL41" s="177">
        <v>2</v>
      </c>
      <c r="GM41" s="177" t="s">
        <v>14</v>
      </c>
      <c r="GN41" s="177" t="s">
        <v>14</v>
      </c>
      <c r="GO41" s="174">
        <v>44340</v>
      </c>
      <c r="GP41" s="184" t="s">
        <v>3614</v>
      </c>
      <c r="GQ41" s="184">
        <v>1</v>
      </c>
      <c r="GR41" s="184" t="s">
        <v>3571</v>
      </c>
      <c r="GS41" s="184" t="s">
        <v>21</v>
      </c>
      <c r="GT41" s="184">
        <v>2</v>
      </c>
      <c r="GU41" s="184" t="s">
        <v>14</v>
      </c>
      <c r="GV41" s="184" t="s">
        <v>14</v>
      </c>
      <c r="GW41" s="185">
        <v>44340</v>
      </c>
      <c r="GX41" s="183" t="s">
        <v>3624</v>
      </c>
      <c r="GY41" s="177">
        <v>0</v>
      </c>
      <c r="GZ41" s="177" t="s">
        <v>3571</v>
      </c>
      <c r="HA41" s="177" t="s">
        <v>21</v>
      </c>
      <c r="HB41" s="177">
        <v>2</v>
      </c>
      <c r="HC41" s="177" t="s">
        <v>14</v>
      </c>
      <c r="HD41" s="177" t="s">
        <v>14</v>
      </c>
      <c r="HE41" s="174">
        <v>44340</v>
      </c>
      <c r="HF41" s="184" t="s">
        <v>3572</v>
      </c>
      <c r="HG41" s="184">
        <v>0</v>
      </c>
      <c r="HH41" s="184" t="s">
        <v>3571</v>
      </c>
      <c r="HI41" s="184" t="s">
        <v>21</v>
      </c>
      <c r="HJ41" s="184">
        <v>2</v>
      </c>
      <c r="HK41" s="184" t="s">
        <v>14</v>
      </c>
      <c r="HL41" s="184" t="s">
        <v>14</v>
      </c>
      <c r="HM41" s="185">
        <v>44335</v>
      </c>
      <c r="HN41" s="183" t="s">
        <v>3574</v>
      </c>
      <c r="HO41" s="177">
        <v>2</v>
      </c>
      <c r="HP41" s="177" t="s">
        <v>3571</v>
      </c>
      <c r="HQ41" s="177" t="s">
        <v>21</v>
      </c>
      <c r="HR41" s="177">
        <v>2</v>
      </c>
      <c r="HS41" s="177" t="s">
        <v>14</v>
      </c>
      <c r="HT41" s="177" t="s">
        <v>14</v>
      </c>
      <c r="HU41" s="174">
        <v>44335</v>
      </c>
      <c r="HV41" s="184" t="s">
        <v>3616</v>
      </c>
      <c r="HW41" s="184">
        <v>1</v>
      </c>
      <c r="HX41" s="184" t="s">
        <v>3571</v>
      </c>
      <c r="HY41" s="184" t="s">
        <v>21</v>
      </c>
      <c r="HZ41" s="184">
        <v>2</v>
      </c>
      <c r="IA41" s="184" t="s">
        <v>14</v>
      </c>
      <c r="IB41" s="184" t="s">
        <v>14</v>
      </c>
      <c r="IC41" s="185">
        <v>44340</v>
      </c>
      <c r="ID41" s="183" t="s">
        <v>3620</v>
      </c>
      <c r="IE41" s="177">
        <v>1</v>
      </c>
      <c r="IF41" s="177" t="s">
        <v>3571</v>
      </c>
      <c r="IG41" s="177" t="s">
        <v>21</v>
      </c>
      <c r="IH41" s="177">
        <v>2</v>
      </c>
      <c r="II41" s="177" t="s">
        <v>14</v>
      </c>
      <c r="IJ41" s="177" t="s">
        <v>14</v>
      </c>
      <c r="IK41" s="174">
        <v>44340</v>
      </c>
      <c r="IL41" s="184" t="s">
        <v>3618</v>
      </c>
      <c r="IM41" s="184">
        <v>2</v>
      </c>
      <c r="IN41" s="184" t="s">
        <v>3571</v>
      </c>
      <c r="IO41" s="184" t="s">
        <v>21</v>
      </c>
      <c r="IP41" s="184">
        <v>2</v>
      </c>
      <c r="IQ41" s="184" t="s">
        <v>14</v>
      </c>
      <c r="IR41" s="184" t="s">
        <v>14</v>
      </c>
      <c r="IS41" s="185">
        <v>44340</v>
      </c>
    </row>
    <row r="42" spans="1:253" s="179" customFormat="1" ht="12.75" customHeight="1" x14ac:dyDescent="0.25">
      <c r="A42" s="179" t="s">
        <v>1797</v>
      </c>
      <c r="B42" s="179" t="s">
        <v>7471</v>
      </c>
      <c r="C42" s="179" t="s">
        <v>1798</v>
      </c>
      <c r="D42" s="179" t="s">
        <v>1799</v>
      </c>
      <c r="E42" s="179" t="s">
        <v>7025</v>
      </c>
      <c r="F42" s="179" t="s">
        <v>3245</v>
      </c>
      <c r="G42" s="172">
        <v>82926000</v>
      </c>
      <c r="H42" s="173" t="s">
        <v>3242</v>
      </c>
      <c r="I42" s="173" t="s">
        <v>21</v>
      </c>
      <c r="J42" s="173">
        <v>2</v>
      </c>
      <c r="K42" s="173" t="s">
        <v>3244</v>
      </c>
      <c r="L42" s="173" t="s">
        <v>3243</v>
      </c>
      <c r="M42" s="174">
        <v>44270</v>
      </c>
      <c r="N42" s="183" t="s">
        <v>3249</v>
      </c>
      <c r="O42" s="175">
        <v>239561</v>
      </c>
      <c r="P42" s="175" t="s">
        <v>3246</v>
      </c>
      <c r="Q42" s="175" t="s">
        <v>59</v>
      </c>
      <c r="R42" s="175">
        <v>3</v>
      </c>
      <c r="S42" s="175" t="s">
        <v>3248</v>
      </c>
      <c r="T42" s="175" t="s">
        <v>3247</v>
      </c>
      <c r="U42" s="176">
        <v>44270</v>
      </c>
      <c r="V42" s="183" t="s">
        <v>3251</v>
      </c>
      <c r="W42" s="173">
        <v>24823000</v>
      </c>
      <c r="X42" s="173" t="s">
        <v>3246</v>
      </c>
      <c r="Y42" s="173" t="s">
        <v>59</v>
      </c>
      <c r="Z42" s="173">
        <v>3</v>
      </c>
      <c r="AA42" s="173" t="s">
        <v>3250</v>
      </c>
      <c r="AB42" s="173" t="s">
        <v>3247</v>
      </c>
      <c r="AC42" s="174">
        <v>44270</v>
      </c>
      <c r="AD42" s="183" t="s">
        <v>6122</v>
      </c>
      <c r="AE42" s="181">
        <v>3380000</v>
      </c>
      <c r="AF42" s="181" t="s">
        <v>6119</v>
      </c>
      <c r="AG42" s="181" t="s">
        <v>59</v>
      </c>
      <c r="AH42" s="181">
        <v>3</v>
      </c>
      <c r="AI42" s="181" t="s">
        <v>6121</v>
      </c>
      <c r="AJ42" s="181" t="s">
        <v>6120</v>
      </c>
      <c r="AK42" s="182">
        <v>44454</v>
      </c>
      <c r="AL42" s="183" t="s">
        <v>6124</v>
      </c>
      <c r="AM42" s="173">
        <v>3380000</v>
      </c>
      <c r="AN42" s="173" t="s">
        <v>6119</v>
      </c>
      <c r="AO42" s="173" t="s">
        <v>59</v>
      </c>
      <c r="AP42" s="173">
        <v>3</v>
      </c>
      <c r="AQ42" s="173" t="s">
        <v>6123</v>
      </c>
      <c r="AR42" s="173" t="s">
        <v>6120</v>
      </c>
      <c r="AS42" s="174">
        <v>44454</v>
      </c>
      <c r="AT42" s="184" t="s">
        <v>1807</v>
      </c>
      <c r="AU42" s="181" t="s">
        <v>14</v>
      </c>
      <c r="AV42" s="181" t="s">
        <v>14</v>
      </c>
      <c r="AW42" s="181" t="s">
        <v>14</v>
      </c>
      <c r="AX42" s="181" t="s">
        <v>14</v>
      </c>
      <c r="AY42" s="181" t="s">
        <v>14</v>
      </c>
      <c r="AZ42" s="181" t="s">
        <v>14</v>
      </c>
      <c r="BA42" s="182">
        <v>43920</v>
      </c>
      <c r="BB42" s="183" t="s">
        <v>1806</v>
      </c>
      <c r="BC42" s="173" t="s">
        <v>14</v>
      </c>
      <c r="BD42" s="173" t="s">
        <v>14</v>
      </c>
      <c r="BE42" s="173" t="s">
        <v>14</v>
      </c>
      <c r="BF42" s="173" t="s">
        <v>14</v>
      </c>
      <c r="BG42" s="173" t="s">
        <v>14</v>
      </c>
      <c r="BH42" s="173" t="s">
        <v>14</v>
      </c>
      <c r="BI42" s="174">
        <v>43920</v>
      </c>
      <c r="BJ42" s="184" t="s">
        <v>1805</v>
      </c>
      <c r="BK42" s="184">
        <v>0</v>
      </c>
      <c r="BL42" s="184" t="s">
        <v>14</v>
      </c>
      <c r="BM42" s="184" t="s">
        <v>59</v>
      </c>
      <c r="BN42" s="184">
        <v>3</v>
      </c>
      <c r="BO42" s="184" t="s">
        <v>1803</v>
      </c>
      <c r="BP42" s="181" t="s">
        <v>14</v>
      </c>
      <c r="BQ42" s="185">
        <v>43920</v>
      </c>
      <c r="BR42" s="183" t="s">
        <v>1800</v>
      </c>
      <c r="BS42" s="177" t="s">
        <v>14</v>
      </c>
      <c r="BT42" s="177" t="s">
        <v>14</v>
      </c>
      <c r="BU42" s="177" t="s">
        <v>14</v>
      </c>
      <c r="BV42" s="177" t="s">
        <v>14</v>
      </c>
      <c r="BW42" s="177" t="s">
        <v>14</v>
      </c>
      <c r="BX42" s="177" t="s">
        <v>14</v>
      </c>
      <c r="BY42" s="174">
        <v>43920</v>
      </c>
      <c r="BZ42" s="184" t="s">
        <v>1801</v>
      </c>
      <c r="CA42" s="184" t="s">
        <v>14</v>
      </c>
      <c r="CB42" s="184" t="s">
        <v>14</v>
      </c>
      <c r="CC42" s="184" t="s">
        <v>14</v>
      </c>
      <c r="CD42" s="184" t="s">
        <v>14</v>
      </c>
      <c r="CE42" s="184" t="s">
        <v>14</v>
      </c>
      <c r="CF42" s="184" t="s">
        <v>14</v>
      </c>
      <c r="CG42" s="185">
        <v>43920</v>
      </c>
      <c r="CH42" s="183" t="s">
        <v>7817</v>
      </c>
      <c r="CI42" s="184" t="e">
        <v>#N/A</v>
      </c>
      <c r="CJ42" s="184" t="e">
        <v>#N/A</v>
      </c>
      <c r="CK42" s="184" t="e">
        <v>#N/A</v>
      </c>
      <c r="CL42" s="184" t="e">
        <v>#N/A</v>
      </c>
      <c r="CM42" s="184" t="e">
        <v>#N/A</v>
      </c>
      <c r="CN42" s="184" t="e">
        <v>#N/A</v>
      </c>
      <c r="CO42" s="186" t="e">
        <v>#N/A</v>
      </c>
      <c r="CP42" s="184" t="s">
        <v>1802</v>
      </c>
      <c r="CQ42" s="177" t="s">
        <v>14</v>
      </c>
      <c r="CR42" s="177" t="s">
        <v>14</v>
      </c>
      <c r="CS42" s="177" t="s">
        <v>14</v>
      </c>
      <c r="CT42" s="177" t="s">
        <v>14</v>
      </c>
      <c r="CU42" s="177" t="s">
        <v>14</v>
      </c>
      <c r="CV42" s="177" t="s">
        <v>14</v>
      </c>
      <c r="CW42" s="174">
        <v>43920</v>
      </c>
      <c r="CX42" s="184" t="s">
        <v>6128</v>
      </c>
      <c r="CY42" s="181">
        <v>3380000</v>
      </c>
      <c r="CZ42" s="181" t="s">
        <v>6125</v>
      </c>
      <c r="DA42" s="181" t="s">
        <v>59</v>
      </c>
      <c r="DB42" s="181">
        <v>3</v>
      </c>
      <c r="DC42" s="181" t="s">
        <v>6127</v>
      </c>
      <c r="DD42" s="181" t="s">
        <v>6126</v>
      </c>
      <c r="DE42" s="187">
        <v>44454</v>
      </c>
      <c r="DF42" s="183" t="s">
        <v>6129</v>
      </c>
      <c r="DG42" s="173">
        <v>21443000</v>
      </c>
      <c r="DH42" s="177" t="s">
        <v>6125</v>
      </c>
      <c r="DI42" s="177" t="s">
        <v>59</v>
      </c>
      <c r="DJ42" s="177">
        <v>3</v>
      </c>
      <c r="DK42" s="177" t="s">
        <v>6127</v>
      </c>
      <c r="DL42" s="177" t="s">
        <v>6126</v>
      </c>
      <c r="DM42" s="174">
        <v>44454</v>
      </c>
      <c r="DN42" s="184" t="s">
        <v>6130</v>
      </c>
      <c r="DO42" s="181">
        <v>0</v>
      </c>
      <c r="DP42" s="184" t="s">
        <v>6125</v>
      </c>
      <c r="DQ42" s="184" t="s">
        <v>59</v>
      </c>
      <c r="DR42" s="184">
        <v>3</v>
      </c>
      <c r="DS42" s="184" t="s">
        <v>6127</v>
      </c>
      <c r="DT42" s="184" t="s">
        <v>6126</v>
      </c>
      <c r="DU42" s="185">
        <v>44454</v>
      </c>
      <c r="DV42" s="183" t="s">
        <v>6131</v>
      </c>
      <c r="DW42" s="173">
        <v>780000</v>
      </c>
      <c r="DX42" s="177" t="s">
        <v>6125</v>
      </c>
      <c r="DY42" s="177" t="s">
        <v>59</v>
      </c>
      <c r="DZ42" s="177">
        <v>3</v>
      </c>
      <c r="EA42" s="177" t="s">
        <v>6127</v>
      </c>
      <c r="EB42" s="177" t="s">
        <v>6126</v>
      </c>
      <c r="EC42" s="174">
        <v>44454</v>
      </c>
      <c r="ED42" s="184" t="s">
        <v>6132</v>
      </c>
      <c r="EE42" s="181">
        <v>2600000</v>
      </c>
      <c r="EF42" s="184" t="s">
        <v>6125</v>
      </c>
      <c r="EG42" s="184" t="s">
        <v>59</v>
      </c>
      <c r="EH42" s="184">
        <v>3</v>
      </c>
      <c r="EI42" s="184" t="s">
        <v>6127</v>
      </c>
      <c r="EJ42" s="184" t="s">
        <v>6126</v>
      </c>
      <c r="EK42" s="185">
        <v>44454</v>
      </c>
      <c r="EL42" s="183" t="s">
        <v>6133</v>
      </c>
      <c r="EM42" s="173">
        <v>0</v>
      </c>
      <c r="EN42" s="177" t="s">
        <v>6125</v>
      </c>
      <c r="EO42" s="177" t="s">
        <v>59</v>
      </c>
      <c r="EP42" s="177">
        <v>3</v>
      </c>
      <c r="EQ42" s="177" t="s">
        <v>6127</v>
      </c>
      <c r="ER42" s="177" t="s">
        <v>6126</v>
      </c>
      <c r="ES42" s="174">
        <v>44454</v>
      </c>
      <c r="ET42" s="184" t="s">
        <v>1804</v>
      </c>
      <c r="EU42" s="184">
        <v>0</v>
      </c>
      <c r="EV42" s="184" t="s">
        <v>14</v>
      </c>
      <c r="EW42" s="184" t="s">
        <v>59</v>
      </c>
      <c r="EX42" s="184">
        <v>3</v>
      </c>
      <c r="EY42" s="184" t="s">
        <v>1803</v>
      </c>
      <c r="EZ42" s="184" t="s">
        <v>14</v>
      </c>
      <c r="FA42" s="185">
        <v>43920</v>
      </c>
      <c r="FB42" s="183" t="s">
        <v>3255</v>
      </c>
      <c r="FC42" s="177">
        <v>2</v>
      </c>
      <c r="FD42" s="177" t="s">
        <v>3252</v>
      </c>
      <c r="FE42" s="177" t="s">
        <v>59</v>
      </c>
      <c r="FF42" s="177">
        <v>3</v>
      </c>
      <c r="FG42" s="177" t="s">
        <v>3254</v>
      </c>
      <c r="FH42" s="177" t="s">
        <v>3253</v>
      </c>
      <c r="FI42" s="174">
        <v>44270</v>
      </c>
      <c r="FJ42" s="183" t="s">
        <v>1808</v>
      </c>
      <c r="FK42" s="184" t="s">
        <v>14</v>
      </c>
      <c r="FL42" s="184" t="s">
        <v>14</v>
      </c>
      <c r="FM42" s="184" t="s">
        <v>14</v>
      </c>
      <c r="FN42" s="184" t="s">
        <v>14</v>
      </c>
      <c r="FO42" s="184" t="s">
        <v>14</v>
      </c>
      <c r="FP42" s="181" t="s">
        <v>14</v>
      </c>
      <c r="FQ42" s="182">
        <v>43920</v>
      </c>
      <c r="FR42" s="183" t="s">
        <v>1809</v>
      </c>
      <c r="FS42" s="177" t="s">
        <v>14</v>
      </c>
      <c r="FT42" s="177" t="s">
        <v>14</v>
      </c>
      <c r="FU42" s="177" t="s">
        <v>14</v>
      </c>
      <c r="FV42" s="177" t="s">
        <v>14</v>
      </c>
      <c r="FW42" s="177" t="s">
        <v>14</v>
      </c>
      <c r="FX42" s="177" t="s">
        <v>14</v>
      </c>
      <c r="FY42" s="174">
        <v>43920</v>
      </c>
      <c r="FZ42" s="184" t="s">
        <v>4406</v>
      </c>
      <c r="GA42" s="184">
        <v>1</v>
      </c>
      <c r="GB42" s="184" t="s">
        <v>3571</v>
      </c>
      <c r="GC42" s="184" t="s">
        <v>21</v>
      </c>
      <c r="GD42" s="184">
        <v>2</v>
      </c>
      <c r="GE42" s="184" t="s">
        <v>14</v>
      </c>
      <c r="GF42" s="184" t="s">
        <v>14</v>
      </c>
      <c r="GG42" s="185">
        <v>44357</v>
      </c>
      <c r="GH42" s="183" t="s">
        <v>4412</v>
      </c>
      <c r="GI42" s="177">
        <v>1</v>
      </c>
      <c r="GJ42" s="177" t="s">
        <v>3571</v>
      </c>
      <c r="GK42" s="177" t="s">
        <v>21</v>
      </c>
      <c r="GL42" s="177">
        <v>2</v>
      </c>
      <c r="GM42" s="177" t="s">
        <v>14</v>
      </c>
      <c r="GN42" s="177" t="s">
        <v>14</v>
      </c>
      <c r="GO42" s="174">
        <v>44357</v>
      </c>
      <c r="GP42" s="184" t="s">
        <v>4407</v>
      </c>
      <c r="GQ42" s="184">
        <v>2</v>
      </c>
      <c r="GR42" s="184" t="s">
        <v>3571</v>
      </c>
      <c r="GS42" s="184" t="s">
        <v>21</v>
      </c>
      <c r="GT42" s="184">
        <v>2</v>
      </c>
      <c r="GU42" s="184" t="s">
        <v>14</v>
      </c>
      <c r="GV42" s="184" t="s">
        <v>14</v>
      </c>
      <c r="GW42" s="185">
        <v>44357</v>
      </c>
      <c r="GX42" s="183" t="s">
        <v>4413</v>
      </c>
      <c r="GY42" s="177">
        <v>0</v>
      </c>
      <c r="GZ42" s="177" t="s">
        <v>3571</v>
      </c>
      <c r="HA42" s="177" t="s">
        <v>21</v>
      </c>
      <c r="HB42" s="177">
        <v>2</v>
      </c>
      <c r="HC42" s="177" t="s">
        <v>14</v>
      </c>
      <c r="HD42" s="177" t="s">
        <v>14</v>
      </c>
      <c r="HE42" s="174">
        <v>44357</v>
      </c>
      <c r="HF42" s="184" t="s">
        <v>4405</v>
      </c>
      <c r="HG42" s="184">
        <v>0</v>
      </c>
      <c r="HH42" s="184" t="s">
        <v>3571</v>
      </c>
      <c r="HI42" s="184" t="s">
        <v>21</v>
      </c>
      <c r="HJ42" s="184">
        <v>2</v>
      </c>
      <c r="HK42" s="184" t="s">
        <v>14</v>
      </c>
      <c r="HL42" s="184" t="s">
        <v>14</v>
      </c>
      <c r="HM42" s="185">
        <v>44357</v>
      </c>
      <c r="HN42" s="183" t="s">
        <v>4411</v>
      </c>
      <c r="HO42" s="177">
        <v>1</v>
      </c>
      <c r="HP42" s="177" t="s">
        <v>3571</v>
      </c>
      <c r="HQ42" s="177" t="s">
        <v>21</v>
      </c>
      <c r="HR42" s="177">
        <v>2</v>
      </c>
      <c r="HS42" s="177" t="s">
        <v>14</v>
      </c>
      <c r="HT42" s="177" t="s">
        <v>14</v>
      </c>
      <c r="HU42" s="174">
        <v>44357</v>
      </c>
      <c r="HV42" s="184" t="s">
        <v>4408</v>
      </c>
      <c r="HW42" s="184">
        <v>1</v>
      </c>
      <c r="HX42" s="184" t="s">
        <v>3571</v>
      </c>
      <c r="HY42" s="184" t="s">
        <v>21</v>
      </c>
      <c r="HZ42" s="184">
        <v>2</v>
      </c>
      <c r="IA42" s="184" t="s">
        <v>14</v>
      </c>
      <c r="IB42" s="184" t="s">
        <v>14</v>
      </c>
      <c r="IC42" s="185">
        <v>44357</v>
      </c>
      <c r="ID42" s="183" t="s">
        <v>4410</v>
      </c>
      <c r="IE42" s="177">
        <v>1</v>
      </c>
      <c r="IF42" s="177" t="s">
        <v>3571</v>
      </c>
      <c r="IG42" s="177" t="s">
        <v>21</v>
      </c>
      <c r="IH42" s="177">
        <v>2</v>
      </c>
      <c r="II42" s="177" t="s">
        <v>14</v>
      </c>
      <c r="IJ42" s="177" t="s">
        <v>14</v>
      </c>
      <c r="IK42" s="174">
        <v>44357</v>
      </c>
      <c r="IL42" s="184" t="s">
        <v>4409</v>
      </c>
      <c r="IM42" s="184">
        <v>2</v>
      </c>
      <c r="IN42" s="184" t="s">
        <v>3571</v>
      </c>
      <c r="IO42" s="184" t="s">
        <v>21</v>
      </c>
      <c r="IP42" s="184">
        <v>2</v>
      </c>
      <c r="IQ42" s="184" t="s">
        <v>14</v>
      </c>
      <c r="IR42" s="184" t="s">
        <v>14</v>
      </c>
      <c r="IS42" s="185">
        <v>44357</v>
      </c>
    </row>
    <row r="43" spans="1:253" s="179" customFormat="1" ht="12.75" customHeight="1" x14ac:dyDescent="0.25">
      <c r="A43" s="179" t="s">
        <v>1862</v>
      </c>
      <c r="B43" s="179" t="s">
        <v>7478</v>
      </c>
      <c r="C43" s="179" t="s">
        <v>1863</v>
      </c>
      <c r="D43" s="179" t="s">
        <v>592</v>
      </c>
      <c r="E43" s="179" t="s">
        <v>7026</v>
      </c>
      <c r="F43" s="179" t="s">
        <v>6008</v>
      </c>
      <c r="G43" s="172">
        <v>40223000</v>
      </c>
      <c r="H43" s="173" t="s">
        <v>5999</v>
      </c>
      <c r="I43" s="173" t="s">
        <v>21</v>
      </c>
      <c r="J43" s="173">
        <v>2</v>
      </c>
      <c r="K43" s="173" t="s">
        <v>5970</v>
      </c>
      <c r="L43" s="173" t="s">
        <v>5969</v>
      </c>
      <c r="M43" s="174">
        <v>44454</v>
      </c>
      <c r="N43" s="183" t="s">
        <v>2775</v>
      </c>
      <c r="O43" s="175">
        <v>435051.99200000003</v>
      </c>
      <c r="P43" s="175" t="s">
        <v>1684</v>
      </c>
      <c r="Q43" s="175" t="s">
        <v>41</v>
      </c>
      <c r="R43" s="175">
        <v>1</v>
      </c>
      <c r="S43" s="175" t="s">
        <v>2774</v>
      </c>
      <c r="T43" s="175" t="s">
        <v>2773</v>
      </c>
      <c r="U43" s="176">
        <v>44224</v>
      </c>
      <c r="V43" s="183" t="s">
        <v>2778</v>
      </c>
      <c r="W43" s="173">
        <v>39310000</v>
      </c>
      <c r="X43" s="173" t="s">
        <v>1684</v>
      </c>
      <c r="Y43" s="173" t="s">
        <v>21</v>
      </c>
      <c r="Z43" s="173">
        <v>2</v>
      </c>
      <c r="AA43" s="173" t="s">
        <v>2777</v>
      </c>
      <c r="AB43" s="173" t="s">
        <v>2776</v>
      </c>
      <c r="AC43" s="174">
        <v>44224</v>
      </c>
      <c r="AD43" s="183" t="s">
        <v>2782</v>
      </c>
      <c r="AE43" s="181">
        <v>6130000</v>
      </c>
      <c r="AF43" s="181" t="s">
        <v>2779</v>
      </c>
      <c r="AG43" s="181" t="s">
        <v>21</v>
      </c>
      <c r="AH43" s="181">
        <v>2</v>
      </c>
      <c r="AI43" s="181" t="s">
        <v>2781</v>
      </c>
      <c r="AJ43" s="181" t="s">
        <v>2780</v>
      </c>
      <c r="AK43" s="182">
        <v>44224</v>
      </c>
      <c r="AL43" s="183" t="s">
        <v>6012</v>
      </c>
      <c r="AM43" s="173">
        <v>8425000</v>
      </c>
      <c r="AN43" s="173" t="s">
        <v>6009</v>
      </c>
      <c r="AO43" s="173" t="s">
        <v>59</v>
      </c>
      <c r="AP43" s="173">
        <v>3</v>
      </c>
      <c r="AQ43" s="173" t="s">
        <v>6011</v>
      </c>
      <c r="AR43" s="173" t="s">
        <v>6010</v>
      </c>
      <c r="AS43" s="174">
        <v>44454</v>
      </c>
      <c r="AT43" s="184" t="s">
        <v>1875</v>
      </c>
      <c r="AU43" s="181" t="s">
        <v>14</v>
      </c>
      <c r="AV43" s="181" t="s">
        <v>14</v>
      </c>
      <c r="AW43" s="181" t="s">
        <v>14</v>
      </c>
      <c r="AX43" s="181" t="s">
        <v>14</v>
      </c>
      <c r="AY43" s="181" t="s">
        <v>1874</v>
      </c>
      <c r="AZ43" s="181" t="s">
        <v>14</v>
      </c>
      <c r="BA43" s="182">
        <v>43950</v>
      </c>
      <c r="BB43" s="183" t="s">
        <v>1873</v>
      </c>
      <c r="BC43" s="173" t="s">
        <v>14</v>
      </c>
      <c r="BD43" s="173" t="s">
        <v>14</v>
      </c>
      <c r="BE43" s="173" t="s">
        <v>14</v>
      </c>
      <c r="BF43" s="173" t="s">
        <v>14</v>
      </c>
      <c r="BG43" s="173" t="s">
        <v>14</v>
      </c>
      <c r="BH43" s="173" t="s">
        <v>14</v>
      </c>
      <c r="BI43" s="174">
        <v>43950</v>
      </c>
      <c r="BJ43" s="184" t="s">
        <v>6013</v>
      </c>
      <c r="BK43" s="184">
        <v>1518</v>
      </c>
      <c r="BL43" s="184" t="s">
        <v>6005</v>
      </c>
      <c r="BM43" s="184" t="s">
        <v>59</v>
      </c>
      <c r="BN43" s="184">
        <v>3</v>
      </c>
      <c r="BO43" s="184" t="s">
        <v>6006</v>
      </c>
      <c r="BP43" s="181" t="s">
        <v>712</v>
      </c>
      <c r="BQ43" s="185">
        <v>44454</v>
      </c>
      <c r="BR43" s="183" t="s">
        <v>1865</v>
      </c>
      <c r="BS43" s="177" t="s">
        <v>14</v>
      </c>
      <c r="BT43" s="177" t="s">
        <v>14</v>
      </c>
      <c r="BU43" s="177" t="s">
        <v>14</v>
      </c>
      <c r="BV43" s="177" t="s">
        <v>14</v>
      </c>
      <c r="BW43" s="177" t="s">
        <v>1864</v>
      </c>
      <c r="BX43" s="177" t="s">
        <v>14</v>
      </c>
      <c r="BY43" s="174">
        <v>43950</v>
      </c>
      <c r="BZ43" s="184" t="s">
        <v>1866</v>
      </c>
      <c r="CA43" s="184" t="s">
        <v>14</v>
      </c>
      <c r="CB43" s="184" t="s">
        <v>14</v>
      </c>
      <c r="CC43" s="184" t="s">
        <v>14</v>
      </c>
      <c r="CD43" s="184" t="s">
        <v>14</v>
      </c>
      <c r="CE43" s="184" t="s">
        <v>1864</v>
      </c>
      <c r="CF43" s="184" t="s">
        <v>14</v>
      </c>
      <c r="CG43" s="185">
        <v>43950</v>
      </c>
      <c r="CH43" s="183" t="s">
        <v>7818</v>
      </c>
      <c r="CI43" s="184" t="e">
        <v>#N/A</v>
      </c>
      <c r="CJ43" s="184" t="e">
        <v>#N/A</v>
      </c>
      <c r="CK43" s="184" t="e">
        <v>#N/A</v>
      </c>
      <c r="CL43" s="184" t="e">
        <v>#N/A</v>
      </c>
      <c r="CM43" s="184" t="e">
        <v>#N/A</v>
      </c>
      <c r="CN43" s="184" t="e">
        <v>#N/A</v>
      </c>
      <c r="CO43" s="186" t="e">
        <v>#N/A</v>
      </c>
      <c r="CP43" s="184" t="s">
        <v>1872</v>
      </c>
      <c r="CQ43" s="177">
        <v>133900</v>
      </c>
      <c r="CR43" s="177" t="s">
        <v>1869</v>
      </c>
      <c r="CS43" s="177" t="s">
        <v>59</v>
      </c>
      <c r="CT43" s="177">
        <v>3</v>
      </c>
      <c r="CU43" s="177" t="s">
        <v>1871</v>
      </c>
      <c r="CV43" s="177" t="s">
        <v>1870</v>
      </c>
      <c r="CW43" s="174">
        <v>43950</v>
      </c>
      <c r="CX43" s="184" t="s">
        <v>6017</v>
      </c>
      <c r="CY43" s="181">
        <v>4349000</v>
      </c>
      <c r="CZ43" s="181" t="s">
        <v>6015</v>
      </c>
      <c r="DA43" s="181" t="s">
        <v>21</v>
      </c>
      <c r="DB43" s="181">
        <v>2</v>
      </c>
      <c r="DC43" s="181" t="s">
        <v>6022</v>
      </c>
      <c r="DD43" s="181" t="s">
        <v>6016</v>
      </c>
      <c r="DE43" s="187">
        <v>44454</v>
      </c>
      <c r="DF43" s="183" t="s">
        <v>6019</v>
      </c>
      <c r="DG43" s="173">
        <v>34093000</v>
      </c>
      <c r="DH43" s="177" t="s">
        <v>6015</v>
      </c>
      <c r="DI43" s="177" t="s">
        <v>21</v>
      </c>
      <c r="DJ43" s="177">
        <v>2</v>
      </c>
      <c r="DK43" s="177" t="s">
        <v>6018</v>
      </c>
      <c r="DL43" s="177" t="s">
        <v>6016</v>
      </c>
      <c r="DM43" s="174">
        <v>44454</v>
      </c>
      <c r="DN43" s="184" t="s">
        <v>6021</v>
      </c>
      <c r="DO43" s="181">
        <v>1781000</v>
      </c>
      <c r="DP43" s="184" t="s">
        <v>6015</v>
      </c>
      <c r="DQ43" s="184" t="s">
        <v>21</v>
      </c>
      <c r="DR43" s="184">
        <v>2</v>
      </c>
      <c r="DS43" s="184" t="s">
        <v>6020</v>
      </c>
      <c r="DT43" s="184" t="s">
        <v>6016</v>
      </c>
      <c r="DU43" s="185">
        <v>44454</v>
      </c>
      <c r="DV43" s="183" t="s">
        <v>6023</v>
      </c>
      <c r="DW43" s="173">
        <v>244000</v>
      </c>
      <c r="DX43" s="177" t="s">
        <v>6015</v>
      </c>
      <c r="DY43" s="177" t="s">
        <v>21</v>
      </c>
      <c r="DZ43" s="177">
        <v>2</v>
      </c>
      <c r="EA43" s="177" t="s">
        <v>6022</v>
      </c>
      <c r="EB43" s="177" t="s">
        <v>6016</v>
      </c>
      <c r="EC43" s="174">
        <v>44454</v>
      </c>
      <c r="ED43" s="184" t="s">
        <v>6024</v>
      </c>
      <c r="EE43" s="181">
        <v>2650000</v>
      </c>
      <c r="EF43" s="184" t="s">
        <v>6015</v>
      </c>
      <c r="EG43" s="184" t="s">
        <v>21</v>
      </c>
      <c r="EH43" s="184">
        <v>2</v>
      </c>
      <c r="EI43" s="184" t="s">
        <v>6022</v>
      </c>
      <c r="EJ43" s="184" t="s">
        <v>6016</v>
      </c>
      <c r="EK43" s="185">
        <v>44454</v>
      </c>
      <c r="EL43" s="183" t="s">
        <v>6025</v>
      </c>
      <c r="EM43" s="173">
        <v>1455000</v>
      </c>
      <c r="EN43" s="177" t="s">
        <v>6015</v>
      </c>
      <c r="EO43" s="177" t="s">
        <v>21</v>
      </c>
      <c r="EP43" s="177">
        <v>2</v>
      </c>
      <c r="EQ43" s="177" t="s">
        <v>6022</v>
      </c>
      <c r="ER43" s="177" t="s">
        <v>6016</v>
      </c>
      <c r="ES43" s="174">
        <v>44454</v>
      </c>
      <c r="ET43" s="184" t="s">
        <v>6014</v>
      </c>
      <c r="EU43" s="184">
        <v>1518</v>
      </c>
      <c r="EV43" s="184" t="s">
        <v>6005</v>
      </c>
      <c r="EW43" s="184" t="s">
        <v>59</v>
      </c>
      <c r="EX43" s="184">
        <v>3</v>
      </c>
      <c r="EY43" s="184" t="s">
        <v>6006</v>
      </c>
      <c r="EZ43" s="184" t="s">
        <v>712</v>
      </c>
      <c r="FA43" s="185">
        <v>44454</v>
      </c>
      <c r="FB43" s="183" t="s">
        <v>1868</v>
      </c>
      <c r="FC43" s="177">
        <v>5</v>
      </c>
      <c r="FD43" s="177" t="s">
        <v>1668</v>
      </c>
      <c r="FE43" s="177" t="s">
        <v>41</v>
      </c>
      <c r="FF43" s="177">
        <v>1</v>
      </c>
      <c r="FG43" s="177" t="s">
        <v>1867</v>
      </c>
      <c r="FH43" s="177" t="s">
        <v>1669</v>
      </c>
      <c r="FI43" s="174">
        <v>43950</v>
      </c>
      <c r="FJ43" s="183" t="s">
        <v>2038</v>
      </c>
      <c r="FK43" s="184">
        <v>1500000</v>
      </c>
      <c r="FL43" s="184" t="s">
        <v>2035</v>
      </c>
      <c r="FM43" s="184" t="s">
        <v>59</v>
      </c>
      <c r="FN43" s="184">
        <v>3</v>
      </c>
      <c r="FO43" s="184" t="s">
        <v>2037</v>
      </c>
      <c r="FP43" s="181" t="s">
        <v>2036</v>
      </c>
      <c r="FQ43" s="182">
        <v>44015</v>
      </c>
      <c r="FR43" s="183" t="s">
        <v>2040</v>
      </c>
      <c r="FS43" s="177">
        <v>300000</v>
      </c>
      <c r="FT43" s="177" t="s">
        <v>2035</v>
      </c>
      <c r="FU43" s="177" t="s">
        <v>59</v>
      </c>
      <c r="FV43" s="177">
        <v>3</v>
      </c>
      <c r="FW43" s="177" t="s">
        <v>2039</v>
      </c>
      <c r="FX43" s="177" t="s">
        <v>2036</v>
      </c>
      <c r="FY43" s="174">
        <v>44015</v>
      </c>
      <c r="FZ43" s="184" t="s">
        <v>3946</v>
      </c>
      <c r="GA43" s="184">
        <v>1</v>
      </c>
      <c r="GB43" s="184" t="s">
        <v>3571</v>
      </c>
      <c r="GC43" s="184" t="s">
        <v>21</v>
      </c>
      <c r="GD43" s="184">
        <v>2</v>
      </c>
      <c r="GE43" s="184" t="s">
        <v>14</v>
      </c>
      <c r="GF43" s="184" t="s">
        <v>14</v>
      </c>
      <c r="GG43" s="185">
        <v>44353</v>
      </c>
      <c r="GH43" s="183" t="s">
        <v>3952</v>
      </c>
      <c r="GI43" s="177">
        <v>3</v>
      </c>
      <c r="GJ43" s="177" t="s">
        <v>3571</v>
      </c>
      <c r="GK43" s="177" t="s">
        <v>21</v>
      </c>
      <c r="GL43" s="177">
        <v>2</v>
      </c>
      <c r="GM43" s="177" t="s">
        <v>14</v>
      </c>
      <c r="GN43" s="177" t="s">
        <v>14</v>
      </c>
      <c r="GO43" s="174">
        <v>44353</v>
      </c>
      <c r="GP43" s="184" t="s">
        <v>3947</v>
      </c>
      <c r="GQ43" s="184">
        <v>3</v>
      </c>
      <c r="GR43" s="184" t="s">
        <v>3571</v>
      </c>
      <c r="GS43" s="184" t="s">
        <v>21</v>
      </c>
      <c r="GT43" s="184">
        <v>2</v>
      </c>
      <c r="GU43" s="184" t="s">
        <v>14</v>
      </c>
      <c r="GV43" s="184" t="s">
        <v>14</v>
      </c>
      <c r="GW43" s="185">
        <v>44353</v>
      </c>
      <c r="GX43" s="183" t="s">
        <v>3953</v>
      </c>
      <c r="GY43" s="177">
        <v>0</v>
      </c>
      <c r="GZ43" s="177" t="s">
        <v>3571</v>
      </c>
      <c r="HA43" s="177" t="s">
        <v>21</v>
      </c>
      <c r="HB43" s="177">
        <v>2</v>
      </c>
      <c r="HC43" s="177" t="s">
        <v>14</v>
      </c>
      <c r="HD43" s="177" t="s">
        <v>14</v>
      </c>
      <c r="HE43" s="174">
        <v>44353</v>
      </c>
      <c r="HF43" s="184" t="s">
        <v>3945</v>
      </c>
      <c r="HG43" s="184">
        <v>3</v>
      </c>
      <c r="HH43" s="184" t="s">
        <v>3571</v>
      </c>
      <c r="HI43" s="184" t="s">
        <v>21</v>
      </c>
      <c r="HJ43" s="184">
        <v>2</v>
      </c>
      <c r="HK43" s="184" t="s">
        <v>14</v>
      </c>
      <c r="HL43" s="184" t="s">
        <v>14</v>
      </c>
      <c r="HM43" s="185">
        <v>44353</v>
      </c>
      <c r="HN43" s="183" t="s">
        <v>3951</v>
      </c>
      <c r="HO43" s="177">
        <v>3</v>
      </c>
      <c r="HP43" s="177" t="s">
        <v>3571</v>
      </c>
      <c r="HQ43" s="177" t="s">
        <v>21</v>
      </c>
      <c r="HR43" s="177">
        <v>2</v>
      </c>
      <c r="HS43" s="177" t="s">
        <v>14</v>
      </c>
      <c r="HT43" s="177" t="s">
        <v>14</v>
      </c>
      <c r="HU43" s="174">
        <v>44353</v>
      </c>
      <c r="HV43" s="184" t="s">
        <v>3948</v>
      </c>
      <c r="HW43" s="184">
        <v>3</v>
      </c>
      <c r="HX43" s="184" t="s">
        <v>3571</v>
      </c>
      <c r="HY43" s="184" t="s">
        <v>21</v>
      </c>
      <c r="HZ43" s="184">
        <v>2</v>
      </c>
      <c r="IA43" s="184" t="s">
        <v>14</v>
      </c>
      <c r="IB43" s="184" t="s">
        <v>14</v>
      </c>
      <c r="IC43" s="185">
        <v>44353</v>
      </c>
      <c r="ID43" s="183" t="s">
        <v>3950</v>
      </c>
      <c r="IE43" s="177">
        <v>3</v>
      </c>
      <c r="IF43" s="177" t="s">
        <v>3571</v>
      </c>
      <c r="IG43" s="177" t="s">
        <v>21</v>
      </c>
      <c r="IH43" s="177">
        <v>2</v>
      </c>
      <c r="II43" s="177" t="s">
        <v>14</v>
      </c>
      <c r="IJ43" s="177" t="s">
        <v>14</v>
      </c>
      <c r="IK43" s="174">
        <v>44353</v>
      </c>
      <c r="IL43" s="184" t="s">
        <v>3949</v>
      </c>
      <c r="IM43" s="184">
        <v>1</v>
      </c>
      <c r="IN43" s="184" t="s">
        <v>3571</v>
      </c>
      <c r="IO43" s="184" t="s">
        <v>21</v>
      </c>
      <c r="IP43" s="184">
        <v>2</v>
      </c>
      <c r="IQ43" s="184" t="s">
        <v>14</v>
      </c>
      <c r="IR43" s="184" t="s">
        <v>14</v>
      </c>
      <c r="IS43" s="185">
        <v>44353</v>
      </c>
    </row>
    <row r="44" spans="1:253" s="179" customFormat="1" ht="12.75" customHeight="1" x14ac:dyDescent="0.25">
      <c r="A44" s="179" t="s">
        <v>590</v>
      </c>
      <c r="B44" s="179" t="s">
        <v>7463</v>
      </c>
      <c r="C44" s="179" t="s">
        <v>591</v>
      </c>
      <c r="D44" s="179" t="s">
        <v>592</v>
      </c>
      <c r="E44" s="179" t="s">
        <v>7026</v>
      </c>
      <c r="F44" s="179" t="s">
        <v>6000</v>
      </c>
      <c r="G44" s="172">
        <v>40223000</v>
      </c>
      <c r="H44" s="173" t="s">
        <v>5999</v>
      </c>
      <c r="I44" s="173" t="s">
        <v>21</v>
      </c>
      <c r="J44" s="173">
        <v>2</v>
      </c>
      <c r="K44" s="173" t="s">
        <v>5970</v>
      </c>
      <c r="L44" s="173" t="s">
        <v>5969</v>
      </c>
      <c r="M44" s="174">
        <v>44454</v>
      </c>
      <c r="N44" s="183" t="s">
        <v>2790</v>
      </c>
      <c r="O44" s="175">
        <v>435052</v>
      </c>
      <c r="P44" s="175" t="s">
        <v>1684</v>
      </c>
      <c r="Q44" s="175" t="s">
        <v>21</v>
      </c>
      <c r="R44" s="175">
        <v>2</v>
      </c>
      <c r="S44" s="175" t="s">
        <v>2774</v>
      </c>
      <c r="T44" s="175" t="s">
        <v>2773</v>
      </c>
      <c r="U44" s="176">
        <v>44224</v>
      </c>
      <c r="V44" s="183" t="s">
        <v>3136</v>
      </c>
      <c r="W44" s="173">
        <v>6130000</v>
      </c>
      <c r="X44" s="173" t="s">
        <v>3134</v>
      </c>
      <c r="Y44" s="173" t="s">
        <v>59</v>
      </c>
      <c r="Z44" s="173">
        <v>3</v>
      </c>
      <c r="AA44" s="173" t="s">
        <v>3135</v>
      </c>
      <c r="AB44" s="173" t="s">
        <v>2780</v>
      </c>
      <c r="AC44" s="174">
        <v>44254</v>
      </c>
      <c r="AD44" s="183" t="s">
        <v>3459</v>
      </c>
      <c r="AE44" s="181">
        <v>5825000</v>
      </c>
      <c r="AF44" s="181" t="s">
        <v>3456</v>
      </c>
      <c r="AG44" s="181" t="s">
        <v>21</v>
      </c>
      <c r="AH44" s="181">
        <v>2</v>
      </c>
      <c r="AI44" s="181" t="s">
        <v>3458</v>
      </c>
      <c r="AJ44" s="181" t="s">
        <v>3457</v>
      </c>
      <c r="AK44" s="182">
        <v>44283</v>
      </c>
      <c r="AL44" s="183" t="s">
        <v>6004</v>
      </c>
      <c r="AM44" s="173">
        <v>8176000</v>
      </c>
      <c r="AN44" s="173" t="s">
        <v>6001</v>
      </c>
      <c r="AO44" s="173" t="s">
        <v>59</v>
      </c>
      <c r="AP44" s="173">
        <v>3</v>
      </c>
      <c r="AQ44" s="173" t="s">
        <v>6003</v>
      </c>
      <c r="AR44" s="173" t="s">
        <v>6002</v>
      </c>
      <c r="AS44" s="174">
        <v>44454</v>
      </c>
      <c r="AT44" s="184" t="s">
        <v>931</v>
      </c>
      <c r="AU44" s="181" t="s">
        <v>14</v>
      </c>
      <c r="AV44" s="181" t="s">
        <v>14</v>
      </c>
      <c r="AW44" s="181" t="s">
        <v>21</v>
      </c>
      <c r="AX44" s="181">
        <v>2</v>
      </c>
      <c r="AY44" s="181" t="s">
        <v>930</v>
      </c>
      <c r="AZ44" s="181" t="s">
        <v>14</v>
      </c>
      <c r="BA44" s="182">
        <v>43524</v>
      </c>
      <c r="BB44" s="183" t="s">
        <v>595</v>
      </c>
      <c r="BC44" s="173" t="s">
        <v>14</v>
      </c>
      <c r="BD44" s="173">
        <v>0</v>
      </c>
      <c r="BE44" s="173" t="s">
        <v>21</v>
      </c>
      <c r="BF44" s="173">
        <v>2</v>
      </c>
      <c r="BG44" s="173">
        <v>0</v>
      </c>
      <c r="BH44" s="173">
        <v>0</v>
      </c>
      <c r="BI44" s="174">
        <v>43511</v>
      </c>
      <c r="BJ44" s="184" t="s">
        <v>6007</v>
      </c>
      <c r="BK44" s="184">
        <v>1518</v>
      </c>
      <c r="BL44" s="184" t="s">
        <v>6005</v>
      </c>
      <c r="BM44" s="184" t="s">
        <v>59</v>
      </c>
      <c r="BN44" s="184">
        <v>3</v>
      </c>
      <c r="BO44" s="184" t="s">
        <v>6006</v>
      </c>
      <c r="BP44" s="181" t="s">
        <v>712</v>
      </c>
      <c r="BQ44" s="185">
        <v>44454</v>
      </c>
      <c r="BR44" s="183" t="s">
        <v>593</v>
      </c>
      <c r="BS44" s="177" t="s">
        <v>14</v>
      </c>
      <c r="BT44" s="177">
        <v>0</v>
      </c>
      <c r="BU44" s="177" t="s">
        <v>21</v>
      </c>
      <c r="BV44" s="177">
        <v>2</v>
      </c>
      <c r="BW44" s="177">
        <v>0</v>
      </c>
      <c r="BX44" s="177">
        <v>0</v>
      </c>
      <c r="BY44" s="174">
        <v>43511</v>
      </c>
      <c r="BZ44" s="184" t="s">
        <v>594</v>
      </c>
      <c r="CA44" s="184" t="s">
        <v>14</v>
      </c>
      <c r="CB44" s="184" t="s">
        <v>14</v>
      </c>
      <c r="CC44" s="184" t="s">
        <v>14</v>
      </c>
      <c r="CD44" s="184" t="s">
        <v>14</v>
      </c>
      <c r="CE44" s="184" t="s">
        <v>14</v>
      </c>
      <c r="CF44" s="184" t="s">
        <v>14</v>
      </c>
      <c r="CG44" s="185">
        <v>43511</v>
      </c>
      <c r="CH44" s="183" t="s">
        <v>7819</v>
      </c>
      <c r="CI44" s="184" t="e">
        <v>#N/A</v>
      </c>
      <c r="CJ44" s="184" t="e">
        <v>#N/A</v>
      </c>
      <c r="CK44" s="184" t="e">
        <v>#N/A</v>
      </c>
      <c r="CL44" s="184" t="e">
        <v>#N/A</v>
      </c>
      <c r="CM44" s="184" t="e">
        <v>#N/A</v>
      </c>
      <c r="CN44" s="184" t="e">
        <v>#N/A</v>
      </c>
      <c r="CO44" s="186" t="e">
        <v>#N/A</v>
      </c>
      <c r="CP44" s="184" t="s">
        <v>1878</v>
      </c>
      <c r="CQ44" s="177">
        <v>133900</v>
      </c>
      <c r="CR44" s="177" t="s">
        <v>1876</v>
      </c>
      <c r="CS44" s="177" t="s">
        <v>59</v>
      </c>
      <c r="CT44" s="177">
        <v>3</v>
      </c>
      <c r="CU44" s="177" t="s">
        <v>1871</v>
      </c>
      <c r="CV44" s="177" t="s">
        <v>1877</v>
      </c>
      <c r="CW44" s="174">
        <v>43950</v>
      </c>
      <c r="CX44" s="184" t="s">
        <v>3460</v>
      </c>
      <c r="CY44" s="181">
        <v>4100000</v>
      </c>
      <c r="CZ44" s="181" t="s">
        <v>3456</v>
      </c>
      <c r="DA44" s="181" t="s">
        <v>41</v>
      </c>
      <c r="DB44" s="181">
        <v>1</v>
      </c>
      <c r="DC44" s="181" t="s">
        <v>3465</v>
      </c>
      <c r="DD44" s="181" t="s">
        <v>3457</v>
      </c>
      <c r="DE44" s="187">
        <v>44283</v>
      </c>
      <c r="DF44" s="183" t="s">
        <v>3462</v>
      </c>
      <c r="DG44" s="173">
        <v>305000</v>
      </c>
      <c r="DH44" s="177" t="s">
        <v>3456</v>
      </c>
      <c r="DI44" s="177" t="s">
        <v>41</v>
      </c>
      <c r="DJ44" s="177">
        <v>1</v>
      </c>
      <c r="DK44" s="177" t="s">
        <v>3461</v>
      </c>
      <c r="DL44" s="177" t="s">
        <v>3457</v>
      </c>
      <c r="DM44" s="174">
        <v>44283</v>
      </c>
      <c r="DN44" s="184" t="s">
        <v>3464</v>
      </c>
      <c r="DO44" s="181">
        <v>1725000</v>
      </c>
      <c r="DP44" s="184" t="s">
        <v>3456</v>
      </c>
      <c r="DQ44" s="184" t="s">
        <v>41</v>
      </c>
      <c r="DR44" s="184">
        <v>1</v>
      </c>
      <c r="DS44" s="184" t="s">
        <v>3463</v>
      </c>
      <c r="DT44" s="184" t="s">
        <v>3457</v>
      </c>
      <c r="DU44" s="185">
        <v>44283</v>
      </c>
      <c r="DV44" s="183" t="s">
        <v>3466</v>
      </c>
      <c r="DW44" s="173">
        <v>164000</v>
      </c>
      <c r="DX44" s="177" t="s">
        <v>3456</v>
      </c>
      <c r="DY44" s="177" t="s">
        <v>41</v>
      </c>
      <c r="DZ44" s="177">
        <v>1</v>
      </c>
      <c r="EA44" s="177" t="s">
        <v>3465</v>
      </c>
      <c r="EB44" s="177" t="s">
        <v>3457</v>
      </c>
      <c r="EC44" s="174">
        <v>44283</v>
      </c>
      <c r="ED44" s="184" t="s">
        <v>3467</v>
      </c>
      <c r="EE44" s="181">
        <v>2501000</v>
      </c>
      <c r="EF44" s="184" t="s">
        <v>3456</v>
      </c>
      <c r="EG44" s="184" t="s">
        <v>41</v>
      </c>
      <c r="EH44" s="184">
        <v>1</v>
      </c>
      <c r="EI44" s="184" t="s">
        <v>3465</v>
      </c>
      <c r="EJ44" s="184" t="s">
        <v>3457</v>
      </c>
      <c r="EK44" s="185">
        <v>44283</v>
      </c>
      <c r="EL44" s="183" t="s">
        <v>3468</v>
      </c>
      <c r="EM44" s="173">
        <v>1435000</v>
      </c>
      <c r="EN44" s="177" t="s">
        <v>3456</v>
      </c>
      <c r="EO44" s="177" t="s">
        <v>41</v>
      </c>
      <c r="EP44" s="177">
        <v>1</v>
      </c>
      <c r="EQ44" s="177" t="s">
        <v>3465</v>
      </c>
      <c r="ER44" s="177" t="s">
        <v>3457</v>
      </c>
      <c r="ES44" s="174">
        <v>44283</v>
      </c>
      <c r="ET44" s="184" t="s">
        <v>2359</v>
      </c>
      <c r="EU44" s="184">
        <v>1418</v>
      </c>
      <c r="EV44" s="184" t="s">
        <v>2357</v>
      </c>
      <c r="EW44" s="184" t="s">
        <v>59</v>
      </c>
      <c r="EX44" s="184">
        <v>3</v>
      </c>
      <c r="EY44" s="184" t="s">
        <v>2358</v>
      </c>
      <c r="EZ44" s="184" t="s">
        <v>712</v>
      </c>
      <c r="FA44" s="185">
        <v>44161</v>
      </c>
      <c r="FB44" s="183" t="s">
        <v>1671</v>
      </c>
      <c r="FC44" s="177">
        <v>5</v>
      </c>
      <c r="FD44" s="177" t="s">
        <v>1668</v>
      </c>
      <c r="FE44" s="177" t="s">
        <v>41</v>
      </c>
      <c r="FF44" s="177">
        <v>1</v>
      </c>
      <c r="FG44" s="177" t="s">
        <v>1670</v>
      </c>
      <c r="FH44" s="177" t="s">
        <v>1669</v>
      </c>
      <c r="FI44" s="174">
        <v>43867</v>
      </c>
      <c r="FJ44" s="183" t="s">
        <v>2042</v>
      </c>
      <c r="FK44" s="184">
        <v>1500000</v>
      </c>
      <c r="FL44" s="184" t="s">
        <v>2035</v>
      </c>
      <c r="FM44" s="184" t="s">
        <v>59</v>
      </c>
      <c r="FN44" s="184">
        <v>3</v>
      </c>
      <c r="FO44" s="184" t="s">
        <v>2041</v>
      </c>
      <c r="FP44" s="181" t="s">
        <v>2036</v>
      </c>
      <c r="FQ44" s="182">
        <v>44015</v>
      </c>
      <c r="FR44" s="183" t="s">
        <v>2044</v>
      </c>
      <c r="FS44" s="177">
        <v>300000</v>
      </c>
      <c r="FT44" s="177" t="s">
        <v>2035</v>
      </c>
      <c r="FU44" s="177" t="s">
        <v>59</v>
      </c>
      <c r="FV44" s="177">
        <v>3</v>
      </c>
      <c r="FW44" s="177" t="s">
        <v>2043</v>
      </c>
      <c r="FX44" s="177" t="s">
        <v>2036</v>
      </c>
      <c r="FY44" s="174">
        <v>44015</v>
      </c>
      <c r="FZ44" s="184" t="s">
        <v>3955</v>
      </c>
      <c r="GA44" s="184">
        <v>1</v>
      </c>
      <c r="GB44" s="184" t="s">
        <v>3571</v>
      </c>
      <c r="GC44" s="184" t="s">
        <v>21</v>
      </c>
      <c r="GD44" s="184">
        <v>2</v>
      </c>
      <c r="GE44" s="184" t="s">
        <v>14</v>
      </c>
      <c r="GF44" s="184" t="s">
        <v>14</v>
      </c>
      <c r="GG44" s="185">
        <v>44353</v>
      </c>
      <c r="GH44" s="183" t="s">
        <v>3961</v>
      </c>
      <c r="GI44" s="177">
        <v>3</v>
      </c>
      <c r="GJ44" s="177" t="s">
        <v>3571</v>
      </c>
      <c r="GK44" s="177" t="s">
        <v>21</v>
      </c>
      <c r="GL44" s="177">
        <v>2</v>
      </c>
      <c r="GM44" s="177" t="s">
        <v>14</v>
      </c>
      <c r="GN44" s="177" t="s">
        <v>14</v>
      </c>
      <c r="GO44" s="174">
        <v>44353</v>
      </c>
      <c r="GP44" s="184" t="s">
        <v>3956</v>
      </c>
      <c r="GQ44" s="184">
        <v>3</v>
      </c>
      <c r="GR44" s="184" t="s">
        <v>3571</v>
      </c>
      <c r="GS44" s="184" t="s">
        <v>21</v>
      </c>
      <c r="GT44" s="184">
        <v>2</v>
      </c>
      <c r="GU44" s="184" t="s">
        <v>14</v>
      </c>
      <c r="GV44" s="184" t="s">
        <v>14</v>
      </c>
      <c r="GW44" s="185">
        <v>44353</v>
      </c>
      <c r="GX44" s="183" t="s">
        <v>3962</v>
      </c>
      <c r="GY44" s="177">
        <v>0</v>
      </c>
      <c r="GZ44" s="177" t="s">
        <v>3571</v>
      </c>
      <c r="HA44" s="177" t="s">
        <v>21</v>
      </c>
      <c r="HB44" s="177">
        <v>2</v>
      </c>
      <c r="HC44" s="177" t="s">
        <v>14</v>
      </c>
      <c r="HD44" s="177" t="s">
        <v>14</v>
      </c>
      <c r="HE44" s="174">
        <v>44353</v>
      </c>
      <c r="HF44" s="184" t="s">
        <v>3954</v>
      </c>
      <c r="HG44" s="184">
        <v>3</v>
      </c>
      <c r="HH44" s="184" t="s">
        <v>3571</v>
      </c>
      <c r="HI44" s="184" t="s">
        <v>21</v>
      </c>
      <c r="HJ44" s="184">
        <v>2</v>
      </c>
      <c r="HK44" s="184" t="s">
        <v>14</v>
      </c>
      <c r="HL44" s="184" t="s">
        <v>14</v>
      </c>
      <c r="HM44" s="185">
        <v>44353</v>
      </c>
      <c r="HN44" s="183" t="s">
        <v>3960</v>
      </c>
      <c r="HO44" s="177">
        <v>3</v>
      </c>
      <c r="HP44" s="177" t="s">
        <v>3571</v>
      </c>
      <c r="HQ44" s="177" t="s">
        <v>21</v>
      </c>
      <c r="HR44" s="177">
        <v>2</v>
      </c>
      <c r="HS44" s="177" t="s">
        <v>14</v>
      </c>
      <c r="HT44" s="177" t="s">
        <v>14</v>
      </c>
      <c r="HU44" s="174">
        <v>44353</v>
      </c>
      <c r="HV44" s="184" t="s">
        <v>3957</v>
      </c>
      <c r="HW44" s="184">
        <v>3</v>
      </c>
      <c r="HX44" s="184" t="s">
        <v>3571</v>
      </c>
      <c r="HY44" s="184" t="s">
        <v>21</v>
      </c>
      <c r="HZ44" s="184">
        <v>2</v>
      </c>
      <c r="IA44" s="184" t="s">
        <v>14</v>
      </c>
      <c r="IB44" s="184" t="s">
        <v>14</v>
      </c>
      <c r="IC44" s="185">
        <v>44353</v>
      </c>
      <c r="ID44" s="183" t="s">
        <v>3959</v>
      </c>
      <c r="IE44" s="177">
        <v>3</v>
      </c>
      <c r="IF44" s="177" t="s">
        <v>3571</v>
      </c>
      <c r="IG44" s="177" t="s">
        <v>21</v>
      </c>
      <c r="IH44" s="177">
        <v>2</v>
      </c>
      <c r="II44" s="177" t="s">
        <v>14</v>
      </c>
      <c r="IJ44" s="177" t="s">
        <v>14</v>
      </c>
      <c r="IK44" s="174">
        <v>44353</v>
      </c>
      <c r="IL44" s="184" t="s">
        <v>3958</v>
      </c>
      <c r="IM44" s="184">
        <v>1</v>
      </c>
      <c r="IN44" s="184" t="s">
        <v>3571</v>
      </c>
      <c r="IO44" s="184" t="s">
        <v>21</v>
      </c>
      <c r="IP44" s="184">
        <v>2</v>
      </c>
      <c r="IQ44" s="184" t="s">
        <v>14</v>
      </c>
      <c r="IR44" s="184" t="s">
        <v>14</v>
      </c>
      <c r="IS44" s="185">
        <v>44353</v>
      </c>
    </row>
    <row r="45" spans="1:253" s="179" customFormat="1" ht="12.75" customHeight="1" x14ac:dyDescent="0.25">
      <c r="A45" s="179" t="s">
        <v>596</v>
      </c>
      <c r="B45" s="179" t="s">
        <v>7471</v>
      </c>
      <c r="C45" s="179" t="s">
        <v>597</v>
      </c>
      <c r="D45" s="179" t="s">
        <v>592</v>
      </c>
      <c r="E45" s="179" t="s">
        <v>7026</v>
      </c>
      <c r="F45" s="179" t="s">
        <v>5971</v>
      </c>
      <c r="G45" s="172">
        <v>40223000</v>
      </c>
      <c r="H45" s="173" t="s">
        <v>5794</v>
      </c>
      <c r="I45" s="173" t="s">
        <v>21</v>
      </c>
      <c r="J45" s="173">
        <v>2</v>
      </c>
      <c r="K45" s="173" t="s">
        <v>5970</v>
      </c>
      <c r="L45" s="173" t="s">
        <v>5969</v>
      </c>
      <c r="M45" s="174">
        <v>44454</v>
      </c>
      <c r="N45" s="183" t="s">
        <v>2794</v>
      </c>
      <c r="O45" s="175">
        <v>40643</v>
      </c>
      <c r="P45" s="175" t="s">
        <v>2791</v>
      </c>
      <c r="Q45" s="175" t="s">
        <v>21</v>
      </c>
      <c r="R45" s="175">
        <v>2</v>
      </c>
      <c r="S45" s="175" t="s">
        <v>2793</v>
      </c>
      <c r="T45" s="175" t="s">
        <v>2792</v>
      </c>
      <c r="U45" s="176">
        <v>44224</v>
      </c>
      <c r="V45" s="183" t="s">
        <v>5975</v>
      </c>
      <c r="W45" s="173">
        <v>5141000</v>
      </c>
      <c r="X45" s="173" t="s">
        <v>5972</v>
      </c>
      <c r="Y45" s="173" t="s">
        <v>59</v>
      </c>
      <c r="Z45" s="173">
        <v>3</v>
      </c>
      <c r="AA45" s="173" t="s">
        <v>5974</v>
      </c>
      <c r="AB45" s="173" t="s">
        <v>5973</v>
      </c>
      <c r="AC45" s="174">
        <v>44454</v>
      </c>
      <c r="AD45" s="183" t="s">
        <v>5979</v>
      </c>
      <c r="AE45" s="181">
        <v>481000</v>
      </c>
      <c r="AF45" s="181" t="s">
        <v>5976</v>
      </c>
      <c r="AG45" s="181" t="s">
        <v>21</v>
      </c>
      <c r="AH45" s="181">
        <v>2</v>
      </c>
      <c r="AI45" s="181" t="s">
        <v>5978</v>
      </c>
      <c r="AJ45" s="181" t="s">
        <v>5977</v>
      </c>
      <c r="AK45" s="182">
        <v>44454</v>
      </c>
      <c r="AL45" s="183" t="s">
        <v>5983</v>
      </c>
      <c r="AM45" s="173">
        <v>249000</v>
      </c>
      <c r="AN45" s="173" t="s">
        <v>5980</v>
      </c>
      <c r="AO45" s="173" t="s">
        <v>21</v>
      </c>
      <c r="AP45" s="173">
        <v>2</v>
      </c>
      <c r="AQ45" s="173" t="s">
        <v>5982</v>
      </c>
      <c r="AR45" s="173" t="s">
        <v>5981</v>
      </c>
      <c r="AS45" s="174">
        <v>44454</v>
      </c>
      <c r="AT45" s="184" t="s">
        <v>607</v>
      </c>
      <c r="AU45" s="181" t="s">
        <v>14</v>
      </c>
      <c r="AV45" s="181">
        <v>0</v>
      </c>
      <c r="AW45" s="181" t="s">
        <v>21</v>
      </c>
      <c r="AX45" s="181">
        <v>2</v>
      </c>
      <c r="AY45" s="181">
        <v>0</v>
      </c>
      <c r="AZ45" s="181">
        <v>0</v>
      </c>
      <c r="BA45" s="182">
        <v>43511</v>
      </c>
      <c r="BB45" s="183" t="s">
        <v>606</v>
      </c>
      <c r="BC45" s="173" t="s">
        <v>14</v>
      </c>
      <c r="BD45" s="173">
        <v>0</v>
      </c>
      <c r="BE45" s="173" t="s">
        <v>21</v>
      </c>
      <c r="BF45" s="173">
        <v>2</v>
      </c>
      <c r="BG45" s="173">
        <v>0</v>
      </c>
      <c r="BH45" s="173">
        <v>0</v>
      </c>
      <c r="BI45" s="174">
        <v>43511</v>
      </c>
      <c r="BJ45" s="184" t="s">
        <v>2362</v>
      </c>
      <c r="BK45" s="184">
        <v>0</v>
      </c>
      <c r="BL45" s="184" t="s">
        <v>2357</v>
      </c>
      <c r="BM45" s="184" t="s">
        <v>59</v>
      </c>
      <c r="BN45" s="184">
        <v>3</v>
      </c>
      <c r="BO45" s="184" t="s">
        <v>2361</v>
      </c>
      <c r="BP45" s="181" t="s">
        <v>712</v>
      </c>
      <c r="BQ45" s="185">
        <v>44161</v>
      </c>
      <c r="BR45" s="183" t="s">
        <v>599</v>
      </c>
      <c r="BS45" s="177" t="s">
        <v>14</v>
      </c>
      <c r="BT45" s="177">
        <v>0</v>
      </c>
      <c r="BU45" s="177" t="s">
        <v>21</v>
      </c>
      <c r="BV45" s="177">
        <v>2</v>
      </c>
      <c r="BW45" s="177" t="s">
        <v>598</v>
      </c>
      <c r="BX45" s="177">
        <v>0</v>
      </c>
      <c r="BY45" s="174">
        <v>43511</v>
      </c>
      <c r="BZ45" s="184" t="s">
        <v>600</v>
      </c>
      <c r="CA45" s="184">
        <v>0</v>
      </c>
      <c r="CB45" s="184" t="s">
        <v>14</v>
      </c>
      <c r="CC45" s="184" t="s">
        <v>21</v>
      </c>
      <c r="CD45" s="184">
        <v>2</v>
      </c>
      <c r="CE45" s="184" t="s">
        <v>14</v>
      </c>
      <c r="CF45" s="184" t="s">
        <v>14</v>
      </c>
      <c r="CG45" s="185">
        <v>43511</v>
      </c>
      <c r="CH45" s="183" t="s">
        <v>7820</v>
      </c>
      <c r="CI45" s="184" t="e">
        <v>#N/A</v>
      </c>
      <c r="CJ45" s="184" t="e">
        <v>#N/A</v>
      </c>
      <c r="CK45" s="184" t="e">
        <v>#N/A</v>
      </c>
      <c r="CL45" s="184" t="e">
        <v>#N/A</v>
      </c>
      <c r="CM45" s="184" t="e">
        <v>#N/A</v>
      </c>
      <c r="CN45" s="184" t="e">
        <v>#N/A</v>
      </c>
      <c r="CO45" s="186" t="e">
        <v>#N/A</v>
      </c>
      <c r="CP45" s="184" t="s">
        <v>605</v>
      </c>
      <c r="CQ45" s="177" t="s">
        <v>14</v>
      </c>
      <c r="CR45" s="177">
        <v>0</v>
      </c>
      <c r="CS45" s="177" t="s">
        <v>21</v>
      </c>
      <c r="CT45" s="177">
        <v>2</v>
      </c>
      <c r="CU45" s="177" t="s">
        <v>598</v>
      </c>
      <c r="CV45" s="177">
        <v>0</v>
      </c>
      <c r="CW45" s="174">
        <v>43511</v>
      </c>
      <c r="CX45" s="184" t="s">
        <v>5984</v>
      </c>
      <c r="CY45" s="181">
        <v>481000</v>
      </c>
      <c r="CZ45" s="181" t="s">
        <v>5993</v>
      </c>
      <c r="DA45" s="181" t="s">
        <v>21</v>
      </c>
      <c r="DB45" s="181">
        <v>2</v>
      </c>
      <c r="DC45" s="181" t="s">
        <v>5995</v>
      </c>
      <c r="DD45" s="181" t="s">
        <v>5994</v>
      </c>
      <c r="DE45" s="187">
        <v>44454</v>
      </c>
      <c r="DF45" s="183" t="s">
        <v>5988</v>
      </c>
      <c r="DG45" s="173">
        <v>4661000</v>
      </c>
      <c r="DH45" s="177" t="s">
        <v>5985</v>
      </c>
      <c r="DI45" s="177" t="s">
        <v>21</v>
      </c>
      <c r="DJ45" s="177">
        <v>2</v>
      </c>
      <c r="DK45" s="177" t="s">
        <v>5987</v>
      </c>
      <c r="DL45" s="177" t="s">
        <v>5986</v>
      </c>
      <c r="DM45" s="174">
        <v>44454</v>
      </c>
      <c r="DN45" s="184" t="s">
        <v>5992</v>
      </c>
      <c r="DO45" s="181">
        <v>0</v>
      </c>
      <c r="DP45" s="184" t="s">
        <v>5989</v>
      </c>
      <c r="DQ45" s="184" t="s">
        <v>21</v>
      </c>
      <c r="DR45" s="184">
        <v>2</v>
      </c>
      <c r="DS45" s="184" t="s">
        <v>5991</v>
      </c>
      <c r="DT45" s="184" t="s">
        <v>5990</v>
      </c>
      <c r="DU45" s="185">
        <v>44454</v>
      </c>
      <c r="DV45" s="183" t="s">
        <v>5996</v>
      </c>
      <c r="DW45" s="173">
        <v>312000</v>
      </c>
      <c r="DX45" s="177" t="s">
        <v>5993</v>
      </c>
      <c r="DY45" s="177" t="s">
        <v>21</v>
      </c>
      <c r="DZ45" s="177">
        <v>2</v>
      </c>
      <c r="EA45" s="177" t="s">
        <v>5995</v>
      </c>
      <c r="EB45" s="177" t="s">
        <v>5994</v>
      </c>
      <c r="EC45" s="174">
        <v>44454</v>
      </c>
      <c r="ED45" s="184" t="s">
        <v>5997</v>
      </c>
      <c r="EE45" s="181">
        <v>149000</v>
      </c>
      <c r="EF45" s="184" t="s">
        <v>5993</v>
      </c>
      <c r="EG45" s="184" t="s">
        <v>21</v>
      </c>
      <c r="EH45" s="184">
        <v>2</v>
      </c>
      <c r="EI45" s="184" t="s">
        <v>5995</v>
      </c>
      <c r="EJ45" s="184" t="s">
        <v>5994</v>
      </c>
      <c r="EK45" s="185">
        <v>44454</v>
      </c>
      <c r="EL45" s="183" t="s">
        <v>5998</v>
      </c>
      <c r="EM45" s="173">
        <v>20000</v>
      </c>
      <c r="EN45" s="177" t="s">
        <v>5993</v>
      </c>
      <c r="EO45" s="177" t="s">
        <v>21</v>
      </c>
      <c r="EP45" s="177">
        <v>2</v>
      </c>
      <c r="EQ45" s="177" t="s">
        <v>5995</v>
      </c>
      <c r="ER45" s="177" t="s">
        <v>5994</v>
      </c>
      <c r="ES45" s="174">
        <v>44454</v>
      </c>
      <c r="ET45" s="184" t="s">
        <v>2360</v>
      </c>
      <c r="EU45" s="184">
        <v>1418</v>
      </c>
      <c r="EV45" s="184" t="s">
        <v>2357</v>
      </c>
      <c r="EW45" s="184" t="s">
        <v>59</v>
      </c>
      <c r="EX45" s="184">
        <v>3</v>
      </c>
      <c r="EY45" s="184" t="s">
        <v>2358</v>
      </c>
      <c r="EZ45" s="184" t="s">
        <v>712</v>
      </c>
      <c r="FA45" s="185">
        <v>44161</v>
      </c>
      <c r="FB45" s="183" t="s">
        <v>604</v>
      </c>
      <c r="FC45" s="177">
        <v>5</v>
      </c>
      <c r="FD45" s="177" t="s">
        <v>601</v>
      </c>
      <c r="FE45" s="177" t="s">
        <v>21</v>
      </c>
      <c r="FF45" s="177">
        <v>2</v>
      </c>
      <c r="FG45" s="177" t="s">
        <v>603</v>
      </c>
      <c r="FH45" s="177" t="s">
        <v>602</v>
      </c>
      <c r="FI45" s="174">
        <v>43511</v>
      </c>
      <c r="FJ45" s="183" t="s">
        <v>2048</v>
      </c>
      <c r="FK45" s="184" t="s">
        <v>14</v>
      </c>
      <c r="FL45" s="184" t="s">
        <v>2045</v>
      </c>
      <c r="FM45" s="184" t="s">
        <v>14</v>
      </c>
      <c r="FN45" s="184" t="s">
        <v>14</v>
      </c>
      <c r="FO45" s="184" t="s">
        <v>2047</v>
      </c>
      <c r="FP45" s="181" t="s">
        <v>2046</v>
      </c>
      <c r="FQ45" s="182">
        <v>44015</v>
      </c>
      <c r="FR45" s="183" t="s">
        <v>2050</v>
      </c>
      <c r="FS45" s="177">
        <v>0</v>
      </c>
      <c r="FT45" s="177" t="s">
        <v>2045</v>
      </c>
      <c r="FU45" s="177" t="s">
        <v>21</v>
      </c>
      <c r="FV45" s="177">
        <v>2</v>
      </c>
      <c r="FW45" s="177" t="s">
        <v>2049</v>
      </c>
      <c r="FX45" s="177" t="s">
        <v>2046</v>
      </c>
      <c r="FY45" s="174">
        <v>44015</v>
      </c>
      <c r="FZ45" s="184" t="s">
        <v>3964</v>
      </c>
      <c r="GA45" s="184">
        <v>0</v>
      </c>
      <c r="GB45" s="184" t="s">
        <v>3571</v>
      </c>
      <c r="GC45" s="184" t="s">
        <v>21</v>
      </c>
      <c r="GD45" s="184">
        <v>2</v>
      </c>
      <c r="GE45" s="184" t="s">
        <v>14</v>
      </c>
      <c r="GF45" s="184" t="s">
        <v>14</v>
      </c>
      <c r="GG45" s="185">
        <v>44353</v>
      </c>
      <c r="GH45" s="183" t="s">
        <v>3970</v>
      </c>
      <c r="GI45" s="177">
        <v>1</v>
      </c>
      <c r="GJ45" s="177" t="s">
        <v>3571</v>
      </c>
      <c r="GK45" s="177" t="s">
        <v>21</v>
      </c>
      <c r="GL45" s="177">
        <v>2</v>
      </c>
      <c r="GM45" s="177" t="s">
        <v>14</v>
      </c>
      <c r="GN45" s="177" t="s">
        <v>14</v>
      </c>
      <c r="GO45" s="174">
        <v>44353</v>
      </c>
      <c r="GP45" s="184" t="s">
        <v>3965</v>
      </c>
      <c r="GQ45" s="184">
        <v>0</v>
      </c>
      <c r="GR45" s="184" t="s">
        <v>3571</v>
      </c>
      <c r="GS45" s="184" t="s">
        <v>21</v>
      </c>
      <c r="GT45" s="184">
        <v>2</v>
      </c>
      <c r="GU45" s="184" t="s">
        <v>14</v>
      </c>
      <c r="GV45" s="184" t="s">
        <v>14</v>
      </c>
      <c r="GW45" s="185">
        <v>44353</v>
      </c>
      <c r="GX45" s="183" t="s">
        <v>3971</v>
      </c>
      <c r="GY45" s="177">
        <v>0</v>
      </c>
      <c r="GZ45" s="177" t="s">
        <v>3571</v>
      </c>
      <c r="HA45" s="177" t="s">
        <v>21</v>
      </c>
      <c r="HB45" s="177">
        <v>2</v>
      </c>
      <c r="HC45" s="177" t="s">
        <v>14</v>
      </c>
      <c r="HD45" s="177" t="s">
        <v>14</v>
      </c>
      <c r="HE45" s="174">
        <v>44353</v>
      </c>
      <c r="HF45" s="184" t="s">
        <v>3963</v>
      </c>
      <c r="HG45" s="184">
        <v>2</v>
      </c>
      <c r="HH45" s="184" t="s">
        <v>3571</v>
      </c>
      <c r="HI45" s="184" t="s">
        <v>21</v>
      </c>
      <c r="HJ45" s="184">
        <v>2</v>
      </c>
      <c r="HK45" s="184" t="s">
        <v>14</v>
      </c>
      <c r="HL45" s="184" t="s">
        <v>14</v>
      </c>
      <c r="HM45" s="185">
        <v>44353</v>
      </c>
      <c r="HN45" s="183" t="s">
        <v>3969</v>
      </c>
      <c r="HO45" s="177">
        <v>2</v>
      </c>
      <c r="HP45" s="177" t="s">
        <v>3571</v>
      </c>
      <c r="HQ45" s="177" t="s">
        <v>21</v>
      </c>
      <c r="HR45" s="177">
        <v>2</v>
      </c>
      <c r="HS45" s="177" t="s">
        <v>14</v>
      </c>
      <c r="HT45" s="177" t="s">
        <v>14</v>
      </c>
      <c r="HU45" s="174">
        <v>44353</v>
      </c>
      <c r="HV45" s="184" t="s">
        <v>3966</v>
      </c>
      <c r="HW45" s="184">
        <v>0</v>
      </c>
      <c r="HX45" s="184" t="s">
        <v>3571</v>
      </c>
      <c r="HY45" s="184" t="s">
        <v>21</v>
      </c>
      <c r="HZ45" s="184">
        <v>2</v>
      </c>
      <c r="IA45" s="184" t="s">
        <v>14</v>
      </c>
      <c r="IB45" s="184" t="s">
        <v>14</v>
      </c>
      <c r="IC45" s="185">
        <v>44353</v>
      </c>
      <c r="ID45" s="183" t="s">
        <v>3968</v>
      </c>
      <c r="IE45" s="177">
        <v>0</v>
      </c>
      <c r="IF45" s="177" t="s">
        <v>3571</v>
      </c>
      <c r="IG45" s="177" t="s">
        <v>21</v>
      </c>
      <c r="IH45" s="177">
        <v>2</v>
      </c>
      <c r="II45" s="177" t="s">
        <v>14</v>
      </c>
      <c r="IJ45" s="177" t="s">
        <v>14</v>
      </c>
      <c r="IK45" s="174">
        <v>44353</v>
      </c>
      <c r="IL45" s="184" t="s">
        <v>3967</v>
      </c>
      <c r="IM45" s="184">
        <v>0</v>
      </c>
      <c r="IN45" s="184" t="s">
        <v>3571</v>
      </c>
      <c r="IO45" s="184" t="s">
        <v>21</v>
      </c>
      <c r="IP45" s="184">
        <v>2</v>
      </c>
      <c r="IQ45" s="184" t="s">
        <v>14</v>
      </c>
      <c r="IR45" s="184" t="s">
        <v>14</v>
      </c>
      <c r="IS45" s="185">
        <v>44353</v>
      </c>
    </row>
    <row r="46" spans="1:253" s="179" customFormat="1" ht="12.75" customHeight="1" x14ac:dyDescent="0.25">
      <c r="A46" s="179" t="s">
        <v>608</v>
      </c>
      <c r="B46" s="179" t="s">
        <v>7471</v>
      </c>
      <c r="C46" s="179" t="s">
        <v>609</v>
      </c>
      <c r="D46" s="179" t="s">
        <v>610</v>
      </c>
      <c r="E46" s="179" t="s">
        <v>7031</v>
      </c>
      <c r="F46" s="179" t="s">
        <v>4998</v>
      </c>
      <c r="G46" s="172">
        <v>64293000</v>
      </c>
      <c r="H46" s="173" t="s">
        <v>4995</v>
      </c>
      <c r="I46" s="173" t="s">
        <v>21</v>
      </c>
      <c r="J46" s="173">
        <v>2</v>
      </c>
      <c r="K46" s="173" t="s">
        <v>4997</v>
      </c>
      <c r="L46" s="173" t="s">
        <v>4996</v>
      </c>
      <c r="M46" s="174">
        <v>44376</v>
      </c>
      <c r="N46" s="183" t="s">
        <v>621</v>
      </c>
      <c r="O46" s="175">
        <v>41054</v>
      </c>
      <c r="P46" s="175">
        <v>0</v>
      </c>
      <c r="Q46" s="175" t="s">
        <v>21</v>
      </c>
      <c r="R46" s="175">
        <v>2</v>
      </c>
      <c r="S46" s="175" t="s">
        <v>620</v>
      </c>
      <c r="T46" s="175" t="s">
        <v>619</v>
      </c>
      <c r="U46" s="176">
        <v>43511</v>
      </c>
      <c r="V46" s="183" t="s">
        <v>5000</v>
      </c>
      <c r="W46" s="173">
        <v>7012000</v>
      </c>
      <c r="X46" s="173" t="s">
        <v>4995</v>
      </c>
      <c r="Y46" s="173" t="s">
        <v>21</v>
      </c>
      <c r="Z46" s="173">
        <v>2</v>
      </c>
      <c r="AA46" s="173" t="s">
        <v>4999</v>
      </c>
      <c r="AB46" s="173" t="s">
        <v>4996</v>
      </c>
      <c r="AC46" s="174">
        <v>44376</v>
      </c>
      <c r="AD46" s="183" t="s">
        <v>5003</v>
      </c>
      <c r="AE46" s="181">
        <v>208000</v>
      </c>
      <c r="AF46" s="181" t="s">
        <v>5001</v>
      </c>
      <c r="AG46" s="181" t="s">
        <v>21</v>
      </c>
      <c r="AH46" s="181">
        <v>2</v>
      </c>
      <c r="AI46" s="181" t="s">
        <v>5002</v>
      </c>
      <c r="AJ46" s="181" t="s">
        <v>619</v>
      </c>
      <c r="AK46" s="182">
        <v>44376</v>
      </c>
      <c r="AL46" s="183" t="s">
        <v>5005</v>
      </c>
      <c r="AM46" s="173">
        <v>208000</v>
      </c>
      <c r="AN46" s="173" t="s">
        <v>5001</v>
      </c>
      <c r="AO46" s="173" t="s">
        <v>21</v>
      </c>
      <c r="AP46" s="173">
        <v>2</v>
      </c>
      <c r="AQ46" s="173" t="s">
        <v>5004</v>
      </c>
      <c r="AR46" s="173" t="s">
        <v>619</v>
      </c>
      <c r="AS46" s="174">
        <v>44376</v>
      </c>
      <c r="AT46" s="184" t="s">
        <v>618</v>
      </c>
      <c r="AU46" s="181" t="s">
        <v>14</v>
      </c>
      <c r="AV46" s="181">
        <v>0</v>
      </c>
      <c r="AW46" s="181" t="s">
        <v>21</v>
      </c>
      <c r="AX46" s="181">
        <v>2</v>
      </c>
      <c r="AY46" s="181" t="s">
        <v>15</v>
      </c>
      <c r="AZ46" s="181">
        <v>0</v>
      </c>
      <c r="BA46" s="182">
        <v>43511</v>
      </c>
      <c r="BB46" s="183" t="s">
        <v>617</v>
      </c>
      <c r="BC46" s="173" t="s">
        <v>14</v>
      </c>
      <c r="BD46" s="173">
        <v>0</v>
      </c>
      <c r="BE46" s="173" t="s">
        <v>21</v>
      </c>
      <c r="BF46" s="173">
        <v>2</v>
      </c>
      <c r="BG46" s="173" t="s">
        <v>15</v>
      </c>
      <c r="BH46" s="173">
        <v>0</v>
      </c>
      <c r="BI46" s="174">
        <v>43511</v>
      </c>
      <c r="BJ46" s="184" t="s">
        <v>5009</v>
      </c>
      <c r="BK46" s="184">
        <v>696</v>
      </c>
      <c r="BL46" s="184" t="s">
        <v>5006</v>
      </c>
      <c r="BM46" s="184" t="s">
        <v>21</v>
      </c>
      <c r="BN46" s="184">
        <v>2</v>
      </c>
      <c r="BO46" s="184" t="s">
        <v>5008</v>
      </c>
      <c r="BP46" s="181" t="s">
        <v>5007</v>
      </c>
      <c r="BQ46" s="185">
        <v>44376</v>
      </c>
      <c r="BR46" s="183" t="s">
        <v>611</v>
      </c>
      <c r="BS46" s="177" t="s">
        <v>14</v>
      </c>
      <c r="BT46" s="177">
        <v>0</v>
      </c>
      <c r="BU46" s="177" t="s">
        <v>21</v>
      </c>
      <c r="BV46" s="177">
        <v>2</v>
      </c>
      <c r="BW46" s="177" t="s">
        <v>15</v>
      </c>
      <c r="BX46" s="177">
        <v>0</v>
      </c>
      <c r="BY46" s="174">
        <v>43511</v>
      </c>
      <c r="BZ46" s="184" t="s">
        <v>613</v>
      </c>
      <c r="CA46" s="184">
        <v>0</v>
      </c>
      <c r="CB46" s="184" t="s">
        <v>14</v>
      </c>
      <c r="CC46" s="184" t="s">
        <v>21</v>
      </c>
      <c r="CD46" s="184">
        <v>2</v>
      </c>
      <c r="CE46" s="184" t="s">
        <v>612</v>
      </c>
      <c r="CF46" s="184" t="s">
        <v>14</v>
      </c>
      <c r="CG46" s="185">
        <v>43511</v>
      </c>
      <c r="CH46" s="183" t="s">
        <v>7821</v>
      </c>
      <c r="CI46" s="184" t="e">
        <v>#N/A</v>
      </c>
      <c r="CJ46" s="184" t="e">
        <v>#N/A</v>
      </c>
      <c r="CK46" s="184" t="e">
        <v>#N/A</v>
      </c>
      <c r="CL46" s="184" t="e">
        <v>#N/A</v>
      </c>
      <c r="CM46" s="184" t="e">
        <v>#N/A</v>
      </c>
      <c r="CN46" s="184" t="e">
        <v>#N/A</v>
      </c>
      <c r="CO46" s="186" t="e">
        <v>#N/A</v>
      </c>
      <c r="CP46" s="184" t="s">
        <v>616</v>
      </c>
      <c r="CQ46" s="177" t="s">
        <v>14</v>
      </c>
      <c r="CR46" s="177">
        <v>0</v>
      </c>
      <c r="CS46" s="177" t="s">
        <v>21</v>
      </c>
      <c r="CT46" s="177">
        <v>2</v>
      </c>
      <c r="CU46" s="177" t="s">
        <v>15</v>
      </c>
      <c r="CV46" s="177">
        <v>0</v>
      </c>
      <c r="CW46" s="174">
        <v>43511</v>
      </c>
      <c r="CX46" s="184" t="s">
        <v>5015</v>
      </c>
      <c r="CY46" s="181">
        <v>208000</v>
      </c>
      <c r="CZ46" s="181" t="s">
        <v>5001</v>
      </c>
      <c r="DA46" s="181" t="s">
        <v>21</v>
      </c>
      <c r="DB46" s="181">
        <v>2</v>
      </c>
      <c r="DC46" s="181" t="s">
        <v>5014</v>
      </c>
      <c r="DD46" s="181" t="s">
        <v>619</v>
      </c>
      <c r="DE46" s="187">
        <v>44376</v>
      </c>
      <c r="DF46" s="183" t="s">
        <v>5019</v>
      </c>
      <c r="DG46" s="173">
        <v>6804000</v>
      </c>
      <c r="DH46" s="177" t="s">
        <v>5016</v>
      </c>
      <c r="DI46" s="177" t="s">
        <v>21</v>
      </c>
      <c r="DJ46" s="177">
        <v>2</v>
      </c>
      <c r="DK46" s="177" t="s">
        <v>5018</v>
      </c>
      <c r="DL46" s="177" t="s">
        <v>5017</v>
      </c>
      <c r="DM46" s="174">
        <v>44376</v>
      </c>
      <c r="DN46" s="184" t="s">
        <v>5021</v>
      </c>
      <c r="DO46" s="178">
        <v>0</v>
      </c>
      <c r="DP46" s="184" t="s">
        <v>5001</v>
      </c>
      <c r="DQ46" s="184" t="s">
        <v>21</v>
      </c>
      <c r="DR46" s="184">
        <v>2</v>
      </c>
      <c r="DS46" s="184" t="s">
        <v>5020</v>
      </c>
      <c r="DT46" s="184" t="s">
        <v>619</v>
      </c>
      <c r="DU46" s="185">
        <v>44376</v>
      </c>
      <c r="DV46" s="183" t="s">
        <v>5022</v>
      </c>
      <c r="DW46" s="173">
        <v>208000</v>
      </c>
      <c r="DX46" s="177" t="s">
        <v>5001</v>
      </c>
      <c r="DY46" s="177" t="s">
        <v>21</v>
      </c>
      <c r="DZ46" s="177">
        <v>2</v>
      </c>
      <c r="EA46" s="177" t="s">
        <v>5014</v>
      </c>
      <c r="EB46" s="177" t="s">
        <v>619</v>
      </c>
      <c r="EC46" s="174">
        <v>44376</v>
      </c>
      <c r="ED46" s="184" t="s">
        <v>5023</v>
      </c>
      <c r="EE46" s="181">
        <v>0</v>
      </c>
      <c r="EF46" s="184" t="s">
        <v>5001</v>
      </c>
      <c r="EG46" s="184" t="s">
        <v>21</v>
      </c>
      <c r="EH46" s="184">
        <v>2</v>
      </c>
      <c r="EI46" s="184" t="s">
        <v>5014</v>
      </c>
      <c r="EJ46" s="184" t="s">
        <v>619</v>
      </c>
      <c r="EK46" s="185">
        <v>44376</v>
      </c>
      <c r="EL46" s="183" t="s">
        <v>5024</v>
      </c>
      <c r="EM46" s="173">
        <v>0</v>
      </c>
      <c r="EN46" s="177" t="s">
        <v>5001</v>
      </c>
      <c r="EO46" s="177" t="s">
        <v>21</v>
      </c>
      <c r="EP46" s="177">
        <v>2</v>
      </c>
      <c r="EQ46" s="177" t="s">
        <v>5014</v>
      </c>
      <c r="ER46" s="177" t="s">
        <v>619</v>
      </c>
      <c r="ES46" s="174">
        <v>44376</v>
      </c>
      <c r="ET46" s="184" t="s">
        <v>5013</v>
      </c>
      <c r="EU46" s="184">
        <v>697</v>
      </c>
      <c r="EV46" s="184" t="s">
        <v>5010</v>
      </c>
      <c r="EW46" s="184" t="s">
        <v>21</v>
      </c>
      <c r="EX46" s="184">
        <v>2</v>
      </c>
      <c r="EY46" s="184" t="s">
        <v>5012</v>
      </c>
      <c r="EZ46" s="184" t="s">
        <v>5011</v>
      </c>
      <c r="FA46" s="185">
        <v>44376</v>
      </c>
      <c r="FB46" s="183" t="s">
        <v>615</v>
      </c>
      <c r="FC46" s="177">
        <v>2</v>
      </c>
      <c r="FD46" s="177">
        <v>0</v>
      </c>
      <c r="FE46" s="177" t="s">
        <v>21</v>
      </c>
      <c r="FF46" s="177">
        <v>2</v>
      </c>
      <c r="FG46" s="177" t="s">
        <v>614</v>
      </c>
      <c r="FH46" s="177">
        <v>0</v>
      </c>
      <c r="FI46" s="174">
        <v>43511</v>
      </c>
      <c r="FJ46" s="183" t="s">
        <v>622</v>
      </c>
      <c r="FK46" s="184" t="s">
        <v>14</v>
      </c>
      <c r="FL46" s="184">
        <v>0</v>
      </c>
      <c r="FM46" s="184" t="s">
        <v>21</v>
      </c>
      <c r="FN46" s="184">
        <v>2</v>
      </c>
      <c r="FO46" s="184" t="s">
        <v>598</v>
      </c>
      <c r="FP46" s="181">
        <v>0</v>
      </c>
      <c r="FQ46" s="182">
        <v>43511</v>
      </c>
      <c r="FR46" s="183" t="s">
        <v>623</v>
      </c>
      <c r="FS46" s="177" t="s">
        <v>14</v>
      </c>
      <c r="FT46" s="177">
        <v>0</v>
      </c>
      <c r="FU46" s="177" t="s">
        <v>21</v>
      </c>
      <c r="FV46" s="177">
        <v>2</v>
      </c>
      <c r="FW46" s="177" t="s">
        <v>598</v>
      </c>
      <c r="FX46" s="177">
        <v>0</v>
      </c>
      <c r="FY46" s="174">
        <v>43511</v>
      </c>
      <c r="FZ46" s="184" t="s">
        <v>3779</v>
      </c>
      <c r="GA46" s="184">
        <v>0</v>
      </c>
      <c r="GB46" s="184" t="s">
        <v>3571</v>
      </c>
      <c r="GC46" s="184" t="s">
        <v>21</v>
      </c>
      <c r="GD46" s="184">
        <v>2</v>
      </c>
      <c r="GE46" s="184" t="s">
        <v>14</v>
      </c>
      <c r="GF46" s="184" t="s">
        <v>14</v>
      </c>
      <c r="GG46" s="185">
        <v>44348</v>
      </c>
      <c r="GH46" s="183" t="s">
        <v>3785</v>
      </c>
      <c r="GI46" s="177">
        <v>0</v>
      </c>
      <c r="GJ46" s="177" t="s">
        <v>3571</v>
      </c>
      <c r="GK46" s="177" t="s">
        <v>21</v>
      </c>
      <c r="GL46" s="177">
        <v>2</v>
      </c>
      <c r="GM46" s="177" t="s">
        <v>14</v>
      </c>
      <c r="GN46" s="177" t="s">
        <v>14</v>
      </c>
      <c r="GO46" s="174">
        <v>44348</v>
      </c>
      <c r="GP46" s="184" t="s">
        <v>3780</v>
      </c>
      <c r="GQ46" s="184">
        <v>0</v>
      </c>
      <c r="GR46" s="184" t="s">
        <v>3571</v>
      </c>
      <c r="GS46" s="184" t="s">
        <v>21</v>
      </c>
      <c r="GT46" s="184">
        <v>2</v>
      </c>
      <c r="GU46" s="184" t="s">
        <v>14</v>
      </c>
      <c r="GV46" s="184" t="s">
        <v>14</v>
      </c>
      <c r="GW46" s="185">
        <v>44348</v>
      </c>
      <c r="GX46" s="183" t="s">
        <v>3786</v>
      </c>
      <c r="GY46" s="177">
        <v>0</v>
      </c>
      <c r="GZ46" s="177" t="s">
        <v>3571</v>
      </c>
      <c r="HA46" s="177" t="s">
        <v>21</v>
      </c>
      <c r="HB46" s="177">
        <v>2</v>
      </c>
      <c r="HC46" s="177" t="s">
        <v>14</v>
      </c>
      <c r="HD46" s="177" t="s">
        <v>14</v>
      </c>
      <c r="HE46" s="174">
        <v>44348</v>
      </c>
      <c r="HF46" s="184" t="s">
        <v>3778</v>
      </c>
      <c r="HG46" s="184">
        <v>0</v>
      </c>
      <c r="HH46" s="184" t="s">
        <v>3571</v>
      </c>
      <c r="HI46" s="184" t="s">
        <v>21</v>
      </c>
      <c r="HJ46" s="184">
        <v>2</v>
      </c>
      <c r="HK46" s="184" t="s">
        <v>14</v>
      </c>
      <c r="HL46" s="184" t="s">
        <v>14</v>
      </c>
      <c r="HM46" s="185">
        <v>44348</v>
      </c>
      <c r="HN46" s="183" t="s">
        <v>3784</v>
      </c>
      <c r="HO46" s="177">
        <v>2</v>
      </c>
      <c r="HP46" s="177" t="s">
        <v>3571</v>
      </c>
      <c r="HQ46" s="177" t="s">
        <v>21</v>
      </c>
      <c r="HR46" s="177">
        <v>2</v>
      </c>
      <c r="HS46" s="177" t="s">
        <v>14</v>
      </c>
      <c r="HT46" s="177" t="s">
        <v>14</v>
      </c>
      <c r="HU46" s="174">
        <v>44348</v>
      </c>
      <c r="HV46" s="184" t="s">
        <v>3781</v>
      </c>
      <c r="HW46" s="184">
        <v>0</v>
      </c>
      <c r="HX46" s="184" t="s">
        <v>3571</v>
      </c>
      <c r="HY46" s="184" t="s">
        <v>21</v>
      </c>
      <c r="HZ46" s="184">
        <v>2</v>
      </c>
      <c r="IA46" s="184" t="s">
        <v>14</v>
      </c>
      <c r="IB46" s="184" t="s">
        <v>14</v>
      </c>
      <c r="IC46" s="185">
        <v>44348</v>
      </c>
      <c r="ID46" s="183" t="s">
        <v>3783</v>
      </c>
      <c r="IE46" s="177">
        <v>0</v>
      </c>
      <c r="IF46" s="177" t="s">
        <v>3571</v>
      </c>
      <c r="IG46" s="177" t="s">
        <v>21</v>
      </c>
      <c r="IH46" s="177">
        <v>2</v>
      </c>
      <c r="II46" s="177" t="s">
        <v>14</v>
      </c>
      <c r="IJ46" s="177" t="s">
        <v>14</v>
      </c>
      <c r="IK46" s="174">
        <v>44348</v>
      </c>
      <c r="IL46" s="184" t="s">
        <v>3782</v>
      </c>
      <c r="IM46" s="184">
        <v>1</v>
      </c>
      <c r="IN46" s="184" t="s">
        <v>3571</v>
      </c>
      <c r="IO46" s="184" t="s">
        <v>21</v>
      </c>
      <c r="IP46" s="184">
        <v>2</v>
      </c>
      <c r="IQ46" s="184" t="s">
        <v>14</v>
      </c>
      <c r="IR46" s="184" t="s">
        <v>14</v>
      </c>
      <c r="IS46" s="185">
        <v>44348</v>
      </c>
    </row>
    <row r="47" spans="1:253" s="179" customFormat="1" ht="12.75" customHeight="1" x14ac:dyDescent="0.25">
      <c r="A47" s="179" t="s">
        <v>197</v>
      </c>
      <c r="B47" s="179" t="s">
        <v>7471</v>
      </c>
      <c r="C47" s="179" t="s">
        <v>198</v>
      </c>
      <c r="D47" s="179" t="s">
        <v>199</v>
      </c>
      <c r="E47" s="179" t="s">
        <v>7034</v>
      </c>
      <c r="F47" s="179" t="s">
        <v>3042</v>
      </c>
      <c r="G47" s="172">
        <v>10806000</v>
      </c>
      <c r="H47" s="173" t="s">
        <v>3039</v>
      </c>
      <c r="I47" s="173" t="s">
        <v>41</v>
      </c>
      <c r="J47" s="173">
        <v>1</v>
      </c>
      <c r="K47" s="173" t="s">
        <v>3041</v>
      </c>
      <c r="L47" s="173" t="s">
        <v>3040</v>
      </c>
      <c r="M47" s="174">
        <v>44227</v>
      </c>
      <c r="N47" s="183" t="s">
        <v>5086</v>
      </c>
      <c r="O47" s="175">
        <v>40463</v>
      </c>
      <c r="P47" s="175" t="s">
        <v>5083</v>
      </c>
      <c r="Q47" s="175" t="s">
        <v>41</v>
      </c>
      <c r="R47" s="175">
        <v>1</v>
      </c>
      <c r="S47" s="175" t="s">
        <v>5085</v>
      </c>
      <c r="T47" s="175" t="s">
        <v>5084</v>
      </c>
      <c r="U47" s="176">
        <v>44376</v>
      </c>
      <c r="V47" s="183" t="s">
        <v>5088</v>
      </c>
      <c r="W47" s="173">
        <v>8708000</v>
      </c>
      <c r="X47" s="173" t="s">
        <v>5083</v>
      </c>
      <c r="Y47" s="173" t="s">
        <v>21</v>
      </c>
      <c r="Z47" s="173">
        <v>2</v>
      </c>
      <c r="AA47" s="173" t="s">
        <v>5087</v>
      </c>
      <c r="AB47" s="173" t="s">
        <v>5084</v>
      </c>
      <c r="AC47" s="174">
        <v>44376</v>
      </c>
      <c r="AD47" s="183" t="s">
        <v>6029</v>
      </c>
      <c r="AE47" s="181">
        <v>1837000</v>
      </c>
      <c r="AF47" s="181" t="s">
        <v>6026</v>
      </c>
      <c r="AG47" s="181" t="s">
        <v>59</v>
      </c>
      <c r="AH47" s="181">
        <v>3</v>
      </c>
      <c r="AI47" s="181" t="s">
        <v>6028</v>
      </c>
      <c r="AJ47" s="181" t="s">
        <v>6027</v>
      </c>
      <c r="AK47" s="182">
        <v>44454</v>
      </c>
      <c r="AL47" s="183" t="s">
        <v>6031</v>
      </c>
      <c r="AM47" s="173">
        <v>1317000</v>
      </c>
      <c r="AN47" s="173" t="s">
        <v>6026</v>
      </c>
      <c r="AO47" s="173" t="s">
        <v>59</v>
      </c>
      <c r="AP47" s="173">
        <v>3</v>
      </c>
      <c r="AQ47" s="173" t="s">
        <v>6030</v>
      </c>
      <c r="AR47" s="173" t="s">
        <v>6027</v>
      </c>
      <c r="AS47" s="174">
        <v>44454</v>
      </c>
      <c r="AT47" s="184" t="s">
        <v>2114</v>
      </c>
      <c r="AU47" s="181" t="s">
        <v>14</v>
      </c>
      <c r="AV47" s="181" t="s">
        <v>2111</v>
      </c>
      <c r="AW47" s="181" t="s">
        <v>14</v>
      </c>
      <c r="AX47" s="181" t="s">
        <v>14</v>
      </c>
      <c r="AY47" s="181" t="s">
        <v>2113</v>
      </c>
      <c r="AZ47" s="181" t="s">
        <v>2112</v>
      </c>
      <c r="BA47" s="182">
        <v>44102</v>
      </c>
      <c r="BB47" s="183" t="s">
        <v>1883</v>
      </c>
      <c r="BC47" s="173" t="s">
        <v>14</v>
      </c>
      <c r="BD47" s="173" t="s">
        <v>14</v>
      </c>
      <c r="BE47" s="173" t="s">
        <v>14</v>
      </c>
      <c r="BF47" s="173" t="s">
        <v>14</v>
      </c>
      <c r="BG47" s="173" t="s">
        <v>200</v>
      </c>
      <c r="BH47" s="173" t="s">
        <v>14</v>
      </c>
      <c r="BI47" s="174">
        <v>43950</v>
      </c>
      <c r="BJ47" s="184" t="s">
        <v>2436</v>
      </c>
      <c r="BK47" s="184">
        <v>0</v>
      </c>
      <c r="BL47" s="184" t="s">
        <v>2433</v>
      </c>
      <c r="BM47" s="184" t="s">
        <v>59</v>
      </c>
      <c r="BN47" s="184">
        <v>3</v>
      </c>
      <c r="BO47" s="184" t="s">
        <v>2434</v>
      </c>
      <c r="BP47" s="181" t="s">
        <v>2112</v>
      </c>
      <c r="BQ47" s="185">
        <v>44165</v>
      </c>
      <c r="BR47" s="183" t="s">
        <v>1880</v>
      </c>
      <c r="BS47" s="177" t="s">
        <v>14</v>
      </c>
      <c r="BT47" s="177" t="s">
        <v>14</v>
      </c>
      <c r="BU47" s="177" t="s">
        <v>14</v>
      </c>
      <c r="BV47" s="177" t="s">
        <v>14</v>
      </c>
      <c r="BW47" s="177" t="s">
        <v>1879</v>
      </c>
      <c r="BX47" s="177" t="s">
        <v>14</v>
      </c>
      <c r="BY47" s="174">
        <v>43950</v>
      </c>
      <c r="BZ47" s="184" t="s">
        <v>1882</v>
      </c>
      <c r="CA47" s="184" t="s">
        <v>14</v>
      </c>
      <c r="CB47" s="184" t="s">
        <v>14</v>
      </c>
      <c r="CC47" s="184" t="s">
        <v>14</v>
      </c>
      <c r="CD47" s="184" t="s">
        <v>14</v>
      </c>
      <c r="CE47" s="184" t="s">
        <v>1881</v>
      </c>
      <c r="CF47" s="184" t="s">
        <v>14</v>
      </c>
      <c r="CG47" s="185">
        <v>43950</v>
      </c>
      <c r="CH47" s="183" t="s">
        <v>7822</v>
      </c>
      <c r="CI47" s="184" t="e">
        <v>#N/A</v>
      </c>
      <c r="CJ47" s="184" t="e">
        <v>#N/A</v>
      </c>
      <c r="CK47" s="184" t="e">
        <v>#N/A</v>
      </c>
      <c r="CL47" s="184" t="e">
        <v>#N/A</v>
      </c>
      <c r="CM47" s="184" t="e">
        <v>#N/A</v>
      </c>
      <c r="CN47" s="184" t="e">
        <v>#N/A</v>
      </c>
      <c r="CO47" s="186" t="e">
        <v>#N/A</v>
      </c>
      <c r="CP47" s="184" t="s">
        <v>2057</v>
      </c>
      <c r="CQ47" s="177" t="s">
        <v>14</v>
      </c>
      <c r="CR47" s="177" t="s">
        <v>2054</v>
      </c>
      <c r="CS47" s="177" t="s">
        <v>14</v>
      </c>
      <c r="CT47" s="177" t="s">
        <v>14</v>
      </c>
      <c r="CU47" s="177" t="s">
        <v>2056</v>
      </c>
      <c r="CV47" s="177" t="s">
        <v>2055</v>
      </c>
      <c r="CW47" s="174">
        <v>44015</v>
      </c>
      <c r="CX47" s="184" t="s">
        <v>5092</v>
      </c>
      <c r="CY47" s="181">
        <v>1464000</v>
      </c>
      <c r="CZ47" s="181" t="s">
        <v>5089</v>
      </c>
      <c r="DA47" s="181" t="s">
        <v>21</v>
      </c>
      <c r="DB47" s="181">
        <v>2</v>
      </c>
      <c r="DC47" s="181" t="s">
        <v>5091</v>
      </c>
      <c r="DD47" s="181" t="s">
        <v>5090</v>
      </c>
      <c r="DE47" s="187">
        <v>44376</v>
      </c>
      <c r="DF47" s="183" t="s">
        <v>5094</v>
      </c>
      <c r="DG47" s="173">
        <v>6870000</v>
      </c>
      <c r="DH47" s="177" t="s">
        <v>5089</v>
      </c>
      <c r="DI47" s="177" t="s">
        <v>21</v>
      </c>
      <c r="DJ47" s="177">
        <v>2</v>
      </c>
      <c r="DK47" s="177" t="s">
        <v>5093</v>
      </c>
      <c r="DL47" s="177" t="s">
        <v>5090</v>
      </c>
      <c r="DM47" s="174">
        <v>44376</v>
      </c>
      <c r="DN47" s="184" t="s">
        <v>5096</v>
      </c>
      <c r="DO47" s="181">
        <v>373000</v>
      </c>
      <c r="DP47" s="184" t="s">
        <v>5089</v>
      </c>
      <c r="DQ47" s="184" t="s">
        <v>21</v>
      </c>
      <c r="DR47" s="184">
        <v>2</v>
      </c>
      <c r="DS47" s="184" t="s">
        <v>5095</v>
      </c>
      <c r="DT47" s="184" t="s">
        <v>5090</v>
      </c>
      <c r="DU47" s="185">
        <v>44376</v>
      </c>
      <c r="DV47" s="183" t="s">
        <v>5097</v>
      </c>
      <c r="DW47" s="173">
        <v>1130000</v>
      </c>
      <c r="DX47" s="177" t="s">
        <v>5089</v>
      </c>
      <c r="DY47" s="177" t="s">
        <v>21</v>
      </c>
      <c r="DZ47" s="177">
        <v>2</v>
      </c>
      <c r="EA47" s="177" t="s">
        <v>5091</v>
      </c>
      <c r="EB47" s="177" t="s">
        <v>5090</v>
      </c>
      <c r="EC47" s="174">
        <v>44376</v>
      </c>
      <c r="ED47" s="184" t="s">
        <v>5098</v>
      </c>
      <c r="EE47" s="181">
        <v>334000</v>
      </c>
      <c r="EF47" s="184" t="s">
        <v>5089</v>
      </c>
      <c r="EG47" s="184" t="s">
        <v>21</v>
      </c>
      <c r="EH47" s="184">
        <v>2</v>
      </c>
      <c r="EI47" s="184" t="s">
        <v>5091</v>
      </c>
      <c r="EJ47" s="184" t="s">
        <v>5090</v>
      </c>
      <c r="EK47" s="185">
        <v>44376</v>
      </c>
      <c r="EL47" s="183" t="s">
        <v>5099</v>
      </c>
      <c r="EM47" s="173">
        <v>0</v>
      </c>
      <c r="EN47" s="177" t="s">
        <v>5089</v>
      </c>
      <c r="EO47" s="177" t="s">
        <v>21</v>
      </c>
      <c r="EP47" s="177">
        <v>2</v>
      </c>
      <c r="EQ47" s="177" t="s">
        <v>5091</v>
      </c>
      <c r="ER47" s="177" t="s">
        <v>5090</v>
      </c>
      <c r="ES47" s="174">
        <v>44376</v>
      </c>
      <c r="ET47" s="184" t="s">
        <v>2435</v>
      </c>
      <c r="EU47" s="184">
        <v>0</v>
      </c>
      <c r="EV47" s="184" t="s">
        <v>2433</v>
      </c>
      <c r="EW47" s="184" t="s">
        <v>59</v>
      </c>
      <c r="EX47" s="184">
        <v>3</v>
      </c>
      <c r="EY47" s="184" t="s">
        <v>2434</v>
      </c>
      <c r="EZ47" s="184" t="s">
        <v>2112</v>
      </c>
      <c r="FA47" s="185">
        <v>44165</v>
      </c>
      <c r="FB47" s="183" t="s">
        <v>2053</v>
      </c>
      <c r="FC47" s="177">
        <v>2</v>
      </c>
      <c r="FD47" s="177" t="s">
        <v>2051</v>
      </c>
      <c r="FE47" s="177" t="s">
        <v>21</v>
      </c>
      <c r="FF47" s="177">
        <v>2</v>
      </c>
      <c r="FG47" s="177" t="s">
        <v>248</v>
      </c>
      <c r="FH47" s="177" t="s">
        <v>2052</v>
      </c>
      <c r="FI47" s="174">
        <v>44015</v>
      </c>
      <c r="FJ47" s="183" t="s">
        <v>201</v>
      </c>
      <c r="FK47" s="184" t="s">
        <v>14</v>
      </c>
      <c r="FL47" s="184">
        <v>0</v>
      </c>
      <c r="FM47" s="184" t="s">
        <v>14</v>
      </c>
      <c r="FN47" s="184" t="s">
        <v>14</v>
      </c>
      <c r="FO47" s="184" t="s">
        <v>200</v>
      </c>
      <c r="FP47" s="181">
        <v>0</v>
      </c>
      <c r="FQ47" s="182">
        <v>43503</v>
      </c>
      <c r="FR47" s="183" t="s">
        <v>202</v>
      </c>
      <c r="FS47" s="177" t="s">
        <v>14</v>
      </c>
      <c r="FT47" s="177">
        <v>0</v>
      </c>
      <c r="FU47" s="177" t="s">
        <v>14</v>
      </c>
      <c r="FV47" s="177" t="s">
        <v>14</v>
      </c>
      <c r="FW47" s="177" t="s">
        <v>200</v>
      </c>
      <c r="FX47" s="177">
        <v>0</v>
      </c>
      <c r="FY47" s="174">
        <v>43503</v>
      </c>
      <c r="FZ47" s="184" t="s">
        <v>4059</v>
      </c>
      <c r="GA47" s="184">
        <v>0</v>
      </c>
      <c r="GB47" s="184" t="s">
        <v>3571</v>
      </c>
      <c r="GC47" s="184" t="s">
        <v>21</v>
      </c>
      <c r="GD47" s="184">
        <v>2</v>
      </c>
      <c r="GE47" s="184" t="s">
        <v>14</v>
      </c>
      <c r="GF47" s="184" t="s">
        <v>14</v>
      </c>
      <c r="GG47" s="185">
        <v>44354</v>
      </c>
      <c r="GH47" s="183" t="s">
        <v>4065</v>
      </c>
      <c r="GI47" s="177">
        <v>0</v>
      </c>
      <c r="GJ47" s="177" t="s">
        <v>3571</v>
      </c>
      <c r="GK47" s="177" t="s">
        <v>21</v>
      </c>
      <c r="GL47" s="177">
        <v>2</v>
      </c>
      <c r="GM47" s="177" t="s">
        <v>14</v>
      </c>
      <c r="GN47" s="177" t="s">
        <v>14</v>
      </c>
      <c r="GO47" s="174">
        <v>44354</v>
      </c>
      <c r="GP47" s="184" t="s">
        <v>4060</v>
      </c>
      <c r="GQ47" s="184">
        <v>0</v>
      </c>
      <c r="GR47" s="184" t="s">
        <v>3571</v>
      </c>
      <c r="GS47" s="184" t="s">
        <v>21</v>
      </c>
      <c r="GT47" s="184">
        <v>2</v>
      </c>
      <c r="GU47" s="184" t="s">
        <v>14</v>
      </c>
      <c r="GV47" s="184" t="s">
        <v>14</v>
      </c>
      <c r="GW47" s="185">
        <v>44354</v>
      </c>
      <c r="GX47" s="183" t="s">
        <v>4066</v>
      </c>
      <c r="GY47" s="177">
        <v>0</v>
      </c>
      <c r="GZ47" s="177" t="s">
        <v>3571</v>
      </c>
      <c r="HA47" s="177" t="s">
        <v>21</v>
      </c>
      <c r="HB47" s="177">
        <v>2</v>
      </c>
      <c r="HC47" s="177" t="s">
        <v>14</v>
      </c>
      <c r="HD47" s="177" t="s">
        <v>14</v>
      </c>
      <c r="HE47" s="174">
        <v>44354</v>
      </c>
      <c r="HF47" s="184" t="s">
        <v>4058</v>
      </c>
      <c r="HG47" s="184">
        <v>0</v>
      </c>
      <c r="HH47" s="184" t="s">
        <v>3571</v>
      </c>
      <c r="HI47" s="184" t="s">
        <v>21</v>
      </c>
      <c r="HJ47" s="184">
        <v>2</v>
      </c>
      <c r="HK47" s="184" t="s">
        <v>14</v>
      </c>
      <c r="HL47" s="184" t="s">
        <v>14</v>
      </c>
      <c r="HM47" s="185">
        <v>44354</v>
      </c>
      <c r="HN47" s="183" t="s">
        <v>4064</v>
      </c>
      <c r="HO47" s="177">
        <v>2</v>
      </c>
      <c r="HP47" s="177" t="s">
        <v>3571</v>
      </c>
      <c r="HQ47" s="177" t="s">
        <v>21</v>
      </c>
      <c r="HR47" s="177">
        <v>2</v>
      </c>
      <c r="HS47" s="177" t="s">
        <v>14</v>
      </c>
      <c r="HT47" s="177" t="s">
        <v>14</v>
      </c>
      <c r="HU47" s="174">
        <v>44354</v>
      </c>
      <c r="HV47" s="184" t="s">
        <v>4061</v>
      </c>
      <c r="HW47" s="184">
        <v>0</v>
      </c>
      <c r="HX47" s="184" t="s">
        <v>3571</v>
      </c>
      <c r="HY47" s="184" t="s">
        <v>21</v>
      </c>
      <c r="HZ47" s="184">
        <v>2</v>
      </c>
      <c r="IA47" s="184" t="s">
        <v>14</v>
      </c>
      <c r="IB47" s="184" t="s">
        <v>14</v>
      </c>
      <c r="IC47" s="185">
        <v>44354</v>
      </c>
      <c r="ID47" s="183" t="s">
        <v>4063</v>
      </c>
      <c r="IE47" s="177">
        <v>2</v>
      </c>
      <c r="IF47" s="177" t="s">
        <v>3571</v>
      </c>
      <c r="IG47" s="177" t="s">
        <v>21</v>
      </c>
      <c r="IH47" s="177">
        <v>2</v>
      </c>
      <c r="II47" s="177" t="s">
        <v>14</v>
      </c>
      <c r="IJ47" s="177" t="s">
        <v>14</v>
      </c>
      <c r="IK47" s="174">
        <v>44354</v>
      </c>
      <c r="IL47" s="184" t="s">
        <v>4062</v>
      </c>
      <c r="IM47" s="184">
        <v>1</v>
      </c>
      <c r="IN47" s="184" t="s">
        <v>3571</v>
      </c>
      <c r="IO47" s="184" t="s">
        <v>21</v>
      </c>
      <c r="IP47" s="184">
        <v>2</v>
      </c>
      <c r="IQ47" s="184" t="s">
        <v>14</v>
      </c>
      <c r="IR47" s="184" t="s">
        <v>14</v>
      </c>
      <c r="IS47" s="185">
        <v>44354</v>
      </c>
    </row>
    <row r="48" spans="1:253" s="179" customFormat="1" ht="12.75" customHeight="1" x14ac:dyDescent="0.25">
      <c r="A48" s="179" t="s">
        <v>6337</v>
      </c>
      <c r="B48" s="179" t="s">
        <v>7478</v>
      </c>
      <c r="C48" s="179" t="s">
        <v>6338</v>
      </c>
      <c r="D48" s="179" t="s">
        <v>626</v>
      </c>
      <c r="E48" s="179" t="s">
        <v>7039</v>
      </c>
      <c r="F48" s="179" t="s">
        <v>6342</v>
      </c>
      <c r="G48" s="172">
        <v>54297000</v>
      </c>
      <c r="H48" s="173" t="s">
        <v>6339</v>
      </c>
      <c r="I48" s="173" t="s">
        <v>21</v>
      </c>
      <c r="J48" s="173">
        <v>2</v>
      </c>
      <c r="K48" s="173" t="s">
        <v>6341</v>
      </c>
      <c r="L48" s="173" t="s">
        <v>6340</v>
      </c>
      <c r="M48" s="174">
        <v>44456</v>
      </c>
      <c r="N48" s="183" t="s">
        <v>6346</v>
      </c>
      <c r="O48" s="175">
        <v>519240</v>
      </c>
      <c r="P48" s="175" t="s">
        <v>6343</v>
      </c>
      <c r="Q48" s="175" t="s">
        <v>21</v>
      </c>
      <c r="R48" s="175">
        <v>2</v>
      </c>
      <c r="S48" s="175" t="s">
        <v>6345</v>
      </c>
      <c r="T48" s="175" t="s">
        <v>6344</v>
      </c>
      <c r="U48" s="176">
        <v>44456</v>
      </c>
      <c r="V48" s="183" t="s">
        <v>6350</v>
      </c>
      <c r="W48" s="173">
        <v>16893000</v>
      </c>
      <c r="X48" s="173" t="s">
        <v>6347</v>
      </c>
      <c r="Y48" s="173" t="s">
        <v>21</v>
      </c>
      <c r="Z48" s="173">
        <v>2</v>
      </c>
      <c r="AA48" s="173" t="s">
        <v>6349</v>
      </c>
      <c r="AB48" s="173" t="s">
        <v>6348</v>
      </c>
      <c r="AC48" s="174">
        <v>44456</v>
      </c>
      <c r="AD48" s="183" t="s">
        <v>6354</v>
      </c>
      <c r="AE48" s="181">
        <v>2673000</v>
      </c>
      <c r="AF48" s="181" t="s">
        <v>6351</v>
      </c>
      <c r="AG48" s="181" t="s">
        <v>21</v>
      </c>
      <c r="AH48" s="181">
        <v>2</v>
      </c>
      <c r="AI48" s="181" t="s">
        <v>6353</v>
      </c>
      <c r="AJ48" s="181" t="s">
        <v>6352</v>
      </c>
      <c r="AK48" s="182">
        <v>44456</v>
      </c>
      <c r="AL48" s="183" t="s">
        <v>6358</v>
      </c>
      <c r="AM48" s="173">
        <v>526000</v>
      </c>
      <c r="AN48" s="173" t="s">
        <v>6355</v>
      </c>
      <c r="AO48" s="173" t="s">
        <v>21</v>
      </c>
      <c r="AP48" s="173">
        <v>2</v>
      </c>
      <c r="AQ48" s="173" t="s">
        <v>6357</v>
      </c>
      <c r="AR48" s="173" t="s">
        <v>6356</v>
      </c>
      <c r="AS48" s="174">
        <v>44456</v>
      </c>
      <c r="AT48" s="184" t="s">
        <v>6360</v>
      </c>
      <c r="AU48" s="181">
        <v>0</v>
      </c>
      <c r="AV48" s="181" t="s">
        <v>14</v>
      </c>
      <c r="AW48" s="181" t="s">
        <v>14</v>
      </c>
      <c r="AX48" s="181" t="s">
        <v>14</v>
      </c>
      <c r="AY48" s="181" t="s">
        <v>6359</v>
      </c>
      <c r="AZ48" s="181" t="s">
        <v>14</v>
      </c>
      <c r="BA48" s="182">
        <v>44456</v>
      </c>
      <c r="BB48" s="183" t="s">
        <v>6364</v>
      </c>
      <c r="BC48" s="173">
        <v>628844</v>
      </c>
      <c r="BD48" s="173" t="s">
        <v>6361</v>
      </c>
      <c r="BE48" s="173" t="s">
        <v>21</v>
      </c>
      <c r="BF48" s="173">
        <v>2</v>
      </c>
      <c r="BG48" s="173" t="s">
        <v>6363</v>
      </c>
      <c r="BH48" s="173" t="s">
        <v>6362</v>
      </c>
      <c r="BI48" s="174">
        <v>44456</v>
      </c>
      <c r="BJ48" s="184" t="s">
        <v>6365</v>
      </c>
      <c r="BK48" s="184">
        <v>0</v>
      </c>
      <c r="BL48" s="184" t="s">
        <v>14</v>
      </c>
      <c r="BM48" s="184" t="s">
        <v>59</v>
      </c>
      <c r="BN48" s="184">
        <v>3</v>
      </c>
      <c r="BO48" s="184" t="s">
        <v>6359</v>
      </c>
      <c r="BP48" s="181" t="s">
        <v>14</v>
      </c>
      <c r="BQ48" s="185">
        <v>44456</v>
      </c>
      <c r="BR48" s="183" t="s">
        <v>6366</v>
      </c>
      <c r="BS48" s="177">
        <v>0</v>
      </c>
      <c r="BT48" s="177" t="s">
        <v>14</v>
      </c>
      <c r="BU48" s="177" t="s">
        <v>14</v>
      </c>
      <c r="BV48" s="177" t="s">
        <v>14</v>
      </c>
      <c r="BW48" s="177" t="s">
        <v>6359</v>
      </c>
      <c r="BX48" s="177" t="s">
        <v>14</v>
      </c>
      <c r="BY48" s="174">
        <v>44456</v>
      </c>
      <c r="BZ48" s="184" t="s">
        <v>6367</v>
      </c>
      <c r="CA48" s="184">
        <v>0</v>
      </c>
      <c r="CB48" s="184" t="s">
        <v>14</v>
      </c>
      <c r="CC48" s="184" t="s">
        <v>14</v>
      </c>
      <c r="CD48" s="184" t="s">
        <v>14</v>
      </c>
      <c r="CE48" s="184" t="s">
        <v>6359</v>
      </c>
      <c r="CF48" s="184" t="s">
        <v>14</v>
      </c>
      <c r="CG48" s="185">
        <v>44456</v>
      </c>
      <c r="CH48" s="183" t="s">
        <v>7823</v>
      </c>
      <c r="CI48" s="184" t="e">
        <v>#N/A</v>
      </c>
      <c r="CJ48" s="184" t="e">
        <v>#N/A</v>
      </c>
      <c r="CK48" s="184" t="e">
        <v>#N/A</v>
      </c>
      <c r="CL48" s="184" t="e">
        <v>#N/A</v>
      </c>
      <c r="CM48" s="184" t="e">
        <v>#N/A</v>
      </c>
      <c r="CN48" s="184" t="e">
        <v>#N/A</v>
      </c>
      <c r="CO48" s="186" t="e">
        <v>#N/A</v>
      </c>
      <c r="CP48" s="184" t="s">
        <v>6368</v>
      </c>
      <c r="CQ48" s="177">
        <v>0</v>
      </c>
      <c r="CR48" s="177" t="s">
        <v>14</v>
      </c>
      <c r="CS48" s="177" t="s">
        <v>14</v>
      </c>
      <c r="CT48" s="177" t="s">
        <v>14</v>
      </c>
      <c r="CU48" s="177" t="s">
        <v>6359</v>
      </c>
      <c r="CV48" s="177" t="s">
        <v>14</v>
      </c>
      <c r="CW48" s="174">
        <v>44456</v>
      </c>
      <c r="CX48" s="184" t="s">
        <v>6369</v>
      </c>
      <c r="CY48" s="181">
        <v>2673000</v>
      </c>
      <c r="CZ48" s="181" t="s">
        <v>6351</v>
      </c>
      <c r="DA48" s="181" t="s">
        <v>21</v>
      </c>
      <c r="DB48" s="181">
        <v>2</v>
      </c>
      <c r="DC48" s="181" t="s">
        <v>6372</v>
      </c>
      <c r="DD48" s="181" t="s">
        <v>6352</v>
      </c>
      <c r="DE48" s="187">
        <v>44456</v>
      </c>
      <c r="DF48" s="183" t="s">
        <v>6373</v>
      </c>
      <c r="DG48" s="173">
        <v>14219000</v>
      </c>
      <c r="DH48" s="177" t="s">
        <v>6370</v>
      </c>
      <c r="DI48" s="177" t="s">
        <v>21</v>
      </c>
      <c r="DJ48" s="177">
        <v>2</v>
      </c>
      <c r="DK48" s="177" t="s">
        <v>6372</v>
      </c>
      <c r="DL48" s="177" t="s">
        <v>6371</v>
      </c>
      <c r="DM48" s="174">
        <v>44456</v>
      </c>
      <c r="DN48" s="184" t="s">
        <v>6374</v>
      </c>
      <c r="DO48" s="181">
        <v>0</v>
      </c>
      <c r="DP48" s="184" t="s">
        <v>6370</v>
      </c>
      <c r="DQ48" s="184" t="s">
        <v>21</v>
      </c>
      <c r="DR48" s="184">
        <v>2</v>
      </c>
      <c r="DS48" s="184" t="s">
        <v>6372</v>
      </c>
      <c r="DT48" s="184" t="s">
        <v>6371</v>
      </c>
      <c r="DU48" s="185">
        <v>44456</v>
      </c>
      <c r="DV48" s="183" t="s">
        <v>6375</v>
      </c>
      <c r="DW48" s="173">
        <v>2673000</v>
      </c>
      <c r="DX48" s="177" t="s">
        <v>6351</v>
      </c>
      <c r="DY48" s="177" t="s">
        <v>21</v>
      </c>
      <c r="DZ48" s="177">
        <v>2</v>
      </c>
      <c r="EA48" s="177" t="s">
        <v>6372</v>
      </c>
      <c r="EB48" s="177" t="s">
        <v>6352</v>
      </c>
      <c r="EC48" s="174">
        <v>44456</v>
      </c>
      <c r="ED48" s="184" t="s">
        <v>6376</v>
      </c>
      <c r="EE48" s="181">
        <v>0</v>
      </c>
      <c r="EF48" s="184" t="s">
        <v>14</v>
      </c>
      <c r="EG48" s="184" t="s">
        <v>59</v>
      </c>
      <c r="EH48" s="184">
        <v>3</v>
      </c>
      <c r="EI48" s="184" t="s">
        <v>6372</v>
      </c>
      <c r="EJ48" s="184" t="s">
        <v>14</v>
      </c>
      <c r="EK48" s="185">
        <v>44456</v>
      </c>
      <c r="EL48" s="183" t="s">
        <v>6377</v>
      </c>
      <c r="EM48" s="173">
        <v>0</v>
      </c>
      <c r="EN48" s="177" t="s">
        <v>14</v>
      </c>
      <c r="EO48" s="177" t="s">
        <v>59</v>
      </c>
      <c r="EP48" s="177">
        <v>3</v>
      </c>
      <c r="EQ48" s="177" t="s">
        <v>6372</v>
      </c>
      <c r="ER48" s="177" t="s">
        <v>14</v>
      </c>
      <c r="ES48" s="174">
        <v>44456</v>
      </c>
      <c r="ET48" s="184" t="s">
        <v>6379</v>
      </c>
      <c r="EU48" s="184">
        <v>0</v>
      </c>
      <c r="EV48" s="184" t="s">
        <v>14</v>
      </c>
      <c r="EW48" s="184" t="s">
        <v>59</v>
      </c>
      <c r="EX48" s="184">
        <v>3</v>
      </c>
      <c r="EY48" s="184" t="s">
        <v>6378</v>
      </c>
      <c r="EZ48" s="184" t="s">
        <v>14</v>
      </c>
      <c r="FA48" s="185">
        <v>44456</v>
      </c>
      <c r="FB48" s="183" t="s">
        <v>6381</v>
      </c>
      <c r="FC48" s="177">
        <v>2</v>
      </c>
      <c r="FD48" s="177" t="s">
        <v>14</v>
      </c>
      <c r="FE48" s="177" t="s">
        <v>21</v>
      </c>
      <c r="FF48" s="177">
        <v>2</v>
      </c>
      <c r="FG48" s="177" t="s">
        <v>6380</v>
      </c>
      <c r="FH48" s="177" t="s">
        <v>14</v>
      </c>
      <c r="FI48" s="174">
        <v>44456</v>
      </c>
      <c r="FJ48" s="183" t="s">
        <v>6382</v>
      </c>
      <c r="FK48" s="184">
        <v>0</v>
      </c>
      <c r="FL48" s="184" t="s">
        <v>14</v>
      </c>
      <c r="FM48" s="184" t="s">
        <v>14</v>
      </c>
      <c r="FN48" s="184" t="s">
        <v>14</v>
      </c>
      <c r="FO48" s="184" t="s">
        <v>6359</v>
      </c>
      <c r="FP48" s="181" t="s">
        <v>14</v>
      </c>
      <c r="FQ48" s="182">
        <v>44456</v>
      </c>
      <c r="FR48" s="183" t="s">
        <v>6383</v>
      </c>
      <c r="FS48" s="177">
        <v>0</v>
      </c>
      <c r="FT48" s="177" t="s">
        <v>14</v>
      </c>
      <c r="FU48" s="177" t="s">
        <v>14</v>
      </c>
      <c r="FV48" s="177" t="s">
        <v>14</v>
      </c>
      <c r="FW48" s="177" t="s">
        <v>6359</v>
      </c>
      <c r="FX48" s="177" t="s">
        <v>14</v>
      </c>
      <c r="FY48" s="174">
        <v>44456</v>
      </c>
      <c r="FZ48" s="184" t="s">
        <v>6531</v>
      </c>
      <c r="GA48" s="184">
        <v>1</v>
      </c>
      <c r="GB48" s="184" t="s">
        <v>3571</v>
      </c>
      <c r="GC48" s="184" t="s">
        <v>21</v>
      </c>
      <c r="GD48" s="184">
        <v>2</v>
      </c>
      <c r="GE48" s="184" t="s">
        <v>14</v>
      </c>
      <c r="GF48" s="184" t="s">
        <v>14</v>
      </c>
      <c r="GG48" s="185">
        <v>44459</v>
      </c>
      <c r="GH48" s="183" t="s">
        <v>6537</v>
      </c>
      <c r="GI48" s="177">
        <v>0</v>
      </c>
      <c r="GJ48" s="177" t="s">
        <v>3571</v>
      </c>
      <c r="GK48" s="177" t="s">
        <v>21</v>
      </c>
      <c r="GL48" s="177">
        <v>2</v>
      </c>
      <c r="GM48" s="177" t="s">
        <v>14</v>
      </c>
      <c r="GN48" s="177" t="s">
        <v>14</v>
      </c>
      <c r="GO48" s="174">
        <v>44459</v>
      </c>
      <c r="GP48" s="184" t="s">
        <v>6532</v>
      </c>
      <c r="GQ48" s="184">
        <v>1</v>
      </c>
      <c r="GR48" s="184" t="s">
        <v>3571</v>
      </c>
      <c r="GS48" s="184" t="s">
        <v>21</v>
      </c>
      <c r="GT48" s="184">
        <v>2</v>
      </c>
      <c r="GU48" s="184" t="s">
        <v>14</v>
      </c>
      <c r="GV48" s="184" t="s">
        <v>14</v>
      </c>
      <c r="GW48" s="185">
        <v>44459</v>
      </c>
      <c r="GX48" s="183" t="s">
        <v>6547</v>
      </c>
      <c r="GY48" s="177">
        <v>1</v>
      </c>
      <c r="GZ48" s="177" t="s">
        <v>3571</v>
      </c>
      <c r="HA48" s="177" t="s">
        <v>21</v>
      </c>
      <c r="HB48" s="177">
        <v>2</v>
      </c>
      <c r="HC48" s="177" t="s">
        <v>14</v>
      </c>
      <c r="HD48" s="177" t="s">
        <v>14</v>
      </c>
      <c r="HE48" s="174">
        <v>44460</v>
      </c>
      <c r="HF48" s="184" t="s">
        <v>6530</v>
      </c>
      <c r="HG48" s="184">
        <v>0</v>
      </c>
      <c r="HH48" s="184" t="s">
        <v>3571</v>
      </c>
      <c r="HI48" s="184" t="s">
        <v>21</v>
      </c>
      <c r="HJ48" s="184">
        <v>2</v>
      </c>
      <c r="HK48" s="184" t="s">
        <v>14</v>
      </c>
      <c r="HL48" s="184" t="s">
        <v>14</v>
      </c>
      <c r="HM48" s="185">
        <v>44459</v>
      </c>
      <c r="HN48" s="183" t="s">
        <v>6536</v>
      </c>
      <c r="HO48" s="177">
        <v>1</v>
      </c>
      <c r="HP48" s="177" t="s">
        <v>3571</v>
      </c>
      <c r="HQ48" s="177" t="s">
        <v>21</v>
      </c>
      <c r="HR48" s="177">
        <v>2</v>
      </c>
      <c r="HS48" s="177" t="s">
        <v>14</v>
      </c>
      <c r="HT48" s="177" t="s">
        <v>14</v>
      </c>
      <c r="HU48" s="174">
        <v>44459</v>
      </c>
      <c r="HV48" s="184" t="s">
        <v>6533</v>
      </c>
      <c r="HW48" s="184">
        <v>1</v>
      </c>
      <c r="HX48" s="184" t="s">
        <v>3571</v>
      </c>
      <c r="HY48" s="184" t="s">
        <v>21</v>
      </c>
      <c r="HZ48" s="184">
        <v>2</v>
      </c>
      <c r="IA48" s="184" t="s">
        <v>14</v>
      </c>
      <c r="IB48" s="184" t="s">
        <v>14</v>
      </c>
      <c r="IC48" s="185">
        <v>44459</v>
      </c>
      <c r="ID48" s="183" t="s">
        <v>6535</v>
      </c>
      <c r="IE48" s="177">
        <v>1</v>
      </c>
      <c r="IF48" s="177" t="s">
        <v>3571</v>
      </c>
      <c r="IG48" s="177" t="s">
        <v>21</v>
      </c>
      <c r="IH48" s="177">
        <v>2</v>
      </c>
      <c r="II48" s="177" t="s">
        <v>14</v>
      </c>
      <c r="IJ48" s="177" t="s">
        <v>14</v>
      </c>
      <c r="IK48" s="174">
        <v>44459</v>
      </c>
      <c r="IL48" s="184" t="s">
        <v>6534</v>
      </c>
      <c r="IM48" s="184">
        <v>0</v>
      </c>
      <c r="IN48" s="184" t="s">
        <v>3571</v>
      </c>
      <c r="IO48" s="184" t="s">
        <v>21</v>
      </c>
      <c r="IP48" s="184">
        <v>2</v>
      </c>
      <c r="IQ48" s="184" t="s">
        <v>14</v>
      </c>
      <c r="IR48" s="184" t="s">
        <v>14</v>
      </c>
      <c r="IS48" s="185">
        <v>44459</v>
      </c>
    </row>
    <row r="49" spans="1:253" s="179" customFormat="1" ht="12.75" customHeight="1" x14ac:dyDescent="0.25">
      <c r="A49" s="179" t="s">
        <v>624</v>
      </c>
      <c r="B49" s="179" t="s">
        <v>7471</v>
      </c>
      <c r="C49" s="179" t="s">
        <v>625</v>
      </c>
      <c r="D49" s="179" t="s">
        <v>626</v>
      </c>
      <c r="E49" s="179" t="s">
        <v>7039</v>
      </c>
      <c r="F49" s="179" t="s">
        <v>6384</v>
      </c>
      <c r="G49" s="172">
        <v>54297000</v>
      </c>
      <c r="H49" s="173" t="s">
        <v>6339</v>
      </c>
      <c r="I49" s="173" t="s">
        <v>21</v>
      </c>
      <c r="J49" s="173">
        <v>2</v>
      </c>
      <c r="K49" s="173" t="s">
        <v>6341</v>
      </c>
      <c r="L49" s="173" t="s">
        <v>6340</v>
      </c>
      <c r="M49" s="174">
        <v>44456</v>
      </c>
      <c r="N49" s="183" t="s">
        <v>6388</v>
      </c>
      <c r="O49" s="175">
        <v>38244</v>
      </c>
      <c r="P49" s="175" t="s">
        <v>6385</v>
      </c>
      <c r="Q49" s="175" t="s">
        <v>21</v>
      </c>
      <c r="R49" s="175">
        <v>2</v>
      </c>
      <c r="S49" s="175" t="s">
        <v>6387</v>
      </c>
      <c r="T49" s="175" t="s">
        <v>6386</v>
      </c>
      <c r="U49" s="176">
        <v>44456</v>
      </c>
      <c r="V49" s="183" t="s">
        <v>6392</v>
      </c>
      <c r="W49" s="173">
        <v>1085000</v>
      </c>
      <c r="X49" s="173" t="s">
        <v>6389</v>
      </c>
      <c r="Y49" s="173" t="s">
        <v>21</v>
      </c>
      <c r="Z49" s="173">
        <v>2</v>
      </c>
      <c r="AA49" s="173" t="s">
        <v>6391</v>
      </c>
      <c r="AB49" s="173" t="s">
        <v>6390</v>
      </c>
      <c r="AC49" s="174">
        <v>44456</v>
      </c>
      <c r="AD49" s="183" t="s">
        <v>6394</v>
      </c>
      <c r="AE49" s="181">
        <v>526000</v>
      </c>
      <c r="AF49" s="181" t="s">
        <v>6355</v>
      </c>
      <c r="AG49" s="181" t="s">
        <v>21</v>
      </c>
      <c r="AH49" s="181">
        <v>2</v>
      </c>
      <c r="AI49" s="181" t="s">
        <v>6393</v>
      </c>
      <c r="AJ49" s="181" t="s">
        <v>6356</v>
      </c>
      <c r="AK49" s="182">
        <v>44456</v>
      </c>
      <c r="AL49" s="183" t="s">
        <v>6395</v>
      </c>
      <c r="AM49" s="173">
        <v>526000</v>
      </c>
      <c r="AN49" s="173" t="s">
        <v>6355</v>
      </c>
      <c r="AO49" s="173" t="s">
        <v>21</v>
      </c>
      <c r="AP49" s="173">
        <v>2</v>
      </c>
      <c r="AQ49" s="173" t="s">
        <v>6393</v>
      </c>
      <c r="AR49" s="173" t="s">
        <v>6356</v>
      </c>
      <c r="AS49" s="174">
        <v>44456</v>
      </c>
      <c r="AT49" s="184" t="s">
        <v>6396</v>
      </c>
      <c r="AU49" s="181">
        <v>0</v>
      </c>
      <c r="AV49" s="181" t="s">
        <v>14</v>
      </c>
      <c r="AW49" s="181" t="s">
        <v>14</v>
      </c>
      <c r="AX49" s="181" t="s">
        <v>14</v>
      </c>
      <c r="AY49" s="181" t="s">
        <v>6359</v>
      </c>
      <c r="AZ49" s="181" t="s">
        <v>14</v>
      </c>
      <c r="BA49" s="182">
        <v>44456</v>
      </c>
      <c r="BB49" s="183" t="s">
        <v>6397</v>
      </c>
      <c r="BC49" s="173">
        <v>0</v>
      </c>
      <c r="BD49" s="173" t="s">
        <v>14</v>
      </c>
      <c r="BE49" s="173" t="s">
        <v>14</v>
      </c>
      <c r="BF49" s="173" t="s">
        <v>14</v>
      </c>
      <c r="BG49" s="173" t="s">
        <v>6359</v>
      </c>
      <c r="BH49" s="173" t="s">
        <v>14</v>
      </c>
      <c r="BI49" s="174">
        <v>44456</v>
      </c>
      <c r="BJ49" s="184" t="s">
        <v>6398</v>
      </c>
      <c r="BK49" s="184">
        <v>0</v>
      </c>
      <c r="BL49" s="184" t="s">
        <v>14</v>
      </c>
      <c r="BM49" s="184" t="s">
        <v>14</v>
      </c>
      <c r="BN49" s="184" t="s">
        <v>14</v>
      </c>
      <c r="BO49" s="184" t="s">
        <v>6359</v>
      </c>
      <c r="BP49" s="181" t="s">
        <v>14</v>
      </c>
      <c r="BQ49" s="185">
        <v>44456</v>
      </c>
      <c r="BR49" s="183" t="s">
        <v>6399</v>
      </c>
      <c r="BS49" s="177">
        <v>0</v>
      </c>
      <c r="BT49" s="177" t="s">
        <v>14</v>
      </c>
      <c r="BU49" s="177" t="s">
        <v>14</v>
      </c>
      <c r="BV49" s="177" t="s">
        <v>14</v>
      </c>
      <c r="BW49" s="177" t="s">
        <v>6359</v>
      </c>
      <c r="BX49" s="177" t="s">
        <v>14</v>
      </c>
      <c r="BY49" s="174">
        <v>44456</v>
      </c>
      <c r="BZ49" s="184" t="s">
        <v>6400</v>
      </c>
      <c r="CA49" s="184">
        <v>0</v>
      </c>
      <c r="CB49" s="184" t="s">
        <v>14</v>
      </c>
      <c r="CC49" s="184" t="s">
        <v>14</v>
      </c>
      <c r="CD49" s="184" t="s">
        <v>14</v>
      </c>
      <c r="CE49" s="184" t="s">
        <v>6359</v>
      </c>
      <c r="CF49" s="184" t="s">
        <v>14</v>
      </c>
      <c r="CG49" s="185">
        <v>44456</v>
      </c>
      <c r="CH49" s="183" t="s">
        <v>7824</v>
      </c>
      <c r="CI49" s="184" t="e">
        <v>#N/A</v>
      </c>
      <c r="CJ49" s="184" t="e">
        <v>#N/A</v>
      </c>
      <c r="CK49" s="184" t="e">
        <v>#N/A</v>
      </c>
      <c r="CL49" s="184" t="e">
        <v>#N/A</v>
      </c>
      <c r="CM49" s="184" t="e">
        <v>#N/A</v>
      </c>
      <c r="CN49" s="184" t="e">
        <v>#N/A</v>
      </c>
      <c r="CO49" s="186" t="e">
        <v>#N/A</v>
      </c>
      <c r="CP49" s="184" t="s">
        <v>6401</v>
      </c>
      <c r="CQ49" s="177">
        <v>0</v>
      </c>
      <c r="CR49" s="177" t="s">
        <v>14</v>
      </c>
      <c r="CS49" s="177" t="s">
        <v>14</v>
      </c>
      <c r="CT49" s="177" t="s">
        <v>14</v>
      </c>
      <c r="CU49" s="177" t="s">
        <v>6359</v>
      </c>
      <c r="CV49" s="177" t="s">
        <v>14</v>
      </c>
      <c r="CW49" s="174">
        <v>44456</v>
      </c>
      <c r="CX49" s="184" t="s">
        <v>6402</v>
      </c>
      <c r="CY49" s="181">
        <v>526000</v>
      </c>
      <c r="CZ49" s="181" t="s">
        <v>6355</v>
      </c>
      <c r="DA49" s="181" t="s">
        <v>21</v>
      </c>
      <c r="DB49" s="181">
        <v>2</v>
      </c>
      <c r="DC49" s="181" t="s">
        <v>6403</v>
      </c>
      <c r="DD49" s="181" t="s">
        <v>6356</v>
      </c>
      <c r="DE49" s="187">
        <v>44456</v>
      </c>
      <c r="DF49" s="183" t="s">
        <v>6404</v>
      </c>
      <c r="DG49" s="173">
        <v>559000</v>
      </c>
      <c r="DH49" s="177" t="s">
        <v>6389</v>
      </c>
      <c r="DI49" s="177" t="s">
        <v>21</v>
      </c>
      <c r="DJ49" s="177">
        <v>2</v>
      </c>
      <c r="DK49" s="177" t="s">
        <v>6403</v>
      </c>
      <c r="DL49" s="177" t="s">
        <v>6390</v>
      </c>
      <c r="DM49" s="174">
        <v>44456</v>
      </c>
      <c r="DN49" s="184" t="s">
        <v>6405</v>
      </c>
      <c r="DO49" s="181">
        <v>0</v>
      </c>
      <c r="DP49" s="184" t="s">
        <v>6389</v>
      </c>
      <c r="DQ49" s="184" t="s">
        <v>21</v>
      </c>
      <c r="DR49" s="184">
        <v>2</v>
      </c>
      <c r="DS49" s="184" t="s">
        <v>6403</v>
      </c>
      <c r="DT49" s="184" t="s">
        <v>6390</v>
      </c>
      <c r="DU49" s="185">
        <v>44456</v>
      </c>
      <c r="DV49" s="183" t="s">
        <v>6406</v>
      </c>
      <c r="DW49" s="173">
        <v>526000</v>
      </c>
      <c r="DX49" s="177" t="s">
        <v>6355</v>
      </c>
      <c r="DY49" s="177" t="s">
        <v>21</v>
      </c>
      <c r="DZ49" s="177">
        <v>2</v>
      </c>
      <c r="EA49" s="177" t="s">
        <v>6403</v>
      </c>
      <c r="EB49" s="177" t="s">
        <v>6356</v>
      </c>
      <c r="EC49" s="174">
        <v>44456</v>
      </c>
      <c r="ED49" s="184" t="s">
        <v>6407</v>
      </c>
      <c r="EE49" s="181">
        <v>0</v>
      </c>
      <c r="EF49" s="184" t="s">
        <v>2637</v>
      </c>
      <c r="EG49" s="184" t="s">
        <v>59</v>
      </c>
      <c r="EH49" s="184">
        <v>3</v>
      </c>
      <c r="EI49" s="184" t="s">
        <v>6403</v>
      </c>
      <c r="EJ49" s="184" t="s">
        <v>14</v>
      </c>
      <c r="EK49" s="185">
        <v>44456</v>
      </c>
      <c r="EL49" s="183" t="s">
        <v>6413</v>
      </c>
      <c r="EM49" s="173">
        <v>0</v>
      </c>
      <c r="EN49" s="177" t="s">
        <v>14</v>
      </c>
      <c r="EO49" s="177" t="s">
        <v>59</v>
      </c>
      <c r="EP49" s="177">
        <v>3</v>
      </c>
      <c r="EQ49" s="177" t="s">
        <v>6403</v>
      </c>
      <c r="ER49" s="177" t="s">
        <v>14</v>
      </c>
      <c r="ES49" s="174">
        <v>44456</v>
      </c>
      <c r="ET49" s="184" t="s">
        <v>6412</v>
      </c>
      <c r="EU49" s="184">
        <v>0</v>
      </c>
      <c r="EV49" s="184" t="s">
        <v>14</v>
      </c>
      <c r="EW49" s="184" t="s">
        <v>59</v>
      </c>
      <c r="EX49" s="184">
        <v>3</v>
      </c>
      <c r="EY49" s="184" t="s">
        <v>6359</v>
      </c>
      <c r="EZ49" s="184" t="s">
        <v>14</v>
      </c>
      <c r="FA49" s="185">
        <v>44456</v>
      </c>
      <c r="FB49" s="183" t="s">
        <v>6411</v>
      </c>
      <c r="FC49" s="177">
        <v>2</v>
      </c>
      <c r="FD49" s="177" t="s">
        <v>14</v>
      </c>
      <c r="FE49" s="177" t="s">
        <v>21</v>
      </c>
      <c r="FF49" s="177">
        <v>2</v>
      </c>
      <c r="FG49" s="177" t="s">
        <v>6380</v>
      </c>
      <c r="FH49" s="177" t="s">
        <v>14</v>
      </c>
      <c r="FI49" s="174">
        <v>44456</v>
      </c>
      <c r="FJ49" s="183" t="s">
        <v>6477</v>
      </c>
      <c r="FK49" s="184">
        <v>0</v>
      </c>
      <c r="FL49" s="184" t="s">
        <v>14</v>
      </c>
      <c r="FM49" s="184" t="s">
        <v>14</v>
      </c>
      <c r="FN49" s="184" t="s">
        <v>14</v>
      </c>
      <c r="FO49" s="184" t="s">
        <v>6359</v>
      </c>
      <c r="FP49" s="181" t="s">
        <v>14</v>
      </c>
      <c r="FQ49" s="182">
        <v>44456</v>
      </c>
      <c r="FR49" s="183" t="s">
        <v>627</v>
      </c>
      <c r="FS49" s="177" t="s">
        <v>14</v>
      </c>
      <c r="FT49" s="177">
        <v>0</v>
      </c>
      <c r="FU49" s="177" t="s">
        <v>14</v>
      </c>
      <c r="FV49" s="177" t="s">
        <v>14</v>
      </c>
      <c r="FW49" s="177" t="s">
        <v>15</v>
      </c>
      <c r="FX49" s="177">
        <v>0</v>
      </c>
      <c r="FY49" s="174">
        <v>43511</v>
      </c>
      <c r="FZ49" s="184" t="s">
        <v>4219</v>
      </c>
      <c r="GA49" s="184">
        <v>1</v>
      </c>
      <c r="GB49" s="184" t="s">
        <v>3571</v>
      </c>
      <c r="GC49" s="184" t="s">
        <v>21</v>
      </c>
      <c r="GD49" s="184">
        <v>2</v>
      </c>
      <c r="GE49" s="184" t="s">
        <v>14</v>
      </c>
      <c r="GF49" s="184" t="s">
        <v>14</v>
      </c>
      <c r="GG49" s="185">
        <v>44356</v>
      </c>
      <c r="GH49" s="183" t="s">
        <v>4224</v>
      </c>
      <c r="GI49" s="177">
        <v>0</v>
      </c>
      <c r="GJ49" s="177" t="s">
        <v>3571</v>
      </c>
      <c r="GK49" s="177" t="s">
        <v>21</v>
      </c>
      <c r="GL49" s="177">
        <v>2</v>
      </c>
      <c r="GM49" s="177" t="s">
        <v>14</v>
      </c>
      <c r="GN49" s="177" t="s">
        <v>14</v>
      </c>
      <c r="GO49" s="174">
        <v>44356</v>
      </c>
      <c r="GP49" s="184" t="s">
        <v>4220</v>
      </c>
      <c r="GQ49" s="184">
        <v>1</v>
      </c>
      <c r="GR49" s="184" t="s">
        <v>3571</v>
      </c>
      <c r="GS49" s="184" t="s">
        <v>21</v>
      </c>
      <c r="GT49" s="184">
        <v>2</v>
      </c>
      <c r="GU49" s="184" t="s">
        <v>14</v>
      </c>
      <c r="GV49" s="184" t="s">
        <v>14</v>
      </c>
      <c r="GW49" s="185">
        <v>44356</v>
      </c>
      <c r="GX49" s="183" t="s">
        <v>6549</v>
      </c>
      <c r="GY49" s="177">
        <v>1</v>
      </c>
      <c r="GZ49" s="177" t="s">
        <v>3571</v>
      </c>
      <c r="HA49" s="177" t="s">
        <v>21</v>
      </c>
      <c r="HB49" s="177">
        <v>2</v>
      </c>
      <c r="HC49" s="177" t="s">
        <v>14</v>
      </c>
      <c r="HD49" s="177" t="s">
        <v>14</v>
      </c>
      <c r="HE49" s="174">
        <v>44460</v>
      </c>
      <c r="HF49" s="184" t="s">
        <v>4218</v>
      </c>
      <c r="HG49" s="184">
        <v>0</v>
      </c>
      <c r="HH49" s="184" t="s">
        <v>3571</v>
      </c>
      <c r="HI49" s="184" t="s">
        <v>21</v>
      </c>
      <c r="HJ49" s="184">
        <v>2</v>
      </c>
      <c r="HK49" s="184" t="s">
        <v>14</v>
      </c>
      <c r="HL49" s="184" t="s">
        <v>14</v>
      </c>
      <c r="HM49" s="185">
        <v>44356</v>
      </c>
      <c r="HN49" s="183" t="s">
        <v>4223</v>
      </c>
      <c r="HO49" s="177">
        <v>1</v>
      </c>
      <c r="HP49" s="177" t="s">
        <v>3571</v>
      </c>
      <c r="HQ49" s="177" t="s">
        <v>21</v>
      </c>
      <c r="HR49" s="177">
        <v>2</v>
      </c>
      <c r="HS49" s="177" t="s">
        <v>14</v>
      </c>
      <c r="HT49" s="177" t="s">
        <v>14</v>
      </c>
      <c r="HU49" s="174">
        <v>44356</v>
      </c>
      <c r="HV49" s="184" t="s">
        <v>4221</v>
      </c>
      <c r="HW49" s="184">
        <v>0</v>
      </c>
      <c r="HX49" s="184" t="s">
        <v>3571</v>
      </c>
      <c r="HY49" s="184" t="s">
        <v>21</v>
      </c>
      <c r="HZ49" s="184">
        <v>2</v>
      </c>
      <c r="IA49" s="184" t="s">
        <v>14</v>
      </c>
      <c r="IB49" s="184" t="s">
        <v>14</v>
      </c>
      <c r="IC49" s="185">
        <v>44356</v>
      </c>
      <c r="ID49" s="183" t="s">
        <v>4222</v>
      </c>
      <c r="IE49" s="177">
        <v>1</v>
      </c>
      <c r="IF49" s="177" t="s">
        <v>3571</v>
      </c>
      <c r="IG49" s="177" t="s">
        <v>21</v>
      </c>
      <c r="IH49" s="177">
        <v>2</v>
      </c>
      <c r="II49" s="177" t="s">
        <v>14</v>
      </c>
      <c r="IJ49" s="177" t="s">
        <v>14</v>
      </c>
      <c r="IK49" s="174">
        <v>44356</v>
      </c>
      <c r="IL49" s="184" t="s">
        <v>6548</v>
      </c>
      <c r="IM49" s="184">
        <v>0</v>
      </c>
      <c r="IN49" s="184" t="s">
        <v>3571</v>
      </c>
      <c r="IO49" s="184" t="s">
        <v>21</v>
      </c>
      <c r="IP49" s="184">
        <v>2</v>
      </c>
      <c r="IQ49" s="184" t="s">
        <v>14</v>
      </c>
      <c r="IR49" s="184" t="s">
        <v>14</v>
      </c>
      <c r="IS49" s="185">
        <v>44460</v>
      </c>
    </row>
    <row r="50" spans="1:253" s="179" customFormat="1" ht="12.75" customHeight="1" x14ac:dyDescent="0.25">
      <c r="A50" s="179" t="s">
        <v>6408</v>
      </c>
      <c r="B50" s="179" t="s">
        <v>7499</v>
      </c>
      <c r="C50" s="179" t="s">
        <v>6409</v>
      </c>
      <c r="D50" s="179" t="s">
        <v>626</v>
      </c>
      <c r="E50" s="179" t="s">
        <v>7039</v>
      </c>
      <c r="F50" s="179" t="s">
        <v>6410</v>
      </c>
      <c r="G50" s="172">
        <v>54297000</v>
      </c>
      <c r="H50" s="173" t="s">
        <v>6339</v>
      </c>
      <c r="I50" s="173" t="s">
        <v>21</v>
      </c>
      <c r="J50" s="173">
        <v>2</v>
      </c>
      <c r="K50" s="173" t="s">
        <v>6341</v>
      </c>
      <c r="L50" s="173" t="s">
        <v>6340</v>
      </c>
      <c r="M50" s="174">
        <v>44456</v>
      </c>
      <c r="N50" s="183" t="s">
        <v>6414</v>
      </c>
      <c r="O50" s="175">
        <v>519240</v>
      </c>
      <c r="P50" s="175" t="s">
        <v>6343</v>
      </c>
      <c r="Q50" s="175" t="s">
        <v>21</v>
      </c>
      <c r="R50" s="175">
        <v>2</v>
      </c>
      <c r="S50" s="175" t="s">
        <v>6345</v>
      </c>
      <c r="T50" s="175" t="s">
        <v>6344</v>
      </c>
      <c r="U50" s="176">
        <v>44456</v>
      </c>
      <c r="V50" s="183" t="s">
        <v>6415</v>
      </c>
      <c r="W50" s="173">
        <v>16810000</v>
      </c>
      <c r="X50" s="173" t="s">
        <v>6347</v>
      </c>
      <c r="Y50" s="173" t="s">
        <v>21</v>
      </c>
      <c r="Z50" s="173">
        <v>2</v>
      </c>
      <c r="AA50" s="173" t="s">
        <v>6349</v>
      </c>
      <c r="AB50" s="173" t="s">
        <v>6348</v>
      </c>
      <c r="AC50" s="174">
        <v>44456</v>
      </c>
      <c r="AD50" s="183" t="s">
        <v>6419</v>
      </c>
      <c r="AE50" s="181">
        <v>2148000</v>
      </c>
      <c r="AF50" s="181" t="s">
        <v>6416</v>
      </c>
      <c r="AG50" s="181" t="s">
        <v>21</v>
      </c>
      <c r="AH50" s="181">
        <v>2</v>
      </c>
      <c r="AI50" s="181" t="s">
        <v>6418</v>
      </c>
      <c r="AJ50" s="181" t="s">
        <v>6417</v>
      </c>
      <c r="AK50" s="182">
        <v>44456</v>
      </c>
      <c r="AL50" s="183" t="s">
        <v>6420</v>
      </c>
      <c r="AM50" s="173">
        <v>0</v>
      </c>
      <c r="AN50" s="173" t="s">
        <v>14</v>
      </c>
      <c r="AO50" s="173" t="s">
        <v>14</v>
      </c>
      <c r="AP50" s="173" t="s">
        <v>14</v>
      </c>
      <c r="AQ50" s="173" t="s">
        <v>6359</v>
      </c>
      <c r="AR50" s="173" t="s">
        <v>14</v>
      </c>
      <c r="AS50" s="174">
        <v>44456</v>
      </c>
      <c r="AT50" s="184" t="s">
        <v>6421</v>
      </c>
      <c r="AU50" s="181">
        <v>0</v>
      </c>
      <c r="AV50" s="181" t="s">
        <v>14</v>
      </c>
      <c r="AW50" s="181" t="s">
        <v>14</v>
      </c>
      <c r="AX50" s="181" t="s">
        <v>14</v>
      </c>
      <c r="AY50" s="181" t="s">
        <v>6359</v>
      </c>
      <c r="AZ50" s="181" t="s">
        <v>14</v>
      </c>
      <c r="BA50" s="182">
        <v>44456</v>
      </c>
      <c r="BB50" s="183" t="s">
        <v>6422</v>
      </c>
      <c r="BC50" s="173">
        <v>628844</v>
      </c>
      <c r="BD50" s="173" t="s">
        <v>6361</v>
      </c>
      <c r="BE50" s="173" t="s">
        <v>21</v>
      </c>
      <c r="BF50" s="173">
        <v>2</v>
      </c>
      <c r="BG50" s="173" t="s">
        <v>6363</v>
      </c>
      <c r="BH50" s="173" t="s">
        <v>6362</v>
      </c>
      <c r="BI50" s="174">
        <v>44456</v>
      </c>
      <c r="BJ50" s="184" t="s">
        <v>6423</v>
      </c>
      <c r="BK50" s="184">
        <v>0</v>
      </c>
      <c r="BL50" s="184" t="s">
        <v>14</v>
      </c>
      <c r="BM50" s="184" t="s">
        <v>59</v>
      </c>
      <c r="BN50" s="184">
        <v>3</v>
      </c>
      <c r="BO50" s="184" t="s">
        <v>6359</v>
      </c>
      <c r="BP50" s="181" t="s">
        <v>14</v>
      </c>
      <c r="BQ50" s="185">
        <v>44456</v>
      </c>
      <c r="BR50" s="183" t="s">
        <v>6424</v>
      </c>
      <c r="BS50" s="177">
        <v>0</v>
      </c>
      <c r="BT50" s="177" t="s">
        <v>14</v>
      </c>
      <c r="BU50" s="177" t="s">
        <v>14</v>
      </c>
      <c r="BV50" s="177" t="s">
        <v>14</v>
      </c>
      <c r="BW50" s="177" t="s">
        <v>6359</v>
      </c>
      <c r="BX50" s="177" t="s">
        <v>14</v>
      </c>
      <c r="BY50" s="174">
        <v>44456</v>
      </c>
      <c r="BZ50" s="184" t="s">
        <v>6425</v>
      </c>
      <c r="CA50" s="184">
        <v>0</v>
      </c>
      <c r="CB50" s="184" t="s">
        <v>14</v>
      </c>
      <c r="CC50" s="184" t="s">
        <v>14</v>
      </c>
      <c r="CD50" s="184" t="s">
        <v>14</v>
      </c>
      <c r="CE50" s="184" t="s">
        <v>6359</v>
      </c>
      <c r="CF50" s="184" t="s">
        <v>14</v>
      </c>
      <c r="CG50" s="185">
        <v>44456</v>
      </c>
      <c r="CH50" s="183" t="s">
        <v>7825</v>
      </c>
      <c r="CI50" s="184" t="e">
        <v>#N/A</v>
      </c>
      <c r="CJ50" s="184" t="e">
        <v>#N/A</v>
      </c>
      <c r="CK50" s="184" t="e">
        <v>#N/A</v>
      </c>
      <c r="CL50" s="184" t="e">
        <v>#N/A</v>
      </c>
      <c r="CM50" s="184" t="e">
        <v>#N/A</v>
      </c>
      <c r="CN50" s="184" t="e">
        <v>#N/A</v>
      </c>
      <c r="CO50" s="186" t="e">
        <v>#N/A</v>
      </c>
      <c r="CP50" s="184" t="s">
        <v>6426</v>
      </c>
      <c r="CQ50" s="177">
        <v>0</v>
      </c>
      <c r="CR50" s="177" t="s">
        <v>14</v>
      </c>
      <c r="CS50" s="177" t="s">
        <v>14</v>
      </c>
      <c r="CT50" s="177" t="s">
        <v>14</v>
      </c>
      <c r="CU50" s="177" t="s">
        <v>6359</v>
      </c>
      <c r="CV50" s="177" t="s">
        <v>14</v>
      </c>
      <c r="CW50" s="174">
        <v>44456</v>
      </c>
      <c r="CX50" s="184" t="s">
        <v>6427</v>
      </c>
      <c r="CY50" s="181">
        <v>2148000</v>
      </c>
      <c r="CZ50" s="181" t="s">
        <v>6416</v>
      </c>
      <c r="DA50" s="181" t="s">
        <v>21</v>
      </c>
      <c r="DB50" s="181">
        <v>2</v>
      </c>
      <c r="DC50" s="181" t="s">
        <v>6428</v>
      </c>
      <c r="DD50" s="181" t="s">
        <v>6417</v>
      </c>
      <c r="DE50" s="187">
        <v>44456</v>
      </c>
      <c r="DF50" s="183" t="s">
        <v>6429</v>
      </c>
      <c r="DG50" s="173">
        <v>14662000</v>
      </c>
      <c r="DH50" s="177" t="s">
        <v>6370</v>
      </c>
      <c r="DI50" s="177" t="s">
        <v>21</v>
      </c>
      <c r="DJ50" s="177">
        <v>2</v>
      </c>
      <c r="DK50" s="177" t="s">
        <v>6428</v>
      </c>
      <c r="DL50" s="177" t="s">
        <v>6371</v>
      </c>
      <c r="DM50" s="174">
        <v>44456</v>
      </c>
      <c r="DN50" s="184" t="s">
        <v>6430</v>
      </c>
      <c r="DO50" s="181">
        <v>0</v>
      </c>
      <c r="DP50" s="184" t="s">
        <v>6416</v>
      </c>
      <c r="DQ50" s="184" t="s">
        <v>21</v>
      </c>
      <c r="DR50" s="184">
        <v>2</v>
      </c>
      <c r="DS50" s="184" t="s">
        <v>6428</v>
      </c>
      <c r="DT50" s="184" t="s">
        <v>6417</v>
      </c>
      <c r="DU50" s="185">
        <v>44456</v>
      </c>
      <c r="DV50" s="183" t="s">
        <v>6450</v>
      </c>
      <c r="DW50" s="173">
        <v>2148000</v>
      </c>
      <c r="DX50" s="177" t="s">
        <v>6416</v>
      </c>
      <c r="DY50" s="177" t="s">
        <v>21</v>
      </c>
      <c r="DZ50" s="177">
        <v>2</v>
      </c>
      <c r="EA50" s="177" t="s">
        <v>6428</v>
      </c>
      <c r="EB50" s="177" t="s">
        <v>6417</v>
      </c>
      <c r="EC50" s="174">
        <v>44456</v>
      </c>
      <c r="ED50" s="184" t="s">
        <v>6451</v>
      </c>
      <c r="EE50" s="181">
        <v>0</v>
      </c>
      <c r="EF50" s="184" t="s">
        <v>14</v>
      </c>
      <c r="EG50" s="184" t="s">
        <v>59</v>
      </c>
      <c r="EH50" s="184">
        <v>3</v>
      </c>
      <c r="EI50" s="184" t="s">
        <v>6428</v>
      </c>
      <c r="EJ50" s="184" t="s">
        <v>14</v>
      </c>
      <c r="EK50" s="185">
        <v>44456</v>
      </c>
      <c r="EL50" s="183" t="s">
        <v>6452</v>
      </c>
      <c r="EM50" s="173">
        <v>0</v>
      </c>
      <c r="EN50" s="177" t="s">
        <v>14</v>
      </c>
      <c r="EO50" s="177" t="s">
        <v>59</v>
      </c>
      <c r="EP50" s="177">
        <v>3</v>
      </c>
      <c r="EQ50" s="177" t="s">
        <v>6428</v>
      </c>
      <c r="ER50" s="177" t="s">
        <v>14</v>
      </c>
      <c r="ES50" s="174">
        <v>44456</v>
      </c>
      <c r="ET50" s="184" t="s">
        <v>6453</v>
      </c>
      <c r="EU50" s="184">
        <v>0</v>
      </c>
      <c r="EV50" s="184" t="s">
        <v>14</v>
      </c>
      <c r="EW50" s="184" t="s">
        <v>59</v>
      </c>
      <c r="EX50" s="184">
        <v>3</v>
      </c>
      <c r="EY50" s="184" t="s">
        <v>14</v>
      </c>
      <c r="EZ50" s="184" t="s">
        <v>14</v>
      </c>
      <c r="FA50" s="185">
        <v>44456</v>
      </c>
      <c r="FB50" s="183" t="s">
        <v>6455</v>
      </c>
      <c r="FC50" s="177">
        <v>2</v>
      </c>
      <c r="FD50" s="177" t="s">
        <v>14</v>
      </c>
      <c r="FE50" s="177" t="s">
        <v>14</v>
      </c>
      <c r="FF50" s="177" t="s">
        <v>14</v>
      </c>
      <c r="FG50" s="177" t="s">
        <v>6454</v>
      </c>
      <c r="FH50" s="177" t="s">
        <v>14</v>
      </c>
      <c r="FI50" s="174">
        <v>44456</v>
      </c>
      <c r="FJ50" s="183" t="s">
        <v>6478</v>
      </c>
      <c r="FK50" s="184">
        <v>0</v>
      </c>
      <c r="FL50" s="184" t="s">
        <v>14</v>
      </c>
      <c r="FM50" s="184" t="s">
        <v>14</v>
      </c>
      <c r="FN50" s="184" t="s">
        <v>14</v>
      </c>
      <c r="FO50" s="184" t="s">
        <v>6359</v>
      </c>
      <c r="FP50" s="181" t="s">
        <v>14</v>
      </c>
      <c r="FQ50" s="182">
        <v>44456</v>
      </c>
      <c r="FR50" s="183" t="s">
        <v>6479</v>
      </c>
      <c r="FS50" s="177">
        <v>0</v>
      </c>
      <c r="FT50" s="177" t="s">
        <v>14</v>
      </c>
      <c r="FU50" s="177" t="s">
        <v>14</v>
      </c>
      <c r="FV50" s="177" t="s">
        <v>14</v>
      </c>
      <c r="FW50" s="177" t="s">
        <v>6359</v>
      </c>
      <c r="FX50" s="177" t="s">
        <v>14</v>
      </c>
      <c r="FY50" s="174">
        <v>44456</v>
      </c>
      <c r="FZ50" s="184" t="s">
        <v>6539</v>
      </c>
      <c r="GA50" s="184">
        <v>1</v>
      </c>
      <c r="GB50" s="184" t="s">
        <v>3571</v>
      </c>
      <c r="GC50" s="184" t="s">
        <v>21</v>
      </c>
      <c r="GD50" s="184">
        <v>2</v>
      </c>
      <c r="GE50" s="184" t="s">
        <v>14</v>
      </c>
      <c r="GF50" s="184" t="s">
        <v>14</v>
      </c>
      <c r="GG50" s="185">
        <v>44459</v>
      </c>
      <c r="GH50" s="183" t="s">
        <v>6545</v>
      </c>
      <c r="GI50" s="177">
        <v>0</v>
      </c>
      <c r="GJ50" s="177" t="s">
        <v>3571</v>
      </c>
      <c r="GK50" s="177" t="s">
        <v>21</v>
      </c>
      <c r="GL50" s="177">
        <v>2</v>
      </c>
      <c r="GM50" s="177" t="s">
        <v>14</v>
      </c>
      <c r="GN50" s="177" t="s">
        <v>14</v>
      </c>
      <c r="GO50" s="174">
        <v>44459</v>
      </c>
      <c r="GP50" s="184" t="s">
        <v>6540</v>
      </c>
      <c r="GQ50" s="184">
        <v>0</v>
      </c>
      <c r="GR50" s="184" t="s">
        <v>3571</v>
      </c>
      <c r="GS50" s="184" t="s">
        <v>21</v>
      </c>
      <c r="GT50" s="184">
        <v>2</v>
      </c>
      <c r="GU50" s="184" t="s">
        <v>14</v>
      </c>
      <c r="GV50" s="184" t="s">
        <v>14</v>
      </c>
      <c r="GW50" s="185">
        <v>44459</v>
      </c>
      <c r="GX50" s="183" t="s">
        <v>6546</v>
      </c>
      <c r="GY50" s="177">
        <v>1</v>
      </c>
      <c r="GZ50" s="177" t="s">
        <v>3571</v>
      </c>
      <c r="HA50" s="177" t="s">
        <v>21</v>
      </c>
      <c r="HB50" s="177">
        <v>2</v>
      </c>
      <c r="HC50" s="177" t="s">
        <v>14</v>
      </c>
      <c r="HD50" s="177" t="s">
        <v>14</v>
      </c>
      <c r="HE50" s="174">
        <v>44459</v>
      </c>
      <c r="HF50" s="184" t="s">
        <v>6538</v>
      </c>
      <c r="HG50" s="184">
        <v>0</v>
      </c>
      <c r="HH50" s="184" t="s">
        <v>3571</v>
      </c>
      <c r="HI50" s="184" t="s">
        <v>21</v>
      </c>
      <c r="HJ50" s="184">
        <v>2</v>
      </c>
      <c r="HK50" s="184" t="s">
        <v>14</v>
      </c>
      <c r="HL50" s="184" t="s">
        <v>14</v>
      </c>
      <c r="HM50" s="185">
        <v>44459</v>
      </c>
      <c r="HN50" s="183" t="s">
        <v>6544</v>
      </c>
      <c r="HO50" s="177">
        <v>0</v>
      </c>
      <c r="HP50" s="177" t="s">
        <v>3571</v>
      </c>
      <c r="HQ50" s="177" t="s">
        <v>21</v>
      </c>
      <c r="HR50" s="177">
        <v>2</v>
      </c>
      <c r="HS50" s="177" t="s">
        <v>14</v>
      </c>
      <c r="HT50" s="177" t="s">
        <v>14</v>
      </c>
      <c r="HU50" s="174">
        <v>44459</v>
      </c>
      <c r="HV50" s="184" t="s">
        <v>6541</v>
      </c>
      <c r="HW50" s="184">
        <v>1</v>
      </c>
      <c r="HX50" s="184" t="s">
        <v>3571</v>
      </c>
      <c r="HY50" s="184" t="s">
        <v>21</v>
      </c>
      <c r="HZ50" s="184">
        <v>2</v>
      </c>
      <c r="IA50" s="184" t="s">
        <v>14</v>
      </c>
      <c r="IB50" s="184" t="s">
        <v>14</v>
      </c>
      <c r="IC50" s="185">
        <v>44459</v>
      </c>
      <c r="ID50" s="183" t="s">
        <v>6543</v>
      </c>
      <c r="IE50" s="177">
        <v>1</v>
      </c>
      <c r="IF50" s="177" t="s">
        <v>3571</v>
      </c>
      <c r="IG50" s="177" t="s">
        <v>21</v>
      </c>
      <c r="IH50" s="177">
        <v>2</v>
      </c>
      <c r="II50" s="177" t="s">
        <v>14</v>
      </c>
      <c r="IJ50" s="177" t="s">
        <v>14</v>
      </c>
      <c r="IK50" s="174">
        <v>44459</v>
      </c>
      <c r="IL50" s="184" t="s">
        <v>6542</v>
      </c>
      <c r="IM50" s="184">
        <v>0</v>
      </c>
      <c r="IN50" s="184" t="s">
        <v>3571</v>
      </c>
      <c r="IO50" s="184" t="s">
        <v>21</v>
      </c>
      <c r="IP50" s="184">
        <v>2</v>
      </c>
      <c r="IQ50" s="184" t="s">
        <v>14</v>
      </c>
      <c r="IR50" s="184" t="s">
        <v>14</v>
      </c>
      <c r="IS50" s="185">
        <v>44459</v>
      </c>
    </row>
    <row r="51" spans="1:253" s="179" customFormat="1" ht="12.75" customHeight="1" x14ac:dyDescent="0.25">
      <c r="A51" s="179" t="s">
        <v>1923</v>
      </c>
      <c r="B51" s="179" t="s">
        <v>7471</v>
      </c>
      <c r="C51" s="179" t="s">
        <v>1924</v>
      </c>
      <c r="D51" s="179" t="s">
        <v>1886</v>
      </c>
      <c r="E51" s="179" t="s">
        <v>7054</v>
      </c>
      <c r="F51" s="179" t="s">
        <v>5525</v>
      </c>
      <c r="G51" s="172">
        <v>6825000</v>
      </c>
      <c r="H51" s="173" t="s">
        <v>5522</v>
      </c>
      <c r="I51" s="173" t="s">
        <v>21</v>
      </c>
      <c r="J51" s="173">
        <v>2</v>
      </c>
      <c r="K51" s="173" t="s">
        <v>5524</v>
      </c>
      <c r="L51" s="173" t="s">
        <v>5523</v>
      </c>
      <c r="M51" s="174">
        <v>44419</v>
      </c>
      <c r="N51" s="183" t="s">
        <v>5529</v>
      </c>
      <c r="O51" s="175">
        <v>10450</v>
      </c>
      <c r="P51" s="175" t="s">
        <v>5526</v>
      </c>
      <c r="Q51" s="175" t="s">
        <v>41</v>
      </c>
      <c r="R51" s="175">
        <v>1</v>
      </c>
      <c r="S51" s="175" t="s">
        <v>5528</v>
      </c>
      <c r="T51" s="175" t="s">
        <v>5527</v>
      </c>
      <c r="U51" s="176">
        <v>44419</v>
      </c>
      <c r="V51" s="183" t="s">
        <v>5532</v>
      </c>
      <c r="W51" s="173">
        <v>6825000</v>
      </c>
      <c r="X51" s="173" t="s">
        <v>5522</v>
      </c>
      <c r="Y51" s="173" t="s">
        <v>21</v>
      </c>
      <c r="Z51" s="173">
        <v>2</v>
      </c>
      <c r="AA51" s="173" t="s">
        <v>5531</v>
      </c>
      <c r="AB51" s="173" t="s">
        <v>5530</v>
      </c>
      <c r="AC51" s="174">
        <v>44419</v>
      </c>
      <c r="AD51" s="183" t="s">
        <v>5536</v>
      </c>
      <c r="AE51" s="181">
        <v>3428000</v>
      </c>
      <c r="AF51" s="181" t="s">
        <v>5533</v>
      </c>
      <c r="AG51" s="181" t="s">
        <v>59</v>
      </c>
      <c r="AH51" s="181">
        <v>3</v>
      </c>
      <c r="AI51" s="181" t="s">
        <v>5535</v>
      </c>
      <c r="AJ51" s="181" t="s">
        <v>5534</v>
      </c>
      <c r="AK51" s="182">
        <v>44419</v>
      </c>
      <c r="AL51" s="183" t="s">
        <v>6035</v>
      </c>
      <c r="AM51" s="173">
        <v>1528000</v>
      </c>
      <c r="AN51" s="173" t="s">
        <v>6032</v>
      </c>
      <c r="AO51" s="173" t="s">
        <v>59</v>
      </c>
      <c r="AP51" s="173">
        <v>3</v>
      </c>
      <c r="AQ51" s="173" t="s">
        <v>6034</v>
      </c>
      <c r="AR51" s="173" t="s">
        <v>6033</v>
      </c>
      <c r="AS51" s="174">
        <v>44454</v>
      </c>
      <c r="AT51" s="184" t="s">
        <v>1939</v>
      </c>
      <c r="AU51" s="181" t="s">
        <v>14</v>
      </c>
      <c r="AV51" s="181" t="s">
        <v>14</v>
      </c>
      <c r="AW51" s="181" t="s">
        <v>14</v>
      </c>
      <c r="AX51" s="181" t="s">
        <v>14</v>
      </c>
      <c r="AY51" s="181" t="s">
        <v>15</v>
      </c>
      <c r="AZ51" s="181" t="s">
        <v>14</v>
      </c>
      <c r="BA51" s="182">
        <v>43987</v>
      </c>
      <c r="BB51" s="183" t="s">
        <v>1938</v>
      </c>
      <c r="BC51" s="173">
        <v>0</v>
      </c>
      <c r="BD51" s="173" t="s">
        <v>1925</v>
      </c>
      <c r="BE51" s="173" t="s">
        <v>59</v>
      </c>
      <c r="BF51" s="173">
        <v>3</v>
      </c>
      <c r="BG51" s="173" t="s">
        <v>1937</v>
      </c>
      <c r="BH51" s="173" t="s">
        <v>712</v>
      </c>
      <c r="BI51" s="174">
        <v>43987</v>
      </c>
      <c r="BJ51" s="184" t="s">
        <v>2276</v>
      </c>
      <c r="BK51" s="184">
        <v>0</v>
      </c>
      <c r="BL51" s="184" t="s">
        <v>2274</v>
      </c>
      <c r="BM51" s="184" t="s">
        <v>59</v>
      </c>
      <c r="BN51" s="184">
        <v>3</v>
      </c>
      <c r="BO51" s="184" t="s">
        <v>2275</v>
      </c>
      <c r="BP51" s="181" t="s">
        <v>712</v>
      </c>
      <c r="BQ51" s="185">
        <v>44132</v>
      </c>
      <c r="BR51" s="183" t="s">
        <v>1927</v>
      </c>
      <c r="BS51" s="177" t="s">
        <v>14</v>
      </c>
      <c r="BT51" s="177" t="s">
        <v>1925</v>
      </c>
      <c r="BU51" s="177" t="s">
        <v>14</v>
      </c>
      <c r="BV51" s="177" t="s">
        <v>14</v>
      </c>
      <c r="BW51" s="177" t="s">
        <v>1926</v>
      </c>
      <c r="BX51" s="177" t="s">
        <v>712</v>
      </c>
      <c r="BY51" s="174">
        <v>43987</v>
      </c>
      <c r="BZ51" s="184" t="s">
        <v>1928</v>
      </c>
      <c r="CA51" s="184" t="s">
        <v>14</v>
      </c>
      <c r="CB51" s="184" t="s">
        <v>1925</v>
      </c>
      <c r="CC51" s="184" t="s">
        <v>14</v>
      </c>
      <c r="CD51" s="184" t="s">
        <v>14</v>
      </c>
      <c r="CE51" s="184" t="s">
        <v>1926</v>
      </c>
      <c r="CF51" s="184" t="s">
        <v>712</v>
      </c>
      <c r="CG51" s="185">
        <v>43987</v>
      </c>
      <c r="CH51" s="183" t="s">
        <v>7826</v>
      </c>
      <c r="CI51" s="184" t="e">
        <v>#N/A</v>
      </c>
      <c r="CJ51" s="184" t="e">
        <v>#N/A</v>
      </c>
      <c r="CK51" s="184" t="e">
        <v>#N/A</v>
      </c>
      <c r="CL51" s="184" t="e">
        <v>#N/A</v>
      </c>
      <c r="CM51" s="184" t="e">
        <v>#N/A</v>
      </c>
      <c r="CN51" s="184" t="e">
        <v>#N/A</v>
      </c>
      <c r="CO51" s="186" t="e">
        <v>#N/A</v>
      </c>
      <c r="CP51" s="184" t="s">
        <v>1936</v>
      </c>
      <c r="CQ51" s="177" t="s">
        <v>14</v>
      </c>
      <c r="CR51" s="177" t="s">
        <v>1933</v>
      </c>
      <c r="CS51" s="177" t="s">
        <v>14</v>
      </c>
      <c r="CT51" s="177" t="s">
        <v>14</v>
      </c>
      <c r="CU51" s="177" t="s">
        <v>1935</v>
      </c>
      <c r="CV51" s="177" t="s">
        <v>1934</v>
      </c>
      <c r="CW51" s="174">
        <v>43987</v>
      </c>
      <c r="CX51" s="184" t="s">
        <v>5539</v>
      </c>
      <c r="CY51" s="181">
        <v>1528000</v>
      </c>
      <c r="CZ51" s="181" t="s">
        <v>5537</v>
      </c>
      <c r="DA51" s="181" t="s">
        <v>59</v>
      </c>
      <c r="DB51" s="181">
        <v>3</v>
      </c>
      <c r="DC51" s="181" t="s">
        <v>5544</v>
      </c>
      <c r="DD51" s="181" t="s">
        <v>5538</v>
      </c>
      <c r="DE51" s="187">
        <v>44419</v>
      </c>
      <c r="DF51" s="183" t="s">
        <v>5541</v>
      </c>
      <c r="DG51" s="173">
        <v>3398000</v>
      </c>
      <c r="DH51" s="177" t="s">
        <v>5537</v>
      </c>
      <c r="DI51" s="177" t="s">
        <v>59</v>
      </c>
      <c r="DJ51" s="177">
        <v>3</v>
      </c>
      <c r="DK51" s="177" t="s">
        <v>5540</v>
      </c>
      <c r="DL51" s="177" t="s">
        <v>5538</v>
      </c>
      <c r="DM51" s="174">
        <v>44419</v>
      </c>
      <c r="DN51" s="184" t="s">
        <v>5543</v>
      </c>
      <c r="DO51" s="181">
        <v>1900000</v>
      </c>
      <c r="DP51" s="184" t="s">
        <v>5537</v>
      </c>
      <c r="DQ51" s="184" t="s">
        <v>59</v>
      </c>
      <c r="DR51" s="184">
        <v>3</v>
      </c>
      <c r="DS51" s="184" t="s">
        <v>5542</v>
      </c>
      <c r="DT51" s="184" t="s">
        <v>5538</v>
      </c>
      <c r="DU51" s="185">
        <v>44419</v>
      </c>
      <c r="DV51" s="183" t="s">
        <v>5545</v>
      </c>
      <c r="DW51" s="173">
        <v>105000</v>
      </c>
      <c r="DX51" s="177" t="s">
        <v>5537</v>
      </c>
      <c r="DY51" s="177" t="s">
        <v>59</v>
      </c>
      <c r="DZ51" s="177">
        <v>3</v>
      </c>
      <c r="EA51" s="177" t="s">
        <v>5544</v>
      </c>
      <c r="EB51" s="177" t="s">
        <v>5538</v>
      </c>
      <c r="EC51" s="174">
        <v>44419</v>
      </c>
      <c r="ED51" s="184" t="s">
        <v>5546</v>
      </c>
      <c r="EE51" s="181">
        <v>1363000</v>
      </c>
      <c r="EF51" s="184" t="s">
        <v>5537</v>
      </c>
      <c r="EG51" s="184" t="s">
        <v>59</v>
      </c>
      <c r="EH51" s="184">
        <v>3</v>
      </c>
      <c r="EI51" s="184" t="s">
        <v>5544</v>
      </c>
      <c r="EJ51" s="184" t="s">
        <v>5538</v>
      </c>
      <c r="EK51" s="185">
        <v>44419</v>
      </c>
      <c r="EL51" s="183" t="s">
        <v>5547</v>
      </c>
      <c r="EM51" s="173">
        <v>60000</v>
      </c>
      <c r="EN51" s="177" t="s">
        <v>5537</v>
      </c>
      <c r="EO51" s="177" t="s">
        <v>59</v>
      </c>
      <c r="EP51" s="177">
        <v>3</v>
      </c>
      <c r="EQ51" s="177" t="s">
        <v>5544</v>
      </c>
      <c r="ER51" s="177" t="s">
        <v>5538</v>
      </c>
      <c r="ES51" s="174">
        <v>44419</v>
      </c>
      <c r="ET51" s="184" t="s">
        <v>2273</v>
      </c>
      <c r="EU51" s="184">
        <v>191</v>
      </c>
      <c r="EV51" s="184" t="s">
        <v>2270</v>
      </c>
      <c r="EW51" s="184" t="s">
        <v>59</v>
      </c>
      <c r="EX51" s="184">
        <v>3</v>
      </c>
      <c r="EY51" s="184" t="s">
        <v>2272</v>
      </c>
      <c r="EZ51" s="184" t="s">
        <v>2271</v>
      </c>
      <c r="FA51" s="185">
        <v>44132</v>
      </c>
      <c r="FB51" s="183" t="s">
        <v>1932</v>
      </c>
      <c r="FC51" s="177">
        <v>2</v>
      </c>
      <c r="FD51" s="177" t="s">
        <v>1929</v>
      </c>
      <c r="FE51" s="177" t="s">
        <v>41</v>
      </c>
      <c r="FF51" s="177">
        <v>1</v>
      </c>
      <c r="FG51" s="177" t="s">
        <v>1931</v>
      </c>
      <c r="FH51" s="177" t="s">
        <v>1930</v>
      </c>
      <c r="FI51" s="174">
        <v>43987</v>
      </c>
      <c r="FJ51" s="183" t="s">
        <v>1940</v>
      </c>
      <c r="FK51" s="184" t="s">
        <v>14</v>
      </c>
      <c r="FL51" s="184" t="s">
        <v>14</v>
      </c>
      <c r="FM51" s="184" t="s">
        <v>14</v>
      </c>
      <c r="FN51" s="184" t="s">
        <v>14</v>
      </c>
      <c r="FO51" s="184" t="s">
        <v>1895</v>
      </c>
      <c r="FP51" s="181" t="s">
        <v>14</v>
      </c>
      <c r="FQ51" s="182">
        <v>43987</v>
      </c>
      <c r="FR51" s="183" t="s">
        <v>1941</v>
      </c>
      <c r="FS51" s="177" t="s">
        <v>14</v>
      </c>
      <c r="FT51" s="177" t="s">
        <v>14</v>
      </c>
      <c r="FU51" s="177" t="s">
        <v>14</v>
      </c>
      <c r="FV51" s="177" t="s">
        <v>14</v>
      </c>
      <c r="FW51" s="177" t="s">
        <v>1895</v>
      </c>
      <c r="FX51" s="177" t="s">
        <v>14</v>
      </c>
      <c r="FY51" s="174">
        <v>43987</v>
      </c>
      <c r="FZ51" s="184" t="s">
        <v>4137</v>
      </c>
      <c r="GA51" s="184">
        <v>1</v>
      </c>
      <c r="GB51" s="184" t="s">
        <v>3571</v>
      </c>
      <c r="GC51" s="184" t="s">
        <v>21</v>
      </c>
      <c r="GD51" s="184">
        <v>2</v>
      </c>
      <c r="GE51" s="184" t="s">
        <v>14</v>
      </c>
      <c r="GF51" s="184" t="s">
        <v>14</v>
      </c>
      <c r="GG51" s="185">
        <v>44355</v>
      </c>
      <c r="GH51" s="183" t="s">
        <v>4143</v>
      </c>
      <c r="GI51" s="177">
        <v>1</v>
      </c>
      <c r="GJ51" s="177" t="s">
        <v>3571</v>
      </c>
      <c r="GK51" s="177" t="s">
        <v>21</v>
      </c>
      <c r="GL51" s="177">
        <v>2</v>
      </c>
      <c r="GM51" s="177" t="s">
        <v>14</v>
      </c>
      <c r="GN51" s="177" t="s">
        <v>14</v>
      </c>
      <c r="GO51" s="174">
        <v>44355</v>
      </c>
      <c r="GP51" s="184" t="s">
        <v>4138</v>
      </c>
      <c r="GQ51" s="184">
        <v>0</v>
      </c>
      <c r="GR51" s="184" t="s">
        <v>3571</v>
      </c>
      <c r="GS51" s="184" t="s">
        <v>21</v>
      </c>
      <c r="GT51" s="184">
        <v>2</v>
      </c>
      <c r="GU51" s="184" t="s">
        <v>14</v>
      </c>
      <c r="GV51" s="184" t="s">
        <v>14</v>
      </c>
      <c r="GW51" s="185">
        <v>44355</v>
      </c>
      <c r="GX51" s="183" t="s">
        <v>4144</v>
      </c>
      <c r="GY51" s="177">
        <v>0</v>
      </c>
      <c r="GZ51" s="177" t="s">
        <v>3571</v>
      </c>
      <c r="HA51" s="177" t="s">
        <v>21</v>
      </c>
      <c r="HB51" s="177">
        <v>2</v>
      </c>
      <c r="HC51" s="177" t="s">
        <v>14</v>
      </c>
      <c r="HD51" s="177" t="s">
        <v>14</v>
      </c>
      <c r="HE51" s="174">
        <v>44355</v>
      </c>
      <c r="HF51" s="184" t="s">
        <v>4136</v>
      </c>
      <c r="HG51" s="184">
        <v>2</v>
      </c>
      <c r="HH51" s="184" t="s">
        <v>3571</v>
      </c>
      <c r="HI51" s="184" t="s">
        <v>21</v>
      </c>
      <c r="HJ51" s="184">
        <v>2</v>
      </c>
      <c r="HK51" s="184" t="s">
        <v>14</v>
      </c>
      <c r="HL51" s="184" t="s">
        <v>14</v>
      </c>
      <c r="HM51" s="185">
        <v>44355</v>
      </c>
      <c r="HN51" s="183" t="s">
        <v>4142</v>
      </c>
      <c r="HO51" s="177">
        <v>2</v>
      </c>
      <c r="HP51" s="177" t="s">
        <v>3571</v>
      </c>
      <c r="HQ51" s="177" t="s">
        <v>21</v>
      </c>
      <c r="HR51" s="177">
        <v>2</v>
      </c>
      <c r="HS51" s="177" t="s">
        <v>14</v>
      </c>
      <c r="HT51" s="177" t="s">
        <v>14</v>
      </c>
      <c r="HU51" s="174">
        <v>44355</v>
      </c>
      <c r="HV51" s="184" t="s">
        <v>4139</v>
      </c>
      <c r="HW51" s="184">
        <v>0</v>
      </c>
      <c r="HX51" s="184" t="s">
        <v>3571</v>
      </c>
      <c r="HY51" s="184" t="s">
        <v>21</v>
      </c>
      <c r="HZ51" s="184">
        <v>2</v>
      </c>
      <c r="IA51" s="184" t="s">
        <v>14</v>
      </c>
      <c r="IB51" s="184" t="s">
        <v>14</v>
      </c>
      <c r="IC51" s="185">
        <v>44355</v>
      </c>
      <c r="ID51" s="183" t="s">
        <v>4141</v>
      </c>
      <c r="IE51" s="177">
        <v>3</v>
      </c>
      <c r="IF51" s="177" t="s">
        <v>3571</v>
      </c>
      <c r="IG51" s="177" t="s">
        <v>21</v>
      </c>
      <c r="IH51" s="177">
        <v>2</v>
      </c>
      <c r="II51" s="177" t="s">
        <v>14</v>
      </c>
      <c r="IJ51" s="177" t="s">
        <v>14</v>
      </c>
      <c r="IK51" s="174">
        <v>44355</v>
      </c>
      <c r="IL51" s="184" t="s">
        <v>4140</v>
      </c>
      <c r="IM51" s="184">
        <v>3</v>
      </c>
      <c r="IN51" s="184" t="s">
        <v>3571</v>
      </c>
      <c r="IO51" s="184" t="s">
        <v>21</v>
      </c>
      <c r="IP51" s="184">
        <v>2</v>
      </c>
      <c r="IQ51" s="184" t="s">
        <v>14</v>
      </c>
      <c r="IR51" s="184" t="s">
        <v>14</v>
      </c>
      <c r="IS51" s="185">
        <v>44355</v>
      </c>
    </row>
    <row r="52" spans="1:253" s="179" customFormat="1" ht="12.75" customHeight="1" x14ac:dyDescent="0.25">
      <c r="A52" s="179" t="s">
        <v>1884</v>
      </c>
      <c r="B52" s="179" t="s">
        <v>7552</v>
      </c>
      <c r="C52" s="179" t="s">
        <v>1885</v>
      </c>
      <c r="D52" s="179" t="s">
        <v>1886</v>
      </c>
      <c r="E52" s="179" t="s">
        <v>7054</v>
      </c>
      <c r="F52" s="179" t="s">
        <v>5548</v>
      </c>
      <c r="G52" s="172">
        <v>6825000</v>
      </c>
      <c r="H52" s="173" t="s">
        <v>5522</v>
      </c>
      <c r="I52" s="173" t="s">
        <v>21</v>
      </c>
      <c r="J52" s="173">
        <v>2</v>
      </c>
      <c r="K52" s="173" t="s">
        <v>5524</v>
      </c>
      <c r="L52" s="173" t="s">
        <v>5523</v>
      </c>
      <c r="M52" s="174">
        <v>44419</v>
      </c>
      <c r="N52" s="183" t="s">
        <v>5549</v>
      </c>
      <c r="O52" s="175">
        <v>10450</v>
      </c>
      <c r="P52" s="175" t="s">
        <v>5526</v>
      </c>
      <c r="Q52" s="175" t="s">
        <v>41</v>
      </c>
      <c r="R52" s="175">
        <v>1</v>
      </c>
      <c r="S52" s="175" t="s">
        <v>5528</v>
      </c>
      <c r="T52" s="175" t="s">
        <v>5527</v>
      </c>
      <c r="U52" s="176">
        <v>44419</v>
      </c>
      <c r="V52" s="183" t="s">
        <v>5550</v>
      </c>
      <c r="W52" s="173">
        <v>6825000</v>
      </c>
      <c r="X52" s="173" t="s">
        <v>5522</v>
      </c>
      <c r="Y52" s="173" t="s">
        <v>21</v>
      </c>
      <c r="Z52" s="173">
        <v>2</v>
      </c>
      <c r="AA52" s="173" t="s">
        <v>5531</v>
      </c>
      <c r="AB52" s="173" t="s">
        <v>5530</v>
      </c>
      <c r="AC52" s="174">
        <v>44419</v>
      </c>
      <c r="AD52" s="183" t="s">
        <v>6039</v>
      </c>
      <c r="AE52" s="181">
        <v>3770000</v>
      </c>
      <c r="AF52" s="181" t="s">
        <v>6036</v>
      </c>
      <c r="AG52" s="181" t="s">
        <v>59</v>
      </c>
      <c r="AH52" s="181">
        <v>3</v>
      </c>
      <c r="AI52" s="181" t="s">
        <v>6038</v>
      </c>
      <c r="AJ52" s="181" t="s">
        <v>6037</v>
      </c>
      <c r="AK52" s="182">
        <v>44454</v>
      </c>
      <c r="AL52" s="183" t="s">
        <v>3138</v>
      </c>
      <c r="AM52" s="173" t="s">
        <v>14</v>
      </c>
      <c r="AN52" s="173" t="s">
        <v>1313</v>
      </c>
      <c r="AO52" s="173" t="s">
        <v>14</v>
      </c>
      <c r="AP52" s="173" t="s">
        <v>14</v>
      </c>
      <c r="AQ52" s="173" t="s">
        <v>3137</v>
      </c>
      <c r="AR52" s="173" t="s">
        <v>1313</v>
      </c>
      <c r="AS52" s="174">
        <v>44254</v>
      </c>
      <c r="AT52" s="184" t="s">
        <v>2130</v>
      </c>
      <c r="AU52" s="181" t="s">
        <v>14</v>
      </c>
      <c r="AV52" s="181" t="s">
        <v>2128</v>
      </c>
      <c r="AW52" s="181" t="s">
        <v>14</v>
      </c>
      <c r="AX52" s="181" t="s">
        <v>14</v>
      </c>
      <c r="AY52" s="181" t="s">
        <v>2129</v>
      </c>
      <c r="AZ52" s="181" t="s">
        <v>712</v>
      </c>
      <c r="BA52" s="182">
        <v>44104</v>
      </c>
      <c r="BB52" s="183" t="s">
        <v>1894</v>
      </c>
      <c r="BC52" s="173" t="s">
        <v>14</v>
      </c>
      <c r="BD52" s="173" t="s">
        <v>14</v>
      </c>
      <c r="BE52" s="173" t="s">
        <v>14</v>
      </c>
      <c r="BF52" s="173" t="s">
        <v>14</v>
      </c>
      <c r="BG52" s="173" t="s">
        <v>849</v>
      </c>
      <c r="BH52" s="173" t="s">
        <v>849</v>
      </c>
      <c r="BI52" s="174">
        <v>43950</v>
      </c>
      <c r="BJ52" s="184" t="s">
        <v>6042</v>
      </c>
      <c r="BK52" s="184">
        <v>46</v>
      </c>
      <c r="BL52" s="184" t="s">
        <v>6040</v>
      </c>
      <c r="BM52" s="184" t="s">
        <v>59</v>
      </c>
      <c r="BN52" s="184">
        <v>3</v>
      </c>
      <c r="BO52" s="184" t="s">
        <v>6041</v>
      </c>
      <c r="BP52" s="181" t="s">
        <v>712</v>
      </c>
      <c r="BQ52" s="185">
        <v>44454</v>
      </c>
      <c r="BR52" s="183" t="s">
        <v>2061</v>
      </c>
      <c r="BS52" s="177" t="s">
        <v>14</v>
      </c>
      <c r="BT52" s="177" t="s">
        <v>2058</v>
      </c>
      <c r="BU52" s="177" t="s">
        <v>14</v>
      </c>
      <c r="BV52" s="177" t="s">
        <v>14</v>
      </c>
      <c r="BW52" s="177" t="s">
        <v>2060</v>
      </c>
      <c r="BX52" s="177" t="s">
        <v>2059</v>
      </c>
      <c r="BY52" s="174">
        <v>44015</v>
      </c>
      <c r="BZ52" s="184" t="s">
        <v>2063</v>
      </c>
      <c r="CA52" s="184" t="s">
        <v>14</v>
      </c>
      <c r="CB52" s="184" t="s">
        <v>2058</v>
      </c>
      <c r="CC52" s="184" t="s">
        <v>14</v>
      </c>
      <c r="CD52" s="184" t="s">
        <v>14</v>
      </c>
      <c r="CE52" s="184" t="s">
        <v>2062</v>
      </c>
      <c r="CF52" s="184" t="s">
        <v>2059</v>
      </c>
      <c r="CG52" s="185">
        <v>44015</v>
      </c>
      <c r="CH52" s="183" t="s">
        <v>7827</v>
      </c>
      <c r="CI52" s="184" t="e">
        <v>#N/A</v>
      </c>
      <c r="CJ52" s="184" t="e">
        <v>#N/A</v>
      </c>
      <c r="CK52" s="184" t="e">
        <v>#N/A</v>
      </c>
      <c r="CL52" s="184" t="e">
        <v>#N/A</v>
      </c>
      <c r="CM52" s="184" t="e">
        <v>#N/A</v>
      </c>
      <c r="CN52" s="184" t="e">
        <v>#N/A</v>
      </c>
      <c r="CO52" s="186" t="e">
        <v>#N/A</v>
      </c>
      <c r="CP52" s="184" t="s">
        <v>1893</v>
      </c>
      <c r="CQ52" s="177" t="s">
        <v>14</v>
      </c>
      <c r="CR52" s="177" t="s">
        <v>14</v>
      </c>
      <c r="CS52" s="177" t="s">
        <v>14</v>
      </c>
      <c r="CT52" s="177" t="s">
        <v>14</v>
      </c>
      <c r="CU52" s="177" t="s">
        <v>1892</v>
      </c>
      <c r="CV52" s="177" t="s">
        <v>1891</v>
      </c>
      <c r="CW52" s="174">
        <v>43950</v>
      </c>
      <c r="CX52" s="184" t="s">
        <v>5552</v>
      </c>
      <c r="CY52" s="181">
        <v>3428000</v>
      </c>
      <c r="CZ52" s="181" t="s">
        <v>5551</v>
      </c>
      <c r="DA52" s="181" t="s">
        <v>59</v>
      </c>
      <c r="DB52" s="181">
        <v>3</v>
      </c>
      <c r="DC52" s="181" t="s">
        <v>5553</v>
      </c>
      <c r="DD52" s="181" t="s">
        <v>5534</v>
      </c>
      <c r="DE52" s="187">
        <v>44419</v>
      </c>
      <c r="DF52" s="183" t="s">
        <v>5554</v>
      </c>
      <c r="DG52" s="173">
        <v>3055000</v>
      </c>
      <c r="DH52" s="177" t="s">
        <v>5551</v>
      </c>
      <c r="DI52" s="177" t="s">
        <v>59</v>
      </c>
      <c r="DJ52" s="177">
        <v>3</v>
      </c>
      <c r="DK52" s="177" t="s">
        <v>5553</v>
      </c>
      <c r="DL52" s="177" t="s">
        <v>5534</v>
      </c>
      <c r="DM52" s="174">
        <v>44419</v>
      </c>
      <c r="DN52" s="184" t="s">
        <v>5559</v>
      </c>
      <c r="DO52" s="181">
        <v>342000</v>
      </c>
      <c r="DP52" s="184" t="s">
        <v>5551</v>
      </c>
      <c r="DQ52" s="184" t="s">
        <v>59</v>
      </c>
      <c r="DR52" s="184">
        <v>3</v>
      </c>
      <c r="DS52" s="184" t="s">
        <v>5553</v>
      </c>
      <c r="DT52" s="184" t="s">
        <v>5534</v>
      </c>
      <c r="DU52" s="185">
        <v>44419</v>
      </c>
      <c r="DV52" s="183" t="s">
        <v>5560</v>
      </c>
      <c r="DW52" s="173">
        <v>1321000</v>
      </c>
      <c r="DX52" s="177" t="s">
        <v>5551</v>
      </c>
      <c r="DY52" s="177" t="s">
        <v>59</v>
      </c>
      <c r="DZ52" s="177">
        <v>3</v>
      </c>
      <c r="EA52" s="177" t="s">
        <v>5553</v>
      </c>
      <c r="EB52" s="177" t="s">
        <v>5534</v>
      </c>
      <c r="EC52" s="174">
        <v>44419</v>
      </c>
      <c r="ED52" s="184" t="s">
        <v>5561</v>
      </c>
      <c r="EE52" s="181">
        <v>2047000</v>
      </c>
      <c r="EF52" s="184" t="s">
        <v>5551</v>
      </c>
      <c r="EG52" s="184" t="s">
        <v>59</v>
      </c>
      <c r="EH52" s="184">
        <v>3</v>
      </c>
      <c r="EI52" s="184" t="s">
        <v>5553</v>
      </c>
      <c r="EJ52" s="184" t="s">
        <v>5534</v>
      </c>
      <c r="EK52" s="185">
        <v>44419</v>
      </c>
      <c r="EL52" s="183" t="s">
        <v>5562</v>
      </c>
      <c r="EM52" s="173">
        <v>60000</v>
      </c>
      <c r="EN52" s="177" t="s">
        <v>5551</v>
      </c>
      <c r="EO52" s="177" t="s">
        <v>59</v>
      </c>
      <c r="EP52" s="177">
        <v>3</v>
      </c>
      <c r="EQ52" s="177" t="s">
        <v>5553</v>
      </c>
      <c r="ER52" s="177" t="s">
        <v>5534</v>
      </c>
      <c r="ES52" s="174">
        <v>44419</v>
      </c>
      <c r="ET52" s="184" t="s">
        <v>6043</v>
      </c>
      <c r="EU52" s="184">
        <v>46</v>
      </c>
      <c r="EV52" s="184" t="s">
        <v>6040</v>
      </c>
      <c r="EW52" s="184" t="s">
        <v>59</v>
      </c>
      <c r="EX52" s="184">
        <v>3</v>
      </c>
      <c r="EY52" s="184" t="s">
        <v>6041</v>
      </c>
      <c r="EZ52" s="184" t="s">
        <v>712</v>
      </c>
      <c r="FA52" s="185">
        <v>44454</v>
      </c>
      <c r="FB52" s="183" t="s">
        <v>1890</v>
      </c>
      <c r="FC52" s="177">
        <v>3</v>
      </c>
      <c r="FD52" s="177" t="s">
        <v>1887</v>
      </c>
      <c r="FE52" s="177" t="s">
        <v>41</v>
      </c>
      <c r="FF52" s="177">
        <v>1</v>
      </c>
      <c r="FG52" s="177" t="s">
        <v>1889</v>
      </c>
      <c r="FH52" s="177" t="s">
        <v>1888</v>
      </c>
      <c r="FI52" s="174">
        <v>43950</v>
      </c>
      <c r="FJ52" s="183" t="s">
        <v>1896</v>
      </c>
      <c r="FK52" s="184" t="s">
        <v>14</v>
      </c>
      <c r="FL52" s="184" t="s">
        <v>14</v>
      </c>
      <c r="FM52" s="184" t="s">
        <v>14</v>
      </c>
      <c r="FN52" s="184" t="s">
        <v>14</v>
      </c>
      <c r="FO52" s="184" t="s">
        <v>1895</v>
      </c>
      <c r="FP52" s="181" t="s">
        <v>849</v>
      </c>
      <c r="FQ52" s="182">
        <v>43950</v>
      </c>
      <c r="FR52" s="183" t="s">
        <v>1897</v>
      </c>
      <c r="FS52" s="177" t="s">
        <v>14</v>
      </c>
      <c r="FT52" s="177" t="s">
        <v>14</v>
      </c>
      <c r="FU52" s="177" t="s">
        <v>14</v>
      </c>
      <c r="FV52" s="177" t="s">
        <v>14</v>
      </c>
      <c r="FW52" s="177" t="s">
        <v>1895</v>
      </c>
      <c r="FX52" s="177" t="s">
        <v>849</v>
      </c>
      <c r="FY52" s="174">
        <v>43950</v>
      </c>
      <c r="FZ52" s="184" t="s">
        <v>4146</v>
      </c>
      <c r="GA52" s="184">
        <v>1</v>
      </c>
      <c r="GB52" s="184" t="s">
        <v>3571</v>
      </c>
      <c r="GC52" s="184" t="s">
        <v>21</v>
      </c>
      <c r="GD52" s="184">
        <v>2</v>
      </c>
      <c r="GE52" s="184" t="s">
        <v>14</v>
      </c>
      <c r="GF52" s="184" t="s">
        <v>14</v>
      </c>
      <c r="GG52" s="185">
        <v>44355</v>
      </c>
      <c r="GH52" s="183" t="s">
        <v>4152</v>
      </c>
      <c r="GI52" s="177">
        <v>1</v>
      </c>
      <c r="GJ52" s="177" t="s">
        <v>3571</v>
      </c>
      <c r="GK52" s="177" t="s">
        <v>21</v>
      </c>
      <c r="GL52" s="177">
        <v>2</v>
      </c>
      <c r="GM52" s="177" t="s">
        <v>14</v>
      </c>
      <c r="GN52" s="177" t="s">
        <v>14</v>
      </c>
      <c r="GO52" s="174">
        <v>44355</v>
      </c>
      <c r="GP52" s="184" t="s">
        <v>4147</v>
      </c>
      <c r="GQ52" s="184">
        <v>0</v>
      </c>
      <c r="GR52" s="184" t="s">
        <v>3571</v>
      </c>
      <c r="GS52" s="184" t="s">
        <v>21</v>
      </c>
      <c r="GT52" s="184">
        <v>2</v>
      </c>
      <c r="GU52" s="184" t="s">
        <v>14</v>
      </c>
      <c r="GV52" s="184" t="s">
        <v>14</v>
      </c>
      <c r="GW52" s="185">
        <v>44355</v>
      </c>
      <c r="GX52" s="183" t="s">
        <v>4153</v>
      </c>
      <c r="GY52" s="177">
        <v>0</v>
      </c>
      <c r="GZ52" s="177" t="s">
        <v>3571</v>
      </c>
      <c r="HA52" s="177" t="s">
        <v>21</v>
      </c>
      <c r="HB52" s="177">
        <v>2</v>
      </c>
      <c r="HC52" s="177" t="s">
        <v>14</v>
      </c>
      <c r="HD52" s="177" t="s">
        <v>14</v>
      </c>
      <c r="HE52" s="174">
        <v>44355</v>
      </c>
      <c r="HF52" s="184" t="s">
        <v>4145</v>
      </c>
      <c r="HG52" s="184">
        <v>2</v>
      </c>
      <c r="HH52" s="184" t="s">
        <v>3571</v>
      </c>
      <c r="HI52" s="184" t="s">
        <v>21</v>
      </c>
      <c r="HJ52" s="184">
        <v>2</v>
      </c>
      <c r="HK52" s="184" t="s">
        <v>14</v>
      </c>
      <c r="HL52" s="184" t="s">
        <v>14</v>
      </c>
      <c r="HM52" s="185">
        <v>44355</v>
      </c>
      <c r="HN52" s="183" t="s">
        <v>4151</v>
      </c>
      <c r="HO52" s="177">
        <v>2</v>
      </c>
      <c r="HP52" s="177" t="s">
        <v>3571</v>
      </c>
      <c r="HQ52" s="177" t="s">
        <v>21</v>
      </c>
      <c r="HR52" s="177">
        <v>2</v>
      </c>
      <c r="HS52" s="177" t="s">
        <v>14</v>
      </c>
      <c r="HT52" s="177" t="s">
        <v>14</v>
      </c>
      <c r="HU52" s="174">
        <v>44355</v>
      </c>
      <c r="HV52" s="184" t="s">
        <v>4148</v>
      </c>
      <c r="HW52" s="184">
        <v>0</v>
      </c>
      <c r="HX52" s="184" t="s">
        <v>3571</v>
      </c>
      <c r="HY52" s="184" t="s">
        <v>21</v>
      </c>
      <c r="HZ52" s="184">
        <v>2</v>
      </c>
      <c r="IA52" s="184" t="s">
        <v>14</v>
      </c>
      <c r="IB52" s="184" t="s">
        <v>14</v>
      </c>
      <c r="IC52" s="185">
        <v>44355</v>
      </c>
      <c r="ID52" s="183" t="s">
        <v>4150</v>
      </c>
      <c r="IE52" s="177">
        <v>3</v>
      </c>
      <c r="IF52" s="177" t="s">
        <v>3571</v>
      </c>
      <c r="IG52" s="177" t="s">
        <v>21</v>
      </c>
      <c r="IH52" s="177">
        <v>2</v>
      </c>
      <c r="II52" s="177" t="s">
        <v>14</v>
      </c>
      <c r="IJ52" s="177" t="s">
        <v>14</v>
      </c>
      <c r="IK52" s="174">
        <v>44355</v>
      </c>
      <c r="IL52" s="184" t="s">
        <v>4149</v>
      </c>
      <c r="IM52" s="184">
        <v>3</v>
      </c>
      <c r="IN52" s="184" t="s">
        <v>3571</v>
      </c>
      <c r="IO52" s="184" t="s">
        <v>21</v>
      </c>
      <c r="IP52" s="184">
        <v>2</v>
      </c>
      <c r="IQ52" s="184" t="s">
        <v>14</v>
      </c>
      <c r="IR52" s="184" t="s">
        <v>14</v>
      </c>
      <c r="IS52" s="185">
        <v>44355</v>
      </c>
    </row>
    <row r="53" spans="1:253" s="179" customFormat="1" ht="12.75" customHeight="1" x14ac:dyDescent="0.25">
      <c r="A53" s="179" t="s">
        <v>203</v>
      </c>
      <c r="B53" s="179" t="s">
        <v>7478</v>
      </c>
      <c r="C53" s="179" t="s">
        <v>204</v>
      </c>
      <c r="D53" s="179" t="s">
        <v>205</v>
      </c>
      <c r="E53" s="179" t="s">
        <v>7057</v>
      </c>
      <c r="F53" s="179" t="s">
        <v>3483</v>
      </c>
      <c r="G53" s="172">
        <v>7400000</v>
      </c>
      <c r="H53" s="173" t="s">
        <v>3480</v>
      </c>
      <c r="I53" s="173" t="s">
        <v>21</v>
      </c>
      <c r="J53" s="173">
        <v>2</v>
      </c>
      <c r="K53" s="173" t="s">
        <v>3482</v>
      </c>
      <c r="L53" s="173" t="s">
        <v>3481</v>
      </c>
      <c r="M53" s="174">
        <v>44285</v>
      </c>
      <c r="N53" s="183" t="s">
        <v>1904</v>
      </c>
      <c r="O53" s="175">
        <v>1759540</v>
      </c>
      <c r="P53" s="175" t="s">
        <v>1901</v>
      </c>
      <c r="Q53" s="175" t="s">
        <v>41</v>
      </c>
      <c r="R53" s="175">
        <v>1</v>
      </c>
      <c r="S53" s="175" t="s">
        <v>1903</v>
      </c>
      <c r="T53" s="175" t="s">
        <v>1902</v>
      </c>
      <c r="U53" s="176">
        <v>43950</v>
      </c>
      <c r="V53" s="183" t="s">
        <v>3485</v>
      </c>
      <c r="W53" s="173">
        <v>7400000</v>
      </c>
      <c r="X53" s="173" t="s">
        <v>3480</v>
      </c>
      <c r="Y53" s="173" t="s">
        <v>21</v>
      </c>
      <c r="Z53" s="173">
        <v>2</v>
      </c>
      <c r="AA53" s="173" t="s">
        <v>3484</v>
      </c>
      <c r="AB53" s="173" t="s">
        <v>3481</v>
      </c>
      <c r="AC53" s="174">
        <v>44285</v>
      </c>
      <c r="AD53" s="183" t="s">
        <v>1907</v>
      </c>
      <c r="AE53" s="181">
        <v>1800000</v>
      </c>
      <c r="AF53" s="181" t="s">
        <v>1905</v>
      </c>
      <c r="AG53" s="181" t="s">
        <v>21</v>
      </c>
      <c r="AH53" s="181">
        <v>2</v>
      </c>
      <c r="AI53" s="181" t="s">
        <v>1906</v>
      </c>
      <c r="AJ53" s="181" t="s">
        <v>1898</v>
      </c>
      <c r="AK53" s="182">
        <v>43950</v>
      </c>
      <c r="AL53" s="183" t="s">
        <v>5383</v>
      </c>
      <c r="AM53" s="173">
        <v>1522000</v>
      </c>
      <c r="AN53" s="173" t="s">
        <v>5380</v>
      </c>
      <c r="AO53" s="173" t="s">
        <v>21</v>
      </c>
      <c r="AP53" s="173">
        <v>2</v>
      </c>
      <c r="AQ53" s="173" t="s">
        <v>5382</v>
      </c>
      <c r="AR53" s="173" t="s">
        <v>5381</v>
      </c>
      <c r="AS53" s="174">
        <v>44412</v>
      </c>
      <c r="AT53" s="184" t="s">
        <v>1385</v>
      </c>
      <c r="AU53" s="181" t="s">
        <v>14</v>
      </c>
      <c r="AV53" s="181" t="s">
        <v>14</v>
      </c>
      <c r="AW53" s="181" t="s">
        <v>14</v>
      </c>
      <c r="AX53" s="181" t="s">
        <v>14</v>
      </c>
      <c r="AY53" s="181" t="s">
        <v>1384</v>
      </c>
      <c r="AZ53" s="181" t="s">
        <v>14</v>
      </c>
      <c r="BA53" s="182">
        <v>43767</v>
      </c>
      <c r="BB53" s="183" t="s">
        <v>209</v>
      </c>
      <c r="BC53" s="173" t="s">
        <v>14</v>
      </c>
      <c r="BD53" s="173">
        <v>0</v>
      </c>
      <c r="BE53" s="173" t="s">
        <v>14</v>
      </c>
      <c r="BF53" s="173" t="s">
        <v>14</v>
      </c>
      <c r="BG53" s="173" t="s">
        <v>15</v>
      </c>
      <c r="BH53" s="173">
        <v>0</v>
      </c>
      <c r="BI53" s="174">
        <v>43503</v>
      </c>
      <c r="BJ53" s="184" t="s">
        <v>5401</v>
      </c>
      <c r="BK53" s="184">
        <v>899</v>
      </c>
      <c r="BL53" s="184" t="s">
        <v>5398</v>
      </c>
      <c r="BM53" s="184" t="s">
        <v>21</v>
      </c>
      <c r="BN53" s="184">
        <v>2</v>
      </c>
      <c r="BO53" s="184" t="s">
        <v>5400</v>
      </c>
      <c r="BP53" s="181" t="s">
        <v>5399</v>
      </c>
      <c r="BQ53" s="185">
        <v>44412</v>
      </c>
      <c r="BR53" s="183" t="s">
        <v>206</v>
      </c>
      <c r="BS53" s="177" t="s">
        <v>14</v>
      </c>
      <c r="BT53" s="177">
        <v>0</v>
      </c>
      <c r="BU53" s="177" t="s">
        <v>14</v>
      </c>
      <c r="BV53" s="177" t="s">
        <v>14</v>
      </c>
      <c r="BW53" s="177" t="s">
        <v>15</v>
      </c>
      <c r="BX53" s="177">
        <v>0</v>
      </c>
      <c r="BY53" s="174">
        <v>43503</v>
      </c>
      <c r="BZ53" s="184" t="s">
        <v>207</v>
      </c>
      <c r="CA53" s="184" t="s">
        <v>14</v>
      </c>
      <c r="CB53" s="184">
        <v>0</v>
      </c>
      <c r="CC53" s="184" t="s">
        <v>14</v>
      </c>
      <c r="CD53" s="184" t="s">
        <v>14</v>
      </c>
      <c r="CE53" s="184" t="s">
        <v>15</v>
      </c>
      <c r="CF53" s="184">
        <v>0</v>
      </c>
      <c r="CG53" s="185">
        <v>43503</v>
      </c>
      <c r="CH53" s="183" t="s">
        <v>7828</v>
      </c>
      <c r="CI53" s="184" t="e">
        <v>#N/A</v>
      </c>
      <c r="CJ53" s="184" t="e">
        <v>#N/A</v>
      </c>
      <c r="CK53" s="184" t="e">
        <v>#N/A</v>
      </c>
      <c r="CL53" s="184" t="e">
        <v>#N/A</v>
      </c>
      <c r="CM53" s="184" t="e">
        <v>#N/A</v>
      </c>
      <c r="CN53" s="184" t="e">
        <v>#N/A</v>
      </c>
      <c r="CO53" s="186" t="e">
        <v>#N/A</v>
      </c>
      <c r="CP53" s="184" t="s">
        <v>208</v>
      </c>
      <c r="CQ53" s="177" t="s">
        <v>14</v>
      </c>
      <c r="CR53" s="177">
        <v>0</v>
      </c>
      <c r="CS53" s="177" t="s">
        <v>14</v>
      </c>
      <c r="CT53" s="177" t="s">
        <v>14</v>
      </c>
      <c r="CU53" s="177" t="s">
        <v>15</v>
      </c>
      <c r="CV53" s="177">
        <v>0</v>
      </c>
      <c r="CW53" s="174">
        <v>43503</v>
      </c>
      <c r="CX53" s="184" t="s">
        <v>3489</v>
      </c>
      <c r="CY53" s="181">
        <v>1300000</v>
      </c>
      <c r="CZ53" s="181" t="s">
        <v>3480</v>
      </c>
      <c r="DA53" s="181" t="s">
        <v>21</v>
      </c>
      <c r="DB53" s="181">
        <v>2</v>
      </c>
      <c r="DC53" s="181" t="s">
        <v>3488</v>
      </c>
      <c r="DD53" s="181" t="s">
        <v>3481</v>
      </c>
      <c r="DE53" s="187">
        <v>44286</v>
      </c>
      <c r="DF53" s="183" t="s">
        <v>3490</v>
      </c>
      <c r="DG53" s="173">
        <v>4900000</v>
      </c>
      <c r="DH53" s="177" t="s">
        <v>3480</v>
      </c>
      <c r="DI53" s="177" t="s">
        <v>21</v>
      </c>
      <c r="DJ53" s="177">
        <v>2</v>
      </c>
      <c r="DK53" s="177" t="s">
        <v>3488</v>
      </c>
      <c r="DL53" s="177" t="s">
        <v>3481</v>
      </c>
      <c r="DM53" s="174">
        <v>44286</v>
      </c>
      <c r="DN53" s="184" t="s">
        <v>3491</v>
      </c>
      <c r="DO53" s="181">
        <v>1200000</v>
      </c>
      <c r="DP53" s="184" t="s">
        <v>3480</v>
      </c>
      <c r="DQ53" s="184" t="s">
        <v>21</v>
      </c>
      <c r="DR53" s="184">
        <v>2</v>
      </c>
      <c r="DS53" s="184" t="s">
        <v>3488</v>
      </c>
      <c r="DT53" s="184" t="s">
        <v>3481</v>
      </c>
      <c r="DU53" s="185">
        <v>44286</v>
      </c>
      <c r="DV53" s="183" t="s">
        <v>3492</v>
      </c>
      <c r="DW53" s="173">
        <v>871000</v>
      </c>
      <c r="DX53" s="177" t="s">
        <v>3480</v>
      </c>
      <c r="DY53" s="177" t="s">
        <v>21</v>
      </c>
      <c r="DZ53" s="177">
        <v>2</v>
      </c>
      <c r="EA53" s="177" t="s">
        <v>3488</v>
      </c>
      <c r="EB53" s="177" t="s">
        <v>3481</v>
      </c>
      <c r="EC53" s="174">
        <v>44286</v>
      </c>
      <c r="ED53" s="184" t="s">
        <v>3493</v>
      </c>
      <c r="EE53" s="181">
        <v>273000</v>
      </c>
      <c r="EF53" s="184" t="s">
        <v>3480</v>
      </c>
      <c r="EG53" s="184" t="s">
        <v>21</v>
      </c>
      <c r="EH53" s="184">
        <v>2</v>
      </c>
      <c r="EI53" s="184" t="s">
        <v>3488</v>
      </c>
      <c r="EJ53" s="184" t="s">
        <v>3481</v>
      </c>
      <c r="EK53" s="185">
        <v>44286</v>
      </c>
      <c r="EL53" s="183" t="s">
        <v>3494</v>
      </c>
      <c r="EM53" s="173">
        <v>156000</v>
      </c>
      <c r="EN53" s="177" t="s">
        <v>3480</v>
      </c>
      <c r="EO53" s="177" t="s">
        <v>21</v>
      </c>
      <c r="EP53" s="177">
        <v>2</v>
      </c>
      <c r="EQ53" s="177" t="s">
        <v>3488</v>
      </c>
      <c r="ER53" s="177" t="s">
        <v>3481</v>
      </c>
      <c r="ES53" s="174">
        <v>44286</v>
      </c>
      <c r="ET53" s="184" t="s">
        <v>5402</v>
      </c>
      <c r="EU53" s="184">
        <v>899</v>
      </c>
      <c r="EV53" s="184" t="s">
        <v>5398</v>
      </c>
      <c r="EW53" s="184" t="s">
        <v>21</v>
      </c>
      <c r="EX53" s="184">
        <v>2</v>
      </c>
      <c r="EY53" s="184" t="s">
        <v>5400</v>
      </c>
      <c r="EZ53" s="184" t="s">
        <v>5399</v>
      </c>
      <c r="FA53" s="185">
        <v>44412</v>
      </c>
      <c r="FB53" s="183" t="s">
        <v>1900</v>
      </c>
      <c r="FC53" s="177">
        <v>5</v>
      </c>
      <c r="FD53" s="177" t="s">
        <v>1833</v>
      </c>
      <c r="FE53" s="177" t="s">
        <v>41</v>
      </c>
      <c r="FF53" s="177">
        <v>1</v>
      </c>
      <c r="FG53" s="177" t="s">
        <v>1899</v>
      </c>
      <c r="FH53" s="177" t="s">
        <v>1898</v>
      </c>
      <c r="FI53" s="174">
        <v>43950</v>
      </c>
      <c r="FJ53" s="183" t="s">
        <v>2067</v>
      </c>
      <c r="FK53" s="184">
        <v>198000</v>
      </c>
      <c r="FL53" s="184" t="s">
        <v>2064</v>
      </c>
      <c r="FM53" s="184" t="s">
        <v>59</v>
      </c>
      <c r="FN53" s="184">
        <v>3</v>
      </c>
      <c r="FO53" s="184" t="s">
        <v>2066</v>
      </c>
      <c r="FP53" s="181" t="s">
        <v>2065</v>
      </c>
      <c r="FQ53" s="182">
        <v>44015</v>
      </c>
      <c r="FR53" s="183" t="s">
        <v>2068</v>
      </c>
      <c r="FS53" s="177">
        <v>633000</v>
      </c>
      <c r="FT53" s="177" t="s">
        <v>2064</v>
      </c>
      <c r="FU53" s="177" t="s">
        <v>59</v>
      </c>
      <c r="FV53" s="177">
        <v>3</v>
      </c>
      <c r="FW53" s="177" t="s">
        <v>2066</v>
      </c>
      <c r="FX53" s="177" t="s">
        <v>2065</v>
      </c>
      <c r="FY53" s="174">
        <v>44015</v>
      </c>
      <c r="FZ53" s="184" t="s">
        <v>3973</v>
      </c>
      <c r="GA53" s="184">
        <v>1</v>
      </c>
      <c r="GB53" s="184" t="s">
        <v>3571</v>
      </c>
      <c r="GC53" s="184" t="s">
        <v>21</v>
      </c>
      <c r="GD53" s="184">
        <v>2</v>
      </c>
      <c r="GE53" s="184" t="s">
        <v>14</v>
      </c>
      <c r="GF53" s="184" t="s">
        <v>14</v>
      </c>
      <c r="GG53" s="185">
        <v>44353</v>
      </c>
      <c r="GH53" s="183" t="s">
        <v>3979</v>
      </c>
      <c r="GI53" s="177">
        <v>3</v>
      </c>
      <c r="GJ53" s="177" t="s">
        <v>3571</v>
      </c>
      <c r="GK53" s="177" t="s">
        <v>21</v>
      </c>
      <c r="GL53" s="177">
        <v>2</v>
      </c>
      <c r="GM53" s="177" t="s">
        <v>14</v>
      </c>
      <c r="GN53" s="177" t="s">
        <v>14</v>
      </c>
      <c r="GO53" s="174">
        <v>44353</v>
      </c>
      <c r="GP53" s="184" t="s">
        <v>3974</v>
      </c>
      <c r="GQ53" s="184">
        <v>0</v>
      </c>
      <c r="GR53" s="184" t="s">
        <v>3571</v>
      </c>
      <c r="GS53" s="184" t="s">
        <v>21</v>
      </c>
      <c r="GT53" s="184">
        <v>2</v>
      </c>
      <c r="GU53" s="184" t="s">
        <v>14</v>
      </c>
      <c r="GV53" s="184" t="s">
        <v>14</v>
      </c>
      <c r="GW53" s="185">
        <v>44353</v>
      </c>
      <c r="GX53" s="183" t="s">
        <v>3980</v>
      </c>
      <c r="GY53" s="177">
        <v>0</v>
      </c>
      <c r="GZ53" s="177" t="s">
        <v>3571</v>
      </c>
      <c r="HA53" s="177" t="s">
        <v>21</v>
      </c>
      <c r="HB53" s="177">
        <v>2</v>
      </c>
      <c r="HC53" s="177" t="s">
        <v>14</v>
      </c>
      <c r="HD53" s="177" t="s">
        <v>14</v>
      </c>
      <c r="HE53" s="174">
        <v>44353</v>
      </c>
      <c r="HF53" s="184" t="s">
        <v>3972</v>
      </c>
      <c r="HG53" s="184">
        <v>2</v>
      </c>
      <c r="HH53" s="184" t="s">
        <v>3571</v>
      </c>
      <c r="HI53" s="184" t="s">
        <v>21</v>
      </c>
      <c r="HJ53" s="184">
        <v>2</v>
      </c>
      <c r="HK53" s="184" t="s">
        <v>14</v>
      </c>
      <c r="HL53" s="184" t="s">
        <v>14</v>
      </c>
      <c r="HM53" s="185">
        <v>44353</v>
      </c>
      <c r="HN53" s="183" t="s">
        <v>3978</v>
      </c>
      <c r="HO53" s="177">
        <v>2</v>
      </c>
      <c r="HP53" s="177" t="s">
        <v>3571</v>
      </c>
      <c r="HQ53" s="177" t="s">
        <v>21</v>
      </c>
      <c r="HR53" s="177">
        <v>2</v>
      </c>
      <c r="HS53" s="177" t="s">
        <v>14</v>
      </c>
      <c r="HT53" s="177" t="s">
        <v>14</v>
      </c>
      <c r="HU53" s="174">
        <v>44353</v>
      </c>
      <c r="HV53" s="184" t="s">
        <v>3975</v>
      </c>
      <c r="HW53" s="184">
        <v>1</v>
      </c>
      <c r="HX53" s="184" t="s">
        <v>3571</v>
      </c>
      <c r="HY53" s="184" t="s">
        <v>21</v>
      </c>
      <c r="HZ53" s="184">
        <v>2</v>
      </c>
      <c r="IA53" s="184" t="s">
        <v>14</v>
      </c>
      <c r="IB53" s="184" t="s">
        <v>14</v>
      </c>
      <c r="IC53" s="185">
        <v>44353</v>
      </c>
      <c r="ID53" s="183" t="s">
        <v>3977</v>
      </c>
      <c r="IE53" s="177">
        <v>1</v>
      </c>
      <c r="IF53" s="177" t="s">
        <v>3571</v>
      </c>
      <c r="IG53" s="177" t="s">
        <v>21</v>
      </c>
      <c r="IH53" s="177">
        <v>2</v>
      </c>
      <c r="II53" s="177" t="s">
        <v>14</v>
      </c>
      <c r="IJ53" s="177" t="s">
        <v>14</v>
      </c>
      <c r="IK53" s="174">
        <v>44353</v>
      </c>
      <c r="IL53" s="184" t="s">
        <v>3976</v>
      </c>
      <c r="IM53" s="184">
        <v>3</v>
      </c>
      <c r="IN53" s="184" t="s">
        <v>3571</v>
      </c>
      <c r="IO53" s="184" t="s">
        <v>21</v>
      </c>
      <c r="IP53" s="184">
        <v>2</v>
      </c>
      <c r="IQ53" s="184" t="s">
        <v>14</v>
      </c>
      <c r="IR53" s="184" t="s">
        <v>14</v>
      </c>
      <c r="IS53" s="185">
        <v>44353</v>
      </c>
    </row>
    <row r="54" spans="1:253" s="179" customFormat="1" ht="12.75" customHeight="1" x14ac:dyDescent="0.25">
      <c r="A54" s="179" t="s">
        <v>210</v>
      </c>
      <c r="B54" s="179" t="s">
        <v>7471</v>
      </c>
      <c r="C54" s="179" t="s">
        <v>211</v>
      </c>
      <c r="D54" s="179" t="s">
        <v>205</v>
      </c>
      <c r="E54" s="179" t="s">
        <v>7057</v>
      </c>
      <c r="F54" s="179" t="s">
        <v>3486</v>
      </c>
      <c r="G54" s="172">
        <v>7400000</v>
      </c>
      <c r="H54" s="173" t="s">
        <v>3480</v>
      </c>
      <c r="I54" s="173" t="s">
        <v>21</v>
      </c>
      <c r="J54" s="173">
        <v>2</v>
      </c>
      <c r="K54" s="173" t="s">
        <v>3482</v>
      </c>
      <c r="L54" s="173" t="s">
        <v>3481</v>
      </c>
      <c r="M54" s="174">
        <v>44285</v>
      </c>
      <c r="N54" s="183" t="s">
        <v>2118</v>
      </c>
      <c r="O54" s="175">
        <v>1759540</v>
      </c>
      <c r="P54" s="175" t="s">
        <v>2115</v>
      </c>
      <c r="Q54" s="175" t="s">
        <v>41</v>
      </c>
      <c r="R54" s="175">
        <v>1</v>
      </c>
      <c r="S54" s="175" t="s">
        <v>2117</v>
      </c>
      <c r="T54" s="175" t="s">
        <v>2116</v>
      </c>
      <c r="U54" s="176">
        <v>44102</v>
      </c>
      <c r="V54" s="183" t="s">
        <v>3487</v>
      </c>
      <c r="W54" s="173">
        <v>7400000</v>
      </c>
      <c r="X54" s="173" t="s">
        <v>3480</v>
      </c>
      <c r="Y54" s="173" t="s">
        <v>21</v>
      </c>
      <c r="Z54" s="173">
        <v>2</v>
      </c>
      <c r="AA54" s="173" t="s">
        <v>3484</v>
      </c>
      <c r="AB54" s="173" t="s">
        <v>3481</v>
      </c>
      <c r="AC54" s="174">
        <v>44285</v>
      </c>
      <c r="AD54" s="183" t="s">
        <v>5389</v>
      </c>
      <c r="AE54" s="181">
        <v>634000</v>
      </c>
      <c r="AF54" s="181" t="s">
        <v>5384</v>
      </c>
      <c r="AG54" s="181" t="s">
        <v>21</v>
      </c>
      <c r="AH54" s="181">
        <v>2</v>
      </c>
      <c r="AI54" s="181" t="s">
        <v>5388</v>
      </c>
      <c r="AJ54" s="181" t="s">
        <v>5385</v>
      </c>
      <c r="AK54" s="182">
        <v>44412</v>
      </c>
      <c r="AL54" s="183" t="s">
        <v>5387</v>
      </c>
      <c r="AM54" s="173">
        <v>634000</v>
      </c>
      <c r="AN54" s="173" t="s">
        <v>5384</v>
      </c>
      <c r="AO54" s="173" t="s">
        <v>21</v>
      </c>
      <c r="AP54" s="173">
        <v>2</v>
      </c>
      <c r="AQ54" s="173" t="s">
        <v>5386</v>
      </c>
      <c r="AR54" s="173" t="s">
        <v>5385</v>
      </c>
      <c r="AS54" s="174">
        <v>44412</v>
      </c>
      <c r="AT54" s="184" t="s">
        <v>216</v>
      </c>
      <c r="AU54" s="181" t="s">
        <v>14</v>
      </c>
      <c r="AV54" s="181">
        <v>0</v>
      </c>
      <c r="AW54" s="181" t="s">
        <v>14</v>
      </c>
      <c r="AX54" s="181" t="s">
        <v>14</v>
      </c>
      <c r="AY54" s="181" t="s">
        <v>15</v>
      </c>
      <c r="AZ54" s="181">
        <v>0</v>
      </c>
      <c r="BA54" s="182">
        <v>43503</v>
      </c>
      <c r="BB54" s="183" t="s">
        <v>215</v>
      </c>
      <c r="BC54" s="173" t="s">
        <v>14</v>
      </c>
      <c r="BD54" s="173">
        <v>0</v>
      </c>
      <c r="BE54" s="173" t="s">
        <v>14</v>
      </c>
      <c r="BF54" s="173" t="s">
        <v>14</v>
      </c>
      <c r="BG54" s="173" t="s">
        <v>15</v>
      </c>
      <c r="BH54" s="173">
        <v>0</v>
      </c>
      <c r="BI54" s="174">
        <v>43503</v>
      </c>
      <c r="BJ54" s="184" t="s">
        <v>5406</v>
      </c>
      <c r="BK54" s="184">
        <v>849</v>
      </c>
      <c r="BL54" s="184" t="s">
        <v>5403</v>
      </c>
      <c r="BM54" s="184" t="s">
        <v>21</v>
      </c>
      <c r="BN54" s="184">
        <v>2</v>
      </c>
      <c r="BO54" s="184" t="s">
        <v>5405</v>
      </c>
      <c r="BP54" s="181" t="s">
        <v>5404</v>
      </c>
      <c r="BQ54" s="185">
        <v>44412</v>
      </c>
      <c r="BR54" s="183" t="s">
        <v>212</v>
      </c>
      <c r="BS54" s="177" t="s">
        <v>14</v>
      </c>
      <c r="BT54" s="177">
        <v>0</v>
      </c>
      <c r="BU54" s="177" t="s">
        <v>14</v>
      </c>
      <c r="BV54" s="177" t="s">
        <v>14</v>
      </c>
      <c r="BW54" s="177" t="s">
        <v>15</v>
      </c>
      <c r="BX54" s="177">
        <v>0</v>
      </c>
      <c r="BY54" s="174">
        <v>43503</v>
      </c>
      <c r="BZ54" s="184" t="s">
        <v>213</v>
      </c>
      <c r="CA54" s="184" t="s">
        <v>14</v>
      </c>
      <c r="CB54" s="184">
        <v>0</v>
      </c>
      <c r="CC54" s="184" t="s">
        <v>14</v>
      </c>
      <c r="CD54" s="184" t="s">
        <v>14</v>
      </c>
      <c r="CE54" s="184" t="s">
        <v>15</v>
      </c>
      <c r="CF54" s="184">
        <v>0</v>
      </c>
      <c r="CG54" s="185">
        <v>43503</v>
      </c>
      <c r="CH54" s="183" t="s">
        <v>7829</v>
      </c>
      <c r="CI54" s="184" t="e">
        <v>#N/A</v>
      </c>
      <c r="CJ54" s="184" t="e">
        <v>#N/A</v>
      </c>
      <c r="CK54" s="184" t="e">
        <v>#N/A</v>
      </c>
      <c r="CL54" s="184" t="e">
        <v>#N/A</v>
      </c>
      <c r="CM54" s="184" t="e">
        <v>#N/A</v>
      </c>
      <c r="CN54" s="184" t="e">
        <v>#N/A</v>
      </c>
      <c r="CO54" s="186" t="e">
        <v>#N/A</v>
      </c>
      <c r="CP54" s="184" t="s">
        <v>214</v>
      </c>
      <c r="CQ54" s="177" t="s">
        <v>14</v>
      </c>
      <c r="CR54" s="177">
        <v>0</v>
      </c>
      <c r="CS54" s="177" t="s">
        <v>14</v>
      </c>
      <c r="CT54" s="177" t="s">
        <v>14</v>
      </c>
      <c r="CU54" s="177" t="s">
        <v>15</v>
      </c>
      <c r="CV54" s="177">
        <v>0</v>
      </c>
      <c r="CW54" s="174">
        <v>43503</v>
      </c>
      <c r="CX54" s="184" t="s">
        <v>3495</v>
      </c>
      <c r="CY54" s="181">
        <v>348000</v>
      </c>
      <c r="CZ54" s="181" t="s">
        <v>5390</v>
      </c>
      <c r="DA54" s="181" t="s">
        <v>21</v>
      </c>
      <c r="DB54" s="181">
        <v>2</v>
      </c>
      <c r="DC54" s="181" t="s">
        <v>5392</v>
      </c>
      <c r="DD54" s="181" t="s">
        <v>5391</v>
      </c>
      <c r="DE54" s="187">
        <v>44412</v>
      </c>
      <c r="DF54" s="183" t="s">
        <v>5393</v>
      </c>
      <c r="DG54" s="173">
        <v>6766000</v>
      </c>
      <c r="DH54" s="177" t="s">
        <v>5390</v>
      </c>
      <c r="DI54" s="177" t="s">
        <v>21</v>
      </c>
      <c r="DJ54" s="177">
        <v>2</v>
      </c>
      <c r="DK54" s="177" t="s">
        <v>5392</v>
      </c>
      <c r="DL54" s="177" t="s">
        <v>5391</v>
      </c>
      <c r="DM54" s="174">
        <v>44412</v>
      </c>
      <c r="DN54" s="184" t="s">
        <v>5394</v>
      </c>
      <c r="DO54" s="181">
        <v>286000</v>
      </c>
      <c r="DP54" s="184" t="s">
        <v>5390</v>
      </c>
      <c r="DQ54" s="184" t="s">
        <v>21</v>
      </c>
      <c r="DR54" s="184">
        <v>2</v>
      </c>
      <c r="DS54" s="184" t="s">
        <v>5392</v>
      </c>
      <c r="DT54" s="184" t="s">
        <v>5391</v>
      </c>
      <c r="DU54" s="185">
        <v>44412</v>
      </c>
      <c r="DV54" s="183" t="s">
        <v>5395</v>
      </c>
      <c r="DW54" s="173">
        <v>65000</v>
      </c>
      <c r="DX54" s="177" t="s">
        <v>5390</v>
      </c>
      <c r="DY54" s="177" t="s">
        <v>21</v>
      </c>
      <c r="DZ54" s="177">
        <v>2</v>
      </c>
      <c r="EA54" s="177" t="s">
        <v>5392</v>
      </c>
      <c r="EB54" s="177" t="s">
        <v>5391</v>
      </c>
      <c r="EC54" s="174">
        <v>44412</v>
      </c>
      <c r="ED54" s="184" t="s">
        <v>5396</v>
      </c>
      <c r="EE54" s="181">
        <v>277000</v>
      </c>
      <c r="EF54" s="184" t="s">
        <v>5390</v>
      </c>
      <c r="EG54" s="184" t="s">
        <v>21</v>
      </c>
      <c r="EH54" s="184">
        <v>2</v>
      </c>
      <c r="EI54" s="184" t="s">
        <v>5392</v>
      </c>
      <c r="EJ54" s="184" t="s">
        <v>5391</v>
      </c>
      <c r="EK54" s="185">
        <v>44412</v>
      </c>
      <c r="EL54" s="183" t="s">
        <v>5397</v>
      </c>
      <c r="EM54" s="173">
        <v>6000</v>
      </c>
      <c r="EN54" s="177" t="s">
        <v>5390</v>
      </c>
      <c r="EO54" s="177" t="s">
        <v>21</v>
      </c>
      <c r="EP54" s="177">
        <v>2</v>
      </c>
      <c r="EQ54" s="177" t="s">
        <v>5392</v>
      </c>
      <c r="ER54" s="177" t="s">
        <v>5391</v>
      </c>
      <c r="ES54" s="174">
        <v>44412</v>
      </c>
      <c r="ET54" s="184" t="s">
        <v>5407</v>
      </c>
      <c r="EU54" s="184">
        <v>899</v>
      </c>
      <c r="EV54" s="184" t="s">
        <v>5398</v>
      </c>
      <c r="EW54" s="184" t="s">
        <v>21</v>
      </c>
      <c r="EX54" s="184">
        <v>2</v>
      </c>
      <c r="EY54" s="184" t="s">
        <v>5400</v>
      </c>
      <c r="EZ54" s="184" t="s">
        <v>5399</v>
      </c>
      <c r="FA54" s="185">
        <v>44412</v>
      </c>
      <c r="FB54" s="183" t="s">
        <v>1910</v>
      </c>
      <c r="FC54" s="177">
        <v>2</v>
      </c>
      <c r="FD54" s="177" t="s">
        <v>1833</v>
      </c>
      <c r="FE54" s="177" t="s">
        <v>41</v>
      </c>
      <c r="FF54" s="177">
        <v>1</v>
      </c>
      <c r="FG54" s="177" t="s">
        <v>1909</v>
      </c>
      <c r="FH54" s="177" t="s">
        <v>1908</v>
      </c>
      <c r="FI54" s="174">
        <v>43950</v>
      </c>
      <c r="FJ54" s="183" t="s">
        <v>2070</v>
      </c>
      <c r="FK54" s="184">
        <v>79000</v>
      </c>
      <c r="FL54" s="184" t="s">
        <v>2064</v>
      </c>
      <c r="FM54" s="184" t="s">
        <v>59</v>
      </c>
      <c r="FN54" s="184">
        <v>3</v>
      </c>
      <c r="FO54" s="184" t="s">
        <v>2069</v>
      </c>
      <c r="FP54" s="181" t="s">
        <v>2065</v>
      </c>
      <c r="FQ54" s="182">
        <v>44015</v>
      </c>
      <c r="FR54" s="183" t="s">
        <v>2071</v>
      </c>
      <c r="FS54" s="177">
        <v>229000</v>
      </c>
      <c r="FT54" s="177" t="s">
        <v>2064</v>
      </c>
      <c r="FU54" s="177" t="s">
        <v>59</v>
      </c>
      <c r="FV54" s="177">
        <v>3</v>
      </c>
      <c r="FW54" s="177" t="s">
        <v>2069</v>
      </c>
      <c r="FX54" s="177" t="s">
        <v>2065</v>
      </c>
      <c r="FY54" s="174">
        <v>44015</v>
      </c>
      <c r="FZ54" s="184" t="s">
        <v>3815</v>
      </c>
      <c r="GA54" s="184">
        <v>1</v>
      </c>
      <c r="GB54" s="184" t="s">
        <v>3571</v>
      </c>
      <c r="GC54" s="184" t="s">
        <v>21</v>
      </c>
      <c r="GD54" s="184">
        <v>2</v>
      </c>
      <c r="GE54" s="184" t="s">
        <v>14</v>
      </c>
      <c r="GF54" s="184" t="s">
        <v>14</v>
      </c>
      <c r="GG54" s="185">
        <v>44349</v>
      </c>
      <c r="GH54" s="183" t="s">
        <v>3821</v>
      </c>
      <c r="GI54" s="177">
        <v>3</v>
      </c>
      <c r="GJ54" s="177" t="s">
        <v>3571</v>
      </c>
      <c r="GK54" s="177" t="s">
        <v>21</v>
      </c>
      <c r="GL54" s="177">
        <v>2</v>
      </c>
      <c r="GM54" s="177" t="s">
        <v>14</v>
      </c>
      <c r="GN54" s="177" t="s">
        <v>14</v>
      </c>
      <c r="GO54" s="174">
        <v>44349</v>
      </c>
      <c r="GP54" s="184" t="s">
        <v>3816</v>
      </c>
      <c r="GQ54" s="184">
        <v>0</v>
      </c>
      <c r="GR54" s="184" t="s">
        <v>3571</v>
      </c>
      <c r="GS54" s="184" t="s">
        <v>21</v>
      </c>
      <c r="GT54" s="184">
        <v>2</v>
      </c>
      <c r="GU54" s="184" t="s">
        <v>14</v>
      </c>
      <c r="GV54" s="184" t="s">
        <v>14</v>
      </c>
      <c r="GW54" s="185">
        <v>44349</v>
      </c>
      <c r="GX54" s="183" t="s">
        <v>3822</v>
      </c>
      <c r="GY54" s="177">
        <v>0</v>
      </c>
      <c r="GZ54" s="177" t="s">
        <v>3571</v>
      </c>
      <c r="HA54" s="177" t="s">
        <v>21</v>
      </c>
      <c r="HB54" s="177">
        <v>2</v>
      </c>
      <c r="HC54" s="177" t="s">
        <v>14</v>
      </c>
      <c r="HD54" s="177" t="s">
        <v>14</v>
      </c>
      <c r="HE54" s="174">
        <v>44349</v>
      </c>
      <c r="HF54" s="184" t="s">
        <v>3814</v>
      </c>
      <c r="HG54" s="184">
        <v>2</v>
      </c>
      <c r="HH54" s="184" t="s">
        <v>3571</v>
      </c>
      <c r="HI54" s="184" t="s">
        <v>21</v>
      </c>
      <c r="HJ54" s="184">
        <v>2</v>
      </c>
      <c r="HK54" s="184" t="s">
        <v>14</v>
      </c>
      <c r="HL54" s="184" t="s">
        <v>14</v>
      </c>
      <c r="HM54" s="185">
        <v>44349</v>
      </c>
      <c r="HN54" s="183" t="s">
        <v>3820</v>
      </c>
      <c r="HO54" s="177">
        <v>2</v>
      </c>
      <c r="HP54" s="177" t="s">
        <v>3571</v>
      </c>
      <c r="HQ54" s="177" t="s">
        <v>21</v>
      </c>
      <c r="HR54" s="177">
        <v>2</v>
      </c>
      <c r="HS54" s="177" t="s">
        <v>14</v>
      </c>
      <c r="HT54" s="177" t="s">
        <v>14</v>
      </c>
      <c r="HU54" s="174">
        <v>44349</v>
      </c>
      <c r="HV54" s="184" t="s">
        <v>3817</v>
      </c>
      <c r="HW54" s="184">
        <v>1</v>
      </c>
      <c r="HX54" s="184" t="s">
        <v>3571</v>
      </c>
      <c r="HY54" s="184" t="s">
        <v>21</v>
      </c>
      <c r="HZ54" s="184">
        <v>2</v>
      </c>
      <c r="IA54" s="184" t="s">
        <v>14</v>
      </c>
      <c r="IB54" s="184" t="s">
        <v>14</v>
      </c>
      <c r="IC54" s="185">
        <v>44349</v>
      </c>
      <c r="ID54" s="183" t="s">
        <v>3819</v>
      </c>
      <c r="IE54" s="177">
        <v>1</v>
      </c>
      <c r="IF54" s="177" t="s">
        <v>3571</v>
      </c>
      <c r="IG54" s="177" t="s">
        <v>21</v>
      </c>
      <c r="IH54" s="177">
        <v>2</v>
      </c>
      <c r="II54" s="177" t="s">
        <v>14</v>
      </c>
      <c r="IJ54" s="177" t="s">
        <v>14</v>
      </c>
      <c r="IK54" s="174">
        <v>44349</v>
      </c>
      <c r="IL54" s="184" t="s">
        <v>3818</v>
      </c>
      <c r="IM54" s="184">
        <v>3</v>
      </c>
      <c r="IN54" s="184" t="s">
        <v>3571</v>
      </c>
      <c r="IO54" s="184" t="s">
        <v>21</v>
      </c>
      <c r="IP54" s="184">
        <v>2</v>
      </c>
      <c r="IQ54" s="184" t="s">
        <v>14</v>
      </c>
      <c r="IR54" s="184" t="s">
        <v>14</v>
      </c>
      <c r="IS54" s="185">
        <v>44349</v>
      </c>
    </row>
    <row r="55" spans="1:253" s="179" customFormat="1" ht="12.75" customHeight="1" x14ac:dyDescent="0.25">
      <c r="A55" s="179" t="s">
        <v>129</v>
      </c>
      <c r="B55" s="179" t="s">
        <v>7499</v>
      </c>
      <c r="C55" s="179" t="s">
        <v>130</v>
      </c>
      <c r="D55" s="179" t="s">
        <v>131</v>
      </c>
      <c r="E55" s="179" t="s">
        <v>7064</v>
      </c>
      <c r="F55" s="179" t="s">
        <v>5744</v>
      </c>
      <c r="G55" s="172">
        <v>2100000</v>
      </c>
      <c r="H55" s="173" t="s">
        <v>5741</v>
      </c>
      <c r="I55" s="173" t="s">
        <v>21</v>
      </c>
      <c r="J55" s="173">
        <v>2</v>
      </c>
      <c r="K55" s="173" t="s">
        <v>5743</v>
      </c>
      <c r="L55" s="173" t="s">
        <v>5742</v>
      </c>
      <c r="M55" s="174">
        <v>44451</v>
      </c>
      <c r="N55" s="183" t="s">
        <v>5745</v>
      </c>
      <c r="O55" s="175">
        <v>30355</v>
      </c>
      <c r="P55" s="175" t="s">
        <v>5182</v>
      </c>
      <c r="Q55" s="175" t="s">
        <v>21</v>
      </c>
      <c r="R55" s="175">
        <v>2</v>
      </c>
      <c r="S55" s="175" t="s">
        <v>5713</v>
      </c>
      <c r="T55" s="175" t="s">
        <v>5183</v>
      </c>
      <c r="U55" s="176">
        <v>44451</v>
      </c>
      <c r="V55" s="183" t="s">
        <v>5746</v>
      </c>
      <c r="W55" s="173">
        <v>1474000</v>
      </c>
      <c r="X55" s="173" t="s">
        <v>5741</v>
      </c>
      <c r="Y55" s="173" t="s">
        <v>21</v>
      </c>
      <c r="Z55" s="173">
        <v>2</v>
      </c>
      <c r="AA55" s="173" t="s">
        <v>5186</v>
      </c>
      <c r="AB55" s="173" t="s">
        <v>5742</v>
      </c>
      <c r="AC55" s="174">
        <v>44451</v>
      </c>
      <c r="AD55" s="183" t="s">
        <v>5747</v>
      </c>
      <c r="AE55" s="181">
        <v>755000</v>
      </c>
      <c r="AF55" s="181" t="s">
        <v>5741</v>
      </c>
      <c r="AG55" s="181" t="s">
        <v>21</v>
      </c>
      <c r="AH55" s="181">
        <v>2</v>
      </c>
      <c r="AI55" s="181" t="s">
        <v>5188</v>
      </c>
      <c r="AJ55" s="181" t="s">
        <v>5742</v>
      </c>
      <c r="AK55" s="182">
        <v>44451</v>
      </c>
      <c r="AL55" s="183" t="s">
        <v>2253</v>
      </c>
      <c r="AM55" s="173" t="s">
        <v>14</v>
      </c>
      <c r="AN55" s="173" t="s">
        <v>200</v>
      </c>
      <c r="AO55" s="173" t="s">
        <v>59</v>
      </c>
      <c r="AP55" s="173">
        <v>3</v>
      </c>
      <c r="AQ55" s="173" t="s">
        <v>200</v>
      </c>
      <c r="AR55" s="173" t="s">
        <v>200</v>
      </c>
      <c r="AS55" s="174">
        <v>44113</v>
      </c>
      <c r="AT55" s="184" t="s">
        <v>139</v>
      </c>
      <c r="AU55" s="181">
        <v>0</v>
      </c>
      <c r="AV55" s="181">
        <v>0</v>
      </c>
      <c r="AW55" s="181" t="s">
        <v>21</v>
      </c>
      <c r="AX55" s="181">
        <v>2</v>
      </c>
      <c r="AY55" s="181" t="s">
        <v>138</v>
      </c>
      <c r="AZ55" s="181">
        <v>0</v>
      </c>
      <c r="BA55" s="182">
        <v>43495</v>
      </c>
      <c r="BB55" s="183" t="s">
        <v>137</v>
      </c>
      <c r="BC55" s="173">
        <v>0</v>
      </c>
      <c r="BD55" s="173">
        <v>0</v>
      </c>
      <c r="BE55" s="173" t="s">
        <v>21</v>
      </c>
      <c r="BF55" s="173">
        <v>2</v>
      </c>
      <c r="BG55" s="173" t="s">
        <v>136</v>
      </c>
      <c r="BH55" s="173">
        <v>0</v>
      </c>
      <c r="BI55" s="174">
        <v>43495</v>
      </c>
      <c r="BJ55" s="184" t="s">
        <v>5749</v>
      </c>
      <c r="BK55" s="184">
        <v>0</v>
      </c>
      <c r="BL55" s="184" t="s">
        <v>5736</v>
      </c>
      <c r="BM55" s="184" t="s">
        <v>21</v>
      </c>
      <c r="BN55" s="184">
        <v>2</v>
      </c>
      <c r="BO55" s="184" t="s">
        <v>5748</v>
      </c>
      <c r="BP55" s="181" t="s">
        <v>2112</v>
      </c>
      <c r="BQ55" s="185">
        <v>44451</v>
      </c>
      <c r="BR55" s="183" t="s">
        <v>133</v>
      </c>
      <c r="BS55" s="177">
        <v>0</v>
      </c>
      <c r="BT55" s="177">
        <v>0</v>
      </c>
      <c r="BU55" s="177" t="s">
        <v>21</v>
      </c>
      <c r="BV55" s="177">
        <v>2</v>
      </c>
      <c r="BW55" s="177" t="s">
        <v>132</v>
      </c>
      <c r="BX55" s="177">
        <v>0</v>
      </c>
      <c r="BY55" s="174">
        <v>43495</v>
      </c>
      <c r="BZ55" s="184" t="s">
        <v>134</v>
      </c>
      <c r="CA55" s="184">
        <v>0</v>
      </c>
      <c r="CB55" s="184">
        <v>0</v>
      </c>
      <c r="CC55" s="184" t="s">
        <v>21</v>
      </c>
      <c r="CD55" s="184">
        <v>2</v>
      </c>
      <c r="CE55" s="184" t="s">
        <v>132</v>
      </c>
      <c r="CF55" s="184">
        <v>0</v>
      </c>
      <c r="CG55" s="185">
        <v>43495</v>
      </c>
      <c r="CH55" s="183" t="s">
        <v>7830</v>
      </c>
      <c r="CI55" s="184" t="e">
        <v>#N/A</v>
      </c>
      <c r="CJ55" s="184" t="e">
        <v>#N/A</v>
      </c>
      <c r="CK55" s="184" t="e">
        <v>#N/A</v>
      </c>
      <c r="CL55" s="184" t="e">
        <v>#N/A</v>
      </c>
      <c r="CM55" s="184" t="e">
        <v>#N/A</v>
      </c>
      <c r="CN55" s="184" t="e">
        <v>#N/A</v>
      </c>
      <c r="CO55" s="186" t="e">
        <v>#N/A</v>
      </c>
      <c r="CP55" s="184" t="s">
        <v>135</v>
      </c>
      <c r="CQ55" s="177" t="s">
        <v>14</v>
      </c>
      <c r="CR55" s="177">
        <v>0</v>
      </c>
      <c r="CS55" s="177" t="s">
        <v>21</v>
      </c>
      <c r="CT55" s="177">
        <v>2</v>
      </c>
      <c r="CU55" s="177" t="s">
        <v>15</v>
      </c>
      <c r="CV55" s="177">
        <v>0</v>
      </c>
      <c r="CW55" s="174">
        <v>43495</v>
      </c>
      <c r="CX55" s="184" t="s">
        <v>5751</v>
      </c>
      <c r="CY55" s="181">
        <v>178000</v>
      </c>
      <c r="CZ55" s="181" t="s">
        <v>5741</v>
      </c>
      <c r="DA55" s="181" t="s">
        <v>21</v>
      </c>
      <c r="DB55" s="181">
        <v>2</v>
      </c>
      <c r="DC55" s="181" t="s">
        <v>5756</v>
      </c>
      <c r="DD55" s="181" t="s">
        <v>5742</v>
      </c>
      <c r="DE55" s="187">
        <v>44451</v>
      </c>
      <c r="DF55" s="183" t="s">
        <v>5753</v>
      </c>
      <c r="DG55" s="173">
        <v>719000</v>
      </c>
      <c r="DH55" s="177" t="s">
        <v>5741</v>
      </c>
      <c r="DI55" s="177" t="s">
        <v>21</v>
      </c>
      <c r="DJ55" s="177">
        <v>2</v>
      </c>
      <c r="DK55" s="177" t="s">
        <v>5752</v>
      </c>
      <c r="DL55" s="177" t="s">
        <v>5742</v>
      </c>
      <c r="DM55" s="174">
        <v>44451</v>
      </c>
      <c r="DN55" s="184" t="s">
        <v>5755</v>
      </c>
      <c r="DO55" s="181">
        <v>577000</v>
      </c>
      <c r="DP55" s="184" t="s">
        <v>5741</v>
      </c>
      <c r="DQ55" s="184" t="s">
        <v>21</v>
      </c>
      <c r="DR55" s="184">
        <v>2</v>
      </c>
      <c r="DS55" s="184" t="s">
        <v>5754</v>
      </c>
      <c r="DT55" s="184" t="s">
        <v>5742</v>
      </c>
      <c r="DU55" s="185">
        <v>44451</v>
      </c>
      <c r="DV55" s="183" t="s">
        <v>5757</v>
      </c>
      <c r="DW55" s="173">
        <v>178000</v>
      </c>
      <c r="DX55" s="177" t="s">
        <v>5741</v>
      </c>
      <c r="DY55" s="177" t="s">
        <v>21</v>
      </c>
      <c r="DZ55" s="177">
        <v>2</v>
      </c>
      <c r="EA55" s="177" t="s">
        <v>5756</v>
      </c>
      <c r="EB55" s="177" t="s">
        <v>5742</v>
      </c>
      <c r="EC55" s="174">
        <v>44451</v>
      </c>
      <c r="ED55" s="184" t="s">
        <v>5759</v>
      </c>
      <c r="EE55" s="181">
        <v>0</v>
      </c>
      <c r="EF55" s="184" t="s">
        <v>5741</v>
      </c>
      <c r="EG55" s="184" t="s">
        <v>21</v>
      </c>
      <c r="EH55" s="184">
        <v>2</v>
      </c>
      <c r="EI55" s="184" t="s">
        <v>5758</v>
      </c>
      <c r="EJ55" s="184" t="s">
        <v>5742</v>
      </c>
      <c r="EK55" s="185">
        <v>44451</v>
      </c>
      <c r="EL55" s="183" t="s">
        <v>5761</v>
      </c>
      <c r="EM55" s="173">
        <v>0</v>
      </c>
      <c r="EN55" s="177" t="s">
        <v>5741</v>
      </c>
      <c r="EO55" s="177" t="s">
        <v>21</v>
      </c>
      <c r="EP55" s="177">
        <v>2</v>
      </c>
      <c r="EQ55" s="177" t="s">
        <v>5760</v>
      </c>
      <c r="ER55" s="177" t="s">
        <v>5742</v>
      </c>
      <c r="ES55" s="174">
        <v>44451</v>
      </c>
      <c r="ET55" s="184" t="s">
        <v>5750</v>
      </c>
      <c r="EU55" s="184">
        <v>4</v>
      </c>
      <c r="EV55" s="184" t="s">
        <v>5736</v>
      </c>
      <c r="EW55" s="184" t="s">
        <v>21</v>
      </c>
      <c r="EX55" s="184">
        <v>2</v>
      </c>
      <c r="EY55" s="184" t="s">
        <v>5739</v>
      </c>
      <c r="EZ55" s="184" t="s">
        <v>2112</v>
      </c>
      <c r="FA55" s="185">
        <v>44451</v>
      </c>
      <c r="FB55" s="183" t="s">
        <v>5762</v>
      </c>
      <c r="FC55" s="177">
        <v>1</v>
      </c>
      <c r="FD55" s="177" t="s">
        <v>14</v>
      </c>
      <c r="FE55" s="177" t="s">
        <v>41</v>
      </c>
      <c r="FF55" s="177">
        <v>1</v>
      </c>
      <c r="FG55" s="177" t="s">
        <v>5222</v>
      </c>
      <c r="FH55" s="177" t="s">
        <v>14</v>
      </c>
      <c r="FI55" s="174">
        <v>44451</v>
      </c>
      <c r="FJ55" s="183" t="s">
        <v>141</v>
      </c>
      <c r="FK55" s="184">
        <v>0</v>
      </c>
      <c r="FL55" s="184">
        <v>0</v>
      </c>
      <c r="FM55" s="184" t="s">
        <v>21</v>
      </c>
      <c r="FN55" s="184">
        <v>2</v>
      </c>
      <c r="FO55" s="184" t="s">
        <v>140</v>
      </c>
      <c r="FP55" s="181">
        <v>0</v>
      </c>
      <c r="FQ55" s="182">
        <v>43495</v>
      </c>
      <c r="FR55" s="183" t="s">
        <v>142</v>
      </c>
      <c r="FS55" s="177">
        <v>0</v>
      </c>
      <c r="FT55" s="177">
        <v>0</v>
      </c>
      <c r="FU55" s="177" t="s">
        <v>21</v>
      </c>
      <c r="FV55" s="177">
        <v>2</v>
      </c>
      <c r="FW55" s="177" t="s">
        <v>140</v>
      </c>
      <c r="FX55" s="177">
        <v>0</v>
      </c>
      <c r="FY55" s="174">
        <v>43495</v>
      </c>
      <c r="FZ55" s="184" t="s">
        <v>4226</v>
      </c>
      <c r="GA55" s="184">
        <v>1</v>
      </c>
      <c r="GB55" s="184" t="s">
        <v>3571</v>
      </c>
      <c r="GC55" s="184" t="s">
        <v>21</v>
      </c>
      <c r="GD55" s="184">
        <v>2</v>
      </c>
      <c r="GE55" s="184" t="s">
        <v>14</v>
      </c>
      <c r="GF55" s="184" t="s">
        <v>14</v>
      </c>
      <c r="GG55" s="185">
        <v>44356</v>
      </c>
      <c r="GH55" s="183" t="s">
        <v>4232</v>
      </c>
      <c r="GI55" s="177">
        <v>0</v>
      </c>
      <c r="GJ55" s="177" t="s">
        <v>3571</v>
      </c>
      <c r="GK55" s="177" t="s">
        <v>21</v>
      </c>
      <c r="GL55" s="177">
        <v>2</v>
      </c>
      <c r="GM55" s="177" t="s">
        <v>14</v>
      </c>
      <c r="GN55" s="177" t="s">
        <v>14</v>
      </c>
      <c r="GO55" s="174">
        <v>44356</v>
      </c>
      <c r="GP55" s="184" t="s">
        <v>4227</v>
      </c>
      <c r="GQ55" s="184">
        <v>0</v>
      </c>
      <c r="GR55" s="184" t="s">
        <v>3571</v>
      </c>
      <c r="GS55" s="184" t="s">
        <v>21</v>
      </c>
      <c r="GT55" s="184">
        <v>2</v>
      </c>
      <c r="GU55" s="184" t="s">
        <v>14</v>
      </c>
      <c r="GV55" s="184" t="s">
        <v>14</v>
      </c>
      <c r="GW55" s="185">
        <v>44356</v>
      </c>
      <c r="GX55" s="183" t="s">
        <v>4233</v>
      </c>
      <c r="GY55" s="177">
        <v>0</v>
      </c>
      <c r="GZ55" s="177" t="s">
        <v>3571</v>
      </c>
      <c r="HA55" s="177" t="s">
        <v>21</v>
      </c>
      <c r="HB55" s="177">
        <v>2</v>
      </c>
      <c r="HC55" s="177" t="s">
        <v>14</v>
      </c>
      <c r="HD55" s="177" t="s">
        <v>14</v>
      </c>
      <c r="HE55" s="174">
        <v>44356</v>
      </c>
      <c r="HF55" s="184" t="s">
        <v>4225</v>
      </c>
      <c r="HG55" s="184">
        <v>0</v>
      </c>
      <c r="HH55" s="184" t="s">
        <v>3571</v>
      </c>
      <c r="HI55" s="184" t="s">
        <v>21</v>
      </c>
      <c r="HJ55" s="184">
        <v>2</v>
      </c>
      <c r="HK55" s="184" t="s">
        <v>14</v>
      </c>
      <c r="HL55" s="184" t="s">
        <v>14</v>
      </c>
      <c r="HM55" s="185">
        <v>44356</v>
      </c>
      <c r="HN55" s="183" t="s">
        <v>4231</v>
      </c>
      <c r="HO55" s="177">
        <v>2</v>
      </c>
      <c r="HP55" s="177" t="s">
        <v>3571</v>
      </c>
      <c r="HQ55" s="177" t="s">
        <v>21</v>
      </c>
      <c r="HR55" s="177">
        <v>2</v>
      </c>
      <c r="HS55" s="177" t="s">
        <v>14</v>
      </c>
      <c r="HT55" s="177" t="s">
        <v>14</v>
      </c>
      <c r="HU55" s="174">
        <v>44356</v>
      </c>
      <c r="HV55" s="184" t="s">
        <v>4228</v>
      </c>
      <c r="HW55" s="184">
        <v>0</v>
      </c>
      <c r="HX55" s="184" t="s">
        <v>3571</v>
      </c>
      <c r="HY55" s="184" t="s">
        <v>21</v>
      </c>
      <c r="HZ55" s="184">
        <v>2</v>
      </c>
      <c r="IA55" s="184" t="s">
        <v>14</v>
      </c>
      <c r="IB55" s="184" t="s">
        <v>14</v>
      </c>
      <c r="IC55" s="185">
        <v>44356</v>
      </c>
      <c r="ID55" s="183" t="s">
        <v>4230</v>
      </c>
      <c r="IE55" s="177">
        <v>0</v>
      </c>
      <c r="IF55" s="177" t="s">
        <v>3571</v>
      </c>
      <c r="IG55" s="177" t="s">
        <v>21</v>
      </c>
      <c r="IH55" s="177">
        <v>2</v>
      </c>
      <c r="II55" s="177" t="s">
        <v>14</v>
      </c>
      <c r="IJ55" s="177" t="s">
        <v>14</v>
      </c>
      <c r="IK55" s="174">
        <v>44356</v>
      </c>
      <c r="IL55" s="184" t="s">
        <v>4229</v>
      </c>
      <c r="IM55" s="184">
        <v>0</v>
      </c>
      <c r="IN55" s="184" t="s">
        <v>3571</v>
      </c>
      <c r="IO55" s="184" t="s">
        <v>21</v>
      </c>
      <c r="IP55" s="184">
        <v>2</v>
      </c>
      <c r="IQ55" s="184" t="s">
        <v>14</v>
      </c>
      <c r="IR55" s="184" t="s">
        <v>14</v>
      </c>
      <c r="IS55" s="185">
        <v>44356</v>
      </c>
    </row>
    <row r="56" spans="1:253" s="179" customFormat="1" ht="12.75" customHeight="1" x14ac:dyDescent="0.25">
      <c r="A56" s="179" t="s">
        <v>628</v>
      </c>
      <c r="B56" s="179" t="s">
        <v>7471</v>
      </c>
      <c r="C56" s="179" t="s">
        <v>629</v>
      </c>
      <c r="D56" s="179" t="s">
        <v>630</v>
      </c>
      <c r="E56" s="179" t="s">
        <v>7071</v>
      </c>
      <c r="F56" s="179" t="s">
        <v>1980</v>
      </c>
      <c r="G56" s="172">
        <v>36472000</v>
      </c>
      <c r="H56" s="173" t="s">
        <v>1977</v>
      </c>
      <c r="I56" s="173" t="s">
        <v>21</v>
      </c>
      <c r="J56" s="173">
        <v>2</v>
      </c>
      <c r="K56" s="173" t="s">
        <v>1979</v>
      </c>
      <c r="L56" s="173" t="s">
        <v>1978</v>
      </c>
      <c r="M56" s="174">
        <v>43993</v>
      </c>
      <c r="N56" s="183" t="s">
        <v>2124</v>
      </c>
      <c r="O56" s="175">
        <v>446300</v>
      </c>
      <c r="P56" s="175" t="s">
        <v>1901</v>
      </c>
      <c r="Q56" s="175" t="s">
        <v>41</v>
      </c>
      <c r="R56" s="175">
        <v>1</v>
      </c>
      <c r="S56" s="175" t="s">
        <v>2123</v>
      </c>
      <c r="T56" s="175" t="s">
        <v>2122</v>
      </c>
      <c r="U56" s="176">
        <v>44103</v>
      </c>
      <c r="V56" s="183" t="s">
        <v>1966</v>
      </c>
      <c r="W56" s="173">
        <v>35587000</v>
      </c>
      <c r="X56" s="173" t="s">
        <v>1963</v>
      </c>
      <c r="Y56" s="173" t="s">
        <v>59</v>
      </c>
      <c r="Z56" s="173">
        <v>3</v>
      </c>
      <c r="AA56" s="173" t="s">
        <v>1965</v>
      </c>
      <c r="AB56" s="173" t="s">
        <v>1964</v>
      </c>
      <c r="AC56" s="174">
        <v>43992</v>
      </c>
      <c r="AD56" s="183" t="s">
        <v>1959</v>
      </c>
      <c r="AE56" s="181" t="s">
        <v>14</v>
      </c>
      <c r="AF56" s="181" t="s">
        <v>1956</v>
      </c>
      <c r="AG56" s="181" t="s">
        <v>14</v>
      </c>
      <c r="AH56" s="181" t="s">
        <v>14</v>
      </c>
      <c r="AI56" s="181" t="s">
        <v>1958</v>
      </c>
      <c r="AJ56" s="181" t="s">
        <v>1957</v>
      </c>
      <c r="AK56" s="182">
        <v>43992</v>
      </c>
      <c r="AL56" s="183" t="s">
        <v>1962</v>
      </c>
      <c r="AM56" s="173" t="s">
        <v>14</v>
      </c>
      <c r="AN56" s="173" t="s">
        <v>1960</v>
      </c>
      <c r="AO56" s="173" t="s">
        <v>14</v>
      </c>
      <c r="AP56" s="173" t="s">
        <v>14</v>
      </c>
      <c r="AQ56" s="173" t="s">
        <v>1961</v>
      </c>
      <c r="AR56" s="173" t="s">
        <v>1957</v>
      </c>
      <c r="AS56" s="174">
        <v>43992</v>
      </c>
      <c r="AT56" s="184" t="s">
        <v>1476</v>
      </c>
      <c r="AU56" s="181" t="s">
        <v>14</v>
      </c>
      <c r="AV56" s="181" t="s">
        <v>14</v>
      </c>
      <c r="AW56" s="181" t="s">
        <v>14</v>
      </c>
      <c r="AX56" s="181" t="s">
        <v>14</v>
      </c>
      <c r="AY56" s="181" t="s">
        <v>14</v>
      </c>
      <c r="AZ56" s="181" t="s">
        <v>14</v>
      </c>
      <c r="BA56" s="182">
        <v>43798</v>
      </c>
      <c r="BB56" s="183" t="s">
        <v>1475</v>
      </c>
      <c r="BC56" s="173" t="s">
        <v>14</v>
      </c>
      <c r="BD56" s="173" t="s">
        <v>14</v>
      </c>
      <c r="BE56" s="173" t="s">
        <v>14</v>
      </c>
      <c r="BF56" s="173" t="s">
        <v>14</v>
      </c>
      <c r="BG56" s="173" t="s">
        <v>14</v>
      </c>
      <c r="BH56" s="173" t="s">
        <v>14</v>
      </c>
      <c r="BI56" s="174">
        <v>43798</v>
      </c>
      <c r="BJ56" s="184" t="s">
        <v>5410</v>
      </c>
      <c r="BK56" s="184">
        <v>169</v>
      </c>
      <c r="BL56" s="184" t="s">
        <v>5403</v>
      </c>
      <c r="BM56" s="184" t="s">
        <v>21</v>
      </c>
      <c r="BN56" s="184">
        <v>2</v>
      </c>
      <c r="BO56" s="184" t="s">
        <v>5409</v>
      </c>
      <c r="BP56" s="181" t="s">
        <v>5408</v>
      </c>
      <c r="BQ56" s="185">
        <v>44413</v>
      </c>
      <c r="BR56" s="183" t="s">
        <v>632</v>
      </c>
      <c r="BS56" s="177">
        <v>0</v>
      </c>
      <c r="BT56" s="177">
        <v>0</v>
      </c>
      <c r="BU56" s="177" t="s">
        <v>21</v>
      </c>
      <c r="BV56" s="177">
        <v>2</v>
      </c>
      <c r="BW56" s="177" t="s">
        <v>631</v>
      </c>
      <c r="BX56" s="177">
        <v>0</v>
      </c>
      <c r="BY56" s="174">
        <v>43511</v>
      </c>
      <c r="BZ56" s="184" t="s">
        <v>633</v>
      </c>
      <c r="CA56" s="184">
        <v>0</v>
      </c>
      <c r="CB56" s="184">
        <v>0</v>
      </c>
      <c r="CC56" s="184" t="s">
        <v>21</v>
      </c>
      <c r="CD56" s="184">
        <v>2</v>
      </c>
      <c r="CE56" s="184" t="s">
        <v>631</v>
      </c>
      <c r="CF56" s="184">
        <v>0</v>
      </c>
      <c r="CG56" s="185">
        <v>43511</v>
      </c>
      <c r="CH56" s="183" t="s">
        <v>7831</v>
      </c>
      <c r="CI56" s="184" t="e">
        <v>#N/A</v>
      </c>
      <c r="CJ56" s="184" t="e">
        <v>#N/A</v>
      </c>
      <c r="CK56" s="184" t="e">
        <v>#N/A</v>
      </c>
      <c r="CL56" s="184" t="e">
        <v>#N/A</v>
      </c>
      <c r="CM56" s="184" t="e">
        <v>#N/A</v>
      </c>
      <c r="CN56" s="184" t="e">
        <v>#N/A</v>
      </c>
      <c r="CO56" s="186" t="e">
        <v>#N/A</v>
      </c>
      <c r="CP56" s="184" t="s">
        <v>636</v>
      </c>
      <c r="CQ56" s="177">
        <v>0</v>
      </c>
      <c r="CR56" s="177">
        <v>0</v>
      </c>
      <c r="CS56" s="177" t="s">
        <v>21</v>
      </c>
      <c r="CT56" s="177">
        <v>2</v>
      </c>
      <c r="CU56" s="177" t="s">
        <v>635</v>
      </c>
      <c r="CV56" s="177">
        <v>0</v>
      </c>
      <c r="CW56" s="174">
        <v>43511</v>
      </c>
      <c r="CX56" s="184" t="s">
        <v>1479</v>
      </c>
      <c r="CY56" s="181" t="s">
        <v>14</v>
      </c>
      <c r="CZ56" s="181" t="s">
        <v>14</v>
      </c>
      <c r="DA56" s="181" t="s">
        <v>14</v>
      </c>
      <c r="DB56" s="181" t="s">
        <v>14</v>
      </c>
      <c r="DC56" s="181" t="s">
        <v>14</v>
      </c>
      <c r="DD56" s="181" t="s">
        <v>14</v>
      </c>
      <c r="DE56" s="187">
        <v>43798</v>
      </c>
      <c r="DF56" s="183" t="s">
        <v>1477</v>
      </c>
      <c r="DG56" s="173" t="s">
        <v>14</v>
      </c>
      <c r="DH56" s="177" t="s">
        <v>14</v>
      </c>
      <c r="DI56" s="177" t="s">
        <v>14</v>
      </c>
      <c r="DJ56" s="177" t="s">
        <v>14</v>
      </c>
      <c r="DK56" s="177" t="s">
        <v>14</v>
      </c>
      <c r="DL56" s="177" t="s">
        <v>14</v>
      </c>
      <c r="DM56" s="174">
        <v>43798</v>
      </c>
      <c r="DN56" s="184" t="s">
        <v>1481</v>
      </c>
      <c r="DO56" s="181" t="s">
        <v>14</v>
      </c>
      <c r="DP56" s="184" t="s">
        <v>14</v>
      </c>
      <c r="DQ56" s="184" t="s">
        <v>14</v>
      </c>
      <c r="DR56" s="184" t="s">
        <v>14</v>
      </c>
      <c r="DS56" s="184" t="s">
        <v>14</v>
      </c>
      <c r="DT56" s="184" t="s">
        <v>14</v>
      </c>
      <c r="DU56" s="185">
        <v>43798</v>
      </c>
      <c r="DV56" s="183" t="s">
        <v>1478</v>
      </c>
      <c r="DW56" s="173" t="s">
        <v>14</v>
      </c>
      <c r="DX56" s="177" t="s">
        <v>14</v>
      </c>
      <c r="DY56" s="177" t="s">
        <v>14</v>
      </c>
      <c r="DZ56" s="177" t="s">
        <v>14</v>
      </c>
      <c r="EA56" s="177" t="s">
        <v>14</v>
      </c>
      <c r="EB56" s="177" t="s">
        <v>14</v>
      </c>
      <c r="EC56" s="174">
        <v>43798</v>
      </c>
      <c r="ED56" s="184" t="s">
        <v>1480</v>
      </c>
      <c r="EE56" s="181" t="s">
        <v>14</v>
      </c>
      <c r="EF56" s="184" t="s">
        <v>14</v>
      </c>
      <c r="EG56" s="184" t="s">
        <v>14</v>
      </c>
      <c r="EH56" s="184" t="s">
        <v>14</v>
      </c>
      <c r="EI56" s="184" t="s">
        <v>14</v>
      </c>
      <c r="EJ56" s="184" t="s">
        <v>14</v>
      </c>
      <c r="EK56" s="185">
        <v>43798</v>
      </c>
      <c r="EL56" s="183" t="s">
        <v>1474</v>
      </c>
      <c r="EM56" s="173" t="s">
        <v>14</v>
      </c>
      <c r="EN56" s="177" t="s">
        <v>14</v>
      </c>
      <c r="EO56" s="177" t="s">
        <v>14</v>
      </c>
      <c r="EP56" s="177" t="s">
        <v>14</v>
      </c>
      <c r="EQ56" s="177" t="s">
        <v>14</v>
      </c>
      <c r="ER56" s="177" t="s">
        <v>14</v>
      </c>
      <c r="ES56" s="174">
        <v>43798</v>
      </c>
      <c r="ET56" s="184" t="s">
        <v>5413</v>
      </c>
      <c r="EU56" s="184">
        <v>181</v>
      </c>
      <c r="EV56" s="184" t="s">
        <v>5398</v>
      </c>
      <c r="EW56" s="184" t="s">
        <v>21</v>
      </c>
      <c r="EX56" s="184">
        <v>2</v>
      </c>
      <c r="EY56" s="184" t="s">
        <v>5412</v>
      </c>
      <c r="EZ56" s="184" t="s">
        <v>5411</v>
      </c>
      <c r="FA56" s="185">
        <v>44413</v>
      </c>
      <c r="FB56" s="183" t="s">
        <v>634</v>
      </c>
      <c r="FC56" s="177">
        <v>1</v>
      </c>
      <c r="FD56" s="177">
        <v>0</v>
      </c>
      <c r="FE56" s="177" t="s">
        <v>21</v>
      </c>
      <c r="FF56" s="177">
        <v>2</v>
      </c>
      <c r="FG56" s="177">
        <v>0</v>
      </c>
      <c r="FH56" s="177">
        <v>0</v>
      </c>
      <c r="FI56" s="174">
        <v>43511</v>
      </c>
      <c r="FJ56" s="183" t="s">
        <v>638</v>
      </c>
      <c r="FK56" s="184">
        <v>0</v>
      </c>
      <c r="FL56" s="184">
        <v>0</v>
      </c>
      <c r="FM56" s="184" t="s">
        <v>21</v>
      </c>
      <c r="FN56" s="184">
        <v>2</v>
      </c>
      <c r="FO56" s="184" t="s">
        <v>637</v>
      </c>
      <c r="FP56" s="181">
        <v>0</v>
      </c>
      <c r="FQ56" s="182">
        <v>43511</v>
      </c>
      <c r="FR56" s="183" t="s">
        <v>639</v>
      </c>
      <c r="FS56" s="177">
        <v>0</v>
      </c>
      <c r="FT56" s="177">
        <v>0</v>
      </c>
      <c r="FU56" s="177" t="s">
        <v>21</v>
      </c>
      <c r="FV56" s="177">
        <v>2</v>
      </c>
      <c r="FW56" s="177" t="s">
        <v>637</v>
      </c>
      <c r="FX56" s="177">
        <v>0</v>
      </c>
      <c r="FY56" s="174">
        <v>43511</v>
      </c>
      <c r="FZ56" s="184" t="s">
        <v>4068</v>
      </c>
      <c r="GA56" s="184">
        <v>2</v>
      </c>
      <c r="GB56" s="184" t="s">
        <v>3571</v>
      </c>
      <c r="GC56" s="184" t="s">
        <v>21</v>
      </c>
      <c r="GD56" s="184">
        <v>2</v>
      </c>
      <c r="GE56" s="184" t="s">
        <v>14</v>
      </c>
      <c r="GF56" s="184" t="s">
        <v>14</v>
      </c>
      <c r="GG56" s="185">
        <v>44354</v>
      </c>
      <c r="GH56" s="183" t="s">
        <v>4074</v>
      </c>
      <c r="GI56" s="177">
        <v>1</v>
      </c>
      <c r="GJ56" s="177" t="s">
        <v>3571</v>
      </c>
      <c r="GK56" s="177" t="s">
        <v>21</v>
      </c>
      <c r="GL56" s="177">
        <v>2</v>
      </c>
      <c r="GM56" s="177" t="s">
        <v>14</v>
      </c>
      <c r="GN56" s="177" t="s">
        <v>14</v>
      </c>
      <c r="GO56" s="174">
        <v>44354</v>
      </c>
      <c r="GP56" s="184" t="s">
        <v>4069</v>
      </c>
      <c r="GQ56" s="184">
        <v>1</v>
      </c>
      <c r="GR56" s="184" t="s">
        <v>3571</v>
      </c>
      <c r="GS56" s="184" t="s">
        <v>21</v>
      </c>
      <c r="GT56" s="184">
        <v>2</v>
      </c>
      <c r="GU56" s="184" t="s">
        <v>14</v>
      </c>
      <c r="GV56" s="184" t="s">
        <v>14</v>
      </c>
      <c r="GW56" s="185">
        <v>44354</v>
      </c>
      <c r="GX56" s="183" t="s">
        <v>4075</v>
      </c>
      <c r="GY56" s="177">
        <v>0</v>
      </c>
      <c r="GZ56" s="177" t="s">
        <v>3571</v>
      </c>
      <c r="HA56" s="177" t="s">
        <v>21</v>
      </c>
      <c r="HB56" s="177">
        <v>2</v>
      </c>
      <c r="HC56" s="177" t="s">
        <v>14</v>
      </c>
      <c r="HD56" s="177" t="s">
        <v>14</v>
      </c>
      <c r="HE56" s="174">
        <v>44354</v>
      </c>
      <c r="HF56" s="184" t="s">
        <v>4067</v>
      </c>
      <c r="HG56" s="184">
        <v>2</v>
      </c>
      <c r="HH56" s="184" t="s">
        <v>3571</v>
      </c>
      <c r="HI56" s="184" t="s">
        <v>21</v>
      </c>
      <c r="HJ56" s="184">
        <v>2</v>
      </c>
      <c r="HK56" s="184" t="s">
        <v>14</v>
      </c>
      <c r="HL56" s="184" t="s">
        <v>14</v>
      </c>
      <c r="HM56" s="185">
        <v>44354</v>
      </c>
      <c r="HN56" s="183" t="s">
        <v>4073</v>
      </c>
      <c r="HO56" s="177">
        <v>2</v>
      </c>
      <c r="HP56" s="177" t="s">
        <v>3571</v>
      </c>
      <c r="HQ56" s="177" t="s">
        <v>21</v>
      </c>
      <c r="HR56" s="177">
        <v>2</v>
      </c>
      <c r="HS56" s="177" t="s">
        <v>14</v>
      </c>
      <c r="HT56" s="177" t="s">
        <v>14</v>
      </c>
      <c r="HU56" s="174">
        <v>44354</v>
      </c>
      <c r="HV56" s="184" t="s">
        <v>4070</v>
      </c>
      <c r="HW56" s="184">
        <v>0</v>
      </c>
      <c r="HX56" s="184" t="s">
        <v>3571</v>
      </c>
      <c r="HY56" s="184" t="s">
        <v>21</v>
      </c>
      <c r="HZ56" s="184">
        <v>2</v>
      </c>
      <c r="IA56" s="184" t="s">
        <v>14</v>
      </c>
      <c r="IB56" s="184" t="s">
        <v>14</v>
      </c>
      <c r="IC56" s="185">
        <v>44354</v>
      </c>
      <c r="ID56" s="183" t="s">
        <v>4072</v>
      </c>
      <c r="IE56" s="177">
        <v>1</v>
      </c>
      <c r="IF56" s="177" t="s">
        <v>3571</v>
      </c>
      <c r="IG56" s="177" t="s">
        <v>21</v>
      </c>
      <c r="IH56" s="177">
        <v>2</v>
      </c>
      <c r="II56" s="177" t="s">
        <v>14</v>
      </c>
      <c r="IJ56" s="177" t="s">
        <v>14</v>
      </c>
      <c r="IK56" s="174">
        <v>44354</v>
      </c>
      <c r="IL56" s="184" t="s">
        <v>4071</v>
      </c>
      <c r="IM56" s="184">
        <v>0</v>
      </c>
      <c r="IN56" s="184" t="s">
        <v>3571</v>
      </c>
      <c r="IO56" s="184" t="s">
        <v>21</v>
      </c>
      <c r="IP56" s="184">
        <v>2</v>
      </c>
      <c r="IQ56" s="184" t="s">
        <v>14</v>
      </c>
      <c r="IR56" s="184" t="s">
        <v>14</v>
      </c>
      <c r="IS56" s="185">
        <v>44354</v>
      </c>
    </row>
    <row r="57" spans="1:253" s="179" customFormat="1" ht="12.75" customHeight="1" x14ac:dyDescent="0.25">
      <c r="A57" s="179" t="s">
        <v>1253</v>
      </c>
      <c r="B57" s="179" t="s">
        <v>7499</v>
      </c>
      <c r="C57" s="179" t="s">
        <v>1254</v>
      </c>
      <c r="D57" s="179" t="s">
        <v>1255</v>
      </c>
      <c r="E57" s="179" t="s">
        <v>7074</v>
      </c>
      <c r="F57" s="179" t="s">
        <v>5766</v>
      </c>
      <c r="G57" s="172">
        <v>25680000</v>
      </c>
      <c r="H57" s="173" t="s">
        <v>5763</v>
      </c>
      <c r="I57" s="173" t="s">
        <v>21</v>
      </c>
      <c r="J57" s="173">
        <v>2</v>
      </c>
      <c r="K57" s="173" t="s">
        <v>5765</v>
      </c>
      <c r="L57" s="173" t="s">
        <v>5764</v>
      </c>
      <c r="M57" s="174">
        <v>44451</v>
      </c>
      <c r="N57" s="183" t="s">
        <v>5770</v>
      </c>
      <c r="O57" s="175">
        <v>81954</v>
      </c>
      <c r="P57" s="175" t="s">
        <v>5767</v>
      </c>
      <c r="Q57" s="175" t="s">
        <v>21</v>
      </c>
      <c r="R57" s="175">
        <v>2</v>
      </c>
      <c r="S57" s="175" t="s">
        <v>5769</v>
      </c>
      <c r="T57" s="175" t="s">
        <v>5768</v>
      </c>
      <c r="U57" s="176">
        <v>44451</v>
      </c>
      <c r="V57" s="183" t="s">
        <v>5772</v>
      </c>
      <c r="W57" s="173">
        <v>2683000</v>
      </c>
      <c r="X57" s="173" t="s">
        <v>5763</v>
      </c>
      <c r="Y57" s="173" t="s">
        <v>41</v>
      </c>
      <c r="Z57" s="173">
        <v>1</v>
      </c>
      <c r="AA57" s="173" t="s">
        <v>5771</v>
      </c>
      <c r="AB57" s="173" t="s">
        <v>5764</v>
      </c>
      <c r="AC57" s="174">
        <v>44451</v>
      </c>
      <c r="AD57" s="183" t="s">
        <v>5774</v>
      </c>
      <c r="AE57" s="181">
        <v>2133000</v>
      </c>
      <c r="AF57" s="181" t="s">
        <v>5763</v>
      </c>
      <c r="AG57" s="181" t="s">
        <v>41</v>
      </c>
      <c r="AH57" s="181">
        <v>1</v>
      </c>
      <c r="AI57" s="181" t="s">
        <v>5773</v>
      </c>
      <c r="AJ57" s="181" t="s">
        <v>5764</v>
      </c>
      <c r="AK57" s="182">
        <v>44451</v>
      </c>
      <c r="AL57" s="183" t="s">
        <v>5778</v>
      </c>
      <c r="AM57" s="173">
        <v>0</v>
      </c>
      <c r="AN57" s="173" t="s">
        <v>5775</v>
      </c>
      <c r="AO57" s="173" t="s">
        <v>21</v>
      </c>
      <c r="AP57" s="173">
        <v>2</v>
      </c>
      <c r="AQ57" s="173" t="s">
        <v>5777</v>
      </c>
      <c r="AR57" s="173" t="s">
        <v>5776</v>
      </c>
      <c r="AS57" s="174">
        <v>44451</v>
      </c>
      <c r="AT57" s="184" t="s">
        <v>1261</v>
      </c>
      <c r="AU57" s="181">
        <v>0</v>
      </c>
      <c r="AV57" s="181" t="s">
        <v>14</v>
      </c>
      <c r="AW57" s="181" t="s">
        <v>41</v>
      </c>
      <c r="AX57" s="181">
        <v>1</v>
      </c>
      <c r="AY57" s="181" t="s">
        <v>1256</v>
      </c>
      <c r="AZ57" s="181" t="s">
        <v>14</v>
      </c>
      <c r="BA57" s="182">
        <v>43650</v>
      </c>
      <c r="BB57" s="183" t="s">
        <v>1260</v>
      </c>
      <c r="BC57" s="173" t="s">
        <v>14</v>
      </c>
      <c r="BD57" s="173" t="s">
        <v>14</v>
      </c>
      <c r="BE57" s="173" t="s">
        <v>14</v>
      </c>
      <c r="BF57" s="173" t="s">
        <v>14</v>
      </c>
      <c r="BG57" s="173" t="s">
        <v>1256</v>
      </c>
      <c r="BH57" s="173" t="s">
        <v>14</v>
      </c>
      <c r="BI57" s="174">
        <v>43650</v>
      </c>
      <c r="BJ57" s="184" t="s">
        <v>5780</v>
      </c>
      <c r="BK57" s="184">
        <v>0</v>
      </c>
      <c r="BL57" s="184" t="s">
        <v>5736</v>
      </c>
      <c r="BM57" s="184" t="s">
        <v>21</v>
      </c>
      <c r="BN57" s="184">
        <v>2</v>
      </c>
      <c r="BO57" s="184" t="s">
        <v>5779</v>
      </c>
      <c r="BP57" s="181" t="s">
        <v>2112</v>
      </c>
      <c r="BQ57" s="185">
        <v>44451</v>
      </c>
      <c r="BR57" s="183" t="s">
        <v>1257</v>
      </c>
      <c r="BS57" s="177" t="s">
        <v>14</v>
      </c>
      <c r="BT57" s="177" t="s">
        <v>14</v>
      </c>
      <c r="BU57" s="177" t="s">
        <v>14</v>
      </c>
      <c r="BV57" s="177" t="s">
        <v>14</v>
      </c>
      <c r="BW57" s="177" t="s">
        <v>1256</v>
      </c>
      <c r="BX57" s="177" t="s">
        <v>14</v>
      </c>
      <c r="BY57" s="174">
        <v>43650</v>
      </c>
      <c r="BZ57" s="184" t="s">
        <v>1258</v>
      </c>
      <c r="CA57" s="184" t="s">
        <v>14</v>
      </c>
      <c r="CB57" s="184" t="s">
        <v>14</v>
      </c>
      <c r="CC57" s="184" t="s">
        <v>14</v>
      </c>
      <c r="CD57" s="184" t="s">
        <v>14</v>
      </c>
      <c r="CE57" s="184" t="s">
        <v>1256</v>
      </c>
      <c r="CF57" s="184" t="s">
        <v>14</v>
      </c>
      <c r="CG57" s="185">
        <v>43650</v>
      </c>
      <c r="CH57" s="183" t="s">
        <v>7832</v>
      </c>
      <c r="CI57" s="184" t="e">
        <v>#N/A</v>
      </c>
      <c r="CJ57" s="184" t="e">
        <v>#N/A</v>
      </c>
      <c r="CK57" s="184" t="e">
        <v>#N/A</v>
      </c>
      <c r="CL57" s="184" t="e">
        <v>#N/A</v>
      </c>
      <c r="CM57" s="184" t="e">
        <v>#N/A</v>
      </c>
      <c r="CN57" s="184" t="e">
        <v>#N/A</v>
      </c>
      <c r="CO57" s="186" t="e">
        <v>#N/A</v>
      </c>
      <c r="CP57" s="184" t="s">
        <v>1259</v>
      </c>
      <c r="CQ57" s="177" t="s">
        <v>14</v>
      </c>
      <c r="CR57" s="177" t="s">
        <v>14</v>
      </c>
      <c r="CS57" s="177" t="s">
        <v>14</v>
      </c>
      <c r="CT57" s="177" t="s">
        <v>14</v>
      </c>
      <c r="CU57" s="177" t="s">
        <v>1256</v>
      </c>
      <c r="CV57" s="177" t="s">
        <v>14</v>
      </c>
      <c r="CW57" s="174">
        <v>43650</v>
      </c>
      <c r="CX57" s="184" t="s">
        <v>5783</v>
      </c>
      <c r="CY57" s="181">
        <v>1137000</v>
      </c>
      <c r="CZ57" s="181" t="s">
        <v>5763</v>
      </c>
      <c r="DA57" s="181" t="s">
        <v>41</v>
      </c>
      <c r="DB57" s="181">
        <v>1</v>
      </c>
      <c r="DC57" s="181" t="s">
        <v>5786</v>
      </c>
      <c r="DD57" s="181" t="s">
        <v>5764</v>
      </c>
      <c r="DE57" s="187">
        <v>44451</v>
      </c>
      <c r="DF57" s="183" t="s">
        <v>5784</v>
      </c>
      <c r="DG57" s="173">
        <v>550000</v>
      </c>
      <c r="DH57" s="177" t="s">
        <v>5763</v>
      </c>
      <c r="DI57" s="177" t="s">
        <v>41</v>
      </c>
      <c r="DJ57" s="177">
        <v>1</v>
      </c>
      <c r="DK57" s="177" t="s">
        <v>5167</v>
      </c>
      <c r="DL57" s="177" t="s">
        <v>5764</v>
      </c>
      <c r="DM57" s="174">
        <v>44451</v>
      </c>
      <c r="DN57" s="184" t="s">
        <v>5785</v>
      </c>
      <c r="DO57" s="181">
        <v>996000</v>
      </c>
      <c r="DP57" s="184" t="s">
        <v>5763</v>
      </c>
      <c r="DQ57" s="184" t="s">
        <v>41</v>
      </c>
      <c r="DR57" s="184">
        <v>1</v>
      </c>
      <c r="DS57" s="184" t="s">
        <v>5169</v>
      </c>
      <c r="DT57" s="184" t="s">
        <v>5764</v>
      </c>
      <c r="DU57" s="185">
        <v>44451</v>
      </c>
      <c r="DV57" s="183" t="s">
        <v>5787</v>
      </c>
      <c r="DW57" s="173">
        <v>731000</v>
      </c>
      <c r="DX57" s="177" t="s">
        <v>5763</v>
      </c>
      <c r="DY57" s="177" t="s">
        <v>41</v>
      </c>
      <c r="DZ57" s="177">
        <v>1</v>
      </c>
      <c r="EA57" s="177" t="s">
        <v>5786</v>
      </c>
      <c r="EB57" s="177" t="s">
        <v>5764</v>
      </c>
      <c r="EC57" s="174">
        <v>44451</v>
      </c>
      <c r="ED57" s="184" t="s">
        <v>5789</v>
      </c>
      <c r="EE57" s="181">
        <v>392000</v>
      </c>
      <c r="EF57" s="184" t="s">
        <v>5763</v>
      </c>
      <c r="EG57" s="184" t="s">
        <v>41</v>
      </c>
      <c r="EH57" s="184">
        <v>1</v>
      </c>
      <c r="EI57" s="184" t="s">
        <v>5788</v>
      </c>
      <c r="EJ57" s="184" t="s">
        <v>5764</v>
      </c>
      <c r="EK57" s="185">
        <v>44451</v>
      </c>
      <c r="EL57" s="183" t="s">
        <v>5791</v>
      </c>
      <c r="EM57" s="173">
        <v>14000</v>
      </c>
      <c r="EN57" s="177" t="s">
        <v>5763</v>
      </c>
      <c r="EO57" s="177" t="s">
        <v>41</v>
      </c>
      <c r="EP57" s="177">
        <v>1</v>
      </c>
      <c r="EQ57" s="177" t="s">
        <v>5790</v>
      </c>
      <c r="ER57" s="177" t="s">
        <v>5764</v>
      </c>
      <c r="ES57" s="174">
        <v>44451</v>
      </c>
      <c r="ET57" s="184" t="s">
        <v>5782</v>
      </c>
      <c r="EU57" s="184">
        <v>140</v>
      </c>
      <c r="EV57" s="184" t="s">
        <v>5736</v>
      </c>
      <c r="EW57" s="184" t="s">
        <v>21</v>
      </c>
      <c r="EX57" s="184">
        <v>2</v>
      </c>
      <c r="EY57" s="184" t="s">
        <v>5781</v>
      </c>
      <c r="EZ57" s="184" t="s">
        <v>2112</v>
      </c>
      <c r="FA57" s="185">
        <v>44451</v>
      </c>
      <c r="FB57" s="183" t="s">
        <v>5793</v>
      </c>
      <c r="FC57" s="177">
        <v>1</v>
      </c>
      <c r="FD57" s="177" t="s">
        <v>14</v>
      </c>
      <c r="FE57" s="177" t="s">
        <v>21</v>
      </c>
      <c r="FF57" s="177">
        <v>2</v>
      </c>
      <c r="FG57" s="177" t="s">
        <v>5792</v>
      </c>
      <c r="FH57" s="177" t="s">
        <v>14</v>
      </c>
      <c r="FI57" s="174">
        <v>44451</v>
      </c>
      <c r="FJ57" s="183" t="s">
        <v>1262</v>
      </c>
      <c r="FK57" s="184" t="s">
        <v>14</v>
      </c>
      <c r="FL57" s="184" t="s">
        <v>14</v>
      </c>
      <c r="FM57" s="184" t="s">
        <v>14</v>
      </c>
      <c r="FN57" s="184" t="s">
        <v>14</v>
      </c>
      <c r="FO57" s="184" t="s">
        <v>1256</v>
      </c>
      <c r="FP57" s="181" t="s">
        <v>14</v>
      </c>
      <c r="FQ57" s="182">
        <v>43650</v>
      </c>
      <c r="FR57" s="183" t="s">
        <v>1263</v>
      </c>
      <c r="FS57" s="177" t="s">
        <v>14</v>
      </c>
      <c r="FT57" s="177" t="s">
        <v>14</v>
      </c>
      <c r="FU57" s="177" t="s">
        <v>14</v>
      </c>
      <c r="FV57" s="177" t="s">
        <v>14</v>
      </c>
      <c r="FW57" s="177" t="s">
        <v>1256</v>
      </c>
      <c r="FX57" s="177" t="s">
        <v>14</v>
      </c>
      <c r="FY57" s="174">
        <v>43650</v>
      </c>
      <c r="FZ57" s="184" t="s">
        <v>3635</v>
      </c>
      <c r="GA57" s="184">
        <v>1</v>
      </c>
      <c r="GB57" s="184" t="s">
        <v>3571</v>
      </c>
      <c r="GC57" s="184" t="s">
        <v>21</v>
      </c>
      <c r="GD57" s="184">
        <v>2</v>
      </c>
      <c r="GE57" s="184" t="s">
        <v>14</v>
      </c>
      <c r="GF57" s="184" t="s">
        <v>14</v>
      </c>
      <c r="GG57" s="185">
        <v>44342</v>
      </c>
      <c r="GH57" s="183" t="s">
        <v>3641</v>
      </c>
      <c r="GI57" s="177">
        <v>0</v>
      </c>
      <c r="GJ57" s="177" t="s">
        <v>3571</v>
      </c>
      <c r="GK57" s="177" t="s">
        <v>21</v>
      </c>
      <c r="GL57" s="177">
        <v>2</v>
      </c>
      <c r="GM57" s="177" t="s">
        <v>14</v>
      </c>
      <c r="GN57" s="177" t="s">
        <v>14</v>
      </c>
      <c r="GO57" s="174">
        <v>44342</v>
      </c>
      <c r="GP57" s="184" t="s">
        <v>3636</v>
      </c>
      <c r="GQ57" s="184">
        <v>0</v>
      </c>
      <c r="GR57" s="184" t="s">
        <v>3571</v>
      </c>
      <c r="GS57" s="184" t="s">
        <v>21</v>
      </c>
      <c r="GT57" s="184">
        <v>2</v>
      </c>
      <c r="GU57" s="184" t="s">
        <v>14</v>
      </c>
      <c r="GV57" s="184" t="s">
        <v>14</v>
      </c>
      <c r="GW57" s="185">
        <v>44342</v>
      </c>
      <c r="GX57" s="183" t="s">
        <v>3642</v>
      </c>
      <c r="GY57" s="177">
        <v>0</v>
      </c>
      <c r="GZ57" s="177" t="s">
        <v>3571</v>
      </c>
      <c r="HA57" s="177" t="s">
        <v>21</v>
      </c>
      <c r="HB57" s="177">
        <v>2</v>
      </c>
      <c r="HC57" s="177" t="s">
        <v>14</v>
      </c>
      <c r="HD57" s="177" t="s">
        <v>14</v>
      </c>
      <c r="HE57" s="174">
        <v>44342</v>
      </c>
      <c r="HF57" s="184" t="s">
        <v>3634</v>
      </c>
      <c r="HG57" s="184">
        <v>0</v>
      </c>
      <c r="HH57" s="184" t="s">
        <v>3571</v>
      </c>
      <c r="HI57" s="184" t="s">
        <v>21</v>
      </c>
      <c r="HJ57" s="184">
        <v>2</v>
      </c>
      <c r="HK57" s="184" t="s">
        <v>14</v>
      </c>
      <c r="HL57" s="184" t="s">
        <v>14</v>
      </c>
      <c r="HM57" s="185">
        <v>44342</v>
      </c>
      <c r="HN57" s="183" t="s">
        <v>3640</v>
      </c>
      <c r="HO57" s="177">
        <v>2</v>
      </c>
      <c r="HP57" s="177" t="s">
        <v>3571</v>
      </c>
      <c r="HQ57" s="177" t="s">
        <v>21</v>
      </c>
      <c r="HR57" s="177">
        <v>2</v>
      </c>
      <c r="HS57" s="177" t="s">
        <v>14</v>
      </c>
      <c r="HT57" s="177" t="s">
        <v>14</v>
      </c>
      <c r="HU57" s="174">
        <v>44342</v>
      </c>
      <c r="HV57" s="184" t="s">
        <v>3637</v>
      </c>
      <c r="HW57" s="184">
        <v>1</v>
      </c>
      <c r="HX57" s="184" t="s">
        <v>3571</v>
      </c>
      <c r="HY57" s="184" t="s">
        <v>21</v>
      </c>
      <c r="HZ57" s="184">
        <v>2</v>
      </c>
      <c r="IA57" s="184" t="s">
        <v>14</v>
      </c>
      <c r="IB57" s="184" t="s">
        <v>14</v>
      </c>
      <c r="IC57" s="185">
        <v>44342</v>
      </c>
      <c r="ID57" s="183" t="s">
        <v>3639</v>
      </c>
      <c r="IE57" s="177">
        <v>0</v>
      </c>
      <c r="IF57" s="177" t="s">
        <v>3571</v>
      </c>
      <c r="IG57" s="177" t="s">
        <v>21</v>
      </c>
      <c r="IH57" s="177">
        <v>2</v>
      </c>
      <c r="II57" s="177" t="s">
        <v>14</v>
      </c>
      <c r="IJ57" s="177" t="s">
        <v>14</v>
      </c>
      <c r="IK57" s="174">
        <v>44342</v>
      </c>
      <c r="IL57" s="184" t="s">
        <v>3638</v>
      </c>
      <c r="IM57" s="184">
        <v>2</v>
      </c>
      <c r="IN57" s="184" t="s">
        <v>3571</v>
      </c>
      <c r="IO57" s="184" t="s">
        <v>21</v>
      </c>
      <c r="IP57" s="184">
        <v>2</v>
      </c>
      <c r="IQ57" s="184" t="s">
        <v>14</v>
      </c>
      <c r="IR57" s="184" t="s">
        <v>14</v>
      </c>
      <c r="IS57" s="185">
        <v>44342</v>
      </c>
    </row>
    <row r="58" spans="1:253" s="179" customFormat="1" ht="12.75" customHeight="1" x14ac:dyDescent="0.25">
      <c r="A58" s="179" t="s">
        <v>1482</v>
      </c>
      <c r="B58" s="179" t="s">
        <v>7478</v>
      </c>
      <c r="C58" s="179" t="s">
        <v>1483</v>
      </c>
      <c r="D58" s="179" t="s">
        <v>1484</v>
      </c>
      <c r="E58" s="179" t="s">
        <v>7077</v>
      </c>
      <c r="F58" s="179" t="s">
        <v>6592</v>
      </c>
      <c r="G58" s="172">
        <v>124227000</v>
      </c>
      <c r="H58" s="173" t="s">
        <v>6589</v>
      </c>
      <c r="I58" s="173" t="s">
        <v>21</v>
      </c>
      <c r="J58" s="173">
        <v>2</v>
      </c>
      <c r="K58" s="173" t="s">
        <v>6591</v>
      </c>
      <c r="L58" s="173" t="s">
        <v>6590</v>
      </c>
      <c r="M58" s="174">
        <v>44467</v>
      </c>
      <c r="N58" s="183" t="s">
        <v>6595</v>
      </c>
      <c r="O58" s="175">
        <v>1964375</v>
      </c>
      <c r="P58" s="175" t="s">
        <v>6589</v>
      </c>
      <c r="Q58" s="175" t="s">
        <v>21</v>
      </c>
      <c r="R58" s="175">
        <v>2</v>
      </c>
      <c r="S58" s="175" t="s">
        <v>6594</v>
      </c>
      <c r="T58" s="175" t="s">
        <v>6593</v>
      </c>
      <c r="U58" s="176">
        <v>44467</v>
      </c>
      <c r="V58" s="183" t="s">
        <v>6597</v>
      </c>
      <c r="W58" s="173">
        <v>124227000</v>
      </c>
      <c r="X58" s="173" t="s">
        <v>6589</v>
      </c>
      <c r="Y58" s="173" t="s">
        <v>59</v>
      </c>
      <c r="Z58" s="173">
        <v>3</v>
      </c>
      <c r="AA58" s="173" t="s">
        <v>6596</v>
      </c>
      <c r="AB58" s="173" t="s">
        <v>6590</v>
      </c>
      <c r="AC58" s="174">
        <v>44467</v>
      </c>
      <c r="AD58" s="183" t="s">
        <v>6601</v>
      </c>
      <c r="AE58" s="181">
        <v>321000</v>
      </c>
      <c r="AF58" s="181" t="s">
        <v>6598</v>
      </c>
      <c r="AG58" s="181" t="s">
        <v>59</v>
      </c>
      <c r="AH58" s="181">
        <v>3</v>
      </c>
      <c r="AI58" s="181" t="s">
        <v>6600</v>
      </c>
      <c r="AJ58" s="181" t="s">
        <v>6599</v>
      </c>
      <c r="AK58" s="182">
        <v>44467</v>
      </c>
      <c r="AL58" s="183" t="s">
        <v>6613</v>
      </c>
      <c r="AM58" s="173">
        <v>82000</v>
      </c>
      <c r="AN58" s="173" t="s">
        <v>6610</v>
      </c>
      <c r="AO58" s="173" t="s">
        <v>59</v>
      </c>
      <c r="AP58" s="173">
        <v>3</v>
      </c>
      <c r="AQ58" s="173" t="s">
        <v>6612</v>
      </c>
      <c r="AR58" s="173" t="s">
        <v>6611</v>
      </c>
      <c r="AS58" s="174">
        <v>44467</v>
      </c>
      <c r="AT58" s="184" t="s">
        <v>6623</v>
      </c>
      <c r="AU58" s="181" t="s">
        <v>14</v>
      </c>
      <c r="AV58" s="181" t="s">
        <v>14</v>
      </c>
      <c r="AW58" s="181" t="s">
        <v>14</v>
      </c>
      <c r="AX58" s="181" t="s">
        <v>14</v>
      </c>
      <c r="AY58" s="181" t="s">
        <v>6622</v>
      </c>
      <c r="AZ58" s="181" t="s">
        <v>14</v>
      </c>
      <c r="BA58" s="182">
        <v>44467</v>
      </c>
      <c r="BB58" s="183" t="s">
        <v>6621</v>
      </c>
      <c r="BC58" s="173" t="s">
        <v>14</v>
      </c>
      <c r="BD58" s="173" t="s">
        <v>14</v>
      </c>
      <c r="BE58" s="173" t="s">
        <v>14</v>
      </c>
      <c r="BF58" s="173" t="s">
        <v>14</v>
      </c>
      <c r="BG58" s="173" t="s">
        <v>6620</v>
      </c>
      <c r="BH58" s="173" t="s">
        <v>14</v>
      </c>
      <c r="BI58" s="174">
        <v>44467</v>
      </c>
      <c r="BJ58" s="184" t="s">
        <v>6617</v>
      </c>
      <c r="BK58" s="184">
        <v>301</v>
      </c>
      <c r="BL58" s="184" t="s">
        <v>6614</v>
      </c>
      <c r="BM58" s="184" t="s">
        <v>59</v>
      </c>
      <c r="BN58" s="184">
        <v>3</v>
      </c>
      <c r="BO58" s="184" t="s">
        <v>6616</v>
      </c>
      <c r="BP58" s="181" t="s">
        <v>6615</v>
      </c>
      <c r="BQ58" s="185">
        <v>44467</v>
      </c>
      <c r="BR58" s="183" t="s">
        <v>1486</v>
      </c>
      <c r="BS58" s="177" t="s">
        <v>14</v>
      </c>
      <c r="BT58" s="177" t="s">
        <v>1313</v>
      </c>
      <c r="BU58" s="177" t="s">
        <v>14</v>
      </c>
      <c r="BV58" s="177" t="s">
        <v>14</v>
      </c>
      <c r="BW58" s="177" t="s">
        <v>1485</v>
      </c>
      <c r="BX58" s="177" t="s">
        <v>1313</v>
      </c>
      <c r="BY58" s="174">
        <v>43798</v>
      </c>
      <c r="BZ58" s="184" t="s">
        <v>1487</v>
      </c>
      <c r="CA58" s="184" t="s">
        <v>14</v>
      </c>
      <c r="CB58" s="184" t="s">
        <v>1313</v>
      </c>
      <c r="CC58" s="184" t="s">
        <v>14</v>
      </c>
      <c r="CD58" s="184" t="s">
        <v>14</v>
      </c>
      <c r="CE58" s="184" t="s">
        <v>1485</v>
      </c>
      <c r="CF58" s="184" t="s">
        <v>1313</v>
      </c>
      <c r="CG58" s="185">
        <v>43798</v>
      </c>
      <c r="CH58" s="183" t="s">
        <v>7833</v>
      </c>
      <c r="CI58" s="184" t="e">
        <v>#N/A</v>
      </c>
      <c r="CJ58" s="184" t="e">
        <v>#N/A</v>
      </c>
      <c r="CK58" s="184" t="e">
        <v>#N/A</v>
      </c>
      <c r="CL58" s="184" t="e">
        <v>#N/A</v>
      </c>
      <c r="CM58" s="184" t="e">
        <v>#N/A</v>
      </c>
      <c r="CN58" s="184" t="e">
        <v>#N/A</v>
      </c>
      <c r="CO58" s="186" t="e">
        <v>#N/A</v>
      </c>
      <c r="CP58" s="184" t="s">
        <v>1489</v>
      </c>
      <c r="CQ58" s="177" t="s">
        <v>14</v>
      </c>
      <c r="CR58" s="177" t="s">
        <v>14</v>
      </c>
      <c r="CS58" s="177" t="s">
        <v>14</v>
      </c>
      <c r="CT58" s="177" t="s">
        <v>14</v>
      </c>
      <c r="CU58" s="177" t="s">
        <v>1488</v>
      </c>
      <c r="CV58" s="177" t="s">
        <v>14</v>
      </c>
      <c r="CW58" s="174">
        <v>43798</v>
      </c>
      <c r="CX58" s="184" t="s">
        <v>6602</v>
      </c>
      <c r="CY58" s="181" t="s">
        <v>14</v>
      </c>
      <c r="CZ58" s="181" t="s">
        <v>2637</v>
      </c>
      <c r="DA58" s="181" t="s">
        <v>14</v>
      </c>
      <c r="DB58" s="181" t="s">
        <v>14</v>
      </c>
      <c r="DC58" s="181" t="s">
        <v>6606</v>
      </c>
      <c r="DD58" s="181" t="s">
        <v>14</v>
      </c>
      <c r="DE58" s="187">
        <v>44467</v>
      </c>
      <c r="DF58" s="183" t="s">
        <v>6603</v>
      </c>
      <c r="DG58" s="173">
        <v>124227000</v>
      </c>
      <c r="DH58" s="177" t="s">
        <v>6589</v>
      </c>
      <c r="DI58" s="177" t="s">
        <v>59</v>
      </c>
      <c r="DJ58" s="177">
        <v>3</v>
      </c>
      <c r="DK58" s="177" t="s">
        <v>572</v>
      </c>
      <c r="DL58" s="177" t="s">
        <v>6590</v>
      </c>
      <c r="DM58" s="174">
        <v>44467</v>
      </c>
      <c r="DN58" s="184" t="s">
        <v>6605</v>
      </c>
      <c r="DO58" s="181">
        <v>321000</v>
      </c>
      <c r="DP58" s="184" t="s">
        <v>6598</v>
      </c>
      <c r="DQ58" s="184" t="s">
        <v>59</v>
      </c>
      <c r="DR58" s="184">
        <v>3</v>
      </c>
      <c r="DS58" s="184" t="s">
        <v>6604</v>
      </c>
      <c r="DT58" s="184" t="s">
        <v>6599</v>
      </c>
      <c r="DU58" s="185">
        <v>44467</v>
      </c>
      <c r="DV58" s="183" t="s">
        <v>6607</v>
      </c>
      <c r="DW58" s="173" t="s">
        <v>14</v>
      </c>
      <c r="DX58" s="177" t="s">
        <v>2637</v>
      </c>
      <c r="DY58" s="177" t="s">
        <v>14</v>
      </c>
      <c r="DZ58" s="177" t="s">
        <v>14</v>
      </c>
      <c r="EA58" s="177" t="s">
        <v>6606</v>
      </c>
      <c r="EB58" s="177" t="s">
        <v>14</v>
      </c>
      <c r="EC58" s="174">
        <v>44467</v>
      </c>
      <c r="ED58" s="184" t="s">
        <v>6608</v>
      </c>
      <c r="EE58" s="181" t="s">
        <v>14</v>
      </c>
      <c r="EF58" s="184" t="s">
        <v>14</v>
      </c>
      <c r="EG58" s="184" t="s">
        <v>14</v>
      </c>
      <c r="EH58" s="184" t="s">
        <v>14</v>
      </c>
      <c r="EI58" s="184" t="s">
        <v>6606</v>
      </c>
      <c r="EJ58" s="184" t="s">
        <v>14</v>
      </c>
      <c r="EK58" s="185">
        <v>44467</v>
      </c>
      <c r="EL58" s="183" t="s">
        <v>6609</v>
      </c>
      <c r="EM58" s="173" t="s">
        <v>14</v>
      </c>
      <c r="EN58" s="177" t="s">
        <v>14</v>
      </c>
      <c r="EO58" s="177" t="s">
        <v>14</v>
      </c>
      <c r="EP58" s="177" t="s">
        <v>14</v>
      </c>
      <c r="EQ58" s="177" t="s">
        <v>6606</v>
      </c>
      <c r="ER58" s="177" t="s">
        <v>14</v>
      </c>
      <c r="ES58" s="174">
        <v>44467</v>
      </c>
      <c r="ET58" s="184" t="s">
        <v>2678</v>
      </c>
      <c r="EU58" s="184">
        <v>3714</v>
      </c>
      <c r="EV58" s="184" t="s">
        <v>2675</v>
      </c>
      <c r="EW58" s="184" t="s">
        <v>59</v>
      </c>
      <c r="EX58" s="184">
        <v>3</v>
      </c>
      <c r="EY58" s="184" t="s">
        <v>2677</v>
      </c>
      <c r="EZ58" s="184" t="s">
        <v>2676</v>
      </c>
      <c r="FA58" s="185">
        <v>44224</v>
      </c>
      <c r="FB58" s="183" t="s">
        <v>6619</v>
      </c>
      <c r="FC58" s="177">
        <v>3</v>
      </c>
      <c r="FD58" s="177" t="s">
        <v>6598</v>
      </c>
      <c r="FE58" s="177" t="s">
        <v>21</v>
      </c>
      <c r="FF58" s="177">
        <v>2</v>
      </c>
      <c r="FG58" s="177" t="s">
        <v>6618</v>
      </c>
      <c r="FH58" s="177" t="s">
        <v>6599</v>
      </c>
      <c r="FI58" s="174">
        <v>44467</v>
      </c>
      <c r="FJ58" s="183" t="s">
        <v>1490</v>
      </c>
      <c r="FK58" s="184" t="s">
        <v>14</v>
      </c>
      <c r="FL58" s="184" t="s">
        <v>14</v>
      </c>
      <c r="FM58" s="184" t="s">
        <v>14</v>
      </c>
      <c r="FN58" s="184" t="s">
        <v>14</v>
      </c>
      <c r="FO58" s="184" t="s">
        <v>1485</v>
      </c>
      <c r="FP58" s="181" t="s">
        <v>14</v>
      </c>
      <c r="FQ58" s="182">
        <v>43798</v>
      </c>
      <c r="FR58" s="183" t="s">
        <v>1491</v>
      </c>
      <c r="FS58" s="177" t="s">
        <v>14</v>
      </c>
      <c r="FT58" s="177" t="s">
        <v>14</v>
      </c>
      <c r="FU58" s="177" t="s">
        <v>14</v>
      </c>
      <c r="FV58" s="177" t="s">
        <v>14</v>
      </c>
      <c r="FW58" s="177" t="s">
        <v>1485</v>
      </c>
      <c r="FX58" s="177" t="s">
        <v>14</v>
      </c>
      <c r="FY58" s="174">
        <v>43798</v>
      </c>
      <c r="FZ58" s="184" t="s">
        <v>4720</v>
      </c>
      <c r="GA58" s="184">
        <v>0</v>
      </c>
      <c r="GB58" s="184" t="s">
        <v>3571</v>
      </c>
      <c r="GC58" s="184" t="s">
        <v>21</v>
      </c>
      <c r="GD58" s="184">
        <v>2</v>
      </c>
      <c r="GE58" s="184" t="s">
        <v>14</v>
      </c>
      <c r="GF58" s="184" t="s">
        <v>14</v>
      </c>
      <c r="GG58" s="185">
        <v>44361</v>
      </c>
      <c r="GH58" s="183" t="s">
        <v>4528</v>
      </c>
      <c r="GI58" s="177">
        <v>2</v>
      </c>
      <c r="GJ58" s="177" t="s">
        <v>3571</v>
      </c>
      <c r="GK58" s="177" t="s">
        <v>21</v>
      </c>
      <c r="GL58" s="177">
        <v>2</v>
      </c>
      <c r="GM58" s="177" t="s">
        <v>14</v>
      </c>
      <c r="GN58" s="177" t="s">
        <v>14</v>
      </c>
      <c r="GO58" s="174">
        <v>44358</v>
      </c>
      <c r="GP58" s="184" t="s">
        <v>4523</v>
      </c>
      <c r="GQ58" s="184">
        <v>2</v>
      </c>
      <c r="GR58" s="184" t="s">
        <v>3571</v>
      </c>
      <c r="GS58" s="184" t="s">
        <v>21</v>
      </c>
      <c r="GT58" s="184">
        <v>2</v>
      </c>
      <c r="GU58" s="184" t="s">
        <v>14</v>
      </c>
      <c r="GV58" s="184" t="s">
        <v>14</v>
      </c>
      <c r="GW58" s="185">
        <v>44358</v>
      </c>
      <c r="GX58" s="183" t="s">
        <v>4721</v>
      </c>
      <c r="GY58" s="177">
        <v>0</v>
      </c>
      <c r="GZ58" s="177" t="s">
        <v>3571</v>
      </c>
      <c r="HA58" s="177" t="s">
        <v>21</v>
      </c>
      <c r="HB58" s="177">
        <v>2</v>
      </c>
      <c r="HC58" s="177" t="s">
        <v>14</v>
      </c>
      <c r="HD58" s="177" t="s">
        <v>14</v>
      </c>
      <c r="HE58" s="174">
        <v>44361</v>
      </c>
      <c r="HF58" s="184" t="s">
        <v>4522</v>
      </c>
      <c r="HG58" s="184">
        <v>2</v>
      </c>
      <c r="HH58" s="184" t="s">
        <v>3571</v>
      </c>
      <c r="HI58" s="184" t="s">
        <v>21</v>
      </c>
      <c r="HJ58" s="184">
        <v>2</v>
      </c>
      <c r="HK58" s="184" t="s">
        <v>14</v>
      </c>
      <c r="HL58" s="184" t="s">
        <v>14</v>
      </c>
      <c r="HM58" s="185">
        <v>44358</v>
      </c>
      <c r="HN58" s="183" t="s">
        <v>4527</v>
      </c>
      <c r="HO58" s="177">
        <v>2</v>
      </c>
      <c r="HP58" s="177" t="s">
        <v>3571</v>
      </c>
      <c r="HQ58" s="177" t="s">
        <v>21</v>
      </c>
      <c r="HR58" s="177">
        <v>2</v>
      </c>
      <c r="HS58" s="177" t="s">
        <v>14</v>
      </c>
      <c r="HT58" s="177" t="s">
        <v>14</v>
      </c>
      <c r="HU58" s="174">
        <v>44358</v>
      </c>
      <c r="HV58" s="184" t="s">
        <v>4524</v>
      </c>
      <c r="HW58" s="184">
        <v>1</v>
      </c>
      <c r="HX58" s="184" t="s">
        <v>3571</v>
      </c>
      <c r="HY58" s="184" t="s">
        <v>21</v>
      </c>
      <c r="HZ58" s="184">
        <v>2</v>
      </c>
      <c r="IA58" s="184" t="s">
        <v>14</v>
      </c>
      <c r="IB58" s="184" t="s">
        <v>14</v>
      </c>
      <c r="IC58" s="185">
        <v>44358</v>
      </c>
      <c r="ID58" s="183" t="s">
        <v>4526</v>
      </c>
      <c r="IE58" s="177">
        <v>0</v>
      </c>
      <c r="IF58" s="177" t="s">
        <v>3571</v>
      </c>
      <c r="IG58" s="177" t="s">
        <v>21</v>
      </c>
      <c r="IH58" s="177">
        <v>2</v>
      </c>
      <c r="II58" s="177" t="s">
        <v>14</v>
      </c>
      <c r="IJ58" s="177" t="s">
        <v>14</v>
      </c>
      <c r="IK58" s="174">
        <v>44358</v>
      </c>
      <c r="IL58" s="184" t="s">
        <v>4525</v>
      </c>
      <c r="IM58" s="184">
        <v>2</v>
      </c>
      <c r="IN58" s="184" t="s">
        <v>3571</v>
      </c>
      <c r="IO58" s="184" t="s">
        <v>21</v>
      </c>
      <c r="IP58" s="184">
        <v>2</v>
      </c>
      <c r="IQ58" s="184" t="s">
        <v>14</v>
      </c>
      <c r="IR58" s="184" t="s">
        <v>14</v>
      </c>
      <c r="IS58" s="185">
        <v>44358</v>
      </c>
    </row>
    <row r="59" spans="1:253" s="179" customFormat="1" ht="12.75" customHeight="1" x14ac:dyDescent="0.25">
      <c r="A59" s="179" t="s">
        <v>1492</v>
      </c>
      <c r="B59" s="179" t="s">
        <v>7564</v>
      </c>
      <c r="C59" s="179" t="s">
        <v>1493</v>
      </c>
      <c r="D59" s="179" t="s">
        <v>1484</v>
      </c>
      <c r="E59" s="179" t="s">
        <v>7077</v>
      </c>
      <c r="F59" s="179" t="s">
        <v>6626</v>
      </c>
      <c r="G59" s="172">
        <v>128972000</v>
      </c>
      <c r="H59" s="173" t="s">
        <v>6589</v>
      </c>
      <c r="I59" s="173" t="s">
        <v>21</v>
      </c>
      <c r="J59" s="173">
        <v>2</v>
      </c>
      <c r="K59" s="173" t="s">
        <v>6625</v>
      </c>
      <c r="L59" s="173" t="s">
        <v>6589</v>
      </c>
      <c r="M59" s="174">
        <v>44467</v>
      </c>
      <c r="N59" s="183" t="s">
        <v>6624</v>
      </c>
      <c r="O59" s="175">
        <v>1964375</v>
      </c>
      <c r="P59" s="175" t="s">
        <v>6589</v>
      </c>
      <c r="Q59" s="175" t="s">
        <v>21</v>
      </c>
      <c r="R59" s="175">
        <v>2</v>
      </c>
      <c r="S59" s="175" t="s">
        <v>6594</v>
      </c>
      <c r="T59" s="175" t="s">
        <v>6593</v>
      </c>
      <c r="U59" s="176">
        <v>44467</v>
      </c>
      <c r="V59" s="183" t="s">
        <v>6630</v>
      </c>
      <c r="W59" s="173">
        <v>128972000</v>
      </c>
      <c r="X59" s="173" t="s">
        <v>6627</v>
      </c>
      <c r="Y59" s="173" t="s">
        <v>59</v>
      </c>
      <c r="Z59" s="173">
        <v>3</v>
      </c>
      <c r="AA59" s="173" t="s">
        <v>6629</v>
      </c>
      <c r="AB59" s="173" t="s">
        <v>6628</v>
      </c>
      <c r="AC59" s="174">
        <v>44467</v>
      </c>
      <c r="AD59" s="183" t="s">
        <v>6634</v>
      </c>
      <c r="AE59" s="181">
        <v>357000</v>
      </c>
      <c r="AF59" s="181" t="s">
        <v>6631</v>
      </c>
      <c r="AG59" s="181" t="s">
        <v>59</v>
      </c>
      <c r="AH59" s="181">
        <v>3</v>
      </c>
      <c r="AI59" s="181" t="s">
        <v>6633</v>
      </c>
      <c r="AJ59" s="181" t="s">
        <v>6632</v>
      </c>
      <c r="AK59" s="182">
        <v>44467</v>
      </c>
      <c r="AL59" s="183" t="s">
        <v>6644</v>
      </c>
      <c r="AM59" s="173">
        <v>357000</v>
      </c>
      <c r="AN59" s="173" t="s">
        <v>6631</v>
      </c>
      <c r="AO59" s="173" t="s">
        <v>59</v>
      </c>
      <c r="AP59" s="173">
        <v>3</v>
      </c>
      <c r="AQ59" s="173" t="s">
        <v>6633</v>
      </c>
      <c r="AR59" s="173" t="s">
        <v>6632</v>
      </c>
      <c r="AS59" s="174">
        <v>44467</v>
      </c>
      <c r="AT59" s="184" t="s">
        <v>6647</v>
      </c>
      <c r="AU59" s="181" t="s">
        <v>14</v>
      </c>
      <c r="AV59" s="181" t="s">
        <v>14</v>
      </c>
      <c r="AW59" s="181" t="s">
        <v>14</v>
      </c>
      <c r="AX59" s="181" t="s">
        <v>14</v>
      </c>
      <c r="AY59" s="181" t="s">
        <v>6622</v>
      </c>
      <c r="AZ59" s="181" t="s">
        <v>14</v>
      </c>
      <c r="BA59" s="182">
        <v>44467</v>
      </c>
      <c r="BB59" s="183" t="s">
        <v>6646</v>
      </c>
      <c r="BC59" s="173" t="s">
        <v>14</v>
      </c>
      <c r="BD59" s="173" t="s">
        <v>14</v>
      </c>
      <c r="BE59" s="173" t="s">
        <v>14</v>
      </c>
      <c r="BF59" s="173" t="s">
        <v>14</v>
      </c>
      <c r="BG59" s="173" t="s">
        <v>6645</v>
      </c>
      <c r="BH59" s="173" t="s">
        <v>14</v>
      </c>
      <c r="BI59" s="174">
        <v>44467</v>
      </c>
      <c r="BJ59" s="184" t="s">
        <v>2682</v>
      </c>
      <c r="BK59" s="184">
        <v>3454</v>
      </c>
      <c r="BL59" s="184" t="s">
        <v>2679</v>
      </c>
      <c r="BM59" s="184" t="s">
        <v>59</v>
      </c>
      <c r="BN59" s="184">
        <v>3</v>
      </c>
      <c r="BO59" s="184" t="s">
        <v>2681</v>
      </c>
      <c r="BP59" s="181" t="s">
        <v>2680</v>
      </c>
      <c r="BQ59" s="185">
        <v>44224</v>
      </c>
      <c r="BR59" s="183" t="s">
        <v>1494</v>
      </c>
      <c r="BS59" s="177" t="s">
        <v>14</v>
      </c>
      <c r="BT59" s="177" t="s">
        <v>14</v>
      </c>
      <c r="BU59" s="177" t="s">
        <v>14</v>
      </c>
      <c r="BV59" s="177" t="s">
        <v>14</v>
      </c>
      <c r="BW59" s="177" t="s">
        <v>776</v>
      </c>
      <c r="BX59" s="177" t="s">
        <v>14</v>
      </c>
      <c r="BY59" s="174">
        <v>43798</v>
      </c>
      <c r="BZ59" s="184" t="s">
        <v>1495</v>
      </c>
      <c r="CA59" s="184" t="s">
        <v>14</v>
      </c>
      <c r="CB59" s="184" t="s">
        <v>14</v>
      </c>
      <c r="CC59" s="184" t="s">
        <v>14</v>
      </c>
      <c r="CD59" s="184" t="s">
        <v>14</v>
      </c>
      <c r="CE59" s="184" t="s">
        <v>776</v>
      </c>
      <c r="CF59" s="184" t="s">
        <v>14</v>
      </c>
      <c r="CG59" s="185">
        <v>43798</v>
      </c>
      <c r="CH59" s="183" t="s">
        <v>7834</v>
      </c>
      <c r="CI59" s="184" t="e">
        <v>#N/A</v>
      </c>
      <c r="CJ59" s="184" t="e">
        <v>#N/A</v>
      </c>
      <c r="CK59" s="184" t="e">
        <v>#N/A</v>
      </c>
      <c r="CL59" s="184" t="e">
        <v>#N/A</v>
      </c>
      <c r="CM59" s="184" t="e">
        <v>#N/A</v>
      </c>
      <c r="CN59" s="184" t="e">
        <v>#N/A</v>
      </c>
      <c r="CO59" s="186" t="e">
        <v>#N/A</v>
      </c>
      <c r="CP59" s="184" t="s">
        <v>1498</v>
      </c>
      <c r="CQ59" s="177" t="s">
        <v>14</v>
      </c>
      <c r="CR59" s="177" t="s">
        <v>14</v>
      </c>
      <c r="CS59" s="177" t="s">
        <v>14</v>
      </c>
      <c r="CT59" s="177" t="s">
        <v>14</v>
      </c>
      <c r="CU59" s="177" t="s">
        <v>776</v>
      </c>
      <c r="CV59" s="177" t="s">
        <v>14</v>
      </c>
      <c r="CW59" s="174">
        <v>43798</v>
      </c>
      <c r="CX59" s="184" t="s">
        <v>6635</v>
      </c>
      <c r="CY59" s="181" t="s">
        <v>14</v>
      </c>
      <c r="CZ59" s="181" t="s">
        <v>14</v>
      </c>
      <c r="DA59" s="181" t="s">
        <v>14</v>
      </c>
      <c r="DB59" s="181" t="s">
        <v>14</v>
      </c>
      <c r="DC59" s="181" t="s">
        <v>6638</v>
      </c>
      <c r="DD59" s="181" t="s">
        <v>14</v>
      </c>
      <c r="DE59" s="187">
        <v>44467</v>
      </c>
      <c r="DF59" s="183" t="s">
        <v>6636</v>
      </c>
      <c r="DG59" s="173">
        <v>124227000</v>
      </c>
      <c r="DH59" s="177" t="s">
        <v>6589</v>
      </c>
      <c r="DI59" s="177" t="s">
        <v>59</v>
      </c>
      <c r="DJ59" s="177">
        <v>3</v>
      </c>
      <c r="DK59" s="177" t="s">
        <v>6600</v>
      </c>
      <c r="DL59" s="177" t="s">
        <v>6599</v>
      </c>
      <c r="DM59" s="174">
        <v>44467</v>
      </c>
      <c r="DN59" s="184" t="s">
        <v>6637</v>
      </c>
      <c r="DO59" s="181">
        <v>321000</v>
      </c>
      <c r="DP59" s="184" t="s">
        <v>6598</v>
      </c>
      <c r="DQ59" s="184" t="s">
        <v>59</v>
      </c>
      <c r="DR59" s="184">
        <v>3</v>
      </c>
      <c r="DS59" s="184" t="s">
        <v>6604</v>
      </c>
      <c r="DT59" s="184" t="s">
        <v>6590</v>
      </c>
      <c r="DU59" s="185">
        <v>44467</v>
      </c>
      <c r="DV59" s="183" t="s">
        <v>6639</v>
      </c>
      <c r="DW59" s="173" t="s">
        <v>14</v>
      </c>
      <c r="DX59" s="177" t="s">
        <v>14</v>
      </c>
      <c r="DY59" s="177" t="s">
        <v>14</v>
      </c>
      <c r="DZ59" s="177" t="s">
        <v>14</v>
      </c>
      <c r="EA59" s="177" t="s">
        <v>6638</v>
      </c>
      <c r="EB59" s="177" t="s">
        <v>14</v>
      </c>
      <c r="EC59" s="174">
        <v>44467</v>
      </c>
      <c r="ED59" s="184" t="s">
        <v>6641</v>
      </c>
      <c r="EE59" s="181" t="s">
        <v>14</v>
      </c>
      <c r="EF59" s="184" t="s">
        <v>14</v>
      </c>
      <c r="EG59" s="184" t="s">
        <v>14</v>
      </c>
      <c r="EH59" s="184" t="s">
        <v>14</v>
      </c>
      <c r="EI59" s="184" t="s">
        <v>6640</v>
      </c>
      <c r="EJ59" s="184" t="s">
        <v>14</v>
      </c>
      <c r="EK59" s="185">
        <v>44467</v>
      </c>
      <c r="EL59" s="183" t="s">
        <v>6643</v>
      </c>
      <c r="EM59" s="173" t="s">
        <v>14</v>
      </c>
      <c r="EN59" s="177" t="s">
        <v>14</v>
      </c>
      <c r="EO59" s="177" t="s">
        <v>14</v>
      </c>
      <c r="EP59" s="177" t="s">
        <v>14</v>
      </c>
      <c r="EQ59" s="177" t="s">
        <v>6642</v>
      </c>
      <c r="ER59" s="177" t="s">
        <v>14</v>
      </c>
      <c r="ES59" s="174">
        <v>44467</v>
      </c>
      <c r="ET59" s="184" t="s">
        <v>2683</v>
      </c>
      <c r="EU59" s="184">
        <v>3714</v>
      </c>
      <c r="EV59" s="184" t="s">
        <v>2675</v>
      </c>
      <c r="EW59" s="184" t="s">
        <v>59</v>
      </c>
      <c r="EX59" s="184">
        <v>3</v>
      </c>
      <c r="EY59" s="184" t="s">
        <v>2677</v>
      </c>
      <c r="EZ59" s="184" t="s">
        <v>2676</v>
      </c>
      <c r="FA59" s="185">
        <v>44224</v>
      </c>
      <c r="FB59" s="183" t="s">
        <v>1497</v>
      </c>
      <c r="FC59" s="177">
        <v>4</v>
      </c>
      <c r="FD59" s="177" t="s">
        <v>14</v>
      </c>
      <c r="FE59" s="177" t="s">
        <v>14</v>
      </c>
      <c r="FF59" s="177" t="s">
        <v>14</v>
      </c>
      <c r="FG59" s="177" t="s">
        <v>1496</v>
      </c>
      <c r="FH59" s="177" t="s">
        <v>14</v>
      </c>
      <c r="FI59" s="174">
        <v>43798</v>
      </c>
      <c r="FJ59" s="183" t="s">
        <v>1499</v>
      </c>
      <c r="FK59" s="184" t="s">
        <v>14</v>
      </c>
      <c r="FL59" s="184" t="s">
        <v>14</v>
      </c>
      <c r="FM59" s="184" t="s">
        <v>14</v>
      </c>
      <c r="FN59" s="184" t="s">
        <v>14</v>
      </c>
      <c r="FO59" s="184" t="s">
        <v>14</v>
      </c>
      <c r="FP59" s="181" t="s">
        <v>14</v>
      </c>
      <c r="FQ59" s="182">
        <v>43798</v>
      </c>
      <c r="FR59" s="183" t="s">
        <v>1500</v>
      </c>
      <c r="FS59" s="177" t="s">
        <v>14</v>
      </c>
      <c r="FT59" s="177" t="s">
        <v>14</v>
      </c>
      <c r="FU59" s="177" t="s">
        <v>14</v>
      </c>
      <c r="FV59" s="177" t="s">
        <v>14</v>
      </c>
      <c r="FW59" s="177" t="s">
        <v>14</v>
      </c>
      <c r="FX59" s="177" t="s">
        <v>14</v>
      </c>
      <c r="FY59" s="174">
        <v>43798</v>
      </c>
      <c r="FZ59" s="184" t="s">
        <v>4723</v>
      </c>
      <c r="GA59" s="184">
        <v>0</v>
      </c>
      <c r="GB59" s="184" t="s">
        <v>3571</v>
      </c>
      <c r="GC59" s="184" t="s">
        <v>21</v>
      </c>
      <c r="GD59" s="184">
        <v>2</v>
      </c>
      <c r="GE59" s="184" t="s">
        <v>14</v>
      </c>
      <c r="GF59" s="184" t="s">
        <v>14</v>
      </c>
      <c r="GG59" s="185">
        <v>44361</v>
      </c>
      <c r="GH59" s="183" t="s">
        <v>4729</v>
      </c>
      <c r="GI59" s="177">
        <v>2</v>
      </c>
      <c r="GJ59" s="177" t="s">
        <v>3571</v>
      </c>
      <c r="GK59" s="177" t="s">
        <v>21</v>
      </c>
      <c r="GL59" s="177">
        <v>2</v>
      </c>
      <c r="GM59" s="177" t="s">
        <v>14</v>
      </c>
      <c r="GN59" s="177" t="s">
        <v>14</v>
      </c>
      <c r="GO59" s="174">
        <v>44361</v>
      </c>
      <c r="GP59" s="184" t="s">
        <v>4724</v>
      </c>
      <c r="GQ59" s="184">
        <v>1</v>
      </c>
      <c r="GR59" s="184" t="s">
        <v>3571</v>
      </c>
      <c r="GS59" s="184" t="s">
        <v>21</v>
      </c>
      <c r="GT59" s="184">
        <v>2</v>
      </c>
      <c r="GU59" s="184" t="s">
        <v>14</v>
      </c>
      <c r="GV59" s="184" t="s">
        <v>14</v>
      </c>
      <c r="GW59" s="185">
        <v>44361</v>
      </c>
      <c r="GX59" s="183" t="s">
        <v>4730</v>
      </c>
      <c r="GY59" s="177">
        <v>0</v>
      </c>
      <c r="GZ59" s="177" t="s">
        <v>3571</v>
      </c>
      <c r="HA59" s="177" t="s">
        <v>21</v>
      </c>
      <c r="HB59" s="177">
        <v>2</v>
      </c>
      <c r="HC59" s="177" t="s">
        <v>14</v>
      </c>
      <c r="HD59" s="177" t="s">
        <v>14</v>
      </c>
      <c r="HE59" s="174">
        <v>44361</v>
      </c>
      <c r="HF59" s="184" t="s">
        <v>4722</v>
      </c>
      <c r="HG59" s="184">
        <v>0</v>
      </c>
      <c r="HH59" s="184" t="s">
        <v>3571</v>
      </c>
      <c r="HI59" s="184" t="s">
        <v>21</v>
      </c>
      <c r="HJ59" s="184">
        <v>2</v>
      </c>
      <c r="HK59" s="184" t="s">
        <v>14</v>
      </c>
      <c r="HL59" s="184" t="s">
        <v>14</v>
      </c>
      <c r="HM59" s="185">
        <v>44361</v>
      </c>
      <c r="HN59" s="183" t="s">
        <v>4728</v>
      </c>
      <c r="HO59" s="177">
        <v>2</v>
      </c>
      <c r="HP59" s="177" t="s">
        <v>3571</v>
      </c>
      <c r="HQ59" s="177" t="s">
        <v>21</v>
      </c>
      <c r="HR59" s="177">
        <v>2</v>
      </c>
      <c r="HS59" s="177" t="s">
        <v>14</v>
      </c>
      <c r="HT59" s="177" t="s">
        <v>14</v>
      </c>
      <c r="HU59" s="174">
        <v>44361</v>
      </c>
      <c r="HV59" s="184" t="s">
        <v>4725</v>
      </c>
      <c r="HW59" s="184">
        <v>1</v>
      </c>
      <c r="HX59" s="184" t="s">
        <v>3571</v>
      </c>
      <c r="HY59" s="184" t="s">
        <v>21</v>
      </c>
      <c r="HZ59" s="184">
        <v>2</v>
      </c>
      <c r="IA59" s="184" t="s">
        <v>14</v>
      </c>
      <c r="IB59" s="184" t="s">
        <v>14</v>
      </c>
      <c r="IC59" s="185">
        <v>44361</v>
      </c>
      <c r="ID59" s="183" t="s">
        <v>4727</v>
      </c>
      <c r="IE59" s="177">
        <v>0</v>
      </c>
      <c r="IF59" s="177" t="s">
        <v>3571</v>
      </c>
      <c r="IG59" s="177" t="s">
        <v>21</v>
      </c>
      <c r="IH59" s="177">
        <v>2</v>
      </c>
      <c r="II59" s="177" t="s">
        <v>14</v>
      </c>
      <c r="IJ59" s="177" t="s">
        <v>14</v>
      </c>
      <c r="IK59" s="174">
        <v>44361</v>
      </c>
      <c r="IL59" s="184" t="s">
        <v>4726</v>
      </c>
      <c r="IM59" s="184">
        <v>1</v>
      </c>
      <c r="IN59" s="184" t="s">
        <v>3571</v>
      </c>
      <c r="IO59" s="184" t="s">
        <v>21</v>
      </c>
      <c r="IP59" s="184">
        <v>2</v>
      </c>
      <c r="IQ59" s="184" t="s">
        <v>14</v>
      </c>
      <c r="IR59" s="184" t="s">
        <v>14</v>
      </c>
      <c r="IS59" s="185">
        <v>44361</v>
      </c>
    </row>
    <row r="60" spans="1:253" s="179" customFormat="1" ht="12.75" customHeight="1" x14ac:dyDescent="0.25">
      <c r="A60" s="179" t="s">
        <v>1501</v>
      </c>
      <c r="B60" s="179" t="s">
        <v>7471</v>
      </c>
      <c r="C60" s="179" t="s">
        <v>1502</v>
      </c>
      <c r="D60" s="179" t="s">
        <v>1484</v>
      </c>
      <c r="E60" s="179" t="s">
        <v>7077</v>
      </c>
      <c r="F60" s="179" t="s">
        <v>6649</v>
      </c>
      <c r="G60" s="172">
        <v>124227000</v>
      </c>
      <c r="H60" s="173" t="s">
        <v>6589</v>
      </c>
      <c r="I60" s="173" t="s">
        <v>21</v>
      </c>
      <c r="J60" s="173">
        <v>2</v>
      </c>
      <c r="K60" s="173" t="s">
        <v>6648</v>
      </c>
      <c r="L60" s="173" t="s">
        <v>6590</v>
      </c>
      <c r="M60" s="174">
        <v>44467</v>
      </c>
      <c r="N60" s="183" t="s">
        <v>6650</v>
      </c>
      <c r="O60" s="175">
        <v>1964375</v>
      </c>
      <c r="P60" s="175" t="s">
        <v>6589</v>
      </c>
      <c r="Q60" s="175" t="s">
        <v>21</v>
      </c>
      <c r="R60" s="175">
        <v>2</v>
      </c>
      <c r="S60" s="175" t="s">
        <v>6594</v>
      </c>
      <c r="T60" s="175" t="s">
        <v>6593</v>
      </c>
      <c r="U60" s="176">
        <v>44467</v>
      </c>
      <c r="V60" s="183" t="s">
        <v>6651</v>
      </c>
      <c r="W60" s="173">
        <v>124227000</v>
      </c>
      <c r="X60" s="173" t="s">
        <v>6589</v>
      </c>
      <c r="Y60" s="173" t="s">
        <v>21</v>
      </c>
      <c r="Z60" s="173">
        <v>2</v>
      </c>
      <c r="AA60" s="173" t="s">
        <v>6596</v>
      </c>
      <c r="AB60" s="173" t="s">
        <v>6590</v>
      </c>
      <c r="AC60" s="174">
        <v>44467</v>
      </c>
      <c r="AD60" s="183" t="s">
        <v>6652</v>
      </c>
      <c r="AE60" s="181">
        <v>321000</v>
      </c>
      <c r="AF60" s="181" t="s">
        <v>6598</v>
      </c>
      <c r="AG60" s="181" t="s">
        <v>59</v>
      </c>
      <c r="AH60" s="181">
        <v>3</v>
      </c>
      <c r="AI60" s="181" t="s">
        <v>6600</v>
      </c>
      <c r="AJ60" s="181" t="s">
        <v>6599</v>
      </c>
      <c r="AK60" s="182">
        <v>44467</v>
      </c>
      <c r="AL60" s="183" t="s">
        <v>6660</v>
      </c>
      <c r="AM60" s="173">
        <v>82000</v>
      </c>
      <c r="AN60" s="173" t="s">
        <v>6610</v>
      </c>
      <c r="AO60" s="173" t="s">
        <v>59</v>
      </c>
      <c r="AP60" s="173">
        <v>3</v>
      </c>
      <c r="AQ60" s="173" t="s">
        <v>6612</v>
      </c>
      <c r="AR60" s="173" t="s">
        <v>6611</v>
      </c>
      <c r="AS60" s="174">
        <v>44467</v>
      </c>
      <c r="AT60" s="184" t="s">
        <v>6665</v>
      </c>
      <c r="AU60" s="181" t="s">
        <v>14</v>
      </c>
      <c r="AV60" s="181" t="s">
        <v>14</v>
      </c>
      <c r="AW60" s="181" t="s">
        <v>14</v>
      </c>
      <c r="AX60" s="181" t="s">
        <v>14</v>
      </c>
      <c r="AY60" s="181" t="s">
        <v>6663</v>
      </c>
      <c r="AZ60" s="181" t="s">
        <v>14</v>
      </c>
      <c r="BA60" s="182">
        <v>44467</v>
      </c>
      <c r="BB60" s="183" t="s">
        <v>6664</v>
      </c>
      <c r="BC60" s="173" t="s">
        <v>14</v>
      </c>
      <c r="BD60" s="173" t="s">
        <v>14</v>
      </c>
      <c r="BE60" s="173" t="s">
        <v>14</v>
      </c>
      <c r="BF60" s="173" t="s">
        <v>14</v>
      </c>
      <c r="BG60" s="173" t="s">
        <v>6663</v>
      </c>
      <c r="BH60" s="173" t="s">
        <v>14</v>
      </c>
      <c r="BI60" s="174">
        <v>44467</v>
      </c>
      <c r="BJ60" s="184" t="s">
        <v>6661</v>
      </c>
      <c r="BK60" s="184">
        <v>301</v>
      </c>
      <c r="BL60" s="184" t="s">
        <v>6614</v>
      </c>
      <c r="BM60" s="184" t="s">
        <v>21</v>
      </c>
      <c r="BN60" s="184">
        <v>2</v>
      </c>
      <c r="BO60" s="184" t="s">
        <v>6616</v>
      </c>
      <c r="BP60" s="181" t="s">
        <v>6615</v>
      </c>
      <c r="BQ60" s="185">
        <v>44467</v>
      </c>
      <c r="BR60" s="183" t="s">
        <v>1503</v>
      </c>
      <c r="BS60" s="177" t="s">
        <v>14</v>
      </c>
      <c r="BT60" s="177" t="s">
        <v>14</v>
      </c>
      <c r="BU60" s="177" t="s">
        <v>14</v>
      </c>
      <c r="BV60" s="177" t="s">
        <v>14</v>
      </c>
      <c r="BW60" s="177" t="s">
        <v>14</v>
      </c>
      <c r="BX60" s="177" t="s">
        <v>14</v>
      </c>
      <c r="BY60" s="174">
        <v>43798</v>
      </c>
      <c r="BZ60" s="184" t="s">
        <v>1504</v>
      </c>
      <c r="CA60" s="184" t="s">
        <v>14</v>
      </c>
      <c r="CB60" s="184" t="s">
        <v>14</v>
      </c>
      <c r="CC60" s="184" t="s">
        <v>14</v>
      </c>
      <c r="CD60" s="184" t="s">
        <v>14</v>
      </c>
      <c r="CE60" s="184" t="s">
        <v>14</v>
      </c>
      <c r="CF60" s="184" t="s">
        <v>14</v>
      </c>
      <c r="CG60" s="185">
        <v>43798</v>
      </c>
      <c r="CH60" s="183" t="s">
        <v>7835</v>
      </c>
      <c r="CI60" s="184" t="e">
        <v>#N/A</v>
      </c>
      <c r="CJ60" s="184" t="e">
        <v>#N/A</v>
      </c>
      <c r="CK60" s="184" t="e">
        <v>#N/A</v>
      </c>
      <c r="CL60" s="184" t="e">
        <v>#N/A</v>
      </c>
      <c r="CM60" s="184" t="e">
        <v>#N/A</v>
      </c>
      <c r="CN60" s="184" t="e">
        <v>#N/A</v>
      </c>
      <c r="CO60" s="186" t="e">
        <v>#N/A</v>
      </c>
      <c r="CP60" s="184" t="s">
        <v>1505</v>
      </c>
      <c r="CQ60" s="177" t="s">
        <v>14</v>
      </c>
      <c r="CR60" s="177" t="s">
        <v>14</v>
      </c>
      <c r="CS60" s="177" t="s">
        <v>14</v>
      </c>
      <c r="CT60" s="177" t="s">
        <v>14</v>
      </c>
      <c r="CU60" s="177" t="s">
        <v>14</v>
      </c>
      <c r="CV60" s="177" t="s">
        <v>14</v>
      </c>
      <c r="CW60" s="174">
        <v>43798</v>
      </c>
      <c r="CX60" s="184" t="s">
        <v>6653</v>
      </c>
      <c r="CY60" s="181" t="s">
        <v>14</v>
      </c>
      <c r="CZ60" s="181" t="s">
        <v>14</v>
      </c>
      <c r="DA60" s="181" t="s">
        <v>14</v>
      </c>
      <c r="DB60" s="181" t="s">
        <v>14</v>
      </c>
      <c r="DC60" s="181" t="s">
        <v>6606</v>
      </c>
      <c r="DD60" s="181" t="s">
        <v>14</v>
      </c>
      <c r="DE60" s="187">
        <v>44467</v>
      </c>
      <c r="DF60" s="183" t="s">
        <v>6655</v>
      </c>
      <c r="DG60" s="173">
        <v>124227000</v>
      </c>
      <c r="DH60" s="177" t="s">
        <v>6589</v>
      </c>
      <c r="DI60" s="177" t="s">
        <v>59</v>
      </c>
      <c r="DJ60" s="177">
        <v>3</v>
      </c>
      <c r="DK60" s="177" t="s">
        <v>6654</v>
      </c>
      <c r="DL60" s="177" t="s">
        <v>6590</v>
      </c>
      <c r="DM60" s="174">
        <v>44467</v>
      </c>
      <c r="DN60" s="184" t="s">
        <v>6656</v>
      </c>
      <c r="DO60" s="181">
        <v>321000</v>
      </c>
      <c r="DP60" s="184" t="s">
        <v>6598</v>
      </c>
      <c r="DQ60" s="184" t="s">
        <v>59</v>
      </c>
      <c r="DR60" s="184">
        <v>3</v>
      </c>
      <c r="DS60" s="184" t="s">
        <v>6604</v>
      </c>
      <c r="DT60" s="184" t="s">
        <v>6599</v>
      </c>
      <c r="DU60" s="185">
        <v>44467</v>
      </c>
      <c r="DV60" s="183" t="s">
        <v>6657</v>
      </c>
      <c r="DW60" s="173" t="s">
        <v>14</v>
      </c>
      <c r="DX60" s="177" t="s">
        <v>14</v>
      </c>
      <c r="DY60" s="177" t="s">
        <v>14</v>
      </c>
      <c r="DZ60" s="177" t="s">
        <v>14</v>
      </c>
      <c r="EA60" s="177" t="s">
        <v>6606</v>
      </c>
      <c r="EB60" s="177" t="s">
        <v>14</v>
      </c>
      <c r="EC60" s="174">
        <v>44467</v>
      </c>
      <c r="ED60" s="184" t="s">
        <v>6658</v>
      </c>
      <c r="EE60" s="181" t="s">
        <v>14</v>
      </c>
      <c r="EF60" s="184" t="s">
        <v>14</v>
      </c>
      <c r="EG60" s="184" t="s">
        <v>14</v>
      </c>
      <c r="EH60" s="184" t="s">
        <v>14</v>
      </c>
      <c r="EI60" s="184" t="s">
        <v>6606</v>
      </c>
      <c r="EJ60" s="184" t="s">
        <v>14</v>
      </c>
      <c r="EK60" s="185">
        <v>44467</v>
      </c>
      <c r="EL60" s="183" t="s">
        <v>6659</v>
      </c>
      <c r="EM60" s="173" t="s">
        <v>14</v>
      </c>
      <c r="EN60" s="177" t="s">
        <v>14</v>
      </c>
      <c r="EO60" s="177" t="s">
        <v>14</v>
      </c>
      <c r="EP60" s="177" t="s">
        <v>14</v>
      </c>
      <c r="EQ60" s="177" t="s">
        <v>6606</v>
      </c>
      <c r="ER60" s="177" t="s">
        <v>14</v>
      </c>
      <c r="ES60" s="174">
        <v>44467</v>
      </c>
      <c r="ET60" s="184" t="s">
        <v>2684</v>
      </c>
      <c r="EU60" s="184">
        <v>3714</v>
      </c>
      <c r="EV60" s="184" t="s">
        <v>2675</v>
      </c>
      <c r="EW60" s="184" t="s">
        <v>59</v>
      </c>
      <c r="EX60" s="184">
        <v>3</v>
      </c>
      <c r="EY60" s="184" t="s">
        <v>2677</v>
      </c>
      <c r="EZ60" s="184" t="s">
        <v>2676</v>
      </c>
      <c r="FA60" s="185">
        <v>44224</v>
      </c>
      <c r="FB60" s="183" t="s">
        <v>6662</v>
      </c>
      <c r="FC60" s="177">
        <v>3</v>
      </c>
      <c r="FD60" s="177" t="s">
        <v>6598</v>
      </c>
      <c r="FE60" s="177" t="s">
        <v>59</v>
      </c>
      <c r="FF60" s="177">
        <v>3</v>
      </c>
      <c r="FG60" s="177" t="s">
        <v>6618</v>
      </c>
      <c r="FH60" s="177" t="s">
        <v>6599</v>
      </c>
      <c r="FI60" s="174">
        <v>44467</v>
      </c>
      <c r="FJ60" s="183" t="s">
        <v>1506</v>
      </c>
      <c r="FK60" s="184" t="s">
        <v>14</v>
      </c>
      <c r="FL60" s="184" t="s">
        <v>14</v>
      </c>
      <c r="FM60" s="184" t="s">
        <v>14</v>
      </c>
      <c r="FN60" s="184" t="s">
        <v>14</v>
      </c>
      <c r="FO60" s="184" t="s">
        <v>14</v>
      </c>
      <c r="FP60" s="181" t="s">
        <v>14</v>
      </c>
      <c r="FQ60" s="182">
        <v>43798</v>
      </c>
      <c r="FR60" s="183" t="s">
        <v>1507</v>
      </c>
      <c r="FS60" s="177" t="s">
        <v>14</v>
      </c>
      <c r="FT60" s="177" t="s">
        <v>14</v>
      </c>
      <c r="FU60" s="177" t="s">
        <v>14</v>
      </c>
      <c r="FV60" s="177" t="s">
        <v>14</v>
      </c>
      <c r="FW60" s="177" t="s">
        <v>14</v>
      </c>
      <c r="FX60" s="177" t="s">
        <v>14</v>
      </c>
      <c r="FY60" s="174">
        <v>43798</v>
      </c>
      <c r="FZ60" s="184" t="s">
        <v>4732</v>
      </c>
      <c r="GA60" s="184">
        <v>0</v>
      </c>
      <c r="GB60" s="184" t="s">
        <v>3571</v>
      </c>
      <c r="GC60" s="184" t="s">
        <v>21</v>
      </c>
      <c r="GD60" s="184">
        <v>2</v>
      </c>
      <c r="GE60" s="184" t="s">
        <v>14</v>
      </c>
      <c r="GF60" s="184" t="s">
        <v>14</v>
      </c>
      <c r="GG60" s="185">
        <v>44361</v>
      </c>
      <c r="GH60" s="183" t="s">
        <v>4738</v>
      </c>
      <c r="GI60" s="177">
        <v>2</v>
      </c>
      <c r="GJ60" s="177" t="s">
        <v>3571</v>
      </c>
      <c r="GK60" s="177" t="s">
        <v>21</v>
      </c>
      <c r="GL60" s="177">
        <v>2</v>
      </c>
      <c r="GM60" s="177" t="s">
        <v>14</v>
      </c>
      <c r="GN60" s="177" t="s">
        <v>14</v>
      </c>
      <c r="GO60" s="174">
        <v>44361</v>
      </c>
      <c r="GP60" s="184" t="s">
        <v>4733</v>
      </c>
      <c r="GQ60" s="184">
        <v>1</v>
      </c>
      <c r="GR60" s="184" t="s">
        <v>3571</v>
      </c>
      <c r="GS60" s="184" t="s">
        <v>21</v>
      </c>
      <c r="GT60" s="184">
        <v>2</v>
      </c>
      <c r="GU60" s="184" t="s">
        <v>14</v>
      </c>
      <c r="GV60" s="184" t="s">
        <v>14</v>
      </c>
      <c r="GW60" s="185">
        <v>44361</v>
      </c>
      <c r="GX60" s="183" t="s">
        <v>4739</v>
      </c>
      <c r="GY60" s="177">
        <v>0</v>
      </c>
      <c r="GZ60" s="177" t="s">
        <v>3571</v>
      </c>
      <c r="HA60" s="177" t="s">
        <v>21</v>
      </c>
      <c r="HB60" s="177">
        <v>2</v>
      </c>
      <c r="HC60" s="177" t="s">
        <v>14</v>
      </c>
      <c r="HD60" s="177" t="s">
        <v>14</v>
      </c>
      <c r="HE60" s="174">
        <v>44361</v>
      </c>
      <c r="HF60" s="184" t="s">
        <v>4731</v>
      </c>
      <c r="HG60" s="184">
        <v>0</v>
      </c>
      <c r="HH60" s="184" t="s">
        <v>3571</v>
      </c>
      <c r="HI60" s="184" t="s">
        <v>21</v>
      </c>
      <c r="HJ60" s="184">
        <v>2</v>
      </c>
      <c r="HK60" s="184" t="s">
        <v>14</v>
      </c>
      <c r="HL60" s="184" t="s">
        <v>14</v>
      </c>
      <c r="HM60" s="185">
        <v>44361</v>
      </c>
      <c r="HN60" s="183" t="s">
        <v>4737</v>
      </c>
      <c r="HO60" s="177">
        <v>3</v>
      </c>
      <c r="HP60" s="177" t="s">
        <v>3571</v>
      </c>
      <c r="HQ60" s="177" t="s">
        <v>21</v>
      </c>
      <c r="HR60" s="177">
        <v>2</v>
      </c>
      <c r="HS60" s="177" t="s">
        <v>14</v>
      </c>
      <c r="HT60" s="177" t="s">
        <v>14</v>
      </c>
      <c r="HU60" s="174">
        <v>44361</v>
      </c>
      <c r="HV60" s="184" t="s">
        <v>4734</v>
      </c>
      <c r="HW60" s="184">
        <v>1</v>
      </c>
      <c r="HX60" s="184" t="s">
        <v>3571</v>
      </c>
      <c r="HY60" s="184" t="s">
        <v>21</v>
      </c>
      <c r="HZ60" s="184">
        <v>2</v>
      </c>
      <c r="IA60" s="184" t="s">
        <v>14</v>
      </c>
      <c r="IB60" s="184" t="s">
        <v>14</v>
      </c>
      <c r="IC60" s="185">
        <v>44361</v>
      </c>
      <c r="ID60" s="183" t="s">
        <v>4736</v>
      </c>
      <c r="IE60" s="177">
        <v>0</v>
      </c>
      <c r="IF60" s="177" t="s">
        <v>3571</v>
      </c>
      <c r="IG60" s="177" t="s">
        <v>21</v>
      </c>
      <c r="IH60" s="177">
        <v>2</v>
      </c>
      <c r="II60" s="177" t="s">
        <v>14</v>
      </c>
      <c r="IJ60" s="177" t="s">
        <v>14</v>
      </c>
      <c r="IK60" s="174">
        <v>44361</v>
      </c>
      <c r="IL60" s="184" t="s">
        <v>4735</v>
      </c>
      <c r="IM60" s="184">
        <v>1</v>
      </c>
      <c r="IN60" s="184" t="s">
        <v>3571</v>
      </c>
      <c r="IO60" s="184" t="s">
        <v>21</v>
      </c>
      <c r="IP60" s="184">
        <v>2</v>
      </c>
      <c r="IQ60" s="184" t="s">
        <v>14</v>
      </c>
      <c r="IR60" s="184" t="s">
        <v>14</v>
      </c>
      <c r="IS60" s="185">
        <v>44361</v>
      </c>
    </row>
    <row r="61" spans="1:253" s="179" customFormat="1" ht="12.75" customHeight="1" x14ac:dyDescent="0.25">
      <c r="A61" s="179" t="s">
        <v>10</v>
      </c>
      <c r="B61" s="179" t="s">
        <v>7458</v>
      </c>
      <c r="C61" s="179" t="s">
        <v>11</v>
      </c>
      <c r="D61" s="179" t="s">
        <v>12</v>
      </c>
      <c r="E61" s="179" t="s">
        <v>7082</v>
      </c>
      <c r="F61" s="179" t="s">
        <v>3175</v>
      </c>
      <c r="G61" s="172">
        <v>20402000</v>
      </c>
      <c r="H61" s="173" t="s">
        <v>3172</v>
      </c>
      <c r="I61" s="173" t="s">
        <v>21</v>
      </c>
      <c r="J61" s="173">
        <v>2</v>
      </c>
      <c r="K61" s="173" t="s">
        <v>3174</v>
      </c>
      <c r="L61" s="173" t="s">
        <v>3173</v>
      </c>
      <c r="M61" s="174">
        <v>44267</v>
      </c>
      <c r="N61" s="183" t="s">
        <v>2137</v>
      </c>
      <c r="O61" s="175">
        <v>1220190</v>
      </c>
      <c r="P61" s="175" t="s">
        <v>2131</v>
      </c>
      <c r="Q61" s="175" t="s">
        <v>41</v>
      </c>
      <c r="R61" s="175">
        <v>1</v>
      </c>
      <c r="S61" s="175" t="s">
        <v>2136</v>
      </c>
      <c r="T61" s="175" t="s">
        <v>2135</v>
      </c>
      <c r="U61" s="176">
        <v>44109</v>
      </c>
      <c r="V61" s="183" t="s">
        <v>3177</v>
      </c>
      <c r="W61" s="173">
        <v>20402000</v>
      </c>
      <c r="X61" s="173" t="s">
        <v>3172</v>
      </c>
      <c r="Y61" s="173" t="s">
        <v>21</v>
      </c>
      <c r="Z61" s="173">
        <v>2</v>
      </c>
      <c r="AA61" s="173" t="s">
        <v>3176</v>
      </c>
      <c r="AB61" s="173" t="s">
        <v>3173</v>
      </c>
      <c r="AC61" s="174">
        <v>44267</v>
      </c>
      <c r="AD61" s="183" t="s">
        <v>3181</v>
      </c>
      <c r="AE61" s="181">
        <v>11712000</v>
      </c>
      <c r="AF61" s="181" t="s">
        <v>3178</v>
      </c>
      <c r="AG61" s="181" t="s">
        <v>21</v>
      </c>
      <c r="AH61" s="181">
        <v>2</v>
      </c>
      <c r="AI61" s="181" t="s">
        <v>3180</v>
      </c>
      <c r="AJ61" s="181" t="s">
        <v>3179</v>
      </c>
      <c r="AK61" s="182">
        <v>44267</v>
      </c>
      <c r="AL61" s="183" t="s">
        <v>5337</v>
      </c>
      <c r="AM61" s="173">
        <v>1178000</v>
      </c>
      <c r="AN61" s="173" t="s">
        <v>5334</v>
      </c>
      <c r="AO61" s="173" t="s">
        <v>41</v>
      </c>
      <c r="AP61" s="173">
        <v>1</v>
      </c>
      <c r="AQ61" s="173" t="s">
        <v>5336</v>
      </c>
      <c r="AR61" s="173" t="s">
        <v>5335</v>
      </c>
      <c r="AS61" s="174">
        <v>44404</v>
      </c>
      <c r="AT61" s="184" t="s">
        <v>1351</v>
      </c>
      <c r="AU61" s="181" t="s">
        <v>14</v>
      </c>
      <c r="AV61" s="181" t="s">
        <v>14</v>
      </c>
      <c r="AW61" s="181" t="s">
        <v>14</v>
      </c>
      <c r="AX61" s="181" t="s">
        <v>14</v>
      </c>
      <c r="AY61" s="181" t="s">
        <v>1350</v>
      </c>
      <c r="AZ61" s="181" t="s">
        <v>14</v>
      </c>
      <c r="BA61" s="182">
        <v>43707</v>
      </c>
      <c r="BB61" s="183" t="s">
        <v>1188</v>
      </c>
      <c r="BC61" s="173">
        <v>44056</v>
      </c>
      <c r="BD61" s="173" t="s">
        <v>1186</v>
      </c>
      <c r="BE61" s="173" t="s">
        <v>59</v>
      </c>
      <c r="BF61" s="173">
        <v>3</v>
      </c>
      <c r="BG61" s="173">
        <v>0</v>
      </c>
      <c r="BH61" s="173" t="s">
        <v>1187</v>
      </c>
      <c r="BI61" s="174">
        <v>43642</v>
      </c>
      <c r="BJ61" s="184" t="s">
        <v>5340</v>
      </c>
      <c r="BK61" s="184">
        <v>739</v>
      </c>
      <c r="BL61" s="184" t="s">
        <v>5338</v>
      </c>
      <c r="BM61" s="184" t="s">
        <v>41</v>
      </c>
      <c r="BN61" s="184">
        <v>1</v>
      </c>
      <c r="BO61" s="184" t="s">
        <v>5339</v>
      </c>
      <c r="BP61" s="181" t="s">
        <v>3367</v>
      </c>
      <c r="BQ61" s="185">
        <v>44404</v>
      </c>
      <c r="BR61" s="183" t="s">
        <v>16</v>
      </c>
      <c r="BS61" s="177" t="s">
        <v>14</v>
      </c>
      <c r="BT61" s="177">
        <v>0</v>
      </c>
      <c r="BU61" s="177" t="s">
        <v>14</v>
      </c>
      <c r="BV61" s="177" t="s">
        <v>14</v>
      </c>
      <c r="BW61" s="177" t="s">
        <v>15</v>
      </c>
      <c r="BX61" s="177">
        <v>0</v>
      </c>
      <c r="BY61" s="174">
        <v>43489</v>
      </c>
      <c r="BZ61" s="184" t="s">
        <v>19</v>
      </c>
      <c r="CA61" s="184" t="s">
        <v>14</v>
      </c>
      <c r="CB61" s="184">
        <v>0</v>
      </c>
      <c r="CC61" s="184" t="s">
        <v>14</v>
      </c>
      <c r="CD61" s="184" t="s">
        <v>14</v>
      </c>
      <c r="CE61" s="184" t="s">
        <v>15</v>
      </c>
      <c r="CF61" s="184">
        <v>0</v>
      </c>
      <c r="CG61" s="185">
        <v>43489</v>
      </c>
      <c r="CH61" s="183" t="s">
        <v>7836</v>
      </c>
      <c r="CI61" s="184" t="e">
        <v>#N/A</v>
      </c>
      <c r="CJ61" s="184" t="e">
        <v>#N/A</v>
      </c>
      <c r="CK61" s="184" t="e">
        <v>#N/A</v>
      </c>
      <c r="CL61" s="184" t="e">
        <v>#N/A</v>
      </c>
      <c r="CM61" s="184" t="e">
        <v>#N/A</v>
      </c>
      <c r="CN61" s="184" t="e">
        <v>#N/A</v>
      </c>
      <c r="CO61" s="186" t="e">
        <v>#N/A</v>
      </c>
      <c r="CP61" s="184" t="s">
        <v>25</v>
      </c>
      <c r="CQ61" s="177" t="s">
        <v>14</v>
      </c>
      <c r="CR61" s="177">
        <v>0</v>
      </c>
      <c r="CS61" s="177" t="s">
        <v>14</v>
      </c>
      <c r="CT61" s="177" t="s">
        <v>14</v>
      </c>
      <c r="CU61" s="177" t="s">
        <v>15</v>
      </c>
      <c r="CV61" s="177">
        <v>0</v>
      </c>
      <c r="CW61" s="174">
        <v>43489</v>
      </c>
      <c r="CX61" s="184" t="s">
        <v>3182</v>
      </c>
      <c r="CY61" s="181">
        <v>5900000</v>
      </c>
      <c r="CZ61" s="181" t="s">
        <v>3178</v>
      </c>
      <c r="DA61" s="181" t="s">
        <v>21</v>
      </c>
      <c r="DB61" s="181">
        <v>2</v>
      </c>
      <c r="DC61" s="181" t="s">
        <v>3183</v>
      </c>
      <c r="DD61" s="181" t="s">
        <v>3179</v>
      </c>
      <c r="DE61" s="187">
        <v>44267</v>
      </c>
      <c r="DF61" s="183" t="s">
        <v>3184</v>
      </c>
      <c r="DG61" s="173">
        <v>8691000</v>
      </c>
      <c r="DH61" s="177" t="s">
        <v>3178</v>
      </c>
      <c r="DI61" s="177" t="s">
        <v>21</v>
      </c>
      <c r="DJ61" s="177">
        <v>2</v>
      </c>
      <c r="DK61" s="177" t="s">
        <v>3183</v>
      </c>
      <c r="DL61" s="177" t="s">
        <v>3179</v>
      </c>
      <c r="DM61" s="174">
        <v>44267</v>
      </c>
      <c r="DN61" s="184" t="s">
        <v>3185</v>
      </c>
      <c r="DO61" s="181">
        <v>5812000</v>
      </c>
      <c r="DP61" s="184" t="s">
        <v>3178</v>
      </c>
      <c r="DQ61" s="184" t="s">
        <v>21</v>
      </c>
      <c r="DR61" s="184">
        <v>2</v>
      </c>
      <c r="DS61" s="184" t="s">
        <v>3183</v>
      </c>
      <c r="DT61" s="184" t="s">
        <v>3179</v>
      </c>
      <c r="DU61" s="185">
        <v>44267</v>
      </c>
      <c r="DV61" s="183" t="s">
        <v>3186</v>
      </c>
      <c r="DW61" s="173">
        <v>3700000</v>
      </c>
      <c r="DX61" s="177" t="s">
        <v>3178</v>
      </c>
      <c r="DY61" s="177" t="s">
        <v>21</v>
      </c>
      <c r="DZ61" s="177">
        <v>2</v>
      </c>
      <c r="EA61" s="177" t="s">
        <v>3183</v>
      </c>
      <c r="EB61" s="177" t="s">
        <v>3179</v>
      </c>
      <c r="EC61" s="174">
        <v>44267</v>
      </c>
      <c r="ED61" s="184" t="s">
        <v>3187</v>
      </c>
      <c r="EE61" s="181">
        <v>2200000</v>
      </c>
      <c r="EF61" s="184" t="s">
        <v>3178</v>
      </c>
      <c r="EG61" s="184" t="s">
        <v>21</v>
      </c>
      <c r="EH61" s="184">
        <v>2</v>
      </c>
      <c r="EI61" s="184" t="s">
        <v>3183</v>
      </c>
      <c r="EJ61" s="184" t="s">
        <v>3179</v>
      </c>
      <c r="EK61" s="185">
        <v>44267</v>
      </c>
      <c r="EL61" s="183" t="s">
        <v>3188</v>
      </c>
      <c r="EM61" s="173">
        <v>0</v>
      </c>
      <c r="EN61" s="177" t="s">
        <v>3178</v>
      </c>
      <c r="EO61" s="177" t="s">
        <v>21</v>
      </c>
      <c r="EP61" s="177">
        <v>2</v>
      </c>
      <c r="EQ61" s="177" t="s">
        <v>3183</v>
      </c>
      <c r="ER61" s="177" t="s">
        <v>3179</v>
      </c>
      <c r="ES61" s="174">
        <v>44267</v>
      </c>
      <c r="ET61" s="184" t="s">
        <v>3409</v>
      </c>
      <c r="EU61" s="184">
        <v>974</v>
      </c>
      <c r="EV61" s="184" t="s">
        <v>3366</v>
      </c>
      <c r="EW61" s="184" t="s">
        <v>21</v>
      </c>
      <c r="EX61" s="184">
        <v>2</v>
      </c>
      <c r="EY61" s="184" t="s">
        <v>3408</v>
      </c>
      <c r="EZ61" s="184" t="s">
        <v>712</v>
      </c>
      <c r="FA61" s="185">
        <v>44281</v>
      </c>
      <c r="FB61" s="183" t="s">
        <v>23</v>
      </c>
      <c r="FC61" s="177">
        <v>5</v>
      </c>
      <c r="FD61" s="177">
        <v>0</v>
      </c>
      <c r="FE61" s="177" t="s">
        <v>21</v>
      </c>
      <c r="FF61" s="177">
        <v>2</v>
      </c>
      <c r="FG61" s="177" t="s">
        <v>22</v>
      </c>
      <c r="FH61" s="177">
        <v>0</v>
      </c>
      <c r="FI61" s="174">
        <v>43489</v>
      </c>
      <c r="FJ61" s="183" t="s">
        <v>27</v>
      </c>
      <c r="FK61" s="184" t="s">
        <v>14</v>
      </c>
      <c r="FL61" s="184">
        <v>0</v>
      </c>
      <c r="FM61" s="184" t="s">
        <v>14</v>
      </c>
      <c r="FN61" s="184" t="s">
        <v>14</v>
      </c>
      <c r="FO61" s="184" t="s">
        <v>15</v>
      </c>
      <c r="FP61" s="181">
        <v>0</v>
      </c>
      <c r="FQ61" s="182">
        <v>43489</v>
      </c>
      <c r="FR61" s="183" t="s">
        <v>29</v>
      </c>
      <c r="FS61" s="177" t="s">
        <v>14</v>
      </c>
      <c r="FT61" s="177">
        <v>0</v>
      </c>
      <c r="FU61" s="177" t="s">
        <v>14</v>
      </c>
      <c r="FV61" s="177" t="s">
        <v>14</v>
      </c>
      <c r="FW61" s="177" t="s">
        <v>15</v>
      </c>
      <c r="FX61" s="177">
        <v>0</v>
      </c>
      <c r="FY61" s="174">
        <v>43489</v>
      </c>
      <c r="FZ61" s="184" t="s">
        <v>4077</v>
      </c>
      <c r="GA61" s="184">
        <v>0</v>
      </c>
      <c r="GB61" s="184" t="s">
        <v>3571</v>
      </c>
      <c r="GC61" s="184" t="s">
        <v>21</v>
      </c>
      <c r="GD61" s="184">
        <v>2</v>
      </c>
      <c r="GE61" s="184" t="s">
        <v>14</v>
      </c>
      <c r="GF61" s="184" t="s">
        <v>14</v>
      </c>
      <c r="GG61" s="185">
        <v>44354</v>
      </c>
      <c r="GH61" s="183" t="s">
        <v>4083</v>
      </c>
      <c r="GI61" s="177">
        <v>3</v>
      </c>
      <c r="GJ61" s="177" t="s">
        <v>3571</v>
      </c>
      <c r="GK61" s="177" t="s">
        <v>21</v>
      </c>
      <c r="GL61" s="177">
        <v>2</v>
      </c>
      <c r="GM61" s="177" t="s">
        <v>14</v>
      </c>
      <c r="GN61" s="177" t="s">
        <v>14</v>
      </c>
      <c r="GO61" s="174">
        <v>44354</v>
      </c>
      <c r="GP61" s="184" t="s">
        <v>4078</v>
      </c>
      <c r="GQ61" s="184">
        <v>2</v>
      </c>
      <c r="GR61" s="184" t="s">
        <v>3571</v>
      </c>
      <c r="GS61" s="184" t="s">
        <v>21</v>
      </c>
      <c r="GT61" s="184">
        <v>2</v>
      </c>
      <c r="GU61" s="184" t="s">
        <v>14</v>
      </c>
      <c r="GV61" s="184" t="s">
        <v>14</v>
      </c>
      <c r="GW61" s="185">
        <v>44354</v>
      </c>
      <c r="GX61" s="183" t="s">
        <v>4084</v>
      </c>
      <c r="GY61" s="177">
        <v>3</v>
      </c>
      <c r="GZ61" s="177" t="s">
        <v>3571</v>
      </c>
      <c r="HA61" s="177" t="s">
        <v>21</v>
      </c>
      <c r="HB61" s="177">
        <v>2</v>
      </c>
      <c r="HC61" s="177" t="s">
        <v>14</v>
      </c>
      <c r="HD61" s="177" t="s">
        <v>14</v>
      </c>
      <c r="HE61" s="174">
        <v>44354</v>
      </c>
      <c r="HF61" s="184" t="s">
        <v>4076</v>
      </c>
      <c r="HG61" s="184">
        <v>2</v>
      </c>
      <c r="HH61" s="184" t="s">
        <v>3571</v>
      </c>
      <c r="HI61" s="184" t="s">
        <v>21</v>
      </c>
      <c r="HJ61" s="184">
        <v>2</v>
      </c>
      <c r="HK61" s="184" t="s">
        <v>14</v>
      </c>
      <c r="HL61" s="184" t="s">
        <v>14</v>
      </c>
      <c r="HM61" s="185">
        <v>44354</v>
      </c>
      <c r="HN61" s="183" t="s">
        <v>4082</v>
      </c>
      <c r="HO61" s="177">
        <v>3</v>
      </c>
      <c r="HP61" s="177" t="s">
        <v>3571</v>
      </c>
      <c r="HQ61" s="177" t="s">
        <v>21</v>
      </c>
      <c r="HR61" s="177">
        <v>2</v>
      </c>
      <c r="HS61" s="177" t="s">
        <v>14</v>
      </c>
      <c r="HT61" s="177" t="s">
        <v>14</v>
      </c>
      <c r="HU61" s="174">
        <v>44354</v>
      </c>
      <c r="HV61" s="184" t="s">
        <v>4079</v>
      </c>
      <c r="HW61" s="184">
        <v>3</v>
      </c>
      <c r="HX61" s="184" t="s">
        <v>3571</v>
      </c>
      <c r="HY61" s="184" t="s">
        <v>21</v>
      </c>
      <c r="HZ61" s="184">
        <v>2</v>
      </c>
      <c r="IA61" s="184" t="s">
        <v>14</v>
      </c>
      <c r="IB61" s="184" t="s">
        <v>14</v>
      </c>
      <c r="IC61" s="185">
        <v>44354</v>
      </c>
      <c r="ID61" s="183" t="s">
        <v>4081</v>
      </c>
      <c r="IE61" s="177">
        <v>1</v>
      </c>
      <c r="IF61" s="177" t="s">
        <v>3571</v>
      </c>
      <c r="IG61" s="177" t="s">
        <v>21</v>
      </c>
      <c r="IH61" s="177">
        <v>2</v>
      </c>
      <c r="II61" s="177" t="s">
        <v>14</v>
      </c>
      <c r="IJ61" s="177" t="s">
        <v>14</v>
      </c>
      <c r="IK61" s="174">
        <v>44354</v>
      </c>
      <c r="IL61" s="184" t="s">
        <v>4080</v>
      </c>
      <c r="IM61" s="184">
        <v>3</v>
      </c>
      <c r="IN61" s="184" t="s">
        <v>3571</v>
      </c>
      <c r="IO61" s="184" t="s">
        <v>21</v>
      </c>
      <c r="IP61" s="184">
        <v>2</v>
      </c>
      <c r="IQ61" s="184" t="s">
        <v>14</v>
      </c>
      <c r="IR61" s="184" t="s">
        <v>14</v>
      </c>
      <c r="IS61" s="185">
        <v>44354</v>
      </c>
    </row>
    <row r="62" spans="1:253" s="179" customFormat="1" ht="12.75" customHeight="1" x14ac:dyDescent="0.25">
      <c r="A62" s="179" t="s">
        <v>1810</v>
      </c>
      <c r="B62" s="179" t="s">
        <v>7478</v>
      </c>
      <c r="C62" s="179" t="s">
        <v>1811</v>
      </c>
      <c r="D62" s="179" t="s">
        <v>498</v>
      </c>
      <c r="E62" s="179" t="s">
        <v>7085</v>
      </c>
      <c r="F62" s="179" t="s">
        <v>5313</v>
      </c>
      <c r="G62" s="172">
        <v>52240000</v>
      </c>
      <c r="H62" s="173" t="s">
        <v>5310</v>
      </c>
      <c r="I62" s="173" t="s">
        <v>41</v>
      </c>
      <c r="J62" s="173">
        <v>1</v>
      </c>
      <c r="K62" s="173" t="s">
        <v>5312</v>
      </c>
      <c r="L62" s="173" t="s">
        <v>5311</v>
      </c>
      <c r="M62" s="174">
        <v>44404</v>
      </c>
      <c r="N62" s="183" t="s">
        <v>5344</v>
      </c>
      <c r="O62" s="175">
        <v>570261</v>
      </c>
      <c r="P62" s="175" t="s">
        <v>5341</v>
      </c>
      <c r="Q62" s="175" t="s">
        <v>21</v>
      </c>
      <c r="R62" s="175">
        <v>2</v>
      </c>
      <c r="S62" s="175" t="s">
        <v>5343</v>
      </c>
      <c r="T62" s="175" t="s">
        <v>5342</v>
      </c>
      <c r="U62" s="176">
        <v>44405</v>
      </c>
      <c r="V62" s="183" t="s">
        <v>5348</v>
      </c>
      <c r="W62" s="173">
        <v>41946000</v>
      </c>
      <c r="X62" s="173" t="s">
        <v>5345</v>
      </c>
      <c r="Y62" s="173" t="s">
        <v>21</v>
      </c>
      <c r="Z62" s="173">
        <v>2</v>
      </c>
      <c r="AA62" s="173" t="s">
        <v>5347</v>
      </c>
      <c r="AB62" s="173" t="s">
        <v>5346</v>
      </c>
      <c r="AC62" s="174">
        <v>44405</v>
      </c>
      <c r="AD62" s="183" t="s">
        <v>4945</v>
      </c>
      <c r="AE62" s="181">
        <v>5314000</v>
      </c>
      <c r="AF62" s="181" t="s">
        <v>4942</v>
      </c>
      <c r="AG62" s="181" t="s">
        <v>21</v>
      </c>
      <c r="AH62" s="181">
        <v>2</v>
      </c>
      <c r="AI62" s="181" t="s">
        <v>4944</v>
      </c>
      <c r="AJ62" s="181" t="s">
        <v>4943</v>
      </c>
      <c r="AK62" s="182">
        <v>44375</v>
      </c>
      <c r="AL62" s="183" t="s">
        <v>6507</v>
      </c>
      <c r="AM62" s="173">
        <v>1656000</v>
      </c>
      <c r="AN62" s="173" t="s">
        <v>6504</v>
      </c>
      <c r="AO62" s="173" t="s">
        <v>21</v>
      </c>
      <c r="AP62" s="173">
        <v>2</v>
      </c>
      <c r="AQ62" s="173" t="s">
        <v>6506</v>
      </c>
      <c r="AR62" s="173" t="s">
        <v>6505</v>
      </c>
      <c r="AS62" s="174">
        <v>44459</v>
      </c>
      <c r="AT62" s="184" t="s">
        <v>1816</v>
      </c>
      <c r="AU62" s="181" t="s">
        <v>14</v>
      </c>
      <c r="AV62" s="181" t="s">
        <v>14</v>
      </c>
      <c r="AW62" s="181" t="s">
        <v>14</v>
      </c>
      <c r="AX62" s="181" t="s">
        <v>14</v>
      </c>
      <c r="AY62" s="181" t="s">
        <v>14</v>
      </c>
      <c r="AZ62" s="181" t="s">
        <v>14</v>
      </c>
      <c r="BA62" s="182">
        <v>43920</v>
      </c>
      <c r="BB62" s="183" t="s">
        <v>1815</v>
      </c>
      <c r="BC62" s="173" t="s">
        <v>14</v>
      </c>
      <c r="BD62" s="173" t="s">
        <v>14</v>
      </c>
      <c r="BE62" s="173" t="s">
        <v>14</v>
      </c>
      <c r="BF62" s="173" t="s">
        <v>14</v>
      </c>
      <c r="BG62" s="173" t="s">
        <v>14</v>
      </c>
      <c r="BH62" s="173" t="s">
        <v>14</v>
      </c>
      <c r="BI62" s="174">
        <v>43920</v>
      </c>
      <c r="BJ62" s="184" t="s">
        <v>6491</v>
      </c>
      <c r="BK62" s="184">
        <v>4285</v>
      </c>
      <c r="BL62" s="184" t="s">
        <v>6484</v>
      </c>
      <c r="BM62" s="184" t="s">
        <v>21</v>
      </c>
      <c r="BN62" s="184">
        <v>2</v>
      </c>
      <c r="BO62" s="184" t="s">
        <v>6490</v>
      </c>
      <c r="BP62" s="181" t="s">
        <v>3367</v>
      </c>
      <c r="BQ62" s="185">
        <v>44459</v>
      </c>
      <c r="BR62" s="183" t="s">
        <v>1812</v>
      </c>
      <c r="BS62" s="177" t="s">
        <v>14</v>
      </c>
      <c r="BT62" s="177" t="s">
        <v>14</v>
      </c>
      <c r="BU62" s="177" t="s">
        <v>14</v>
      </c>
      <c r="BV62" s="177" t="s">
        <v>14</v>
      </c>
      <c r="BW62" s="177" t="s">
        <v>14</v>
      </c>
      <c r="BX62" s="177" t="s">
        <v>14</v>
      </c>
      <c r="BY62" s="174">
        <v>43920</v>
      </c>
      <c r="BZ62" s="184" t="s">
        <v>1813</v>
      </c>
      <c r="CA62" s="184" t="s">
        <v>14</v>
      </c>
      <c r="CB62" s="184" t="s">
        <v>14</v>
      </c>
      <c r="CC62" s="184" t="s">
        <v>14</v>
      </c>
      <c r="CD62" s="184" t="s">
        <v>14</v>
      </c>
      <c r="CE62" s="184" t="s">
        <v>14</v>
      </c>
      <c r="CF62" s="184" t="s">
        <v>14</v>
      </c>
      <c r="CG62" s="185">
        <v>43920</v>
      </c>
      <c r="CH62" s="183" t="s">
        <v>7837</v>
      </c>
      <c r="CI62" s="184" t="e">
        <v>#N/A</v>
      </c>
      <c r="CJ62" s="184" t="e">
        <v>#N/A</v>
      </c>
      <c r="CK62" s="184" t="e">
        <v>#N/A</v>
      </c>
      <c r="CL62" s="184" t="e">
        <v>#N/A</v>
      </c>
      <c r="CM62" s="184" t="e">
        <v>#N/A</v>
      </c>
      <c r="CN62" s="184" t="e">
        <v>#N/A</v>
      </c>
      <c r="CO62" s="186" t="e">
        <v>#N/A</v>
      </c>
      <c r="CP62" s="184" t="s">
        <v>1814</v>
      </c>
      <c r="CQ62" s="177" t="s">
        <v>14</v>
      </c>
      <c r="CR62" s="177" t="s">
        <v>14</v>
      </c>
      <c r="CS62" s="177" t="s">
        <v>14</v>
      </c>
      <c r="CT62" s="177" t="s">
        <v>14</v>
      </c>
      <c r="CU62" s="177" t="s">
        <v>14</v>
      </c>
      <c r="CV62" s="177" t="s">
        <v>14</v>
      </c>
      <c r="CW62" s="174">
        <v>43920</v>
      </c>
      <c r="CX62" s="184" t="s">
        <v>5309</v>
      </c>
      <c r="CY62" s="181">
        <v>3695000</v>
      </c>
      <c r="CZ62" s="181" t="s">
        <v>5351</v>
      </c>
      <c r="DA62" s="181" t="s">
        <v>21</v>
      </c>
      <c r="DB62" s="181">
        <v>2</v>
      </c>
      <c r="DC62" s="181" t="s">
        <v>5353</v>
      </c>
      <c r="DD62" s="181" t="s">
        <v>5352</v>
      </c>
      <c r="DE62" s="187">
        <v>44405</v>
      </c>
      <c r="DF62" s="183" t="s">
        <v>5350</v>
      </c>
      <c r="DG62" s="173">
        <v>34822000</v>
      </c>
      <c r="DH62" s="177" t="s">
        <v>5345</v>
      </c>
      <c r="DI62" s="177" t="s">
        <v>21</v>
      </c>
      <c r="DJ62" s="177">
        <v>2</v>
      </c>
      <c r="DK62" s="177" t="s">
        <v>5349</v>
      </c>
      <c r="DL62" s="177" t="s">
        <v>5346</v>
      </c>
      <c r="DM62" s="174">
        <v>44405</v>
      </c>
      <c r="DN62" s="184" t="s">
        <v>4949</v>
      </c>
      <c r="DO62" s="181">
        <v>3619000</v>
      </c>
      <c r="DP62" s="184" t="s">
        <v>4946</v>
      </c>
      <c r="DQ62" s="184" t="s">
        <v>21</v>
      </c>
      <c r="DR62" s="184">
        <v>2</v>
      </c>
      <c r="DS62" s="184" t="s">
        <v>4948</v>
      </c>
      <c r="DT62" s="184" t="s">
        <v>4947</v>
      </c>
      <c r="DU62" s="185">
        <v>44375</v>
      </c>
      <c r="DV62" s="183" t="s">
        <v>5354</v>
      </c>
      <c r="DW62" s="173">
        <v>3047000</v>
      </c>
      <c r="DX62" s="177" t="s">
        <v>5351</v>
      </c>
      <c r="DY62" s="177" t="s">
        <v>21</v>
      </c>
      <c r="DZ62" s="177">
        <v>2</v>
      </c>
      <c r="EA62" s="177" t="s">
        <v>5353</v>
      </c>
      <c r="EB62" s="177" t="s">
        <v>5352</v>
      </c>
      <c r="EC62" s="174">
        <v>44405</v>
      </c>
      <c r="ED62" s="184" t="s">
        <v>3046</v>
      </c>
      <c r="EE62" s="181">
        <v>498000</v>
      </c>
      <c r="EF62" s="184" t="s">
        <v>3043</v>
      </c>
      <c r="EG62" s="184" t="s">
        <v>21</v>
      </c>
      <c r="EH62" s="184">
        <v>2</v>
      </c>
      <c r="EI62" s="184" t="s">
        <v>3045</v>
      </c>
      <c r="EJ62" s="184" t="s">
        <v>3044</v>
      </c>
      <c r="EK62" s="185">
        <v>44228</v>
      </c>
      <c r="EL62" s="183" t="s">
        <v>3047</v>
      </c>
      <c r="EM62" s="173">
        <v>150000</v>
      </c>
      <c r="EN62" s="177" t="s">
        <v>3043</v>
      </c>
      <c r="EO62" s="177" t="s">
        <v>21</v>
      </c>
      <c r="EP62" s="177">
        <v>2</v>
      </c>
      <c r="EQ62" s="177" t="s">
        <v>3045</v>
      </c>
      <c r="ER62" s="177" t="s">
        <v>3044</v>
      </c>
      <c r="ES62" s="174">
        <v>44228</v>
      </c>
      <c r="ET62" s="184" t="s">
        <v>6492</v>
      </c>
      <c r="EU62" s="184">
        <v>4285</v>
      </c>
      <c r="EV62" s="184" t="s">
        <v>6484</v>
      </c>
      <c r="EW62" s="184" t="s">
        <v>21</v>
      </c>
      <c r="EX62" s="184">
        <v>2</v>
      </c>
      <c r="EY62" s="184" t="s">
        <v>6490</v>
      </c>
      <c r="EZ62" s="184" t="s">
        <v>3367</v>
      </c>
      <c r="FA62" s="185">
        <v>44459</v>
      </c>
      <c r="FB62" s="183" t="s">
        <v>3049</v>
      </c>
      <c r="FC62" s="177">
        <v>4</v>
      </c>
      <c r="FD62" s="177" t="s">
        <v>3043</v>
      </c>
      <c r="FE62" s="177" t="s">
        <v>21</v>
      </c>
      <c r="FF62" s="177">
        <v>2</v>
      </c>
      <c r="FG62" s="177" t="s">
        <v>3048</v>
      </c>
      <c r="FH62" s="177" t="s">
        <v>3044</v>
      </c>
      <c r="FI62" s="174">
        <v>44228</v>
      </c>
      <c r="FJ62" s="183" t="s">
        <v>1817</v>
      </c>
      <c r="FK62" s="184" t="s">
        <v>14</v>
      </c>
      <c r="FL62" s="184" t="s">
        <v>14</v>
      </c>
      <c r="FM62" s="184" t="s">
        <v>14</v>
      </c>
      <c r="FN62" s="184" t="s">
        <v>14</v>
      </c>
      <c r="FO62" s="184" t="s">
        <v>14</v>
      </c>
      <c r="FP62" s="181" t="s">
        <v>14</v>
      </c>
      <c r="FQ62" s="182">
        <v>43920</v>
      </c>
      <c r="FR62" s="183" t="s">
        <v>1818</v>
      </c>
      <c r="FS62" s="177" t="s">
        <v>14</v>
      </c>
      <c r="FT62" s="177" t="s">
        <v>14</v>
      </c>
      <c r="FU62" s="177" t="s">
        <v>14</v>
      </c>
      <c r="FV62" s="177" t="s">
        <v>14</v>
      </c>
      <c r="FW62" s="177" t="s">
        <v>14</v>
      </c>
      <c r="FX62" s="177" t="s">
        <v>14</v>
      </c>
      <c r="FY62" s="174">
        <v>43920</v>
      </c>
      <c r="FZ62" s="184" t="s">
        <v>4155</v>
      </c>
      <c r="GA62" s="184">
        <v>2</v>
      </c>
      <c r="GB62" s="184" t="s">
        <v>3571</v>
      </c>
      <c r="GC62" s="184" t="s">
        <v>21</v>
      </c>
      <c r="GD62" s="184">
        <v>2</v>
      </c>
      <c r="GE62" s="184" t="s">
        <v>14</v>
      </c>
      <c r="GF62" s="184" t="s">
        <v>14</v>
      </c>
      <c r="GG62" s="185">
        <v>44355</v>
      </c>
      <c r="GH62" s="183" t="s">
        <v>4161</v>
      </c>
      <c r="GI62" s="177">
        <v>3</v>
      </c>
      <c r="GJ62" s="177" t="s">
        <v>3571</v>
      </c>
      <c r="GK62" s="177" t="s">
        <v>21</v>
      </c>
      <c r="GL62" s="177">
        <v>2</v>
      </c>
      <c r="GM62" s="177" t="s">
        <v>14</v>
      </c>
      <c r="GN62" s="177" t="s">
        <v>14</v>
      </c>
      <c r="GO62" s="174">
        <v>44355</v>
      </c>
      <c r="GP62" s="184" t="s">
        <v>4156</v>
      </c>
      <c r="GQ62" s="184">
        <v>3</v>
      </c>
      <c r="GR62" s="184" t="s">
        <v>3571</v>
      </c>
      <c r="GS62" s="184" t="s">
        <v>21</v>
      </c>
      <c r="GT62" s="184">
        <v>2</v>
      </c>
      <c r="GU62" s="184" t="s">
        <v>14</v>
      </c>
      <c r="GV62" s="184" t="s">
        <v>14</v>
      </c>
      <c r="GW62" s="185">
        <v>44355</v>
      </c>
      <c r="GX62" s="183" t="s">
        <v>4162</v>
      </c>
      <c r="GY62" s="177">
        <v>3</v>
      </c>
      <c r="GZ62" s="177" t="s">
        <v>3571</v>
      </c>
      <c r="HA62" s="177" t="s">
        <v>21</v>
      </c>
      <c r="HB62" s="177">
        <v>2</v>
      </c>
      <c r="HC62" s="177" t="s">
        <v>14</v>
      </c>
      <c r="HD62" s="177" t="s">
        <v>14</v>
      </c>
      <c r="HE62" s="174">
        <v>44355</v>
      </c>
      <c r="HF62" s="184" t="s">
        <v>4154</v>
      </c>
      <c r="HG62" s="184">
        <v>3</v>
      </c>
      <c r="HH62" s="184" t="s">
        <v>3571</v>
      </c>
      <c r="HI62" s="184" t="s">
        <v>21</v>
      </c>
      <c r="HJ62" s="184">
        <v>2</v>
      </c>
      <c r="HK62" s="184" t="s">
        <v>14</v>
      </c>
      <c r="HL62" s="184" t="s">
        <v>14</v>
      </c>
      <c r="HM62" s="185">
        <v>44355</v>
      </c>
      <c r="HN62" s="183" t="s">
        <v>4160</v>
      </c>
      <c r="HO62" s="177">
        <v>3</v>
      </c>
      <c r="HP62" s="177" t="s">
        <v>3571</v>
      </c>
      <c r="HQ62" s="177" t="s">
        <v>21</v>
      </c>
      <c r="HR62" s="177">
        <v>2</v>
      </c>
      <c r="HS62" s="177" t="s">
        <v>14</v>
      </c>
      <c r="HT62" s="177" t="s">
        <v>14</v>
      </c>
      <c r="HU62" s="174">
        <v>44355</v>
      </c>
      <c r="HV62" s="184" t="s">
        <v>4157</v>
      </c>
      <c r="HW62" s="184">
        <v>3</v>
      </c>
      <c r="HX62" s="184" t="s">
        <v>3571</v>
      </c>
      <c r="HY62" s="184" t="s">
        <v>21</v>
      </c>
      <c r="HZ62" s="184">
        <v>2</v>
      </c>
      <c r="IA62" s="184" t="s">
        <v>14</v>
      </c>
      <c r="IB62" s="184" t="s">
        <v>14</v>
      </c>
      <c r="IC62" s="185">
        <v>44355</v>
      </c>
      <c r="ID62" s="183" t="s">
        <v>4159</v>
      </c>
      <c r="IE62" s="177">
        <v>1</v>
      </c>
      <c r="IF62" s="177" t="s">
        <v>3571</v>
      </c>
      <c r="IG62" s="177" t="s">
        <v>21</v>
      </c>
      <c r="IH62" s="177">
        <v>2</v>
      </c>
      <c r="II62" s="177" t="s">
        <v>14</v>
      </c>
      <c r="IJ62" s="177" t="s">
        <v>14</v>
      </c>
      <c r="IK62" s="174">
        <v>44355</v>
      </c>
      <c r="IL62" s="184" t="s">
        <v>4158</v>
      </c>
      <c r="IM62" s="184">
        <v>3</v>
      </c>
      <c r="IN62" s="184" t="s">
        <v>3571</v>
      </c>
      <c r="IO62" s="184" t="s">
        <v>21</v>
      </c>
      <c r="IP62" s="184">
        <v>2</v>
      </c>
      <c r="IQ62" s="184" t="s">
        <v>14</v>
      </c>
      <c r="IR62" s="184" t="s">
        <v>14</v>
      </c>
      <c r="IS62" s="185">
        <v>44355</v>
      </c>
    </row>
    <row r="63" spans="1:253" s="179" customFormat="1" ht="12.75" customHeight="1" x14ac:dyDescent="0.25">
      <c r="A63" s="179" t="s">
        <v>496</v>
      </c>
      <c r="B63" s="179" t="s">
        <v>7463</v>
      </c>
      <c r="C63" s="179" t="s">
        <v>497</v>
      </c>
      <c r="D63" s="179" t="s">
        <v>498</v>
      </c>
      <c r="E63" s="179" t="s">
        <v>7085</v>
      </c>
      <c r="F63" s="179" t="s">
        <v>5314</v>
      </c>
      <c r="G63" s="172">
        <v>52240000</v>
      </c>
      <c r="H63" s="173" t="s">
        <v>5310</v>
      </c>
      <c r="I63" s="173" t="s">
        <v>41</v>
      </c>
      <c r="J63" s="173">
        <v>1</v>
      </c>
      <c r="K63" s="173" t="s">
        <v>5312</v>
      </c>
      <c r="L63" s="173" t="s">
        <v>5311</v>
      </c>
      <c r="M63" s="174">
        <v>44404</v>
      </c>
      <c r="N63" s="183" t="s">
        <v>3053</v>
      </c>
      <c r="O63" s="175">
        <v>44857</v>
      </c>
      <c r="P63" s="175" t="s">
        <v>3050</v>
      </c>
      <c r="Q63" s="175" t="s">
        <v>21</v>
      </c>
      <c r="R63" s="175">
        <v>2</v>
      </c>
      <c r="S63" s="175" t="s">
        <v>3052</v>
      </c>
      <c r="T63" s="175" t="s">
        <v>3051</v>
      </c>
      <c r="U63" s="176">
        <v>44228</v>
      </c>
      <c r="V63" s="183" t="s">
        <v>3055</v>
      </c>
      <c r="W63" s="173">
        <v>3882000</v>
      </c>
      <c r="X63" s="173" t="s">
        <v>3043</v>
      </c>
      <c r="Y63" s="173" t="s">
        <v>21</v>
      </c>
      <c r="Z63" s="173">
        <v>2</v>
      </c>
      <c r="AA63" s="173" t="s">
        <v>3054</v>
      </c>
      <c r="AB63" s="173" t="s">
        <v>3044</v>
      </c>
      <c r="AC63" s="174">
        <v>44228</v>
      </c>
      <c r="AD63" s="183" t="s">
        <v>3057</v>
      </c>
      <c r="AE63" s="181">
        <v>1563000</v>
      </c>
      <c r="AF63" s="181" t="s">
        <v>3043</v>
      </c>
      <c r="AG63" s="181" t="s">
        <v>21</v>
      </c>
      <c r="AH63" s="181">
        <v>2</v>
      </c>
      <c r="AI63" s="181" t="s">
        <v>3056</v>
      </c>
      <c r="AJ63" s="181" t="s">
        <v>3044</v>
      </c>
      <c r="AK63" s="182">
        <v>44228</v>
      </c>
      <c r="AL63" s="183" t="s">
        <v>5645</v>
      </c>
      <c r="AM63" s="173">
        <v>1348000</v>
      </c>
      <c r="AN63" s="173" t="s">
        <v>5642</v>
      </c>
      <c r="AO63" s="173" t="s">
        <v>21</v>
      </c>
      <c r="AP63" s="173">
        <v>2</v>
      </c>
      <c r="AQ63" s="173" t="s">
        <v>5644</v>
      </c>
      <c r="AR63" s="173" t="s">
        <v>5643</v>
      </c>
      <c r="AS63" s="174">
        <v>44439</v>
      </c>
      <c r="AT63" s="184" t="s">
        <v>1171</v>
      </c>
      <c r="AU63" s="181" t="s">
        <v>14</v>
      </c>
      <c r="AV63" s="181" t="s">
        <v>14</v>
      </c>
      <c r="AW63" s="181" t="s">
        <v>14</v>
      </c>
      <c r="AX63" s="181" t="s">
        <v>14</v>
      </c>
      <c r="AY63" s="181" t="s">
        <v>14</v>
      </c>
      <c r="AZ63" s="181" t="s">
        <v>14</v>
      </c>
      <c r="BA63" s="182">
        <v>43608</v>
      </c>
      <c r="BB63" s="183" t="s">
        <v>1170</v>
      </c>
      <c r="BC63" s="173" t="s">
        <v>14</v>
      </c>
      <c r="BD63" s="173" t="s">
        <v>14</v>
      </c>
      <c r="BE63" s="173" t="s">
        <v>14</v>
      </c>
      <c r="BF63" s="173" t="s">
        <v>14</v>
      </c>
      <c r="BG63" s="173" t="s">
        <v>14</v>
      </c>
      <c r="BH63" s="173" t="s">
        <v>14</v>
      </c>
      <c r="BI63" s="174">
        <v>43608</v>
      </c>
      <c r="BJ63" s="184" t="s">
        <v>3269</v>
      </c>
      <c r="BK63" s="184">
        <v>112</v>
      </c>
      <c r="BL63" s="184" t="s">
        <v>3267</v>
      </c>
      <c r="BM63" s="184" t="s">
        <v>59</v>
      </c>
      <c r="BN63" s="184">
        <v>3</v>
      </c>
      <c r="BO63" s="184" t="s">
        <v>3268</v>
      </c>
      <c r="BP63" s="181" t="s">
        <v>712</v>
      </c>
      <c r="BQ63" s="185">
        <v>44278</v>
      </c>
      <c r="BR63" s="183" t="s">
        <v>499</v>
      </c>
      <c r="BS63" s="177" t="s">
        <v>14</v>
      </c>
      <c r="BT63" s="177">
        <v>0</v>
      </c>
      <c r="BU63" s="177" t="s">
        <v>14</v>
      </c>
      <c r="BV63" s="177" t="s">
        <v>14</v>
      </c>
      <c r="BW63" s="177" t="s">
        <v>15</v>
      </c>
      <c r="BX63" s="177">
        <v>0</v>
      </c>
      <c r="BY63" s="174">
        <v>43510</v>
      </c>
      <c r="BZ63" s="184" t="s">
        <v>500</v>
      </c>
      <c r="CA63" s="184" t="s">
        <v>14</v>
      </c>
      <c r="CB63" s="184">
        <v>0</v>
      </c>
      <c r="CC63" s="184" t="s">
        <v>14</v>
      </c>
      <c r="CD63" s="184" t="s">
        <v>14</v>
      </c>
      <c r="CE63" s="184" t="s">
        <v>15</v>
      </c>
      <c r="CF63" s="184">
        <v>0</v>
      </c>
      <c r="CG63" s="185">
        <v>43510</v>
      </c>
      <c r="CH63" s="183" t="s">
        <v>7838</v>
      </c>
      <c r="CI63" s="184" t="e">
        <v>#N/A</v>
      </c>
      <c r="CJ63" s="184" t="e">
        <v>#N/A</v>
      </c>
      <c r="CK63" s="184" t="e">
        <v>#N/A</v>
      </c>
      <c r="CL63" s="184" t="e">
        <v>#N/A</v>
      </c>
      <c r="CM63" s="184" t="e">
        <v>#N/A</v>
      </c>
      <c r="CN63" s="184" t="e">
        <v>#N/A</v>
      </c>
      <c r="CO63" s="186" t="e">
        <v>#N/A</v>
      </c>
      <c r="CP63" s="184" t="s">
        <v>501</v>
      </c>
      <c r="CQ63" s="177" t="s">
        <v>14</v>
      </c>
      <c r="CR63" s="177">
        <v>0</v>
      </c>
      <c r="CS63" s="177" t="s">
        <v>14</v>
      </c>
      <c r="CT63" s="177" t="s">
        <v>14</v>
      </c>
      <c r="CU63" s="177" t="s">
        <v>15</v>
      </c>
      <c r="CV63" s="177">
        <v>0</v>
      </c>
      <c r="CW63" s="174">
        <v>43510</v>
      </c>
      <c r="CX63" s="184" t="s">
        <v>3059</v>
      </c>
      <c r="CY63" s="181">
        <v>834000</v>
      </c>
      <c r="CZ63" s="181" t="s">
        <v>3043</v>
      </c>
      <c r="DA63" s="181" t="s">
        <v>21</v>
      </c>
      <c r="DB63" s="181">
        <v>2</v>
      </c>
      <c r="DC63" s="181" t="s">
        <v>3058</v>
      </c>
      <c r="DD63" s="181" t="s">
        <v>3044</v>
      </c>
      <c r="DE63" s="187">
        <v>44228</v>
      </c>
      <c r="DF63" s="183" t="s">
        <v>3060</v>
      </c>
      <c r="DG63" s="173">
        <v>2318000</v>
      </c>
      <c r="DH63" s="177" t="s">
        <v>3043</v>
      </c>
      <c r="DI63" s="177" t="s">
        <v>21</v>
      </c>
      <c r="DJ63" s="177">
        <v>2</v>
      </c>
      <c r="DK63" s="177" t="s">
        <v>3058</v>
      </c>
      <c r="DL63" s="177" t="s">
        <v>3044</v>
      </c>
      <c r="DM63" s="174">
        <v>44228</v>
      </c>
      <c r="DN63" s="184" t="s">
        <v>3061</v>
      </c>
      <c r="DO63" s="181">
        <v>729000</v>
      </c>
      <c r="DP63" s="184" t="s">
        <v>3043</v>
      </c>
      <c r="DQ63" s="184" t="s">
        <v>21</v>
      </c>
      <c r="DR63" s="184">
        <v>2</v>
      </c>
      <c r="DS63" s="184" t="s">
        <v>3058</v>
      </c>
      <c r="DT63" s="184" t="s">
        <v>3044</v>
      </c>
      <c r="DU63" s="185">
        <v>44228</v>
      </c>
      <c r="DV63" s="183" t="s">
        <v>3062</v>
      </c>
      <c r="DW63" s="173">
        <v>247000</v>
      </c>
      <c r="DX63" s="177" t="s">
        <v>3043</v>
      </c>
      <c r="DY63" s="177" t="s">
        <v>21</v>
      </c>
      <c r="DZ63" s="177">
        <v>2</v>
      </c>
      <c r="EA63" s="177" t="s">
        <v>3058</v>
      </c>
      <c r="EB63" s="177" t="s">
        <v>3044</v>
      </c>
      <c r="EC63" s="174">
        <v>44228</v>
      </c>
      <c r="ED63" s="184" t="s">
        <v>3063</v>
      </c>
      <c r="EE63" s="181">
        <v>437000</v>
      </c>
      <c r="EF63" s="184" t="s">
        <v>3043</v>
      </c>
      <c r="EG63" s="184" t="s">
        <v>21</v>
      </c>
      <c r="EH63" s="184">
        <v>2</v>
      </c>
      <c r="EI63" s="184" t="s">
        <v>3058</v>
      </c>
      <c r="EJ63" s="184" t="s">
        <v>3044</v>
      </c>
      <c r="EK63" s="185">
        <v>44228</v>
      </c>
      <c r="EL63" s="183" t="s">
        <v>3064</v>
      </c>
      <c r="EM63" s="173">
        <v>150000</v>
      </c>
      <c r="EN63" s="177" t="s">
        <v>3043</v>
      </c>
      <c r="EO63" s="177" t="s">
        <v>21</v>
      </c>
      <c r="EP63" s="177">
        <v>2</v>
      </c>
      <c r="EQ63" s="177" t="s">
        <v>3058</v>
      </c>
      <c r="ER63" s="177" t="s">
        <v>3044</v>
      </c>
      <c r="ES63" s="174">
        <v>44228</v>
      </c>
      <c r="ET63" s="184" t="s">
        <v>6493</v>
      </c>
      <c r="EU63" s="184">
        <v>4285</v>
      </c>
      <c r="EV63" s="184" t="s">
        <v>6484</v>
      </c>
      <c r="EW63" s="184" t="s">
        <v>21</v>
      </c>
      <c r="EX63" s="184">
        <v>2</v>
      </c>
      <c r="EY63" s="184" t="s">
        <v>6490</v>
      </c>
      <c r="EZ63" s="184" t="s">
        <v>3367</v>
      </c>
      <c r="FA63" s="185">
        <v>44459</v>
      </c>
      <c r="FB63" s="183" t="s">
        <v>3065</v>
      </c>
      <c r="FC63" s="177">
        <v>4</v>
      </c>
      <c r="FD63" s="177" t="s">
        <v>3043</v>
      </c>
      <c r="FE63" s="177" t="s">
        <v>21</v>
      </c>
      <c r="FF63" s="177">
        <v>2</v>
      </c>
      <c r="FG63" s="177" t="s">
        <v>3048</v>
      </c>
      <c r="FH63" s="177" t="s">
        <v>3044</v>
      </c>
      <c r="FI63" s="174">
        <v>44228</v>
      </c>
      <c r="FJ63" s="183" t="s">
        <v>502</v>
      </c>
      <c r="FK63" s="184" t="s">
        <v>14</v>
      </c>
      <c r="FL63" s="184">
        <v>0</v>
      </c>
      <c r="FM63" s="184" t="s">
        <v>21</v>
      </c>
      <c r="FN63" s="184">
        <v>2</v>
      </c>
      <c r="FO63" s="184" t="s">
        <v>15</v>
      </c>
      <c r="FP63" s="181">
        <v>0</v>
      </c>
      <c r="FQ63" s="182">
        <v>43510</v>
      </c>
      <c r="FR63" s="183" t="s">
        <v>503</v>
      </c>
      <c r="FS63" s="177" t="s">
        <v>14</v>
      </c>
      <c r="FT63" s="177">
        <v>0</v>
      </c>
      <c r="FU63" s="177" t="s">
        <v>21</v>
      </c>
      <c r="FV63" s="177">
        <v>2</v>
      </c>
      <c r="FW63" s="177" t="s">
        <v>15</v>
      </c>
      <c r="FX63" s="177">
        <v>0</v>
      </c>
      <c r="FY63" s="174">
        <v>43510</v>
      </c>
      <c r="FZ63" s="184" t="s">
        <v>4164</v>
      </c>
      <c r="GA63" s="184">
        <v>2</v>
      </c>
      <c r="GB63" s="184" t="s">
        <v>3571</v>
      </c>
      <c r="GC63" s="184" t="s">
        <v>21</v>
      </c>
      <c r="GD63" s="184">
        <v>2</v>
      </c>
      <c r="GE63" s="184" t="s">
        <v>14</v>
      </c>
      <c r="GF63" s="184" t="s">
        <v>14</v>
      </c>
      <c r="GG63" s="185">
        <v>44355</v>
      </c>
      <c r="GH63" s="183" t="s">
        <v>4170</v>
      </c>
      <c r="GI63" s="177">
        <v>3</v>
      </c>
      <c r="GJ63" s="177" t="s">
        <v>3571</v>
      </c>
      <c r="GK63" s="177" t="s">
        <v>21</v>
      </c>
      <c r="GL63" s="177">
        <v>2</v>
      </c>
      <c r="GM63" s="177" t="s">
        <v>14</v>
      </c>
      <c r="GN63" s="177" t="s">
        <v>14</v>
      </c>
      <c r="GO63" s="174">
        <v>44355</v>
      </c>
      <c r="GP63" s="184" t="s">
        <v>4165</v>
      </c>
      <c r="GQ63" s="184">
        <v>2</v>
      </c>
      <c r="GR63" s="184" t="s">
        <v>3571</v>
      </c>
      <c r="GS63" s="184" t="s">
        <v>21</v>
      </c>
      <c r="GT63" s="184">
        <v>2</v>
      </c>
      <c r="GU63" s="184" t="s">
        <v>14</v>
      </c>
      <c r="GV63" s="184" t="s">
        <v>14</v>
      </c>
      <c r="GW63" s="185">
        <v>44355</v>
      </c>
      <c r="GX63" s="183" t="s">
        <v>4171</v>
      </c>
      <c r="GY63" s="177">
        <v>3</v>
      </c>
      <c r="GZ63" s="177" t="s">
        <v>3571</v>
      </c>
      <c r="HA63" s="177" t="s">
        <v>21</v>
      </c>
      <c r="HB63" s="177">
        <v>2</v>
      </c>
      <c r="HC63" s="177" t="s">
        <v>14</v>
      </c>
      <c r="HD63" s="177" t="s">
        <v>14</v>
      </c>
      <c r="HE63" s="174">
        <v>44355</v>
      </c>
      <c r="HF63" s="184" t="s">
        <v>4163</v>
      </c>
      <c r="HG63" s="184">
        <v>3</v>
      </c>
      <c r="HH63" s="184" t="s">
        <v>3571</v>
      </c>
      <c r="HI63" s="184" t="s">
        <v>21</v>
      </c>
      <c r="HJ63" s="184">
        <v>2</v>
      </c>
      <c r="HK63" s="184" t="s">
        <v>14</v>
      </c>
      <c r="HL63" s="184" t="s">
        <v>14</v>
      </c>
      <c r="HM63" s="185">
        <v>44355</v>
      </c>
      <c r="HN63" s="183" t="s">
        <v>4169</v>
      </c>
      <c r="HO63" s="177">
        <v>3</v>
      </c>
      <c r="HP63" s="177" t="s">
        <v>3571</v>
      </c>
      <c r="HQ63" s="177" t="s">
        <v>21</v>
      </c>
      <c r="HR63" s="177">
        <v>2</v>
      </c>
      <c r="HS63" s="177" t="s">
        <v>14</v>
      </c>
      <c r="HT63" s="177" t="s">
        <v>14</v>
      </c>
      <c r="HU63" s="174">
        <v>44355</v>
      </c>
      <c r="HV63" s="184" t="s">
        <v>4166</v>
      </c>
      <c r="HW63" s="184">
        <v>3</v>
      </c>
      <c r="HX63" s="184" t="s">
        <v>3571</v>
      </c>
      <c r="HY63" s="184" t="s">
        <v>21</v>
      </c>
      <c r="HZ63" s="184">
        <v>2</v>
      </c>
      <c r="IA63" s="184" t="s">
        <v>14</v>
      </c>
      <c r="IB63" s="184" t="s">
        <v>14</v>
      </c>
      <c r="IC63" s="185">
        <v>44355</v>
      </c>
      <c r="ID63" s="183" t="s">
        <v>4168</v>
      </c>
      <c r="IE63" s="177">
        <v>1</v>
      </c>
      <c r="IF63" s="177" t="s">
        <v>3571</v>
      </c>
      <c r="IG63" s="177" t="s">
        <v>21</v>
      </c>
      <c r="IH63" s="177">
        <v>2</v>
      </c>
      <c r="II63" s="177" t="s">
        <v>14</v>
      </c>
      <c r="IJ63" s="177" t="s">
        <v>14</v>
      </c>
      <c r="IK63" s="174">
        <v>44355</v>
      </c>
      <c r="IL63" s="184" t="s">
        <v>4167</v>
      </c>
      <c r="IM63" s="184">
        <v>2</v>
      </c>
      <c r="IN63" s="184" t="s">
        <v>3571</v>
      </c>
      <c r="IO63" s="184" t="s">
        <v>21</v>
      </c>
      <c r="IP63" s="184">
        <v>2</v>
      </c>
      <c r="IQ63" s="184" t="s">
        <v>14</v>
      </c>
      <c r="IR63" s="184" t="s">
        <v>14</v>
      </c>
      <c r="IS63" s="185">
        <v>44355</v>
      </c>
    </row>
    <row r="64" spans="1:253" s="179" customFormat="1" ht="12.75" customHeight="1" x14ac:dyDescent="0.25">
      <c r="A64" s="179" t="s">
        <v>504</v>
      </c>
      <c r="B64" s="179" t="s">
        <v>7463</v>
      </c>
      <c r="C64" s="179" t="s">
        <v>505</v>
      </c>
      <c r="D64" s="179" t="s">
        <v>498</v>
      </c>
      <c r="E64" s="179" t="s">
        <v>7085</v>
      </c>
      <c r="F64" s="179" t="s">
        <v>5315</v>
      </c>
      <c r="G64" s="180">
        <v>52240000</v>
      </c>
      <c r="H64" s="181" t="s">
        <v>5310</v>
      </c>
      <c r="I64" s="181" t="s">
        <v>41</v>
      </c>
      <c r="J64" s="181">
        <v>1</v>
      </c>
      <c r="K64" s="181" t="s">
        <v>5312</v>
      </c>
      <c r="L64" s="181" t="s">
        <v>5311</v>
      </c>
      <c r="M64" s="182">
        <v>44404</v>
      </c>
      <c r="N64" s="183" t="s">
        <v>3068</v>
      </c>
      <c r="O64" s="181">
        <v>244843</v>
      </c>
      <c r="P64" s="181" t="s">
        <v>3066</v>
      </c>
      <c r="Q64" s="181" t="s">
        <v>21</v>
      </c>
      <c r="R64" s="181">
        <v>2</v>
      </c>
      <c r="S64" s="181" t="s">
        <v>3067</v>
      </c>
      <c r="T64" s="181" t="s">
        <v>3051</v>
      </c>
      <c r="U64" s="182">
        <v>44228</v>
      </c>
      <c r="V64" s="183" t="s">
        <v>3070</v>
      </c>
      <c r="W64" s="181">
        <v>6513000</v>
      </c>
      <c r="X64" s="181" t="s">
        <v>3043</v>
      </c>
      <c r="Y64" s="181" t="s">
        <v>21</v>
      </c>
      <c r="Z64" s="181">
        <v>2</v>
      </c>
      <c r="AA64" s="181" t="s">
        <v>3069</v>
      </c>
      <c r="AB64" s="181" t="s">
        <v>3044</v>
      </c>
      <c r="AC64" s="182">
        <v>44228</v>
      </c>
      <c r="AD64" s="183" t="s">
        <v>3072</v>
      </c>
      <c r="AE64" s="181">
        <v>3560000</v>
      </c>
      <c r="AF64" s="181" t="s">
        <v>3043</v>
      </c>
      <c r="AG64" s="181" t="s">
        <v>21</v>
      </c>
      <c r="AH64" s="181">
        <v>2</v>
      </c>
      <c r="AI64" s="181" t="s">
        <v>3071</v>
      </c>
      <c r="AJ64" s="181" t="s">
        <v>3044</v>
      </c>
      <c r="AK64" s="182">
        <v>44228</v>
      </c>
      <c r="AL64" s="183" t="s">
        <v>6503</v>
      </c>
      <c r="AM64" s="181">
        <v>129000</v>
      </c>
      <c r="AN64" s="181" t="s">
        <v>6500</v>
      </c>
      <c r="AO64" s="181" t="s">
        <v>21</v>
      </c>
      <c r="AP64" s="181">
        <v>2</v>
      </c>
      <c r="AQ64" s="181" t="s">
        <v>6502</v>
      </c>
      <c r="AR64" s="181" t="s">
        <v>6501</v>
      </c>
      <c r="AS64" s="182">
        <v>44459</v>
      </c>
      <c r="AT64" s="184" t="s">
        <v>510</v>
      </c>
      <c r="AU64" s="181" t="s">
        <v>14</v>
      </c>
      <c r="AV64" s="181">
        <v>0</v>
      </c>
      <c r="AW64" s="181" t="s">
        <v>21</v>
      </c>
      <c r="AX64" s="181">
        <v>2</v>
      </c>
      <c r="AY64" s="181" t="s">
        <v>15</v>
      </c>
      <c r="AZ64" s="181">
        <v>0</v>
      </c>
      <c r="BA64" s="182">
        <v>43510</v>
      </c>
      <c r="BB64" s="183" t="s">
        <v>509</v>
      </c>
      <c r="BC64" s="181" t="s">
        <v>14</v>
      </c>
      <c r="BD64" s="181">
        <v>0</v>
      </c>
      <c r="BE64" s="181" t="s">
        <v>21</v>
      </c>
      <c r="BF64" s="181">
        <v>2</v>
      </c>
      <c r="BG64" s="181" t="s">
        <v>15</v>
      </c>
      <c r="BH64" s="181">
        <v>0</v>
      </c>
      <c r="BI64" s="182">
        <v>43510</v>
      </c>
      <c r="BJ64" s="184" t="s">
        <v>3271</v>
      </c>
      <c r="BK64" s="184">
        <v>84</v>
      </c>
      <c r="BL64" s="184" t="s">
        <v>3267</v>
      </c>
      <c r="BM64" s="184" t="s">
        <v>59</v>
      </c>
      <c r="BN64" s="184">
        <v>3</v>
      </c>
      <c r="BO64" s="184" t="s">
        <v>3270</v>
      </c>
      <c r="BP64" s="181" t="s">
        <v>712</v>
      </c>
      <c r="BQ64" s="185">
        <v>44278</v>
      </c>
      <c r="BR64" s="183" t="s">
        <v>506</v>
      </c>
      <c r="BS64" s="184" t="s">
        <v>14</v>
      </c>
      <c r="BT64" s="184">
        <v>0</v>
      </c>
      <c r="BU64" s="184" t="s">
        <v>21</v>
      </c>
      <c r="BV64" s="184">
        <v>2</v>
      </c>
      <c r="BW64" s="184" t="s">
        <v>15</v>
      </c>
      <c r="BX64" s="184">
        <v>0</v>
      </c>
      <c r="BY64" s="182">
        <v>43510</v>
      </c>
      <c r="BZ64" s="184" t="s">
        <v>507</v>
      </c>
      <c r="CA64" s="184" t="s">
        <v>14</v>
      </c>
      <c r="CB64" s="184">
        <v>0</v>
      </c>
      <c r="CC64" s="184" t="s">
        <v>14</v>
      </c>
      <c r="CD64" s="184" t="s">
        <v>14</v>
      </c>
      <c r="CE64" s="184" t="s">
        <v>15</v>
      </c>
      <c r="CF64" s="184">
        <v>0</v>
      </c>
      <c r="CG64" s="185">
        <v>43510</v>
      </c>
      <c r="CH64" s="183" t="s">
        <v>7839</v>
      </c>
      <c r="CI64" s="184" t="e">
        <v>#N/A</v>
      </c>
      <c r="CJ64" s="184" t="e">
        <v>#N/A</v>
      </c>
      <c r="CK64" s="184" t="e">
        <v>#N/A</v>
      </c>
      <c r="CL64" s="184" t="e">
        <v>#N/A</v>
      </c>
      <c r="CM64" s="184" t="e">
        <v>#N/A</v>
      </c>
      <c r="CN64" s="184" t="e">
        <v>#N/A</v>
      </c>
      <c r="CO64" s="186" t="e">
        <v>#N/A</v>
      </c>
      <c r="CP64" s="184" t="s">
        <v>508</v>
      </c>
      <c r="CQ64" s="184" t="s">
        <v>14</v>
      </c>
      <c r="CR64" s="184">
        <v>0</v>
      </c>
      <c r="CS64" s="184" t="s">
        <v>21</v>
      </c>
      <c r="CT64" s="184">
        <v>2</v>
      </c>
      <c r="CU64" s="184" t="s">
        <v>15</v>
      </c>
      <c r="CV64" s="184">
        <v>0</v>
      </c>
      <c r="CW64" s="182">
        <v>43510</v>
      </c>
      <c r="CX64" s="184" t="s">
        <v>3074</v>
      </c>
      <c r="CY64" s="181">
        <v>861000</v>
      </c>
      <c r="CZ64" s="181" t="s">
        <v>3043</v>
      </c>
      <c r="DA64" s="181" t="s">
        <v>21</v>
      </c>
      <c r="DB64" s="181">
        <v>2</v>
      </c>
      <c r="DC64" s="181" t="s">
        <v>3073</v>
      </c>
      <c r="DD64" s="181" t="s">
        <v>3044</v>
      </c>
      <c r="DE64" s="187">
        <v>44228</v>
      </c>
      <c r="DF64" s="183" t="s">
        <v>3075</v>
      </c>
      <c r="DG64" s="181">
        <v>2953000</v>
      </c>
      <c r="DH64" s="184" t="s">
        <v>3043</v>
      </c>
      <c r="DI64" s="184" t="s">
        <v>21</v>
      </c>
      <c r="DJ64" s="184">
        <v>2</v>
      </c>
      <c r="DK64" s="184" t="s">
        <v>3073</v>
      </c>
      <c r="DL64" s="184" t="s">
        <v>3044</v>
      </c>
      <c r="DM64" s="182">
        <v>44228</v>
      </c>
      <c r="DN64" s="184" t="s">
        <v>3076</v>
      </c>
      <c r="DO64" s="181">
        <v>2699000</v>
      </c>
      <c r="DP64" s="184" t="s">
        <v>3043</v>
      </c>
      <c r="DQ64" s="184" t="s">
        <v>21</v>
      </c>
      <c r="DR64" s="184">
        <v>2</v>
      </c>
      <c r="DS64" s="184" t="s">
        <v>3073</v>
      </c>
      <c r="DT64" s="184" t="s">
        <v>3044</v>
      </c>
      <c r="DU64" s="185">
        <v>44228</v>
      </c>
      <c r="DV64" s="183" t="s">
        <v>3077</v>
      </c>
      <c r="DW64" s="181">
        <v>800000</v>
      </c>
      <c r="DX64" s="184" t="s">
        <v>3043</v>
      </c>
      <c r="DY64" s="184" t="s">
        <v>21</v>
      </c>
      <c r="DZ64" s="184">
        <v>2</v>
      </c>
      <c r="EA64" s="184" t="s">
        <v>3073</v>
      </c>
      <c r="EB64" s="184" t="s">
        <v>3044</v>
      </c>
      <c r="EC64" s="182">
        <v>44228</v>
      </c>
      <c r="ED64" s="184" t="s">
        <v>3078</v>
      </c>
      <c r="EE64" s="181">
        <v>61000</v>
      </c>
      <c r="EF64" s="184" t="s">
        <v>3043</v>
      </c>
      <c r="EG64" s="184" t="s">
        <v>21</v>
      </c>
      <c r="EH64" s="184">
        <v>2</v>
      </c>
      <c r="EI64" s="184" t="s">
        <v>3073</v>
      </c>
      <c r="EJ64" s="184" t="s">
        <v>3044</v>
      </c>
      <c r="EK64" s="185">
        <v>44228</v>
      </c>
      <c r="EL64" s="183" t="s">
        <v>3079</v>
      </c>
      <c r="EM64" s="181">
        <v>0</v>
      </c>
      <c r="EN64" s="184" t="s">
        <v>3043</v>
      </c>
      <c r="EO64" s="184" t="s">
        <v>21</v>
      </c>
      <c r="EP64" s="184">
        <v>2</v>
      </c>
      <c r="EQ64" s="184" t="s">
        <v>3073</v>
      </c>
      <c r="ER64" s="184" t="s">
        <v>3044</v>
      </c>
      <c r="ES64" s="182">
        <v>44228</v>
      </c>
      <c r="ET64" s="184" t="s">
        <v>6494</v>
      </c>
      <c r="EU64" s="184">
        <v>4285</v>
      </c>
      <c r="EV64" s="184" t="s">
        <v>6484</v>
      </c>
      <c r="EW64" s="184" t="s">
        <v>21</v>
      </c>
      <c r="EX64" s="184">
        <v>2</v>
      </c>
      <c r="EY64" s="184" t="s">
        <v>6490</v>
      </c>
      <c r="EZ64" s="184" t="s">
        <v>3367</v>
      </c>
      <c r="FA64" s="185">
        <v>44459</v>
      </c>
      <c r="FB64" s="183" t="s">
        <v>3083</v>
      </c>
      <c r="FC64" s="184">
        <v>3</v>
      </c>
      <c r="FD64" s="184" t="s">
        <v>3080</v>
      </c>
      <c r="FE64" s="184" t="s">
        <v>21</v>
      </c>
      <c r="FF64" s="184">
        <v>2</v>
      </c>
      <c r="FG64" s="184" t="s">
        <v>3082</v>
      </c>
      <c r="FH64" s="184" t="s">
        <v>3081</v>
      </c>
      <c r="FI64" s="182">
        <v>44228</v>
      </c>
      <c r="FJ64" s="183" t="s">
        <v>511</v>
      </c>
      <c r="FK64" s="184" t="s">
        <v>14</v>
      </c>
      <c r="FL64" s="184">
        <v>0</v>
      </c>
      <c r="FM64" s="184" t="s">
        <v>21</v>
      </c>
      <c r="FN64" s="184">
        <v>2</v>
      </c>
      <c r="FO64" s="184" t="s">
        <v>15</v>
      </c>
      <c r="FP64" s="181">
        <v>0</v>
      </c>
      <c r="FQ64" s="182">
        <v>43510</v>
      </c>
      <c r="FR64" s="183" t="s">
        <v>512</v>
      </c>
      <c r="FS64" s="184" t="s">
        <v>14</v>
      </c>
      <c r="FT64" s="184">
        <v>0</v>
      </c>
      <c r="FU64" s="184" t="s">
        <v>21</v>
      </c>
      <c r="FV64" s="184">
        <v>2</v>
      </c>
      <c r="FW64" s="184" t="s">
        <v>15</v>
      </c>
      <c r="FX64" s="184">
        <v>0</v>
      </c>
      <c r="FY64" s="182">
        <v>43510</v>
      </c>
      <c r="FZ64" s="184" t="s">
        <v>4173</v>
      </c>
      <c r="GA64" s="184">
        <v>2</v>
      </c>
      <c r="GB64" s="184" t="s">
        <v>3571</v>
      </c>
      <c r="GC64" s="184" t="s">
        <v>21</v>
      </c>
      <c r="GD64" s="184">
        <v>2</v>
      </c>
      <c r="GE64" s="184" t="s">
        <v>14</v>
      </c>
      <c r="GF64" s="184" t="s">
        <v>14</v>
      </c>
      <c r="GG64" s="185">
        <v>44355</v>
      </c>
      <c r="GH64" s="183" t="s">
        <v>4179</v>
      </c>
      <c r="GI64" s="184">
        <v>3</v>
      </c>
      <c r="GJ64" s="184" t="s">
        <v>3571</v>
      </c>
      <c r="GK64" s="184" t="s">
        <v>21</v>
      </c>
      <c r="GL64" s="184">
        <v>2</v>
      </c>
      <c r="GM64" s="184" t="s">
        <v>14</v>
      </c>
      <c r="GN64" s="184" t="s">
        <v>14</v>
      </c>
      <c r="GO64" s="182">
        <v>44355</v>
      </c>
      <c r="GP64" s="184" t="s">
        <v>4174</v>
      </c>
      <c r="GQ64" s="184">
        <v>3</v>
      </c>
      <c r="GR64" s="184" t="s">
        <v>3571</v>
      </c>
      <c r="GS64" s="184" t="s">
        <v>21</v>
      </c>
      <c r="GT64" s="184">
        <v>2</v>
      </c>
      <c r="GU64" s="184" t="s">
        <v>14</v>
      </c>
      <c r="GV64" s="184" t="s">
        <v>14</v>
      </c>
      <c r="GW64" s="185">
        <v>44355</v>
      </c>
      <c r="GX64" s="183" t="s">
        <v>4180</v>
      </c>
      <c r="GY64" s="184">
        <v>3</v>
      </c>
      <c r="GZ64" s="184" t="s">
        <v>3571</v>
      </c>
      <c r="HA64" s="184" t="s">
        <v>21</v>
      </c>
      <c r="HB64" s="184">
        <v>2</v>
      </c>
      <c r="HC64" s="184" t="s">
        <v>14</v>
      </c>
      <c r="HD64" s="184" t="s">
        <v>14</v>
      </c>
      <c r="HE64" s="182">
        <v>44355</v>
      </c>
      <c r="HF64" s="184" t="s">
        <v>4172</v>
      </c>
      <c r="HG64" s="184">
        <v>2</v>
      </c>
      <c r="HH64" s="184" t="s">
        <v>3571</v>
      </c>
      <c r="HI64" s="184" t="s">
        <v>21</v>
      </c>
      <c r="HJ64" s="184">
        <v>2</v>
      </c>
      <c r="HK64" s="184" t="s">
        <v>14</v>
      </c>
      <c r="HL64" s="184" t="s">
        <v>14</v>
      </c>
      <c r="HM64" s="185">
        <v>44355</v>
      </c>
      <c r="HN64" s="183" t="s">
        <v>4178</v>
      </c>
      <c r="HO64" s="184">
        <v>3</v>
      </c>
      <c r="HP64" s="184" t="s">
        <v>3571</v>
      </c>
      <c r="HQ64" s="184" t="s">
        <v>21</v>
      </c>
      <c r="HR64" s="184">
        <v>2</v>
      </c>
      <c r="HS64" s="184" t="s">
        <v>14</v>
      </c>
      <c r="HT64" s="184" t="s">
        <v>14</v>
      </c>
      <c r="HU64" s="182">
        <v>44355</v>
      </c>
      <c r="HV64" s="184" t="s">
        <v>4175</v>
      </c>
      <c r="HW64" s="184">
        <v>3</v>
      </c>
      <c r="HX64" s="184" t="s">
        <v>3571</v>
      </c>
      <c r="HY64" s="184" t="s">
        <v>21</v>
      </c>
      <c r="HZ64" s="184">
        <v>2</v>
      </c>
      <c r="IA64" s="184" t="s">
        <v>14</v>
      </c>
      <c r="IB64" s="184" t="s">
        <v>14</v>
      </c>
      <c r="IC64" s="185">
        <v>44355</v>
      </c>
      <c r="ID64" s="183" t="s">
        <v>4177</v>
      </c>
      <c r="IE64" s="184">
        <v>1</v>
      </c>
      <c r="IF64" s="184" t="s">
        <v>3571</v>
      </c>
      <c r="IG64" s="184" t="s">
        <v>21</v>
      </c>
      <c r="IH64" s="184">
        <v>2</v>
      </c>
      <c r="II64" s="184" t="s">
        <v>14</v>
      </c>
      <c r="IJ64" s="184" t="s">
        <v>14</v>
      </c>
      <c r="IK64" s="182">
        <v>44355</v>
      </c>
      <c r="IL64" s="184" t="s">
        <v>4176</v>
      </c>
      <c r="IM64" s="184">
        <v>3</v>
      </c>
      <c r="IN64" s="184" t="s">
        <v>3571</v>
      </c>
      <c r="IO64" s="184" t="s">
        <v>21</v>
      </c>
      <c r="IP64" s="184">
        <v>2</v>
      </c>
      <c r="IQ64" s="184" t="s">
        <v>14</v>
      </c>
      <c r="IR64" s="184" t="s">
        <v>14</v>
      </c>
      <c r="IS64" s="185">
        <v>44355</v>
      </c>
    </row>
    <row r="65" spans="1:253" s="179" customFormat="1" ht="12.75" customHeight="1" x14ac:dyDescent="0.25">
      <c r="A65" s="179" t="s">
        <v>4885</v>
      </c>
      <c r="B65" s="179" t="s">
        <v>7463</v>
      </c>
      <c r="C65" s="179" t="s">
        <v>4886</v>
      </c>
      <c r="D65" s="179" t="s">
        <v>498</v>
      </c>
      <c r="E65" s="179" t="s">
        <v>7085</v>
      </c>
      <c r="F65" s="179" t="s">
        <v>5316</v>
      </c>
      <c r="G65" s="172">
        <v>52240000</v>
      </c>
      <c r="H65" s="173" t="s">
        <v>5310</v>
      </c>
      <c r="I65" s="173" t="s">
        <v>41</v>
      </c>
      <c r="J65" s="173">
        <v>1</v>
      </c>
      <c r="K65" s="173" t="s">
        <v>5312</v>
      </c>
      <c r="L65" s="173" t="s">
        <v>5311</v>
      </c>
      <c r="M65" s="174">
        <v>44404</v>
      </c>
      <c r="N65" s="183" t="s">
        <v>5328</v>
      </c>
      <c r="O65" s="175">
        <v>280561</v>
      </c>
      <c r="P65" s="175" t="s">
        <v>5325</v>
      </c>
      <c r="Q65" s="175" t="s">
        <v>21</v>
      </c>
      <c r="R65" s="175">
        <v>2</v>
      </c>
      <c r="S65" s="175" t="s">
        <v>5327</v>
      </c>
      <c r="T65" s="175" t="s">
        <v>5326</v>
      </c>
      <c r="U65" s="176">
        <v>44404</v>
      </c>
      <c r="V65" s="183" t="s">
        <v>5330</v>
      </c>
      <c r="W65" s="173">
        <v>31551000</v>
      </c>
      <c r="X65" s="173" t="s">
        <v>5325</v>
      </c>
      <c r="Y65" s="173" t="s">
        <v>21</v>
      </c>
      <c r="Z65" s="173">
        <v>2</v>
      </c>
      <c r="AA65" s="173" t="s">
        <v>5329</v>
      </c>
      <c r="AB65" s="173" t="s">
        <v>5326</v>
      </c>
      <c r="AC65" s="174">
        <v>44404</v>
      </c>
      <c r="AD65" s="183" t="s">
        <v>5320</v>
      </c>
      <c r="AE65" s="181">
        <v>2000000</v>
      </c>
      <c r="AF65" s="181" t="s">
        <v>5317</v>
      </c>
      <c r="AG65" s="181" t="s">
        <v>59</v>
      </c>
      <c r="AH65" s="181">
        <v>3</v>
      </c>
      <c r="AI65" s="181" t="s">
        <v>5319</v>
      </c>
      <c r="AJ65" s="181" t="s">
        <v>5318</v>
      </c>
      <c r="AK65" s="182">
        <v>44404</v>
      </c>
      <c r="AL65" s="183" t="s">
        <v>6499</v>
      </c>
      <c r="AM65" s="173">
        <v>179000</v>
      </c>
      <c r="AN65" s="173" t="s">
        <v>6496</v>
      </c>
      <c r="AO65" s="173" t="s">
        <v>21</v>
      </c>
      <c r="AP65" s="173">
        <v>2</v>
      </c>
      <c r="AQ65" s="173" t="s">
        <v>6498</v>
      </c>
      <c r="AR65" s="173" t="s">
        <v>6497</v>
      </c>
      <c r="AS65" s="174">
        <v>44459</v>
      </c>
      <c r="AT65" s="184" t="s">
        <v>4887</v>
      </c>
      <c r="AU65" s="181" t="s">
        <v>14</v>
      </c>
      <c r="AV65" s="181" t="s">
        <v>14</v>
      </c>
      <c r="AW65" s="181" t="s">
        <v>14</v>
      </c>
      <c r="AX65" s="181" t="s">
        <v>14</v>
      </c>
      <c r="AY65" s="181" t="s">
        <v>14</v>
      </c>
      <c r="AZ65" s="181" t="s">
        <v>14</v>
      </c>
      <c r="BA65" s="182">
        <v>44370</v>
      </c>
      <c r="BB65" s="183" t="s">
        <v>4888</v>
      </c>
      <c r="BC65" s="173" t="s">
        <v>14</v>
      </c>
      <c r="BD65" s="173" t="s">
        <v>14</v>
      </c>
      <c r="BE65" s="173" t="s">
        <v>14</v>
      </c>
      <c r="BF65" s="173" t="s">
        <v>14</v>
      </c>
      <c r="BG65" s="173" t="s">
        <v>14</v>
      </c>
      <c r="BH65" s="173" t="s">
        <v>14</v>
      </c>
      <c r="BI65" s="174">
        <v>44370</v>
      </c>
      <c r="BJ65" s="184" t="s">
        <v>4892</v>
      </c>
      <c r="BK65" s="184">
        <v>860</v>
      </c>
      <c r="BL65" s="184" t="s">
        <v>4889</v>
      </c>
      <c r="BM65" s="184" t="s">
        <v>59</v>
      </c>
      <c r="BN65" s="184">
        <v>3</v>
      </c>
      <c r="BO65" s="184" t="s">
        <v>4891</v>
      </c>
      <c r="BP65" s="181" t="s">
        <v>4890</v>
      </c>
      <c r="BQ65" s="185">
        <v>44370</v>
      </c>
      <c r="BR65" s="183" t="s">
        <v>4893</v>
      </c>
      <c r="BS65" s="177" t="s">
        <v>14</v>
      </c>
      <c r="BT65" s="177" t="s">
        <v>14</v>
      </c>
      <c r="BU65" s="177" t="s">
        <v>14</v>
      </c>
      <c r="BV65" s="177" t="s">
        <v>14</v>
      </c>
      <c r="BW65" s="177" t="s">
        <v>14</v>
      </c>
      <c r="BX65" s="177" t="s">
        <v>14</v>
      </c>
      <c r="BY65" s="174">
        <v>44370</v>
      </c>
      <c r="BZ65" s="184" t="s">
        <v>4894</v>
      </c>
      <c r="CA65" s="184" t="s">
        <v>14</v>
      </c>
      <c r="CB65" s="184" t="s">
        <v>14</v>
      </c>
      <c r="CC65" s="184" t="s">
        <v>14</v>
      </c>
      <c r="CD65" s="184" t="s">
        <v>14</v>
      </c>
      <c r="CE65" s="184" t="s">
        <v>14</v>
      </c>
      <c r="CF65" s="184" t="s">
        <v>14</v>
      </c>
      <c r="CG65" s="185">
        <v>44370</v>
      </c>
      <c r="CH65" s="183" t="s">
        <v>7840</v>
      </c>
      <c r="CI65" s="184" t="e">
        <v>#N/A</v>
      </c>
      <c r="CJ65" s="184" t="e">
        <v>#N/A</v>
      </c>
      <c r="CK65" s="184" t="e">
        <v>#N/A</v>
      </c>
      <c r="CL65" s="184" t="e">
        <v>#N/A</v>
      </c>
      <c r="CM65" s="184" t="e">
        <v>#N/A</v>
      </c>
      <c r="CN65" s="184" t="e">
        <v>#N/A</v>
      </c>
      <c r="CO65" s="186" t="e">
        <v>#N/A</v>
      </c>
      <c r="CP65" s="184" t="s">
        <v>4895</v>
      </c>
      <c r="CQ65" s="177" t="s">
        <v>14</v>
      </c>
      <c r="CR65" s="177" t="s">
        <v>14</v>
      </c>
      <c r="CS65" s="177" t="s">
        <v>14</v>
      </c>
      <c r="CT65" s="177" t="s">
        <v>14</v>
      </c>
      <c r="CU65" s="177" t="s">
        <v>14</v>
      </c>
      <c r="CV65" s="177" t="s">
        <v>14</v>
      </c>
      <c r="CW65" s="174">
        <v>44370</v>
      </c>
      <c r="CX65" s="184" t="s">
        <v>5308</v>
      </c>
      <c r="CY65" s="181">
        <v>2000000</v>
      </c>
      <c r="CZ65" s="181" t="s">
        <v>5317</v>
      </c>
      <c r="DA65" s="181" t="s">
        <v>21</v>
      </c>
      <c r="DB65" s="181">
        <v>2</v>
      </c>
      <c r="DC65" s="181" t="s">
        <v>5332</v>
      </c>
      <c r="DD65" s="181" t="s">
        <v>5331</v>
      </c>
      <c r="DE65" s="187">
        <v>44404</v>
      </c>
      <c r="DF65" s="183" t="s">
        <v>5324</v>
      </c>
      <c r="DG65" s="173">
        <v>29551000</v>
      </c>
      <c r="DH65" s="177" t="s">
        <v>5321</v>
      </c>
      <c r="DI65" s="177" t="s">
        <v>21</v>
      </c>
      <c r="DJ65" s="177">
        <v>2</v>
      </c>
      <c r="DK65" s="177" t="s">
        <v>5323</v>
      </c>
      <c r="DL65" s="177" t="s">
        <v>5322</v>
      </c>
      <c r="DM65" s="174">
        <v>44404</v>
      </c>
      <c r="DN65" s="184" t="s">
        <v>4899</v>
      </c>
      <c r="DO65" s="181">
        <v>190000</v>
      </c>
      <c r="DP65" s="184" t="s">
        <v>4896</v>
      </c>
      <c r="DQ65" s="184" t="s">
        <v>21</v>
      </c>
      <c r="DR65" s="184">
        <v>2</v>
      </c>
      <c r="DS65" s="184" t="s">
        <v>4898</v>
      </c>
      <c r="DT65" s="184" t="s">
        <v>4897</v>
      </c>
      <c r="DU65" s="185">
        <v>44370</v>
      </c>
      <c r="DV65" s="183" t="s">
        <v>5333</v>
      </c>
      <c r="DW65" s="173">
        <v>2000000</v>
      </c>
      <c r="DX65" s="177" t="s">
        <v>5317</v>
      </c>
      <c r="DY65" s="177" t="s">
        <v>21</v>
      </c>
      <c r="DZ65" s="177">
        <v>2</v>
      </c>
      <c r="EA65" s="177" t="s">
        <v>5332</v>
      </c>
      <c r="EB65" s="177" t="s">
        <v>5331</v>
      </c>
      <c r="EC65" s="174">
        <v>44404</v>
      </c>
      <c r="ED65" s="184" t="s">
        <v>4901</v>
      </c>
      <c r="EE65" s="181">
        <v>0</v>
      </c>
      <c r="EF65" s="184" t="s">
        <v>14</v>
      </c>
      <c r="EG65" s="184" t="s">
        <v>59</v>
      </c>
      <c r="EH65" s="184">
        <v>3</v>
      </c>
      <c r="EI65" s="184" t="s">
        <v>4900</v>
      </c>
      <c r="EJ65" s="184" t="s">
        <v>14</v>
      </c>
      <c r="EK65" s="185">
        <v>44370</v>
      </c>
      <c r="EL65" s="183" t="s">
        <v>4903</v>
      </c>
      <c r="EM65" s="173">
        <v>0</v>
      </c>
      <c r="EN65" s="177" t="s">
        <v>14</v>
      </c>
      <c r="EO65" s="177" t="s">
        <v>59</v>
      </c>
      <c r="EP65" s="177">
        <v>3</v>
      </c>
      <c r="EQ65" s="177" t="s">
        <v>4902</v>
      </c>
      <c r="ER65" s="177" t="s">
        <v>14</v>
      </c>
      <c r="ES65" s="174">
        <v>44370</v>
      </c>
      <c r="ET65" s="184" t="s">
        <v>6495</v>
      </c>
      <c r="EU65" s="184">
        <v>4285</v>
      </c>
      <c r="EV65" s="184" t="s">
        <v>6484</v>
      </c>
      <c r="EW65" s="184" t="s">
        <v>21</v>
      </c>
      <c r="EX65" s="184">
        <v>2</v>
      </c>
      <c r="EY65" s="184" t="s">
        <v>6490</v>
      </c>
      <c r="EZ65" s="184" t="s">
        <v>3367</v>
      </c>
      <c r="FA65" s="185">
        <v>44459</v>
      </c>
      <c r="FB65" s="183" t="s">
        <v>4907</v>
      </c>
      <c r="FC65" s="177">
        <v>3</v>
      </c>
      <c r="FD65" s="177" t="s">
        <v>4904</v>
      </c>
      <c r="FE65" s="177" t="s">
        <v>41</v>
      </c>
      <c r="FF65" s="177">
        <v>1</v>
      </c>
      <c r="FG65" s="177" t="s">
        <v>4906</v>
      </c>
      <c r="FH65" s="177" t="s">
        <v>4905</v>
      </c>
      <c r="FI65" s="174">
        <v>44370</v>
      </c>
      <c r="FJ65" s="183" t="s">
        <v>4908</v>
      </c>
      <c r="FK65" s="184" t="s">
        <v>14</v>
      </c>
      <c r="FL65" s="184" t="s">
        <v>14</v>
      </c>
      <c r="FM65" s="184" t="s">
        <v>14</v>
      </c>
      <c r="FN65" s="184" t="s">
        <v>14</v>
      </c>
      <c r="FO65" s="184" t="s">
        <v>14</v>
      </c>
      <c r="FP65" s="181" t="s">
        <v>14</v>
      </c>
      <c r="FQ65" s="182">
        <v>44370</v>
      </c>
      <c r="FR65" s="183" t="s">
        <v>4909</v>
      </c>
      <c r="FS65" s="177" t="s">
        <v>14</v>
      </c>
      <c r="FT65" s="177" t="s">
        <v>14</v>
      </c>
      <c r="FU65" s="177" t="s">
        <v>14</v>
      </c>
      <c r="FV65" s="177" t="s">
        <v>14</v>
      </c>
      <c r="FW65" s="177" t="s">
        <v>14</v>
      </c>
      <c r="FX65" s="177" t="s">
        <v>14</v>
      </c>
      <c r="FY65" s="174">
        <v>44370</v>
      </c>
      <c r="FZ65" s="184" t="s">
        <v>4912</v>
      </c>
      <c r="GA65" s="184">
        <v>0</v>
      </c>
      <c r="GB65" s="184" t="s">
        <v>4910</v>
      </c>
      <c r="GC65" s="184" t="s">
        <v>21</v>
      </c>
      <c r="GD65" s="184">
        <v>2</v>
      </c>
      <c r="GE65" s="184">
        <v>0</v>
      </c>
      <c r="GF65" s="184" t="s">
        <v>4911</v>
      </c>
      <c r="GG65" s="185">
        <v>44370</v>
      </c>
      <c r="GH65" s="183" t="s">
        <v>4913</v>
      </c>
      <c r="GI65" s="177">
        <v>0</v>
      </c>
      <c r="GJ65" s="177" t="s">
        <v>4910</v>
      </c>
      <c r="GK65" s="177" t="s">
        <v>21</v>
      </c>
      <c r="GL65" s="177">
        <v>2</v>
      </c>
      <c r="GM65" s="177">
        <v>0</v>
      </c>
      <c r="GN65" s="177" t="s">
        <v>4911</v>
      </c>
      <c r="GO65" s="174">
        <v>44370</v>
      </c>
      <c r="GP65" s="184" t="s">
        <v>4917</v>
      </c>
      <c r="GQ65" s="184">
        <v>2</v>
      </c>
      <c r="GR65" s="184" t="s">
        <v>4914</v>
      </c>
      <c r="GS65" s="184" t="s">
        <v>21</v>
      </c>
      <c r="GT65" s="184">
        <v>2</v>
      </c>
      <c r="GU65" s="184" t="s">
        <v>4916</v>
      </c>
      <c r="GV65" s="184" t="s">
        <v>4915</v>
      </c>
      <c r="GW65" s="185">
        <v>44370</v>
      </c>
      <c r="GX65" s="183" t="s">
        <v>4931</v>
      </c>
      <c r="GY65" s="177">
        <v>1</v>
      </c>
      <c r="GZ65" s="177" t="s">
        <v>4926</v>
      </c>
      <c r="HA65" s="177" t="s">
        <v>21</v>
      </c>
      <c r="HB65" s="177">
        <v>2</v>
      </c>
      <c r="HC65" s="177" t="s">
        <v>4930</v>
      </c>
      <c r="HD65" s="177" t="s">
        <v>4927</v>
      </c>
      <c r="HE65" s="174">
        <v>44370</v>
      </c>
      <c r="HF65" s="184" t="s">
        <v>4919</v>
      </c>
      <c r="HG65" s="184">
        <v>0</v>
      </c>
      <c r="HH65" s="184" t="s">
        <v>4918</v>
      </c>
      <c r="HI65" s="184" t="s">
        <v>21</v>
      </c>
      <c r="HJ65" s="184">
        <v>2</v>
      </c>
      <c r="HK65" s="184">
        <v>0</v>
      </c>
      <c r="HL65" s="184" t="s">
        <v>4911</v>
      </c>
      <c r="HM65" s="185">
        <v>44370</v>
      </c>
      <c r="HN65" s="183" t="s">
        <v>4923</v>
      </c>
      <c r="HO65" s="177">
        <v>3</v>
      </c>
      <c r="HP65" s="177" t="s">
        <v>4920</v>
      </c>
      <c r="HQ65" s="177" t="s">
        <v>21</v>
      </c>
      <c r="HR65" s="177">
        <v>2</v>
      </c>
      <c r="HS65" s="177" t="s">
        <v>4922</v>
      </c>
      <c r="HT65" s="177" t="s">
        <v>4921</v>
      </c>
      <c r="HU65" s="174">
        <v>44370</v>
      </c>
      <c r="HV65" s="184" t="s">
        <v>4925</v>
      </c>
      <c r="HW65" s="184">
        <v>2</v>
      </c>
      <c r="HX65" s="184" t="s">
        <v>4910</v>
      </c>
      <c r="HY65" s="184" t="s">
        <v>21</v>
      </c>
      <c r="HZ65" s="184">
        <v>2</v>
      </c>
      <c r="IA65" s="184" t="s">
        <v>4924</v>
      </c>
      <c r="IB65" s="184" t="s">
        <v>4911</v>
      </c>
      <c r="IC65" s="185">
        <v>44370</v>
      </c>
      <c r="ID65" s="183" t="s">
        <v>4929</v>
      </c>
      <c r="IE65" s="177">
        <v>1</v>
      </c>
      <c r="IF65" s="177" t="s">
        <v>4926</v>
      </c>
      <c r="IG65" s="177" t="s">
        <v>21</v>
      </c>
      <c r="IH65" s="177">
        <v>2</v>
      </c>
      <c r="II65" s="177" t="s">
        <v>4928</v>
      </c>
      <c r="IJ65" s="177" t="s">
        <v>4927</v>
      </c>
      <c r="IK65" s="174">
        <v>44370</v>
      </c>
      <c r="IL65" s="184" t="s">
        <v>4932</v>
      </c>
      <c r="IM65" s="184">
        <v>0</v>
      </c>
      <c r="IN65" s="184" t="s">
        <v>4910</v>
      </c>
      <c r="IO65" s="184" t="s">
        <v>21</v>
      </c>
      <c r="IP65" s="184">
        <v>2</v>
      </c>
      <c r="IQ65" s="184">
        <v>0</v>
      </c>
      <c r="IR65" s="184" t="s">
        <v>4911</v>
      </c>
      <c r="IS65" s="185">
        <v>44370</v>
      </c>
    </row>
    <row r="66" spans="1:253" s="179" customFormat="1" ht="12.75" customHeight="1" x14ac:dyDescent="0.25">
      <c r="A66" s="179" t="s">
        <v>959</v>
      </c>
      <c r="B66" s="179" t="s">
        <v>7564</v>
      </c>
      <c r="C66" s="179" t="s">
        <v>960</v>
      </c>
      <c r="D66" s="179" t="s">
        <v>961</v>
      </c>
      <c r="E66" s="179" t="s">
        <v>7090</v>
      </c>
      <c r="F66" s="179" t="s">
        <v>970</v>
      </c>
      <c r="G66" s="172">
        <v>28860000</v>
      </c>
      <c r="H66" s="173" t="s">
        <v>967</v>
      </c>
      <c r="I66" s="173" t="s">
        <v>41</v>
      </c>
      <c r="J66" s="173">
        <v>1</v>
      </c>
      <c r="K66" s="173" t="s">
        <v>969</v>
      </c>
      <c r="L66" s="173" t="s">
        <v>968</v>
      </c>
      <c r="M66" s="174">
        <v>43551</v>
      </c>
      <c r="N66" s="183" t="s">
        <v>3133</v>
      </c>
      <c r="O66" s="175">
        <v>280615</v>
      </c>
      <c r="P66" s="175" t="s">
        <v>3130</v>
      </c>
      <c r="Q66" s="175" t="s">
        <v>59</v>
      </c>
      <c r="R66" s="175">
        <v>3</v>
      </c>
      <c r="S66" s="175" t="s">
        <v>3132</v>
      </c>
      <c r="T66" s="175" t="s">
        <v>3131</v>
      </c>
      <c r="U66" s="176">
        <v>44253</v>
      </c>
      <c r="V66" s="183" t="s">
        <v>5251</v>
      </c>
      <c r="W66" s="173">
        <v>10302000</v>
      </c>
      <c r="X66" s="173" t="s">
        <v>967</v>
      </c>
      <c r="Y66" s="173" t="s">
        <v>21</v>
      </c>
      <c r="Z66" s="173">
        <v>2</v>
      </c>
      <c r="AA66" s="173" t="s">
        <v>5250</v>
      </c>
      <c r="AB66" s="173" t="s">
        <v>5249</v>
      </c>
      <c r="AC66" s="174">
        <v>44392</v>
      </c>
      <c r="AD66" s="183" t="s">
        <v>5255</v>
      </c>
      <c r="AE66" s="181">
        <v>2333000</v>
      </c>
      <c r="AF66" s="181" t="s">
        <v>5252</v>
      </c>
      <c r="AG66" s="181" t="s">
        <v>21</v>
      </c>
      <c r="AH66" s="181">
        <v>2</v>
      </c>
      <c r="AI66" s="181" t="s">
        <v>5254</v>
      </c>
      <c r="AJ66" s="181" t="s">
        <v>5253</v>
      </c>
      <c r="AK66" s="182">
        <v>44392</v>
      </c>
      <c r="AL66" s="183" t="s">
        <v>5259</v>
      </c>
      <c r="AM66" s="173">
        <v>732000</v>
      </c>
      <c r="AN66" s="173" t="s">
        <v>5256</v>
      </c>
      <c r="AO66" s="173" t="s">
        <v>59</v>
      </c>
      <c r="AP66" s="173">
        <v>3</v>
      </c>
      <c r="AQ66" s="173" t="s">
        <v>5258</v>
      </c>
      <c r="AR66" s="173" t="s">
        <v>5257</v>
      </c>
      <c r="AS66" s="174">
        <v>44392</v>
      </c>
      <c r="AT66" s="184" t="s">
        <v>1403</v>
      </c>
      <c r="AU66" s="181" t="s">
        <v>14</v>
      </c>
      <c r="AV66" s="181" t="s">
        <v>14</v>
      </c>
      <c r="AW66" s="181" t="s">
        <v>14</v>
      </c>
      <c r="AX66" s="181" t="s">
        <v>14</v>
      </c>
      <c r="AY66" s="181" t="s">
        <v>14</v>
      </c>
      <c r="AZ66" s="181" t="s">
        <v>14</v>
      </c>
      <c r="BA66" s="182">
        <v>43784</v>
      </c>
      <c r="BB66" s="183" t="s">
        <v>1364</v>
      </c>
      <c r="BC66" s="173">
        <v>0</v>
      </c>
      <c r="BD66" s="173" t="s">
        <v>14</v>
      </c>
      <c r="BE66" s="173" t="s">
        <v>14</v>
      </c>
      <c r="BF66" s="173" t="s">
        <v>14</v>
      </c>
      <c r="BG66" s="173" t="s">
        <v>1363</v>
      </c>
      <c r="BH66" s="173" t="s">
        <v>14</v>
      </c>
      <c r="BI66" s="174">
        <v>43742</v>
      </c>
      <c r="BJ66" s="184" t="s">
        <v>5262</v>
      </c>
      <c r="BK66" s="184">
        <v>551</v>
      </c>
      <c r="BL66" s="184" t="s">
        <v>5260</v>
      </c>
      <c r="BM66" s="184" t="s">
        <v>21</v>
      </c>
      <c r="BN66" s="184">
        <v>2</v>
      </c>
      <c r="BO66" s="184" t="s">
        <v>5261</v>
      </c>
      <c r="BP66" s="181" t="s">
        <v>2112</v>
      </c>
      <c r="BQ66" s="185">
        <v>44392</v>
      </c>
      <c r="BR66" s="183" t="s">
        <v>962</v>
      </c>
      <c r="BS66" s="177" t="s">
        <v>14</v>
      </c>
      <c r="BT66" s="177" t="s">
        <v>14</v>
      </c>
      <c r="BU66" s="177" t="s">
        <v>14</v>
      </c>
      <c r="BV66" s="177" t="s">
        <v>14</v>
      </c>
      <c r="BW66" s="177" t="s">
        <v>14</v>
      </c>
      <c r="BX66" s="177" t="s">
        <v>14</v>
      </c>
      <c r="BY66" s="174">
        <v>43551</v>
      </c>
      <c r="BZ66" s="184" t="s">
        <v>963</v>
      </c>
      <c r="CA66" s="184" t="s">
        <v>14</v>
      </c>
      <c r="CB66" s="184" t="s">
        <v>14</v>
      </c>
      <c r="CC66" s="184" t="s">
        <v>14</v>
      </c>
      <c r="CD66" s="184" t="s">
        <v>14</v>
      </c>
      <c r="CE66" s="184" t="s">
        <v>14</v>
      </c>
      <c r="CF66" s="184" t="s">
        <v>14</v>
      </c>
      <c r="CG66" s="185">
        <v>43551</v>
      </c>
      <c r="CH66" s="183" t="s">
        <v>7841</v>
      </c>
      <c r="CI66" s="184" t="e">
        <v>#N/A</v>
      </c>
      <c r="CJ66" s="184" t="e">
        <v>#N/A</v>
      </c>
      <c r="CK66" s="184" t="e">
        <v>#N/A</v>
      </c>
      <c r="CL66" s="184" t="e">
        <v>#N/A</v>
      </c>
      <c r="CM66" s="184" t="e">
        <v>#N/A</v>
      </c>
      <c r="CN66" s="184" t="e">
        <v>#N/A</v>
      </c>
      <c r="CO66" s="186" t="e">
        <v>#N/A</v>
      </c>
      <c r="CP66" s="184" t="s">
        <v>964</v>
      </c>
      <c r="CQ66" s="177" t="s">
        <v>14</v>
      </c>
      <c r="CR66" s="177">
        <v>0</v>
      </c>
      <c r="CS66" s="177" t="s">
        <v>21</v>
      </c>
      <c r="CT66" s="177">
        <v>2</v>
      </c>
      <c r="CU66" s="177">
        <v>0</v>
      </c>
      <c r="CV66" s="177">
        <v>0</v>
      </c>
      <c r="CW66" s="174">
        <v>43551</v>
      </c>
      <c r="CX66" s="184" t="s">
        <v>5263</v>
      </c>
      <c r="CY66" s="181">
        <v>1300000</v>
      </c>
      <c r="CZ66" s="181" t="s">
        <v>5269</v>
      </c>
      <c r="DA66" s="181" t="s">
        <v>59</v>
      </c>
      <c r="DB66" s="181">
        <v>3</v>
      </c>
      <c r="DC66" s="181" t="s">
        <v>5266</v>
      </c>
      <c r="DD66" s="181" t="s">
        <v>5270</v>
      </c>
      <c r="DE66" s="187">
        <v>44392</v>
      </c>
      <c r="DF66" s="183" t="s">
        <v>5267</v>
      </c>
      <c r="DG66" s="173">
        <v>7969000</v>
      </c>
      <c r="DH66" s="177" t="s">
        <v>5264</v>
      </c>
      <c r="DI66" s="177" t="s">
        <v>21</v>
      </c>
      <c r="DJ66" s="177">
        <v>2</v>
      </c>
      <c r="DK66" s="177" t="s">
        <v>5266</v>
      </c>
      <c r="DL66" s="177" t="s">
        <v>5265</v>
      </c>
      <c r="DM66" s="174">
        <v>44392</v>
      </c>
      <c r="DN66" s="184" t="s">
        <v>5268</v>
      </c>
      <c r="DO66" s="181">
        <v>1033000</v>
      </c>
      <c r="DP66" s="184" t="s">
        <v>5264</v>
      </c>
      <c r="DQ66" s="184" t="s">
        <v>21</v>
      </c>
      <c r="DR66" s="184">
        <v>2</v>
      </c>
      <c r="DS66" s="184" t="s">
        <v>5266</v>
      </c>
      <c r="DT66" s="184" t="s">
        <v>5265</v>
      </c>
      <c r="DU66" s="185">
        <v>44392</v>
      </c>
      <c r="DV66" s="183" t="s">
        <v>5271</v>
      </c>
      <c r="DW66" s="173">
        <v>1072000</v>
      </c>
      <c r="DX66" s="177" t="s">
        <v>5269</v>
      </c>
      <c r="DY66" s="177" t="s">
        <v>59</v>
      </c>
      <c r="DZ66" s="177">
        <v>3</v>
      </c>
      <c r="EA66" s="177" t="s">
        <v>5266</v>
      </c>
      <c r="EB66" s="177" t="s">
        <v>5270</v>
      </c>
      <c r="EC66" s="174">
        <v>44392</v>
      </c>
      <c r="ED66" s="184" t="s">
        <v>5273</v>
      </c>
      <c r="EE66" s="181">
        <v>228000</v>
      </c>
      <c r="EF66" s="184" t="s">
        <v>5269</v>
      </c>
      <c r="EG66" s="184" t="s">
        <v>59</v>
      </c>
      <c r="EH66" s="184">
        <v>3</v>
      </c>
      <c r="EI66" s="184" t="s">
        <v>5266</v>
      </c>
      <c r="EJ66" s="184" t="s">
        <v>5272</v>
      </c>
      <c r="EK66" s="185">
        <v>44392</v>
      </c>
      <c r="EL66" s="183" t="s">
        <v>5275</v>
      </c>
      <c r="EM66" s="173">
        <v>0</v>
      </c>
      <c r="EN66" s="177" t="s">
        <v>14</v>
      </c>
      <c r="EO66" s="177" t="s">
        <v>59</v>
      </c>
      <c r="EP66" s="177">
        <v>3</v>
      </c>
      <c r="EQ66" s="177" t="s">
        <v>5274</v>
      </c>
      <c r="ER66" s="177" t="s">
        <v>14</v>
      </c>
      <c r="ES66" s="174">
        <v>44392</v>
      </c>
      <c r="ET66" s="184" t="s">
        <v>5278</v>
      </c>
      <c r="EU66" s="184">
        <v>551</v>
      </c>
      <c r="EV66" s="184" t="s">
        <v>5260</v>
      </c>
      <c r="EW66" s="184" t="s">
        <v>21</v>
      </c>
      <c r="EX66" s="184">
        <v>2</v>
      </c>
      <c r="EY66" s="184" t="s">
        <v>5261</v>
      </c>
      <c r="EZ66" s="184" t="s">
        <v>2112</v>
      </c>
      <c r="FA66" s="185">
        <v>44392</v>
      </c>
      <c r="FB66" s="183" t="s">
        <v>5277</v>
      </c>
      <c r="FC66" s="177">
        <v>3</v>
      </c>
      <c r="FD66" s="177" t="s">
        <v>14</v>
      </c>
      <c r="FE66" s="177" t="s">
        <v>21</v>
      </c>
      <c r="FF66" s="177">
        <v>2</v>
      </c>
      <c r="FG66" s="177" t="s">
        <v>5276</v>
      </c>
      <c r="FH66" s="177" t="s">
        <v>14</v>
      </c>
      <c r="FI66" s="174">
        <v>44392</v>
      </c>
      <c r="FJ66" s="183" t="s">
        <v>966</v>
      </c>
      <c r="FK66" s="184" t="s">
        <v>14</v>
      </c>
      <c r="FL66" s="184">
        <v>0</v>
      </c>
      <c r="FM66" s="184" t="s">
        <v>21</v>
      </c>
      <c r="FN66" s="184">
        <v>2</v>
      </c>
      <c r="FO66" s="184" t="s">
        <v>965</v>
      </c>
      <c r="FP66" s="181">
        <v>0</v>
      </c>
      <c r="FQ66" s="182">
        <v>43551</v>
      </c>
      <c r="FR66" s="183" t="s">
        <v>1404</v>
      </c>
      <c r="FS66" s="177" t="s">
        <v>14</v>
      </c>
      <c r="FT66" s="177" t="s">
        <v>14</v>
      </c>
      <c r="FU66" s="177" t="s">
        <v>14</v>
      </c>
      <c r="FV66" s="177" t="s">
        <v>14</v>
      </c>
      <c r="FW66" s="177" t="s">
        <v>14</v>
      </c>
      <c r="FX66" s="177" t="s">
        <v>14</v>
      </c>
      <c r="FY66" s="174">
        <v>43784</v>
      </c>
      <c r="FZ66" s="184" t="s">
        <v>4530</v>
      </c>
      <c r="GA66" s="184">
        <v>1</v>
      </c>
      <c r="GB66" s="184" t="s">
        <v>3571</v>
      </c>
      <c r="GC66" s="184" t="s">
        <v>21</v>
      </c>
      <c r="GD66" s="184">
        <v>2</v>
      </c>
      <c r="GE66" s="184" t="s">
        <v>14</v>
      </c>
      <c r="GF66" s="184" t="s">
        <v>14</v>
      </c>
      <c r="GG66" s="185">
        <v>44358</v>
      </c>
      <c r="GH66" s="183" t="s">
        <v>4536</v>
      </c>
      <c r="GI66" s="177">
        <v>3</v>
      </c>
      <c r="GJ66" s="177" t="s">
        <v>3571</v>
      </c>
      <c r="GK66" s="177" t="s">
        <v>21</v>
      </c>
      <c r="GL66" s="177">
        <v>2</v>
      </c>
      <c r="GM66" s="177" t="s">
        <v>14</v>
      </c>
      <c r="GN66" s="177" t="s">
        <v>14</v>
      </c>
      <c r="GO66" s="174">
        <v>44358</v>
      </c>
      <c r="GP66" s="184" t="s">
        <v>4531</v>
      </c>
      <c r="GQ66" s="184">
        <v>2</v>
      </c>
      <c r="GR66" s="184" t="s">
        <v>3571</v>
      </c>
      <c r="GS66" s="184" t="s">
        <v>21</v>
      </c>
      <c r="GT66" s="184">
        <v>2</v>
      </c>
      <c r="GU66" s="184" t="s">
        <v>14</v>
      </c>
      <c r="GV66" s="184" t="s">
        <v>14</v>
      </c>
      <c r="GW66" s="185">
        <v>44358</v>
      </c>
      <c r="GX66" s="183" t="s">
        <v>4537</v>
      </c>
      <c r="GY66" s="177">
        <v>0</v>
      </c>
      <c r="GZ66" s="177" t="s">
        <v>3571</v>
      </c>
      <c r="HA66" s="177" t="s">
        <v>21</v>
      </c>
      <c r="HB66" s="177">
        <v>2</v>
      </c>
      <c r="HC66" s="177" t="s">
        <v>14</v>
      </c>
      <c r="HD66" s="177" t="s">
        <v>14</v>
      </c>
      <c r="HE66" s="174">
        <v>44358</v>
      </c>
      <c r="HF66" s="184" t="s">
        <v>4529</v>
      </c>
      <c r="HG66" s="184">
        <v>2</v>
      </c>
      <c r="HH66" s="184" t="s">
        <v>3571</v>
      </c>
      <c r="HI66" s="184" t="s">
        <v>21</v>
      </c>
      <c r="HJ66" s="184">
        <v>2</v>
      </c>
      <c r="HK66" s="184" t="s">
        <v>14</v>
      </c>
      <c r="HL66" s="184" t="s">
        <v>14</v>
      </c>
      <c r="HM66" s="185">
        <v>44358</v>
      </c>
      <c r="HN66" s="183" t="s">
        <v>4535</v>
      </c>
      <c r="HO66" s="177">
        <v>2</v>
      </c>
      <c r="HP66" s="177" t="s">
        <v>3571</v>
      </c>
      <c r="HQ66" s="177" t="s">
        <v>21</v>
      </c>
      <c r="HR66" s="177">
        <v>2</v>
      </c>
      <c r="HS66" s="177" t="s">
        <v>14</v>
      </c>
      <c r="HT66" s="177" t="s">
        <v>14</v>
      </c>
      <c r="HU66" s="174">
        <v>44358</v>
      </c>
      <c r="HV66" s="184" t="s">
        <v>4532</v>
      </c>
      <c r="HW66" s="184">
        <v>3</v>
      </c>
      <c r="HX66" s="184" t="s">
        <v>3571</v>
      </c>
      <c r="HY66" s="184" t="s">
        <v>21</v>
      </c>
      <c r="HZ66" s="184">
        <v>2</v>
      </c>
      <c r="IA66" s="184" t="s">
        <v>14</v>
      </c>
      <c r="IB66" s="184" t="s">
        <v>14</v>
      </c>
      <c r="IC66" s="185">
        <v>44358</v>
      </c>
      <c r="ID66" s="183" t="s">
        <v>4534</v>
      </c>
      <c r="IE66" s="177">
        <v>1</v>
      </c>
      <c r="IF66" s="177" t="s">
        <v>3571</v>
      </c>
      <c r="IG66" s="177" t="s">
        <v>21</v>
      </c>
      <c r="IH66" s="177">
        <v>2</v>
      </c>
      <c r="II66" s="177" t="s">
        <v>14</v>
      </c>
      <c r="IJ66" s="177" t="s">
        <v>14</v>
      </c>
      <c r="IK66" s="174">
        <v>44358</v>
      </c>
      <c r="IL66" s="184" t="s">
        <v>4533</v>
      </c>
      <c r="IM66" s="184">
        <v>2</v>
      </c>
      <c r="IN66" s="184" t="s">
        <v>3571</v>
      </c>
      <c r="IO66" s="184" t="s">
        <v>21</v>
      </c>
      <c r="IP66" s="184">
        <v>2</v>
      </c>
      <c r="IQ66" s="184" t="s">
        <v>14</v>
      </c>
      <c r="IR66" s="184" t="s">
        <v>14</v>
      </c>
      <c r="IS66" s="185">
        <v>44358</v>
      </c>
    </row>
    <row r="67" spans="1:253" s="179" customFormat="1" ht="12.75" customHeight="1" x14ac:dyDescent="0.25">
      <c r="A67" s="179" t="s">
        <v>513</v>
      </c>
      <c r="B67" s="179" t="s">
        <v>7471</v>
      </c>
      <c r="C67" s="179" t="s">
        <v>514</v>
      </c>
      <c r="D67" s="179" t="s">
        <v>515</v>
      </c>
      <c r="E67" s="179" t="s">
        <v>7091</v>
      </c>
      <c r="F67" s="179" t="s">
        <v>5490</v>
      </c>
      <c r="G67" s="172">
        <v>4164000</v>
      </c>
      <c r="H67" s="173" t="s">
        <v>5487</v>
      </c>
      <c r="I67" s="173" t="s">
        <v>21</v>
      </c>
      <c r="J67" s="173">
        <v>2</v>
      </c>
      <c r="K67" s="173" t="s">
        <v>5489</v>
      </c>
      <c r="L67" s="173" t="s">
        <v>5488</v>
      </c>
      <c r="M67" s="174">
        <v>44419</v>
      </c>
      <c r="N67" s="183" t="s">
        <v>521</v>
      </c>
      <c r="O67" s="175">
        <v>75</v>
      </c>
      <c r="P67" s="175" t="s">
        <v>519</v>
      </c>
      <c r="Q67" s="175" t="s">
        <v>21</v>
      </c>
      <c r="R67" s="175">
        <v>2</v>
      </c>
      <c r="S67" s="175" t="s">
        <v>520</v>
      </c>
      <c r="T67" s="175">
        <v>0</v>
      </c>
      <c r="U67" s="176">
        <v>43510</v>
      </c>
      <c r="V67" s="183" t="s">
        <v>5494</v>
      </c>
      <c r="W67" s="173">
        <v>95000</v>
      </c>
      <c r="X67" s="173" t="s">
        <v>5491</v>
      </c>
      <c r="Y67" s="173" t="s">
        <v>21</v>
      </c>
      <c r="Z67" s="173">
        <v>2</v>
      </c>
      <c r="AA67" s="173" t="s">
        <v>5493</v>
      </c>
      <c r="AB67" s="173" t="s">
        <v>5492</v>
      </c>
      <c r="AC67" s="174">
        <v>44419</v>
      </c>
      <c r="AD67" s="183" t="s">
        <v>5498</v>
      </c>
      <c r="AE67" s="181">
        <v>85000</v>
      </c>
      <c r="AF67" s="181" t="s">
        <v>5495</v>
      </c>
      <c r="AG67" s="181" t="s">
        <v>21</v>
      </c>
      <c r="AH67" s="181">
        <v>2</v>
      </c>
      <c r="AI67" s="181" t="s">
        <v>5497</v>
      </c>
      <c r="AJ67" s="181" t="s">
        <v>5496</v>
      </c>
      <c r="AK67" s="182">
        <v>44419</v>
      </c>
      <c r="AL67" s="183" t="s">
        <v>5499</v>
      </c>
      <c r="AM67" s="173">
        <v>85000</v>
      </c>
      <c r="AN67" s="173" t="s">
        <v>5495</v>
      </c>
      <c r="AO67" s="173" t="s">
        <v>21</v>
      </c>
      <c r="AP67" s="173">
        <v>2</v>
      </c>
      <c r="AQ67" s="173" t="s">
        <v>5497</v>
      </c>
      <c r="AR67" s="173" t="s">
        <v>5496</v>
      </c>
      <c r="AS67" s="174">
        <v>44419</v>
      </c>
      <c r="AT67" s="184" t="s">
        <v>1195</v>
      </c>
      <c r="AU67" s="181">
        <v>0</v>
      </c>
      <c r="AV67" s="181">
        <v>0</v>
      </c>
      <c r="AW67" s="181" t="s">
        <v>41</v>
      </c>
      <c r="AX67" s="181">
        <v>1</v>
      </c>
      <c r="AY67" s="181">
        <v>0</v>
      </c>
      <c r="AZ67" s="181" t="s">
        <v>14</v>
      </c>
      <c r="BA67" s="182">
        <v>43644</v>
      </c>
      <c r="BB67" s="183" t="s">
        <v>518</v>
      </c>
      <c r="BC67" s="173" t="s">
        <v>14</v>
      </c>
      <c r="BD67" s="173">
        <v>0</v>
      </c>
      <c r="BE67" s="173" t="s">
        <v>21</v>
      </c>
      <c r="BF67" s="173">
        <v>2</v>
      </c>
      <c r="BG67" s="173">
        <v>0</v>
      </c>
      <c r="BH67" s="173">
        <v>0</v>
      </c>
      <c r="BI67" s="174">
        <v>43510</v>
      </c>
      <c r="BJ67" s="184" t="s">
        <v>5506</v>
      </c>
      <c r="BK67" s="184">
        <v>0</v>
      </c>
      <c r="BL67" s="184" t="s">
        <v>5376</v>
      </c>
      <c r="BM67" s="184" t="s">
        <v>21</v>
      </c>
      <c r="BN67" s="184">
        <v>2</v>
      </c>
      <c r="BO67" s="184" t="s">
        <v>5505</v>
      </c>
      <c r="BP67" s="181" t="s">
        <v>5504</v>
      </c>
      <c r="BQ67" s="185">
        <v>44419</v>
      </c>
      <c r="BR67" s="183" t="s">
        <v>1193</v>
      </c>
      <c r="BS67" s="177">
        <v>0</v>
      </c>
      <c r="BT67" s="177" t="s">
        <v>14</v>
      </c>
      <c r="BU67" s="177" t="s">
        <v>41</v>
      </c>
      <c r="BV67" s="177">
        <v>1</v>
      </c>
      <c r="BW67" s="177">
        <v>0</v>
      </c>
      <c r="BX67" s="177" t="s">
        <v>14</v>
      </c>
      <c r="BY67" s="174">
        <v>43644</v>
      </c>
      <c r="BZ67" s="184" t="s">
        <v>1194</v>
      </c>
      <c r="CA67" s="184">
        <v>0</v>
      </c>
      <c r="CB67" s="184" t="s">
        <v>14</v>
      </c>
      <c r="CC67" s="184" t="s">
        <v>41</v>
      </c>
      <c r="CD67" s="184">
        <v>1</v>
      </c>
      <c r="CE67" s="184">
        <v>0</v>
      </c>
      <c r="CF67" s="184" t="s">
        <v>14</v>
      </c>
      <c r="CG67" s="185">
        <v>43644</v>
      </c>
      <c r="CH67" s="183" t="s">
        <v>7842</v>
      </c>
      <c r="CI67" s="184" t="e">
        <v>#N/A</v>
      </c>
      <c r="CJ67" s="184" t="e">
        <v>#N/A</v>
      </c>
      <c r="CK67" s="184" t="e">
        <v>#N/A</v>
      </c>
      <c r="CL67" s="184" t="e">
        <v>#N/A</v>
      </c>
      <c r="CM67" s="184" t="e">
        <v>#N/A</v>
      </c>
      <c r="CN67" s="184" t="e">
        <v>#N/A</v>
      </c>
      <c r="CO67" s="186" t="e">
        <v>#N/A</v>
      </c>
      <c r="CP67" s="184" t="s">
        <v>517</v>
      </c>
      <c r="CQ67" s="177" t="s">
        <v>14</v>
      </c>
      <c r="CR67" s="177">
        <v>0</v>
      </c>
      <c r="CS67" s="177" t="s">
        <v>21</v>
      </c>
      <c r="CT67" s="177">
        <v>2</v>
      </c>
      <c r="CU67" s="177">
        <v>0</v>
      </c>
      <c r="CV67" s="177">
        <v>0</v>
      </c>
      <c r="CW67" s="174">
        <v>43510</v>
      </c>
      <c r="CX67" s="184" t="s">
        <v>5511</v>
      </c>
      <c r="CY67" s="181">
        <v>85000</v>
      </c>
      <c r="CZ67" s="181" t="s">
        <v>5491</v>
      </c>
      <c r="DA67" s="181" t="s">
        <v>21</v>
      </c>
      <c r="DB67" s="181">
        <v>2</v>
      </c>
      <c r="DC67" s="181" t="s">
        <v>5510</v>
      </c>
      <c r="DD67" s="181" t="s">
        <v>5509</v>
      </c>
      <c r="DE67" s="187">
        <v>44419</v>
      </c>
      <c r="DF67" s="183" t="s">
        <v>5513</v>
      </c>
      <c r="DG67" s="173">
        <v>11000</v>
      </c>
      <c r="DH67" s="177" t="s">
        <v>5491</v>
      </c>
      <c r="DI67" s="177" t="s">
        <v>21</v>
      </c>
      <c r="DJ67" s="177">
        <v>2</v>
      </c>
      <c r="DK67" s="177" t="s">
        <v>5510</v>
      </c>
      <c r="DL67" s="177" t="s">
        <v>5509</v>
      </c>
      <c r="DM67" s="174">
        <v>44419</v>
      </c>
      <c r="DN67" s="184" t="s">
        <v>5514</v>
      </c>
      <c r="DO67" s="181">
        <v>0</v>
      </c>
      <c r="DP67" s="184" t="s">
        <v>5491</v>
      </c>
      <c r="DQ67" s="184" t="s">
        <v>21</v>
      </c>
      <c r="DR67" s="184">
        <v>2</v>
      </c>
      <c r="DS67" s="184" t="s">
        <v>5510</v>
      </c>
      <c r="DT67" s="184" t="s">
        <v>5509</v>
      </c>
      <c r="DU67" s="185">
        <v>44419</v>
      </c>
      <c r="DV67" s="183" t="s">
        <v>5512</v>
      </c>
      <c r="DW67" s="173">
        <v>85000</v>
      </c>
      <c r="DX67" s="177" t="s">
        <v>5491</v>
      </c>
      <c r="DY67" s="177" t="s">
        <v>21</v>
      </c>
      <c r="DZ67" s="177">
        <v>2</v>
      </c>
      <c r="EA67" s="177" t="s">
        <v>5510</v>
      </c>
      <c r="EB67" s="177" t="s">
        <v>5509</v>
      </c>
      <c r="EC67" s="174">
        <v>44419</v>
      </c>
      <c r="ED67" s="184" t="s">
        <v>5515</v>
      </c>
      <c r="EE67" s="181">
        <v>0</v>
      </c>
      <c r="EF67" s="184" t="s">
        <v>5491</v>
      </c>
      <c r="EG67" s="184" t="s">
        <v>21</v>
      </c>
      <c r="EH67" s="184">
        <v>2</v>
      </c>
      <c r="EI67" s="184" t="s">
        <v>5510</v>
      </c>
      <c r="EJ67" s="184" t="s">
        <v>5509</v>
      </c>
      <c r="EK67" s="185">
        <v>44419</v>
      </c>
      <c r="EL67" s="183" t="s">
        <v>5516</v>
      </c>
      <c r="EM67" s="173">
        <v>0</v>
      </c>
      <c r="EN67" s="177" t="s">
        <v>5491</v>
      </c>
      <c r="EO67" s="177" t="s">
        <v>21</v>
      </c>
      <c r="EP67" s="177">
        <v>2</v>
      </c>
      <c r="EQ67" s="177" t="s">
        <v>5510</v>
      </c>
      <c r="ER67" s="177" t="s">
        <v>5509</v>
      </c>
      <c r="ES67" s="174">
        <v>44419</v>
      </c>
      <c r="ET67" s="184" t="s">
        <v>5503</v>
      </c>
      <c r="EU67" s="184">
        <v>3</v>
      </c>
      <c r="EV67" s="184" t="s">
        <v>5500</v>
      </c>
      <c r="EW67" s="184" t="s">
        <v>21</v>
      </c>
      <c r="EX67" s="184">
        <v>2</v>
      </c>
      <c r="EY67" s="184" t="s">
        <v>5502</v>
      </c>
      <c r="EZ67" s="184" t="s">
        <v>5501</v>
      </c>
      <c r="FA67" s="185">
        <v>44419</v>
      </c>
      <c r="FB67" s="183" t="s">
        <v>516</v>
      </c>
      <c r="FC67" s="177">
        <v>2</v>
      </c>
      <c r="FD67" s="177">
        <v>0</v>
      </c>
      <c r="FE67" s="177" t="s">
        <v>21</v>
      </c>
      <c r="FF67" s="177">
        <v>2</v>
      </c>
      <c r="FG67" s="177" t="s">
        <v>472</v>
      </c>
      <c r="FH67" s="177">
        <v>0</v>
      </c>
      <c r="FI67" s="174">
        <v>43510</v>
      </c>
      <c r="FJ67" s="183" t="s">
        <v>522</v>
      </c>
      <c r="FK67" s="184" t="s">
        <v>14</v>
      </c>
      <c r="FL67" s="184">
        <v>0</v>
      </c>
      <c r="FM67" s="184" t="s">
        <v>21</v>
      </c>
      <c r="FN67" s="184">
        <v>2</v>
      </c>
      <c r="FO67" s="184">
        <v>0</v>
      </c>
      <c r="FP67" s="181">
        <v>0</v>
      </c>
      <c r="FQ67" s="182">
        <v>43510</v>
      </c>
      <c r="FR67" s="183" t="s">
        <v>523</v>
      </c>
      <c r="FS67" s="177" t="s">
        <v>14</v>
      </c>
      <c r="FT67" s="177">
        <v>0</v>
      </c>
      <c r="FU67" s="177" t="s">
        <v>21</v>
      </c>
      <c r="FV67" s="177">
        <v>2</v>
      </c>
      <c r="FW67" s="177">
        <v>0</v>
      </c>
      <c r="FX67" s="177">
        <v>0</v>
      </c>
      <c r="FY67" s="174">
        <v>43510</v>
      </c>
      <c r="FZ67" s="184" t="s">
        <v>4235</v>
      </c>
      <c r="GA67" s="184">
        <v>2</v>
      </c>
      <c r="GB67" s="184" t="s">
        <v>3571</v>
      </c>
      <c r="GC67" s="184" t="s">
        <v>21</v>
      </c>
      <c r="GD67" s="184">
        <v>2</v>
      </c>
      <c r="GE67" s="184" t="s">
        <v>14</v>
      </c>
      <c r="GF67" s="184" t="s">
        <v>14</v>
      </c>
      <c r="GG67" s="185">
        <v>44356</v>
      </c>
      <c r="GH67" s="183" t="s">
        <v>4241</v>
      </c>
      <c r="GI67" s="177">
        <v>0</v>
      </c>
      <c r="GJ67" s="177" t="s">
        <v>3571</v>
      </c>
      <c r="GK67" s="177" t="s">
        <v>21</v>
      </c>
      <c r="GL67" s="177">
        <v>2</v>
      </c>
      <c r="GM67" s="177" t="s">
        <v>14</v>
      </c>
      <c r="GN67" s="177" t="s">
        <v>14</v>
      </c>
      <c r="GO67" s="174">
        <v>44356</v>
      </c>
      <c r="GP67" s="184" t="s">
        <v>4236</v>
      </c>
      <c r="GQ67" s="184">
        <v>0</v>
      </c>
      <c r="GR67" s="184" t="s">
        <v>3571</v>
      </c>
      <c r="GS67" s="184" t="s">
        <v>21</v>
      </c>
      <c r="GT67" s="184">
        <v>2</v>
      </c>
      <c r="GU67" s="184" t="s">
        <v>14</v>
      </c>
      <c r="GV67" s="184" t="s">
        <v>14</v>
      </c>
      <c r="GW67" s="185">
        <v>44356</v>
      </c>
      <c r="GX67" s="183" t="s">
        <v>4242</v>
      </c>
      <c r="GY67" s="177">
        <v>0</v>
      </c>
      <c r="GZ67" s="177" t="s">
        <v>3571</v>
      </c>
      <c r="HA67" s="177" t="s">
        <v>21</v>
      </c>
      <c r="HB67" s="177">
        <v>2</v>
      </c>
      <c r="HC67" s="177" t="s">
        <v>14</v>
      </c>
      <c r="HD67" s="177" t="s">
        <v>14</v>
      </c>
      <c r="HE67" s="174">
        <v>44356</v>
      </c>
      <c r="HF67" s="184" t="s">
        <v>4234</v>
      </c>
      <c r="HG67" s="184">
        <v>0</v>
      </c>
      <c r="HH67" s="184" t="s">
        <v>3571</v>
      </c>
      <c r="HI67" s="184" t="s">
        <v>21</v>
      </c>
      <c r="HJ67" s="184">
        <v>2</v>
      </c>
      <c r="HK67" s="184" t="s">
        <v>14</v>
      </c>
      <c r="HL67" s="184" t="s">
        <v>14</v>
      </c>
      <c r="HM67" s="185">
        <v>44356</v>
      </c>
      <c r="HN67" s="183" t="s">
        <v>4240</v>
      </c>
      <c r="HO67" s="177">
        <v>0</v>
      </c>
      <c r="HP67" s="177" t="s">
        <v>3571</v>
      </c>
      <c r="HQ67" s="177" t="s">
        <v>21</v>
      </c>
      <c r="HR67" s="177">
        <v>2</v>
      </c>
      <c r="HS67" s="177" t="s">
        <v>14</v>
      </c>
      <c r="HT67" s="177" t="s">
        <v>14</v>
      </c>
      <c r="HU67" s="174">
        <v>44356</v>
      </c>
      <c r="HV67" s="184" t="s">
        <v>4237</v>
      </c>
      <c r="HW67" s="184">
        <v>0</v>
      </c>
      <c r="HX67" s="184" t="s">
        <v>3571</v>
      </c>
      <c r="HY67" s="184" t="s">
        <v>21</v>
      </c>
      <c r="HZ67" s="184">
        <v>2</v>
      </c>
      <c r="IA67" s="184" t="s">
        <v>14</v>
      </c>
      <c r="IB67" s="184" t="s">
        <v>14</v>
      </c>
      <c r="IC67" s="185">
        <v>44356</v>
      </c>
      <c r="ID67" s="183" t="s">
        <v>4239</v>
      </c>
      <c r="IE67" s="177">
        <v>1</v>
      </c>
      <c r="IF67" s="177" t="s">
        <v>3571</v>
      </c>
      <c r="IG67" s="177" t="s">
        <v>21</v>
      </c>
      <c r="IH67" s="177">
        <v>2</v>
      </c>
      <c r="II67" s="177" t="s">
        <v>14</v>
      </c>
      <c r="IJ67" s="177" t="s">
        <v>14</v>
      </c>
      <c r="IK67" s="174">
        <v>44356</v>
      </c>
      <c r="IL67" s="184" t="s">
        <v>4238</v>
      </c>
      <c r="IM67" s="184">
        <v>0</v>
      </c>
      <c r="IN67" s="184" t="s">
        <v>3571</v>
      </c>
      <c r="IO67" s="184" t="s">
        <v>21</v>
      </c>
      <c r="IP67" s="184">
        <v>2</v>
      </c>
      <c r="IQ67" s="184" t="s">
        <v>14</v>
      </c>
      <c r="IR67" s="184" t="s">
        <v>14</v>
      </c>
      <c r="IS67" s="185">
        <v>44356</v>
      </c>
    </row>
    <row r="68" spans="1:253" s="179" customFormat="1" ht="12.75" customHeight="1" x14ac:dyDescent="0.25">
      <c r="A68" s="179" t="s">
        <v>2096</v>
      </c>
      <c r="B68" s="179" t="s">
        <v>7499</v>
      </c>
      <c r="C68" s="179" t="s">
        <v>2097</v>
      </c>
      <c r="D68" s="179" t="s">
        <v>515</v>
      </c>
      <c r="E68" s="179" t="s">
        <v>7091</v>
      </c>
      <c r="F68" s="179" t="s">
        <v>5517</v>
      </c>
      <c r="G68" s="172">
        <v>4164000</v>
      </c>
      <c r="H68" s="173" t="s">
        <v>5487</v>
      </c>
      <c r="I68" s="173" t="s">
        <v>21</v>
      </c>
      <c r="J68" s="173">
        <v>2</v>
      </c>
      <c r="K68" s="173" t="s">
        <v>5489</v>
      </c>
      <c r="L68" s="173" t="s">
        <v>5488</v>
      </c>
      <c r="M68" s="174">
        <v>44419</v>
      </c>
      <c r="N68" s="183" t="s">
        <v>2121</v>
      </c>
      <c r="O68" s="175">
        <v>1030700</v>
      </c>
      <c r="P68" s="175" t="s">
        <v>1901</v>
      </c>
      <c r="Q68" s="175" t="s">
        <v>21</v>
      </c>
      <c r="R68" s="175">
        <v>2</v>
      </c>
      <c r="S68" s="175" t="s">
        <v>2120</v>
      </c>
      <c r="T68" s="175" t="s">
        <v>2119</v>
      </c>
      <c r="U68" s="176">
        <v>44102</v>
      </c>
      <c r="V68" s="183" t="s">
        <v>5518</v>
      </c>
      <c r="W68" s="173">
        <v>4164000</v>
      </c>
      <c r="X68" s="173" t="s">
        <v>5487</v>
      </c>
      <c r="Y68" s="173" t="s">
        <v>21</v>
      </c>
      <c r="Z68" s="173">
        <v>2</v>
      </c>
      <c r="AA68" s="173" t="s">
        <v>5489</v>
      </c>
      <c r="AB68" s="173" t="s">
        <v>5488</v>
      </c>
      <c r="AC68" s="174">
        <v>44419</v>
      </c>
      <c r="AD68" s="183" t="s">
        <v>5520</v>
      </c>
      <c r="AE68" s="181">
        <v>4532000</v>
      </c>
      <c r="AF68" s="181" t="s">
        <v>5487</v>
      </c>
      <c r="AG68" s="181" t="s">
        <v>21</v>
      </c>
      <c r="AH68" s="181">
        <v>2</v>
      </c>
      <c r="AI68" s="181" t="s">
        <v>5519</v>
      </c>
      <c r="AJ68" s="181" t="s">
        <v>5488</v>
      </c>
      <c r="AK68" s="182">
        <v>44419</v>
      </c>
      <c r="AL68" s="183" t="s">
        <v>2108</v>
      </c>
      <c r="AM68" s="173" t="s">
        <v>14</v>
      </c>
      <c r="AN68" s="173" t="s">
        <v>2105</v>
      </c>
      <c r="AO68" s="173" t="s">
        <v>14</v>
      </c>
      <c r="AP68" s="173" t="s">
        <v>14</v>
      </c>
      <c r="AQ68" s="173" t="s">
        <v>2107</v>
      </c>
      <c r="AR68" s="173" t="s">
        <v>2106</v>
      </c>
      <c r="AS68" s="174">
        <v>44069</v>
      </c>
      <c r="AT68" s="184" t="s">
        <v>2104</v>
      </c>
      <c r="AU68" s="181" t="s">
        <v>14</v>
      </c>
      <c r="AV68" s="181" t="s">
        <v>14</v>
      </c>
      <c r="AW68" s="181" t="s">
        <v>14</v>
      </c>
      <c r="AX68" s="181" t="s">
        <v>14</v>
      </c>
      <c r="AY68" s="181" t="s">
        <v>14</v>
      </c>
      <c r="AZ68" s="181" t="s">
        <v>14</v>
      </c>
      <c r="BA68" s="182">
        <v>44069</v>
      </c>
      <c r="BB68" s="183" t="s">
        <v>2103</v>
      </c>
      <c r="BC68" s="173" t="s">
        <v>14</v>
      </c>
      <c r="BD68" s="173" t="s">
        <v>14</v>
      </c>
      <c r="BE68" s="173" t="s">
        <v>14</v>
      </c>
      <c r="BF68" s="173" t="s">
        <v>14</v>
      </c>
      <c r="BG68" s="173" t="s">
        <v>14</v>
      </c>
      <c r="BH68" s="173" t="s">
        <v>14</v>
      </c>
      <c r="BI68" s="174">
        <v>44069</v>
      </c>
      <c r="BJ68" s="184" t="s">
        <v>5508</v>
      </c>
      <c r="BK68" s="184">
        <v>0</v>
      </c>
      <c r="BL68" s="184" t="s">
        <v>5376</v>
      </c>
      <c r="BM68" s="184" t="s">
        <v>21</v>
      </c>
      <c r="BN68" s="184">
        <v>2</v>
      </c>
      <c r="BO68" s="184" t="s">
        <v>5505</v>
      </c>
      <c r="BP68" s="181" t="s">
        <v>5504</v>
      </c>
      <c r="BQ68" s="185">
        <v>44419</v>
      </c>
      <c r="BR68" s="183" t="s">
        <v>2098</v>
      </c>
      <c r="BS68" s="177" t="s">
        <v>14</v>
      </c>
      <c r="BT68" s="177" t="s">
        <v>14</v>
      </c>
      <c r="BU68" s="177" t="s">
        <v>14</v>
      </c>
      <c r="BV68" s="177" t="s">
        <v>14</v>
      </c>
      <c r="BW68" s="177" t="s">
        <v>14</v>
      </c>
      <c r="BX68" s="177" t="s">
        <v>14</v>
      </c>
      <c r="BY68" s="174">
        <v>44069</v>
      </c>
      <c r="BZ68" s="184" t="s">
        <v>2099</v>
      </c>
      <c r="CA68" s="184" t="s">
        <v>14</v>
      </c>
      <c r="CB68" s="184" t="s">
        <v>14</v>
      </c>
      <c r="CC68" s="184" t="s">
        <v>14</v>
      </c>
      <c r="CD68" s="184" t="s">
        <v>14</v>
      </c>
      <c r="CE68" s="184" t="s">
        <v>14</v>
      </c>
      <c r="CF68" s="184" t="s">
        <v>14</v>
      </c>
      <c r="CG68" s="185">
        <v>44069</v>
      </c>
      <c r="CH68" s="183" t="s">
        <v>7843</v>
      </c>
      <c r="CI68" s="184" t="e">
        <v>#N/A</v>
      </c>
      <c r="CJ68" s="184" t="e">
        <v>#N/A</v>
      </c>
      <c r="CK68" s="184" t="e">
        <v>#N/A</v>
      </c>
      <c r="CL68" s="184" t="e">
        <v>#N/A</v>
      </c>
      <c r="CM68" s="184" t="e">
        <v>#N/A</v>
      </c>
      <c r="CN68" s="184" t="e">
        <v>#N/A</v>
      </c>
      <c r="CO68" s="186" t="e">
        <v>#N/A</v>
      </c>
      <c r="CP68" s="184" t="s">
        <v>2102</v>
      </c>
      <c r="CQ68" s="177" t="s">
        <v>14</v>
      </c>
      <c r="CR68" s="177" t="s">
        <v>14</v>
      </c>
      <c r="CS68" s="177" t="s">
        <v>14</v>
      </c>
      <c r="CT68" s="177" t="s">
        <v>14</v>
      </c>
      <c r="CU68" s="177" t="s">
        <v>14</v>
      </c>
      <c r="CV68" s="177" t="s">
        <v>14</v>
      </c>
      <c r="CW68" s="174">
        <v>44069</v>
      </c>
      <c r="CX68" s="184" t="s">
        <v>5521</v>
      </c>
      <c r="CY68" s="181">
        <v>476000</v>
      </c>
      <c r="CZ68" s="181" t="s">
        <v>5487</v>
      </c>
      <c r="DA68" s="181" t="s">
        <v>21</v>
      </c>
      <c r="DB68" s="181">
        <v>2</v>
      </c>
      <c r="DC68" s="181" t="s">
        <v>3086</v>
      </c>
      <c r="DD68" s="181" t="s">
        <v>5488</v>
      </c>
      <c r="DE68" s="187">
        <v>44419</v>
      </c>
      <c r="DF68" s="183" t="s">
        <v>5555</v>
      </c>
      <c r="DG68" s="173">
        <v>2632000</v>
      </c>
      <c r="DH68" s="177" t="s">
        <v>5487</v>
      </c>
      <c r="DI68" s="177" t="s">
        <v>21</v>
      </c>
      <c r="DJ68" s="177">
        <v>2</v>
      </c>
      <c r="DK68" s="177" t="s">
        <v>3086</v>
      </c>
      <c r="DL68" s="177" t="s">
        <v>5488</v>
      </c>
      <c r="DM68" s="174">
        <v>44419</v>
      </c>
      <c r="DN68" s="184" t="s">
        <v>5556</v>
      </c>
      <c r="DO68" s="181">
        <v>1036000</v>
      </c>
      <c r="DP68" s="184" t="s">
        <v>5487</v>
      </c>
      <c r="DQ68" s="184" t="s">
        <v>21</v>
      </c>
      <c r="DR68" s="184">
        <v>2</v>
      </c>
      <c r="DS68" s="184" t="s">
        <v>3086</v>
      </c>
      <c r="DT68" s="184" t="s">
        <v>5488</v>
      </c>
      <c r="DU68" s="185">
        <v>44419</v>
      </c>
      <c r="DV68" s="183" t="s">
        <v>5557</v>
      </c>
      <c r="DW68" s="173">
        <v>476000</v>
      </c>
      <c r="DX68" s="177" t="s">
        <v>5487</v>
      </c>
      <c r="DY68" s="177" t="s">
        <v>21</v>
      </c>
      <c r="DZ68" s="177">
        <v>2</v>
      </c>
      <c r="EA68" s="177" t="s">
        <v>3086</v>
      </c>
      <c r="EB68" s="177" t="s">
        <v>5488</v>
      </c>
      <c r="EC68" s="174">
        <v>44419</v>
      </c>
      <c r="ED68" s="184" t="s">
        <v>5558</v>
      </c>
      <c r="EE68" s="181">
        <v>0</v>
      </c>
      <c r="EF68" s="184" t="s">
        <v>5487</v>
      </c>
      <c r="EG68" s="184" t="s">
        <v>21</v>
      </c>
      <c r="EH68" s="184">
        <v>2</v>
      </c>
      <c r="EI68" s="184" t="s">
        <v>3086</v>
      </c>
      <c r="EJ68" s="184" t="s">
        <v>5488</v>
      </c>
      <c r="EK68" s="185">
        <v>44419</v>
      </c>
      <c r="EL68" s="183" t="s">
        <v>3087</v>
      </c>
      <c r="EM68" s="173">
        <v>0</v>
      </c>
      <c r="EN68" s="177" t="s">
        <v>3084</v>
      </c>
      <c r="EO68" s="177" t="s">
        <v>21</v>
      </c>
      <c r="EP68" s="177">
        <v>2</v>
      </c>
      <c r="EQ68" s="177" t="s">
        <v>3086</v>
      </c>
      <c r="ER68" s="177" t="s">
        <v>3085</v>
      </c>
      <c r="ES68" s="174">
        <v>44238</v>
      </c>
      <c r="ET68" s="184" t="s">
        <v>5507</v>
      </c>
      <c r="EU68" s="184">
        <v>3</v>
      </c>
      <c r="EV68" s="184" t="s">
        <v>5500</v>
      </c>
      <c r="EW68" s="184" t="s">
        <v>21</v>
      </c>
      <c r="EX68" s="184">
        <v>2</v>
      </c>
      <c r="EY68" s="184" t="s">
        <v>5502</v>
      </c>
      <c r="EZ68" s="184" t="s">
        <v>5501</v>
      </c>
      <c r="FA68" s="185">
        <v>44419</v>
      </c>
      <c r="FB68" s="183" t="s">
        <v>2101</v>
      </c>
      <c r="FC68" s="177">
        <v>3</v>
      </c>
      <c r="FD68" s="177" t="s">
        <v>14</v>
      </c>
      <c r="FE68" s="177" t="s">
        <v>14</v>
      </c>
      <c r="FF68" s="177" t="s">
        <v>14</v>
      </c>
      <c r="FG68" s="177" t="s">
        <v>2100</v>
      </c>
      <c r="FH68" s="177" t="s">
        <v>14</v>
      </c>
      <c r="FI68" s="174">
        <v>44069</v>
      </c>
      <c r="FJ68" s="183" t="s">
        <v>2109</v>
      </c>
      <c r="FK68" s="184" t="s">
        <v>14</v>
      </c>
      <c r="FL68" s="184" t="s">
        <v>14</v>
      </c>
      <c r="FM68" s="184" t="s">
        <v>14</v>
      </c>
      <c r="FN68" s="184" t="s">
        <v>14</v>
      </c>
      <c r="FO68" s="184" t="s">
        <v>14</v>
      </c>
      <c r="FP68" s="181" t="s">
        <v>14</v>
      </c>
      <c r="FQ68" s="182">
        <v>44069</v>
      </c>
      <c r="FR68" s="183" t="s">
        <v>2110</v>
      </c>
      <c r="FS68" s="177" t="s">
        <v>14</v>
      </c>
      <c r="FT68" s="177" t="s">
        <v>14</v>
      </c>
      <c r="FU68" s="177" t="s">
        <v>14</v>
      </c>
      <c r="FV68" s="177" t="s">
        <v>14</v>
      </c>
      <c r="FW68" s="177" t="s">
        <v>14</v>
      </c>
      <c r="FX68" s="177" t="s">
        <v>14</v>
      </c>
      <c r="FY68" s="174">
        <v>44069</v>
      </c>
      <c r="FZ68" s="184" t="s">
        <v>4244</v>
      </c>
      <c r="GA68" s="184">
        <v>2</v>
      </c>
      <c r="GB68" s="184" t="s">
        <v>3571</v>
      </c>
      <c r="GC68" s="184" t="s">
        <v>21</v>
      </c>
      <c r="GD68" s="184">
        <v>2</v>
      </c>
      <c r="GE68" s="184" t="s">
        <v>14</v>
      </c>
      <c r="GF68" s="184" t="s">
        <v>14</v>
      </c>
      <c r="GG68" s="185">
        <v>44356</v>
      </c>
      <c r="GH68" s="183" t="s">
        <v>4250</v>
      </c>
      <c r="GI68" s="177">
        <v>0</v>
      </c>
      <c r="GJ68" s="177" t="s">
        <v>3571</v>
      </c>
      <c r="GK68" s="177" t="s">
        <v>21</v>
      </c>
      <c r="GL68" s="177">
        <v>2</v>
      </c>
      <c r="GM68" s="177" t="s">
        <v>14</v>
      </c>
      <c r="GN68" s="177" t="s">
        <v>14</v>
      </c>
      <c r="GO68" s="174">
        <v>44356</v>
      </c>
      <c r="GP68" s="184" t="s">
        <v>4245</v>
      </c>
      <c r="GQ68" s="184">
        <v>0</v>
      </c>
      <c r="GR68" s="184" t="s">
        <v>3571</v>
      </c>
      <c r="GS68" s="184" t="s">
        <v>21</v>
      </c>
      <c r="GT68" s="184">
        <v>2</v>
      </c>
      <c r="GU68" s="184" t="s">
        <v>14</v>
      </c>
      <c r="GV68" s="184" t="s">
        <v>14</v>
      </c>
      <c r="GW68" s="185">
        <v>44356</v>
      </c>
      <c r="GX68" s="183" t="s">
        <v>4251</v>
      </c>
      <c r="GY68" s="177">
        <v>0</v>
      </c>
      <c r="GZ68" s="177" t="s">
        <v>3571</v>
      </c>
      <c r="HA68" s="177" t="s">
        <v>21</v>
      </c>
      <c r="HB68" s="177">
        <v>2</v>
      </c>
      <c r="HC68" s="177" t="s">
        <v>14</v>
      </c>
      <c r="HD68" s="177" t="s">
        <v>14</v>
      </c>
      <c r="HE68" s="174">
        <v>44356</v>
      </c>
      <c r="HF68" s="184" t="s">
        <v>4243</v>
      </c>
      <c r="HG68" s="184">
        <v>0</v>
      </c>
      <c r="HH68" s="184" t="s">
        <v>3571</v>
      </c>
      <c r="HI68" s="184" t="s">
        <v>21</v>
      </c>
      <c r="HJ68" s="184">
        <v>2</v>
      </c>
      <c r="HK68" s="184" t="s">
        <v>14</v>
      </c>
      <c r="HL68" s="184" t="s">
        <v>14</v>
      </c>
      <c r="HM68" s="185">
        <v>44356</v>
      </c>
      <c r="HN68" s="183" t="s">
        <v>4249</v>
      </c>
      <c r="HO68" s="177">
        <v>0</v>
      </c>
      <c r="HP68" s="177" t="s">
        <v>3571</v>
      </c>
      <c r="HQ68" s="177" t="s">
        <v>21</v>
      </c>
      <c r="HR68" s="177">
        <v>2</v>
      </c>
      <c r="HS68" s="177" t="s">
        <v>14</v>
      </c>
      <c r="HT68" s="177" t="s">
        <v>14</v>
      </c>
      <c r="HU68" s="174">
        <v>44356</v>
      </c>
      <c r="HV68" s="184" t="s">
        <v>4246</v>
      </c>
      <c r="HW68" s="184">
        <v>0</v>
      </c>
      <c r="HX68" s="184" t="s">
        <v>3571</v>
      </c>
      <c r="HY68" s="184" t="s">
        <v>21</v>
      </c>
      <c r="HZ68" s="184">
        <v>2</v>
      </c>
      <c r="IA68" s="184" t="s">
        <v>14</v>
      </c>
      <c r="IB68" s="184" t="s">
        <v>14</v>
      </c>
      <c r="IC68" s="185">
        <v>44356</v>
      </c>
      <c r="ID68" s="183" t="s">
        <v>4248</v>
      </c>
      <c r="IE68" s="177">
        <v>1</v>
      </c>
      <c r="IF68" s="177" t="s">
        <v>3571</v>
      </c>
      <c r="IG68" s="177" t="s">
        <v>21</v>
      </c>
      <c r="IH68" s="177">
        <v>2</v>
      </c>
      <c r="II68" s="177" t="s">
        <v>14</v>
      </c>
      <c r="IJ68" s="177" t="s">
        <v>14</v>
      </c>
      <c r="IK68" s="174">
        <v>44356</v>
      </c>
      <c r="IL68" s="184" t="s">
        <v>4247</v>
      </c>
      <c r="IM68" s="184">
        <v>0</v>
      </c>
      <c r="IN68" s="184" t="s">
        <v>3571</v>
      </c>
      <c r="IO68" s="184" t="s">
        <v>21</v>
      </c>
      <c r="IP68" s="184">
        <v>2</v>
      </c>
      <c r="IQ68" s="184" t="s">
        <v>14</v>
      </c>
      <c r="IR68" s="184" t="s">
        <v>14</v>
      </c>
      <c r="IS68" s="185">
        <v>44356</v>
      </c>
    </row>
    <row r="69" spans="1:253" s="179" customFormat="1" ht="12.75" customHeight="1" x14ac:dyDescent="0.25">
      <c r="A69" s="179" t="s">
        <v>640</v>
      </c>
      <c r="B69" s="179" t="s">
        <v>7458</v>
      </c>
      <c r="C69" s="179" t="s">
        <v>641</v>
      </c>
      <c r="D69" s="179" t="s">
        <v>642</v>
      </c>
      <c r="E69" s="179" t="s">
        <v>7094</v>
      </c>
      <c r="F69" s="179" t="s">
        <v>5797</v>
      </c>
      <c r="G69" s="172">
        <v>19129000</v>
      </c>
      <c r="H69" s="173" t="s">
        <v>5794</v>
      </c>
      <c r="I69" s="173" t="s">
        <v>21</v>
      </c>
      <c r="J69" s="173">
        <v>2</v>
      </c>
      <c r="K69" s="173" t="s">
        <v>5796</v>
      </c>
      <c r="L69" s="173" t="s">
        <v>5795</v>
      </c>
      <c r="M69" s="174">
        <v>44451</v>
      </c>
      <c r="N69" s="183" t="s">
        <v>5799</v>
      </c>
      <c r="O69" s="175">
        <v>94280</v>
      </c>
      <c r="P69" s="175" t="s">
        <v>5794</v>
      </c>
      <c r="Q69" s="175" t="s">
        <v>21</v>
      </c>
      <c r="R69" s="175">
        <v>2</v>
      </c>
      <c r="S69" s="175" t="s">
        <v>5665</v>
      </c>
      <c r="T69" s="175" t="s">
        <v>5798</v>
      </c>
      <c r="U69" s="176">
        <v>44451</v>
      </c>
      <c r="V69" s="183" t="s">
        <v>5801</v>
      </c>
      <c r="W69" s="173">
        <v>19129000</v>
      </c>
      <c r="X69" s="173" t="s">
        <v>5794</v>
      </c>
      <c r="Y69" s="173" t="s">
        <v>21</v>
      </c>
      <c r="Z69" s="173">
        <v>2</v>
      </c>
      <c r="AA69" s="173" t="s">
        <v>5800</v>
      </c>
      <c r="AB69" s="173" t="s">
        <v>5795</v>
      </c>
      <c r="AC69" s="174">
        <v>44451</v>
      </c>
      <c r="AD69" s="183" t="s">
        <v>5805</v>
      </c>
      <c r="AE69" s="181">
        <v>4667000</v>
      </c>
      <c r="AF69" s="181" t="s">
        <v>5802</v>
      </c>
      <c r="AG69" s="181" t="s">
        <v>41</v>
      </c>
      <c r="AH69" s="181">
        <v>1</v>
      </c>
      <c r="AI69" s="181" t="s">
        <v>5804</v>
      </c>
      <c r="AJ69" s="181" t="s">
        <v>5803</v>
      </c>
      <c r="AK69" s="182">
        <v>44451</v>
      </c>
      <c r="AL69" s="183" t="s">
        <v>1349</v>
      </c>
      <c r="AM69" s="173">
        <v>0</v>
      </c>
      <c r="AN69" s="173" t="s">
        <v>1346</v>
      </c>
      <c r="AO69" s="173" t="s">
        <v>21</v>
      </c>
      <c r="AP69" s="173">
        <v>2</v>
      </c>
      <c r="AQ69" s="173" t="s">
        <v>1348</v>
      </c>
      <c r="AR69" s="173" t="s">
        <v>1347</v>
      </c>
      <c r="AS69" s="174">
        <v>43706</v>
      </c>
      <c r="AT69" s="184" t="s">
        <v>1383</v>
      </c>
      <c r="AU69" s="181">
        <v>0</v>
      </c>
      <c r="AV69" s="181" t="s">
        <v>1381</v>
      </c>
      <c r="AW69" s="181" t="s">
        <v>41</v>
      </c>
      <c r="AX69" s="181">
        <v>1</v>
      </c>
      <c r="AY69" s="181" t="s">
        <v>1365</v>
      </c>
      <c r="AZ69" s="181" t="s">
        <v>1382</v>
      </c>
      <c r="BA69" s="182">
        <v>43763</v>
      </c>
      <c r="BB69" s="183" t="s">
        <v>1366</v>
      </c>
      <c r="BC69" s="173">
        <v>0</v>
      </c>
      <c r="BD69" s="173" t="s">
        <v>14</v>
      </c>
      <c r="BE69" s="173" t="s">
        <v>21</v>
      </c>
      <c r="BF69" s="173">
        <v>2</v>
      </c>
      <c r="BG69" s="173" t="s">
        <v>1365</v>
      </c>
      <c r="BH69" s="173" t="s">
        <v>14</v>
      </c>
      <c r="BI69" s="174">
        <v>43742</v>
      </c>
      <c r="BJ69" s="184" t="s">
        <v>5807</v>
      </c>
      <c r="BK69" s="184">
        <v>24</v>
      </c>
      <c r="BL69" s="184" t="s">
        <v>5736</v>
      </c>
      <c r="BM69" s="184" t="s">
        <v>21</v>
      </c>
      <c r="BN69" s="184">
        <v>2</v>
      </c>
      <c r="BO69" s="184" t="s">
        <v>5806</v>
      </c>
      <c r="BP69" s="181" t="s">
        <v>2112</v>
      </c>
      <c r="BQ69" s="185">
        <v>44451</v>
      </c>
      <c r="BR69" s="183" t="s">
        <v>1290</v>
      </c>
      <c r="BS69" s="177" t="s">
        <v>14</v>
      </c>
      <c r="BT69" s="177" t="s">
        <v>14</v>
      </c>
      <c r="BU69" s="177" t="s">
        <v>14</v>
      </c>
      <c r="BV69" s="177" t="s">
        <v>14</v>
      </c>
      <c r="BW69" s="177" t="s">
        <v>1289</v>
      </c>
      <c r="BX69" s="177" t="s">
        <v>14</v>
      </c>
      <c r="BY69" s="174">
        <v>43676</v>
      </c>
      <c r="BZ69" s="184" t="s">
        <v>1291</v>
      </c>
      <c r="CA69" s="184" t="s">
        <v>14</v>
      </c>
      <c r="CB69" s="184" t="s">
        <v>14</v>
      </c>
      <c r="CC69" s="184" t="s">
        <v>14</v>
      </c>
      <c r="CD69" s="184" t="s">
        <v>14</v>
      </c>
      <c r="CE69" s="184" t="s">
        <v>1289</v>
      </c>
      <c r="CF69" s="184" t="s">
        <v>14</v>
      </c>
      <c r="CG69" s="185">
        <v>43676</v>
      </c>
      <c r="CH69" s="183" t="s">
        <v>7844</v>
      </c>
      <c r="CI69" s="184" t="e">
        <v>#N/A</v>
      </c>
      <c r="CJ69" s="184" t="e">
        <v>#N/A</v>
      </c>
      <c r="CK69" s="184" t="e">
        <v>#N/A</v>
      </c>
      <c r="CL69" s="184" t="e">
        <v>#N/A</v>
      </c>
      <c r="CM69" s="184" t="e">
        <v>#N/A</v>
      </c>
      <c r="CN69" s="184" t="e">
        <v>#N/A</v>
      </c>
      <c r="CO69" s="186" t="e">
        <v>#N/A</v>
      </c>
      <c r="CP69" s="184" t="s">
        <v>1293</v>
      </c>
      <c r="CQ69" s="177" t="s">
        <v>14</v>
      </c>
      <c r="CR69" s="177" t="s">
        <v>14</v>
      </c>
      <c r="CS69" s="177" t="s">
        <v>14</v>
      </c>
      <c r="CT69" s="177" t="s">
        <v>14</v>
      </c>
      <c r="CU69" s="177" t="s">
        <v>1292</v>
      </c>
      <c r="CV69" s="177" t="s">
        <v>14</v>
      </c>
      <c r="CW69" s="174">
        <v>43676</v>
      </c>
      <c r="CX69" s="184" t="s">
        <v>5810</v>
      </c>
      <c r="CY69" s="181">
        <v>1064000</v>
      </c>
      <c r="CZ69" s="181" t="s">
        <v>5802</v>
      </c>
      <c r="DA69" s="181" t="s">
        <v>41</v>
      </c>
      <c r="DB69" s="181">
        <v>1</v>
      </c>
      <c r="DC69" s="181" t="s">
        <v>5815</v>
      </c>
      <c r="DD69" s="181" t="s">
        <v>5803</v>
      </c>
      <c r="DE69" s="187">
        <v>44451</v>
      </c>
      <c r="DF69" s="183" t="s">
        <v>5812</v>
      </c>
      <c r="DG69" s="173">
        <v>14462000</v>
      </c>
      <c r="DH69" s="177" t="s">
        <v>5802</v>
      </c>
      <c r="DI69" s="177" t="s">
        <v>41</v>
      </c>
      <c r="DJ69" s="177">
        <v>1</v>
      </c>
      <c r="DK69" s="177" t="s">
        <v>5811</v>
      </c>
      <c r="DL69" s="177" t="s">
        <v>5803</v>
      </c>
      <c r="DM69" s="174">
        <v>44451</v>
      </c>
      <c r="DN69" s="184" t="s">
        <v>5814</v>
      </c>
      <c r="DO69" s="181">
        <v>3603000</v>
      </c>
      <c r="DP69" s="184" t="s">
        <v>5802</v>
      </c>
      <c r="DQ69" s="184" t="s">
        <v>41</v>
      </c>
      <c r="DR69" s="184">
        <v>1</v>
      </c>
      <c r="DS69" s="184" t="s">
        <v>5813</v>
      </c>
      <c r="DT69" s="184" t="s">
        <v>5803</v>
      </c>
      <c r="DU69" s="185">
        <v>44451</v>
      </c>
      <c r="DV69" s="183" t="s">
        <v>5816</v>
      </c>
      <c r="DW69" s="173">
        <v>1064000</v>
      </c>
      <c r="DX69" s="177" t="s">
        <v>5802</v>
      </c>
      <c r="DY69" s="177" t="s">
        <v>41</v>
      </c>
      <c r="DZ69" s="177">
        <v>1</v>
      </c>
      <c r="EA69" s="177" t="s">
        <v>5815</v>
      </c>
      <c r="EB69" s="177" t="s">
        <v>5803</v>
      </c>
      <c r="EC69" s="174">
        <v>44451</v>
      </c>
      <c r="ED69" s="184" t="s">
        <v>5818</v>
      </c>
      <c r="EE69" s="181">
        <v>0</v>
      </c>
      <c r="EF69" s="184" t="s">
        <v>5802</v>
      </c>
      <c r="EG69" s="184" t="s">
        <v>41</v>
      </c>
      <c r="EH69" s="184">
        <v>1</v>
      </c>
      <c r="EI69" s="184" t="s">
        <v>5817</v>
      </c>
      <c r="EJ69" s="184" t="s">
        <v>5803</v>
      </c>
      <c r="EK69" s="185">
        <v>44451</v>
      </c>
      <c r="EL69" s="183" t="s">
        <v>5820</v>
      </c>
      <c r="EM69" s="173">
        <v>0</v>
      </c>
      <c r="EN69" s="177" t="s">
        <v>5802</v>
      </c>
      <c r="EO69" s="177" t="s">
        <v>41</v>
      </c>
      <c r="EP69" s="177">
        <v>1</v>
      </c>
      <c r="EQ69" s="177" t="s">
        <v>5819</v>
      </c>
      <c r="ER69" s="177" t="s">
        <v>5803</v>
      </c>
      <c r="ES69" s="174">
        <v>44451</v>
      </c>
      <c r="ET69" s="184" t="s">
        <v>5809</v>
      </c>
      <c r="EU69" s="184">
        <v>24</v>
      </c>
      <c r="EV69" s="184" t="s">
        <v>5736</v>
      </c>
      <c r="EW69" s="184" t="s">
        <v>21</v>
      </c>
      <c r="EX69" s="184">
        <v>2</v>
      </c>
      <c r="EY69" s="184" t="s">
        <v>5808</v>
      </c>
      <c r="EZ69" s="184" t="s">
        <v>2112</v>
      </c>
      <c r="FA69" s="185">
        <v>44451</v>
      </c>
      <c r="FB69" s="183" t="s">
        <v>5823</v>
      </c>
      <c r="FC69" s="177">
        <v>2</v>
      </c>
      <c r="FD69" s="177" t="s">
        <v>5132</v>
      </c>
      <c r="FE69" s="177" t="s">
        <v>41</v>
      </c>
      <c r="FF69" s="177">
        <v>1</v>
      </c>
      <c r="FG69" s="177" t="s">
        <v>5822</v>
      </c>
      <c r="FH69" s="177" t="s">
        <v>5821</v>
      </c>
      <c r="FI69" s="174">
        <v>44451</v>
      </c>
      <c r="FJ69" s="183" t="s">
        <v>643</v>
      </c>
      <c r="FK69" s="184" t="s">
        <v>14</v>
      </c>
      <c r="FL69" s="184">
        <v>0</v>
      </c>
      <c r="FM69" s="184" t="s">
        <v>21</v>
      </c>
      <c r="FN69" s="184">
        <v>2</v>
      </c>
      <c r="FO69" s="184">
        <v>0</v>
      </c>
      <c r="FP69" s="181">
        <v>0</v>
      </c>
      <c r="FQ69" s="182">
        <v>43511</v>
      </c>
      <c r="FR69" s="183" t="s">
        <v>644</v>
      </c>
      <c r="FS69" s="177" t="s">
        <v>14</v>
      </c>
      <c r="FT69" s="177">
        <v>0</v>
      </c>
      <c r="FU69" s="177" t="s">
        <v>21</v>
      </c>
      <c r="FV69" s="177">
        <v>2</v>
      </c>
      <c r="FW69" s="177">
        <v>0</v>
      </c>
      <c r="FX69" s="177">
        <v>0</v>
      </c>
      <c r="FY69" s="174">
        <v>43511</v>
      </c>
      <c r="FZ69" s="184" t="s">
        <v>3716</v>
      </c>
      <c r="GA69" s="184">
        <v>2</v>
      </c>
      <c r="GB69" s="184" t="s">
        <v>3571</v>
      </c>
      <c r="GC69" s="184" t="s">
        <v>21</v>
      </c>
      <c r="GD69" s="184">
        <v>2</v>
      </c>
      <c r="GE69" s="184" t="s">
        <v>14</v>
      </c>
      <c r="GF69" s="184" t="s">
        <v>14</v>
      </c>
      <c r="GG69" s="185">
        <v>44347</v>
      </c>
      <c r="GH69" s="183" t="s">
        <v>3722</v>
      </c>
      <c r="GI69" s="177">
        <v>0</v>
      </c>
      <c r="GJ69" s="177" t="s">
        <v>3571</v>
      </c>
      <c r="GK69" s="177" t="s">
        <v>21</v>
      </c>
      <c r="GL69" s="177">
        <v>2</v>
      </c>
      <c r="GM69" s="177" t="s">
        <v>14</v>
      </c>
      <c r="GN69" s="177" t="s">
        <v>14</v>
      </c>
      <c r="GO69" s="174">
        <v>44347</v>
      </c>
      <c r="GP69" s="184" t="s">
        <v>3717</v>
      </c>
      <c r="GQ69" s="184">
        <v>0</v>
      </c>
      <c r="GR69" s="184" t="s">
        <v>3571</v>
      </c>
      <c r="GS69" s="184" t="s">
        <v>21</v>
      </c>
      <c r="GT69" s="184">
        <v>2</v>
      </c>
      <c r="GU69" s="184" t="s">
        <v>14</v>
      </c>
      <c r="GV69" s="184" t="s">
        <v>14</v>
      </c>
      <c r="GW69" s="185">
        <v>44347</v>
      </c>
      <c r="GX69" s="183" t="s">
        <v>3723</v>
      </c>
      <c r="GY69" s="177">
        <v>0</v>
      </c>
      <c r="GZ69" s="177" t="s">
        <v>3571</v>
      </c>
      <c r="HA69" s="177" t="s">
        <v>21</v>
      </c>
      <c r="HB69" s="177">
        <v>2</v>
      </c>
      <c r="HC69" s="177" t="s">
        <v>14</v>
      </c>
      <c r="HD69" s="177" t="s">
        <v>14</v>
      </c>
      <c r="HE69" s="174">
        <v>44347</v>
      </c>
      <c r="HF69" s="184" t="s">
        <v>3715</v>
      </c>
      <c r="HG69" s="184">
        <v>2</v>
      </c>
      <c r="HH69" s="184" t="s">
        <v>3571</v>
      </c>
      <c r="HI69" s="184" t="s">
        <v>21</v>
      </c>
      <c r="HJ69" s="184">
        <v>2</v>
      </c>
      <c r="HK69" s="184" t="s">
        <v>14</v>
      </c>
      <c r="HL69" s="184" t="s">
        <v>14</v>
      </c>
      <c r="HM69" s="185">
        <v>44347</v>
      </c>
      <c r="HN69" s="183" t="s">
        <v>3721</v>
      </c>
      <c r="HO69" s="177">
        <v>2</v>
      </c>
      <c r="HP69" s="177" t="s">
        <v>3571</v>
      </c>
      <c r="HQ69" s="177" t="s">
        <v>21</v>
      </c>
      <c r="HR69" s="177">
        <v>2</v>
      </c>
      <c r="HS69" s="177" t="s">
        <v>14</v>
      </c>
      <c r="HT69" s="177" t="s">
        <v>14</v>
      </c>
      <c r="HU69" s="174">
        <v>44347</v>
      </c>
      <c r="HV69" s="184" t="s">
        <v>3718</v>
      </c>
      <c r="HW69" s="184">
        <v>0</v>
      </c>
      <c r="HX69" s="184" t="s">
        <v>3571</v>
      </c>
      <c r="HY69" s="184" t="s">
        <v>21</v>
      </c>
      <c r="HZ69" s="184">
        <v>2</v>
      </c>
      <c r="IA69" s="184" t="s">
        <v>14</v>
      </c>
      <c r="IB69" s="184" t="s">
        <v>14</v>
      </c>
      <c r="IC69" s="185">
        <v>44347</v>
      </c>
      <c r="ID69" s="183" t="s">
        <v>3720</v>
      </c>
      <c r="IE69" s="177">
        <v>0</v>
      </c>
      <c r="IF69" s="177" t="s">
        <v>3571</v>
      </c>
      <c r="IG69" s="177" t="s">
        <v>21</v>
      </c>
      <c r="IH69" s="177">
        <v>2</v>
      </c>
      <c r="II69" s="177" t="s">
        <v>14</v>
      </c>
      <c r="IJ69" s="177" t="s">
        <v>14</v>
      </c>
      <c r="IK69" s="174">
        <v>44347</v>
      </c>
      <c r="IL69" s="184" t="s">
        <v>3719</v>
      </c>
      <c r="IM69" s="184">
        <v>1</v>
      </c>
      <c r="IN69" s="184" t="s">
        <v>3571</v>
      </c>
      <c r="IO69" s="184" t="s">
        <v>21</v>
      </c>
      <c r="IP69" s="184">
        <v>2</v>
      </c>
      <c r="IQ69" s="184" t="s">
        <v>14</v>
      </c>
      <c r="IR69" s="184" t="s">
        <v>14</v>
      </c>
      <c r="IS69" s="185">
        <v>44347</v>
      </c>
    </row>
    <row r="70" spans="1:253" s="179" customFormat="1" ht="12.75" customHeight="1" x14ac:dyDescent="0.25">
      <c r="A70" s="179" t="s">
        <v>3441</v>
      </c>
      <c r="B70" s="179" t="s">
        <v>7471</v>
      </c>
      <c r="C70" s="179" t="s">
        <v>3442</v>
      </c>
      <c r="D70" s="179" t="s">
        <v>3443</v>
      </c>
      <c r="E70" s="179" t="s">
        <v>7095</v>
      </c>
      <c r="F70" s="179" t="s">
        <v>3447</v>
      </c>
      <c r="G70" s="172">
        <v>30485000</v>
      </c>
      <c r="H70" s="173" t="s">
        <v>3444</v>
      </c>
      <c r="I70" s="173" t="s">
        <v>21</v>
      </c>
      <c r="J70" s="173">
        <v>2</v>
      </c>
      <c r="K70" s="173" t="s">
        <v>3446</v>
      </c>
      <c r="L70" s="173" t="s">
        <v>3445</v>
      </c>
      <c r="M70" s="174">
        <v>44281</v>
      </c>
      <c r="N70" s="183" t="s">
        <v>3451</v>
      </c>
      <c r="O70" s="175">
        <v>9395</v>
      </c>
      <c r="P70" s="175" t="s">
        <v>3448</v>
      </c>
      <c r="Q70" s="175" t="s">
        <v>21</v>
      </c>
      <c r="R70" s="175">
        <v>2</v>
      </c>
      <c r="S70" s="175" t="s">
        <v>3450</v>
      </c>
      <c r="T70" s="175" t="s">
        <v>3449</v>
      </c>
      <c r="U70" s="176">
        <v>44281</v>
      </c>
      <c r="V70" s="183" t="s">
        <v>3472</v>
      </c>
      <c r="W70" s="173">
        <v>3815000</v>
      </c>
      <c r="X70" s="173" t="s">
        <v>3448</v>
      </c>
      <c r="Y70" s="173" t="s">
        <v>21</v>
      </c>
      <c r="Z70" s="173">
        <v>2</v>
      </c>
      <c r="AA70" s="173" t="s">
        <v>3471</v>
      </c>
      <c r="AB70" s="173" t="s">
        <v>3449</v>
      </c>
      <c r="AC70" s="174">
        <v>44284</v>
      </c>
      <c r="AD70" s="183" t="s">
        <v>6517</v>
      </c>
      <c r="AE70" s="181">
        <v>179000</v>
      </c>
      <c r="AF70" s="181" t="s">
        <v>6321</v>
      </c>
      <c r="AG70" s="181" t="s">
        <v>21</v>
      </c>
      <c r="AH70" s="181">
        <v>2</v>
      </c>
      <c r="AI70" s="181" t="s">
        <v>6516</v>
      </c>
      <c r="AJ70" s="181" t="s">
        <v>6515</v>
      </c>
      <c r="AK70" s="182">
        <v>44459</v>
      </c>
      <c r="AL70" s="183" t="s">
        <v>6519</v>
      </c>
      <c r="AM70" s="173">
        <v>179000</v>
      </c>
      <c r="AN70" s="173" t="s">
        <v>6321</v>
      </c>
      <c r="AO70" s="173" t="s">
        <v>21</v>
      </c>
      <c r="AP70" s="173">
        <v>2</v>
      </c>
      <c r="AQ70" s="173" t="s">
        <v>6518</v>
      </c>
      <c r="AR70" s="173" t="s">
        <v>6515</v>
      </c>
      <c r="AS70" s="174">
        <v>44459</v>
      </c>
      <c r="AT70" s="184" t="s">
        <v>7845</v>
      </c>
      <c r="AU70" s="181" t="e">
        <v>#N/A</v>
      </c>
      <c r="AV70" s="181" t="e">
        <v>#N/A</v>
      </c>
      <c r="AW70" s="181" t="e">
        <v>#N/A</v>
      </c>
      <c r="AX70" s="181" t="e">
        <v>#N/A</v>
      </c>
      <c r="AY70" s="181" t="e">
        <v>#N/A</v>
      </c>
      <c r="AZ70" s="181" t="e">
        <v>#N/A</v>
      </c>
      <c r="BA70" s="182" t="e">
        <v>#N/A</v>
      </c>
      <c r="BB70" s="183" t="s">
        <v>7846</v>
      </c>
      <c r="BC70" s="173" t="e">
        <v>#N/A</v>
      </c>
      <c r="BD70" s="173" t="e">
        <v>#N/A</v>
      </c>
      <c r="BE70" s="173" t="e">
        <v>#N/A</v>
      </c>
      <c r="BF70" s="173" t="e">
        <v>#N/A</v>
      </c>
      <c r="BG70" s="173" t="e">
        <v>#N/A</v>
      </c>
      <c r="BH70" s="173" t="e">
        <v>#N/A</v>
      </c>
      <c r="BI70" s="174" t="e">
        <v>#N/A</v>
      </c>
      <c r="BJ70" s="184" t="s">
        <v>3453</v>
      </c>
      <c r="BK70" s="184">
        <v>0</v>
      </c>
      <c r="BL70" s="184" t="s">
        <v>3267</v>
      </c>
      <c r="BM70" s="184" t="s">
        <v>59</v>
      </c>
      <c r="BN70" s="184">
        <v>3</v>
      </c>
      <c r="BO70" s="184" t="s">
        <v>3452</v>
      </c>
      <c r="BP70" s="181" t="s">
        <v>2112</v>
      </c>
      <c r="BQ70" s="185">
        <v>44281</v>
      </c>
      <c r="BR70" s="183" t="s">
        <v>7847</v>
      </c>
      <c r="BS70" s="177" t="e">
        <v>#N/A</v>
      </c>
      <c r="BT70" s="177" t="e">
        <v>#N/A</v>
      </c>
      <c r="BU70" s="177" t="e">
        <v>#N/A</v>
      </c>
      <c r="BV70" s="177" t="e">
        <v>#N/A</v>
      </c>
      <c r="BW70" s="177" t="e">
        <v>#N/A</v>
      </c>
      <c r="BX70" s="177" t="e">
        <v>#N/A</v>
      </c>
      <c r="BY70" s="174" t="e">
        <v>#N/A</v>
      </c>
      <c r="BZ70" s="184" t="s">
        <v>7848</v>
      </c>
      <c r="CA70" s="184" t="e">
        <v>#N/A</v>
      </c>
      <c r="CB70" s="184" t="e">
        <v>#N/A</v>
      </c>
      <c r="CC70" s="184" t="e">
        <v>#N/A</v>
      </c>
      <c r="CD70" s="184" t="e">
        <v>#N/A</v>
      </c>
      <c r="CE70" s="184" t="e">
        <v>#N/A</v>
      </c>
      <c r="CF70" s="184" t="e">
        <v>#N/A</v>
      </c>
      <c r="CG70" s="185" t="e">
        <v>#N/A</v>
      </c>
      <c r="CH70" s="183" t="s">
        <v>7849</v>
      </c>
      <c r="CI70" s="184" t="e">
        <v>#N/A</v>
      </c>
      <c r="CJ70" s="184" t="e">
        <v>#N/A</v>
      </c>
      <c r="CK70" s="184" t="e">
        <v>#N/A</v>
      </c>
      <c r="CL70" s="184" t="e">
        <v>#N/A</v>
      </c>
      <c r="CM70" s="184" t="e">
        <v>#N/A</v>
      </c>
      <c r="CN70" s="184" t="e">
        <v>#N/A</v>
      </c>
      <c r="CO70" s="186" t="e">
        <v>#N/A</v>
      </c>
      <c r="CP70" s="184" t="s">
        <v>7850</v>
      </c>
      <c r="CQ70" s="177" t="e">
        <v>#N/A</v>
      </c>
      <c r="CR70" s="177" t="e">
        <v>#N/A</v>
      </c>
      <c r="CS70" s="177" t="e">
        <v>#N/A</v>
      </c>
      <c r="CT70" s="177" t="e">
        <v>#N/A</v>
      </c>
      <c r="CU70" s="177" t="e">
        <v>#N/A</v>
      </c>
      <c r="CV70" s="177" t="e">
        <v>#N/A</v>
      </c>
      <c r="CW70" s="174" t="e">
        <v>#N/A</v>
      </c>
      <c r="CX70" s="184" t="s">
        <v>6520</v>
      </c>
      <c r="CY70" s="181">
        <v>179000</v>
      </c>
      <c r="CZ70" s="181" t="s">
        <v>6321</v>
      </c>
      <c r="DA70" s="181" t="s">
        <v>21</v>
      </c>
      <c r="DB70" s="181">
        <v>2</v>
      </c>
      <c r="DC70" s="181" t="s">
        <v>3454</v>
      </c>
      <c r="DD70" s="181" t="s">
        <v>6515</v>
      </c>
      <c r="DE70" s="187">
        <v>44459</v>
      </c>
      <c r="DF70" s="183" t="s">
        <v>6523</v>
      </c>
      <c r="DG70" s="173">
        <v>3635000</v>
      </c>
      <c r="DH70" s="177" t="s">
        <v>6522</v>
      </c>
      <c r="DI70" s="177" t="s">
        <v>21</v>
      </c>
      <c r="DJ70" s="177">
        <v>2</v>
      </c>
      <c r="DK70" s="177" t="s">
        <v>3454</v>
      </c>
      <c r="DL70" s="177" t="s">
        <v>3449</v>
      </c>
      <c r="DM70" s="174">
        <v>44459</v>
      </c>
      <c r="DN70" s="184" t="s">
        <v>3455</v>
      </c>
      <c r="DO70" s="181">
        <v>0</v>
      </c>
      <c r="DP70" s="184" t="s">
        <v>3448</v>
      </c>
      <c r="DQ70" s="184" t="s">
        <v>21</v>
      </c>
      <c r="DR70" s="184">
        <v>2</v>
      </c>
      <c r="DS70" s="184" t="s">
        <v>3454</v>
      </c>
      <c r="DT70" s="184" t="s">
        <v>3449</v>
      </c>
      <c r="DU70" s="185">
        <v>44281</v>
      </c>
      <c r="DV70" s="183" t="s">
        <v>6521</v>
      </c>
      <c r="DW70" s="173">
        <v>179000</v>
      </c>
      <c r="DX70" s="177" t="s">
        <v>6321</v>
      </c>
      <c r="DY70" s="177" t="s">
        <v>21</v>
      </c>
      <c r="DZ70" s="177">
        <v>2</v>
      </c>
      <c r="EA70" s="177" t="s">
        <v>3454</v>
      </c>
      <c r="EB70" s="177" t="s">
        <v>6515</v>
      </c>
      <c r="EC70" s="174">
        <v>44459</v>
      </c>
      <c r="ED70" s="184" t="s">
        <v>3469</v>
      </c>
      <c r="EE70" s="181">
        <v>0</v>
      </c>
      <c r="EF70" s="184" t="s">
        <v>3448</v>
      </c>
      <c r="EG70" s="184" t="s">
        <v>21</v>
      </c>
      <c r="EH70" s="184">
        <v>2</v>
      </c>
      <c r="EI70" s="184" t="s">
        <v>3454</v>
      </c>
      <c r="EJ70" s="184" t="s">
        <v>3449</v>
      </c>
      <c r="EK70" s="185">
        <v>44284</v>
      </c>
      <c r="EL70" s="183" t="s">
        <v>3470</v>
      </c>
      <c r="EM70" s="173">
        <v>0</v>
      </c>
      <c r="EN70" s="177" t="s">
        <v>3448</v>
      </c>
      <c r="EO70" s="177" t="s">
        <v>21</v>
      </c>
      <c r="EP70" s="177">
        <v>2</v>
      </c>
      <c r="EQ70" s="177" t="s">
        <v>3454</v>
      </c>
      <c r="ER70" s="177" t="s">
        <v>3449</v>
      </c>
      <c r="ES70" s="174">
        <v>44284</v>
      </c>
      <c r="ET70" s="184" t="s">
        <v>6525</v>
      </c>
      <c r="EU70" s="184">
        <v>8</v>
      </c>
      <c r="EV70" s="184" t="s">
        <v>6484</v>
      </c>
      <c r="EW70" s="184" t="s">
        <v>59</v>
      </c>
      <c r="EX70" s="184">
        <v>3</v>
      </c>
      <c r="EY70" s="184" t="s">
        <v>6524</v>
      </c>
      <c r="EZ70" s="184" t="s">
        <v>3367</v>
      </c>
      <c r="FA70" s="185">
        <v>44459</v>
      </c>
      <c r="FB70" s="183" t="s">
        <v>3475</v>
      </c>
      <c r="FC70" s="177">
        <v>3</v>
      </c>
      <c r="FD70" s="177" t="s">
        <v>3448</v>
      </c>
      <c r="FE70" s="177" t="s">
        <v>21</v>
      </c>
      <c r="FF70" s="177">
        <v>2</v>
      </c>
      <c r="FG70" s="177" t="s">
        <v>3474</v>
      </c>
      <c r="FH70" s="177" t="s">
        <v>3473</v>
      </c>
      <c r="FI70" s="174">
        <v>44284</v>
      </c>
      <c r="FJ70" s="183" t="s">
        <v>7851</v>
      </c>
      <c r="FK70" s="184" t="e">
        <v>#N/A</v>
      </c>
      <c r="FL70" s="184" t="e">
        <v>#N/A</v>
      </c>
      <c r="FM70" s="184" t="e">
        <v>#N/A</v>
      </c>
      <c r="FN70" s="184" t="e">
        <v>#N/A</v>
      </c>
      <c r="FO70" s="184" t="e">
        <v>#N/A</v>
      </c>
      <c r="FP70" s="181" t="e">
        <v>#N/A</v>
      </c>
      <c r="FQ70" s="182" t="e">
        <v>#N/A</v>
      </c>
      <c r="FR70" s="183" t="s">
        <v>7852</v>
      </c>
      <c r="FS70" s="177" t="e">
        <v>#N/A</v>
      </c>
      <c r="FT70" s="177" t="e">
        <v>#N/A</v>
      </c>
      <c r="FU70" s="177" t="e">
        <v>#N/A</v>
      </c>
      <c r="FV70" s="177" t="e">
        <v>#N/A</v>
      </c>
      <c r="FW70" s="177" t="e">
        <v>#N/A</v>
      </c>
      <c r="FX70" s="177" t="e">
        <v>#N/A</v>
      </c>
      <c r="FY70" s="174" t="e">
        <v>#N/A</v>
      </c>
      <c r="FZ70" s="184" t="s">
        <v>3982</v>
      </c>
      <c r="GA70" s="184">
        <v>1</v>
      </c>
      <c r="GB70" s="184" t="s">
        <v>3571</v>
      </c>
      <c r="GC70" s="184" t="s">
        <v>21</v>
      </c>
      <c r="GD70" s="184">
        <v>2</v>
      </c>
      <c r="GE70" s="184" t="s">
        <v>14</v>
      </c>
      <c r="GF70" s="184" t="s">
        <v>14</v>
      </c>
      <c r="GG70" s="185">
        <v>44353</v>
      </c>
      <c r="GH70" s="183" t="s">
        <v>3988</v>
      </c>
      <c r="GI70" s="177">
        <v>0</v>
      </c>
      <c r="GJ70" s="177" t="s">
        <v>3571</v>
      </c>
      <c r="GK70" s="177" t="s">
        <v>21</v>
      </c>
      <c r="GL70" s="177">
        <v>2</v>
      </c>
      <c r="GM70" s="177" t="s">
        <v>14</v>
      </c>
      <c r="GN70" s="177" t="s">
        <v>14</v>
      </c>
      <c r="GO70" s="174">
        <v>44353</v>
      </c>
      <c r="GP70" s="184" t="s">
        <v>3983</v>
      </c>
      <c r="GQ70" s="184">
        <v>1</v>
      </c>
      <c r="GR70" s="184" t="s">
        <v>3571</v>
      </c>
      <c r="GS70" s="184" t="s">
        <v>21</v>
      </c>
      <c r="GT70" s="184">
        <v>2</v>
      </c>
      <c r="GU70" s="184" t="s">
        <v>14</v>
      </c>
      <c r="GV70" s="184" t="s">
        <v>14</v>
      </c>
      <c r="GW70" s="185">
        <v>44353</v>
      </c>
      <c r="GX70" s="183" t="s">
        <v>3989</v>
      </c>
      <c r="GY70" s="177">
        <v>0</v>
      </c>
      <c r="GZ70" s="177" t="s">
        <v>3571</v>
      </c>
      <c r="HA70" s="177" t="s">
        <v>21</v>
      </c>
      <c r="HB70" s="177">
        <v>2</v>
      </c>
      <c r="HC70" s="177" t="s">
        <v>14</v>
      </c>
      <c r="HD70" s="177" t="s">
        <v>14</v>
      </c>
      <c r="HE70" s="174">
        <v>44353</v>
      </c>
      <c r="HF70" s="184" t="s">
        <v>3981</v>
      </c>
      <c r="HG70" s="184">
        <v>2</v>
      </c>
      <c r="HH70" s="184" t="s">
        <v>3571</v>
      </c>
      <c r="HI70" s="184" t="s">
        <v>21</v>
      </c>
      <c r="HJ70" s="184">
        <v>2</v>
      </c>
      <c r="HK70" s="184" t="s">
        <v>14</v>
      </c>
      <c r="HL70" s="184" t="s">
        <v>14</v>
      </c>
      <c r="HM70" s="185">
        <v>44353</v>
      </c>
      <c r="HN70" s="183" t="s">
        <v>3987</v>
      </c>
      <c r="HO70" s="177">
        <v>1</v>
      </c>
      <c r="HP70" s="177" t="s">
        <v>3571</v>
      </c>
      <c r="HQ70" s="177" t="s">
        <v>21</v>
      </c>
      <c r="HR70" s="177">
        <v>2</v>
      </c>
      <c r="HS70" s="177" t="s">
        <v>14</v>
      </c>
      <c r="HT70" s="177" t="s">
        <v>14</v>
      </c>
      <c r="HU70" s="174">
        <v>44353</v>
      </c>
      <c r="HV70" s="184" t="s">
        <v>3984</v>
      </c>
      <c r="HW70" s="184">
        <v>0</v>
      </c>
      <c r="HX70" s="184" t="s">
        <v>3571</v>
      </c>
      <c r="HY70" s="184" t="s">
        <v>21</v>
      </c>
      <c r="HZ70" s="184">
        <v>2</v>
      </c>
      <c r="IA70" s="184" t="s">
        <v>14</v>
      </c>
      <c r="IB70" s="184" t="s">
        <v>14</v>
      </c>
      <c r="IC70" s="185">
        <v>44353</v>
      </c>
      <c r="ID70" s="183" t="s">
        <v>3986</v>
      </c>
      <c r="IE70" s="177">
        <v>0</v>
      </c>
      <c r="IF70" s="177" t="s">
        <v>3571</v>
      </c>
      <c r="IG70" s="177" t="s">
        <v>21</v>
      </c>
      <c r="IH70" s="177">
        <v>2</v>
      </c>
      <c r="II70" s="177" t="s">
        <v>14</v>
      </c>
      <c r="IJ70" s="177" t="s">
        <v>14</v>
      </c>
      <c r="IK70" s="174">
        <v>44353</v>
      </c>
      <c r="IL70" s="184" t="s">
        <v>3985</v>
      </c>
      <c r="IM70" s="184">
        <v>0</v>
      </c>
      <c r="IN70" s="184" t="s">
        <v>3571</v>
      </c>
      <c r="IO70" s="184" t="s">
        <v>21</v>
      </c>
      <c r="IP70" s="184">
        <v>2</v>
      </c>
      <c r="IQ70" s="184" t="s">
        <v>14</v>
      </c>
      <c r="IR70" s="184" t="s">
        <v>14</v>
      </c>
      <c r="IS70" s="185">
        <v>44353</v>
      </c>
    </row>
    <row r="71" spans="1:253" s="179" customFormat="1" ht="12.75" customHeight="1" x14ac:dyDescent="0.25">
      <c r="A71" s="179" t="s">
        <v>1717</v>
      </c>
      <c r="B71" s="179" t="s">
        <v>7588</v>
      </c>
      <c r="C71" s="179" t="s">
        <v>1718</v>
      </c>
      <c r="D71" s="179" t="s">
        <v>1719</v>
      </c>
      <c r="E71" s="179" t="s">
        <v>7096</v>
      </c>
      <c r="F71" s="179" t="s">
        <v>5206</v>
      </c>
      <c r="G71" s="172">
        <v>2541000</v>
      </c>
      <c r="H71" s="173" t="s">
        <v>5203</v>
      </c>
      <c r="I71" s="173" t="s">
        <v>21</v>
      </c>
      <c r="J71" s="173">
        <v>2</v>
      </c>
      <c r="K71" s="173" t="s">
        <v>5205</v>
      </c>
      <c r="L71" s="173" t="s">
        <v>5204</v>
      </c>
      <c r="M71" s="174">
        <v>44388</v>
      </c>
      <c r="N71" s="183" t="s">
        <v>5208</v>
      </c>
      <c r="O71" s="175">
        <v>824292</v>
      </c>
      <c r="P71" s="175" t="s">
        <v>5182</v>
      </c>
      <c r="Q71" s="175" t="s">
        <v>21</v>
      </c>
      <c r="R71" s="175">
        <v>2</v>
      </c>
      <c r="S71" s="175" t="s">
        <v>5207</v>
      </c>
      <c r="T71" s="175" t="s">
        <v>5183</v>
      </c>
      <c r="U71" s="176">
        <v>44388</v>
      </c>
      <c r="V71" s="183" t="s">
        <v>5209</v>
      </c>
      <c r="W71" s="173">
        <v>2184000</v>
      </c>
      <c r="X71" s="173" t="s">
        <v>5203</v>
      </c>
      <c r="Y71" s="173" t="s">
        <v>21</v>
      </c>
      <c r="Z71" s="173">
        <v>2</v>
      </c>
      <c r="AA71" s="173" t="s">
        <v>5186</v>
      </c>
      <c r="AB71" s="173" t="s">
        <v>5204</v>
      </c>
      <c r="AC71" s="174">
        <v>44388</v>
      </c>
      <c r="AD71" s="183" t="s">
        <v>5210</v>
      </c>
      <c r="AE71" s="181">
        <v>1084000</v>
      </c>
      <c r="AF71" s="181" t="s">
        <v>5203</v>
      </c>
      <c r="AG71" s="181" t="s">
        <v>21</v>
      </c>
      <c r="AH71" s="181">
        <v>2</v>
      </c>
      <c r="AI71" s="181" t="s">
        <v>5188</v>
      </c>
      <c r="AJ71" s="181" t="s">
        <v>5204</v>
      </c>
      <c r="AK71" s="182">
        <v>44388</v>
      </c>
      <c r="AL71" s="183" t="s">
        <v>1720</v>
      </c>
      <c r="AM71" s="173">
        <v>0</v>
      </c>
      <c r="AN71" s="173" t="s">
        <v>14</v>
      </c>
      <c r="AO71" s="173" t="s">
        <v>14</v>
      </c>
      <c r="AP71" s="173" t="s">
        <v>14</v>
      </c>
      <c r="AQ71" s="173" t="s">
        <v>14</v>
      </c>
      <c r="AR71" s="173" t="s">
        <v>14</v>
      </c>
      <c r="AS71" s="174">
        <v>43868</v>
      </c>
      <c r="AT71" s="184" t="s">
        <v>1734</v>
      </c>
      <c r="AU71" s="181">
        <v>0</v>
      </c>
      <c r="AV71" s="181" t="s">
        <v>14</v>
      </c>
      <c r="AW71" s="181" t="s">
        <v>14</v>
      </c>
      <c r="AX71" s="181" t="s">
        <v>14</v>
      </c>
      <c r="AY71" s="181" t="s">
        <v>14</v>
      </c>
      <c r="AZ71" s="181" t="s">
        <v>14</v>
      </c>
      <c r="BA71" s="182">
        <v>43874</v>
      </c>
      <c r="BB71" s="183" t="s">
        <v>1733</v>
      </c>
      <c r="BC71" s="173">
        <v>0</v>
      </c>
      <c r="BD71" s="173" t="s">
        <v>14</v>
      </c>
      <c r="BE71" s="173" t="s">
        <v>14</v>
      </c>
      <c r="BF71" s="173" t="s">
        <v>14</v>
      </c>
      <c r="BG71" s="173" t="s">
        <v>14</v>
      </c>
      <c r="BH71" s="173" t="s">
        <v>14</v>
      </c>
      <c r="BI71" s="174">
        <v>43874</v>
      </c>
      <c r="BJ71" s="184" t="s">
        <v>5825</v>
      </c>
      <c r="BK71" s="184">
        <v>0</v>
      </c>
      <c r="BL71" s="184" t="s">
        <v>5736</v>
      </c>
      <c r="BM71" s="184" t="s">
        <v>21</v>
      </c>
      <c r="BN71" s="184">
        <v>2</v>
      </c>
      <c r="BO71" s="184" t="s">
        <v>5824</v>
      </c>
      <c r="BP71" s="181" t="s">
        <v>2112</v>
      </c>
      <c r="BQ71" s="185">
        <v>44451</v>
      </c>
      <c r="BR71" s="183" t="s">
        <v>7853</v>
      </c>
      <c r="BS71" s="177" t="e">
        <v>#N/A</v>
      </c>
      <c r="BT71" s="177" t="e">
        <v>#N/A</v>
      </c>
      <c r="BU71" s="177" t="e">
        <v>#N/A</v>
      </c>
      <c r="BV71" s="177" t="e">
        <v>#N/A</v>
      </c>
      <c r="BW71" s="177" t="e">
        <v>#N/A</v>
      </c>
      <c r="BX71" s="177" t="e">
        <v>#N/A</v>
      </c>
      <c r="BY71" s="174" t="e">
        <v>#N/A</v>
      </c>
      <c r="BZ71" s="184" t="s">
        <v>7854</v>
      </c>
      <c r="CA71" s="184" t="e">
        <v>#N/A</v>
      </c>
      <c r="CB71" s="184" t="e">
        <v>#N/A</v>
      </c>
      <c r="CC71" s="184" t="e">
        <v>#N/A</v>
      </c>
      <c r="CD71" s="184" t="e">
        <v>#N/A</v>
      </c>
      <c r="CE71" s="184" t="e">
        <v>#N/A</v>
      </c>
      <c r="CF71" s="184" t="e">
        <v>#N/A</v>
      </c>
      <c r="CG71" s="185" t="e">
        <v>#N/A</v>
      </c>
      <c r="CH71" s="183" t="s">
        <v>7855</v>
      </c>
      <c r="CI71" s="184" t="e">
        <v>#N/A</v>
      </c>
      <c r="CJ71" s="184" t="e">
        <v>#N/A</v>
      </c>
      <c r="CK71" s="184" t="e">
        <v>#N/A</v>
      </c>
      <c r="CL71" s="184" t="e">
        <v>#N/A</v>
      </c>
      <c r="CM71" s="184" t="e">
        <v>#N/A</v>
      </c>
      <c r="CN71" s="184" t="e">
        <v>#N/A</v>
      </c>
      <c r="CO71" s="186" t="e">
        <v>#N/A</v>
      </c>
      <c r="CP71" s="184" t="s">
        <v>7856</v>
      </c>
      <c r="CQ71" s="177" t="e">
        <v>#N/A</v>
      </c>
      <c r="CR71" s="177" t="e">
        <v>#N/A</v>
      </c>
      <c r="CS71" s="177" t="e">
        <v>#N/A</v>
      </c>
      <c r="CT71" s="177" t="e">
        <v>#N/A</v>
      </c>
      <c r="CU71" s="177" t="e">
        <v>#N/A</v>
      </c>
      <c r="CV71" s="177" t="e">
        <v>#N/A</v>
      </c>
      <c r="CW71" s="174" t="e">
        <v>#N/A</v>
      </c>
      <c r="CX71" s="184" t="s">
        <v>5211</v>
      </c>
      <c r="CY71" s="181">
        <v>434000</v>
      </c>
      <c r="CZ71" s="181" t="s">
        <v>5203</v>
      </c>
      <c r="DA71" s="181" t="s">
        <v>21</v>
      </c>
      <c r="DB71" s="181">
        <v>2</v>
      </c>
      <c r="DC71" s="181" t="s">
        <v>5216</v>
      </c>
      <c r="DD71" s="181" t="s">
        <v>5204</v>
      </c>
      <c r="DE71" s="187">
        <v>44388</v>
      </c>
      <c r="DF71" s="183" t="s">
        <v>5213</v>
      </c>
      <c r="DG71" s="173">
        <v>1100000</v>
      </c>
      <c r="DH71" s="177" t="s">
        <v>5203</v>
      </c>
      <c r="DI71" s="177" t="s">
        <v>21</v>
      </c>
      <c r="DJ71" s="177">
        <v>2</v>
      </c>
      <c r="DK71" s="177" t="s">
        <v>5212</v>
      </c>
      <c r="DL71" s="177" t="s">
        <v>5204</v>
      </c>
      <c r="DM71" s="174">
        <v>44388</v>
      </c>
      <c r="DN71" s="184" t="s">
        <v>5215</v>
      </c>
      <c r="DO71" s="181">
        <v>650000</v>
      </c>
      <c r="DP71" s="184" t="s">
        <v>5203</v>
      </c>
      <c r="DQ71" s="184" t="s">
        <v>21</v>
      </c>
      <c r="DR71" s="184">
        <v>2</v>
      </c>
      <c r="DS71" s="184" t="s">
        <v>5214</v>
      </c>
      <c r="DT71" s="184" t="s">
        <v>5204</v>
      </c>
      <c r="DU71" s="185">
        <v>44388</v>
      </c>
      <c r="DV71" s="183" t="s">
        <v>5217</v>
      </c>
      <c r="DW71" s="173">
        <v>420000</v>
      </c>
      <c r="DX71" s="177" t="s">
        <v>5203</v>
      </c>
      <c r="DY71" s="177" t="s">
        <v>21</v>
      </c>
      <c r="DZ71" s="177">
        <v>2</v>
      </c>
      <c r="EA71" s="177" t="s">
        <v>5216</v>
      </c>
      <c r="EB71" s="177" t="s">
        <v>5204</v>
      </c>
      <c r="EC71" s="174">
        <v>44388</v>
      </c>
      <c r="ED71" s="184" t="s">
        <v>5219</v>
      </c>
      <c r="EE71" s="181">
        <v>14000</v>
      </c>
      <c r="EF71" s="184" t="s">
        <v>5203</v>
      </c>
      <c r="EG71" s="184" t="s">
        <v>21</v>
      </c>
      <c r="EH71" s="184">
        <v>2</v>
      </c>
      <c r="EI71" s="184" t="s">
        <v>5218</v>
      </c>
      <c r="EJ71" s="184" t="s">
        <v>5204</v>
      </c>
      <c r="EK71" s="185">
        <v>44388</v>
      </c>
      <c r="EL71" s="183" t="s">
        <v>5221</v>
      </c>
      <c r="EM71" s="173">
        <v>0</v>
      </c>
      <c r="EN71" s="177" t="s">
        <v>5203</v>
      </c>
      <c r="EO71" s="177" t="s">
        <v>21</v>
      </c>
      <c r="EP71" s="177">
        <v>2</v>
      </c>
      <c r="EQ71" s="177" t="s">
        <v>5220</v>
      </c>
      <c r="ER71" s="177" t="s">
        <v>5204</v>
      </c>
      <c r="ES71" s="174">
        <v>44388</v>
      </c>
      <c r="ET71" s="184" t="s">
        <v>5826</v>
      </c>
      <c r="EU71" s="184">
        <v>0</v>
      </c>
      <c r="EV71" s="184" t="s">
        <v>5736</v>
      </c>
      <c r="EW71" s="184" t="s">
        <v>21</v>
      </c>
      <c r="EX71" s="184">
        <v>2</v>
      </c>
      <c r="EY71" s="184" t="s">
        <v>5808</v>
      </c>
      <c r="EZ71" s="184" t="s">
        <v>2112</v>
      </c>
      <c r="FA71" s="185">
        <v>44451</v>
      </c>
      <c r="FB71" s="183" t="s">
        <v>5223</v>
      </c>
      <c r="FC71" s="177">
        <v>1</v>
      </c>
      <c r="FD71" s="177" t="s">
        <v>14</v>
      </c>
      <c r="FE71" s="177" t="s">
        <v>41</v>
      </c>
      <c r="FF71" s="177">
        <v>1</v>
      </c>
      <c r="FG71" s="177" t="s">
        <v>5222</v>
      </c>
      <c r="FH71" s="177" t="s">
        <v>14</v>
      </c>
      <c r="FI71" s="174">
        <v>44388</v>
      </c>
      <c r="FJ71" s="183" t="s">
        <v>7857</v>
      </c>
      <c r="FK71" s="184" t="e">
        <v>#N/A</v>
      </c>
      <c r="FL71" s="184" t="e">
        <v>#N/A</v>
      </c>
      <c r="FM71" s="184" t="e">
        <v>#N/A</v>
      </c>
      <c r="FN71" s="184" t="e">
        <v>#N/A</v>
      </c>
      <c r="FO71" s="184" t="e">
        <v>#N/A</v>
      </c>
      <c r="FP71" s="181" t="e">
        <v>#N/A</v>
      </c>
      <c r="FQ71" s="182" t="e">
        <v>#N/A</v>
      </c>
      <c r="FR71" s="183" t="s">
        <v>7858</v>
      </c>
      <c r="FS71" s="177" t="e">
        <v>#N/A</v>
      </c>
      <c r="FT71" s="177" t="e">
        <v>#N/A</v>
      </c>
      <c r="FU71" s="177" t="e">
        <v>#N/A</v>
      </c>
      <c r="FV71" s="177" t="e">
        <v>#N/A</v>
      </c>
      <c r="FW71" s="177" t="e">
        <v>#N/A</v>
      </c>
      <c r="FX71" s="177" t="e">
        <v>#N/A</v>
      </c>
      <c r="FY71" s="174" t="e">
        <v>#N/A</v>
      </c>
      <c r="FZ71" s="184" t="s">
        <v>4253</v>
      </c>
      <c r="GA71" s="184">
        <v>0</v>
      </c>
      <c r="GB71" s="184" t="s">
        <v>3571</v>
      </c>
      <c r="GC71" s="184" t="s">
        <v>21</v>
      </c>
      <c r="GD71" s="184">
        <v>2</v>
      </c>
      <c r="GE71" s="184" t="s">
        <v>14</v>
      </c>
      <c r="GF71" s="184" t="s">
        <v>14</v>
      </c>
      <c r="GG71" s="185">
        <v>44356</v>
      </c>
      <c r="GH71" s="183" t="s">
        <v>4259</v>
      </c>
      <c r="GI71" s="177">
        <v>0</v>
      </c>
      <c r="GJ71" s="177" t="s">
        <v>3571</v>
      </c>
      <c r="GK71" s="177" t="s">
        <v>21</v>
      </c>
      <c r="GL71" s="177">
        <v>2</v>
      </c>
      <c r="GM71" s="177" t="s">
        <v>14</v>
      </c>
      <c r="GN71" s="177" t="s">
        <v>14</v>
      </c>
      <c r="GO71" s="174">
        <v>44356</v>
      </c>
      <c r="GP71" s="184" t="s">
        <v>4254</v>
      </c>
      <c r="GQ71" s="184">
        <v>0</v>
      </c>
      <c r="GR71" s="184" t="s">
        <v>3571</v>
      </c>
      <c r="GS71" s="184" t="s">
        <v>21</v>
      </c>
      <c r="GT71" s="184">
        <v>2</v>
      </c>
      <c r="GU71" s="184" t="s">
        <v>14</v>
      </c>
      <c r="GV71" s="184" t="s">
        <v>14</v>
      </c>
      <c r="GW71" s="185">
        <v>44356</v>
      </c>
      <c r="GX71" s="183" t="s">
        <v>4260</v>
      </c>
      <c r="GY71" s="177">
        <v>0</v>
      </c>
      <c r="GZ71" s="177" t="s">
        <v>3571</v>
      </c>
      <c r="HA71" s="177" t="s">
        <v>21</v>
      </c>
      <c r="HB71" s="177">
        <v>2</v>
      </c>
      <c r="HC71" s="177" t="s">
        <v>14</v>
      </c>
      <c r="HD71" s="177" t="s">
        <v>14</v>
      </c>
      <c r="HE71" s="174">
        <v>44356</v>
      </c>
      <c r="HF71" s="184" t="s">
        <v>4252</v>
      </c>
      <c r="HG71" s="184">
        <v>0</v>
      </c>
      <c r="HH71" s="184" t="s">
        <v>3571</v>
      </c>
      <c r="HI71" s="184" t="s">
        <v>21</v>
      </c>
      <c r="HJ71" s="184">
        <v>2</v>
      </c>
      <c r="HK71" s="184" t="s">
        <v>14</v>
      </c>
      <c r="HL71" s="184" t="s">
        <v>14</v>
      </c>
      <c r="HM71" s="185">
        <v>44356</v>
      </c>
      <c r="HN71" s="183" t="s">
        <v>4258</v>
      </c>
      <c r="HO71" s="177">
        <v>0</v>
      </c>
      <c r="HP71" s="177" t="s">
        <v>3571</v>
      </c>
      <c r="HQ71" s="177" t="s">
        <v>21</v>
      </c>
      <c r="HR71" s="177">
        <v>2</v>
      </c>
      <c r="HS71" s="177" t="s">
        <v>14</v>
      </c>
      <c r="HT71" s="177" t="s">
        <v>14</v>
      </c>
      <c r="HU71" s="174">
        <v>44356</v>
      </c>
      <c r="HV71" s="184" t="s">
        <v>4255</v>
      </c>
      <c r="HW71" s="184">
        <v>0</v>
      </c>
      <c r="HX71" s="184" t="s">
        <v>3571</v>
      </c>
      <c r="HY71" s="184" t="s">
        <v>21</v>
      </c>
      <c r="HZ71" s="184">
        <v>2</v>
      </c>
      <c r="IA71" s="184" t="s">
        <v>14</v>
      </c>
      <c r="IB71" s="184" t="s">
        <v>14</v>
      </c>
      <c r="IC71" s="185">
        <v>44356</v>
      </c>
      <c r="ID71" s="183" t="s">
        <v>4257</v>
      </c>
      <c r="IE71" s="177">
        <v>0</v>
      </c>
      <c r="IF71" s="177" t="s">
        <v>3571</v>
      </c>
      <c r="IG71" s="177" t="s">
        <v>21</v>
      </c>
      <c r="IH71" s="177">
        <v>2</v>
      </c>
      <c r="II71" s="177" t="s">
        <v>14</v>
      </c>
      <c r="IJ71" s="177" t="s">
        <v>14</v>
      </c>
      <c r="IK71" s="174">
        <v>44356</v>
      </c>
      <c r="IL71" s="184" t="s">
        <v>4256</v>
      </c>
      <c r="IM71" s="184">
        <v>2</v>
      </c>
      <c r="IN71" s="184" t="s">
        <v>3571</v>
      </c>
      <c r="IO71" s="184" t="s">
        <v>21</v>
      </c>
      <c r="IP71" s="184">
        <v>2</v>
      </c>
      <c r="IQ71" s="184" t="s">
        <v>14</v>
      </c>
      <c r="IR71" s="184" t="s">
        <v>14</v>
      </c>
      <c r="IS71" s="185">
        <v>44356</v>
      </c>
    </row>
    <row r="72" spans="1:253" s="179" customFormat="1" ht="12.75" customHeight="1" x14ac:dyDescent="0.25">
      <c r="A72" s="179" t="s">
        <v>266</v>
      </c>
      <c r="B72" s="179" t="s">
        <v>7478</v>
      </c>
      <c r="C72" s="179" t="s">
        <v>267</v>
      </c>
      <c r="D72" s="179" t="s">
        <v>268</v>
      </c>
      <c r="E72" s="179" t="s">
        <v>7097</v>
      </c>
      <c r="F72" s="179" t="s">
        <v>2898</v>
      </c>
      <c r="G72" s="172">
        <v>23800000</v>
      </c>
      <c r="H72" s="173" t="s">
        <v>2895</v>
      </c>
      <c r="I72" s="173" t="s">
        <v>21</v>
      </c>
      <c r="J72" s="173">
        <v>2</v>
      </c>
      <c r="K72" s="173" t="s">
        <v>2897</v>
      </c>
      <c r="L72" s="173" t="s">
        <v>2896</v>
      </c>
      <c r="M72" s="174">
        <v>44225</v>
      </c>
      <c r="N72" s="183" t="s">
        <v>281</v>
      </c>
      <c r="O72" s="175">
        <v>1267000</v>
      </c>
      <c r="P72" s="175" t="s">
        <v>278</v>
      </c>
      <c r="Q72" s="175" t="s">
        <v>41</v>
      </c>
      <c r="R72" s="175">
        <v>1</v>
      </c>
      <c r="S72" s="175" t="s">
        <v>280</v>
      </c>
      <c r="T72" s="175" t="s">
        <v>279</v>
      </c>
      <c r="U72" s="176">
        <v>43508</v>
      </c>
      <c r="V72" s="183" t="s">
        <v>2899</v>
      </c>
      <c r="W72" s="173">
        <v>23800000</v>
      </c>
      <c r="X72" s="173" t="s">
        <v>2895</v>
      </c>
      <c r="Y72" s="173" t="s">
        <v>21</v>
      </c>
      <c r="Z72" s="173">
        <v>2</v>
      </c>
      <c r="AA72" s="173" t="s">
        <v>2897</v>
      </c>
      <c r="AB72" s="173" t="s">
        <v>2896</v>
      </c>
      <c r="AC72" s="174">
        <v>44225</v>
      </c>
      <c r="AD72" s="183" t="s">
        <v>2901</v>
      </c>
      <c r="AE72" s="181">
        <v>3882000</v>
      </c>
      <c r="AF72" s="181" t="s">
        <v>2895</v>
      </c>
      <c r="AG72" s="181" t="s">
        <v>21</v>
      </c>
      <c r="AH72" s="181">
        <v>2</v>
      </c>
      <c r="AI72" s="181" t="s">
        <v>2900</v>
      </c>
      <c r="AJ72" s="181" t="s">
        <v>2896</v>
      </c>
      <c r="AK72" s="182">
        <v>44225</v>
      </c>
      <c r="AL72" s="183" t="s">
        <v>6586</v>
      </c>
      <c r="AM72" s="173">
        <v>583000</v>
      </c>
      <c r="AN72" s="173" t="s">
        <v>6321</v>
      </c>
      <c r="AO72" s="173" t="s">
        <v>41</v>
      </c>
      <c r="AP72" s="173">
        <v>1</v>
      </c>
      <c r="AQ72" s="173" t="s">
        <v>6585</v>
      </c>
      <c r="AR72" s="173" t="s">
        <v>6584</v>
      </c>
      <c r="AS72" s="174">
        <v>44467</v>
      </c>
      <c r="AT72" s="184" t="s">
        <v>277</v>
      </c>
      <c r="AU72" s="181" t="s">
        <v>14</v>
      </c>
      <c r="AV72" s="181">
        <v>0</v>
      </c>
      <c r="AW72" s="181" t="s">
        <v>14</v>
      </c>
      <c r="AX72" s="181" t="s">
        <v>14</v>
      </c>
      <c r="AY72" s="181" t="s">
        <v>255</v>
      </c>
      <c r="AZ72" s="181">
        <v>0</v>
      </c>
      <c r="BA72" s="182">
        <v>43508</v>
      </c>
      <c r="BB72" s="183" t="s">
        <v>276</v>
      </c>
      <c r="BC72" s="173" t="s">
        <v>14</v>
      </c>
      <c r="BD72" s="173">
        <v>0</v>
      </c>
      <c r="BE72" s="173" t="s">
        <v>14</v>
      </c>
      <c r="BF72" s="173" t="s">
        <v>14</v>
      </c>
      <c r="BG72" s="173" t="s">
        <v>255</v>
      </c>
      <c r="BH72" s="173">
        <v>0</v>
      </c>
      <c r="BI72" s="174">
        <v>43508</v>
      </c>
      <c r="BJ72" s="184" t="s">
        <v>6588</v>
      </c>
      <c r="BK72" s="184">
        <v>586</v>
      </c>
      <c r="BL72" s="184" t="s">
        <v>6581</v>
      </c>
      <c r="BM72" s="184" t="s">
        <v>41</v>
      </c>
      <c r="BN72" s="184">
        <v>1</v>
      </c>
      <c r="BO72" s="184" t="s">
        <v>6587</v>
      </c>
      <c r="BP72" s="181" t="s">
        <v>3367</v>
      </c>
      <c r="BQ72" s="185">
        <v>44467</v>
      </c>
      <c r="BR72" s="183" t="s">
        <v>269</v>
      </c>
      <c r="BS72" s="177" t="s">
        <v>14</v>
      </c>
      <c r="BT72" s="177">
        <v>0</v>
      </c>
      <c r="BU72" s="177" t="s">
        <v>14</v>
      </c>
      <c r="BV72" s="177" t="s">
        <v>14</v>
      </c>
      <c r="BW72" s="177" t="s">
        <v>255</v>
      </c>
      <c r="BX72" s="177">
        <v>0</v>
      </c>
      <c r="BY72" s="174">
        <v>43508</v>
      </c>
      <c r="BZ72" s="184" t="s">
        <v>270</v>
      </c>
      <c r="CA72" s="184" t="s">
        <v>14</v>
      </c>
      <c r="CB72" s="184">
        <v>0</v>
      </c>
      <c r="CC72" s="184" t="s">
        <v>14</v>
      </c>
      <c r="CD72" s="184" t="s">
        <v>14</v>
      </c>
      <c r="CE72" s="184" t="s">
        <v>255</v>
      </c>
      <c r="CF72" s="184">
        <v>0</v>
      </c>
      <c r="CG72" s="185">
        <v>43508</v>
      </c>
      <c r="CH72" s="183" t="s">
        <v>7859</v>
      </c>
      <c r="CI72" s="184" t="e">
        <v>#N/A</v>
      </c>
      <c r="CJ72" s="184" t="e">
        <v>#N/A</v>
      </c>
      <c r="CK72" s="184" t="e">
        <v>#N/A</v>
      </c>
      <c r="CL72" s="184" t="e">
        <v>#N/A</v>
      </c>
      <c r="CM72" s="184" t="e">
        <v>#N/A</v>
      </c>
      <c r="CN72" s="184" t="e">
        <v>#N/A</v>
      </c>
      <c r="CO72" s="186" t="e">
        <v>#N/A</v>
      </c>
      <c r="CP72" s="184" t="s">
        <v>275</v>
      </c>
      <c r="CQ72" s="177" t="s">
        <v>14</v>
      </c>
      <c r="CR72" s="177">
        <v>0</v>
      </c>
      <c r="CS72" s="177" t="s">
        <v>14</v>
      </c>
      <c r="CT72" s="177" t="s">
        <v>14</v>
      </c>
      <c r="CU72" s="177" t="s">
        <v>255</v>
      </c>
      <c r="CV72" s="177">
        <v>0</v>
      </c>
      <c r="CW72" s="174">
        <v>43508</v>
      </c>
      <c r="CX72" s="184" t="s">
        <v>2903</v>
      </c>
      <c r="CY72" s="181">
        <v>3821000</v>
      </c>
      <c r="CZ72" s="181" t="s">
        <v>2895</v>
      </c>
      <c r="DA72" s="181" t="s">
        <v>21</v>
      </c>
      <c r="DB72" s="181">
        <v>2</v>
      </c>
      <c r="DC72" s="181" t="s">
        <v>2902</v>
      </c>
      <c r="DD72" s="181" t="s">
        <v>2896</v>
      </c>
      <c r="DE72" s="187">
        <v>44225</v>
      </c>
      <c r="DF72" s="183" t="s">
        <v>2904</v>
      </c>
      <c r="DG72" s="173">
        <v>19918000</v>
      </c>
      <c r="DH72" s="177" t="s">
        <v>2895</v>
      </c>
      <c r="DI72" s="177" t="s">
        <v>21</v>
      </c>
      <c r="DJ72" s="177">
        <v>2</v>
      </c>
      <c r="DK72" s="177" t="s">
        <v>2902</v>
      </c>
      <c r="DL72" s="177" t="s">
        <v>2896</v>
      </c>
      <c r="DM72" s="174">
        <v>44225</v>
      </c>
      <c r="DN72" s="184" t="s">
        <v>2905</v>
      </c>
      <c r="DO72" s="181">
        <v>60000</v>
      </c>
      <c r="DP72" s="184" t="s">
        <v>2895</v>
      </c>
      <c r="DQ72" s="184" t="s">
        <v>21</v>
      </c>
      <c r="DR72" s="184">
        <v>2</v>
      </c>
      <c r="DS72" s="184" t="s">
        <v>2902</v>
      </c>
      <c r="DT72" s="184" t="s">
        <v>2896</v>
      </c>
      <c r="DU72" s="185">
        <v>44225</v>
      </c>
      <c r="DV72" s="183" t="s">
        <v>2906</v>
      </c>
      <c r="DW72" s="173">
        <v>3648000</v>
      </c>
      <c r="DX72" s="177" t="s">
        <v>2895</v>
      </c>
      <c r="DY72" s="177" t="s">
        <v>21</v>
      </c>
      <c r="DZ72" s="177">
        <v>2</v>
      </c>
      <c r="EA72" s="177" t="s">
        <v>2902</v>
      </c>
      <c r="EB72" s="177" t="s">
        <v>2896</v>
      </c>
      <c r="EC72" s="174">
        <v>44225</v>
      </c>
      <c r="ED72" s="184" t="s">
        <v>2907</v>
      </c>
      <c r="EE72" s="181">
        <v>173000</v>
      </c>
      <c r="EF72" s="184" t="s">
        <v>2895</v>
      </c>
      <c r="EG72" s="184" t="s">
        <v>21</v>
      </c>
      <c r="EH72" s="184">
        <v>2</v>
      </c>
      <c r="EI72" s="184" t="s">
        <v>2902</v>
      </c>
      <c r="EJ72" s="184" t="s">
        <v>2896</v>
      </c>
      <c r="EK72" s="185">
        <v>44225</v>
      </c>
      <c r="EL72" s="183" t="s">
        <v>2908</v>
      </c>
      <c r="EM72" s="173">
        <v>0</v>
      </c>
      <c r="EN72" s="177" t="s">
        <v>2895</v>
      </c>
      <c r="EO72" s="177" t="s">
        <v>21</v>
      </c>
      <c r="EP72" s="177">
        <v>2</v>
      </c>
      <c r="EQ72" s="177" t="s">
        <v>2902</v>
      </c>
      <c r="ER72" s="177" t="s">
        <v>2896</v>
      </c>
      <c r="ES72" s="174">
        <v>44225</v>
      </c>
      <c r="ET72" s="184" t="s">
        <v>3404</v>
      </c>
      <c r="EU72" s="184">
        <v>385</v>
      </c>
      <c r="EV72" s="184" t="s">
        <v>3402</v>
      </c>
      <c r="EW72" s="184" t="s">
        <v>59</v>
      </c>
      <c r="EX72" s="184">
        <v>3</v>
      </c>
      <c r="EY72" s="184" t="s">
        <v>3403</v>
      </c>
      <c r="EZ72" s="184" t="s">
        <v>712</v>
      </c>
      <c r="FA72" s="185">
        <v>44281</v>
      </c>
      <c r="FB72" s="183" t="s">
        <v>274</v>
      </c>
      <c r="FC72" s="177">
        <v>5</v>
      </c>
      <c r="FD72" s="177" t="s">
        <v>271</v>
      </c>
      <c r="FE72" s="177" t="s">
        <v>41</v>
      </c>
      <c r="FF72" s="177">
        <v>1</v>
      </c>
      <c r="FG72" s="177" t="s">
        <v>273</v>
      </c>
      <c r="FH72" s="177" t="s">
        <v>272</v>
      </c>
      <c r="FI72" s="174">
        <v>43508</v>
      </c>
      <c r="FJ72" s="183" t="s">
        <v>282</v>
      </c>
      <c r="FK72" s="184" t="s">
        <v>14</v>
      </c>
      <c r="FL72" s="184">
        <v>0</v>
      </c>
      <c r="FM72" s="184" t="s">
        <v>14</v>
      </c>
      <c r="FN72" s="184" t="s">
        <v>14</v>
      </c>
      <c r="FO72" s="184" t="s">
        <v>255</v>
      </c>
      <c r="FP72" s="181">
        <v>0</v>
      </c>
      <c r="FQ72" s="182">
        <v>43508</v>
      </c>
      <c r="FR72" s="183" t="s">
        <v>283</v>
      </c>
      <c r="FS72" s="177" t="s">
        <v>14</v>
      </c>
      <c r="FT72" s="177">
        <v>0</v>
      </c>
      <c r="FU72" s="177" t="s">
        <v>14</v>
      </c>
      <c r="FV72" s="177" t="s">
        <v>14</v>
      </c>
      <c r="FW72" s="177" t="s">
        <v>255</v>
      </c>
      <c r="FX72" s="177">
        <v>0</v>
      </c>
      <c r="FY72" s="174">
        <v>43508</v>
      </c>
      <c r="FZ72" s="184" t="s">
        <v>4262</v>
      </c>
      <c r="GA72" s="184">
        <v>1</v>
      </c>
      <c r="GB72" s="184" t="s">
        <v>3571</v>
      </c>
      <c r="GC72" s="184" t="s">
        <v>21</v>
      </c>
      <c r="GD72" s="184">
        <v>2</v>
      </c>
      <c r="GE72" s="184" t="s">
        <v>14</v>
      </c>
      <c r="GF72" s="184" t="s">
        <v>14</v>
      </c>
      <c r="GG72" s="185">
        <v>44356</v>
      </c>
      <c r="GH72" s="183" t="s">
        <v>4268</v>
      </c>
      <c r="GI72" s="177">
        <v>3</v>
      </c>
      <c r="GJ72" s="177" t="s">
        <v>3571</v>
      </c>
      <c r="GK72" s="177" t="s">
        <v>21</v>
      </c>
      <c r="GL72" s="177">
        <v>2</v>
      </c>
      <c r="GM72" s="177" t="s">
        <v>14</v>
      </c>
      <c r="GN72" s="177" t="s">
        <v>14</v>
      </c>
      <c r="GO72" s="174">
        <v>44356</v>
      </c>
      <c r="GP72" s="184" t="s">
        <v>4263</v>
      </c>
      <c r="GQ72" s="184">
        <v>2</v>
      </c>
      <c r="GR72" s="184" t="s">
        <v>3571</v>
      </c>
      <c r="GS72" s="184" t="s">
        <v>21</v>
      </c>
      <c r="GT72" s="184">
        <v>2</v>
      </c>
      <c r="GU72" s="184" t="s">
        <v>14</v>
      </c>
      <c r="GV72" s="184" t="s">
        <v>14</v>
      </c>
      <c r="GW72" s="185">
        <v>44356</v>
      </c>
      <c r="GX72" s="183" t="s">
        <v>4269</v>
      </c>
      <c r="GY72" s="177">
        <v>0</v>
      </c>
      <c r="GZ72" s="177" t="s">
        <v>3571</v>
      </c>
      <c r="HA72" s="177" t="s">
        <v>21</v>
      </c>
      <c r="HB72" s="177">
        <v>2</v>
      </c>
      <c r="HC72" s="177" t="s">
        <v>14</v>
      </c>
      <c r="HD72" s="177" t="s">
        <v>14</v>
      </c>
      <c r="HE72" s="174">
        <v>44356</v>
      </c>
      <c r="HF72" s="184" t="s">
        <v>4261</v>
      </c>
      <c r="HG72" s="184">
        <v>0</v>
      </c>
      <c r="HH72" s="184" t="s">
        <v>3571</v>
      </c>
      <c r="HI72" s="184" t="s">
        <v>21</v>
      </c>
      <c r="HJ72" s="184">
        <v>2</v>
      </c>
      <c r="HK72" s="184" t="s">
        <v>14</v>
      </c>
      <c r="HL72" s="184" t="s">
        <v>14</v>
      </c>
      <c r="HM72" s="185">
        <v>44356</v>
      </c>
      <c r="HN72" s="183" t="s">
        <v>4267</v>
      </c>
      <c r="HO72" s="177">
        <v>3</v>
      </c>
      <c r="HP72" s="177" t="s">
        <v>3571</v>
      </c>
      <c r="HQ72" s="177" t="s">
        <v>21</v>
      </c>
      <c r="HR72" s="177">
        <v>2</v>
      </c>
      <c r="HS72" s="177" t="s">
        <v>14</v>
      </c>
      <c r="HT72" s="177" t="s">
        <v>14</v>
      </c>
      <c r="HU72" s="174">
        <v>44356</v>
      </c>
      <c r="HV72" s="184" t="s">
        <v>4264</v>
      </c>
      <c r="HW72" s="184">
        <v>3</v>
      </c>
      <c r="HX72" s="184" t="s">
        <v>3571</v>
      </c>
      <c r="HY72" s="184" t="s">
        <v>21</v>
      </c>
      <c r="HZ72" s="184">
        <v>2</v>
      </c>
      <c r="IA72" s="184" t="s">
        <v>14</v>
      </c>
      <c r="IB72" s="184" t="s">
        <v>14</v>
      </c>
      <c r="IC72" s="185">
        <v>44356</v>
      </c>
      <c r="ID72" s="183" t="s">
        <v>4266</v>
      </c>
      <c r="IE72" s="177">
        <v>1</v>
      </c>
      <c r="IF72" s="177" t="s">
        <v>3571</v>
      </c>
      <c r="IG72" s="177" t="s">
        <v>21</v>
      </c>
      <c r="IH72" s="177">
        <v>2</v>
      </c>
      <c r="II72" s="177" t="s">
        <v>14</v>
      </c>
      <c r="IJ72" s="177" t="s">
        <v>14</v>
      </c>
      <c r="IK72" s="174">
        <v>44356</v>
      </c>
      <c r="IL72" s="184" t="s">
        <v>4265</v>
      </c>
      <c r="IM72" s="184">
        <v>3</v>
      </c>
      <c r="IN72" s="184" t="s">
        <v>3571</v>
      </c>
      <c r="IO72" s="184" t="s">
        <v>21</v>
      </c>
      <c r="IP72" s="184">
        <v>2</v>
      </c>
      <c r="IQ72" s="184" t="s">
        <v>14</v>
      </c>
      <c r="IR72" s="184" t="s">
        <v>14</v>
      </c>
      <c r="IS72" s="185">
        <v>44356</v>
      </c>
    </row>
    <row r="73" spans="1:253" s="179" customFormat="1" ht="12.75" customHeight="1" x14ac:dyDescent="0.25">
      <c r="A73" s="179" t="s">
        <v>284</v>
      </c>
      <c r="B73" s="179" t="s">
        <v>7463</v>
      </c>
      <c r="C73" s="179" t="s">
        <v>285</v>
      </c>
      <c r="D73" s="179" t="s">
        <v>268</v>
      </c>
      <c r="E73" s="179" t="s">
        <v>7097</v>
      </c>
      <c r="F73" s="179" t="s">
        <v>2909</v>
      </c>
      <c r="G73" s="172">
        <v>23800000</v>
      </c>
      <c r="H73" s="173" t="s">
        <v>2895</v>
      </c>
      <c r="I73" s="173" t="s">
        <v>21</v>
      </c>
      <c r="J73" s="173">
        <v>2</v>
      </c>
      <c r="K73" s="173" t="s">
        <v>2897</v>
      </c>
      <c r="L73" s="173" t="s">
        <v>2896</v>
      </c>
      <c r="M73" s="174">
        <v>44225</v>
      </c>
      <c r="N73" s="183" t="s">
        <v>290</v>
      </c>
      <c r="O73" s="175">
        <v>156906</v>
      </c>
      <c r="P73" s="175" t="s">
        <v>278</v>
      </c>
      <c r="Q73" s="175" t="s">
        <v>41</v>
      </c>
      <c r="R73" s="175">
        <v>1</v>
      </c>
      <c r="S73" s="175" t="s">
        <v>289</v>
      </c>
      <c r="T73" s="175" t="s">
        <v>279</v>
      </c>
      <c r="U73" s="176">
        <v>43508</v>
      </c>
      <c r="V73" s="183" t="s">
        <v>2911</v>
      </c>
      <c r="W73" s="173">
        <v>949000</v>
      </c>
      <c r="X73" s="173" t="s">
        <v>2895</v>
      </c>
      <c r="Y73" s="173" t="s">
        <v>21</v>
      </c>
      <c r="Z73" s="173">
        <v>2</v>
      </c>
      <c r="AA73" s="173" t="s">
        <v>2910</v>
      </c>
      <c r="AB73" s="173" t="s">
        <v>2896</v>
      </c>
      <c r="AC73" s="174">
        <v>44225</v>
      </c>
      <c r="AD73" s="183" t="s">
        <v>2913</v>
      </c>
      <c r="AE73" s="181">
        <v>293000</v>
      </c>
      <c r="AF73" s="181" t="s">
        <v>2895</v>
      </c>
      <c r="AG73" s="181" t="s">
        <v>21</v>
      </c>
      <c r="AH73" s="181">
        <v>2</v>
      </c>
      <c r="AI73" s="181" t="s">
        <v>2912</v>
      </c>
      <c r="AJ73" s="181" t="s">
        <v>2896</v>
      </c>
      <c r="AK73" s="182">
        <v>44225</v>
      </c>
      <c r="AL73" s="183" t="s">
        <v>6693</v>
      </c>
      <c r="AM73" s="173">
        <v>243000</v>
      </c>
      <c r="AN73" s="173" t="s">
        <v>6321</v>
      </c>
      <c r="AO73" s="173" t="s">
        <v>41</v>
      </c>
      <c r="AP73" s="173">
        <v>1</v>
      </c>
      <c r="AQ73" s="173" t="s">
        <v>6692</v>
      </c>
      <c r="AR73" s="173" t="s">
        <v>6688</v>
      </c>
      <c r="AS73" s="174">
        <v>44468</v>
      </c>
      <c r="AT73" s="184" t="s">
        <v>1918</v>
      </c>
      <c r="AU73" s="181">
        <v>141012</v>
      </c>
      <c r="AV73" s="181" t="s">
        <v>1915</v>
      </c>
      <c r="AW73" s="181" t="s">
        <v>21</v>
      </c>
      <c r="AX73" s="181">
        <v>2</v>
      </c>
      <c r="AY73" s="181" t="s">
        <v>1917</v>
      </c>
      <c r="AZ73" s="181" t="s">
        <v>1916</v>
      </c>
      <c r="BA73" s="182">
        <v>43951</v>
      </c>
      <c r="BB73" s="183" t="s">
        <v>288</v>
      </c>
      <c r="BC73" s="173" t="s">
        <v>14</v>
      </c>
      <c r="BD73" s="173">
        <v>0</v>
      </c>
      <c r="BE73" s="173" t="s">
        <v>14</v>
      </c>
      <c r="BF73" s="173" t="s">
        <v>14</v>
      </c>
      <c r="BG73" s="173" t="s">
        <v>255</v>
      </c>
      <c r="BH73" s="173">
        <v>0</v>
      </c>
      <c r="BI73" s="174">
        <v>43508</v>
      </c>
      <c r="BJ73" s="184" t="s">
        <v>6694</v>
      </c>
      <c r="BK73" s="184">
        <v>148</v>
      </c>
      <c r="BL73" s="184" t="s">
        <v>6581</v>
      </c>
      <c r="BM73" s="184" t="s">
        <v>41</v>
      </c>
      <c r="BN73" s="184">
        <v>1</v>
      </c>
      <c r="BO73" s="184" t="s">
        <v>6587</v>
      </c>
      <c r="BP73" s="181" t="s">
        <v>3367</v>
      </c>
      <c r="BQ73" s="185">
        <v>44468</v>
      </c>
      <c r="BR73" s="183" t="s">
        <v>977</v>
      </c>
      <c r="BS73" s="177" t="s">
        <v>14</v>
      </c>
      <c r="BT73" s="177">
        <v>0</v>
      </c>
      <c r="BU73" s="177" t="s">
        <v>21</v>
      </c>
      <c r="BV73" s="177">
        <v>2</v>
      </c>
      <c r="BW73" s="177" t="s">
        <v>976</v>
      </c>
      <c r="BX73" s="177" t="s">
        <v>712</v>
      </c>
      <c r="BY73" s="174">
        <v>43552</v>
      </c>
      <c r="BZ73" s="184" t="s">
        <v>978</v>
      </c>
      <c r="CA73" s="184" t="s">
        <v>14</v>
      </c>
      <c r="CB73" s="184">
        <v>0</v>
      </c>
      <c r="CC73" s="184" t="s">
        <v>21</v>
      </c>
      <c r="CD73" s="184">
        <v>2</v>
      </c>
      <c r="CE73" s="184" t="s">
        <v>976</v>
      </c>
      <c r="CF73" s="184" t="s">
        <v>712</v>
      </c>
      <c r="CG73" s="185">
        <v>43552</v>
      </c>
      <c r="CH73" s="183" t="s">
        <v>7860</v>
      </c>
      <c r="CI73" s="184" t="e">
        <v>#N/A</v>
      </c>
      <c r="CJ73" s="184" t="e">
        <v>#N/A</v>
      </c>
      <c r="CK73" s="184" t="e">
        <v>#N/A</v>
      </c>
      <c r="CL73" s="184" t="e">
        <v>#N/A</v>
      </c>
      <c r="CM73" s="184" t="e">
        <v>#N/A</v>
      </c>
      <c r="CN73" s="184" t="e">
        <v>#N/A</v>
      </c>
      <c r="CO73" s="186" t="e">
        <v>#N/A</v>
      </c>
      <c r="CP73" s="184" t="s">
        <v>287</v>
      </c>
      <c r="CQ73" s="177" t="s">
        <v>14</v>
      </c>
      <c r="CR73" s="177">
        <v>0</v>
      </c>
      <c r="CS73" s="177" t="s">
        <v>14</v>
      </c>
      <c r="CT73" s="177" t="s">
        <v>14</v>
      </c>
      <c r="CU73" s="177" t="s">
        <v>255</v>
      </c>
      <c r="CV73" s="177">
        <v>0</v>
      </c>
      <c r="CW73" s="174">
        <v>43508</v>
      </c>
      <c r="CX73" s="184" t="s">
        <v>2914</v>
      </c>
      <c r="CY73" s="181">
        <v>292000</v>
      </c>
      <c r="CZ73" s="181" t="s">
        <v>2895</v>
      </c>
      <c r="DA73" s="181" t="s">
        <v>59</v>
      </c>
      <c r="DB73" s="181">
        <v>3</v>
      </c>
      <c r="DC73" s="181" t="s">
        <v>2902</v>
      </c>
      <c r="DD73" s="181" t="s">
        <v>2896</v>
      </c>
      <c r="DE73" s="187">
        <v>44225</v>
      </c>
      <c r="DF73" s="183" t="s">
        <v>2915</v>
      </c>
      <c r="DG73" s="173">
        <v>656000</v>
      </c>
      <c r="DH73" s="177" t="s">
        <v>2895</v>
      </c>
      <c r="DI73" s="177" t="s">
        <v>59</v>
      </c>
      <c r="DJ73" s="177">
        <v>3</v>
      </c>
      <c r="DK73" s="177" t="s">
        <v>2902</v>
      </c>
      <c r="DL73" s="177" t="s">
        <v>2896</v>
      </c>
      <c r="DM73" s="174">
        <v>44225</v>
      </c>
      <c r="DN73" s="184" t="s">
        <v>2916</v>
      </c>
      <c r="DO73" s="181">
        <v>1000</v>
      </c>
      <c r="DP73" s="184" t="s">
        <v>2895</v>
      </c>
      <c r="DQ73" s="184" t="s">
        <v>59</v>
      </c>
      <c r="DR73" s="184">
        <v>3</v>
      </c>
      <c r="DS73" s="184" t="s">
        <v>2902</v>
      </c>
      <c r="DT73" s="184" t="s">
        <v>2896</v>
      </c>
      <c r="DU73" s="185">
        <v>44225</v>
      </c>
      <c r="DV73" s="183" t="s">
        <v>2917</v>
      </c>
      <c r="DW73" s="173">
        <v>272000</v>
      </c>
      <c r="DX73" s="177" t="s">
        <v>2895</v>
      </c>
      <c r="DY73" s="177" t="s">
        <v>59</v>
      </c>
      <c r="DZ73" s="177">
        <v>3</v>
      </c>
      <c r="EA73" s="177" t="s">
        <v>2902</v>
      </c>
      <c r="EB73" s="177" t="s">
        <v>2896</v>
      </c>
      <c r="EC73" s="174">
        <v>44225</v>
      </c>
      <c r="ED73" s="184" t="s">
        <v>2918</v>
      </c>
      <c r="EE73" s="181">
        <v>20000</v>
      </c>
      <c r="EF73" s="184" t="s">
        <v>2895</v>
      </c>
      <c r="EG73" s="184" t="s">
        <v>59</v>
      </c>
      <c r="EH73" s="184">
        <v>3</v>
      </c>
      <c r="EI73" s="184" t="s">
        <v>2902</v>
      </c>
      <c r="EJ73" s="184" t="s">
        <v>2896</v>
      </c>
      <c r="EK73" s="185">
        <v>44225</v>
      </c>
      <c r="EL73" s="183" t="s">
        <v>2919</v>
      </c>
      <c r="EM73" s="173">
        <v>0</v>
      </c>
      <c r="EN73" s="177" t="s">
        <v>2895</v>
      </c>
      <c r="EO73" s="177" t="s">
        <v>59</v>
      </c>
      <c r="EP73" s="177">
        <v>3</v>
      </c>
      <c r="EQ73" s="177" t="s">
        <v>2902</v>
      </c>
      <c r="ER73" s="177" t="s">
        <v>2896</v>
      </c>
      <c r="ES73" s="174">
        <v>44225</v>
      </c>
      <c r="ET73" s="184" t="s">
        <v>3405</v>
      </c>
      <c r="EU73" s="184">
        <v>385</v>
      </c>
      <c r="EV73" s="184" t="s">
        <v>3402</v>
      </c>
      <c r="EW73" s="184" t="s">
        <v>59</v>
      </c>
      <c r="EX73" s="184">
        <v>3</v>
      </c>
      <c r="EY73" s="184" t="s">
        <v>3403</v>
      </c>
      <c r="EZ73" s="184" t="s">
        <v>712</v>
      </c>
      <c r="FA73" s="185">
        <v>44281</v>
      </c>
      <c r="FB73" s="183" t="s">
        <v>286</v>
      </c>
      <c r="FC73" s="177">
        <v>5</v>
      </c>
      <c r="FD73" s="177" t="s">
        <v>271</v>
      </c>
      <c r="FE73" s="177" t="s">
        <v>41</v>
      </c>
      <c r="FF73" s="177">
        <v>1</v>
      </c>
      <c r="FG73" s="177" t="s">
        <v>273</v>
      </c>
      <c r="FH73" s="177" t="s">
        <v>272</v>
      </c>
      <c r="FI73" s="174">
        <v>43508</v>
      </c>
      <c r="FJ73" s="183" t="s">
        <v>291</v>
      </c>
      <c r="FK73" s="184" t="s">
        <v>14</v>
      </c>
      <c r="FL73" s="184">
        <v>0</v>
      </c>
      <c r="FM73" s="184" t="s">
        <v>14</v>
      </c>
      <c r="FN73" s="184" t="s">
        <v>14</v>
      </c>
      <c r="FO73" s="184" t="s">
        <v>255</v>
      </c>
      <c r="FP73" s="181">
        <v>0</v>
      </c>
      <c r="FQ73" s="182">
        <v>43508</v>
      </c>
      <c r="FR73" s="183" t="s">
        <v>292</v>
      </c>
      <c r="FS73" s="177" t="s">
        <v>14</v>
      </c>
      <c r="FT73" s="177">
        <v>0</v>
      </c>
      <c r="FU73" s="177" t="s">
        <v>14</v>
      </c>
      <c r="FV73" s="177" t="s">
        <v>14</v>
      </c>
      <c r="FW73" s="177" t="s">
        <v>255</v>
      </c>
      <c r="FX73" s="177">
        <v>0</v>
      </c>
      <c r="FY73" s="174">
        <v>43508</v>
      </c>
      <c r="FZ73" s="184" t="s">
        <v>4271</v>
      </c>
      <c r="GA73" s="184">
        <v>1</v>
      </c>
      <c r="GB73" s="184" t="s">
        <v>3571</v>
      </c>
      <c r="GC73" s="184" t="s">
        <v>21</v>
      </c>
      <c r="GD73" s="184">
        <v>2</v>
      </c>
      <c r="GE73" s="184" t="s">
        <v>14</v>
      </c>
      <c r="GF73" s="184" t="s">
        <v>14</v>
      </c>
      <c r="GG73" s="185">
        <v>44356</v>
      </c>
      <c r="GH73" s="183" t="s">
        <v>4277</v>
      </c>
      <c r="GI73" s="177">
        <v>3</v>
      </c>
      <c r="GJ73" s="177" t="s">
        <v>3571</v>
      </c>
      <c r="GK73" s="177" t="s">
        <v>21</v>
      </c>
      <c r="GL73" s="177">
        <v>2</v>
      </c>
      <c r="GM73" s="177" t="s">
        <v>14</v>
      </c>
      <c r="GN73" s="177" t="s">
        <v>14</v>
      </c>
      <c r="GO73" s="174">
        <v>44356</v>
      </c>
      <c r="GP73" s="184" t="s">
        <v>4272</v>
      </c>
      <c r="GQ73" s="184">
        <v>2</v>
      </c>
      <c r="GR73" s="184" t="s">
        <v>3571</v>
      </c>
      <c r="GS73" s="184" t="s">
        <v>21</v>
      </c>
      <c r="GT73" s="184">
        <v>2</v>
      </c>
      <c r="GU73" s="184" t="s">
        <v>14</v>
      </c>
      <c r="GV73" s="184" t="s">
        <v>14</v>
      </c>
      <c r="GW73" s="185">
        <v>44356</v>
      </c>
      <c r="GX73" s="183" t="s">
        <v>4278</v>
      </c>
      <c r="GY73" s="177">
        <v>0</v>
      </c>
      <c r="GZ73" s="177" t="s">
        <v>3571</v>
      </c>
      <c r="HA73" s="177" t="s">
        <v>21</v>
      </c>
      <c r="HB73" s="177">
        <v>2</v>
      </c>
      <c r="HC73" s="177" t="s">
        <v>14</v>
      </c>
      <c r="HD73" s="177" t="s">
        <v>14</v>
      </c>
      <c r="HE73" s="174">
        <v>44356</v>
      </c>
      <c r="HF73" s="184" t="s">
        <v>4270</v>
      </c>
      <c r="HG73" s="184">
        <v>0</v>
      </c>
      <c r="HH73" s="184" t="s">
        <v>3571</v>
      </c>
      <c r="HI73" s="184" t="s">
        <v>21</v>
      </c>
      <c r="HJ73" s="184">
        <v>2</v>
      </c>
      <c r="HK73" s="184" t="s">
        <v>14</v>
      </c>
      <c r="HL73" s="184" t="s">
        <v>14</v>
      </c>
      <c r="HM73" s="185">
        <v>44356</v>
      </c>
      <c r="HN73" s="183" t="s">
        <v>4276</v>
      </c>
      <c r="HO73" s="177">
        <v>3</v>
      </c>
      <c r="HP73" s="177" t="s">
        <v>3571</v>
      </c>
      <c r="HQ73" s="177" t="s">
        <v>21</v>
      </c>
      <c r="HR73" s="177">
        <v>2</v>
      </c>
      <c r="HS73" s="177" t="s">
        <v>14</v>
      </c>
      <c r="HT73" s="177" t="s">
        <v>14</v>
      </c>
      <c r="HU73" s="174">
        <v>44356</v>
      </c>
      <c r="HV73" s="184" t="s">
        <v>4273</v>
      </c>
      <c r="HW73" s="184">
        <v>3</v>
      </c>
      <c r="HX73" s="184" t="s">
        <v>3571</v>
      </c>
      <c r="HY73" s="184" t="s">
        <v>21</v>
      </c>
      <c r="HZ73" s="184">
        <v>2</v>
      </c>
      <c r="IA73" s="184" t="s">
        <v>14</v>
      </c>
      <c r="IB73" s="184" t="s">
        <v>14</v>
      </c>
      <c r="IC73" s="185">
        <v>44356</v>
      </c>
      <c r="ID73" s="183" t="s">
        <v>4275</v>
      </c>
      <c r="IE73" s="177">
        <v>1</v>
      </c>
      <c r="IF73" s="177" t="s">
        <v>3571</v>
      </c>
      <c r="IG73" s="177" t="s">
        <v>21</v>
      </c>
      <c r="IH73" s="177">
        <v>2</v>
      </c>
      <c r="II73" s="177" t="s">
        <v>14</v>
      </c>
      <c r="IJ73" s="177" t="s">
        <v>14</v>
      </c>
      <c r="IK73" s="174">
        <v>44356</v>
      </c>
      <c r="IL73" s="184" t="s">
        <v>4274</v>
      </c>
      <c r="IM73" s="184">
        <v>3</v>
      </c>
      <c r="IN73" s="184" t="s">
        <v>3571</v>
      </c>
      <c r="IO73" s="184" t="s">
        <v>21</v>
      </c>
      <c r="IP73" s="184">
        <v>2</v>
      </c>
      <c r="IQ73" s="184" t="s">
        <v>14</v>
      </c>
      <c r="IR73" s="184" t="s">
        <v>14</v>
      </c>
      <c r="IS73" s="185">
        <v>44356</v>
      </c>
    </row>
    <row r="74" spans="1:253" s="179" customFormat="1" ht="12.75" customHeight="1" x14ac:dyDescent="0.25">
      <c r="A74" s="179" t="s">
        <v>293</v>
      </c>
      <c r="B74" s="179" t="s">
        <v>7463</v>
      </c>
      <c r="C74" s="179" t="s">
        <v>294</v>
      </c>
      <c r="D74" s="179" t="s">
        <v>268</v>
      </c>
      <c r="E74" s="179" t="s">
        <v>7097</v>
      </c>
      <c r="F74" s="179" t="s">
        <v>2920</v>
      </c>
      <c r="G74" s="172">
        <v>23800000</v>
      </c>
      <c r="H74" s="173" t="s">
        <v>2895</v>
      </c>
      <c r="I74" s="173" t="s">
        <v>21</v>
      </c>
      <c r="J74" s="173">
        <v>2</v>
      </c>
      <c r="K74" s="173" t="s">
        <v>2897</v>
      </c>
      <c r="L74" s="173" t="s">
        <v>2896</v>
      </c>
      <c r="M74" s="174">
        <v>44225</v>
      </c>
      <c r="N74" s="183" t="s">
        <v>304</v>
      </c>
      <c r="O74" s="175">
        <v>210600</v>
      </c>
      <c r="P74" s="175" t="s">
        <v>301</v>
      </c>
      <c r="Q74" s="175" t="s">
        <v>21</v>
      </c>
      <c r="R74" s="175">
        <v>2</v>
      </c>
      <c r="S74" s="175" t="s">
        <v>303</v>
      </c>
      <c r="T74" s="175" t="s">
        <v>302</v>
      </c>
      <c r="U74" s="176">
        <v>43508</v>
      </c>
      <c r="V74" s="183" t="s">
        <v>2922</v>
      </c>
      <c r="W74" s="173">
        <v>8400000</v>
      </c>
      <c r="X74" s="173" t="s">
        <v>2895</v>
      </c>
      <c r="Y74" s="173" t="s">
        <v>21</v>
      </c>
      <c r="Z74" s="173">
        <v>2</v>
      </c>
      <c r="AA74" s="173" t="s">
        <v>2921</v>
      </c>
      <c r="AB74" s="173" t="s">
        <v>2896</v>
      </c>
      <c r="AC74" s="174">
        <v>44225</v>
      </c>
      <c r="AD74" s="183" t="s">
        <v>2923</v>
      </c>
      <c r="AE74" s="181">
        <v>1356000</v>
      </c>
      <c r="AF74" s="181" t="s">
        <v>2895</v>
      </c>
      <c r="AG74" s="181" t="s">
        <v>21</v>
      </c>
      <c r="AH74" s="181">
        <v>2</v>
      </c>
      <c r="AI74" s="181" t="s">
        <v>2912</v>
      </c>
      <c r="AJ74" s="181" t="s">
        <v>2896</v>
      </c>
      <c r="AK74" s="182">
        <v>44225</v>
      </c>
      <c r="AL74" s="183" t="s">
        <v>6690</v>
      </c>
      <c r="AM74" s="173">
        <v>202000</v>
      </c>
      <c r="AN74" s="173" t="s">
        <v>6321</v>
      </c>
      <c r="AO74" s="173" t="s">
        <v>41</v>
      </c>
      <c r="AP74" s="173">
        <v>1</v>
      </c>
      <c r="AQ74" s="173" t="s">
        <v>6689</v>
      </c>
      <c r="AR74" s="173" t="s">
        <v>6688</v>
      </c>
      <c r="AS74" s="174">
        <v>44468</v>
      </c>
      <c r="AT74" s="184" t="s">
        <v>300</v>
      </c>
      <c r="AU74" s="181" t="s">
        <v>14</v>
      </c>
      <c r="AV74" s="181">
        <v>0</v>
      </c>
      <c r="AW74" s="181" t="s">
        <v>21</v>
      </c>
      <c r="AX74" s="181">
        <v>2</v>
      </c>
      <c r="AY74" s="181" t="s">
        <v>255</v>
      </c>
      <c r="AZ74" s="181">
        <v>0</v>
      </c>
      <c r="BA74" s="182">
        <v>43508</v>
      </c>
      <c r="BB74" s="183" t="s">
        <v>299</v>
      </c>
      <c r="BC74" s="173" t="s">
        <v>14</v>
      </c>
      <c r="BD74" s="173">
        <v>0</v>
      </c>
      <c r="BE74" s="173" t="s">
        <v>21</v>
      </c>
      <c r="BF74" s="173">
        <v>2</v>
      </c>
      <c r="BG74" s="173" t="s">
        <v>255</v>
      </c>
      <c r="BH74" s="173">
        <v>0</v>
      </c>
      <c r="BI74" s="174">
        <v>43508</v>
      </c>
      <c r="BJ74" s="184" t="s">
        <v>6691</v>
      </c>
      <c r="BK74" s="184">
        <v>415</v>
      </c>
      <c r="BL74" s="184" t="s">
        <v>6581</v>
      </c>
      <c r="BM74" s="184" t="s">
        <v>41</v>
      </c>
      <c r="BN74" s="184">
        <v>1</v>
      </c>
      <c r="BO74" s="184" t="s">
        <v>6587</v>
      </c>
      <c r="BP74" s="181" t="s">
        <v>3367</v>
      </c>
      <c r="BQ74" s="185">
        <v>44468</v>
      </c>
      <c r="BR74" s="183" t="s">
        <v>295</v>
      </c>
      <c r="BS74" s="177" t="s">
        <v>14</v>
      </c>
      <c r="BT74" s="177">
        <v>0</v>
      </c>
      <c r="BU74" s="177" t="s">
        <v>21</v>
      </c>
      <c r="BV74" s="177">
        <v>2</v>
      </c>
      <c r="BW74" s="177" t="s">
        <v>255</v>
      </c>
      <c r="BX74" s="177">
        <v>0</v>
      </c>
      <c r="BY74" s="174">
        <v>43508</v>
      </c>
      <c r="BZ74" s="184" t="s">
        <v>296</v>
      </c>
      <c r="CA74" s="184" t="s">
        <v>14</v>
      </c>
      <c r="CB74" s="184">
        <v>0</v>
      </c>
      <c r="CC74" s="184" t="s">
        <v>14</v>
      </c>
      <c r="CD74" s="184" t="s">
        <v>14</v>
      </c>
      <c r="CE74" s="184" t="s">
        <v>255</v>
      </c>
      <c r="CF74" s="184">
        <v>0</v>
      </c>
      <c r="CG74" s="185">
        <v>43508</v>
      </c>
      <c r="CH74" s="183" t="s">
        <v>7861</v>
      </c>
      <c r="CI74" s="184" t="e">
        <v>#N/A</v>
      </c>
      <c r="CJ74" s="184" t="e">
        <v>#N/A</v>
      </c>
      <c r="CK74" s="184" t="e">
        <v>#N/A</v>
      </c>
      <c r="CL74" s="184" t="e">
        <v>#N/A</v>
      </c>
      <c r="CM74" s="184" t="e">
        <v>#N/A</v>
      </c>
      <c r="CN74" s="184" t="e">
        <v>#N/A</v>
      </c>
      <c r="CO74" s="186" t="e">
        <v>#N/A</v>
      </c>
      <c r="CP74" s="184" t="s">
        <v>298</v>
      </c>
      <c r="CQ74" s="177" t="s">
        <v>14</v>
      </c>
      <c r="CR74" s="177">
        <v>0</v>
      </c>
      <c r="CS74" s="177" t="s">
        <v>21</v>
      </c>
      <c r="CT74" s="177">
        <v>2</v>
      </c>
      <c r="CU74" s="177" t="s">
        <v>255</v>
      </c>
      <c r="CV74" s="177">
        <v>0</v>
      </c>
      <c r="CW74" s="174">
        <v>43508</v>
      </c>
      <c r="CX74" s="184" t="s">
        <v>2924</v>
      </c>
      <c r="CY74" s="181">
        <v>1346000</v>
      </c>
      <c r="CZ74" s="181" t="s">
        <v>2895</v>
      </c>
      <c r="DA74" s="181" t="s">
        <v>59</v>
      </c>
      <c r="DB74" s="181">
        <v>3</v>
      </c>
      <c r="DC74" s="181" t="s">
        <v>2902</v>
      </c>
      <c r="DD74" s="181" t="s">
        <v>2896</v>
      </c>
      <c r="DE74" s="187">
        <v>44225</v>
      </c>
      <c r="DF74" s="183" t="s">
        <v>2925</v>
      </c>
      <c r="DG74" s="173">
        <v>7044000</v>
      </c>
      <c r="DH74" s="177" t="s">
        <v>2895</v>
      </c>
      <c r="DI74" s="177" t="s">
        <v>59</v>
      </c>
      <c r="DJ74" s="177">
        <v>3</v>
      </c>
      <c r="DK74" s="177" t="s">
        <v>2902</v>
      </c>
      <c r="DL74" s="177" t="s">
        <v>2896</v>
      </c>
      <c r="DM74" s="174">
        <v>44225</v>
      </c>
      <c r="DN74" s="184" t="s">
        <v>2926</v>
      </c>
      <c r="DO74" s="181">
        <v>9000</v>
      </c>
      <c r="DP74" s="184" t="s">
        <v>2895</v>
      </c>
      <c r="DQ74" s="184" t="s">
        <v>59</v>
      </c>
      <c r="DR74" s="184">
        <v>3</v>
      </c>
      <c r="DS74" s="184" t="s">
        <v>2902</v>
      </c>
      <c r="DT74" s="184" t="s">
        <v>2896</v>
      </c>
      <c r="DU74" s="185">
        <v>44225</v>
      </c>
      <c r="DV74" s="183" t="s">
        <v>2927</v>
      </c>
      <c r="DW74" s="173">
        <v>1310000</v>
      </c>
      <c r="DX74" s="177" t="s">
        <v>2895</v>
      </c>
      <c r="DY74" s="177" t="s">
        <v>59</v>
      </c>
      <c r="DZ74" s="177">
        <v>3</v>
      </c>
      <c r="EA74" s="177" t="s">
        <v>2902</v>
      </c>
      <c r="EB74" s="177" t="s">
        <v>2896</v>
      </c>
      <c r="EC74" s="174">
        <v>44225</v>
      </c>
      <c r="ED74" s="184" t="s">
        <v>2928</v>
      </c>
      <c r="EE74" s="181">
        <v>36000</v>
      </c>
      <c r="EF74" s="184" t="s">
        <v>2895</v>
      </c>
      <c r="EG74" s="184" t="s">
        <v>59</v>
      </c>
      <c r="EH74" s="184">
        <v>3</v>
      </c>
      <c r="EI74" s="184" t="s">
        <v>2902</v>
      </c>
      <c r="EJ74" s="184" t="s">
        <v>2896</v>
      </c>
      <c r="EK74" s="185">
        <v>44225</v>
      </c>
      <c r="EL74" s="183" t="s">
        <v>2929</v>
      </c>
      <c r="EM74" s="173">
        <v>0</v>
      </c>
      <c r="EN74" s="177" t="s">
        <v>2895</v>
      </c>
      <c r="EO74" s="177" t="s">
        <v>59</v>
      </c>
      <c r="EP74" s="177">
        <v>3</v>
      </c>
      <c r="EQ74" s="177" t="s">
        <v>2902</v>
      </c>
      <c r="ER74" s="177" t="s">
        <v>2896</v>
      </c>
      <c r="ES74" s="174">
        <v>44225</v>
      </c>
      <c r="ET74" s="184" t="s">
        <v>3406</v>
      </c>
      <c r="EU74" s="184">
        <v>385</v>
      </c>
      <c r="EV74" s="184" t="s">
        <v>3402</v>
      </c>
      <c r="EW74" s="184" t="s">
        <v>59</v>
      </c>
      <c r="EX74" s="184">
        <v>3</v>
      </c>
      <c r="EY74" s="184" t="s">
        <v>3403</v>
      </c>
      <c r="EZ74" s="184" t="s">
        <v>712</v>
      </c>
      <c r="FA74" s="185">
        <v>44281</v>
      </c>
      <c r="FB74" s="183" t="s">
        <v>297</v>
      </c>
      <c r="FC74" s="177">
        <v>5</v>
      </c>
      <c r="FD74" s="177" t="s">
        <v>271</v>
      </c>
      <c r="FE74" s="177" t="s">
        <v>21</v>
      </c>
      <c r="FF74" s="177">
        <v>2</v>
      </c>
      <c r="FG74" s="177" t="s">
        <v>273</v>
      </c>
      <c r="FH74" s="177" t="s">
        <v>272</v>
      </c>
      <c r="FI74" s="174">
        <v>43508</v>
      </c>
      <c r="FJ74" s="183" t="s">
        <v>305</v>
      </c>
      <c r="FK74" s="184" t="s">
        <v>14</v>
      </c>
      <c r="FL74" s="184">
        <v>0</v>
      </c>
      <c r="FM74" s="184" t="s">
        <v>21</v>
      </c>
      <c r="FN74" s="184">
        <v>2</v>
      </c>
      <c r="FO74" s="184" t="s">
        <v>255</v>
      </c>
      <c r="FP74" s="181">
        <v>0</v>
      </c>
      <c r="FQ74" s="182">
        <v>43508</v>
      </c>
      <c r="FR74" s="183" t="s">
        <v>306</v>
      </c>
      <c r="FS74" s="177" t="s">
        <v>14</v>
      </c>
      <c r="FT74" s="177">
        <v>0</v>
      </c>
      <c r="FU74" s="177" t="s">
        <v>21</v>
      </c>
      <c r="FV74" s="177">
        <v>2</v>
      </c>
      <c r="FW74" s="177" t="s">
        <v>255</v>
      </c>
      <c r="FX74" s="177">
        <v>0</v>
      </c>
      <c r="FY74" s="174">
        <v>43508</v>
      </c>
      <c r="FZ74" s="184" t="s">
        <v>4280</v>
      </c>
      <c r="GA74" s="184">
        <v>1</v>
      </c>
      <c r="GB74" s="184" t="s">
        <v>3571</v>
      </c>
      <c r="GC74" s="184" t="s">
        <v>21</v>
      </c>
      <c r="GD74" s="184">
        <v>2</v>
      </c>
      <c r="GE74" s="184" t="s">
        <v>14</v>
      </c>
      <c r="GF74" s="184" t="s">
        <v>14</v>
      </c>
      <c r="GG74" s="185">
        <v>44356</v>
      </c>
      <c r="GH74" s="183" t="s">
        <v>4286</v>
      </c>
      <c r="GI74" s="177">
        <v>3</v>
      </c>
      <c r="GJ74" s="177" t="s">
        <v>3571</v>
      </c>
      <c r="GK74" s="177" t="s">
        <v>21</v>
      </c>
      <c r="GL74" s="177">
        <v>2</v>
      </c>
      <c r="GM74" s="177" t="s">
        <v>14</v>
      </c>
      <c r="GN74" s="177" t="s">
        <v>14</v>
      </c>
      <c r="GO74" s="174">
        <v>44356</v>
      </c>
      <c r="GP74" s="184" t="s">
        <v>4281</v>
      </c>
      <c r="GQ74" s="184">
        <v>2</v>
      </c>
      <c r="GR74" s="184" t="s">
        <v>3571</v>
      </c>
      <c r="GS74" s="184" t="s">
        <v>21</v>
      </c>
      <c r="GT74" s="184">
        <v>2</v>
      </c>
      <c r="GU74" s="184" t="s">
        <v>14</v>
      </c>
      <c r="GV74" s="184" t="s">
        <v>14</v>
      </c>
      <c r="GW74" s="185">
        <v>44356</v>
      </c>
      <c r="GX74" s="183" t="s">
        <v>4287</v>
      </c>
      <c r="GY74" s="177">
        <v>1</v>
      </c>
      <c r="GZ74" s="177" t="s">
        <v>3571</v>
      </c>
      <c r="HA74" s="177" t="s">
        <v>21</v>
      </c>
      <c r="HB74" s="177">
        <v>2</v>
      </c>
      <c r="HC74" s="177" t="s">
        <v>14</v>
      </c>
      <c r="HD74" s="177" t="s">
        <v>14</v>
      </c>
      <c r="HE74" s="174">
        <v>44356</v>
      </c>
      <c r="HF74" s="184" t="s">
        <v>4279</v>
      </c>
      <c r="HG74" s="184">
        <v>0</v>
      </c>
      <c r="HH74" s="184" t="s">
        <v>3571</v>
      </c>
      <c r="HI74" s="184" t="s">
        <v>21</v>
      </c>
      <c r="HJ74" s="184">
        <v>2</v>
      </c>
      <c r="HK74" s="184" t="s">
        <v>14</v>
      </c>
      <c r="HL74" s="184" t="s">
        <v>14</v>
      </c>
      <c r="HM74" s="185">
        <v>44356</v>
      </c>
      <c r="HN74" s="183" t="s">
        <v>4285</v>
      </c>
      <c r="HO74" s="177">
        <v>3</v>
      </c>
      <c r="HP74" s="177" t="s">
        <v>3571</v>
      </c>
      <c r="HQ74" s="177" t="s">
        <v>21</v>
      </c>
      <c r="HR74" s="177">
        <v>2</v>
      </c>
      <c r="HS74" s="177" t="s">
        <v>14</v>
      </c>
      <c r="HT74" s="177" t="s">
        <v>14</v>
      </c>
      <c r="HU74" s="174">
        <v>44356</v>
      </c>
      <c r="HV74" s="184" t="s">
        <v>4282</v>
      </c>
      <c r="HW74" s="184">
        <v>3</v>
      </c>
      <c r="HX74" s="184" t="s">
        <v>3571</v>
      </c>
      <c r="HY74" s="184" t="s">
        <v>21</v>
      </c>
      <c r="HZ74" s="184">
        <v>2</v>
      </c>
      <c r="IA74" s="184" t="s">
        <v>14</v>
      </c>
      <c r="IB74" s="184" t="s">
        <v>14</v>
      </c>
      <c r="IC74" s="185">
        <v>44356</v>
      </c>
      <c r="ID74" s="183" t="s">
        <v>4284</v>
      </c>
      <c r="IE74" s="177">
        <v>1</v>
      </c>
      <c r="IF74" s="177" t="s">
        <v>3571</v>
      </c>
      <c r="IG74" s="177" t="s">
        <v>21</v>
      </c>
      <c r="IH74" s="177">
        <v>2</v>
      </c>
      <c r="II74" s="177" t="s">
        <v>14</v>
      </c>
      <c r="IJ74" s="177" t="s">
        <v>14</v>
      </c>
      <c r="IK74" s="174">
        <v>44356</v>
      </c>
      <c r="IL74" s="184" t="s">
        <v>4283</v>
      </c>
      <c r="IM74" s="184">
        <v>3</v>
      </c>
      <c r="IN74" s="184" t="s">
        <v>3571</v>
      </c>
      <c r="IO74" s="184" t="s">
        <v>21</v>
      </c>
      <c r="IP74" s="184">
        <v>2</v>
      </c>
      <c r="IQ74" s="184" t="s">
        <v>14</v>
      </c>
      <c r="IR74" s="184" t="s">
        <v>14</v>
      </c>
      <c r="IS74" s="185">
        <v>44356</v>
      </c>
    </row>
    <row r="75" spans="1:253" s="179" customFormat="1" ht="12.75" customHeight="1" x14ac:dyDescent="0.25">
      <c r="A75" s="179" t="s">
        <v>1548</v>
      </c>
      <c r="B75" s="179" t="s">
        <v>7471</v>
      </c>
      <c r="C75" s="179" t="s">
        <v>1549</v>
      </c>
      <c r="D75" s="179" t="s">
        <v>268</v>
      </c>
      <c r="E75" s="179" t="s">
        <v>7097</v>
      </c>
      <c r="F75" s="179" t="s">
        <v>2930</v>
      </c>
      <c r="G75" s="172">
        <v>23800000</v>
      </c>
      <c r="H75" s="173" t="s">
        <v>2895</v>
      </c>
      <c r="I75" s="173" t="s">
        <v>21</v>
      </c>
      <c r="J75" s="173">
        <v>2</v>
      </c>
      <c r="K75" s="173" t="s">
        <v>2897</v>
      </c>
      <c r="L75" s="173" t="s">
        <v>2896</v>
      </c>
      <c r="M75" s="174">
        <v>44225</v>
      </c>
      <c r="N75" s="183" t="s">
        <v>2934</v>
      </c>
      <c r="O75" s="175">
        <v>8616</v>
      </c>
      <c r="P75" s="175" t="s">
        <v>2931</v>
      </c>
      <c r="Q75" s="175" t="s">
        <v>21</v>
      </c>
      <c r="R75" s="175">
        <v>2</v>
      </c>
      <c r="S75" s="175" t="s">
        <v>2933</v>
      </c>
      <c r="T75" s="175" t="s">
        <v>2932</v>
      </c>
      <c r="U75" s="176">
        <v>44225</v>
      </c>
      <c r="V75" s="183" t="s">
        <v>2938</v>
      </c>
      <c r="W75" s="173">
        <v>1328000</v>
      </c>
      <c r="X75" s="173" t="s">
        <v>2935</v>
      </c>
      <c r="Y75" s="173" t="s">
        <v>59</v>
      </c>
      <c r="Z75" s="173">
        <v>3</v>
      </c>
      <c r="AA75" s="173" t="s">
        <v>2937</v>
      </c>
      <c r="AB75" s="173" t="s">
        <v>2936</v>
      </c>
      <c r="AC75" s="174">
        <v>44225</v>
      </c>
      <c r="AD75" s="183" t="s">
        <v>2939</v>
      </c>
      <c r="AE75" s="181">
        <v>704000</v>
      </c>
      <c r="AF75" s="181" t="s">
        <v>2895</v>
      </c>
      <c r="AG75" s="181" t="s">
        <v>59</v>
      </c>
      <c r="AH75" s="181">
        <v>3</v>
      </c>
      <c r="AI75" s="181" t="s">
        <v>2912</v>
      </c>
      <c r="AJ75" s="181" t="s">
        <v>2896</v>
      </c>
      <c r="AK75" s="182">
        <v>44225</v>
      </c>
      <c r="AL75" s="183" t="s">
        <v>6708</v>
      </c>
      <c r="AM75" s="173">
        <v>187000</v>
      </c>
      <c r="AN75" s="173" t="s">
        <v>6321</v>
      </c>
      <c r="AO75" s="173" t="s">
        <v>41</v>
      </c>
      <c r="AP75" s="173">
        <v>1</v>
      </c>
      <c r="AQ75" s="173" t="s">
        <v>6707</v>
      </c>
      <c r="AR75" s="173" t="s">
        <v>6584</v>
      </c>
      <c r="AS75" s="174">
        <v>44468</v>
      </c>
      <c r="AT75" s="184" t="s">
        <v>1559</v>
      </c>
      <c r="AU75" s="181" t="s">
        <v>14</v>
      </c>
      <c r="AV75" s="181" t="s">
        <v>14</v>
      </c>
      <c r="AW75" s="181" t="s">
        <v>14</v>
      </c>
      <c r="AX75" s="181" t="s">
        <v>14</v>
      </c>
      <c r="AY75" s="181" t="s">
        <v>15</v>
      </c>
      <c r="AZ75" s="181" t="s">
        <v>14</v>
      </c>
      <c r="BA75" s="182">
        <v>43815</v>
      </c>
      <c r="BB75" s="183" t="s">
        <v>1558</v>
      </c>
      <c r="BC75" s="173" t="s">
        <v>14</v>
      </c>
      <c r="BD75" s="173" t="s">
        <v>14</v>
      </c>
      <c r="BE75" s="173" t="s">
        <v>14</v>
      </c>
      <c r="BF75" s="173" t="s">
        <v>14</v>
      </c>
      <c r="BG75" s="173" t="s">
        <v>15</v>
      </c>
      <c r="BH75" s="173" t="s">
        <v>14</v>
      </c>
      <c r="BI75" s="174">
        <v>43815</v>
      </c>
      <c r="BJ75" s="184" t="s">
        <v>6709</v>
      </c>
      <c r="BK75" s="184">
        <v>16</v>
      </c>
      <c r="BL75" s="184" t="s">
        <v>6581</v>
      </c>
      <c r="BM75" s="184" t="s">
        <v>41</v>
      </c>
      <c r="BN75" s="184">
        <v>1</v>
      </c>
      <c r="BO75" s="184" t="s">
        <v>6587</v>
      </c>
      <c r="BP75" s="181" t="s">
        <v>3367</v>
      </c>
      <c r="BQ75" s="185">
        <v>44468</v>
      </c>
      <c r="BR75" s="183" t="s">
        <v>1551</v>
      </c>
      <c r="BS75" s="177">
        <v>0</v>
      </c>
      <c r="BT75" s="177" t="s">
        <v>14</v>
      </c>
      <c r="BU75" s="177" t="s">
        <v>41</v>
      </c>
      <c r="BV75" s="177">
        <v>1</v>
      </c>
      <c r="BW75" s="177" t="s">
        <v>1550</v>
      </c>
      <c r="BX75" s="177" t="s">
        <v>14</v>
      </c>
      <c r="BY75" s="174">
        <v>43815</v>
      </c>
      <c r="BZ75" s="184" t="s">
        <v>1552</v>
      </c>
      <c r="CA75" s="184">
        <v>0</v>
      </c>
      <c r="CB75" s="184" t="s">
        <v>14</v>
      </c>
      <c r="CC75" s="184" t="s">
        <v>41</v>
      </c>
      <c r="CD75" s="184">
        <v>1</v>
      </c>
      <c r="CE75" s="184" t="s">
        <v>1550</v>
      </c>
      <c r="CF75" s="184" t="s">
        <v>14</v>
      </c>
      <c r="CG75" s="185">
        <v>43815</v>
      </c>
      <c r="CH75" s="183" t="s">
        <v>7862</v>
      </c>
      <c r="CI75" s="184" t="e">
        <v>#N/A</v>
      </c>
      <c r="CJ75" s="184" t="e">
        <v>#N/A</v>
      </c>
      <c r="CK75" s="184" t="e">
        <v>#N/A</v>
      </c>
      <c r="CL75" s="184" t="e">
        <v>#N/A</v>
      </c>
      <c r="CM75" s="184" t="e">
        <v>#N/A</v>
      </c>
      <c r="CN75" s="184" t="e">
        <v>#N/A</v>
      </c>
      <c r="CO75" s="186" t="e">
        <v>#N/A</v>
      </c>
      <c r="CP75" s="184" t="s">
        <v>1557</v>
      </c>
      <c r="CQ75" s="177">
        <v>0</v>
      </c>
      <c r="CR75" s="177" t="s">
        <v>14</v>
      </c>
      <c r="CS75" s="177" t="s">
        <v>41</v>
      </c>
      <c r="CT75" s="177">
        <v>1</v>
      </c>
      <c r="CU75" s="177" t="s">
        <v>1550</v>
      </c>
      <c r="CV75" s="177" t="s">
        <v>14</v>
      </c>
      <c r="CW75" s="174">
        <v>43815</v>
      </c>
      <c r="CX75" s="184" t="s">
        <v>2940</v>
      </c>
      <c r="CY75" s="181">
        <v>704000</v>
      </c>
      <c r="CZ75" s="181" t="s">
        <v>2895</v>
      </c>
      <c r="DA75" s="181" t="s">
        <v>59</v>
      </c>
      <c r="DB75" s="181">
        <v>3</v>
      </c>
      <c r="DC75" s="181" t="s">
        <v>2902</v>
      </c>
      <c r="DD75" s="181" t="s">
        <v>2896</v>
      </c>
      <c r="DE75" s="187">
        <v>44225</v>
      </c>
      <c r="DF75" s="183" t="s">
        <v>2941</v>
      </c>
      <c r="DG75" s="173">
        <v>624000</v>
      </c>
      <c r="DH75" s="177" t="s">
        <v>2895</v>
      </c>
      <c r="DI75" s="177" t="s">
        <v>59</v>
      </c>
      <c r="DJ75" s="177">
        <v>3</v>
      </c>
      <c r="DK75" s="177" t="s">
        <v>2902</v>
      </c>
      <c r="DL75" s="177" t="s">
        <v>2896</v>
      </c>
      <c r="DM75" s="174">
        <v>44225</v>
      </c>
      <c r="DN75" s="184" t="s">
        <v>2942</v>
      </c>
      <c r="DO75" s="181">
        <v>0</v>
      </c>
      <c r="DP75" s="184" t="s">
        <v>2895</v>
      </c>
      <c r="DQ75" s="184" t="s">
        <v>59</v>
      </c>
      <c r="DR75" s="184">
        <v>3</v>
      </c>
      <c r="DS75" s="184" t="s">
        <v>2902</v>
      </c>
      <c r="DT75" s="184" t="s">
        <v>2896</v>
      </c>
      <c r="DU75" s="185">
        <v>44225</v>
      </c>
      <c r="DV75" s="183" t="s">
        <v>2943</v>
      </c>
      <c r="DW75" s="173">
        <v>662000</v>
      </c>
      <c r="DX75" s="177" t="s">
        <v>2895</v>
      </c>
      <c r="DY75" s="177" t="s">
        <v>59</v>
      </c>
      <c r="DZ75" s="177">
        <v>3</v>
      </c>
      <c r="EA75" s="177" t="s">
        <v>2902</v>
      </c>
      <c r="EB75" s="177" t="s">
        <v>2896</v>
      </c>
      <c r="EC75" s="174">
        <v>44225</v>
      </c>
      <c r="ED75" s="184" t="s">
        <v>2944</v>
      </c>
      <c r="EE75" s="181">
        <v>42000</v>
      </c>
      <c r="EF75" s="184" t="s">
        <v>2895</v>
      </c>
      <c r="EG75" s="184" t="s">
        <v>59</v>
      </c>
      <c r="EH75" s="184">
        <v>3</v>
      </c>
      <c r="EI75" s="184" t="s">
        <v>2902</v>
      </c>
      <c r="EJ75" s="184" t="s">
        <v>2896</v>
      </c>
      <c r="EK75" s="185">
        <v>44225</v>
      </c>
      <c r="EL75" s="183" t="s">
        <v>2945</v>
      </c>
      <c r="EM75" s="173">
        <v>0</v>
      </c>
      <c r="EN75" s="177" t="s">
        <v>2895</v>
      </c>
      <c r="EO75" s="177" t="s">
        <v>59</v>
      </c>
      <c r="EP75" s="177">
        <v>3</v>
      </c>
      <c r="EQ75" s="177" t="s">
        <v>2902</v>
      </c>
      <c r="ER75" s="177" t="s">
        <v>2896</v>
      </c>
      <c r="ES75" s="174">
        <v>44225</v>
      </c>
      <c r="ET75" s="184" t="s">
        <v>3407</v>
      </c>
      <c r="EU75" s="184">
        <v>385</v>
      </c>
      <c r="EV75" s="184" t="s">
        <v>3402</v>
      </c>
      <c r="EW75" s="184" t="s">
        <v>59</v>
      </c>
      <c r="EX75" s="184">
        <v>3</v>
      </c>
      <c r="EY75" s="184" t="s">
        <v>3403</v>
      </c>
      <c r="EZ75" s="184" t="s">
        <v>712</v>
      </c>
      <c r="FA75" s="185">
        <v>44281</v>
      </c>
      <c r="FB75" s="183" t="s">
        <v>1556</v>
      </c>
      <c r="FC75" s="177">
        <v>2</v>
      </c>
      <c r="FD75" s="177" t="s">
        <v>1553</v>
      </c>
      <c r="FE75" s="177" t="s">
        <v>41</v>
      </c>
      <c r="FF75" s="177">
        <v>1</v>
      </c>
      <c r="FG75" s="177" t="s">
        <v>1555</v>
      </c>
      <c r="FH75" s="177" t="s">
        <v>1554</v>
      </c>
      <c r="FI75" s="174">
        <v>43815</v>
      </c>
      <c r="FJ75" s="183" t="s">
        <v>1560</v>
      </c>
      <c r="FK75" s="184" t="s">
        <v>14</v>
      </c>
      <c r="FL75" s="184" t="s">
        <v>14</v>
      </c>
      <c r="FM75" s="184" t="s">
        <v>14</v>
      </c>
      <c r="FN75" s="184" t="s">
        <v>14</v>
      </c>
      <c r="FO75" s="184" t="s">
        <v>15</v>
      </c>
      <c r="FP75" s="181" t="s">
        <v>14</v>
      </c>
      <c r="FQ75" s="182">
        <v>43815</v>
      </c>
      <c r="FR75" s="183" t="s">
        <v>1561</v>
      </c>
      <c r="FS75" s="177" t="s">
        <v>14</v>
      </c>
      <c r="FT75" s="177" t="s">
        <v>14</v>
      </c>
      <c r="FU75" s="177" t="s">
        <v>14</v>
      </c>
      <c r="FV75" s="177" t="s">
        <v>14</v>
      </c>
      <c r="FW75" s="177" t="s">
        <v>15</v>
      </c>
      <c r="FX75" s="177" t="s">
        <v>14</v>
      </c>
      <c r="FY75" s="174">
        <v>43815</v>
      </c>
      <c r="FZ75" s="184" t="s">
        <v>4289</v>
      </c>
      <c r="GA75" s="184">
        <v>1</v>
      </c>
      <c r="GB75" s="184" t="s">
        <v>3571</v>
      </c>
      <c r="GC75" s="184" t="s">
        <v>21</v>
      </c>
      <c r="GD75" s="184">
        <v>2</v>
      </c>
      <c r="GE75" s="184" t="s">
        <v>14</v>
      </c>
      <c r="GF75" s="184" t="s">
        <v>14</v>
      </c>
      <c r="GG75" s="185">
        <v>44356</v>
      </c>
      <c r="GH75" s="183" t="s">
        <v>4295</v>
      </c>
      <c r="GI75" s="177">
        <v>3</v>
      </c>
      <c r="GJ75" s="177" t="s">
        <v>3571</v>
      </c>
      <c r="GK75" s="177" t="s">
        <v>21</v>
      </c>
      <c r="GL75" s="177">
        <v>2</v>
      </c>
      <c r="GM75" s="177" t="s">
        <v>14</v>
      </c>
      <c r="GN75" s="177" t="s">
        <v>14</v>
      </c>
      <c r="GO75" s="174">
        <v>44356</v>
      </c>
      <c r="GP75" s="184" t="s">
        <v>4290</v>
      </c>
      <c r="GQ75" s="184">
        <v>2</v>
      </c>
      <c r="GR75" s="184" t="s">
        <v>3571</v>
      </c>
      <c r="GS75" s="184" t="s">
        <v>21</v>
      </c>
      <c r="GT75" s="184">
        <v>2</v>
      </c>
      <c r="GU75" s="184" t="s">
        <v>14</v>
      </c>
      <c r="GV75" s="184" t="s">
        <v>14</v>
      </c>
      <c r="GW75" s="185">
        <v>44356</v>
      </c>
      <c r="GX75" s="183" t="s">
        <v>4296</v>
      </c>
      <c r="GY75" s="177">
        <v>0</v>
      </c>
      <c r="GZ75" s="177" t="s">
        <v>3571</v>
      </c>
      <c r="HA75" s="177" t="s">
        <v>21</v>
      </c>
      <c r="HB75" s="177">
        <v>2</v>
      </c>
      <c r="HC75" s="177" t="s">
        <v>14</v>
      </c>
      <c r="HD75" s="177" t="s">
        <v>14</v>
      </c>
      <c r="HE75" s="174">
        <v>44356</v>
      </c>
      <c r="HF75" s="184" t="s">
        <v>4288</v>
      </c>
      <c r="HG75" s="184">
        <v>0</v>
      </c>
      <c r="HH75" s="184" t="s">
        <v>3571</v>
      </c>
      <c r="HI75" s="184" t="s">
        <v>21</v>
      </c>
      <c r="HJ75" s="184">
        <v>2</v>
      </c>
      <c r="HK75" s="184" t="s">
        <v>14</v>
      </c>
      <c r="HL75" s="184" t="s">
        <v>14</v>
      </c>
      <c r="HM75" s="185">
        <v>44356</v>
      </c>
      <c r="HN75" s="183" t="s">
        <v>4294</v>
      </c>
      <c r="HO75" s="177">
        <v>3</v>
      </c>
      <c r="HP75" s="177" t="s">
        <v>3571</v>
      </c>
      <c r="HQ75" s="177" t="s">
        <v>21</v>
      </c>
      <c r="HR75" s="177">
        <v>2</v>
      </c>
      <c r="HS75" s="177" t="s">
        <v>14</v>
      </c>
      <c r="HT75" s="177" t="s">
        <v>14</v>
      </c>
      <c r="HU75" s="174">
        <v>44356</v>
      </c>
      <c r="HV75" s="184" t="s">
        <v>4291</v>
      </c>
      <c r="HW75" s="184">
        <v>3</v>
      </c>
      <c r="HX75" s="184" t="s">
        <v>3571</v>
      </c>
      <c r="HY75" s="184" t="s">
        <v>21</v>
      </c>
      <c r="HZ75" s="184">
        <v>2</v>
      </c>
      <c r="IA75" s="184" t="s">
        <v>14</v>
      </c>
      <c r="IB75" s="184" t="s">
        <v>14</v>
      </c>
      <c r="IC75" s="185">
        <v>44356</v>
      </c>
      <c r="ID75" s="183" t="s">
        <v>4293</v>
      </c>
      <c r="IE75" s="177">
        <v>0</v>
      </c>
      <c r="IF75" s="177" t="s">
        <v>3571</v>
      </c>
      <c r="IG75" s="177" t="s">
        <v>21</v>
      </c>
      <c r="IH75" s="177">
        <v>2</v>
      </c>
      <c r="II75" s="177" t="s">
        <v>14</v>
      </c>
      <c r="IJ75" s="177" t="s">
        <v>14</v>
      </c>
      <c r="IK75" s="174">
        <v>44356</v>
      </c>
      <c r="IL75" s="184" t="s">
        <v>4292</v>
      </c>
      <c r="IM75" s="184">
        <v>3</v>
      </c>
      <c r="IN75" s="184" t="s">
        <v>3571</v>
      </c>
      <c r="IO75" s="184" t="s">
        <v>21</v>
      </c>
      <c r="IP75" s="184">
        <v>2</v>
      </c>
      <c r="IQ75" s="184" t="s">
        <v>14</v>
      </c>
      <c r="IR75" s="184" t="s">
        <v>14</v>
      </c>
      <c r="IS75" s="185">
        <v>44356</v>
      </c>
    </row>
    <row r="76" spans="1:253" s="179" customFormat="1" ht="12.75" customHeight="1" x14ac:dyDescent="0.25">
      <c r="A76" s="179" t="s">
        <v>1238</v>
      </c>
      <c r="B76" s="179" t="s">
        <v>7458</v>
      </c>
      <c r="C76" s="179" t="s">
        <v>1239</v>
      </c>
      <c r="D76" s="179" t="s">
        <v>1206</v>
      </c>
      <c r="E76" s="179" t="s">
        <v>7098</v>
      </c>
      <c r="F76" s="179" t="s">
        <v>2438</v>
      </c>
      <c r="G76" s="172">
        <v>200964000</v>
      </c>
      <c r="H76" s="173" t="s">
        <v>1684</v>
      </c>
      <c r="I76" s="173" t="s">
        <v>21</v>
      </c>
      <c r="J76" s="173">
        <v>2</v>
      </c>
      <c r="K76" s="173" t="s">
        <v>2403</v>
      </c>
      <c r="L76" s="173" t="s">
        <v>2437</v>
      </c>
      <c r="M76" s="174">
        <v>44165</v>
      </c>
      <c r="N76" s="183" t="s">
        <v>1250</v>
      </c>
      <c r="O76" s="175">
        <v>909890</v>
      </c>
      <c r="P76" s="175" t="s">
        <v>1247</v>
      </c>
      <c r="Q76" s="175" t="s">
        <v>21</v>
      </c>
      <c r="R76" s="175">
        <v>2</v>
      </c>
      <c r="S76" s="175" t="s">
        <v>1249</v>
      </c>
      <c r="T76" s="175" t="s">
        <v>1248</v>
      </c>
      <c r="U76" s="176">
        <v>43649</v>
      </c>
      <c r="V76" s="183" t="s">
        <v>5429</v>
      </c>
      <c r="W76" s="173">
        <v>76901000</v>
      </c>
      <c r="X76" s="173" t="s">
        <v>5426</v>
      </c>
      <c r="Y76" s="173" t="s">
        <v>59</v>
      </c>
      <c r="Z76" s="173">
        <v>3</v>
      </c>
      <c r="AA76" s="173" t="s">
        <v>5428</v>
      </c>
      <c r="AB76" s="173" t="s">
        <v>5427</v>
      </c>
      <c r="AC76" s="174">
        <v>44418</v>
      </c>
      <c r="AD76" s="183" t="s">
        <v>5433</v>
      </c>
      <c r="AE76" s="181">
        <v>20767000</v>
      </c>
      <c r="AF76" s="181" t="s">
        <v>5430</v>
      </c>
      <c r="AG76" s="181" t="s">
        <v>59</v>
      </c>
      <c r="AH76" s="181">
        <v>3</v>
      </c>
      <c r="AI76" s="181" t="s">
        <v>5432</v>
      </c>
      <c r="AJ76" s="181" t="s">
        <v>5431</v>
      </c>
      <c r="AK76" s="182">
        <v>44418</v>
      </c>
      <c r="AL76" s="183" t="s">
        <v>5437</v>
      </c>
      <c r="AM76" s="173">
        <v>5132000</v>
      </c>
      <c r="AN76" s="173" t="s">
        <v>5434</v>
      </c>
      <c r="AO76" s="173" t="s">
        <v>59</v>
      </c>
      <c r="AP76" s="173">
        <v>3</v>
      </c>
      <c r="AQ76" s="173" t="s">
        <v>5436</v>
      </c>
      <c r="AR76" s="173" t="s">
        <v>5435</v>
      </c>
      <c r="AS76" s="174">
        <v>44418</v>
      </c>
      <c r="AT76" s="184" t="s">
        <v>1267</v>
      </c>
      <c r="AU76" s="181" t="s">
        <v>14</v>
      </c>
      <c r="AV76" s="181" t="s">
        <v>14</v>
      </c>
      <c r="AW76" s="181" t="s">
        <v>14</v>
      </c>
      <c r="AX76" s="181" t="s">
        <v>14</v>
      </c>
      <c r="AY76" s="181" t="s">
        <v>1265</v>
      </c>
      <c r="AZ76" s="181" t="s">
        <v>14</v>
      </c>
      <c r="BA76" s="182">
        <v>43672</v>
      </c>
      <c r="BB76" s="183" t="s">
        <v>1266</v>
      </c>
      <c r="BC76" s="173" t="s">
        <v>14</v>
      </c>
      <c r="BD76" s="173" t="s">
        <v>14</v>
      </c>
      <c r="BE76" s="173" t="s">
        <v>14</v>
      </c>
      <c r="BF76" s="173" t="s">
        <v>14</v>
      </c>
      <c r="BG76" s="173" t="s">
        <v>1265</v>
      </c>
      <c r="BH76" s="173" t="s">
        <v>14</v>
      </c>
      <c r="BI76" s="174">
        <v>43672</v>
      </c>
      <c r="BJ76" s="184" t="s">
        <v>5051</v>
      </c>
      <c r="BK76" s="184">
        <v>5958</v>
      </c>
      <c r="BL76" s="184" t="s">
        <v>5040</v>
      </c>
      <c r="BM76" s="184" t="s">
        <v>21</v>
      </c>
      <c r="BN76" s="184">
        <v>2</v>
      </c>
      <c r="BO76" s="184" t="s">
        <v>5042</v>
      </c>
      <c r="BP76" s="181" t="s">
        <v>5041</v>
      </c>
      <c r="BQ76" s="185">
        <v>44376</v>
      </c>
      <c r="BR76" s="183" t="s">
        <v>1240</v>
      </c>
      <c r="BS76" s="177" t="s">
        <v>14</v>
      </c>
      <c r="BT76" s="177" t="s">
        <v>14</v>
      </c>
      <c r="BU76" s="177" t="s">
        <v>14</v>
      </c>
      <c r="BV76" s="177" t="s">
        <v>14</v>
      </c>
      <c r="BW76" s="177" t="s">
        <v>1207</v>
      </c>
      <c r="BX76" s="177" t="s">
        <v>14</v>
      </c>
      <c r="BY76" s="174">
        <v>43649</v>
      </c>
      <c r="BZ76" s="184" t="s">
        <v>1242</v>
      </c>
      <c r="CA76" s="184">
        <v>4300</v>
      </c>
      <c r="CB76" s="184" t="s">
        <v>953</v>
      </c>
      <c r="CC76" s="184" t="s">
        <v>59</v>
      </c>
      <c r="CD76" s="184">
        <v>3</v>
      </c>
      <c r="CE76" s="184" t="s">
        <v>1241</v>
      </c>
      <c r="CF76" s="184" t="s">
        <v>1209</v>
      </c>
      <c r="CG76" s="185">
        <v>43649</v>
      </c>
      <c r="CH76" s="183" t="s">
        <v>7863</v>
      </c>
      <c r="CI76" s="184" t="e">
        <v>#N/A</v>
      </c>
      <c r="CJ76" s="184" t="e">
        <v>#N/A</v>
      </c>
      <c r="CK76" s="184" t="e">
        <v>#N/A</v>
      </c>
      <c r="CL76" s="184" t="e">
        <v>#N/A</v>
      </c>
      <c r="CM76" s="184" t="e">
        <v>#N/A</v>
      </c>
      <c r="CN76" s="184" t="e">
        <v>#N/A</v>
      </c>
      <c r="CO76" s="186" t="e">
        <v>#N/A</v>
      </c>
      <c r="CP76" s="184" t="s">
        <v>1246</v>
      </c>
      <c r="CQ76" s="177" t="s">
        <v>14</v>
      </c>
      <c r="CR76" s="177" t="s">
        <v>1214</v>
      </c>
      <c r="CS76" s="177" t="s">
        <v>14</v>
      </c>
      <c r="CT76" s="177" t="s">
        <v>14</v>
      </c>
      <c r="CU76" s="177" t="s">
        <v>1245</v>
      </c>
      <c r="CV76" s="177" t="s">
        <v>1215</v>
      </c>
      <c r="CW76" s="174">
        <v>43649</v>
      </c>
      <c r="CX76" s="184" t="s">
        <v>5441</v>
      </c>
      <c r="CY76" s="181">
        <v>16367000</v>
      </c>
      <c r="CZ76" s="181" t="s">
        <v>5438</v>
      </c>
      <c r="DA76" s="181" t="s">
        <v>59</v>
      </c>
      <c r="DB76" s="181">
        <v>3</v>
      </c>
      <c r="DC76" s="181" t="s">
        <v>5440</v>
      </c>
      <c r="DD76" s="181" t="s">
        <v>5439</v>
      </c>
      <c r="DE76" s="187">
        <v>44418</v>
      </c>
      <c r="DF76" s="183" t="s">
        <v>5442</v>
      </c>
      <c r="DG76" s="173">
        <v>56134000</v>
      </c>
      <c r="DH76" s="177" t="s">
        <v>5438</v>
      </c>
      <c r="DI76" s="177" t="s">
        <v>59</v>
      </c>
      <c r="DJ76" s="177">
        <v>3</v>
      </c>
      <c r="DK76" s="177" t="s">
        <v>5440</v>
      </c>
      <c r="DL76" s="177" t="s">
        <v>5439</v>
      </c>
      <c r="DM76" s="174">
        <v>44418</v>
      </c>
      <c r="DN76" s="184" t="s">
        <v>5443</v>
      </c>
      <c r="DO76" s="181">
        <v>4400000</v>
      </c>
      <c r="DP76" s="184" t="s">
        <v>5438</v>
      </c>
      <c r="DQ76" s="184" t="s">
        <v>59</v>
      </c>
      <c r="DR76" s="184">
        <v>3</v>
      </c>
      <c r="DS76" s="184" t="s">
        <v>5440</v>
      </c>
      <c r="DT76" s="184" t="s">
        <v>5439</v>
      </c>
      <c r="DU76" s="185">
        <v>44418</v>
      </c>
      <c r="DV76" s="183" t="s">
        <v>5444</v>
      </c>
      <c r="DW76" s="173">
        <v>13670000</v>
      </c>
      <c r="DX76" s="177" t="s">
        <v>5438</v>
      </c>
      <c r="DY76" s="177" t="s">
        <v>59</v>
      </c>
      <c r="DZ76" s="177">
        <v>3</v>
      </c>
      <c r="EA76" s="177" t="s">
        <v>5440</v>
      </c>
      <c r="EB76" s="177" t="s">
        <v>5439</v>
      </c>
      <c r="EC76" s="174">
        <v>44418</v>
      </c>
      <c r="ED76" s="184" t="s">
        <v>5445</v>
      </c>
      <c r="EE76" s="181">
        <v>2697000</v>
      </c>
      <c r="EF76" s="184" t="s">
        <v>5438</v>
      </c>
      <c r="EG76" s="184" t="s">
        <v>59</v>
      </c>
      <c r="EH76" s="184">
        <v>3</v>
      </c>
      <c r="EI76" s="184" t="s">
        <v>5440</v>
      </c>
      <c r="EJ76" s="184" t="s">
        <v>5439</v>
      </c>
      <c r="EK76" s="185">
        <v>44418</v>
      </c>
      <c r="EL76" s="183" t="s">
        <v>5446</v>
      </c>
      <c r="EM76" s="173">
        <v>0</v>
      </c>
      <c r="EN76" s="177" t="s">
        <v>5438</v>
      </c>
      <c r="EO76" s="177" t="s">
        <v>59</v>
      </c>
      <c r="EP76" s="177">
        <v>3</v>
      </c>
      <c r="EQ76" s="177" t="s">
        <v>5440</v>
      </c>
      <c r="ER76" s="177" t="s">
        <v>14</v>
      </c>
      <c r="ES76" s="174">
        <v>44418</v>
      </c>
      <c r="ET76" s="184" t="s">
        <v>5052</v>
      </c>
      <c r="EU76" s="184">
        <v>5958</v>
      </c>
      <c r="EV76" s="184" t="s">
        <v>5040</v>
      </c>
      <c r="EW76" s="184" t="s">
        <v>21</v>
      </c>
      <c r="EX76" s="184">
        <v>2</v>
      </c>
      <c r="EY76" s="184" t="s">
        <v>5042</v>
      </c>
      <c r="EZ76" s="184" t="s">
        <v>5041</v>
      </c>
      <c r="FA76" s="185">
        <v>44376</v>
      </c>
      <c r="FB76" s="183" t="s">
        <v>1244</v>
      </c>
      <c r="FC76" s="177">
        <v>5</v>
      </c>
      <c r="FD76" s="177" t="s">
        <v>14</v>
      </c>
      <c r="FE76" s="177" t="s">
        <v>21</v>
      </c>
      <c r="FF76" s="177">
        <v>2</v>
      </c>
      <c r="FG76" s="177" t="s">
        <v>1243</v>
      </c>
      <c r="FH76" s="177" t="s">
        <v>14</v>
      </c>
      <c r="FI76" s="174">
        <v>43649</v>
      </c>
      <c r="FJ76" s="183" t="s">
        <v>1251</v>
      </c>
      <c r="FK76" s="184" t="s">
        <v>14</v>
      </c>
      <c r="FL76" s="184" t="s">
        <v>14</v>
      </c>
      <c r="FM76" s="184" t="s">
        <v>14</v>
      </c>
      <c r="FN76" s="184" t="s">
        <v>14</v>
      </c>
      <c r="FO76" s="184" t="s">
        <v>1207</v>
      </c>
      <c r="FP76" s="181" t="s">
        <v>14</v>
      </c>
      <c r="FQ76" s="182">
        <v>43649</v>
      </c>
      <c r="FR76" s="183" t="s">
        <v>1252</v>
      </c>
      <c r="FS76" s="177">
        <v>800000</v>
      </c>
      <c r="FT76" s="177" t="s">
        <v>1223</v>
      </c>
      <c r="FU76" s="177" t="s">
        <v>21</v>
      </c>
      <c r="FV76" s="177">
        <v>2</v>
      </c>
      <c r="FW76" s="177" t="s">
        <v>1225</v>
      </c>
      <c r="FX76" s="177" t="s">
        <v>1224</v>
      </c>
      <c r="FY76" s="174">
        <v>43649</v>
      </c>
      <c r="FZ76" s="184" t="s">
        <v>4415</v>
      </c>
      <c r="GA76" s="184">
        <v>1</v>
      </c>
      <c r="GB76" s="184" t="s">
        <v>3571</v>
      </c>
      <c r="GC76" s="184" t="s">
        <v>21</v>
      </c>
      <c r="GD76" s="184">
        <v>2</v>
      </c>
      <c r="GE76" s="184" t="s">
        <v>14</v>
      </c>
      <c r="GF76" s="184" t="s">
        <v>14</v>
      </c>
      <c r="GG76" s="185">
        <v>44357</v>
      </c>
      <c r="GH76" s="183" t="s">
        <v>4421</v>
      </c>
      <c r="GI76" s="177">
        <v>3</v>
      </c>
      <c r="GJ76" s="177" t="s">
        <v>3571</v>
      </c>
      <c r="GK76" s="177" t="s">
        <v>21</v>
      </c>
      <c r="GL76" s="177">
        <v>2</v>
      </c>
      <c r="GM76" s="177" t="s">
        <v>14</v>
      </c>
      <c r="GN76" s="177" t="s">
        <v>14</v>
      </c>
      <c r="GO76" s="174">
        <v>44357</v>
      </c>
      <c r="GP76" s="184" t="s">
        <v>4416</v>
      </c>
      <c r="GQ76" s="184">
        <v>2</v>
      </c>
      <c r="GR76" s="184" t="s">
        <v>3571</v>
      </c>
      <c r="GS76" s="184" t="s">
        <v>21</v>
      </c>
      <c r="GT76" s="184">
        <v>2</v>
      </c>
      <c r="GU76" s="184" t="s">
        <v>14</v>
      </c>
      <c r="GV76" s="184" t="s">
        <v>14</v>
      </c>
      <c r="GW76" s="185">
        <v>44357</v>
      </c>
      <c r="GX76" s="183" t="s">
        <v>4422</v>
      </c>
      <c r="GY76" s="177">
        <v>3</v>
      </c>
      <c r="GZ76" s="177" t="s">
        <v>3571</v>
      </c>
      <c r="HA76" s="177" t="s">
        <v>21</v>
      </c>
      <c r="HB76" s="177">
        <v>2</v>
      </c>
      <c r="HC76" s="177" t="s">
        <v>14</v>
      </c>
      <c r="HD76" s="177" t="s">
        <v>14</v>
      </c>
      <c r="HE76" s="174">
        <v>44357</v>
      </c>
      <c r="HF76" s="184" t="s">
        <v>4414</v>
      </c>
      <c r="HG76" s="184">
        <v>2</v>
      </c>
      <c r="HH76" s="184" t="s">
        <v>3571</v>
      </c>
      <c r="HI76" s="184" t="s">
        <v>21</v>
      </c>
      <c r="HJ76" s="184">
        <v>2</v>
      </c>
      <c r="HK76" s="184" t="s">
        <v>14</v>
      </c>
      <c r="HL76" s="184" t="s">
        <v>14</v>
      </c>
      <c r="HM76" s="185">
        <v>44357</v>
      </c>
      <c r="HN76" s="183" t="s">
        <v>4420</v>
      </c>
      <c r="HO76" s="177">
        <v>3</v>
      </c>
      <c r="HP76" s="177" t="s">
        <v>3571</v>
      </c>
      <c r="HQ76" s="177" t="s">
        <v>21</v>
      </c>
      <c r="HR76" s="177">
        <v>2</v>
      </c>
      <c r="HS76" s="177" t="s">
        <v>14</v>
      </c>
      <c r="HT76" s="177" t="s">
        <v>14</v>
      </c>
      <c r="HU76" s="174">
        <v>44357</v>
      </c>
      <c r="HV76" s="184" t="s">
        <v>4417</v>
      </c>
      <c r="HW76" s="184">
        <v>3</v>
      </c>
      <c r="HX76" s="184" t="s">
        <v>3571</v>
      </c>
      <c r="HY76" s="184" t="s">
        <v>21</v>
      </c>
      <c r="HZ76" s="184">
        <v>2</v>
      </c>
      <c r="IA76" s="184" t="s">
        <v>14</v>
      </c>
      <c r="IB76" s="184" t="s">
        <v>14</v>
      </c>
      <c r="IC76" s="185">
        <v>44357</v>
      </c>
      <c r="ID76" s="183" t="s">
        <v>4419</v>
      </c>
      <c r="IE76" s="177">
        <v>1</v>
      </c>
      <c r="IF76" s="177" t="s">
        <v>3571</v>
      </c>
      <c r="IG76" s="177" t="s">
        <v>21</v>
      </c>
      <c r="IH76" s="177">
        <v>2</v>
      </c>
      <c r="II76" s="177" t="s">
        <v>14</v>
      </c>
      <c r="IJ76" s="177" t="s">
        <v>14</v>
      </c>
      <c r="IK76" s="174">
        <v>44357</v>
      </c>
      <c r="IL76" s="184" t="s">
        <v>4418</v>
      </c>
      <c r="IM76" s="184">
        <v>3</v>
      </c>
      <c r="IN76" s="184" t="s">
        <v>3571</v>
      </c>
      <c r="IO76" s="184" t="s">
        <v>21</v>
      </c>
      <c r="IP76" s="184">
        <v>2</v>
      </c>
      <c r="IQ76" s="184" t="s">
        <v>14</v>
      </c>
      <c r="IR76" s="184" t="s">
        <v>14</v>
      </c>
      <c r="IS76" s="185">
        <v>44357</v>
      </c>
    </row>
    <row r="77" spans="1:253" s="179" customFormat="1" ht="12.75" customHeight="1" x14ac:dyDescent="0.25">
      <c r="A77" s="179" t="s">
        <v>1227</v>
      </c>
      <c r="B77" s="179" t="s">
        <v>7463</v>
      </c>
      <c r="C77" s="179" t="s">
        <v>1228</v>
      </c>
      <c r="D77" s="179" t="s">
        <v>1206</v>
      </c>
      <c r="E77" s="179" t="s">
        <v>7098</v>
      </c>
      <c r="F77" s="179" t="s">
        <v>2443</v>
      </c>
      <c r="G77" s="172">
        <v>200964000</v>
      </c>
      <c r="H77" s="173" t="s">
        <v>1684</v>
      </c>
      <c r="I77" s="173" t="s">
        <v>21</v>
      </c>
      <c r="J77" s="173">
        <v>2</v>
      </c>
      <c r="K77" s="173" t="s">
        <v>2403</v>
      </c>
      <c r="L77" s="173" t="s">
        <v>2437</v>
      </c>
      <c r="M77" s="174">
        <v>44165</v>
      </c>
      <c r="N77" s="183" t="s">
        <v>2442</v>
      </c>
      <c r="O77" s="175">
        <v>181664</v>
      </c>
      <c r="P77" s="175" t="s">
        <v>2439</v>
      </c>
      <c r="Q77" s="175" t="s">
        <v>41</v>
      </c>
      <c r="R77" s="175">
        <v>1</v>
      </c>
      <c r="S77" s="175" t="s">
        <v>2441</v>
      </c>
      <c r="T77" s="175" t="s">
        <v>2440</v>
      </c>
      <c r="U77" s="176">
        <v>44165</v>
      </c>
      <c r="V77" s="183" t="s">
        <v>5463</v>
      </c>
      <c r="W77" s="173">
        <v>15532000</v>
      </c>
      <c r="X77" s="173" t="s">
        <v>5461</v>
      </c>
      <c r="Y77" s="173" t="s">
        <v>21</v>
      </c>
      <c r="Z77" s="173">
        <v>2</v>
      </c>
      <c r="AA77" s="173" t="s">
        <v>5462</v>
      </c>
      <c r="AB77" s="173" t="s">
        <v>5030</v>
      </c>
      <c r="AC77" s="174">
        <v>44418</v>
      </c>
      <c r="AD77" s="183" t="s">
        <v>5467</v>
      </c>
      <c r="AE77" s="181">
        <v>2000000</v>
      </c>
      <c r="AF77" s="181" t="s">
        <v>5464</v>
      </c>
      <c r="AG77" s="181" t="s">
        <v>59</v>
      </c>
      <c r="AH77" s="181">
        <v>3</v>
      </c>
      <c r="AI77" s="181" t="s">
        <v>5466</v>
      </c>
      <c r="AJ77" s="181" t="s">
        <v>5465</v>
      </c>
      <c r="AK77" s="182">
        <v>44418</v>
      </c>
      <c r="AL77" s="183" t="s">
        <v>3413</v>
      </c>
      <c r="AM77" s="173">
        <v>401000</v>
      </c>
      <c r="AN77" s="173" t="s">
        <v>3410</v>
      </c>
      <c r="AO77" s="173" t="s">
        <v>21</v>
      </c>
      <c r="AP77" s="173">
        <v>2</v>
      </c>
      <c r="AQ77" s="173" t="s">
        <v>3412</v>
      </c>
      <c r="AR77" s="173" t="s">
        <v>3411</v>
      </c>
      <c r="AS77" s="174">
        <v>44281</v>
      </c>
      <c r="AT77" s="184" t="s">
        <v>1269</v>
      </c>
      <c r="AU77" s="181" t="s">
        <v>14</v>
      </c>
      <c r="AV77" s="181" t="s">
        <v>14</v>
      </c>
      <c r="AW77" s="181" t="s">
        <v>14</v>
      </c>
      <c r="AX77" s="181" t="s">
        <v>14</v>
      </c>
      <c r="AY77" s="181" t="s">
        <v>1265</v>
      </c>
      <c r="AZ77" s="181" t="s">
        <v>14</v>
      </c>
      <c r="BA77" s="182">
        <v>43672</v>
      </c>
      <c r="BB77" s="183" t="s">
        <v>1268</v>
      </c>
      <c r="BC77" s="173" t="s">
        <v>14</v>
      </c>
      <c r="BD77" s="173" t="s">
        <v>14</v>
      </c>
      <c r="BE77" s="173" t="s">
        <v>14</v>
      </c>
      <c r="BF77" s="173" t="s">
        <v>14</v>
      </c>
      <c r="BG77" s="173" t="s">
        <v>1265</v>
      </c>
      <c r="BH77" s="173" t="s">
        <v>14</v>
      </c>
      <c r="BI77" s="174">
        <v>43672</v>
      </c>
      <c r="BJ77" s="184" t="s">
        <v>5054</v>
      </c>
      <c r="BK77" s="184">
        <v>1247</v>
      </c>
      <c r="BL77" s="184" t="s">
        <v>5040</v>
      </c>
      <c r="BM77" s="184" t="s">
        <v>59</v>
      </c>
      <c r="BN77" s="184">
        <v>3</v>
      </c>
      <c r="BO77" s="184" t="s">
        <v>5053</v>
      </c>
      <c r="BP77" s="181" t="s">
        <v>5041</v>
      </c>
      <c r="BQ77" s="185">
        <v>44376</v>
      </c>
      <c r="BR77" s="183" t="s">
        <v>1229</v>
      </c>
      <c r="BS77" s="177" t="s">
        <v>14</v>
      </c>
      <c r="BT77" s="177" t="s">
        <v>14</v>
      </c>
      <c r="BU77" s="177" t="s">
        <v>14</v>
      </c>
      <c r="BV77" s="177" t="s">
        <v>14</v>
      </c>
      <c r="BW77" s="177" t="s">
        <v>1207</v>
      </c>
      <c r="BX77" s="177" t="s">
        <v>14</v>
      </c>
      <c r="BY77" s="174">
        <v>43648</v>
      </c>
      <c r="BZ77" s="184" t="s">
        <v>1230</v>
      </c>
      <c r="CA77" s="184" t="s">
        <v>14</v>
      </c>
      <c r="CB77" s="184" t="s">
        <v>14</v>
      </c>
      <c r="CC77" s="184" t="s">
        <v>14</v>
      </c>
      <c r="CD77" s="184" t="s">
        <v>14</v>
      </c>
      <c r="CE77" s="184" t="s">
        <v>1207</v>
      </c>
      <c r="CF77" s="184" t="s">
        <v>14</v>
      </c>
      <c r="CG77" s="185">
        <v>43648</v>
      </c>
      <c r="CH77" s="183" t="s">
        <v>7864</v>
      </c>
      <c r="CI77" s="184" t="e">
        <v>#N/A</v>
      </c>
      <c r="CJ77" s="184" t="e">
        <v>#N/A</v>
      </c>
      <c r="CK77" s="184" t="e">
        <v>#N/A</v>
      </c>
      <c r="CL77" s="184" t="e">
        <v>#N/A</v>
      </c>
      <c r="CM77" s="184" t="e">
        <v>#N/A</v>
      </c>
      <c r="CN77" s="184" t="e">
        <v>#N/A</v>
      </c>
      <c r="CO77" s="186" t="e">
        <v>#N/A</v>
      </c>
      <c r="CP77" s="184" t="s">
        <v>1233</v>
      </c>
      <c r="CQ77" s="177" t="s">
        <v>14</v>
      </c>
      <c r="CR77" s="177" t="s">
        <v>14</v>
      </c>
      <c r="CS77" s="177" t="s">
        <v>14</v>
      </c>
      <c r="CT77" s="177" t="s">
        <v>14</v>
      </c>
      <c r="CU77" s="177" t="s">
        <v>1207</v>
      </c>
      <c r="CV77" s="177" t="s">
        <v>14</v>
      </c>
      <c r="CW77" s="174">
        <v>43648</v>
      </c>
      <c r="CX77" s="184" t="s">
        <v>5468</v>
      </c>
      <c r="CY77" s="181">
        <v>2000000</v>
      </c>
      <c r="CZ77" s="181" t="s">
        <v>5464</v>
      </c>
      <c r="DA77" s="181" t="s">
        <v>59</v>
      </c>
      <c r="DB77" s="181">
        <v>3</v>
      </c>
      <c r="DC77" s="181" t="s">
        <v>5469</v>
      </c>
      <c r="DD77" s="181" t="s">
        <v>5465</v>
      </c>
      <c r="DE77" s="187">
        <v>44418</v>
      </c>
      <c r="DF77" s="183" t="s">
        <v>5470</v>
      </c>
      <c r="DG77" s="173">
        <v>13532000</v>
      </c>
      <c r="DH77" s="177" t="s">
        <v>5464</v>
      </c>
      <c r="DI77" s="177" t="s">
        <v>59</v>
      </c>
      <c r="DJ77" s="177">
        <v>3</v>
      </c>
      <c r="DK77" s="177" t="s">
        <v>5469</v>
      </c>
      <c r="DL77" s="177" t="s">
        <v>5465</v>
      </c>
      <c r="DM77" s="174">
        <v>44418</v>
      </c>
      <c r="DN77" s="184" t="s">
        <v>5471</v>
      </c>
      <c r="DO77" s="181">
        <v>0</v>
      </c>
      <c r="DP77" s="184" t="s">
        <v>5464</v>
      </c>
      <c r="DQ77" s="184" t="s">
        <v>59</v>
      </c>
      <c r="DR77" s="184">
        <v>3</v>
      </c>
      <c r="DS77" s="184" t="s">
        <v>5469</v>
      </c>
      <c r="DT77" s="184" t="s">
        <v>5465</v>
      </c>
      <c r="DU77" s="185">
        <v>44418</v>
      </c>
      <c r="DV77" s="183" t="s">
        <v>5472</v>
      </c>
      <c r="DW77" s="173">
        <v>2000000</v>
      </c>
      <c r="DX77" s="177" t="s">
        <v>5464</v>
      </c>
      <c r="DY77" s="177" t="s">
        <v>59</v>
      </c>
      <c r="DZ77" s="177">
        <v>3</v>
      </c>
      <c r="EA77" s="177" t="s">
        <v>5469</v>
      </c>
      <c r="EB77" s="177" t="s">
        <v>5465</v>
      </c>
      <c r="EC77" s="174">
        <v>44418</v>
      </c>
      <c r="ED77" s="184" t="s">
        <v>5473</v>
      </c>
      <c r="EE77" s="181">
        <v>0</v>
      </c>
      <c r="EF77" s="184" t="s">
        <v>14</v>
      </c>
      <c r="EG77" s="184" t="s">
        <v>59</v>
      </c>
      <c r="EH77" s="184">
        <v>3</v>
      </c>
      <c r="EI77" s="184" t="s">
        <v>5469</v>
      </c>
      <c r="EJ77" s="184" t="s">
        <v>14</v>
      </c>
      <c r="EK77" s="185">
        <v>44418</v>
      </c>
      <c r="EL77" s="183" t="s">
        <v>5474</v>
      </c>
      <c r="EM77" s="173">
        <v>0</v>
      </c>
      <c r="EN77" s="177" t="s">
        <v>14</v>
      </c>
      <c r="EO77" s="177" t="s">
        <v>59</v>
      </c>
      <c r="EP77" s="177">
        <v>3</v>
      </c>
      <c r="EQ77" s="177" t="s">
        <v>5469</v>
      </c>
      <c r="ER77" s="177" t="s">
        <v>14</v>
      </c>
      <c r="ES77" s="174">
        <v>44418</v>
      </c>
      <c r="ET77" s="184" t="s">
        <v>5055</v>
      </c>
      <c r="EU77" s="184">
        <v>5958</v>
      </c>
      <c r="EV77" s="184" t="s">
        <v>5040</v>
      </c>
      <c r="EW77" s="184" t="s">
        <v>21</v>
      </c>
      <c r="EX77" s="184">
        <v>2</v>
      </c>
      <c r="EY77" s="184" t="s">
        <v>5042</v>
      </c>
      <c r="EZ77" s="184" t="s">
        <v>5041</v>
      </c>
      <c r="FA77" s="185">
        <v>44376</v>
      </c>
      <c r="FB77" s="183" t="s">
        <v>1232</v>
      </c>
      <c r="FC77" s="177">
        <v>5</v>
      </c>
      <c r="FD77" s="177" t="s">
        <v>14</v>
      </c>
      <c r="FE77" s="177" t="s">
        <v>21</v>
      </c>
      <c r="FF77" s="177">
        <v>2</v>
      </c>
      <c r="FG77" s="177" t="s">
        <v>1231</v>
      </c>
      <c r="FH77" s="177" t="s">
        <v>14</v>
      </c>
      <c r="FI77" s="174">
        <v>43648</v>
      </c>
      <c r="FJ77" s="183" t="s">
        <v>1235</v>
      </c>
      <c r="FK77" s="184" t="s">
        <v>14</v>
      </c>
      <c r="FL77" s="184" t="s">
        <v>14</v>
      </c>
      <c r="FM77" s="184" t="s">
        <v>14</v>
      </c>
      <c r="FN77" s="184" t="s">
        <v>14</v>
      </c>
      <c r="FO77" s="184" t="s">
        <v>1234</v>
      </c>
      <c r="FP77" s="181" t="s">
        <v>14</v>
      </c>
      <c r="FQ77" s="182">
        <v>43648</v>
      </c>
      <c r="FR77" s="183" t="s">
        <v>1237</v>
      </c>
      <c r="FS77" s="177" t="s">
        <v>14</v>
      </c>
      <c r="FT77" s="177" t="s">
        <v>14</v>
      </c>
      <c r="FU77" s="177" t="s">
        <v>14</v>
      </c>
      <c r="FV77" s="177" t="s">
        <v>14</v>
      </c>
      <c r="FW77" s="177" t="s">
        <v>1236</v>
      </c>
      <c r="FX77" s="177" t="s">
        <v>14</v>
      </c>
      <c r="FY77" s="174">
        <v>43648</v>
      </c>
      <c r="FZ77" s="184" t="s">
        <v>4424</v>
      </c>
      <c r="GA77" s="184">
        <v>1</v>
      </c>
      <c r="GB77" s="184" t="s">
        <v>3571</v>
      </c>
      <c r="GC77" s="184" t="s">
        <v>21</v>
      </c>
      <c r="GD77" s="184">
        <v>2</v>
      </c>
      <c r="GE77" s="184" t="s">
        <v>14</v>
      </c>
      <c r="GF77" s="184" t="s">
        <v>14</v>
      </c>
      <c r="GG77" s="185">
        <v>44357</v>
      </c>
      <c r="GH77" s="183" t="s">
        <v>4430</v>
      </c>
      <c r="GI77" s="177">
        <v>2</v>
      </c>
      <c r="GJ77" s="177" t="s">
        <v>3571</v>
      </c>
      <c r="GK77" s="177" t="s">
        <v>21</v>
      </c>
      <c r="GL77" s="177">
        <v>2</v>
      </c>
      <c r="GM77" s="177" t="s">
        <v>14</v>
      </c>
      <c r="GN77" s="177" t="s">
        <v>14</v>
      </c>
      <c r="GO77" s="174">
        <v>44357</v>
      </c>
      <c r="GP77" s="184" t="s">
        <v>4425</v>
      </c>
      <c r="GQ77" s="184">
        <v>0</v>
      </c>
      <c r="GR77" s="184" t="s">
        <v>3571</v>
      </c>
      <c r="GS77" s="184" t="s">
        <v>21</v>
      </c>
      <c r="GT77" s="184">
        <v>2</v>
      </c>
      <c r="GU77" s="184" t="s">
        <v>14</v>
      </c>
      <c r="GV77" s="184" t="s">
        <v>14</v>
      </c>
      <c r="GW77" s="185">
        <v>44357</v>
      </c>
      <c r="GX77" s="183" t="s">
        <v>4431</v>
      </c>
      <c r="GY77" s="177">
        <v>3</v>
      </c>
      <c r="GZ77" s="177" t="s">
        <v>3571</v>
      </c>
      <c r="HA77" s="177" t="s">
        <v>21</v>
      </c>
      <c r="HB77" s="177">
        <v>2</v>
      </c>
      <c r="HC77" s="177" t="s">
        <v>14</v>
      </c>
      <c r="HD77" s="177" t="s">
        <v>14</v>
      </c>
      <c r="HE77" s="174">
        <v>44357</v>
      </c>
      <c r="HF77" s="184" t="s">
        <v>4423</v>
      </c>
      <c r="HG77" s="184">
        <v>0</v>
      </c>
      <c r="HH77" s="184" t="s">
        <v>3571</v>
      </c>
      <c r="HI77" s="184" t="s">
        <v>21</v>
      </c>
      <c r="HJ77" s="184">
        <v>2</v>
      </c>
      <c r="HK77" s="184" t="s">
        <v>14</v>
      </c>
      <c r="HL77" s="184" t="s">
        <v>14</v>
      </c>
      <c r="HM77" s="185">
        <v>44357</v>
      </c>
      <c r="HN77" s="183" t="s">
        <v>4429</v>
      </c>
      <c r="HO77" s="177">
        <v>1</v>
      </c>
      <c r="HP77" s="177" t="s">
        <v>3571</v>
      </c>
      <c r="HQ77" s="177" t="s">
        <v>21</v>
      </c>
      <c r="HR77" s="177">
        <v>2</v>
      </c>
      <c r="HS77" s="177" t="s">
        <v>14</v>
      </c>
      <c r="HT77" s="177" t="s">
        <v>14</v>
      </c>
      <c r="HU77" s="174">
        <v>44357</v>
      </c>
      <c r="HV77" s="184" t="s">
        <v>4426</v>
      </c>
      <c r="HW77" s="184">
        <v>1</v>
      </c>
      <c r="HX77" s="184" t="s">
        <v>3571</v>
      </c>
      <c r="HY77" s="184" t="s">
        <v>21</v>
      </c>
      <c r="HZ77" s="184">
        <v>2</v>
      </c>
      <c r="IA77" s="184" t="s">
        <v>14</v>
      </c>
      <c r="IB77" s="184" t="s">
        <v>14</v>
      </c>
      <c r="IC77" s="185">
        <v>44357</v>
      </c>
      <c r="ID77" s="183" t="s">
        <v>4428</v>
      </c>
      <c r="IE77" s="177">
        <v>1</v>
      </c>
      <c r="IF77" s="177" t="s">
        <v>3571</v>
      </c>
      <c r="IG77" s="177" t="s">
        <v>21</v>
      </c>
      <c r="IH77" s="177">
        <v>2</v>
      </c>
      <c r="II77" s="177" t="s">
        <v>14</v>
      </c>
      <c r="IJ77" s="177" t="s">
        <v>14</v>
      </c>
      <c r="IK77" s="174">
        <v>44357</v>
      </c>
      <c r="IL77" s="184" t="s">
        <v>4427</v>
      </c>
      <c r="IM77" s="184">
        <v>2</v>
      </c>
      <c r="IN77" s="184" t="s">
        <v>3571</v>
      </c>
      <c r="IO77" s="184" t="s">
        <v>21</v>
      </c>
      <c r="IP77" s="184">
        <v>2</v>
      </c>
      <c r="IQ77" s="184" t="s">
        <v>14</v>
      </c>
      <c r="IR77" s="184" t="s">
        <v>14</v>
      </c>
      <c r="IS77" s="185">
        <v>44357</v>
      </c>
    </row>
    <row r="78" spans="1:253" s="179" customFormat="1" ht="12.75" customHeight="1" x14ac:dyDescent="0.25">
      <c r="A78" s="179" t="s">
        <v>1204</v>
      </c>
      <c r="B78" s="179" t="s">
        <v>7463</v>
      </c>
      <c r="C78" s="179" t="s">
        <v>1205</v>
      </c>
      <c r="D78" s="179" t="s">
        <v>1206</v>
      </c>
      <c r="E78" s="179" t="s">
        <v>7098</v>
      </c>
      <c r="F78" s="179" t="s">
        <v>2444</v>
      </c>
      <c r="G78" s="172">
        <v>200964000</v>
      </c>
      <c r="H78" s="173" t="s">
        <v>1684</v>
      </c>
      <c r="I78" s="173" t="s">
        <v>21</v>
      </c>
      <c r="J78" s="173">
        <v>2</v>
      </c>
      <c r="K78" s="173" t="s">
        <v>2403</v>
      </c>
      <c r="L78" s="173" t="s">
        <v>2437</v>
      </c>
      <c r="M78" s="174">
        <v>44165</v>
      </c>
      <c r="N78" s="183" t="s">
        <v>1221</v>
      </c>
      <c r="O78" s="175">
        <v>157918</v>
      </c>
      <c r="P78" s="175" t="s">
        <v>1218</v>
      </c>
      <c r="Q78" s="175" t="s">
        <v>41</v>
      </c>
      <c r="R78" s="175">
        <v>1</v>
      </c>
      <c r="S78" s="175" t="s">
        <v>1220</v>
      </c>
      <c r="T78" s="175" t="s">
        <v>1219</v>
      </c>
      <c r="U78" s="176">
        <v>43647</v>
      </c>
      <c r="V78" s="183" t="s">
        <v>3421</v>
      </c>
      <c r="W78" s="173">
        <v>13100000</v>
      </c>
      <c r="X78" s="173" t="s">
        <v>3418</v>
      </c>
      <c r="Y78" s="173" t="s">
        <v>59</v>
      </c>
      <c r="Z78" s="173">
        <v>3</v>
      </c>
      <c r="AA78" s="173" t="s">
        <v>3420</v>
      </c>
      <c r="AB78" s="173" t="s">
        <v>3419</v>
      </c>
      <c r="AC78" s="174">
        <v>44281</v>
      </c>
      <c r="AD78" s="183" t="s">
        <v>5449</v>
      </c>
      <c r="AE78" s="181">
        <v>13100000</v>
      </c>
      <c r="AF78" s="181" t="s">
        <v>3418</v>
      </c>
      <c r="AG78" s="181" t="s">
        <v>21</v>
      </c>
      <c r="AH78" s="181">
        <v>2</v>
      </c>
      <c r="AI78" s="181" t="s">
        <v>5448</v>
      </c>
      <c r="AJ78" s="181" t="s">
        <v>5447</v>
      </c>
      <c r="AK78" s="182">
        <v>44418</v>
      </c>
      <c r="AL78" s="183" t="s">
        <v>5453</v>
      </c>
      <c r="AM78" s="173">
        <v>4218000</v>
      </c>
      <c r="AN78" s="173" t="s">
        <v>5450</v>
      </c>
      <c r="AO78" s="173" t="s">
        <v>59</v>
      </c>
      <c r="AP78" s="173">
        <v>3</v>
      </c>
      <c r="AQ78" s="173" t="s">
        <v>5452</v>
      </c>
      <c r="AR78" s="173" t="s">
        <v>5451</v>
      </c>
      <c r="AS78" s="174">
        <v>44418</v>
      </c>
      <c r="AT78" s="184" t="s">
        <v>1271</v>
      </c>
      <c r="AU78" s="181" t="s">
        <v>14</v>
      </c>
      <c r="AV78" s="181" t="s">
        <v>14</v>
      </c>
      <c r="AW78" s="181" t="s">
        <v>14</v>
      </c>
      <c r="AX78" s="181" t="s">
        <v>14</v>
      </c>
      <c r="AY78" s="181" t="s">
        <v>1265</v>
      </c>
      <c r="AZ78" s="181" t="s">
        <v>14</v>
      </c>
      <c r="BA78" s="182">
        <v>43672</v>
      </c>
      <c r="BB78" s="183" t="s">
        <v>1270</v>
      </c>
      <c r="BC78" s="173" t="s">
        <v>14</v>
      </c>
      <c r="BD78" s="173" t="s">
        <v>14</v>
      </c>
      <c r="BE78" s="173" t="s">
        <v>14</v>
      </c>
      <c r="BF78" s="173" t="s">
        <v>14</v>
      </c>
      <c r="BG78" s="173" t="s">
        <v>1265</v>
      </c>
      <c r="BH78" s="173" t="s">
        <v>14</v>
      </c>
      <c r="BI78" s="174">
        <v>43672</v>
      </c>
      <c r="BJ78" s="184" t="s">
        <v>5057</v>
      </c>
      <c r="BK78" s="184">
        <v>1347</v>
      </c>
      <c r="BL78" s="184" t="s">
        <v>5040</v>
      </c>
      <c r="BM78" s="184" t="s">
        <v>21</v>
      </c>
      <c r="BN78" s="184">
        <v>2</v>
      </c>
      <c r="BO78" s="184" t="s">
        <v>5056</v>
      </c>
      <c r="BP78" s="181" t="s">
        <v>5041</v>
      </c>
      <c r="BQ78" s="185">
        <v>44376</v>
      </c>
      <c r="BR78" s="183" t="s">
        <v>1208</v>
      </c>
      <c r="BS78" s="177" t="s">
        <v>14</v>
      </c>
      <c r="BT78" s="177" t="s">
        <v>14</v>
      </c>
      <c r="BU78" s="177" t="s">
        <v>14</v>
      </c>
      <c r="BV78" s="177" t="s">
        <v>14</v>
      </c>
      <c r="BW78" s="177" t="s">
        <v>1207</v>
      </c>
      <c r="BX78" s="177" t="s">
        <v>14</v>
      </c>
      <c r="BY78" s="174">
        <v>43647</v>
      </c>
      <c r="BZ78" s="184" t="s">
        <v>1211</v>
      </c>
      <c r="CA78" s="184">
        <v>4300</v>
      </c>
      <c r="CB78" s="184" t="s">
        <v>953</v>
      </c>
      <c r="CC78" s="184" t="s">
        <v>21</v>
      </c>
      <c r="CD78" s="184">
        <v>2</v>
      </c>
      <c r="CE78" s="184" t="s">
        <v>1210</v>
      </c>
      <c r="CF78" s="184" t="s">
        <v>1209</v>
      </c>
      <c r="CG78" s="185">
        <v>43647</v>
      </c>
      <c r="CH78" s="183" t="s">
        <v>7865</v>
      </c>
      <c r="CI78" s="184" t="e">
        <v>#N/A</v>
      </c>
      <c r="CJ78" s="184" t="e">
        <v>#N/A</v>
      </c>
      <c r="CK78" s="184" t="e">
        <v>#N/A</v>
      </c>
      <c r="CL78" s="184" t="e">
        <v>#N/A</v>
      </c>
      <c r="CM78" s="184" t="e">
        <v>#N/A</v>
      </c>
      <c r="CN78" s="184" t="e">
        <v>#N/A</v>
      </c>
      <c r="CO78" s="186" t="e">
        <v>#N/A</v>
      </c>
      <c r="CP78" s="184" t="s">
        <v>1217</v>
      </c>
      <c r="CQ78" s="177" t="s">
        <v>14</v>
      </c>
      <c r="CR78" s="177" t="s">
        <v>1214</v>
      </c>
      <c r="CS78" s="177" t="s">
        <v>14</v>
      </c>
      <c r="CT78" s="177" t="s">
        <v>14</v>
      </c>
      <c r="CU78" s="177" t="s">
        <v>1216</v>
      </c>
      <c r="CV78" s="177" t="s">
        <v>1215</v>
      </c>
      <c r="CW78" s="174">
        <v>43647</v>
      </c>
      <c r="CX78" s="184" t="s">
        <v>5454</v>
      </c>
      <c r="CY78" s="181">
        <v>8700000</v>
      </c>
      <c r="CZ78" s="181" t="s">
        <v>3418</v>
      </c>
      <c r="DA78" s="181" t="s">
        <v>59</v>
      </c>
      <c r="DB78" s="181">
        <v>3</v>
      </c>
      <c r="DC78" s="181" t="s">
        <v>5455</v>
      </c>
      <c r="DD78" s="181" t="s">
        <v>5447</v>
      </c>
      <c r="DE78" s="187">
        <v>44418</v>
      </c>
      <c r="DF78" s="183" t="s">
        <v>5456</v>
      </c>
      <c r="DG78" s="173">
        <v>0</v>
      </c>
      <c r="DH78" s="177" t="s">
        <v>3418</v>
      </c>
      <c r="DI78" s="177" t="s">
        <v>21</v>
      </c>
      <c r="DJ78" s="177">
        <v>2</v>
      </c>
      <c r="DK78" s="177" t="s">
        <v>5455</v>
      </c>
      <c r="DL78" s="177" t="s">
        <v>5447</v>
      </c>
      <c r="DM78" s="174">
        <v>44418</v>
      </c>
      <c r="DN78" s="184" t="s">
        <v>5457</v>
      </c>
      <c r="DO78" s="181">
        <v>4400000</v>
      </c>
      <c r="DP78" s="184" t="s">
        <v>3418</v>
      </c>
      <c r="DQ78" s="184" t="s">
        <v>21</v>
      </c>
      <c r="DR78" s="184">
        <v>2</v>
      </c>
      <c r="DS78" s="184" t="s">
        <v>5455</v>
      </c>
      <c r="DT78" s="184" t="s">
        <v>5447</v>
      </c>
      <c r="DU78" s="185">
        <v>44418</v>
      </c>
      <c r="DV78" s="183" t="s">
        <v>5458</v>
      </c>
      <c r="DW78" s="173">
        <v>6003000</v>
      </c>
      <c r="DX78" s="177" t="s">
        <v>3418</v>
      </c>
      <c r="DY78" s="177" t="s">
        <v>59</v>
      </c>
      <c r="DZ78" s="177">
        <v>3</v>
      </c>
      <c r="EA78" s="177" t="s">
        <v>5455</v>
      </c>
      <c r="EB78" s="177" t="s">
        <v>5447</v>
      </c>
      <c r="EC78" s="174">
        <v>44418</v>
      </c>
      <c r="ED78" s="184" t="s">
        <v>5459</v>
      </c>
      <c r="EE78" s="181">
        <v>2697000</v>
      </c>
      <c r="EF78" s="184" t="s">
        <v>3418</v>
      </c>
      <c r="EG78" s="184" t="s">
        <v>59</v>
      </c>
      <c r="EH78" s="184">
        <v>3</v>
      </c>
      <c r="EI78" s="184" t="s">
        <v>5455</v>
      </c>
      <c r="EJ78" s="184" t="s">
        <v>5447</v>
      </c>
      <c r="EK78" s="185">
        <v>44418</v>
      </c>
      <c r="EL78" s="183" t="s">
        <v>5460</v>
      </c>
      <c r="EM78" s="173">
        <v>0</v>
      </c>
      <c r="EN78" s="177" t="s">
        <v>14</v>
      </c>
      <c r="EO78" s="177" t="s">
        <v>59</v>
      </c>
      <c r="EP78" s="177">
        <v>3</v>
      </c>
      <c r="EQ78" s="177" t="s">
        <v>5455</v>
      </c>
      <c r="ER78" s="177" t="s">
        <v>14</v>
      </c>
      <c r="ES78" s="174">
        <v>44418</v>
      </c>
      <c r="ET78" s="184" t="s">
        <v>5058</v>
      </c>
      <c r="EU78" s="184">
        <v>5958</v>
      </c>
      <c r="EV78" s="184" t="s">
        <v>5040</v>
      </c>
      <c r="EW78" s="184" t="s">
        <v>21</v>
      </c>
      <c r="EX78" s="184">
        <v>2</v>
      </c>
      <c r="EY78" s="184" t="s">
        <v>5042</v>
      </c>
      <c r="EZ78" s="184" t="s">
        <v>5041</v>
      </c>
      <c r="FA78" s="185">
        <v>44376</v>
      </c>
      <c r="FB78" s="183" t="s">
        <v>1213</v>
      </c>
      <c r="FC78" s="177">
        <v>4</v>
      </c>
      <c r="FD78" s="177" t="s">
        <v>14</v>
      </c>
      <c r="FE78" s="177" t="s">
        <v>14</v>
      </c>
      <c r="FF78" s="177" t="s">
        <v>14</v>
      </c>
      <c r="FG78" s="177" t="s">
        <v>1212</v>
      </c>
      <c r="FH78" s="177" t="s">
        <v>14</v>
      </c>
      <c r="FI78" s="174">
        <v>43647</v>
      </c>
      <c r="FJ78" s="183" t="s">
        <v>1222</v>
      </c>
      <c r="FK78" s="184" t="s">
        <v>14</v>
      </c>
      <c r="FL78" s="184" t="s">
        <v>14</v>
      </c>
      <c r="FM78" s="184" t="s">
        <v>14</v>
      </c>
      <c r="FN78" s="184" t="s">
        <v>14</v>
      </c>
      <c r="FO78" s="184" t="s">
        <v>1207</v>
      </c>
      <c r="FP78" s="181" t="s">
        <v>14</v>
      </c>
      <c r="FQ78" s="182">
        <v>43647</v>
      </c>
      <c r="FR78" s="183" t="s">
        <v>1226</v>
      </c>
      <c r="FS78" s="177">
        <v>800000</v>
      </c>
      <c r="FT78" s="177" t="s">
        <v>1223</v>
      </c>
      <c r="FU78" s="177" t="s">
        <v>21</v>
      </c>
      <c r="FV78" s="177">
        <v>2</v>
      </c>
      <c r="FW78" s="177" t="s">
        <v>1225</v>
      </c>
      <c r="FX78" s="177" t="s">
        <v>1224</v>
      </c>
      <c r="FY78" s="174">
        <v>43647</v>
      </c>
      <c r="FZ78" s="184" t="s">
        <v>4433</v>
      </c>
      <c r="GA78" s="184">
        <v>1</v>
      </c>
      <c r="GB78" s="184" t="s">
        <v>3571</v>
      </c>
      <c r="GC78" s="184" t="s">
        <v>21</v>
      </c>
      <c r="GD78" s="184">
        <v>2</v>
      </c>
      <c r="GE78" s="184" t="s">
        <v>14</v>
      </c>
      <c r="GF78" s="184" t="s">
        <v>14</v>
      </c>
      <c r="GG78" s="185">
        <v>44357</v>
      </c>
      <c r="GH78" s="183" t="s">
        <v>4439</v>
      </c>
      <c r="GI78" s="177">
        <v>3</v>
      </c>
      <c r="GJ78" s="177" t="s">
        <v>3571</v>
      </c>
      <c r="GK78" s="177" t="s">
        <v>21</v>
      </c>
      <c r="GL78" s="177">
        <v>2</v>
      </c>
      <c r="GM78" s="177" t="s">
        <v>14</v>
      </c>
      <c r="GN78" s="177" t="s">
        <v>14</v>
      </c>
      <c r="GO78" s="174">
        <v>44357</v>
      </c>
      <c r="GP78" s="184" t="s">
        <v>4434</v>
      </c>
      <c r="GQ78" s="184">
        <v>2</v>
      </c>
      <c r="GR78" s="184" t="s">
        <v>3571</v>
      </c>
      <c r="GS78" s="184" t="s">
        <v>21</v>
      </c>
      <c r="GT78" s="184">
        <v>2</v>
      </c>
      <c r="GU78" s="184" t="s">
        <v>14</v>
      </c>
      <c r="GV78" s="184" t="s">
        <v>14</v>
      </c>
      <c r="GW78" s="185">
        <v>44357</v>
      </c>
      <c r="GX78" s="183" t="s">
        <v>4440</v>
      </c>
      <c r="GY78" s="177">
        <v>3</v>
      </c>
      <c r="GZ78" s="177" t="s">
        <v>3571</v>
      </c>
      <c r="HA78" s="177" t="s">
        <v>21</v>
      </c>
      <c r="HB78" s="177">
        <v>2</v>
      </c>
      <c r="HC78" s="177" t="s">
        <v>14</v>
      </c>
      <c r="HD78" s="177" t="s">
        <v>14</v>
      </c>
      <c r="HE78" s="174">
        <v>44357</v>
      </c>
      <c r="HF78" s="184" t="s">
        <v>4432</v>
      </c>
      <c r="HG78" s="184">
        <v>2</v>
      </c>
      <c r="HH78" s="184" t="s">
        <v>3571</v>
      </c>
      <c r="HI78" s="184" t="s">
        <v>21</v>
      </c>
      <c r="HJ78" s="184">
        <v>2</v>
      </c>
      <c r="HK78" s="184" t="s">
        <v>14</v>
      </c>
      <c r="HL78" s="184" t="s">
        <v>14</v>
      </c>
      <c r="HM78" s="185">
        <v>44357</v>
      </c>
      <c r="HN78" s="183" t="s">
        <v>4438</v>
      </c>
      <c r="HO78" s="177">
        <v>2</v>
      </c>
      <c r="HP78" s="177" t="s">
        <v>3571</v>
      </c>
      <c r="HQ78" s="177" t="s">
        <v>21</v>
      </c>
      <c r="HR78" s="177">
        <v>2</v>
      </c>
      <c r="HS78" s="177" t="s">
        <v>14</v>
      </c>
      <c r="HT78" s="177" t="s">
        <v>14</v>
      </c>
      <c r="HU78" s="174">
        <v>44357</v>
      </c>
      <c r="HV78" s="184" t="s">
        <v>4435</v>
      </c>
      <c r="HW78" s="184">
        <v>3</v>
      </c>
      <c r="HX78" s="184" t="s">
        <v>3571</v>
      </c>
      <c r="HY78" s="184" t="s">
        <v>21</v>
      </c>
      <c r="HZ78" s="184">
        <v>2</v>
      </c>
      <c r="IA78" s="184" t="s">
        <v>14</v>
      </c>
      <c r="IB78" s="184" t="s">
        <v>14</v>
      </c>
      <c r="IC78" s="185">
        <v>44357</v>
      </c>
      <c r="ID78" s="183" t="s">
        <v>4437</v>
      </c>
      <c r="IE78" s="177">
        <v>1</v>
      </c>
      <c r="IF78" s="177" t="s">
        <v>3571</v>
      </c>
      <c r="IG78" s="177" t="s">
        <v>21</v>
      </c>
      <c r="IH78" s="177">
        <v>2</v>
      </c>
      <c r="II78" s="177" t="s">
        <v>14</v>
      </c>
      <c r="IJ78" s="177" t="s">
        <v>14</v>
      </c>
      <c r="IK78" s="174">
        <v>44357</v>
      </c>
      <c r="IL78" s="184" t="s">
        <v>4436</v>
      </c>
      <c r="IM78" s="184">
        <v>3</v>
      </c>
      <c r="IN78" s="184" t="s">
        <v>3571</v>
      </c>
      <c r="IO78" s="184" t="s">
        <v>21</v>
      </c>
      <c r="IP78" s="184">
        <v>2</v>
      </c>
      <c r="IQ78" s="184" t="s">
        <v>14</v>
      </c>
      <c r="IR78" s="184" t="s">
        <v>14</v>
      </c>
      <c r="IS78" s="185">
        <v>44357</v>
      </c>
    </row>
    <row r="79" spans="1:253" s="179" customFormat="1" ht="12.75" customHeight="1" x14ac:dyDescent="0.25">
      <c r="A79" s="179" t="s">
        <v>1562</v>
      </c>
      <c r="B79" s="179" t="s">
        <v>7564</v>
      </c>
      <c r="C79" s="179" t="s">
        <v>1563</v>
      </c>
      <c r="D79" s="179" t="s">
        <v>1206</v>
      </c>
      <c r="E79" s="179" t="s">
        <v>7098</v>
      </c>
      <c r="F79" s="179" t="s">
        <v>2445</v>
      </c>
      <c r="G79" s="172">
        <v>200964000</v>
      </c>
      <c r="H79" s="173" t="s">
        <v>1684</v>
      </c>
      <c r="I79" s="173" t="s">
        <v>21</v>
      </c>
      <c r="J79" s="173">
        <v>2</v>
      </c>
      <c r="K79" s="173" t="s">
        <v>2403</v>
      </c>
      <c r="L79" s="173" t="s">
        <v>2437</v>
      </c>
      <c r="M79" s="174">
        <v>44165</v>
      </c>
      <c r="N79" s="183" t="s">
        <v>1848</v>
      </c>
      <c r="O79" s="175">
        <v>237708</v>
      </c>
      <c r="P79" s="175" t="s">
        <v>1845</v>
      </c>
      <c r="Q79" s="175" t="s">
        <v>21</v>
      </c>
      <c r="R79" s="175">
        <v>2</v>
      </c>
      <c r="S79" s="175" t="s">
        <v>1847</v>
      </c>
      <c r="T79" s="175" t="s">
        <v>1846</v>
      </c>
      <c r="U79" s="176">
        <v>43949</v>
      </c>
      <c r="V79" s="183" t="s">
        <v>5476</v>
      </c>
      <c r="W79" s="173">
        <v>35593000</v>
      </c>
      <c r="X79" s="173" t="s">
        <v>5461</v>
      </c>
      <c r="Y79" s="173" t="s">
        <v>21</v>
      </c>
      <c r="Z79" s="173">
        <v>2</v>
      </c>
      <c r="AA79" s="173" t="s">
        <v>5475</v>
      </c>
      <c r="AB79" s="173" t="s">
        <v>5030</v>
      </c>
      <c r="AC79" s="174">
        <v>44418</v>
      </c>
      <c r="AD79" s="183" t="s">
        <v>5477</v>
      </c>
      <c r="AE79" s="181">
        <v>5600000</v>
      </c>
      <c r="AF79" s="181" t="s">
        <v>5464</v>
      </c>
      <c r="AG79" s="181" t="s">
        <v>59</v>
      </c>
      <c r="AH79" s="181">
        <v>3</v>
      </c>
      <c r="AI79" s="181" t="s">
        <v>5466</v>
      </c>
      <c r="AJ79" s="181" t="s">
        <v>5465</v>
      </c>
      <c r="AK79" s="182">
        <v>44418</v>
      </c>
      <c r="AL79" s="183" t="s">
        <v>3417</v>
      </c>
      <c r="AM79" s="173">
        <v>446000</v>
      </c>
      <c r="AN79" s="173" t="s">
        <v>3414</v>
      </c>
      <c r="AO79" s="173" t="s">
        <v>21</v>
      </c>
      <c r="AP79" s="173">
        <v>2</v>
      </c>
      <c r="AQ79" s="173" t="s">
        <v>3416</v>
      </c>
      <c r="AR79" s="173" t="s">
        <v>3415</v>
      </c>
      <c r="AS79" s="174">
        <v>44281</v>
      </c>
      <c r="AT79" s="184" t="s">
        <v>1577</v>
      </c>
      <c r="AU79" s="181" t="s">
        <v>14</v>
      </c>
      <c r="AV79" s="181" t="s">
        <v>14</v>
      </c>
      <c r="AW79" s="181" t="s">
        <v>14</v>
      </c>
      <c r="AX79" s="181" t="s">
        <v>14</v>
      </c>
      <c r="AY79" s="181" t="s">
        <v>1265</v>
      </c>
      <c r="AZ79" s="181" t="s">
        <v>14</v>
      </c>
      <c r="BA79" s="182">
        <v>43815</v>
      </c>
      <c r="BB79" s="183" t="s">
        <v>1576</v>
      </c>
      <c r="BC79" s="173" t="s">
        <v>14</v>
      </c>
      <c r="BD79" s="173" t="s">
        <v>14</v>
      </c>
      <c r="BE79" s="173" t="s">
        <v>14</v>
      </c>
      <c r="BF79" s="173" t="s">
        <v>14</v>
      </c>
      <c r="BG79" s="173" t="s">
        <v>1265</v>
      </c>
      <c r="BH79" s="173" t="s">
        <v>14</v>
      </c>
      <c r="BI79" s="174">
        <v>43815</v>
      </c>
      <c r="BJ79" s="184" t="s">
        <v>5060</v>
      </c>
      <c r="BK79" s="184">
        <v>2441</v>
      </c>
      <c r="BL79" s="184" t="s">
        <v>5040</v>
      </c>
      <c r="BM79" s="184" t="s">
        <v>59</v>
      </c>
      <c r="BN79" s="184">
        <v>3</v>
      </c>
      <c r="BO79" s="184" t="s">
        <v>5059</v>
      </c>
      <c r="BP79" s="181" t="s">
        <v>5041</v>
      </c>
      <c r="BQ79" s="185">
        <v>44376</v>
      </c>
      <c r="BR79" s="183" t="s">
        <v>1567</v>
      </c>
      <c r="BS79" s="177">
        <v>500</v>
      </c>
      <c r="BT79" s="177" t="s">
        <v>1564</v>
      </c>
      <c r="BU79" s="177" t="s">
        <v>59</v>
      </c>
      <c r="BV79" s="177">
        <v>3</v>
      </c>
      <c r="BW79" s="177" t="s">
        <v>1566</v>
      </c>
      <c r="BX79" s="177" t="s">
        <v>1565</v>
      </c>
      <c r="BY79" s="174">
        <v>43815</v>
      </c>
      <c r="BZ79" s="184" t="s">
        <v>1569</v>
      </c>
      <c r="CA79" s="184">
        <v>10500</v>
      </c>
      <c r="CB79" s="184" t="s">
        <v>1568</v>
      </c>
      <c r="CC79" s="184" t="s">
        <v>59</v>
      </c>
      <c r="CD79" s="184">
        <v>3</v>
      </c>
      <c r="CE79" s="184" t="s">
        <v>1566</v>
      </c>
      <c r="CF79" s="184" t="s">
        <v>1565</v>
      </c>
      <c r="CG79" s="185">
        <v>43815</v>
      </c>
      <c r="CH79" s="183" t="s">
        <v>7866</v>
      </c>
      <c r="CI79" s="184" t="e">
        <v>#N/A</v>
      </c>
      <c r="CJ79" s="184" t="e">
        <v>#N/A</v>
      </c>
      <c r="CK79" s="184" t="e">
        <v>#N/A</v>
      </c>
      <c r="CL79" s="184" t="e">
        <v>#N/A</v>
      </c>
      <c r="CM79" s="184" t="e">
        <v>#N/A</v>
      </c>
      <c r="CN79" s="184" t="e">
        <v>#N/A</v>
      </c>
      <c r="CO79" s="186" t="e">
        <v>#N/A</v>
      </c>
      <c r="CP79" s="184" t="s">
        <v>1575</v>
      </c>
      <c r="CQ79" s="177">
        <v>49</v>
      </c>
      <c r="CR79" s="177" t="s">
        <v>1572</v>
      </c>
      <c r="CS79" s="177" t="s">
        <v>59</v>
      </c>
      <c r="CT79" s="177">
        <v>3</v>
      </c>
      <c r="CU79" s="177" t="s">
        <v>1574</v>
      </c>
      <c r="CV79" s="177" t="s">
        <v>1573</v>
      </c>
      <c r="CW79" s="174">
        <v>43815</v>
      </c>
      <c r="CX79" s="184" t="s">
        <v>5478</v>
      </c>
      <c r="CY79" s="181">
        <v>5600000</v>
      </c>
      <c r="CZ79" s="181" t="s">
        <v>5464</v>
      </c>
      <c r="DA79" s="181" t="s">
        <v>59</v>
      </c>
      <c r="DB79" s="181">
        <v>3</v>
      </c>
      <c r="DC79" s="181" t="s">
        <v>5481</v>
      </c>
      <c r="DD79" s="181" t="s">
        <v>5465</v>
      </c>
      <c r="DE79" s="187">
        <v>44418</v>
      </c>
      <c r="DF79" s="183" t="s">
        <v>5482</v>
      </c>
      <c r="DG79" s="173">
        <v>29993000</v>
      </c>
      <c r="DH79" s="177" t="s">
        <v>5479</v>
      </c>
      <c r="DI79" s="177" t="s">
        <v>59</v>
      </c>
      <c r="DJ79" s="177">
        <v>3</v>
      </c>
      <c r="DK79" s="177" t="s">
        <v>5481</v>
      </c>
      <c r="DL79" s="177" t="s">
        <v>5480</v>
      </c>
      <c r="DM79" s="174">
        <v>44418</v>
      </c>
      <c r="DN79" s="184" t="s">
        <v>5483</v>
      </c>
      <c r="DO79" s="181">
        <v>0</v>
      </c>
      <c r="DP79" s="184" t="s">
        <v>5479</v>
      </c>
      <c r="DQ79" s="184" t="s">
        <v>59</v>
      </c>
      <c r="DR79" s="184">
        <v>3</v>
      </c>
      <c r="DS79" s="184" t="s">
        <v>5481</v>
      </c>
      <c r="DT79" s="184" t="s">
        <v>5480</v>
      </c>
      <c r="DU79" s="185">
        <v>44418</v>
      </c>
      <c r="DV79" s="183" t="s">
        <v>5484</v>
      </c>
      <c r="DW79" s="173">
        <v>5600000</v>
      </c>
      <c r="DX79" s="177" t="s">
        <v>5464</v>
      </c>
      <c r="DY79" s="177" t="s">
        <v>59</v>
      </c>
      <c r="DZ79" s="177">
        <v>3</v>
      </c>
      <c r="EA79" s="177" t="s">
        <v>5481</v>
      </c>
      <c r="EB79" s="177" t="s">
        <v>5465</v>
      </c>
      <c r="EC79" s="174">
        <v>44418</v>
      </c>
      <c r="ED79" s="184" t="s">
        <v>5485</v>
      </c>
      <c r="EE79" s="181">
        <v>0</v>
      </c>
      <c r="EF79" s="184" t="s">
        <v>14</v>
      </c>
      <c r="EG79" s="184" t="s">
        <v>59</v>
      </c>
      <c r="EH79" s="184">
        <v>3</v>
      </c>
      <c r="EI79" s="184" t="s">
        <v>5481</v>
      </c>
      <c r="EJ79" s="184" t="s">
        <v>14</v>
      </c>
      <c r="EK79" s="185">
        <v>44418</v>
      </c>
      <c r="EL79" s="183" t="s">
        <v>5486</v>
      </c>
      <c r="EM79" s="173">
        <v>0</v>
      </c>
      <c r="EN79" s="177" t="s">
        <v>14</v>
      </c>
      <c r="EO79" s="177" t="s">
        <v>59</v>
      </c>
      <c r="EP79" s="177">
        <v>3</v>
      </c>
      <c r="EQ79" s="177" t="s">
        <v>5481</v>
      </c>
      <c r="ER79" s="177" t="s">
        <v>14</v>
      </c>
      <c r="ES79" s="174">
        <v>44418</v>
      </c>
      <c r="ET79" s="184" t="s">
        <v>5061</v>
      </c>
      <c r="EU79" s="184">
        <v>5958</v>
      </c>
      <c r="EV79" s="184" t="s">
        <v>5040</v>
      </c>
      <c r="EW79" s="184" t="s">
        <v>21</v>
      </c>
      <c r="EX79" s="184">
        <v>2</v>
      </c>
      <c r="EY79" s="184" t="s">
        <v>5042</v>
      </c>
      <c r="EZ79" s="184" t="s">
        <v>5041</v>
      </c>
      <c r="FA79" s="185">
        <v>44376</v>
      </c>
      <c r="FB79" s="183" t="s">
        <v>1571</v>
      </c>
      <c r="FC79" s="177">
        <v>5</v>
      </c>
      <c r="FD79" s="177" t="s">
        <v>14</v>
      </c>
      <c r="FE79" s="177" t="s">
        <v>41</v>
      </c>
      <c r="FF79" s="177">
        <v>1</v>
      </c>
      <c r="FG79" s="177" t="s">
        <v>1570</v>
      </c>
      <c r="FH79" s="177" t="s">
        <v>14</v>
      </c>
      <c r="FI79" s="174">
        <v>43815</v>
      </c>
      <c r="FJ79" s="183" t="s">
        <v>1597</v>
      </c>
      <c r="FK79" s="184" t="s">
        <v>14</v>
      </c>
      <c r="FL79" s="184" t="s">
        <v>14</v>
      </c>
      <c r="FM79" s="184" t="s">
        <v>14</v>
      </c>
      <c r="FN79" s="184" t="s">
        <v>14</v>
      </c>
      <c r="FO79" s="184" t="s">
        <v>14</v>
      </c>
      <c r="FP79" s="181" t="s">
        <v>14</v>
      </c>
      <c r="FQ79" s="182">
        <v>43818</v>
      </c>
      <c r="FR79" s="183" t="s">
        <v>1598</v>
      </c>
      <c r="FS79" s="177" t="s">
        <v>14</v>
      </c>
      <c r="FT79" s="177" t="s">
        <v>14</v>
      </c>
      <c r="FU79" s="177" t="s">
        <v>14</v>
      </c>
      <c r="FV79" s="177" t="s">
        <v>14</v>
      </c>
      <c r="FW79" s="177" t="s">
        <v>14</v>
      </c>
      <c r="FX79" s="177" t="s">
        <v>14</v>
      </c>
      <c r="FY79" s="174">
        <v>43818</v>
      </c>
      <c r="FZ79" s="184" t="s">
        <v>4442</v>
      </c>
      <c r="GA79" s="184">
        <v>1</v>
      </c>
      <c r="GB79" s="184" t="s">
        <v>3571</v>
      </c>
      <c r="GC79" s="184" t="s">
        <v>21</v>
      </c>
      <c r="GD79" s="184">
        <v>2</v>
      </c>
      <c r="GE79" s="184" t="s">
        <v>14</v>
      </c>
      <c r="GF79" s="184" t="s">
        <v>14</v>
      </c>
      <c r="GG79" s="185">
        <v>44357</v>
      </c>
      <c r="GH79" s="183" t="s">
        <v>4448</v>
      </c>
      <c r="GI79" s="177">
        <v>3</v>
      </c>
      <c r="GJ79" s="177" t="s">
        <v>3571</v>
      </c>
      <c r="GK79" s="177" t="s">
        <v>21</v>
      </c>
      <c r="GL79" s="177">
        <v>2</v>
      </c>
      <c r="GM79" s="177" t="s">
        <v>14</v>
      </c>
      <c r="GN79" s="177" t="s">
        <v>14</v>
      </c>
      <c r="GO79" s="174">
        <v>44357</v>
      </c>
      <c r="GP79" s="184" t="s">
        <v>4443</v>
      </c>
      <c r="GQ79" s="184">
        <v>0</v>
      </c>
      <c r="GR79" s="184" t="s">
        <v>3571</v>
      </c>
      <c r="GS79" s="184" t="s">
        <v>21</v>
      </c>
      <c r="GT79" s="184">
        <v>2</v>
      </c>
      <c r="GU79" s="184" t="s">
        <v>14</v>
      </c>
      <c r="GV79" s="184" t="s">
        <v>14</v>
      </c>
      <c r="GW79" s="185">
        <v>44357</v>
      </c>
      <c r="GX79" s="183" t="s">
        <v>4449</v>
      </c>
      <c r="GY79" s="177">
        <v>3</v>
      </c>
      <c r="GZ79" s="177" t="s">
        <v>3571</v>
      </c>
      <c r="HA79" s="177" t="s">
        <v>21</v>
      </c>
      <c r="HB79" s="177">
        <v>2</v>
      </c>
      <c r="HC79" s="177" t="s">
        <v>14</v>
      </c>
      <c r="HD79" s="177" t="s">
        <v>14</v>
      </c>
      <c r="HE79" s="174">
        <v>44357</v>
      </c>
      <c r="HF79" s="184" t="s">
        <v>4441</v>
      </c>
      <c r="HG79" s="184">
        <v>2</v>
      </c>
      <c r="HH79" s="184" t="s">
        <v>3571</v>
      </c>
      <c r="HI79" s="184" t="s">
        <v>21</v>
      </c>
      <c r="HJ79" s="184">
        <v>2</v>
      </c>
      <c r="HK79" s="184" t="s">
        <v>14</v>
      </c>
      <c r="HL79" s="184" t="s">
        <v>14</v>
      </c>
      <c r="HM79" s="185">
        <v>44357</v>
      </c>
      <c r="HN79" s="183" t="s">
        <v>4447</v>
      </c>
      <c r="HO79" s="177">
        <v>2</v>
      </c>
      <c r="HP79" s="177" t="s">
        <v>3571</v>
      </c>
      <c r="HQ79" s="177" t="s">
        <v>21</v>
      </c>
      <c r="HR79" s="177">
        <v>2</v>
      </c>
      <c r="HS79" s="177" t="s">
        <v>14</v>
      </c>
      <c r="HT79" s="177" t="s">
        <v>14</v>
      </c>
      <c r="HU79" s="174">
        <v>44357</v>
      </c>
      <c r="HV79" s="184" t="s">
        <v>4444</v>
      </c>
      <c r="HW79" s="184">
        <v>2</v>
      </c>
      <c r="HX79" s="184" t="s">
        <v>3571</v>
      </c>
      <c r="HY79" s="184" t="s">
        <v>21</v>
      </c>
      <c r="HZ79" s="184">
        <v>2</v>
      </c>
      <c r="IA79" s="184" t="s">
        <v>14</v>
      </c>
      <c r="IB79" s="184" t="s">
        <v>14</v>
      </c>
      <c r="IC79" s="185">
        <v>44357</v>
      </c>
      <c r="ID79" s="183" t="s">
        <v>4446</v>
      </c>
      <c r="IE79" s="177">
        <v>1</v>
      </c>
      <c r="IF79" s="177" t="s">
        <v>3571</v>
      </c>
      <c r="IG79" s="177" t="s">
        <v>21</v>
      </c>
      <c r="IH79" s="177">
        <v>2</v>
      </c>
      <c r="II79" s="177" t="s">
        <v>14</v>
      </c>
      <c r="IJ79" s="177" t="s">
        <v>14</v>
      </c>
      <c r="IK79" s="174">
        <v>44357</v>
      </c>
      <c r="IL79" s="184" t="s">
        <v>4445</v>
      </c>
      <c r="IM79" s="184">
        <v>3</v>
      </c>
      <c r="IN79" s="184" t="s">
        <v>3571</v>
      </c>
      <c r="IO79" s="184" t="s">
        <v>21</v>
      </c>
      <c r="IP79" s="184">
        <v>2</v>
      </c>
      <c r="IQ79" s="184" t="s">
        <v>14</v>
      </c>
      <c r="IR79" s="184" t="s">
        <v>14</v>
      </c>
      <c r="IS79" s="185">
        <v>44357</v>
      </c>
    </row>
    <row r="80" spans="1:253" s="179" customFormat="1" ht="12.75" customHeight="1" x14ac:dyDescent="0.25">
      <c r="A80" s="179" t="s">
        <v>1602</v>
      </c>
      <c r="B80" s="179" t="s">
        <v>7471</v>
      </c>
      <c r="C80" s="179" t="s">
        <v>1603</v>
      </c>
      <c r="D80" s="179" t="s">
        <v>1206</v>
      </c>
      <c r="E80" s="179" t="s">
        <v>7098</v>
      </c>
      <c r="F80" s="179" t="s">
        <v>2446</v>
      </c>
      <c r="G80" s="172">
        <v>200964000</v>
      </c>
      <c r="H80" s="173" t="s">
        <v>1684</v>
      </c>
      <c r="I80" s="173" t="s">
        <v>21</v>
      </c>
      <c r="J80" s="173">
        <v>2</v>
      </c>
      <c r="K80" s="173" t="s">
        <v>2403</v>
      </c>
      <c r="L80" s="173" t="s">
        <v>2437</v>
      </c>
      <c r="M80" s="174">
        <v>44165</v>
      </c>
      <c r="N80" s="183" t="s">
        <v>5028</v>
      </c>
      <c r="O80" s="175">
        <v>108688</v>
      </c>
      <c r="P80" s="175" t="s">
        <v>5025</v>
      </c>
      <c r="Q80" s="175" t="s">
        <v>21</v>
      </c>
      <c r="R80" s="175">
        <v>2</v>
      </c>
      <c r="S80" s="175" t="s">
        <v>5027</v>
      </c>
      <c r="T80" s="175" t="s">
        <v>5026</v>
      </c>
      <c r="U80" s="176">
        <v>44376</v>
      </c>
      <c r="V80" s="183" t="s">
        <v>5032</v>
      </c>
      <c r="W80" s="173">
        <v>12675000</v>
      </c>
      <c r="X80" s="173" t="s">
        <v>5029</v>
      </c>
      <c r="Y80" s="173" t="s">
        <v>21</v>
      </c>
      <c r="Z80" s="173">
        <v>2</v>
      </c>
      <c r="AA80" s="173" t="s">
        <v>5031</v>
      </c>
      <c r="AB80" s="173" t="s">
        <v>5030</v>
      </c>
      <c r="AC80" s="174">
        <v>44376</v>
      </c>
      <c r="AD80" s="183" t="s">
        <v>5036</v>
      </c>
      <c r="AE80" s="181">
        <v>67000</v>
      </c>
      <c r="AF80" s="181" t="s">
        <v>5033</v>
      </c>
      <c r="AG80" s="181" t="s">
        <v>21</v>
      </c>
      <c r="AH80" s="181">
        <v>2</v>
      </c>
      <c r="AI80" s="181" t="s">
        <v>5035</v>
      </c>
      <c r="AJ80" s="181" t="s">
        <v>5034</v>
      </c>
      <c r="AK80" s="182">
        <v>44376</v>
      </c>
      <c r="AL80" s="183" t="s">
        <v>5037</v>
      </c>
      <c r="AM80" s="173">
        <v>67000</v>
      </c>
      <c r="AN80" s="173" t="s">
        <v>5033</v>
      </c>
      <c r="AO80" s="173" t="s">
        <v>21</v>
      </c>
      <c r="AP80" s="173">
        <v>2</v>
      </c>
      <c r="AQ80" s="173" t="s">
        <v>5035</v>
      </c>
      <c r="AR80" s="173" t="s">
        <v>5034</v>
      </c>
      <c r="AS80" s="174">
        <v>44376</v>
      </c>
      <c r="AT80" s="184" t="s">
        <v>1608</v>
      </c>
      <c r="AU80" s="181" t="s">
        <v>14</v>
      </c>
      <c r="AV80" s="181" t="s">
        <v>14</v>
      </c>
      <c r="AW80" s="181" t="s">
        <v>14</v>
      </c>
      <c r="AX80" s="181" t="s">
        <v>14</v>
      </c>
      <c r="AY80" s="181" t="s">
        <v>14</v>
      </c>
      <c r="AZ80" s="181" t="s">
        <v>14</v>
      </c>
      <c r="BA80" s="182">
        <v>43840</v>
      </c>
      <c r="BB80" s="183" t="s">
        <v>1607</v>
      </c>
      <c r="BC80" s="173" t="s">
        <v>14</v>
      </c>
      <c r="BD80" s="173" t="s">
        <v>14</v>
      </c>
      <c r="BE80" s="173" t="s">
        <v>14</v>
      </c>
      <c r="BF80" s="173" t="s">
        <v>14</v>
      </c>
      <c r="BG80" s="173" t="s">
        <v>14</v>
      </c>
      <c r="BH80" s="173" t="s">
        <v>14</v>
      </c>
      <c r="BI80" s="174">
        <v>43840</v>
      </c>
      <c r="BJ80" s="184" t="s">
        <v>5039</v>
      </c>
      <c r="BK80" s="184">
        <v>0</v>
      </c>
      <c r="BL80" s="184" t="s">
        <v>14</v>
      </c>
      <c r="BM80" s="184" t="s">
        <v>14</v>
      </c>
      <c r="BN80" s="184" t="s">
        <v>14</v>
      </c>
      <c r="BO80" s="184" t="s">
        <v>5038</v>
      </c>
      <c r="BP80" s="181" t="s">
        <v>14</v>
      </c>
      <c r="BQ80" s="185">
        <v>44376</v>
      </c>
      <c r="BR80" s="183" t="s">
        <v>1604</v>
      </c>
      <c r="BS80" s="177" t="s">
        <v>14</v>
      </c>
      <c r="BT80" s="177" t="s">
        <v>14</v>
      </c>
      <c r="BU80" s="177" t="s">
        <v>14</v>
      </c>
      <c r="BV80" s="177" t="s">
        <v>14</v>
      </c>
      <c r="BW80" s="177" t="s">
        <v>14</v>
      </c>
      <c r="BX80" s="177" t="s">
        <v>1313</v>
      </c>
      <c r="BY80" s="174">
        <v>43840</v>
      </c>
      <c r="BZ80" s="184" t="s">
        <v>1605</v>
      </c>
      <c r="CA80" s="184" t="s">
        <v>14</v>
      </c>
      <c r="CB80" s="184" t="s">
        <v>14</v>
      </c>
      <c r="CC80" s="184" t="s">
        <v>14</v>
      </c>
      <c r="CD80" s="184" t="s">
        <v>14</v>
      </c>
      <c r="CE80" s="184" t="s">
        <v>14</v>
      </c>
      <c r="CF80" s="184" t="s">
        <v>1313</v>
      </c>
      <c r="CG80" s="185">
        <v>43840</v>
      </c>
      <c r="CH80" s="183" t="s">
        <v>7867</v>
      </c>
      <c r="CI80" s="184" t="e">
        <v>#N/A</v>
      </c>
      <c r="CJ80" s="184" t="e">
        <v>#N/A</v>
      </c>
      <c r="CK80" s="184" t="e">
        <v>#N/A</v>
      </c>
      <c r="CL80" s="184" t="e">
        <v>#N/A</v>
      </c>
      <c r="CM80" s="184" t="e">
        <v>#N/A</v>
      </c>
      <c r="CN80" s="184" t="e">
        <v>#N/A</v>
      </c>
      <c r="CO80" s="186" t="e">
        <v>#N/A</v>
      </c>
      <c r="CP80" s="184" t="s">
        <v>1606</v>
      </c>
      <c r="CQ80" s="177" t="s">
        <v>14</v>
      </c>
      <c r="CR80" s="177" t="s">
        <v>14</v>
      </c>
      <c r="CS80" s="177" t="s">
        <v>14</v>
      </c>
      <c r="CT80" s="177" t="s">
        <v>14</v>
      </c>
      <c r="CU80" s="177" t="s">
        <v>14</v>
      </c>
      <c r="CV80" s="177" t="s">
        <v>1313</v>
      </c>
      <c r="CW80" s="174">
        <v>43840</v>
      </c>
      <c r="CX80" s="184" t="s">
        <v>5045</v>
      </c>
      <c r="CY80" s="181">
        <v>67000</v>
      </c>
      <c r="CZ80" s="181" t="s">
        <v>5033</v>
      </c>
      <c r="DA80" s="181" t="s">
        <v>59</v>
      </c>
      <c r="DB80" s="181">
        <v>3</v>
      </c>
      <c r="DC80" s="181" t="s">
        <v>5044</v>
      </c>
      <c r="DD80" s="181" t="s">
        <v>5034</v>
      </c>
      <c r="DE80" s="187">
        <v>44376</v>
      </c>
      <c r="DF80" s="183" t="s">
        <v>5046</v>
      </c>
      <c r="DG80" s="173">
        <v>12608000</v>
      </c>
      <c r="DH80" s="177" t="s">
        <v>5033</v>
      </c>
      <c r="DI80" s="177" t="s">
        <v>21</v>
      </c>
      <c r="DJ80" s="177">
        <v>2</v>
      </c>
      <c r="DK80" s="177" t="s">
        <v>5044</v>
      </c>
      <c r="DL80" s="177" t="s">
        <v>5034</v>
      </c>
      <c r="DM80" s="174">
        <v>44376</v>
      </c>
      <c r="DN80" s="184" t="s">
        <v>5047</v>
      </c>
      <c r="DO80" s="181">
        <v>0</v>
      </c>
      <c r="DP80" s="184" t="s">
        <v>5033</v>
      </c>
      <c r="DQ80" s="184" t="s">
        <v>59</v>
      </c>
      <c r="DR80" s="184">
        <v>3</v>
      </c>
      <c r="DS80" s="184" t="s">
        <v>5044</v>
      </c>
      <c r="DT80" s="184" t="s">
        <v>5034</v>
      </c>
      <c r="DU80" s="185">
        <v>44376</v>
      </c>
      <c r="DV80" s="183" t="s">
        <v>5048</v>
      </c>
      <c r="DW80" s="173">
        <v>67000</v>
      </c>
      <c r="DX80" s="177" t="s">
        <v>5033</v>
      </c>
      <c r="DY80" s="177" t="s">
        <v>59</v>
      </c>
      <c r="DZ80" s="177">
        <v>3</v>
      </c>
      <c r="EA80" s="177" t="s">
        <v>5044</v>
      </c>
      <c r="EB80" s="177" t="s">
        <v>5034</v>
      </c>
      <c r="EC80" s="174">
        <v>44376</v>
      </c>
      <c r="ED80" s="184" t="s">
        <v>5049</v>
      </c>
      <c r="EE80" s="181">
        <v>0</v>
      </c>
      <c r="EF80" s="184" t="s">
        <v>14</v>
      </c>
      <c r="EG80" s="184" t="s">
        <v>59</v>
      </c>
      <c r="EH80" s="184">
        <v>3</v>
      </c>
      <c r="EI80" s="184" t="s">
        <v>5044</v>
      </c>
      <c r="EJ80" s="184" t="s">
        <v>14</v>
      </c>
      <c r="EK80" s="185">
        <v>44376</v>
      </c>
      <c r="EL80" s="183" t="s">
        <v>5050</v>
      </c>
      <c r="EM80" s="173">
        <v>0</v>
      </c>
      <c r="EN80" s="177" t="s">
        <v>14</v>
      </c>
      <c r="EO80" s="177" t="s">
        <v>59</v>
      </c>
      <c r="EP80" s="177">
        <v>3</v>
      </c>
      <c r="EQ80" s="177" t="s">
        <v>5044</v>
      </c>
      <c r="ER80" s="177" t="s">
        <v>14</v>
      </c>
      <c r="ES80" s="174">
        <v>44376</v>
      </c>
      <c r="ET80" s="184" t="s">
        <v>5043</v>
      </c>
      <c r="EU80" s="184">
        <v>5958</v>
      </c>
      <c r="EV80" s="184" t="s">
        <v>5040</v>
      </c>
      <c r="EW80" s="184" t="s">
        <v>21</v>
      </c>
      <c r="EX80" s="184">
        <v>2</v>
      </c>
      <c r="EY80" s="184" t="s">
        <v>5042</v>
      </c>
      <c r="EZ80" s="184" t="s">
        <v>5041</v>
      </c>
      <c r="FA80" s="185">
        <v>44376</v>
      </c>
      <c r="FB80" s="183" t="s">
        <v>1634</v>
      </c>
      <c r="FC80" s="177">
        <v>2139</v>
      </c>
      <c r="FD80" s="177" t="s">
        <v>1631</v>
      </c>
      <c r="FE80" s="177" t="s">
        <v>21</v>
      </c>
      <c r="FF80" s="177">
        <v>2</v>
      </c>
      <c r="FG80" s="177" t="s">
        <v>1633</v>
      </c>
      <c r="FH80" s="177" t="s">
        <v>1632</v>
      </c>
      <c r="FI80" s="174">
        <v>43859</v>
      </c>
      <c r="FJ80" s="183" t="s">
        <v>1609</v>
      </c>
      <c r="FK80" s="184" t="s">
        <v>14</v>
      </c>
      <c r="FL80" s="184" t="s">
        <v>14</v>
      </c>
      <c r="FM80" s="184" t="s">
        <v>14</v>
      </c>
      <c r="FN80" s="184" t="s">
        <v>14</v>
      </c>
      <c r="FO80" s="184" t="s">
        <v>14</v>
      </c>
      <c r="FP80" s="181" t="s">
        <v>14</v>
      </c>
      <c r="FQ80" s="182">
        <v>43840</v>
      </c>
      <c r="FR80" s="183" t="s">
        <v>1610</v>
      </c>
      <c r="FS80" s="177" t="s">
        <v>14</v>
      </c>
      <c r="FT80" s="177" t="s">
        <v>14</v>
      </c>
      <c r="FU80" s="177" t="s">
        <v>14</v>
      </c>
      <c r="FV80" s="177" t="s">
        <v>14</v>
      </c>
      <c r="FW80" s="177" t="s">
        <v>14</v>
      </c>
      <c r="FX80" s="177" t="s">
        <v>14</v>
      </c>
      <c r="FY80" s="174">
        <v>43840</v>
      </c>
      <c r="FZ80" s="184" t="s">
        <v>4451</v>
      </c>
      <c r="GA80" s="184">
        <v>1</v>
      </c>
      <c r="GB80" s="184" t="s">
        <v>3571</v>
      </c>
      <c r="GC80" s="184" t="s">
        <v>21</v>
      </c>
      <c r="GD80" s="184">
        <v>2</v>
      </c>
      <c r="GE80" s="184" t="s">
        <v>14</v>
      </c>
      <c r="GF80" s="184" t="s">
        <v>14</v>
      </c>
      <c r="GG80" s="185">
        <v>44357</v>
      </c>
      <c r="GH80" s="183" t="s">
        <v>4457</v>
      </c>
      <c r="GI80" s="177">
        <v>2</v>
      </c>
      <c r="GJ80" s="177" t="s">
        <v>3571</v>
      </c>
      <c r="GK80" s="177" t="s">
        <v>21</v>
      </c>
      <c r="GL80" s="177">
        <v>2</v>
      </c>
      <c r="GM80" s="177" t="s">
        <v>14</v>
      </c>
      <c r="GN80" s="177" t="s">
        <v>14</v>
      </c>
      <c r="GO80" s="174">
        <v>44357</v>
      </c>
      <c r="GP80" s="184" t="s">
        <v>4452</v>
      </c>
      <c r="GQ80" s="184">
        <v>0</v>
      </c>
      <c r="GR80" s="184" t="s">
        <v>3571</v>
      </c>
      <c r="GS80" s="184" t="s">
        <v>21</v>
      </c>
      <c r="GT80" s="184">
        <v>2</v>
      </c>
      <c r="GU80" s="184" t="s">
        <v>14</v>
      </c>
      <c r="GV80" s="184" t="s">
        <v>14</v>
      </c>
      <c r="GW80" s="185">
        <v>44357</v>
      </c>
      <c r="GX80" s="183" t="s">
        <v>4458</v>
      </c>
      <c r="GY80" s="177">
        <v>3</v>
      </c>
      <c r="GZ80" s="177" t="s">
        <v>3571</v>
      </c>
      <c r="HA80" s="177" t="s">
        <v>21</v>
      </c>
      <c r="HB80" s="177">
        <v>2</v>
      </c>
      <c r="HC80" s="177" t="s">
        <v>14</v>
      </c>
      <c r="HD80" s="177" t="s">
        <v>14</v>
      </c>
      <c r="HE80" s="174">
        <v>44357</v>
      </c>
      <c r="HF80" s="184" t="s">
        <v>4450</v>
      </c>
      <c r="HG80" s="184">
        <v>0</v>
      </c>
      <c r="HH80" s="184" t="s">
        <v>3571</v>
      </c>
      <c r="HI80" s="184" t="s">
        <v>21</v>
      </c>
      <c r="HJ80" s="184">
        <v>2</v>
      </c>
      <c r="HK80" s="184" t="s">
        <v>14</v>
      </c>
      <c r="HL80" s="184" t="s">
        <v>14</v>
      </c>
      <c r="HM80" s="185">
        <v>44357</v>
      </c>
      <c r="HN80" s="183" t="s">
        <v>4456</v>
      </c>
      <c r="HO80" s="177">
        <v>1</v>
      </c>
      <c r="HP80" s="177" t="s">
        <v>3571</v>
      </c>
      <c r="HQ80" s="177" t="s">
        <v>21</v>
      </c>
      <c r="HR80" s="177">
        <v>2</v>
      </c>
      <c r="HS80" s="177" t="s">
        <v>14</v>
      </c>
      <c r="HT80" s="177" t="s">
        <v>14</v>
      </c>
      <c r="HU80" s="174">
        <v>44357</v>
      </c>
      <c r="HV80" s="184" t="s">
        <v>4453</v>
      </c>
      <c r="HW80" s="184">
        <v>0</v>
      </c>
      <c r="HX80" s="184" t="s">
        <v>3571</v>
      </c>
      <c r="HY80" s="184" t="s">
        <v>21</v>
      </c>
      <c r="HZ80" s="184">
        <v>2</v>
      </c>
      <c r="IA80" s="184" t="s">
        <v>14</v>
      </c>
      <c r="IB80" s="184" t="s">
        <v>14</v>
      </c>
      <c r="IC80" s="185">
        <v>44357</v>
      </c>
      <c r="ID80" s="183" t="s">
        <v>4455</v>
      </c>
      <c r="IE80" s="177">
        <v>1</v>
      </c>
      <c r="IF80" s="177" t="s">
        <v>3571</v>
      </c>
      <c r="IG80" s="177" t="s">
        <v>21</v>
      </c>
      <c r="IH80" s="177">
        <v>2</v>
      </c>
      <c r="II80" s="177" t="s">
        <v>14</v>
      </c>
      <c r="IJ80" s="177" t="s">
        <v>14</v>
      </c>
      <c r="IK80" s="174">
        <v>44357</v>
      </c>
      <c r="IL80" s="184" t="s">
        <v>4454</v>
      </c>
      <c r="IM80" s="184">
        <v>3</v>
      </c>
      <c r="IN80" s="184" t="s">
        <v>3571</v>
      </c>
      <c r="IO80" s="184" t="s">
        <v>21</v>
      </c>
      <c r="IP80" s="184">
        <v>2</v>
      </c>
      <c r="IQ80" s="184" t="s">
        <v>14</v>
      </c>
      <c r="IR80" s="184" t="s">
        <v>14</v>
      </c>
      <c r="IS80" s="185">
        <v>44357</v>
      </c>
    </row>
    <row r="81" spans="1:253" s="179" customFormat="1" ht="12.75" customHeight="1" x14ac:dyDescent="0.25">
      <c r="A81" s="179" t="s">
        <v>30</v>
      </c>
      <c r="B81" s="179" t="s">
        <v>7552</v>
      </c>
      <c r="C81" s="179" t="s">
        <v>31</v>
      </c>
      <c r="D81" s="179" t="s">
        <v>32</v>
      </c>
      <c r="E81" s="179" t="s">
        <v>7099</v>
      </c>
      <c r="F81" s="179" t="s">
        <v>2206</v>
      </c>
      <c r="G81" s="172">
        <v>6444000</v>
      </c>
      <c r="H81" s="173" t="s">
        <v>2202</v>
      </c>
      <c r="I81" s="173" t="s">
        <v>21</v>
      </c>
      <c r="J81" s="173">
        <v>2</v>
      </c>
      <c r="K81" s="173" t="s">
        <v>2204</v>
      </c>
      <c r="L81" s="173" t="s">
        <v>2203</v>
      </c>
      <c r="M81" s="174">
        <v>44110</v>
      </c>
      <c r="N81" s="183" t="s">
        <v>1675</v>
      </c>
      <c r="O81" s="175">
        <v>120339.54</v>
      </c>
      <c r="P81" s="175" t="s">
        <v>1672</v>
      </c>
      <c r="Q81" s="175" t="s">
        <v>41</v>
      </c>
      <c r="R81" s="175">
        <v>1</v>
      </c>
      <c r="S81" s="175" t="s">
        <v>1674</v>
      </c>
      <c r="T81" s="175" t="s">
        <v>1673</v>
      </c>
      <c r="U81" s="176">
        <v>43867</v>
      </c>
      <c r="V81" s="183" t="s">
        <v>2205</v>
      </c>
      <c r="W81" s="173">
        <v>6444000</v>
      </c>
      <c r="X81" s="173" t="s">
        <v>2202</v>
      </c>
      <c r="Y81" s="173" t="s">
        <v>21</v>
      </c>
      <c r="Z81" s="173">
        <v>2</v>
      </c>
      <c r="AA81" s="173" t="s">
        <v>2204</v>
      </c>
      <c r="AB81" s="173" t="s">
        <v>2203</v>
      </c>
      <c r="AC81" s="174">
        <v>44110</v>
      </c>
      <c r="AD81" s="183" t="s">
        <v>47</v>
      </c>
      <c r="AE81" s="181">
        <v>417000</v>
      </c>
      <c r="AF81" s="181" t="s">
        <v>44</v>
      </c>
      <c r="AG81" s="181" t="s">
        <v>21</v>
      </c>
      <c r="AH81" s="181">
        <v>2</v>
      </c>
      <c r="AI81" s="181" t="s">
        <v>46</v>
      </c>
      <c r="AJ81" s="181" t="s">
        <v>45</v>
      </c>
      <c r="AK81" s="182">
        <v>43489</v>
      </c>
      <c r="AL81" s="183" t="s">
        <v>2201</v>
      </c>
      <c r="AM81" s="173">
        <v>102000</v>
      </c>
      <c r="AN81" s="173" t="s">
        <v>2198</v>
      </c>
      <c r="AO81" s="173" t="s">
        <v>21</v>
      </c>
      <c r="AP81" s="173">
        <v>2</v>
      </c>
      <c r="AQ81" s="173" t="s">
        <v>2200</v>
      </c>
      <c r="AR81" s="173" t="s">
        <v>2199</v>
      </c>
      <c r="AS81" s="174">
        <v>44110</v>
      </c>
      <c r="AT81" s="184" t="s">
        <v>2197</v>
      </c>
      <c r="AU81" s="181" t="s">
        <v>14</v>
      </c>
      <c r="AV81" s="181" t="s">
        <v>2195</v>
      </c>
      <c r="AW81" s="181" t="s">
        <v>59</v>
      </c>
      <c r="AX81" s="181">
        <v>3</v>
      </c>
      <c r="AY81" s="181" t="s">
        <v>2196</v>
      </c>
      <c r="AZ81" s="181" t="s">
        <v>2112</v>
      </c>
      <c r="BA81" s="182">
        <v>44110</v>
      </c>
      <c r="BB81" s="183" t="s">
        <v>2194</v>
      </c>
      <c r="BC81" s="173">
        <v>17631</v>
      </c>
      <c r="BD81" s="173" t="s">
        <v>2191</v>
      </c>
      <c r="BE81" s="173" t="s">
        <v>21</v>
      </c>
      <c r="BF81" s="173">
        <v>2</v>
      </c>
      <c r="BG81" s="173" t="s">
        <v>2193</v>
      </c>
      <c r="BH81" s="173" t="s">
        <v>2192</v>
      </c>
      <c r="BI81" s="174">
        <v>44110</v>
      </c>
      <c r="BJ81" s="184" t="s">
        <v>2725</v>
      </c>
      <c r="BK81" s="184">
        <v>3</v>
      </c>
      <c r="BL81" s="184" t="s">
        <v>2723</v>
      </c>
      <c r="BM81" s="184" t="s">
        <v>59</v>
      </c>
      <c r="BN81" s="184">
        <v>3</v>
      </c>
      <c r="BO81" s="184" t="s">
        <v>2724</v>
      </c>
      <c r="BP81" s="181" t="s">
        <v>2112</v>
      </c>
      <c r="BQ81" s="185">
        <v>44224</v>
      </c>
      <c r="BR81" s="183" t="s">
        <v>33</v>
      </c>
      <c r="BS81" s="177">
        <v>0</v>
      </c>
      <c r="BT81" s="177">
        <v>0</v>
      </c>
      <c r="BU81" s="177" t="s">
        <v>21</v>
      </c>
      <c r="BV81" s="177">
        <v>2</v>
      </c>
      <c r="BW81" s="177">
        <v>0</v>
      </c>
      <c r="BX81" s="177">
        <v>0</v>
      </c>
      <c r="BY81" s="174">
        <v>43489</v>
      </c>
      <c r="BZ81" s="184" t="s">
        <v>34</v>
      </c>
      <c r="CA81" s="184">
        <v>0</v>
      </c>
      <c r="CB81" s="184">
        <v>0</v>
      </c>
      <c r="CC81" s="184" t="s">
        <v>21</v>
      </c>
      <c r="CD81" s="184">
        <v>2</v>
      </c>
      <c r="CE81" s="184">
        <v>0</v>
      </c>
      <c r="CF81" s="184">
        <v>0</v>
      </c>
      <c r="CG81" s="185">
        <v>43489</v>
      </c>
      <c r="CH81" s="183" t="s">
        <v>7868</v>
      </c>
      <c r="CI81" s="184" t="e">
        <v>#N/A</v>
      </c>
      <c r="CJ81" s="184" t="e">
        <v>#N/A</v>
      </c>
      <c r="CK81" s="184" t="e">
        <v>#N/A</v>
      </c>
      <c r="CL81" s="184" t="e">
        <v>#N/A</v>
      </c>
      <c r="CM81" s="184" t="e">
        <v>#N/A</v>
      </c>
      <c r="CN81" s="184" t="e">
        <v>#N/A</v>
      </c>
      <c r="CO81" s="186" t="e">
        <v>#N/A</v>
      </c>
      <c r="CP81" s="184" t="s">
        <v>39</v>
      </c>
      <c r="CQ81" s="177">
        <v>1214</v>
      </c>
      <c r="CR81" s="177" t="s">
        <v>36</v>
      </c>
      <c r="CS81" s="177" t="s">
        <v>21</v>
      </c>
      <c r="CT81" s="177">
        <v>2</v>
      </c>
      <c r="CU81" s="177" t="s">
        <v>38</v>
      </c>
      <c r="CV81" s="177" t="s">
        <v>37</v>
      </c>
      <c r="CW81" s="174">
        <v>43489</v>
      </c>
      <c r="CX81" s="184" t="s">
        <v>1396</v>
      </c>
      <c r="CY81" s="181" t="s">
        <v>14</v>
      </c>
      <c r="CZ81" s="181" t="s">
        <v>14</v>
      </c>
      <c r="DA81" s="181" t="s">
        <v>14</v>
      </c>
      <c r="DB81" s="181" t="s">
        <v>14</v>
      </c>
      <c r="DC81" s="181" t="s">
        <v>1394</v>
      </c>
      <c r="DD81" s="181">
        <v>0</v>
      </c>
      <c r="DE81" s="187">
        <v>43769</v>
      </c>
      <c r="DF81" s="183" t="s">
        <v>1393</v>
      </c>
      <c r="DG81" s="173" t="s">
        <v>14</v>
      </c>
      <c r="DH81" s="177" t="s">
        <v>14</v>
      </c>
      <c r="DI81" s="177" t="s">
        <v>14</v>
      </c>
      <c r="DJ81" s="177" t="s">
        <v>14</v>
      </c>
      <c r="DK81" s="177" t="s">
        <v>1392</v>
      </c>
      <c r="DL81" s="177">
        <v>0</v>
      </c>
      <c r="DM81" s="174">
        <v>43769</v>
      </c>
      <c r="DN81" s="184" t="s">
        <v>1397</v>
      </c>
      <c r="DO81" s="181" t="s">
        <v>14</v>
      </c>
      <c r="DP81" s="184" t="s">
        <v>14</v>
      </c>
      <c r="DQ81" s="184" t="s">
        <v>14</v>
      </c>
      <c r="DR81" s="184" t="s">
        <v>14</v>
      </c>
      <c r="DS81" s="184" t="s">
        <v>1394</v>
      </c>
      <c r="DT81" s="184">
        <v>0</v>
      </c>
      <c r="DU81" s="185">
        <v>43769</v>
      </c>
      <c r="DV81" s="183" t="s">
        <v>1395</v>
      </c>
      <c r="DW81" s="173" t="s">
        <v>14</v>
      </c>
      <c r="DX81" s="177" t="s">
        <v>14</v>
      </c>
      <c r="DY81" s="177" t="s">
        <v>14</v>
      </c>
      <c r="DZ81" s="177" t="s">
        <v>14</v>
      </c>
      <c r="EA81" s="177" t="s">
        <v>1394</v>
      </c>
      <c r="EB81" s="177">
        <v>0</v>
      </c>
      <c r="EC81" s="174">
        <v>43769</v>
      </c>
      <c r="ED81" s="184" t="s">
        <v>51</v>
      </c>
      <c r="EE81" s="181">
        <v>0</v>
      </c>
      <c r="EF81" s="184">
        <v>0</v>
      </c>
      <c r="EG81" s="184" t="s">
        <v>41</v>
      </c>
      <c r="EH81" s="184">
        <v>1</v>
      </c>
      <c r="EI81" s="184">
        <v>0</v>
      </c>
      <c r="EJ81" s="184">
        <v>0</v>
      </c>
      <c r="EK81" s="185">
        <v>43489</v>
      </c>
      <c r="EL81" s="183" t="s">
        <v>42</v>
      </c>
      <c r="EM81" s="173">
        <v>0</v>
      </c>
      <c r="EN81" s="177">
        <v>0</v>
      </c>
      <c r="EO81" s="177" t="s">
        <v>41</v>
      </c>
      <c r="EP81" s="177">
        <v>1</v>
      </c>
      <c r="EQ81" s="177">
        <v>0</v>
      </c>
      <c r="ER81" s="177">
        <v>0</v>
      </c>
      <c r="ES81" s="174">
        <v>43489</v>
      </c>
      <c r="ET81" s="184" t="s">
        <v>2729</v>
      </c>
      <c r="EU81" s="184">
        <v>26</v>
      </c>
      <c r="EV81" s="184" t="s">
        <v>2726</v>
      </c>
      <c r="EW81" s="184" t="s">
        <v>59</v>
      </c>
      <c r="EX81" s="184">
        <v>3</v>
      </c>
      <c r="EY81" s="184" t="s">
        <v>2728</v>
      </c>
      <c r="EZ81" s="184" t="s">
        <v>2727</v>
      </c>
      <c r="FA81" s="185">
        <v>44224</v>
      </c>
      <c r="FB81" s="183" t="s">
        <v>35</v>
      </c>
      <c r="FC81" s="177">
        <v>1</v>
      </c>
      <c r="FD81" s="177">
        <v>0</v>
      </c>
      <c r="FE81" s="177" t="s">
        <v>21</v>
      </c>
      <c r="FF81" s="177">
        <v>2</v>
      </c>
      <c r="FG81" s="177">
        <v>0</v>
      </c>
      <c r="FH81" s="177">
        <v>0</v>
      </c>
      <c r="FI81" s="174">
        <v>43489</v>
      </c>
      <c r="FJ81" s="183" t="s">
        <v>48</v>
      </c>
      <c r="FK81" s="184">
        <v>0</v>
      </c>
      <c r="FL81" s="184">
        <v>0</v>
      </c>
      <c r="FM81" s="184">
        <v>0</v>
      </c>
      <c r="FN81" s="184">
        <v>0</v>
      </c>
      <c r="FO81" s="184">
        <v>0</v>
      </c>
      <c r="FP81" s="181">
        <v>0</v>
      </c>
      <c r="FQ81" s="182">
        <v>43489</v>
      </c>
      <c r="FR81" s="183" t="s">
        <v>49</v>
      </c>
      <c r="FS81" s="177">
        <v>0</v>
      </c>
      <c r="FT81" s="177">
        <v>0</v>
      </c>
      <c r="FU81" s="177">
        <v>0</v>
      </c>
      <c r="FV81" s="177">
        <v>0</v>
      </c>
      <c r="FW81" s="177">
        <v>0</v>
      </c>
      <c r="FX81" s="177">
        <v>0</v>
      </c>
      <c r="FY81" s="174">
        <v>43489</v>
      </c>
      <c r="FZ81" s="184" t="s">
        <v>4182</v>
      </c>
      <c r="GA81" s="184">
        <v>2</v>
      </c>
      <c r="GB81" s="184" t="s">
        <v>3571</v>
      </c>
      <c r="GC81" s="184" t="s">
        <v>21</v>
      </c>
      <c r="GD81" s="184">
        <v>2</v>
      </c>
      <c r="GE81" s="184" t="s">
        <v>14</v>
      </c>
      <c r="GF81" s="184" t="s">
        <v>14</v>
      </c>
      <c r="GG81" s="185">
        <v>44355</v>
      </c>
      <c r="GH81" s="183" t="s">
        <v>4188</v>
      </c>
      <c r="GI81" s="177">
        <v>1</v>
      </c>
      <c r="GJ81" s="177" t="s">
        <v>3571</v>
      </c>
      <c r="GK81" s="177" t="s">
        <v>21</v>
      </c>
      <c r="GL81" s="177">
        <v>2</v>
      </c>
      <c r="GM81" s="177" t="s">
        <v>14</v>
      </c>
      <c r="GN81" s="177" t="s">
        <v>14</v>
      </c>
      <c r="GO81" s="174">
        <v>44355</v>
      </c>
      <c r="GP81" s="184" t="s">
        <v>4183</v>
      </c>
      <c r="GQ81" s="184">
        <v>2</v>
      </c>
      <c r="GR81" s="184" t="s">
        <v>3571</v>
      </c>
      <c r="GS81" s="184" t="s">
        <v>21</v>
      </c>
      <c r="GT81" s="184">
        <v>2</v>
      </c>
      <c r="GU81" s="184" t="s">
        <v>14</v>
      </c>
      <c r="GV81" s="184" t="s">
        <v>14</v>
      </c>
      <c r="GW81" s="185">
        <v>44355</v>
      </c>
      <c r="GX81" s="183" t="s">
        <v>4740</v>
      </c>
      <c r="GY81" s="177">
        <v>0</v>
      </c>
      <c r="GZ81" s="177" t="s">
        <v>3571</v>
      </c>
      <c r="HA81" s="177" t="s">
        <v>21</v>
      </c>
      <c r="HB81" s="177">
        <v>2</v>
      </c>
      <c r="HC81" s="177" t="s">
        <v>14</v>
      </c>
      <c r="HD81" s="177" t="s">
        <v>14</v>
      </c>
      <c r="HE81" s="174">
        <v>44361</v>
      </c>
      <c r="HF81" s="184" t="s">
        <v>4181</v>
      </c>
      <c r="HG81" s="184">
        <v>2</v>
      </c>
      <c r="HH81" s="184" t="s">
        <v>3571</v>
      </c>
      <c r="HI81" s="184" t="s">
        <v>21</v>
      </c>
      <c r="HJ81" s="184">
        <v>2</v>
      </c>
      <c r="HK81" s="184" t="s">
        <v>14</v>
      </c>
      <c r="HL81" s="184" t="s">
        <v>14</v>
      </c>
      <c r="HM81" s="185">
        <v>44355</v>
      </c>
      <c r="HN81" s="183" t="s">
        <v>4187</v>
      </c>
      <c r="HO81" s="177">
        <v>2</v>
      </c>
      <c r="HP81" s="177" t="s">
        <v>3571</v>
      </c>
      <c r="HQ81" s="177" t="s">
        <v>21</v>
      </c>
      <c r="HR81" s="177">
        <v>2</v>
      </c>
      <c r="HS81" s="177" t="s">
        <v>14</v>
      </c>
      <c r="HT81" s="177" t="s">
        <v>14</v>
      </c>
      <c r="HU81" s="174">
        <v>44355</v>
      </c>
      <c r="HV81" s="184" t="s">
        <v>4184</v>
      </c>
      <c r="HW81" s="184">
        <v>0</v>
      </c>
      <c r="HX81" s="184" t="s">
        <v>3571</v>
      </c>
      <c r="HY81" s="184" t="s">
        <v>21</v>
      </c>
      <c r="HZ81" s="184">
        <v>2</v>
      </c>
      <c r="IA81" s="184" t="s">
        <v>14</v>
      </c>
      <c r="IB81" s="184" t="s">
        <v>14</v>
      </c>
      <c r="IC81" s="185">
        <v>44355</v>
      </c>
      <c r="ID81" s="183" t="s">
        <v>4186</v>
      </c>
      <c r="IE81" s="177">
        <v>0</v>
      </c>
      <c r="IF81" s="177" t="s">
        <v>3571</v>
      </c>
      <c r="IG81" s="177" t="s">
        <v>21</v>
      </c>
      <c r="IH81" s="177">
        <v>2</v>
      </c>
      <c r="II81" s="177" t="s">
        <v>14</v>
      </c>
      <c r="IJ81" s="177" t="s">
        <v>14</v>
      </c>
      <c r="IK81" s="174">
        <v>44355</v>
      </c>
      <c r="IL81" s="184" t="s">
        <v>4185</v>
      </c>
      <c r="IM81" s="184">
        <v>3</v>
      </c>
      <c r="IN81" s="184" t="s">
        <v>3571</v>
      </c>
      <c r="IO81" s="184" t="s">
        <v>21</v>
      </c>
      <c r="IP81" s="184">
        <v>2</v>
      </c>
      <c r="IQ81" s="184" t="s">
        <v>14</v>
      </c>
      <c r="IR81" s="184" t="s">
        <v>14</v>
      </c>
      <c r="IS81" s="185">
        <v>44355</v>
      </c>
    </row>
    <row r="82" spans="1:253" s="179" customFormat="1" ht="12.75" customHeight="1" x14ac:dyDescent="0.25">
      <c r="A82" s="179" t="s">
        <v>2447</v>
      </c>
      <c r="B82" s="179" t="s">
        <v>7523</v>
      </c>
      <c r="C82" s="179" t="s">
        <v>2448</v>
      </c>
      <c r="D82" s="179" t="s">
        <v>32</v>
      </c>
      <c r="E82" s="179" t="s">
        <v>7099</v>
      </c>
      <c r="F82" s="179" t="s">
        <v>2481</v>
      </c>
      <c r="G82" s="172">
        <v>6444000</v>
      </c>
      <c r="H82" s="173" t="s">
        <v>2202</v>
      </c>
      <c r="I82" s="173" t="s">
        <v>21</v>
      </c>
      <c r="J82" s="173">
        <v>2</v>
      </c>
      <c r="K82" s="173" t="s">
        <v>2204</v>
      </c>
      <c r="L82" s="173" t="s">
        <v>2203</v>
      </c>
      <c r="M82" s="174">
        <v>44165</v>
      </c>
      <c r="N82" s="183" t="s">
        <v>2473</v>
      </c>
      <c r="O82" s="175">
        <v>92703</v>
      </c>
      <c r="P82" s="175" t="s">
        <v>2470</v>
      </c>
      <c r="Q82" s="175" t="s">
        <v>21</v>
      </c>
      <c r="R82" s="175">
        <v>2</v>
      </c>
      <c r="S82" s="175" t="s">
        <v>2472</v>
      </c>
      <c r="T82" s="175" t="s">
        <v>2471</v>
      </c>
      <c r="U82" s="176">
        <v>44165</v>
      </c>
      <c r="V82" s="183" t="s">
        <v>2478</v>
      </c>
      <c r="W82" s="173">
        <v>2661000</v>
      </c>
      <c r="X82" s="173" t="s">
        <v>2470</v>
      </c>
      <c r="Y82" s="173" t="s">
        <v>21</v>
      </c>
      <c r="Z82" s="173">
        <v>2</v>
      </c>
      <c r="AA82" s="173" t="s">
        <v>2477</v>
      </c>
      <c r="AB82" s="173" t="s">
        <v>2471</v>
      </c>
      <c r="AC82" s="174">
        <v>44165</v>
      </c>
      <c r="AD82" s="183" t="s">
        <v>2735</v>
      </c>
      <c r="AE82" s="181">
        <v>1800000</v>
      </c>
      <c r="AF82" s="181" t="s">
        <v>2732</v>
      </c>
      <c r="AG82" s="181" t="s">
        <v>21</v>
      </c>
      <c r="AH82" s="181">
        <v>2</v>
      </c>
      <c r="AI82" s="181" t="s">
        <v>2734</v>
      </c>
      <c r="AJ82" s="181" t="s">
        <v>2733</v>
      </c>
      <c r="AK82" s="182">
        <v>44224</v>
      </c>
      <c r="AL82" s="183" t="s">
        <v>2476</v>
      </c>
      <c r="AM82" s="173">
        <v>73000</v>
      </c>
      <c r="AN82" s="173" t="s">
        <v>2470</v>
      </c>
      <c r="AO82" s="173" t="s">
        <v>21</v>
      </c>
      <c r="AP82" s="173">
        <v>2</v>
      </c>
      <c r="AQ82" s="173" t="s">
        <v>2475</v>
      </c>
      <c r="AR82" s="173" t="s">
        <v>2450</v>
      </c>
      <c r="AS82" s="174">
        <v>44165</v>
      </c>
      <c r="AT82" s="184" t="s">
        <v>2469</v>
      </c>
      <c r="AU82" s="181" t="s">
        <v>14</v>
      </c>
      <c r="AV82" s="181" t="s">
        <v>14</v>
      </c>
      <c r="AW82" s="181" t="s">
        <v>14</v>
      </c>
      <c r="AX82" s="181" t="s">
        <v>14</v>
      </c>
      <c r="AY82" s="181" t="s">
        <v>14</v>
      </c>
      <c r="AZ82" s="181" t="s">
        <v>14</v>
      </c>
      <c r="BA82" s="182">
        <v>44165</v>
      </c>
      <c r="BB82" s="183" t="s">
        <v>2468</v>
      </c>
      <c r="BC82" s="173" t="s">
        <v>14</v>
      </c>
      <c r="BD82" s="173" t="s">
        <v>14</v>
      </c>
      <c r="BE82" s="173" t="s">
        <v>14</v>
      </c>
      <c r="BF82" s="173" t="s">
        <v>14</v>
      </c>
      <c r="BG82" s="173" t="s">
        <v>14</v>
      </c>
      <c r="BH82" s="173" t="s">
        <v>14</v>
      </c>
      <c r="BI82" s="174">
        <v>44165</v>
      </c>
      <c r="BJ82" s="184" t="s">
        <v>2467</v>
      </c>
      <c r="BK82" s="184">
        <v>23</v>
      </c>
      <c r="BL82" s="184" t="s">
        <v>2464</v>
      </c>
      <c r="BM82" s="184" t="s">
        <v>21</v>
      </c>
      <c r="BN82" s="184">
        <v>2</v>
      </c>
      <c r="BO82" s="184" t="s">
        <v>2466</v>
      </c>
      <c r="BP82" s="181" t="s">
        <v>2465</v>
      </c>
      <c r="BQ82" s="185">
        <v>44165</v>
      </c>
      <c r="BR82" s="183" t="s">
        <v>2452</v>
      </c>
      <c r="BS82" s="177">
        <v>8000</v>
      </c>
      <c r="BT82" s="177" t="s">
        <v>2449</v>
      </c>
      <c r="BU82" s="177" t="s">
        <v>21</v>
      </c>
      <c r="BV82" s="177">
        <v>2</v>
      </c>
      <c r="BW82" s="177" t="s">
        <v>2451</v>
      </c>
      <c r="BX82" s="177" t="s">
        <v>2450</v>
      </c>
      <c r="BY82" s="174">
        <v>44165</v>
      </c>
      <c r="BZ82" s="184" t="s">
        <v>2456</v>
      </c>
      <c r="CA82" s="184">
        <v>5890</v>
      </c>
      <c r="CB82" s="184" t="s">
        <v>2453</v>
      </c>
      <c r="CC82" s="184" t="s">
        <v>21</v>
      </c>
      <c r="CD82" s="184">
        <v>2</v>
      </c>
      <c r="CE82" s="184" t="s">
        <v>2455</v>
      </c>
      <c r="CF82" s="184" t="s">
        <v>2454</v>
      </c>
      <c r="CG82" s="185">
        <v>44165</v>
      </c>
      <c r="CH82" s="183" t="s">
        <v>7869</v>
      </c>
      <c r="CI82" s="184" t="e">
        <v>#N/A</v>
      </c>
      <c r="CJ82" s="184" t="e">
        <v>#N/A</v>
      </c>
      <c r="CK82" s="184" t="e">
        <v>#N/A</v>
      </c>
      <c r="CL82" s="184" t="e">
        <v>#N/A</v>
      </c>
      <c r="CM82" s="184" t="e">
        <v>#N/A</v>
      </c>
      <c r="CN82" s="184" t="e">
        <v>#N/A</v>
      </c>
      <c r="CO82" s="186" t="e">
        <v>#N/A</v>
      </c>
      <c r="CP82" s="184" t="s">
        <v>2460</v>
      </c>
      <c r="CQ82" s="177" t="s">
        <v>14</v>
      </c>
      <c r="CR82" s="177" t="s">
        <v>14</v>
      </c>
      <c r="CS82" s="177" t="s">
        <v>14</v>
      </c>
      <c r="CT82" s="177" t="s">
        <v>14</v>
      </c>
      <c r="CU82" s="177" t="s">
        <v>14</v>
      </c>
      <c r="CV82" s="177" t="s">
        <v>14</v>
      </c>
      <c r="CW82" s="174">
        <v>44165</v>
      </c>
      <c r="CX82" s="184" t="s">
        <v>2479</v>
      </c>
      <c r="CY82" s="181">
        <v>73000</v>
      </c>
      <c r="CZ82" s="181" t="s">
        <v>2461</v>
      </c>
      <c r="DA82" s="181" t="s">
        <v>21</v>
      </c>
      <c r="DB82" s="181">
        <v>2</v>
      </c>
      <c r="DC82" s="181" t="s">
        <v>2420</v>
      </c>
      <c r="DD82" s="181" t="s">
        <v>2462</v>
      </c>
      <c r="DE82" s="187">
        <v>44165</v>
      </c>
      <c r="DF82" s="183" t="s">
        <v>2738</v>
      </c>
      <c r="DG82" s="173">
        <v>861000</v>
      </c>
      <c r="DH82" s="177" t="s">
        <v>2736</v>
      </c>
      <c r="DI82" s="177" t="s">
        <v>21</v>
      </c>
      <c r="DJ82" s="177">
        <v>2</v>
      </c>
      <c r="DK82" s="177" t="s">
        <v>2420</v>
      </c>
      <c r="DL82" s="177" t="s">
        <v>2737</v>
      </c>
      <c r="DM82" s="174">
        <v>44224</v>
      </c>
      <c r="DN82" s="184" t="s">
        <v>2739</v>
      </c>
      <c r="DO82" s="181">
        <v>1727000</v>
      </c>
      <c r="DP82" s="184" t="s">
        <v>2736</v>
      </c>
      <c r="DQ82" s="184" t="s">
        <v>21</v>
      </c>
      <c r="DR82" s="184">
        <v>2</v>
      </c>
      <c r="DS82" s="184" t="s">
        <v>2420</v>
      </c>
      <c r="DT82" s="184" t="s">
        <v>2737</v>
      </c>
      <c r="DU82" s="185">
        <v>44224</v>
      </c>
      <c r="DV82" s="183" t="s">
        <v>2474</v>
      </c>
      <c r="DW82" s="173">
        <v>73000</v>
      </c>
      <c r="DX82" s="177" t="s">
        <v>2461</v>
      </c>
      <c r="DY82" s="177" t="s">
        <v>21</v>
      </c>
      <c r="DZ82" s="177">
        <v>2</v>
      </c>
      <c r="EA82" s="177" t="s">
        <v>2420</v>
      </c>
      <c r="EB82" s="177" t="s">
        <v>2462</v>
      </c>
      <c r="EC82" s="174">
        <v>44165</v>
      </c>
      <c r="ED82" s="184" t="s">
        <v>2480</v>
      </c>
      <c r="EE82" s="181">
        <v>0</v>
      </c>
      <c r="EF82" s="184" t="s">
        <v>2461</v>
      </c>
      <c r="EG82" s="184" t="s">
        <v>21</v>
      </c>
      <c r="EH82" s="184">
        <v>2</v>
      </c>
      <c r="EI82" s="184" t="s">
        <v>2420</v>
      </c>
      <c r="EJ82" s="184" t="s">
        <v>2462</v>
      </c>
      <c r="EK82" s="185">
        <v>44165</v>
      </c>
      <c r="EL82" s="183" t="s">
        <v>2463</v>
      </c>
      <c r="EM82" s="173">
        <v>0</v>
      </c>
      <c r="EN82" s="177" t="s">
        <v>2461</v>
      </c>
      <c r="EO82" s="177" t="s">
        <v>21</v>
      </c>
      <c r="EP82" s="177">
        <v>2</v>
      </c>
      <c r="EQ82" s="177" t="s">
        <v>2420</v>
      </c>
      <c r="ER82" s="177" t="s">
        <v>2462</v>
      </c>
      <c r="ES82" s="174">
        <v>44165</v>
      </c>
      <c r="ET82" s="184" t="s">
        <v>2731</v>
      </c>
      <c r="EU82" s="184">
        <v>26</v>
      </c>
      <c r="EV82" s="184" t="s">
        <v>2726</v>
      </c>
      <c r="EW82" s="184" t="s">
        <v>59</v>
      </c>
      <c r="EX82" s="184">
        <v>3</v>
      </c>
      <c r="EY82" s="184" t="s">
        <v>2728</v>
      </c>
      <c r="EZ82" s="184" t="s">
        <v>2730</v>
      </c>
      <c r="FA82" s="185">
        <v>44224</v>
      </c>
      <c r="FB82" s="183" t="s">
        <v>2459</v>
      </c>
      <c r="FC82" s="177">
        <v>3</v>
      </c>
      <c r="FD82" s="177">
        <v>0</v>
      </c>
      <c r="FE82" s="177" t="s">
        <v>21</v>
      </c>
      <c r="FF82" s="177">
        <v>2</v>
      </c>
      <c r="FG82" s="177" t="s">
        <v>2458</v>
      </c>
      <c r="FH82" s="177" t="s">
        <v>2457</v>
      </c>
      <c r="FI82" s="174">
        <v>44165</v>
      </c>
      <c r="FJ82" s="183" t="s">
        <v>7870</v>
      </c>
      <c r="FK82" s="184" t="e">
        <v>#N/A</v>
      </c>
      <c r="FL82" s="184" t="e">
        <v>#N/A</v>
      </c>
      <c r="FM82" s="184" t="e">
        <v>#N/A</v>
      </c>
      <c r="FN82" s="184" t="e">
        <v>#N/A</v>
      </c>
      <c r="FO82" s="184" t="e">
        <v>#N/A</v>
      </c>
      <c r="FP82" s="181" t="e">
        <v>#N/A</v>
      </c>
      <c r="FQ82" s="182" t="e">
        <v>#N/A</v>
      </c>
      <c r="FR82" s="183" t="s">
        <v>7871</v>
      </c>
      <c r="FS82" s="177" t="e">
        <v>#N/A</v>
      </c>
      <c r="FT82" s="177" t="e">
        <v>#N/A</v>
      </c>
      <c r="FU82" s="177" t="e">
        <v>#N/A</v>
      </c>
      <c r="FV82" s="177" t="e">
        <v>#N/A</v>
      </c>
      <c r="FW82" s="177" t="e">
        <v>#N/A</v>
      </c>
      <c r="FX82" s="177" t="e">
        <v>#N/A</v>
      </c>
      <c r="FY82" s="174" t="e">
        <v>#N/A</v>
      </c>
      <c r="FZ82" s="184" t="s">
        <v>4742</v>
      </c>
      <c r="GA82" s="184">
        <v>2</v>
      </c>
      <c r="GB82" s="184" t="s">
        <v>3571</v>
      </c>
      <c r="GC82" s="184" t="s">
        <v>21</v>
      </c>
      <c r="GD82" s="184">
        <v>2</v>
      </c>
      <c r="GE82" s="184" t="s">
        <v>14</v>
      </c>
      <c r="GF82" s="184" t="s">
        <v>14</v>
      </c>
      <c r="GG82" s="185">
        <v>44361</v>
      </c>
      <c r="GH82" s="183" t="s">
        <v>4748</v>
      </c>
      <c r="GI82" s="177">
        <v>1</v>
      </c>
      <c r="GJ82" s="177" t="s">
        <v>3571</v>
      </c>
      <c r="GK82" s="177" t="s">
        <v>21</v>
      </c>
      <c r="GL82" s="177">
        <v>2</v>
      </c>
      <c r="GM82" s="177" t="s">
        <v>14</v>
      </c>
      <c r="GN82" s="177" t="s">
        <v>14</v>
      </c>
      <c r="GO82" s="174">
        <v>44361</v>
      </c>
      <c r="GP82" s="184" t="s">
        <v>4743</v>
      </c>
      <c r="GQ82" s="184">
        <v>2</v>
      </c>
      <c r="GR82" s="184" t="s">
        <v>3571</v>
      </c>
      <c r="GS82" s="184" t="s">
        <v>21</v>
      </c>
      <c r="GT82" s="184">
        <v>2</v>
      </c>
      <c r="GU82" s="184" t="s">
        <v>14</v>
      </c>
      <c r="GV82" s="184" t="s">
        <v>14</v>
      </c>
      <c r="GW82" s="185">
        <v>44361</v>
      </c>
      <c r="GX82" s="183" t="s">
        <v>4749</v>
      </c>
      <c r="GY82" s="177">
        <v>0</v>
      </c>
      <c r="GZ82" s="177" t="s">
        <v>3571</v>
      </c>
      <c r="HA82" s="177" t="s">
        <v>21</v>
      </c>
      <c r="HB82" s="177">
        <v>2</v>
      </c>
      <c r="HC82" s="177" t="s">
        <v>14</v>
      </c>
      <c r="HD82" s="177" t="s">
        <v>14</v>
      </c>
      <c r="HE82" s="174">
        <v>44361</v>
      </c>
      <c r="HF82" s="184" t="s">
        <v>4741</v>
      </c>
      <c r="HG82" s="184">
        <v>2</v>
      </c>
      <c r="HH82" s="184" t="s">
        <v>3571</v>
      </c>
      <c r="HI82" s="184" t="s">
        <v>21</v>
      </c>
      <c r="HJ82" s="184">
        <v>2</v>
      </c>
      <c r="HK82" s="184" t="s">
        <v>14</v>
      </c>
      <c r="HL82" s="184" t="s">
        <v>14</v>
      </c>
      <c r="HM82" s="185">
        <v>44361</v>
      </c>
      <c r="HN82" s="183" t="s">
        <v>4747</v>
      </c>
      <c r="HO82" s="177">
        <v>2</v>
      </c>
      <c r="HP82" s="177" t="s">
        <v>3571</v>
      </c>
      <c r="HQ82" s="177" t="s">
        <v>21</v>
      </c>
      <c r="HR82" s="177">
        <v>2</v>
      </c>
      <c r="HS82" s="177" t="s">
        <v>14</v>
      </c>
      <c r="HT82" s="177" t="s">
        <v>14</v>
      </c>
      <c r="HU82" s="174">
        <v>44361</v>
      </c>
      <c r="HV82" s="184" t="s">
        <v>4744</v>
      </c>
      <c r="HW82" s="184">
        <v>0</v>
      </c>
      <c r="HX82" s="184" t="s">
        <v>3571</v>
      </c>
      <c r="HY82" s="184" t="s">
        <v>21</v>
      </c>
      <c r="HZ82" s="184">
        <v>2</v>
      </c>
      <c r="IA82" s="184" t="s">
        <v>14</v>
      </c>
      <c r="IB82" s="184" t="s">
        <v>14</v>
      </c>
      <c r="IC82" s="185">
        <v>44361</v>
      </c>
      <c r="ID82" s="183" t="s">
        <v>4746</v>
      </c>
      <c r="IE82" s="177">
        <v>0</v>
      </c>
      <c r="IF82" s="177" t="s">
        <v>3571</v>
      </c>
      <c r="IG82" s="177" t="s">
        <v>21</v>
      </c>
      <c r="IH82" s="177">
        <v>2</v>
      </c>
      <c r="II82" s="177" t="s">
        <v>14</v>
      </c>
      <c r="IJ82" s="177" t="s">
        <v>14</v>
      </c>
      <c r="IK82" s="174">
        <v>44361</v>
      </c>
      <c r="IL82" s="184" t="s">
        <v>4745</v>
      </c>
      <c r="IM82" s="184">
        <v>3</v>
      </c>
      <c r="IN82" s="184" t="s">
        <v>3571</v>
      </c>
      <c r="IO82" s="184" t="s">
        <v>21</v>
      </c>
      <c r="IP82" s="184">
        <v>2</v>
      </c>
      <c r="IQ82" s="184" t="s">
        <v>14</v>
      </c>
      <c r="IR82" s="184" t="s">
        <v>14</v>
      </c>
      <c r="IS82" s="185">
        <v>44361</v>
      </c>
    </row>
    <row r="83" spans="1:253" s="179" customFormat="1" ht="12.75" customHeight="1" x14ac:dyDescent="0.25">
      <c r="A83" s="179" t="s">
        <v>217</v>
      </c>
      <c r="B83" s="179" t="s">
        <v>7458</v>
      </c>
      <c r="C83" s="179" t="s">
        <v>218</v>
      </c>
      <c r="D83" s="179" t="s">
        <v>219</v>
      </c>
      <c r="E83" s="179" t="s">
        <v>7112</v>
      </c>
      <c r="F83" s="179" t="s">
        <v>6139</v>
      </c>
      <c r="G83" s="172">
        <v>220892000</v>
      </c>
      <c r="H83" s="173" t="s">
        <v>5794</v>
      </c>
      <c r="I83" s="173" t="s">
        <v>21</v>
      </c>
      <c r="J83" s="173">
        <v>2</v>
      </c>
      <c r="K83" s="173" t="s">
        <v>6135</v>
      </c>
      <c r="L83" s="173" t="s">
        <v>6134</v>
      </c>
      <c r="M83" s="174">
        <v>44454</v>
      </c>
      <c r="N83" s="183" t="s">
        <v>3553</v>
      </c>
      <c r="O83" s="175">
        <v>796100</v>
      </c>
      <c r="P83" s="175" t="s">
        <v>1684</v>
      </c>
      <c r="Q83" s="175" t="s">
        <v>41</v>
      </c>
      <c r="R83" s="175">
        <v>1</v>
      </c>
      <c r="S83" s="175" t="s">
        <v>3552</v>
      </c>
      <c r="T83" s="175" t="s">
        <v>3551</v>
      </c>
      <c r="U83" s="176">
        <v>44326</v>
      </c>
      <c r="V83" s="183" t="s">
        <v>6145</v>
      </c>
      <c r="W83" s="173">
        <v>220892000</v>
      </c>
      <c r="X83" s="173" t="s">
        <v>5794</v>
      </c>
      <c r="Y83" s="173" t="s">
        <v>21</v>
      </c>
      <c r="Z83" s="173">
        <v>2</v>
      </c>
      <c r="AA83" s="173" t="s">
        <v>6144</v>
      </c>
      <c r="AB83" s="173" t="s">
        <v>6134</v>
      </c>
      <c r="AC83" s="174">
        <v>44454</v>
      </c>
      <c r="AD83" s="183" t="s">
        <v>6149</v>
      </c>
      <c r="AE83" s="181">
        <v>144769000</v>
      </c>
      <c r="AF83" s="181" t="s">
        <v>6146</v>
      </c>
      <c r="AG83" s="181" t="s">
        <v>21</v>
      </c>
      <c r="AH83" s="181">
        <v>2</v>
      </c>
      <c r="AI83" s="181" t="s">
        <v>6148</v>
      </c>
      <c r="AJ83" s="181" t="s">
        <v>6147</v>
      </c>
      <c r="AK83" s="182">
        <v>44454</v>
      </c>
      <c r="AL83" s="183" t="s">
        <v>6153</v>
      </c>
      <c r="AM83" s="173">
        <v>21660000</v>
      </c>
      <c r="AN83" s="173" t="s">
        <v>6150</v>
      </c>
      <c r="AO83" s="173" t="s">
        <v>59</v>
      </c>
      <c r="AP83" s="173">
        <v>3</v>
      </c>
      <c r="AQ83" s="173" t="s">
        <v>6152</v>
      </c>
      <c r="AR83" s="173" t="s">
        <v>6151</v>
      </c>
      <c r="AS83" s="174">
        <v>44454</v>
      </c>
      <c r="AT83" s="184" t="s">
        <v>1370</v>
      </c>
      <c r="AU83" s="181" t="s">
        <v>14</v>
      </c>
      <c r="AV83" s="181" t="s">
        <v>14</v>
      </c>
      <c r="AW83" s="181" t="s">
        <v>14</v>
      </c>
      <c r="AX83" s="181" t="s">
        <v>14</v>
      </c>
      <c r="AY83" s="181" t="s">
        <v>1369</v>
      </c>
      <c r="AZ83" s="181" t="s">
        <v>14</v>
      </c>
      <c r="BA83" s="182">
        <v>43742</v>
      </c>
      <c r="BB83" s="183" t="s">
        <v>1368</v>
      </c>
      <c r="BC83" s="173" t="s">
        <v>14</v>
      </c>
      <c r="BD83" s="173" t="s">
        <v>14</v>
      </c>
      <c r="BE83" s="173" t="s">
        <v>14</v>
      </c>
      <c r="BF83" s="173" t="s">
        <v>14</v>
      </c>
      <c r="BG83" s="173" t="s">
        <v>1367</v>
      </c>
      <c r="BH83" s="173" t="s">
        <v>14</v>
      </c>
      <c r="BI83" s="174">
        <v>43742</v>
      </c>
      <c r="BJ83" s="184" t="s">
        <v>6141</v>
      </c>
      <c r="BK83" s="184">
        <v>713</v>
      </c>
      <c r="BL83" s="184" t="s">
        <v>6040</v>
      </c>
      <c r="BM83" s="184" t="s">
        <v>59</v>
      </c>
      <c r="BN83" s="184">
        <v>3</v>
      </c>
      <c r="BO83" s="184" t="s">
        <v>6140</v>
      </c>
      <c r="BP83" s="181" t="s">
        <v>3272</v>
      </c>
      <c r="BQ83" s="185">
        <v>44454</v>
      </c>
      <c r="BR83" s="183" t="s">
        <v>221</v>
      </c>
      <c r="BS83" s="177" t="s">
        <v>14</v>
      </c>
      <c r="BT83" s="177" t="s">
        <v>14</v>
      </c>
      <c r="BU83" s="177" t="s">
        <v>14</v>
      </c>
      <c r="BV83" s="177" t="s">
        <v>14</v>
      </c>
      <c r="BW83" s="177" t="s">
        <v>220</v>
      </c>
      <c r="BX83" s="177" t="s">
        <v>14</v>
      </c>
      <c r="BY83" s="174">
        <v>43503</v>
      </c>
      <c r="BZ83" s="184" t="s">
        <v>222</v>
      </c>
      <c r="CA83" s="184" t="s">
        <v>14</v>
      </c>
      <c r="CB83" s="184" t="s">
        <v>14</v>
      </c>
      <c r="CC83" s="184" t="s">
        <v>14</v>
      </c>
      <c r="CD83" s="184" t="s">
        <v>14</v>
      </c>
      <c r="CE83" s="184" t="s">
        <v>220</v>
      </c>
      <c r="CF83" s="184" t="s">
        <v>14</v>
      </c>
      <c r="CG83" s="185">
        <v>43503</v>
      </c>
      <c r="CH83" s="183" t="s">
        <v>7872</v>
      </c>
      <c r="CI83" s="184" t="e">
        <v>#N/A</v>
      </c>
      <c r="CJ83" s="184" t="e">
        <v>#N/A</v>
      </c>
      <c r="CK83" s="184" t="e">
        <v>#N/A</v>
      </c>
      <c r="CL83" s="184" t="e">
        <v>#N/A</v>
      </c>
      <c r="CM83" s="184" t="e">
        <v>#N/A</v>
      </c>
      <c r="CN83" s="184" t="e">
        <v>#N/A</v>
      </c>
      <c r="CO83" s="186" t="e">
        <v>#N/A</v>
      </c>
      <c r="CP83" s="184" t="s">
        <v>229</v>
      </c>
      <c r="CQ83" s="177" t="s">
        <v>14</v>
      </c>
      <c r="CR83" s="177" t="s">
        <v>226</v>
      </c>
      <c r="CS83" s="177" t="s">
        <v>14</v>
      </c>
      <c r="CT83" s="177" t="s">
        <v>14</v>
      </c>
      <c r="CU83" s="177" t="s">
        <v>228</v>
      </c>
      <c r="CV83" s="177" t="s">
        <v>227</v>
      </c>
      <c r="CW83" s="174">
        <v>43503</v>
      </c>
      <c r="CX83" s="184" t="s">
        <v>6154</v>
      </c>
      <c r="CY83" s="181">
        <v>11000000</v>
      </c>
      <c r="CZ83" s="181" t="s">
        <v>6155</v>
      </c>
      <c r="DA83" s="181" t="s">
        <v>59</v>
      </c>
      <c r="DB83" s="181">
        <v>3</v>
      </c>
      <c r="DC83" s="181" t="s">
        <v>6157</v>
      </c>
      <c r="DD83" s="181" t="s">
        <v>6156</v>
      </c>
      <c r="DE83" s="187">
        <v>44454</v>
      </c>
      <c r="DF83" s="183" t="s">
        <v>6158</v>
      </c>
      <c r="DG83" s="173">
        <v>76124000</v>
      </c>
      <c r="DH83" s="177" t="s">
        <v>6155</v>
      </c>
      <c r="DI83" s="177" t="s">
        <v>59</v>
      </c>
      <c r="DJ83" s="177">
        <v>3</v>
      </c>
      <c r="DK83" s="177" t="s">
        <v>6157</v>
      </c>
      <c r="DL83" s="177" t="s">
        <v>6156</v>
      </c>
      <c r="DM83" s="174">
        <v>44454</v>
      </c>
      <c r="DN83" s="184" t="s">
        <v>6159</v>
      </c>
      <c r="DO83" s="181">
        <v>133769000</v>
      </c>
      <c r="DP83" s="184" t="s">
        <v>6155</v>
      </c>
      <c r="DQ83" s="184" t="s">
        <v>59</v>
      </c>
      <c r="DR83" s="184">
        <v>3</v>
      </c>
      <c r="DS83" s="184" t="s">
        <v>6157</v>
      </c>
      <c r="DT83" s="184" t="s">
        <v>6156</v>
      </c>
      <c r="DU83" s="185">
        <v>44454</v>
      </c>
      <c r="DV83" s="183" t="s">
        <v>6160</v>
      </c>
      <c r="DW83" s="173">
        <v>10474000</v>
      </c>
      <c r="DX83" s="177" t="s">
        <v>6155</v>
      </c>
      <c r="DY83" s="177" t="s">
        <v>59</v>
      </c>
      <c r="DZ83" s="177">
        <v>3</v>
      </c>
      <c r="EA83" s="177" t="s">
        <v>6157</v>
      </c>
      <c r="EB83" s="177" t="s">
        <v>6156</v>
      </c>
      <c r="EC83" s="174">
        <v>44454</v>
      </c>
      <c r="ED83" s="184" t="s">
        <v>6161</v>
      </c>
      <c r="EE83" s="181">
        <v>526000</v>
      </c>
      <c r="EF83" s="184" t="s">
        <v>6155</v>
      </c>
      <c r="EG83" s="184" t="s">
        <v>59</v>
      </c>
      <c r="EH83" s="184">
        <v>3</v>
      </c>
      <c r="EI83" s="184" t="s">
        <v>6157</v>
      </c>
      <c r="EJ83" s="184" t="s">
        <v>6156</v>
      </c>
      <c r="EK83" s="185">
        <v>44454</v>
      </c>
      <c r="EL83" s="183" t="s">
        <v>6162</v>
      </c>
      <c r="EM83" s="173">
        <v>0</v>
      </c>
      <c r="EN83" s="177" t="s">
        <v>6155</v>
      </c>
      <c r="EO83" s="177" t="s">
        <v>59</v>
      </c>
      <c r="EP83" s="177">
        <v>3</v>
      </c>
      <c r="EQ83" s="177" t="s">
        <v>6157</v>
      </c>
      <c r="ER83" s="177" t="s">
        <v>6156</v>
      </c>
      <c r="ES83" s="174">
        <v>44454</v>
      </c>
      <c r="ET83" s="184" t="s">
        <v>6143</v>
      </c>
      <c r="EU83" s="184">
        <v>715</v>
      </c>
      <c r="EV83" s="184" t="s">
        <v>6040</v>
      </c>
      <c r="EW83" s="184" t="s">
        <v>59</v>
      </c>
      <c r="EX83" s="184">
        <v>3</v>
      </c>
      <c r="EY83" s="184" t="s">
        <v>6142</v>
      </c>
      <c r="EZ83" s="184" t="s">
        <v>3272</v>
      </c>
      <c r="FA83" s="185">
        <v>44454</v>
      </c>
      <c r="FB83" s="183" t="s">
        <v>225</v>
      </c>
      <c r="FC83" s="177">
        <v>5</v>
      </c>
      <c r="FD83" s="177" t="s">
        <v>223</v>
      </c>
      <c r="FE83" s="177" t="s">
        <v>41</v>
      </c>
      <c r="FF83" s="177">
        <v>1</v>
      </c>
      <c r="FG83" s="177" t="s">
        <v>224</v>
      </c>
      <c r="FH83" s="177">
        <v>0</v>
      </c>
      <c r="FI83" s="174">
        <v>43503</v>
      </c>
      <c r="FJ83" s="183" t="s">
        <v>1013</v>
      </c>
      <c r="FK83" s="184" t="s">
        <v>14</v>
      </c>
      <c r="FL83" s="184" t="s">
        <v>1008</v>
      </c>
      <c r="FM83" s="184" t="s">
        <v>14</v>
      </c>
      <c r="FN83" s="184" t="s">
        <v>14</v>
      </c>
      <c r="FO83" s="184" t="s">
        <v>1012</v>
      </c>
      <c r="FP83" s="181" t="s">
        <v>1009</v>
      </c>
      <c r="FQ83" s="182">
        <v>43578</v>
      </c>
      <c r="FR83" s="183" t="s">
        <v>1014</v>
      </c>
      <c r="FS83" s="177" t="s">
        <v>14</v>
      </c>
      <c r="FT83" s="177" t="s">
        <v>1008</v>
      </c>
      <c r="FU83" s="177" t="s">
        <v>14</v>
      </c>
      <c r="FV83" s="177" t="s">
        <v>14</v>
      </c>
      <c r="FW83" s="177" t="s">
        <v>1012</v>
      </c>
      <c r="FX83" s="177" t="s">
        <v>1009</v>
      </c>
      <c r="FY83" s="174">
        <v>43578</v>
      </c>
      <c r="FZ83" s="184" t="s">
        <v>4539</v>
      </c>
      <c r="GA83" s="184">
        <v>2</v>
      </c>
      <c r="GB83" s="184" t="s">
        <v>3571</v>
      </c>
      <c r="GC83" s="184" t="s">
        <v>21</v>
      </c>
      <c r="GD83" s="184">
        <v>2</v>
      </c>
      <c r="GE83" s="184" t="s">
        <v>14</v>
      </c>
      <c r="GF83" s="184" t="s">
        <v>14</v>
      </c>
      <c r="GG83" s="185">
        <v>44358</v>
      </c>
      <c r="GH83" s="183" t="s">
        <v>4545</v>
      </c>
      <c r="GI83" s="177">
        <v>2</v>
      </c>
      <c r="GJ83" s="177" t="s">
        <v>3571</v>
      </c>
      <c r="GK83" s="177" t="s">
        <v>21</v>
      </c>
      <c r="GL83" s="177">
        <v>2</v>
      </c>
      <c r="GM83" s="177" t="s">
        <v>14</v>
      </c>
      <c r="GN83" s="177" t="s">
        <v>14</v>
      </c>
      <c r="GO83" s="174">
        <v>44358</v>
      </c>
      <c r="GP83" s="184" t="s">
        <v>4540</v>
      </c>
      <c r="GQ83" s="184">
        <v>2</v>
      </c>
      <c r="GR83" s="184" t="s">
        <v>3571</v>
      </c>
      <c r="GS83" s="184" t="s">
        <v>21</v>
      </c>
      <c r="GT83" s="184">
        <v>2</v>
      </c>
      <c r="GU83" s="184" t="s">
        <v>14</v>
      </c>
      <c r="GV83" s="184" t="s">
        <v>14</v>
      </c>
      <c r="GW83" s="185">
        <v>44358</v>
      </c>
      <c r="GX83" s="183" t="s">
        <v>4546</v>
      </c>
      <c r="GY83" s="177">
        <v>2</v>
      </c>
      <c r="GZ83" s="177" t="s">
        <v>3571</v>
      </c>
      <c r="HA83" s="177" t="s">
        <v>21</v>
      </c>
      <c r="HB83" s="177">
        <v>2</v>
      </c>
      <c r="HC83" s="177" t="s">
        <v>14</v>
      </c>
      <c r="HD83" s="177" t="s">
        <v>14</v>
      </c>
      <c r="HE83" s="174">
        <v>44358</v>
      </c>
      <c r="HF83" s="184" t="s">
        <v>4538</v>
      </c>
      <c r="HG83" s="184">
        <v>0</v>
      </c>
      <c r="HH83" s="184" t="s">
        <v>3571</v>
      </c>
      <c r="HI83" s="184" t="s">
        <v>21</v>
      </c>
      <c r="HJ83" s="184">
        <v>2</v>
      </c>
      <c r="HK83" s="184" t="s">
        <v>14</v>
      </c>
      <c r="HL83" s="184" t="s">
        <v>14</v>
      </c>
      <c r="HM83" s="185">
        <v>44358</v>
      </c>
      <c r="HN83" s="183" t="s">
        <v>4544</v>
      </c>
      <c r="HO83" s="177">
        <v>2</v>
      </c>
      <c r="HP83" s="177" t="s">
        <v>3571</v>
      </c>
      <c r="HQ83" s="177" t="s">
        <v>21</v>
      </c>
      <c r="HR83" s="177">
        <v>2</v>
      </c>
      <c r="HS83" s="177" t="s">
        <v>14</v>
      </c>
      <c r="HT83" s="177" t="s">
        <v>14</v>
      </c>
      <c r="HU83" s="174">
        <v>44358</v>
      </c>
      <c r="HV83" s="184" t="s">
        <v>4541</v>
      </c>
      <c r="HW83" s="184">
        <v>2</v>
      </c>
      <c r="HX83" s="184" t="s">
        <v>3571</v>
      </c>
      <c r="HY83" s="184" t="s">
        <v>21</v>
      </c>
      <c r="HZ83" s="184">
        <v>2</v>
      </c>
      <c r="IA83" s="184" t="s">
        <v>14</v>
      </c>
      <c r="IB83" s="184" t="s">
        <v>14</v>
      </c>
      <c r="IC83" s="185">
        <v>44358</v>
      </c>
      <c r="ID83" s="183" t="s">
        <v>4543</v>
      </c>
      <c r="IE83" s="177">
        <v>1</v>
      </c>
      <c r="IF83" s="177" t="s">
        <v>3571</v>
      </c>
      <c r="IG83" s="177" t="s">
        <v>21</v>
      </c>
      <c r="IH83" s="177">
        <v>2</v>
      </c>
      <c r="II83" s="177" t="s">
        <v>14</v>
      </c>
      <c r="IJ83" s="177" t="s">
        <v>14</v>
      </c>
      <c r="IK83" s="174">
        <v>44358</v>
      </c>
      <c r="IL83" s="184" t="s">
        <v>4542</v>
      </c>
      <c r="IM83" s="184">
        <v>1</v>
      </c>
      <c r="IN83" s="184" t="s">
        <v>3571</v>
      </c>
      <c r="IO83" s="184" t="s">
        <v>21</v>
      </c>
      <c r="IP83" s="184">
        <v>2</v>
      </c>
      <c r="IQ83" s="184" t="s">
        <v>14</v>
      </c>
      <c r="IR83" s="184" t="s">
        <v>14</v>
      </c>
      <c r="IS83" s="185">
        <v>44358</v>
      </c>
    </row>
    <row r="84" spans="1:253" s="179" customFormat="1" ht="12.75" customHeight="1" x14ac:dyDescent="0.25">
      <c r="A84" s="179" t="s">
        <v>900</v>
      </c>
      <c r="B84" s="179" t="s">
        <v>7463</v>
      </c>
      <c r="C84" s="179" t="s">
        <v>901</v>
      </c>
      <c r="D84" s="179" t="s">
        <v>219</v>
      </c>
      <c r="E84" s="179" t="s">
        <v>7112</v>
      </c>
      <c r="F84" s="179" t="s">
        <v>6136</v>
      </c>
      <c r="G84" s="172">
        <v>220892000</v>
      </c>
      <c r="H84" s="173" t="s">
        <v>5794</v>
      </c>
      <c r="I84" s="173" t="s">
        <v>21</v>
      </c>
      <c r="J84" s="173">
        <v>2</v>
      </c>
      <c r="K84" s="173" t="s">
        <v>6135</v>
      </c>
      <c r="L84" s="173" t="s">
        <v>6134</v>
      </c>
      <c r="M84" s="174">
        <v>44454</v>
      </c>
      <c r="N84" s="183" t="s">
        <v>1155</v>
      </c>
      <c r="O84" s="175">
        <v>13297</v>
      </c>
      <c r="P84" s="175" t="s">
        <v>1152</v>
      </c>
      <c r="Q84" s="175" t="s">
        <v>41</v>
      </c>
      <c r="R84" s="175">
        <v>1</v>
      </c>
      <c r="S84" s="175" t="s">
        <v>1154</v>
      </c>
      <c r="T84" s="175" t="s">
        <v>1153</v>
      </c>
      <c r="U84" s="176">
        <v>43605</v>
      </c>
      <c r="V84" s="183" t="s">
        <v>1157</v>
      </c>
      <c r="W84" s="173">
        <v>4450000</v>
      </c>
      <c r="X84" s="173" t="s">
        <v>1152</v>
      </c>
      <c r="Y84" s="173" t="s">
        <v>21</v>
      </c>
      <c r="Z84" s="173">
        <v>2</v>
      </c>
      <c r="AA84" s="173" t="s">
        <v>1156</v>
      </c>
      <c r="AB84" s="173" t="s">
        <v>1153</v>
      </c>
      <c r="AC84" s="174">
        <v>43605</v>
      </c>
      <c r="AD84" s="183" t="s">
        <v>920</v>
      </c>
      <c r="AE84" s="181" t="s">
        <v>14</v>
      </c>
      <c r="AF84" s="181" t="s">
        <v>14</v>
      </c>
      <c r="AG84" s="181" t="s">
        <v>21</v>
      </c>
      <c r="AH84" s="181">
        <v>2</v>
      </c>
      <c r="AI84" s="181" t="s">
        <v>919</v>
      </c>
      <c r="AJ84" s="181" t="s">
        <v>14</v>
      </c>
      <c r="AK84" s="182">
        <v>43523</v>
      </c>
      <c r="AL84" s="183" t="s">
        <v>1636</v>
      </c>
      <c r="AM84" s="173" t="s">
        <v>14</v>
      </c>
      <c r="AN84" s="173" t="s">
        <v>14</v>
      </c>
      <c r="AO84" s="173" t="s">
        <v>14</v>
      </c>
      <c r="AP84" s="173" t="s">
        <v>14</v>
      </c>
      <c r="AQ84" s="173" t="s">
        <v>1635</v>
      </c>
      <c r="AR84" s="173" t="s">
        <v>14</v>
      </c>
      <c r="AS84" s="174">
        <v>43859</v>
      </c>
      <c r="AT84" s="184" t="s">
        <v>917</v>
      </c>
      <c r="AU84" s="181" t="s">
        <v>14</v>
      </c>
      <c r="AV84" s="181" t="s">
        <v>14</v>
      </c>
      <c r="AW84" s="181" t="s">
        <v>21</v>
      </c>
      <c r="AX84" s="181">
        <v>2</v>
      </c>
      <c r="AY84" s="181" t="s">
        <v>916</v>
      </c>
      <c r="AZ84" s="181" t="s">
        <v>14</v>
      </c>
      <c r="BA84" s="182">
        <v>43523</v>
      </c>
      <c r="BB84" s="183" t="s">
        <v>915</v>
      </c>
      <c r="BC84" s="173" t="s">
        <v>14</v>
      </c>
      <c r="BD84" s="173" t="s">
        <v>14</v>
      </c>
      <c r="BE84" s="173" t="s">
        <v>21</v>
      </c>
      <c r="BF84" s="173">
        <v>2</v>
      </c>
      <c r="BG84" s="173" t="s">
        <v>914</v>
      </c>
      <c r="BH84" s="173" t="s">
        <v>14</v>
      </c>
      <c r="BI84" s="174">
        <v>43523</v>
      </c>
      <c r="BJ84" s="184" t="s">
        <v>6138</v>
      </c>
      <c r="BK84" s="184">
        <v>2</v>
      </c>
      <c r="BL84" s="184" t="s">
        <v>6040</v>
      </c>
      <c r="BM84" s="184" t="s">
        <v>59</v>
      </c>
      <c r="BN84" s="184">
        <v>3</v>
      </c>
      <c r="BO84" s="184" t="s">
        <v>6137</v>
      </c>
      <c r="BP84" s="181" t="s">
        <v>3272</v>
      </c>
      <c r="BQ84" s="185">
        <v>44454</v>
      </c>
      <c r="BR84" s="183" t="s">
        <v>903</v>
      </c>
      <c r="BS84" s="177" t="s">
        <v>14</v>
      </c>
      <c r="BT84" s="177" t="s">
        <v>14</v>
      </c>
      <c r="BU84" s="177" t="s">
        <v>21</v>
      </c>
      <c r="BV84" s="177">
        <v>2</v>
      </c>
      <c r="BW84" s="177" t="s">
        <v>902</v>
      </c>
      <c r="BX84" s="177" t="s">
        <v>14</v>
      </c>
      <c r="BY84" s="174">
        <v>43523</v>
      </c>
      <c r="BZ84" s="184" t="s">
        <v>905</v>
      </c>
      <c r="CA84" s="184" t="s">
        <v>14</v>
      </c>
      <c r="CB84" s="184" t="s">
        <v>14</v>
      </c>
      <c r="CC84" s="184" t="s">
        <v>14</v>
      </c>
      <c r="CD84" s="184" t="s">
        <v>14</v>
      </c>
      <c r="CE84" s="184" t="s">
        <v>904</v>
      </c>
      <c r="CF84" s="184" t="s">
        <v>14</v>
      </c>
      <c r="CG84" s="185">
        <v>43523</v>
      </c>
      <c r="CH84" s="183" t="s">
        <v>7873</v>
      </c>
      <c r="CI84" s="184" t="e">
        <v>#N/A</v>
      </c>
      <c r="CJ84" s="184" t="e">
        <v>#N/A</v>
      </c>
      <c r="CK84" s="184" t="e">
        <v>#N/A</v>
      </c>
      <c r="CL84" s="184" t="e">
        <v>#N/A</v>
      </c>
      <c r="CM84" s="184" t="e">
        <v>#N/A</v>
      </c>
      <c r="CN84" s="184" t="e">
        <v>#N/A</v>
      </c>
      <c r="CO84" s="186" t="e">
        <v>#N/A</v>
      </c>
      <c r="CP84" s="184" t="s">
        <v>911</v>
      </c>
      <c r="CQ84" s="177" t="s">
        <v>14</v>
      </c>
      <c r="CR84" s="177" t="s">
        <v>14</v>
      </c>
      <c r="CS84" s="177" t="s">
        <v>21</v>
      </c>
      <c r="CT84" s="177">
        <v>2</v>
      </c>
      <c r="CU84" s="177" t="s">
        <v>910</v>
      </c>
      <c r="CV84" s="177" t="s">
        <v>14</v>
      </c>
      <c r="CW84" s="174">
        <v>43523</v>
      </c>
      <c r="CX84" s="184" t="s">
        <v>921</v>
      </c>
      <c r="CY84" s="181" t="s">
        <v>14</v>
      </c>
      <c r="CZ84" s="181" t="s">
        <v>14</v>
      </c>
      <c r="DA84" s="181" t="s">
        <v>59</v>
      </c>
      <c r="DB84" s="181">
        <v>3</v>
      </c>
      <c r="DC84" s="181" t="s">
        <v>912</v>
      </c>
      <c r="DD84" s="181" t="s">
        <v>14</v>
      </c>
      <c r="DE84" s="187">
        <v>43523</v>
      </c>
      <c r="DF84" s="183" t="s">
        <v>1434</v>
      </c>
      <c r="DG84" s="173" t="s">
        <v>14</v>
      </c>
      <c r="DH84" s="177" t="s">
        <v>14</v>
      </c>
      <c r="DI84" s="177" t="s">
        <v>59</v>
      </c>
      <c r="DJ84" s="177">
        <v>3</v>
      </c>
      <c r="DK84" s="177" t="s">
        <v>14</v>
      </c>
      <c r="DL84" s="177" t="s">
        <v>14</v>
      </c>
      <c r="DM84" s="174">
        <v>43796</v>
      </c>
      <c r="DN84" s="184" t="s">
        <v>923</v>
      </c>
      <c r="DO84" s="181" t="s">
        <v>14</v>
      </c>
      <c r="DP84" s="184" t="s">
        <v>14</v>
      </c>
      <c r="DQ84" s="184" t="s">
        <v>59</v>
      </c>
      <c r="DR84" s="184">
        <v>3</v>
      </c>
      <c r="DS84" s="184" t="s">
        <v>912</v>
      </c>
      <c r="DT84" s="184" t="s">
        <v>14</v>
      </c>
      <c r="DU84" s="185">
        <v>43523</v>
      </c>
      <c r="DV84" s="183" t="s">
        <v>918</v>
      </c>
      <c r="DW84" s="173" t="s">
        <v>14</v>
      </c>
      <c r="DX84" s="177" t="s">
        <v>14</v>
      </c>
      <c r="DY84" s="177" t="s">
        <v>59</v>
      </c>
      <c r="DZ84" s="177">
        <v>3</v>
      </c>
      <c r="EA84" s="177" t="s">
        <v>912</v>
      </c>
      <c r="EB84" s="177" t="s">
        <v>14</v>
      </c>
      <c r="EC84" s="174">
        <v>43523</v>
      </c>
      <c r="ED84" s="184" t="s">
        <v>922</v>
      </c>
      <c r="EE84" s="181" t="s">
        <v>14</v>
      </c>
      <c r="EF84" s="184" t="s">
        <v>14</v>
      </c>
      <c r="EG84" s="184" t="s">
        <v>59</v>
      </c>
      <c r="EH84" s="184">
        <v>3</v>
      </c>
      <c r="EI84" s="184" t="s">
        <v>912</v>
      </c>
      <c r="EJ84" s="184" t="s">
        <v>14</v>
      </c>
      <c r="EK84" s="185">
        <v>43523</v>
      </c>
      <c r="EL84" s="183" t="s">
        <v>913</v>
      </c>
      <c r="EM84" s="173" t="s">
        <v>14</v>
      </c>
      <c r="EN84" s="177" t="s">
        <v>14</v>
      </c>
      <c r="EO84" s="177" t="s">
        <v>59</v>
      </c>
      <c r="EP84" s="177">
        <v>3</v>
      </c>
      <c r="EQ84" s="177" t="s">
        <v>912</v>
      </c>
      <c r="ER84" s="177" t="s">
        <v>14</v>
      </c>
      <c r="ES84" s="174">
        <v>43523</v>
      </c>
      <c r="ET84" s="184" t="s">
        <v>3103</v>
      </c>
      <c r="EU84" s="184">
        <v>260</v>
      </c>
      <c r="EV84" s="184" t="s">
        <v>3101</v>
      </c>
      <c r="EW84" s="184" t="s">
        <v>59</v>
      </c>
      <c r="EX84" s="184">
        <v>3</v>
      </c>
      <c r="EY84" s="184" t="s">
        <v>3102</v>
      </c>
      <c r="EZ84" s="184" t="s">
        <v>712</v>
      </c>
      <c r="FA84" s="185">
        <v>44250</v>
      </c>
      <c r="FB84" s="183" t="s">
        <v>909</v>
      </c>
      <c r="FC84" s="177">
        <v>3</v>
      </c>
      <c r="FD84" s="177" t="s">
        <v>906</v>
      </c>
      <c r="FE84" s="177" t="s">
        <v>21</v>
      </c>
      <c r="FF84" s="177">
        <v>2</v>
      </c>
      <c r="FG84" s="177" t="s">
        <v>908</v>
      </c>
      <c r="FH84" s="177" t="s">
        <v>907</v>
      </c>
      <c r="FI84" s="174">
        <v>43523</v>
      </c>
      <c r="FJ84" s="183" t="s">
        <v>1015</v>
      </c>
      <c r="FK84" s="184" t="s">
        <v>14</v>
      </c>
      <c r="FL84" s="184" t="s">
        <v>1008</v>
      </c>
      <c r="FM84" s="184" t="s">
        <v>14</v>
      </c>
      <c r="FN84" s="184" t="s">
        <v>14</v>
      </c>
      <c r="FO84" s="184" t="s">
        <v>1012</v>
      </c>
      <c r="FP84" s="181" t="s">
        <v>1009</v>
      </c>
      <c r="FQ84" s="182">
        <v>43578</v>
      </c>
      <c r="FR84" s="183" t="s">
        <v>1016</v>
      </c>
      <c r="FS84" s="177" t="s">
        <v>14</v>
      </c>
      <c r="FT84" s="177" t="s">
        <v>1008</v>
      </c>
      <c r="FU84" s="177" t="s">
        <v>14</v>
      </c>
      <c r="FV84" s="177" t="s">
        <v>14</v>
      </c>
      <c r="FW84" s="177" t="s">
        <v>1012</v>
      </c>
      <c r="FX84" s="177" t="s">
        <v>1009</v>
      </c>
      <c r="FY84" s="174">
        <v>43578</v>
      </c>
      <c r="FZ84" s="184" t="s">
        <v>4548</v>
      </c>
      <c r="GA84" s="184">
        <v>2</v>
      </c>
      <c r="GB84" s="184" t="s">
        <v>3571</v>
      </c>
      <c r="GC84" s="184" t="s">
        <v>21</v>
      </c>
      <c r="GD84" s="184">
        <v>2</v>
      </c>
      <c r="GE84" s="184" t="s">
        <v>14</v>
      </c>
      <c r="GF84" s="184" t="s">
        <v>14</v>
      </c>
      <c r="GG84" s="185">
        <v>44358</v>
      </c>
      <c r="GH84" s="183" t="s">
        <v>4554</v>
      </c>
      <c r="GI84" s="177">
        <v>1</v>
      </c>
      <c r="GJ84" s="177" t="s">
        <v>3571</v>
      </c>
      <c r="GK84" s="177" t="s">
        <v>21</v>
      </c>
      <c r="GL84" s="177">
        <v>2</v>
      </c>
      <c r="GM84" s="177" t="s">
        <v>14</v>
      </c>
      <c r="GN84" s="177" t="s">
        <v>14</v>
      </c>
      <c r="GO84" s="174">
        <v>44358</v>
      </c>
      <c r="GP84" s="184" t="s">
        <v>4549</v>
      </c>
      <c r="GQ84" s="184">
        <v>1</v>
      </c>
      <c r="GR84" s="184" t="s">
        <v>3571</v>
      </c>
      <c r="GS84" s="184" t="s">
        <v>21</v>
      </c>
      <c r="GT84" s="184">
        <v>2</v>
      </c>
      <c r="GU84" s="184" t="s">
        <v>14</v>
      </c>
      <c r="GV84" s="184" t="s">
        <v>14</v>
      </c>
      <c r="GW84" s="185">
        <v>44358</v>
      </c>
      <c r="GX84" s="183" t="s">
        <v>4555</v>
      </c>
      <c r="GY84" s="177">
        <v>2</v>
      </c>
      <c r="GZ84" s="177" t="s">
        <v>3571</v>
      </c>
      <c r="HA84" s="177" t="s">
        <v>21</v>
      </c>
      <c r="HB84" s="177">
        <v>2</v>
      </c>
      <c r="HC84" s="177" t="s">
        <v>14</v>
      </c>
      <c r="HD84" s="177" t="s">
        <v>14</v>
      </c>
      <c r="HE84" s="174">
        <v>44358</v>
      </c>
      <c r="HF84" s="184" t="s">
        <v>4547</v>
      </c>
      <c r="HG84" s="184">
        <v>0</v>
      </c>
      <c r="HH84" s="184" t="s">
        <v>3571</v>
      </c>
      <c r="HI84" s="184" t="s">
        <v>21</v>
      </c>
      <c r="HJ84" s="184">
        <v>2</v>
      </c>
      <c r="HK84" s="184" t="s">
        <v>14</v>
      </c>
      <c r="HL84" s="184" t="s">
        <v>14</v>
      </c>
      <c r="HM84" s="185">
        <v>44358</v>
      </c>
      <c r="HN84" s="183" t="s">
        <v>4553</v>
      </c>
      <c r="HO84" s="177">
        <v>2</v>
      </c>
      <c r="HP84" s="177" t="s">
        <v>3571</v>
      </c>
      <c r="HQ84" s="177" t="s">
        <v>21</v>
      </c>
      <c r="HR84" s="177">
        <v>2</v>
      </c>
      <c r="HS84" s="177" t="s">
        <v>14</v>
      </c>
      <c r="HT84" s="177" t="s">
        <v>14</v>
      </c>
      <c r="HU84" s="174">
        <v>44358</v>
      </c>
      <c r="HV84" s="184" t="s">
        <v>4550</v>
      </c>
      <c r="HW84" s="184">
        <v>0</v>
      </c>
      <c r="HX84" s="184" t="s">
        <v>3571</v>
      </c>
      <c r="HY84" s="184" t="s">
        <v>21</v>
      </c>
      <c r="HZ84" s="184">
        <v>2</v>
      </c>
      <c r="IA84" s="184" t="s">
        <v>14</v>
      </c>
      <c r="IB84" s="184" t="s">
        <v>14</v>
      </c>
      <c r="IC84" s="185">
        <v>44358</v>
      </c>
      <c r="ID84" s="183" t="s">
        <v>4552</v>
      </c>
      <c r="IE84" s="177">
        <v>1</v>
      </c>
      <c r="IF84" s="177" t="s">
        <v>3571</v>
      </c>
      <c r="IG84" s="177" t="s">
        <v>21</v>
      </c>
      <c r="IH84" s="177">
        <v>2</v>
      </c>
      <c r="II84" s="177" t="s">
        <v>14</v>
      </c>
      <c r="IJ84" s="177" t="s">
        <v>14</v>
      </c>
      <c r="IK84" s="174">
        <v>44358</v>
      </c>
      <c r="IL84" s="184" t="s">
        <v>4551</v>
      </c>
      <c r="IM84" s="184">
        <v>1</v>
      </c>
      <c r="IN84" s="184" t="s">
        <v>3571</v>
      </c>
      <c r="IO84" s="184" t="s">
        <v>21</v>
      </c>
      <c r="IP84" s="184">
        <v>2</v>
      </c>
      <c r="IQ84" s="184" t="s">
        <v>14</v>
      </c>
      <c r="IR84" s="184" t="s">
        <v>14</v>
      </c>
      <c r="IS84" s="185">
        <v>44358</v>
      </c>
    </row>
    <row r="85" spans="1:253" s="179" customFormat="1" ht="12.75" customHeight="1" x14ac:dyDescent="0.25">
      <c r="A85" s="179" t="s">
        <v>645</v>
      </c>
      <c r="B85" s="179" t="s">
        <v>7471</v>
      </c>
      <c r="C85" s="179" t="s">
        <v>646</v>
      </c>
      <c r="D85" s="179" t="s">
        <v>647</v>
      </c>
      <c r="E85" s="179" t="s">
        <v>7115</v>
      </c>
      <c r="F85" s="179" t="s">
        <v>1687</v>
      </c>
      <c r="G85" s="172">
        <v>31989000</v>
      </c>
      <c r="H85" s="173" t="s">
        <v>1684</v>
      </c>
      <c r="I85" s="173" t="s">
        <v>21</v>
      </c>
      <c r="J85" s="173">
        <v>2</v>
      </c>
      <c r="K85" s="173" t="s">
        <v>1686</v>
      </c>
      <c r="L85" s="173" t="s">
        <v>1685</v>
      </c>
      <c r="M85" s="174">
        <v>43867</v>
      </c>
      <c r="N85" s="183" t="s">
        <v>1679</v>
      </c>
      <c r="O85" s="175">
        <v>178440</v>
      </c>
      <c r="P85" s="175" t="s">
        <v>1676</v>
      </c>
      <c r="Q85" s="175" t="s">
        <v>21</v>
      </c>
      <c r="R85" s="175">
        <v>2</v>
      </c>
      <c r="S85" s="175" t="s">
        <v>1678</v>
      </c>
      <c r="T85" s="175" t="s">
        <v>1677</v>
      </c>
      <c r="U85" s="176">
        <v>43867</v>
      </c>
      <c r="V85" s="183" t="s">
        <v>1683</v>
      </c>
      <c r="W85" s="173">
        <v>16328000</v>
      </c>
      <c r="X85" s="173" t="s">
        <v>1680</v>
      </c>
      <c r="Y85" s="173" t="s">
        <v>21</v>
      </c>
      <c r="Z85" s="173">
        <v>2</v>
      </c>
      <c r="AA85" s="173" t="s">
        <v>1682</v>
      </c>
      <c r="AB85" s="173" t="s">
        <v>1681</v>
      </c>
      <c r="AC85" s="174">
        <v>43867</v>
      </c>
      <c r="AD85" s="183" t="s">
        <v>2861</v>
      </c>
      <c r="AE85" s="181">
        <v>1368000</v>
      </c>
      <c r="AF85" s="181" t="s">
        <v>2858</v>
      </c>
      <c r="AG85" s="181" t="s">
        <v>59</v>
      </c>
      <c r="AH85" s="181">
        <v>3</v>
      </c>
      <c r="AI85" s="181" t="s">
        <v>2860</v>
      </c>
      <c r="AJ85" s="181" t="s">
        <v>2859</v>
      </c>
      <c r="AK85" s="182">
        <v>44224</v>
      </c>
      <c r="AL85" s="183" t="s">
        <v>2865</v>
      </c>
      <c r="AM85" s="173">
        <v>1100000</v>
      </c>
      <c r="AN85" s="173" t="s">
        <v>2862</v>
      </c>
      <c r="AO85" s="173" t="s">
        <v>21</v>
      </c>
      <c r="AP85" s="173">
        <v>2</v>
      </c>
      <c r="AQ85" s="173" t="s">
        <v>2864</v>
      </c>
      <c r="AR85" s="173" t="s">
        <v>2863</v>
      </c>
      <c r="AS85" s="174">
        <v>44224</v>
      </c>
      <c r="AT85" s="184" t="s">
        <v>658</v>
      </c>
      <c r="AU85" s="181" t="s">
        <v>14</v>
      </c>
      <c r="AV85" s="181">
        <v>0</v>
      </c>
      <c r="AW85" s="181" t="s">
        <v>21</v>
      </c>
      <c r="AX85" s="181">
        <v>2</v>
      </c>
      <c r="AY85" s="181" t="s">
        <v>657</v>
      </c>
      <c r="AZ85" s="181">
        <v>0</v>
      </c>
      <c r="BA85" s="182">
        <v>43511</v>
      </c>
      <c r="BB85" s="183" t="s">
        <v>656</v>
      </c>
      <c r="BC85" s="173" t="s">
        <v>14</v>
      </c>
      <c r="BD85" s="173" t="s">
        <v>653</v>
      </c>
      <c r="BE85" s="173" t="s">
        <v>21</v>
      </c>
      <c r="BF85" s="173">
        <v>2</v>
      </c>
      <c r="BG85" s="173" t="s">
        <v>655</v>
      </c>
      <c r="BH85" s="173" t="s">
        <v>654</v>
      </c>
      <c r="BI85" s="174">
        <v>43511</v>
      </c>
      <c r="BJ85" s="184" t="s">
        <v>2210</v>
      </c>
      <c r="BK85" s="184">
        <v>3</v>
      </c>
      <c r="BL85" s="184" t="s">
        <v>2207</v>
      </c>
      <c r="BM85" s="184" t="s">
        <v>59</v>
      </c>
      <c r="BN85" s="184">
        <v>3</v>
      </c>
      <c r="BO85" s="184" t="s">
        <v>2208</v>
      </c>
      <c r="BP85" s="181" t="s">
        <v>2024</v>
      </c>
      <c r="BQ85" s="185">
        <v>44110</v>
      </c>
      <c r="BR85" s="183" t="s">
        <v>648</v>
      </c>
      <c r="BS85" s="177">
        <v>0</v>
      </c>
      <c r="BT85" s="177">
        <v>0</v>
      </c>
      <c r="BU85" s="177" t="s">
        <v>21</v>
      </c>
      <c r="BV85" s="177">
        <v>2</v>
      </c>
      <c r="BW85" s="177">
        <v>0</v>
      </c>
      <c r="BX85" s="177">
        <v>0</v>
      </c>
      <c r="BY85" s="174">
        <v>43511</v>
      </c>
      <c r="BZ85" s="184" t="s">
        <v>649</v>
      </c>
      <c r="CA85" s="184">
        <v>0</v>
      </c>
      <c r="CB85" s="184">
        <v>0</v>
      </c>
      <c r="CC85" s="184" t="s">
        <v>21</v>
      </c>
      <c r="CD85" s="184">
        <v>2</v>
      </c>
      <c r="CE85" s="184">
        <v>0</v>
      </c>
      <c r="CF85" s="184">
        <v>0</v>
      </c>
      <c r="CG85" s="185">
        <v>43511</v>
      </c>
      <c r="CH85" s="183" t="s">
        <v>7874</v>
      </c>
      <c r="CI85" s="184" t="e">
        <v>#N/A</v>
      </c>
      <c r="CJ85" s="184" t="e">
        <v>#N/A</v>
      </c>
      <c r="CK85" s="184" t="e">
        <v>#N/A</v>
      </c>
      <c r="CL85" s="184" t="e">
        <v>#N/A</v>
      </c>
      <c r="CM85" s="184" t="e">
        <v>#N/A</v>
      </c>
      <c r="CN85" s="184" t="e">
        <v>#N/A</v>
      </c>
      <c r="CO85" s="186" t="e">
        <v>#N/A</v>
      </c>
      <c r="CP85" s="184" t="s">
        <v>652</v>
      </c>
      <c r="CQ85" s="177" t="s">
        <v>14</v>
      </c>
      <c r="CR85" s="177">
        <v>0</v>
      </c>
      <c r="CS85" s="177" t="s">
        <v>21</v>
      </c>
      <c r="CT85" s="177">
        <v>2</v>
      </c>
      <c r="CU85" s="177" t="s">
        <v>651</v>
      </c>
      <c r="CV85" s="177">
        <v>0</v>
      </c>
      <c r="CW85" s="174">
        <v>43511</v>
      </c>
      <c r="CX85" s="184" t="s">
        <v>2867</v>
      </c>
      <c r="CY85" s="181">
        <v>1310000</v>
      </c>
      <c r="CZ85" s="181" t="s">
        <v>2868</v>
      </c>
      <c r="DA85" s="181" t="s">
        <v>59</v>
      </c>
      <c r="DB85" s="181">
        <v>3</v>
      </c>
      <c r="DC85" s="181" t="s">
        <v>2875</v>
      </c>
      <c r="DD85" s="181" t="s">
        <v>2866</v>
      </c>
      <c r="DE85" s="187">
        <v>44225</v>
      </c>
      <c r="DF85" s="183" t="s">
        <v>2871</v>
      </c>
      <c r="DG85" s="173">
        <v>13650000</v>
      </c>
      <c r="DH85" s="177" t="s">
        <v>2868</v>
      </c>
      <c r="DI85" s="177" t="s">
        <v>59</v>
      </c>
      <c r="DJ85" s="177">
        <v>3</v>
      </c>
      <c r="DK85" s="177" t="s">
        <v>2870</v>
      </c>
      <c r="DL85" s="177" t="s">
        <v>2869</v>
      </c>
      <c r="DM85" s="174">
        <v>44224</v>
      </c>
      <c r="DN85" s="184" t="s">
        <v>2874</v>
      </c>
      <c r="DO85" s="181">
        <v>58000</v>
      </c>
      <c r="DP85" s="184" t="s">
        <v>2872</v>
      </c>
      <c r="DQ85" s="184" t="s">
        <v>59</v>
      </c>
      <c r="DR85" s="184">
        <v>3</v>
      </c>
      <c r="DS85" s="184" t="s">
        <v>2873</v>
      </c>
      <c r="DT85" s="184" t="s">
        <v>2869</v>
      </c>
      <c r="DU85" s="185">
        <v>44225</v>
      </c>
      <c r="DV85" s="183" t="s">
        <v>2876</v>
      </c>
      <c r="DW85" s="173">
        <v>1310000</v>
      </c>
      <c r="DX85" s="177" t="s">
        <v>2868</v>
      </c>
      <c r="DY85" s="177" t="s">
        <v>59</v>
      </c>
      <c r="DZ85" s="177">
        <v>3</v>
      </c>
      <c r="EA85" s="177" t="s">
        <v>2875</v>
      </c>
      <c r="EB85" s="177" t="s">
        <v>2866</v>
      </c>
      <c r="EC85" s="174">
        <v>44225</v>
      </c>
      <c r="ED85" s="184" t="s">
        <v>2877</v>
      </c>
      <c r="EE85" s="181">
        <v>0</v>
      </c>
      <c r="EF85" s="184" t="s">
        <v>2868</v>
      </c>
      <c r="EG85" s="184" t="s">
        <v>59</v>
      </c>
      <c r="EH85" s="184">
        <v>3</v>
      </c>
      <c r="EI85" s="184" t="s">
        <v>2873</v>
      </c>
      <c r="EJ85" s="184" t="s">
        <v>2866</v>
      </c>
      <c r="EK85" s="185">
        <v>44225</v>
      </c>
      <c r="EL85" s="183" t="s">
        <v>2878</v>
      </c>
      <c r="EM85" s="173">
        <v>0</v>
      </c>
      <c r="EN85" s="177" t="s">
        <v>2868</v>
      </c>
      <c r="EO85" s="177" t="s">
        <v>59</v>
      </c>
      <c r="EP85" s="177">
        <v>3</v>
      </c>
      <c r="EQ85" s="177" t="s">
        <v>2873</v>
      </c>
      <c r="ER85" s="177" t="s">
        <v>2866</v>
      </c>
      <c r="ES85" s="174">
        <v>44225</v>
      </c>
      <c r="ET85" s="184" t="s">
        <v>2209</v>
      </c>
      <c r="EU85" s="184">
        <v>3</v>
      </c>
      <c r="EV85" s="184" t="s">
        <v>2207</v>
      </c>
      <c r="EW85" s="184" t="s">
        <v>59</v>
      </c>
      <c r="EX85" s="184">
        <v>3</v>
      </c>
      <c r="EY85" s="184" t="s">
        <v>2208</v>
      </c>
      <c r="EZ85" s="184" t="s">
        <v>2024</v>
      </c>
      <c r="FA85" s="185">
        <v>44110</v>
      </c>
      <c r="FB85" s="183" t="s">
        <v>650</v>
      </c>
      <c r="FC85" s="177">
        <v>2</v>
      </c>
      <c r="FD85" s="177">
        <v>0</v>
      </c>
      <c r="FE85" s="177" t="s">
        <v>21</v>
      </c>
      <c r="FF85" s="177">
        <v>2</v>
      </c>
      <c r="FG85" s="177">
        <v>0</v>
      </c>
      <c r="FH85" s="177">
        <v>0</v>
      </c>
      <c r="FI85" s="174">
        <v>43511</v>
      </c>
      <c r="FJ85" s="183" t="s">
        <v>2484</v>
      </c>
      <c r="FK85" s="184">
        <v>1</v>
      </c>
      <c r="FL85" s="184" t="s">
        <v>529</v>
      </c>
      <c r="FM85" s="184" t="s">
        <v>59</v>
      </c>
      <c r="FN85" s="184">
        <v>3</v>
      </c>
      <c r="FO85" s="184" t="s">
        <v>2483</v>
      </c>
      <c r="FP85" s="181" t="s">
        <v>2482</v>
      </c>
      <c r="FQ85" s="182">
        <v>44165</v>
      </c>
      <c r="FR85" s="183" t="s">
        <v>660</v>
      </c>
      <c r="FS85" s="177">
        <v>0</v>
      </c>
      <c r="FT85" s="177">
        <v>0</v>
      </c>
      <c r="FU85" s="177" t="s">
        <v>21</v>
      </c>
      <c r="FV85" s="177">
        <v>2</v>
      </c>
      <c r="FW85" s="177" t="s">
        <v>659</v>
      </c>
      <c r="FX85" s="177">
        <v>0</v>
      </c>
      <c r="FY85" s="174">
        <v>43511</v>
      </c>
      <c r="FZ85" s="184" t="s">
        <v>3788</v>
      </c>
      <c r="GA85" s="184">
        <v>0</v>
      </c>
      <c r="GB85" s="184" t="s">
        <v>3571</v>
      </c>
      <c r="GC85" s="184" t="s">
        <v>21</v>
      </c>
      <c r="GD85" s="184">
        <v>2</v>
      </c>
      <c r="GE85" s="184" t="s">
        <v>14</v>
      </c>
      <c r="GF85" s="184" t="s">
        <v>14</v>
      </c>
      <c r="GG85" s="185">
        <v>44348</v>
      </c>
      <c r="GH85" s="183" t="s">
        <v>3794</v>
      </c>
      <c r="GI85" s="177">
        <v>0</v>
      </c>
      <c r="GJ85" s="177" t="s">
        <v>3571</v>
      </c>
      <c r="GK85" s="177" t="s">
        <v>21</v>
      </c>
      <c r="GL85" s="177">
        <v>2</v>
      </c>
      <c r="GM85" s="177" t="s">
        <v>14</v>
      </c>
      <c r="GN85" s="177" t="s">
        <v>14</v>
      </c>
      <c r="GO85" s="174">
        <v>44348</v>
      </c>
      <c r="GP85" s="184" t="s">
        <v>3789</v>
      </c>
      <c r="GQ85" s="184">
        <v>0</v>
      </c>
      <c r="GR85" s="184" t="s">
        <v>3571</v>
      </c>
      <c r="GS85" s="184" t="s">
        <v>21</v>
      </c>
      <c r="GT85" s="184">
        <v>2</v>
      </c>
      <c r="GU85" s="184" t="s">
        <v>14</v>
      </c>
      <c r="GV85" s="184" t="s">
        <v>14</v>
      </c>
      <c r="GW85" s="185">
        <v>44348</v>
      </c>
      <c r="GX85" s="183" t="s">
        <v>3795</v>
      </c>
      <c r="GY85" s="177">
        <v>0</v>
      </c>
      <c r="GZ85" s="177" t="s">
        <v>3571</v>
      </c>
      <c r="HA85" s="177" t="s">
        <v>21</v>
      </c>
      <c r="HB85" s="177">
        <v>2</v>
      </c>
      <c r="HC85" s="177" t="s">
        <v>14</v>
      </c>
      <c r="HD85" s="177" t="s">
        <v>14</v>
      </c>
      <c r="HE85" s="174">
        <v>44348</v>
      </c>
      <c r="HF85" s="184" t="s">
        <v>3787</v>
      </c>
      <c r="HG85" s="184">
        <v>0</v>
      </c>
      <c r="HH85" s="184" t="s">
        <v>3571</v>
      </c>
      <c r="HI85" s="184" t="s">
        <v>21</v>
      </c>
      <c r="HJ85" s="184">
        <v>2</v>
      </c>
      <c r="HK85" s="184" t="s">
        <v>14</v>
      </c>
      <c r="HL85" s="184" t="s">
        <v>14</v>
      </c>
      <c r="HM85" s="185">
        <v>44348</v>
      </c>
      <c r="HN85" s="183" t="s">
        <v>3793</v>
      </c>
      <c r="HO85" s="177">
        <v>2</v>
      </c>
      <c r="HP85" s="177" t="s">
        <v>3571</v>
      </c>
      <c r="HQ85" s="177" t="s">
        <v>21</v>
      </c>
      <c r="HR85" s="177">
        <v>2</v>
      </c>
      <c r="HS85" s="177" t="s">
        <v>14</v>
      </c>
      <c r="HT85" s="177" t="s">
        <v>14</v>
      </c>
      <c r="HU85" s="174">
        <v>44348</v>
      </c>
      <c r="HV85" s="184" t="s">
        <v>3790</v>
      </c>
      <c r="HW85" s="184">
        <v>0</v>
      </c>
      <c r="HX85" s="184" t="s">
        <v>3571</v>
      </c>
      <c r="HY85" s="184" t="s">
        <v>21</v>
      </c>
      <c r="HZ85" s="184">
        <v>2</v>
      </c>
      <c r="IA85" s="184" t="s">
        <v>14</v>
      </c>
      <c r="IB85" s="184" t="s">
        <v>14</v>
      </c>
      <c r="IC85" s="185">
        <v>44348</v>
      </c>
      <c r="ID85" s="183" t="s">
        <v>3792</v>
      </c>
      <c r="IE85" s="177">
        <v>1</v>
      </c>
      <c r="IF85" s="177" t="s">
        <v>3571</v>
      </c>
      <c r="IG85" s="177" t="s">
        <v>21</v>
      </c>
      <c r="IH85" s="177">
        <v>2</v>
      </c>
      <c r="II85" s="177" t="s">
        <v>14</v>
      </c>
      <c r="IJ85" s="177" t="s">
        <v>14</v>
      </c>
      <c r="IK85" s="174">
        <v>44348</v>
      </c>
      <c r="IL85" s="184" t="s">
        <v>3791</v>
      </c>
      <c r="IM85" s="184">
        <v>2</v>
      </c>
      <c r="IN85" s="184" t="s">
        <v>3571</v>
      </c>
      <c r="IO85" s="184" t="s">
        <v>21</v>
      </c>
      <c r="IP85" s="184">
        <v>2</v>
      </c>
      <c r="IQ85" s="184" t="s">
        <v>14</v>
      </c>
      <c r="IR85" s="184" t="s">
        <v>14</v>
      </c>
      <c r="IS85" s="185">
        <v>44348</v>
      </c>
    </row>
    <row r="86" spans="1:253" s="179" customFormat="1" ht="12.75" customHeight="1" x14ac:dyDescent="0.25">
      <c r="A86" s="179" t="s">
        <v>1017</v>
      </c>
      <c r="B86" s="179" t="s">
        <v>7463</v>
      </c>
      <c r="C86" s="179" t="s">
        <v>1018</v>
      </c>
      <c r="D86" s="179" t="s">
        <v>1019</v>
      </c>
      <c r="E86" s="179" t="s">
        <v>7116</v>
      </c>
      <c r="F86" s="179" t="s">
        <v>5291</v>
      </c>
      <c r="G86" s="172">
        <v>109033000</v>
      </c>
      <c r="H86" s="173" t="s">
        <v>5288</v>
      </c>
      <c r="I86" s="173" t="s">
        <v>41</v>
      </c>
      <c r="J86" s="173">
        <v>1</v>
      </c>
      <c r="K86" s="173" t="s">
        <v>5290</v>
      </c>
      <c r="L86" s="173" t="s">
        <v>5289</v>
      </c>
      <c r="M86" s="174">
        <v>44403</v>
      </c>
      <c r="N86" s="183" t="s">
        <v>1517</v>
      </c>
      <c r="O86" s="175">
        <v>138354</v>
      </c>
      <c r="P86" s="175" t="s">
        <v>1514</v>
      </c>
      <c r="Q86" s="175" t="s">
        <v>21</v>
      </c>
      <c r="R86" s="175">
        <v>2</v>
      </c>
      <c r="S86" s="175" t="s">
        <v>1516</v>
      </c>
      <c r="T86" s="175" t="s">
        <v>1515</v>
      </c>
      <c r="U86" s="176">
        <v>43798</v>
      </c>
      <c r="V86" s="183" t="s">
        <v>5293</v>
      </c>
      <c r="W86" s="173">
        <v>26252000</v>
      </c>
      <c r="X86" s="173" t="s">
        <v>5288</v>
      </c>
      <c r="Y86" s="173" t="s">
        <v>21</v>
      </c>
      <c r="Z86" s="173">
        <v>2</v>
      </c>
      <c r="AA86" s="173" t="s">
        <v>5292</v>
      </c>
      <c r="AB86" s="173" t="s">
        <v>5289</v>
      </c>
      <c r="AC86" s="174">
        <v>44403</v>
      </c>
      <c r="AD86" s="183" t="s">
        <v>6563</v>
      </c>
      <c r="AE86" s="181">
        <v>119000</v>
      </c>
      <c r="AF86" s="181" t="s">
        <v>6560</v>
      </c>
      <c r="AG86" s="181" t="s">
        <v>59</v>
      </c>
      <c r="AH86" s="181">
        <v>3</v>
      </c>
      <c r="AI86" s="181" t="s">
        <v>6562</v>
      </c>
      <c r="AJ86" s="181" t="s">
        <v>6561</v>
      </c>
      <c r="AK86" s="182">
        <v>44467</v>
      </c>
      <c r="AL86" s="183" t="s">
        <v>6565</v>
      </c>
      <c r="AM86" s="173">
        <v>119000</v>
      </c>
      <c r="AN86" s="173" t="s">
        <v>6560</v>
      </c>
      <c r="AO86" s="173" t="s">
        <v>21</v>
      </c>
      <c r="AP86" s="173">
        <v>2</v>
      </c>
      <c r="AQ86" s="173" t="s">
        <v>6564</v>
      </c>
      <c r="AR86" s="173" t="s">
        <v>6561</v>
      </c>
      <c r="AS86" s="174">
        <v>44467</v>
      </c>
      <c r="AT86" s="184" t="s">
        <v>1513</v>
      </c>
      <c r="AU86" s="181" t="s">
        <v>14</v>
      </c>
      <c r="AV86" s="181" t="s">
        <v>14</v>
      </c>
      <c r="AW86" s="181" t="s">
        <v>14</v>
      </c>
      <c r="AX86" s="181" t="s">
        <v>14</v>
      </c>
      <c r="AY86" s="181" t="s">
        <v>14</v>
      </c>
      <c r="AZ86" s="181" t="s">
        <v>14</v>
      </c>
      <c r="BA86" s="182">
        <v>43798</v>
      </c>
      <c r="BB86" s="183" t="s">
        <v>1601</v>
      </c>
      <c r="BC86" s="173" t="s">
        <v>14</v>
      </c>
      <c r="BD86" s="173" t="s">
        <v>14</v>
      </c>
      <c r="BE86" s="173" t="s">
        <v>14</v>
      </c>
      <c r="BF86" s="173" t="s">
        <v>14</v>
      </c>
      <c r="BG86" s="173" t="s">
        <v>1599</v>
      </c>
      <c r="BH86" s="173" t="s">
        <v>14</v>
      </c>
      <c r="BI86" s="174">
        <v>43819</v>
      </c>
      <c r="BJ86" s="184" t="s">
        <v>5287</v>
      </c>
      <c r="BK86" s="184">
        <v>2164</v>
      </c>
      <c r="BL86" s="184" t="s">
        <v>5283</v>
      </c>
      <c r="BM86" s="184" t="s">
        <v>21</v>
      </c>
      <c r="BN86" s="184">
        <v>2</v>
      </c>
      <c r="BO86" s="184" t="s">
        <v>5286</v>
      </c>
      <c r="BP86" s="181" t="s">
        <v>3367</v>
      </c>
      <c r="BQ86" s="185">
        <v>44403</v>
      </c>
      <c r="BR86" s="183" t="s">
        <v>1508</v>
      </c>
      <c r="BS86" s="177" t="s">
        <v>14</v>
      </c>
      <c r="BT86" s="177" t="s">
        <v>14</v>
      </c>
      <c r="BU86" s="177" t="s">
        <v>14</v>
      </c>
      <c r="BV86" s="177" t="s">
        <v>14</v>
      </c>
      <c r="BW86" s="177" t="s">
        <v>14</v>
      </c>
      <c r="BX86" s="177" t="s">
        <v>14</v>
      </c>
      <c r="BY86" s="174">
        <v>43798</v>
      </c>
      <c r="BZ86" s="184" t="s">
        <v>1509</v>
      </c>
      <c r="CA86" s="184" t="s">
        <v>14</v>
      </c>
      <c r="CB86" s="184" t="s">
        <v>14</v>
      </c>
      <c r="CC86" s="184" t="s">
        <v>14</v>
      </c>
      <c r="CD86" s="184" t="s">
        <v>14</v>
      </c>
      <c r="CE86" s="184" t="s">
        <v>14</v>
      </c>
      <c r="CF86" s="184" t="s">
        <v>14</v>
      </c>
      <c r="CG86" s="185">
        <v>43798</v>
      </c>
      <c r="CH86" s="183" t="s">
        <v>7875</v>
      </c>
      <c r="CI86" s="184" t="e">
        <v>#N/A</v>
      </c>
      <c r="CJ86" s="184" t="e">
        <v>#N/A</v>
      </c>
      <c r="CK86" s="184" t="e">
        <v>#N/A</v>
      </c>
      <c r="CL86" s="184" t="e">
        <v>#N/A</v>
      </c>
      <c r="CM86" s="184" t="e">
        <v>#N/A</v>
      </c>
      <c r="CN86" s="184" t="e">
        <v>#N/A</v>
      </c>
      <c r="CO86" s="186" t="e">
        <v>#N/A</v>
      </c>
      <c r="CP86" s="184" t="s">
        <v>1512</v>
      </c>
      <c r="CQ86" s="177" t="s">
        <v>14</v>
      </c>
      <c r="CR86" s="177" t="s">
        <v>14</v>
      </c>
      <c r="CS86" s="177" t="s">
        <v>14</v>
      </c>
      <c r="CT86" s="177" t="s">
        <v>14</v>
      </c>
      <c r="CU86" s="177" t="s">
        <v>14</v>
      </c>
      <c r="CV86" s="177" t="s">
        <v>14</v>
      </c>
      <c r="CW86" s="174">
        <v>43798</v>
      </c>
      <c r="CX86" s="184" t="s">
        <v>6566</v>
      </c>
      <c r="CY86" s="181">
        <v>119000</v>
      </c>
      <c r="CZ86" s="181" t="s">
        <v>6560</v>
      </c>
      <c r="DA86" s="181" t="s">
        <v>59</v>
      </c>
      <c r="DB86" s="181">
        <v>3</v>
      </c>
      <c r="DC86" s="181" t="s">
        <v>6571</v>
      </c>
      <c r="DD86" s="181" t="s">
        <v>6561</v>
      </c>
      <c r="DE86" s="187">
        <v>44467</v>
      </c>
      <c r="DF86" s="183" t="s">
        <v>6570</v>
      </c>
      <c r="DG86" s="173">
        <v>26134000</v>
      </c>
      <c r="DH86" s="177" t="s">
        <v>6567</v>
      </c>
      <c r="DI86" s="177" t="s">
        <v>59</v>
      </c>
      <c r="DJ86" s="177">
        <v>3</v>
      </c>
      <c r="DK86" s="177" t="s">
        <v>6569</v>
      </c>
      <c r="DL86" s="177" t="s">
        <v>6568</v>
      </c>
      <c r="DM86" s="174">
        <v>44467</v>
      </c>
      <c r="DN86" s="184" t="s">
        <v>3169</v>
      </c>
      <c r="DO86" s="181">
        <v>0</v>
      </c>
      <c r="DP86" s="184" t="s">
        <v>3166</v>
      </c>
      <c r="DQ86" s="184" t="s">
        <v>21</v>
      </c>
      <c r="DR86" s="184">
        <v>2</v>
      </c>
      <c r="DS86" s="184" t="s">
        <v>3168</v>
      </c>
      <c r="DT86" s="184" t="s">
        <v>3167</v>
      </c>
      <c r="DU86" s="185">
        <v>44258</v>
      </c>
      <c r="DV86" s="183" t="s">
        <v>6572</v>
      </c>
      <c r="DW86" s="173">
        <v>119000</v>
      </c>
      <c r="DX86" s="177" t="s">
        <v>6560</v>
      </c>
      <c r="DY86" s="177" t="s">
        <v>59</v>
      </c>
      <c r="DZ86" s="177">
        <v>3</v>
      </c>
      <c r="EA86" s="177" t="s">
        <v>6571</v>
      </c>
      <c r="EB86" s="177" t="s">
        <v>6561</v>
      </c>
      <c r="EC86" s="174">
        <v>44467</v>
      </c>
      <c r="ED86" s="184" t="s">
        <v>3170</v>
      </c>
      <c r="EE86" s="181">
        <v>0</v>
      </c>
      <c r="EF86" s="184" t="s">
        <v>3166</v>
      </c>
      <c r="EG86" s="184" t="s">
        <v>21</v>
      </c>
      <c r="EH86" s="184">
        <v>2</v>
      </c>
      <c r="EI86" s="184" t="s">
        <v>3168</v>
      </c>
      <c r="EJ86" s="184" t="s">
        <v>3167</v>
      </c>
      <c r="EK86" s="185">
        <v>44258</v>
      </c>
      <c r="EL86" s="183" t="s">
        <v>3171</v>
      </c>
      <c r="EM86" s="173">
        <v>0</v>
      </c>
      <c r="EN86" s="177" t="s">
        <v>3166</v>
      </c>
      <c r="EO86" s="177" t="s">
        <v>21</v>
      </c>
      <c r="EP86" s="177">
        <v>2</v>
      </c>
      <c r="EQ86" s="177" t="s">
        <v>3168</v>
      </c>
      <c r="ER86" s="177" t="s">
        <v>3167</v>
      </c>
      <c r="ES86" s="174">
        <v>44258</v>
      </c>
      <c r="ET86" s="184" t="s">
        <v>6529</v>
      </c>
      <c r="EU86" s="184">
        <v>601</v>
      </c>
      <c r="EV86" s="184" t="s">
        <v>6484</v>
      </c>
      <c r="EW86" s="184" t="s">
        <v>21</v>
      </c>
      <c r="EX86" s="184">
        <v>2</v>
      </c>
      <c r="EY86" s="184" t="s">
        <v>6524</v>
      </c>
      <c r="EZ86" s="184" t="s">
        <v>3367</v>
      </c>
      <c r="FA86" s="185">
        <v>44459</v>
      </c>
      <c r="FB86" s="183" t="s">
        <v>1511</v>
      </c>
      <c r="FC86" s="177">
        <v>4</v>
      </c>
      <c r="FD86" s="177">
        <v>0</v>
      </c>
      <c r="FE86" s="177" t="s">
        <v>21</v>
      </c>
      <c r="FF86" s="177">
        <v>2</v>
      </c>
      <c r="FG86" s="177" t="s">
        <v>1510</v>
      </c>
      <c r="FH86" s="177">
        <v>0</v>
      </c>
      <c r="FI86" s="174">
        <v>43798</v>
      </c>
      <c r="FJ86" s="183" t="s">
        <v>1020</v>
      </c>
      <c r="FK86" s="184" t="s">
        <v>14</v>
      </c>
      <c r="FL86" s="184" t="s">
        <v>1008</v>
      </c>
      <c r="FM86" s="184" t="s">
        <v>14</v>
      </c>
      <c r="FN86" s="184" t="s">
        <v>14</v>
      </c>
      <c r="FO86" s="184">
        <v>0</v>
      </c>
      <c r="FP86" s="181">
        <v>0</v>
      </c>
      <c r="FQ86" s="182">
        <v>43578</v>
      </c>
      <c r="FR86" s="183" t="s">
        <v>1021</v>
      </c>
      <c r="FS86" s="177" t="s">
        <v>14</v>
      </c>
      <c r="FT86" s="177" t="s">
        <v>1008</v>
      </c>
      <c r="FU86" s="177" t="s">
        <v>14</v>
      </c>
      <c r="FV86" s="177" t="s">
        <v>14</v>
      </c>
      <c r="FW86" s="177">
        <v>0</v>
      </c>
      <c r="FX86" s="177">
        <v>0</v>
      </c>
      <c r="FY86" s="174">
        <v>43578</v>
      </c>
      <c r="FZ86" s="184" t="s">
        <v>3797</v>
      </c>
      <c r="GA86" s="184">
        <v>0</v>
      </c>
      <c r="GB86" s="184" t="s">
        <v>3571</v>
      </c>
      <c r="GC86" s="184" t="s">
        <v>21</v>
      </c>
      <c r="GD86" s="184">
        <v>2</v>
      </c>
      <c r="GE86" s="184" t="s">
        <v>14</v>
      </c>
      <c r="GF86" s="184" t="s">
        <v>14</v>
      </c>
      <c r="GG86" s="185">
        <v>44348</v>
      </c>
      <c r="GH86" s="183" t="s">
        <v>3803</v>
      </c>
      <c r="GI86" s="177">
        <v>1</v>
      </c>
      <c r="GJ86" s="177" t="s">
        <v>3571</v>
      </c>
      <c r="GK86" s="177" t="s">
        <v>21</v>
      </c>
      <c r="GL86" s="177">
        <v>2</v>
      </c>
      <c r="GM86" s="177" t="s">
        <v>14</v>
      </c>
      <c r="GN86" s="177" t="s">
        <v>14</v>
      </c>
      <c r="GO86" s="174">
        <v>44348</v>
      </c>
      <c r="GP86" s="184" t="s">
        <v>3798</v>
      </c>
      <c r="GQ86" s="184">
        <v>0</v>
      </c>
      <c r="GR86" s="184" t="s">
        <v>3571</v>
      </c>
      <c r="GS86" s="184" t="s">
        <v>21</v>
      </c>
      <c r="GT86" s="184">
        <v>2</v>
      </c>
      <c r="GU86" s="184" t="s">
        <v>14</v>
      </c>
      <c r="GV86" s="184" t="s">
        <v>14</v>
      </c>
      <c r="GW86" s="185">
        <v>44348</v>
      </c>
      <c r="GX86" s="183" t="s">
        <v>3804</v>
      </c>
      <c r="GY86" s="177">
        <v>0</v>
      </c>
      <c r="GZ86" s="177" t="s">
        <v>3571</v>
      </c>
      <c r="HA86" s="177" t="s">
        <v>21</v>
      </c>
      <c r="HB86" s="177">
        <v>2</v>
      </c>
      <c r="HC86" s="177" t="s">
        <v>14</v>
      </c>
      <c r="HD86" s="177" t="s">
        <v>14</v>
      </c>
      <c r="HE86" s="174">
        <v>44348</v>
      </c>
      <c r="HF86" s="184" t="s">
        <v>3796</v>
      </c>
      <c r="HG86" s="184">
        <v>0</v>
      </c>
      <c r="HH86" s="184" t="s">
        <v>3571</v>
      </c>
      <c r="HI86" s="184" t="s">
        <v>21</v>
      </c>
      <c r="HJ86" s="184">
        <v>2</v>
      </c>
      <c r="HK86" s="184" t="s">
        <v>14</v>
      </c>
      <c r="HL86" s="184" t="s">
        <v>14</v>
      </c>
      <c r="HM86" s="185">
        <v>44348</v>
      </c>
      <c r="HN86" s="183" t="s">
        <v>3802</v>
      </c>
      <c r="HO86" s="177">
        <v>1</v>
      </c>
      <c r="HP86" s="177" t="s">
        <v>3571</v>
      </c>
      <c r="HQ86" s="177" t="s">
        <v>21</v>
      </c>
      <c r="HR86" s="177">
        <v>2</v>
      </c>
      <c r="HS86" s="177" t="s">
        <v>14</v>
      </c>
      <c r="HT86" s="177" t="s">
        <v>14</v>
      </c>
      <c r="HU86" s="174">
        <v>44348</v>
      </c>
      <c r="HV86" s="184" t="s">
        <v>3799</v>
      </c>
      <c r="HW86" s="184">
        <v>2</v>
      </c>
      <c r="HX86" s="184" t="s">
        <v>3571</v>
      </c>
      <c r="HY86" s="184" t="s">
        <v>21</v>
      </c>
      <c r="HZ86" s="184">
        <v>2</v>
      </c>
      <c r="IA86" s="184" t="s">
        <v>14</v>
      </c>
      <c r="IB86" s="184" t="s">
        <v>14</v>
      </c>
      <c r="IC86" s="185">
        <v>44348</v>
      </c>
      <c r="ID86" s="183" t="s">
        <v>3801</v>
      </c>
      <c r="IE86" s="177">
        <v>1</v>
      </c>
      <c r="IF86" s="177" t="s">
        <v>3571</v>
      </c>
      <c r="IG86" s="177" t="s">
        <v>21</v>
      </c>
      <c r="IH86" s="177">
        <v>2</v>
      </c>
      <c r="II86" s="177" t="s">
        <v>14</v>
      </c>
      <c r="IJ86" s="177" t="s">
        <v>14</v>
      </c>
      <c r="IK86" s="174">
        <v>44348</v>
      </c>
      <c r="IL86" s="184" t="s">
        <v>3800</v>
      </c>
      <c r="IM86" s="184">
        <v>2</v>
      </c>
      <c r="IN86" s="184" t="s">
        <v>3571</v>
      </c>
      <c r="IO86" s="184" t="s">
        <v>21</v>
      </c>
      <c r="IP86" s="184">
        <v>2</v>
      </c>
      <c r="IQ86" s="184" t="s">
        <v>14</v>
      </c>
      <c r="IR86" s="184" t="s">
        <v>14</v>
      </c>
      <c r="IS86" s="185">
        <v>44348</v>
      </c>
    </row>
    <row r="87" spans="1:253" s="179" customFormat="1" ht="12.75" customHeight="1" x14ac:dyDescent="0.25">
      <c r="A87" s="179" t="s">
        <v>79</v>
      </c>
      <c r="B87" s="179" t="s">
        <v>7458</v>
      </c>
      <c r="C87" s="179" t="s">
        <v>80</v>
      </c>
      <c r="D87" s="179" t="s">
        <v>81</v>
      </c>
      <c r="E87" s="179" t="s">
        <v>7123</v>
      </c>
      <c r="F87" s="179" t="s">
        <v>3258</v>
      </c>
      <c r="G87" s="172">
        <v>25666000</v>
      </c>
      <c r="H87" s="173" t="s">
        <v>1684</v>
      </c>
      <c r="I87" s="173" t="s">
        <v>21</v>
      </c>
      <c r="J87" s="173">
        <v>2</v>
      </c>
      <c r="K87" s="173" t="s">
        <v>3257</v>
      </c>
      <c r="L87" s="173" t="s">
        <v>3256</v>
      </c>
      <c r="M87" s="174">
        <v>44278</v>
      </c>
      <c r="N87" s="183" t="s">
        <v>3262</v>
      </c>
      <c r="O87" s="175">
        <v>120410</v>
      </c>
      <c r="P87" s="175" t="s">
        <v>3259</v>
      </c>
      <c r="Q87" s="175" t="s">
        <v>21</v>
      </c>
      <c r="R87" s="175">
        <v>2</v>
      </c>
      <c r="S87" s="175" t="s">
        <v>3261</v>
      </c>
      <c r="T87" s="175" t="s">
        <v>3260</v>
      </c>
      <c r="U87" s="176">
        <v>44278</v>
      </c>
      <c r="V87" s="183" t="s">
        <v>3264</v>
      </c>
      <c r="W87" s="173">
        <v>25666000</v>
      </c>
      <c r="X87" s="173" t="s">
        <v>1684</v>
      </c>
      <c r="Y87" s="173" t="s">
        <v>21</v>
      </c>
      <c r="Z87" s="173">
        <v>2</v>
      </c>
      <c r="AA87" s="173" t="s">
        <v>3263</v>
      </c>
      <c r="AB87" s="173" t="s">
        <v>3256</v>
      </c>
      <c r="AC87" s="174">
        <v>44278</v>
      </c>
      <c r="AD87" s="183" t="s">
        <v>3266</v>
      </c>
      <c r="AE87" s="181">
        <v>25666000</v>
      </c>
      <c r="AF87" s="181" t="s">
        <v>1684</v>
      </c>
      <c r="AG87" s="181" t="s">
        <v>21</v>
      </c>
      <c r="AH87" s="181">
        <v>2</v>
      </c>
      <c r="AI87" s="181" t="s">
        <v>3265</v>
      </c>
      <c r="AJ87" s="181" t="s">
        <v>3256</v>
      </c>
      <c r="AK87" s="182">
        <v>44278</v>
      </c>
      <c r="AL87" s="183" t="s">
        <v>4884</v>
      </c>
      <c r="AM87" s="173">
        <v>34000</v>
      </c>
      <c r="AN87" s="173" t="s">
        <v>4881</v>
      </c>
      <c r="AO87" s="173" t="s">
        <v>59</v>
      </c>
      <c r="AP87" s="173">
        <v>3</v>
      </c>
      <c r="AQ87" s="173" t="s">
        <v>4883</v>
      </c>
      <c r="AR87" s="173" t="s">
        <v>4882</v>
      </c>
      <c r="AS87" s="174">
        <v>44364</v>
      </c>
      <c r="AT87" s="184" t="s">
        <v>88</v>
      </c>
      <c r="AU87" s="181" t="s">
        <v>14</v>
      </c>
      <c r="AV87" s="181">
        <v>0</v>
      </c>
      <c r="AW87" s="181" t="s">
        <v>14</v>
      </c>
      <c r="AX87" s="181" t="s">
        <v>14</v>
      </c>
      <c r="AY87" s="181">
        <v>0</v>
      </c>
      <c r="AZ87" s="181">
        <v>0</v>
      </c>
      <c r="BA87" s="182">
        <v>43493</v>
      </c>
      <c r="BB87" s="183" t="s">
        <v>87</v>
      </c>
      <c r="BC87" s="173" t="s">
        <v>14</v>
      </c>
      <c r="BD87" s="173">
        <v>0</v>
      </c>
      <c r="BE87" s="173" t="s">
        <v>14</v>
      </c>
      <c r="BF87" s="173" t="s">
        <v>14</v>
      </c>
      <c r="BG87" s="173">
        <v>0</v>
      </c>
      <c r="BH87" s="173">
        <v>0</v>
      </c>
      <c r="BI87" s="174">
        <v>43493</v>
      </c>
      <c r="BJ87" s="184" t="s">
        <v>6509</v>
      </c>
      <c r="BK87" s="184">
        <v>13</v>
      </c>
      <c r="BL87" s="184" t="s">
        <v>6484</v>
      </c>
      <c r="BM87" s="184" t="s">
        <v>59</v>
      </c>
      <c r="BN87" s="184">
        <v>3</v>
      </c>
      <c r="BO87" s="184" t="s">
        <v>6508</v>
      </c>
      <c r="BP87" s="181" t="s">
        <v>3367</v>
      </c>
      <c r="BQ87" s="185">
        <v>44459</v>
      </c>
      <c r="BR87" s="183" t="s">
        <v>82</v>
      </c>
      <c r="BS87" s="177" t="s">
        <v>14</v>
      </c>
      <c r="BT87" s="177">
        <v>0</v>
      </c>
      <c r="BU87" s="177" t="s">
        <v>14</v>
      </c>
      <c r="BV87" s="177" t="s">
        <v>14</v>
      </c>
      <c r="BW87" s="177">
        <v>0</v>
      </c>
      <c r="BX87" s="177">
        <v>0</v>
      </c>
      <c r="BY87" s="174">
        <v>43493</v>
      </c>
      <c r="BZ87" s="184" t="s">
        <v>83</v>
      </c>
      <c r="CA87" s="184" t="s">
        <v>14</v>
      </c>
      <c r="CB87" s="184">
        <v>0</v>
      </c>
      <c r="CC87" s="184" t="s">
        <v>14</v>
      </c>
      <c r="CD87" s="184" t="s">
        <v>14</v>
      </c>
      <c r="CE87" s="184">
        <v>0</v>
      </c>
      <c r="CF87" s="184">
        <v>0</v>
      </c>
      <c r="CG87" s="185">
        <v>43493</v>
      </c>
      <c r="CH87" s="183" t="s">
        <v>7876</v>
      </c>
      <c r="CI87" s="184" t="e">
        <v>#N/A</v>
      </c>
      <c r="CJ87" s="184" t="e">
        <v>#N/A</v>
      </c>
      <c r="CK87" s="184" t="e">
        <v>#N/A</v>
      </c>
      <c r="CL87" s="184" t="e">
        <v>#N/A</v>
      </c>
      <c r="CM87" s="184" t="e">
        <v>#N/A</v>
      </c>
      <c r="CN87" s="184" t="e">
        <v>#N/A</v>
      </c>
      <c r="CO87" s="186" t="e">
        <v>#N/A</v>
      </c>
      <c r="CP87" s="184" t="s">
        <v>86</v>
      </c>
      <c r="CQ87" s="177" t="s">
        <v>14</v>
      </c>
      <c r="CR87" s="177">
        <v>0</v>
      </c>
      <c r="CS87" s="177" t="s">
        <v>14</v>
      </c>
      <c r="CT87" s="177" t="s">
        <v>14</v>
      </c>
      <c r="CU87" s="177">
        <v>0</v>
      </c>
      <c r="CV87" s="177">
        <v>0</v>
      </c>
      <c r="CW87" s="174">
        <v>43493</v>
      </c>
      <c r="CX87" s="184" t="s">
        <v>1025</v>
      </c>
      <c r="CY87" s="181">
        <v>10429000</v>
      </c>
      <c r="CZ87" s="181" t="s">
        <v>1819</v>
      </c>
      <c r="DA87" s="181" t="s">
        <v>21</v>
      </c>
      <c r="DB87" s="181">
        <v>2</v>
      </c>
      <c r="DC87" s="181" t="s">
        <v>1821</v>
      </c>
      <c r="DD87" s="181" t="s">
        <v>1820</v>
      </c>
      <c r="DE87" s="187">
        <v>43920</v>
      </c>
      <c r="DF87" s="183" t="s">
        <v>1823</v>
      </c>
      <c r="DG87" s="173">
        <v>0</v>
      </c>
      <c r="DH87" s="177" t="s">
        <v>1819</v>
      </c>
      <c r="DI87" s="177" t="s">
        <v>21</v>
      </c>
      <c r="DJ87" s="177">
        <v>2</v>
      </c>
      <c r="DK87" s="177" t="s">
        <v>1821</v>
      </c>
      <c r="DL87" s="177" t="s">
        <v>1820</v>
      </c>
      <c r="DM87" s="174">
        <v>43920</v>
      </c>
      <c r="DN87" s="184" t="s">
        <v>1826</v>
      </c>
      <c r="DO87" s="181">
        <v>15120000</v>
      </c>
      <c r="DP87" s="184" t="s">
        <v>1819</v>
      </c>
      <c r="DQ87" s="184" t="s">
        <v>21</v>
      </c>
      <c r="DR87" s="184">
        <v>2</v>
      </c>
      <c r="DS87" s="184" t="s">
        <v>1821</v>
      </c>
      <c r="DT87" s="184" t="s">
        <v>1820</v>
      </c>
      <c r="DU87" s="185">
        <v>43920</v>
      </c>
      <c r="DV87" s="183" t="s">
        <v>1824</v>
      </c>
      <c r="DW87" s="173">
        <v>4970000</v>
      </c>
      <c r="DX87" s="177" t="s">
        <v>1819</v>
      </c>
      <c r="DY87" s="177" t="s">
        <v>21</v>
      </c>
      <c r="DZ87" s="177">
        <v>2</v>
      </c>
      <c r="EA87" s="177" t="s">
        <v>1821</v>
      </c>
      <c r="EB87" s="177" t="s">
        <v>1820</v>
      </c>
      <c r="EC87" s="174">
        <v>43920</v>
      </c>
      <c r="ED87" s="184" t="s">
        <v>1825</v>
      </c>
      <c r="EE87" s="181">
        <v>5459000</v>
      </c>
      <c r="EF87" s="184" t="s">
        <v>1819</v>
      </c>
      <c r="EG87" s="184" t="s">
        <v>21</v>
      </c>
      <c r="EH87" s="184">
        <v>2</v>
      </c>
      <c r="EI87" s="184" t="s">
        <v>1821</v>
      </c>
      <c r="EJ87" s="184" t="s">
        <v>1820</v>
      </c>
      <c r="EK87" s="185">
        <v>43920</v>
      </c>
      <c r="EL87" s="183" t="s">
        <v>1822</v>
      </c>
      <c r="EM87" s="173">
        <v>0</v>
      </c>
      <c r="EN87" s="177" t="s">
        <v>1819</v>
      </c>
      <c r="EO87" s="177" t="s">
        <v>21</v>
      </c>
      <c r="EP87" s="177">
        <v>2</v>
      </c>
      <c r="EQ87" s="177" t="s">
        <v>1821</v>
      </c>
      <c r="ER87" s="177" t="s">
        <v>1820</v>
      </c>
      <c r="ES87" s="174">
        <v>43920</v>
      </c>
      <c r="ET87" s="184" t="s">
        <v>6510</v>
      </c>
      <c r="EU87" s="184">
        <v>13</v>
      </c>
      <c r="EV87" s="184" t="s">
        <v>6484</v>
      </c>
      <c r="EW87" s="184" t="s">
        <v>59</v>
      </c>
      <c r="EX87" s="184">
        <v>3</v>
      </c>
      <c r="EY87" s="184" t="s">
        <v>6508</v>
      </c>
      <c r="EZ87" s="184" t="s">
        <v>3367</v>
      </c>
      <c r="FA87" s="185">
        <v>44459</v>
      </c>
      <c r="FB87" s="183" t="s">
        <v>85</v>
      </c>
      <c r="FC87" s="177">
        <v>1</v>
      </c>
      <c r="FD87" s="177">
        <v>0</v>
      </c>
      <c r="FE87" s="177" t="s">
        <v>21</v>
      </c>
      <c r="FF87" s="177">
        <v>2</v>
      </c>
      <c r="FG87" s="177" t="s">
        <v>84</v>
      </c>
      <c r="FH87" s="177">
        <v>0</v>
      </c>
      <c r="FI87" s="174">
        <v>43493</v>
      </c>
      <c r="FJ87" s="183" t="s">
        <v>89</v>
      </c>
      <c r="FK87" s="184" t="s">
        <v>14</v>
      </c>
      <c r="FL87" s="184">
        <v>0</v>
      </c>
      <c r="FM87" s="184" t="s">
        <v>14</v>
      </c>
      <c r="FN87" s="184" t="s">
        <v>14</v>
      </c>
      <c r="FO87" s="184">
        <v>0</v>
      </c>
      <c r="FP87" s="181">
        <v>0</v>
      </c>
      <c r="FQ87" s="182">
        <v>43493</v>
      </c>
      <c r="FR87" s="183" t="s">
        <v>90</v>
      </c>
      <c r="FS87" s="177" t="s">
        <v>14</v>
      </c>
      <c r="FT87" s="177">
        <v>0</v>
      </c>
      <c r="FU87" s="177" t="s">
        <v>14</v>
      </c>
      <c r="FV87" s="177" t="s">
        <v>14</v>
      </c>
      <c r="FW87" s="177">
        <v>0</v>
      </c>
      <c r="FX87" s="177">
        <v>0</v>
      </c>
      <c r="FY87" s="174">
        <v>43493</v>
      </c>
      <c r="FZ87" s="184" t="s">
        <v>3667</v>
      </c>
      <c r="GA87" s="184">
        <v>2</v>
      </c>
      <c r="GB87" s="184" t="s">
        <v>3571</v>
      </c>
      <c r="GC87" s="184" t="s">
        <v>21</v>
      </c>
      <c r="GD87" s="184">
        <v>2</v>
      </c>
      <c r="GE87" s="184" t="s">
        <v>14</v>
      </c>
      <c r="GF87" s="184" t="s">
        <v>14</v>
      </c>
      <c r="GG87" s="185">
        <v>44346</v>
      </c>
      <c r="GH87" s="183" t="s">
        <v>3673</v>
      </c>
      <c r="GI87" s="177">
        <v>2</v>
      </c>
      <c r="GJ87" s="177" t="s">
        <v>3571</v>
      </c>
      <c r="GK87" s="177" t="s">
        <v>21</v>
      </c>
      <c r="GL87" s="177">
        <v>2</v>
      </c>
      <c r="GM87" s="177" t="s">
        <v>14</v>
      </c>
      <c r="GN87" s="177" t="s">
        <v>14</v>
      </c>
      <c r="GO87" s="174">
        <v>44346</v>
      </c>
      <c r="GP87" s="184" t="s">
        <v>3668</v>
      </c>
      <c r="GQ87" s="184">
        <v>2</v>
      </c>
      <c r="GR87" s="184" t="s">
        <v>3571</v>
      </c>
      <c r="GS87" s="184" t="s">
        <v>21</v>
      </c>
      <c r="GT87" s="184">
        <v>2</v>
      </c>
      <c r="GU87" s="184" t="s">
        <v>14</v>
      </c>
      <c r="GV87" s="184" t="s">
        <v>14</v>
      </c>
      <c r="GW87" s="185">
        <v>44346</v>
      </c>
      <c r="GX87" s="183" t="s">
        <v>3674</v>
      </c>
      <c r="GY87" s="177">
        <v>0</v>
      </c>
      <c r="GZ87" s="177" t="s">
        <v>3571</v>
      </c>
      <c r="HA87" s="177" t="s">
        <v>21</v>
      </c>
      <c r="HB87" s="177">
        <v>2</v>
      </c>
      <c r="HC87" s="177" t="s">
        <v>14</v>
      </c>
      <c r="HD87" s="177" t="s">
        <v>14</v>
      </c>
      <c r="HE87" s="174">
        <v>44346</v>
      </c>
      <c r="HF87" s="184" t="s">
        <v>3666</v>
      </c>
      <c r="HG87" s="184">
        <v>3</v>
      </c>
      <c r="HH87" s="184" t="s">
        <v>3571</v>
      </c>
      <c r="HI87" s="184" t="s">
        <v>21</v>
      </c>
      <c r="HJ87" s="184">
        <v>2</v>
      </c>
      <c r="HK87" s="184" t="s">
        <v>14</v>
      </c>
      <c r="HL87" s="184" t="s">
        <v>14</v>
      </c>
      <c r="HM87" s="185">
        <v>44346</v>
      </c>
      <c r="HN87" s="183" t="s">
        <v>3672</v>
      </c>
      <c r="HO87" s="177">
        <v>3</v>
      </c>
      <c r="HP87" s="177" t="s">
        <v>3571</v>
      </c>
      <c r="HQ87" s="177" t="s">
        <v>21</v>
      </c>
      <c r="HR87" s="177">
        <v>2</v>
      </c>
      <c r="HS87" s="177" t="s">
        <v>14</v>
      </c>
      <c r="HT87" s="177" t="s">
        <v>14</v>
      </c>
      <c r="HU87" s="174">
        <v>44346</v>
      </c>
      <c r="HV87" s="184" t="s">
        <v>3669</v>
      </c>
      <c r="HW87" s="184">
        <v>0</v>
      </c>
      <c r="HX87" s="184" t="s">
        <v>3571</v>
      </c>
      <c r="HY87" s="184" t="s">
        <v>21</v>
      </c>
      <c r="HZ87" s="184">
        <v>2</v>
      </c>
      <c r="IA87" s="184" t="s">
        <v>14</v>
      </c>
      <c r="IB87" s="184" t="s">
        <v>14</v>
      </c>
      <c r="IC87" s="185">
        <v>44346</v>
      </c>
      <c r="ID87" s="183" t="s">
        <v>3671</v>
      </c>
      <c r="IE87" s="177">
        <v>0</v>
      </c>
      <c r="IF87" s="177" t="s">
        <v>3571</v>
      </c>
      <c r="IG87" s="177" t="s">
        <v>21</v>
      </c>
      <c r="IH87" s="177">
        <v>2</v>
      </c>
      <c r="II87" s="177" t="s">
        <v>14</v>
      </c>
      <c r="IJ87" s="177" t="s">
        <v>14</v>
      </c>
      <c r="IK87" s="174">
        <v>44346</v>
      </c>
      <c r="IL87" s="184" t="s">
        <v>3670</v>
      </c>
      <c r="IM87" s="184">
        <v>2</v>
      </c>
      <c r="IN87" s="184" t="s">
        <v>3571</v>
      </c>
      <c r="IO87" s="184" t="s">
        <v>21</v>
      </c>
      <c r="IP87" s="184">
        <v>2</v>
      </c>
      <c r="IQ87" s="184" t="s">
        <v>14</v>
      </c>
      <c r="IR87" s="184" t="s">
        <v>14</v>
      </c>
      <c r="IS87" s="185">
        <v>44346</v>
      </c>
    </row>
    <row r="88" spans="1:253" s="179" customFormat="1" ht="12.75" customHeight="1" x14ac:dyDescent="0.25">
      <c r="A88" s="179" t="s">
        <v>230</v>
      </c>
      <c r="B88" s="179" t="s">
        <v>7463</v>
      </c>
      <c r="C88" s="179" t="s">
        <v>231</v>
      </c>
      <c r="D88" s="179" t="s">
        <v>232</v>
      </c>
      <c r="E88" s="179" t="s">
        <v>7128</v>
      </c>
      <c r="F88" s="179" t="s">
        <v>3142</v>
      </c>
      <c r="G88" s="180">
        <v>5200000</v>
      </c>
      <c r="H88" s="181" t="s">
        <v>3139</v>
      </c>
      <c r="I88" s="181" t="s">
        <v>41</v>
      </c>
      <c r="J88" s="181">
        <v>1</v>
      </c>
      <c r="K88" s="181" t="s">
        <v>3141</v>
      </c>
      <c r="L88" s="181" t="s">
        <v>3140</v>
      </c>
      <c r="M88" s="182">
        <v>44254</v>
      </c>
      <c r="N88" s="183" t="s">
        <v>3146</v>
      </c>
      <c r="O88" s="181">
        <v>6020</v>
      </c>
      <c r="P88" s="181" t="s">
        <v>3143</v>
      </c>
      <c r="Q88" s="181" t="s">
        <v>59</v>
      </c>
      <c r="R88" s="181">
        <v>3</v>
      </c>
      <c r="S88" s="181" t="s">
        <v>3145</v>
      </c>
      <c r="T88" s="181" t="s">
        <v>3144</v>
      </c>
      <c r="U88" s="182">
        <v>44254</v>
      </c>
      <c r="V88" s="183" t="s">
        <v>3148</v>
      </c>
      <c r="W88" s="181">
        <v>5200000</v>
      </c>
      <c r="X88" s="181" t="s">
        <v>3139</v>
      </c>
      <c r="Y88" s="181" t="s">
        <v>41</v>
      </c>
      <c r="Z88" s="181">
        <v>1</v>
      </c>
      <c r="AA88" s="181" t="s">
        <v>3147</v>
      </c>
      <c r="AB88" s="181" t="s">
        <v>3140</v>
      </c>
      <c r="AC88" s="182">
        <v>44254</v>
      </c>
      <c r="AD88" s="183" t="s">
        <v>3150</v>
      </c>
      <c r="AE88" s="181">
        <v>5200000</v>
      </c>
      <c r="AF88" s="181" t="s">
        <v>3139</v>
      </c>
      <c r="AG88" s="181" t="s">
        <v>41</v>
      </c>
      <c r="AH88" s="181">
        <v>1</v>
      </c>
      <c r="AI88" s="181" t="s">
        <v>3149</v>
      </c>
      <c r="AJ88" s="181" t="s">
        <v>3140</v>
      </c>
      <c r="AK88" s="182">
        <v>44254</v>
      </c>
      <c r="AL88" s="183" t="s">
        <v>6111</v>
      </c>
      <c r="AM88" s="181">
        <v>6447000</v>
      </c>
      <c r="AN88" s="181" t="s">
        <v>6108</v>
      </c>
      <c r="AO88" s="181" t="s">
        <v>59</v>
      </c>
      <c r="AP88" s="181">
        <v>3</v>
      </c>
      <c r="AQ88" s="181" t="s">
        <v>6110</v>
      </c>
      <c r="AR88" s="181" t="s">
        <v>6109</v>
      </c>
      <c r="AS88" s="182">
        <v>44454</v>
      </c>
      <c r="AT88" s="184" t="s">
        <v>6115</v>
      </c>
      <c r="AU88" s="181">
        <v>14437</v>
      </c>
      <c r="AV88" s="181" t="s">
        <v>6112</v>
      </c>
      <c r="AW88" s="181" t="s">
        <v>21</v>
      </c>
      <c r="AX88" s="181">
        <v>2</v>
      </c>
      <c r="AY88" s="181" t="s">
        <v>6114</v>
      </c>
      <c r="AZ88" s="181" t="s">
        <v>6113</v>
      </c>
      <c r="BA88" s="182">
        <v>44454</v>
      </c>
      <c r="BB88" s="183" t="s">
        <v>243</v>
      </c>
      <c r="BC88" s="181" t="s">
        <v>14</v>
      </c>
      <c r="BD88" s="181">
        <v>0</v>
      </c>
      <c r="BE88" s="181" t="s">
        <v>14</v>
      </c>
      <c r="BF88" s="181" t="s">
        <v>14</v>
      </c>
      <c r="BG88" s="181" t="s">
        <v>242</v>
      </c>
      <c r="BH88" s="181">
        <v>0</v>
      </c>
      <c r="BI88" s="182">
        <v>43503</v>
      </c>
      <c r="BJ88" s="184" t="s">
        <v>6117</v>
      </c>
      <c r="BK88" s="184">
        <v>319</v>
      </c>
      <c r="BL88" s="184" t="s">
        <v>6112</v>
      </c>
      <c r="BM88" s="184" t="s">
        <v>21</v>
      </c>
      <c r="BN88" s="184">
        <v>2</v>
      </c>
      <c r="BO88" s="184" t="s">
        <v>6116</v>
      </c>
      <c r="BP88" s="181" t="s">
        <v>6113</v>
      </c>
      <c r="BQ88" s="185">
        <v>44454</v>
      </c>
      <c r="BR88" s="183" t="s">
        <v>236</v>
      </c>
      <c r="BS88" s="184">
        <v>160000</v>
      </c>
      <c r="BT88" s="184" t="s">
        <v>233</v>
      </c>
      <c r="BU88" s="184" t="s">
        <v>21</v>
      </c>
      <c r="BV88" s="184">
        <v>2</v>
      </c>
      <c r="BW88" s="184" t="s">
        <v>235</v>
      </c>
      <c r="BX88" s="184" t="s">
        <v>234</v>
      </c>
      <c r="BY88" s="182">
        <v>43503</v>
      </c>
      <c r="BZ88" s="184" t="s">
        <v>239</v>
      </c>
      <c r="CA88" s="184">
        <v>11422</v>
      </c>
      <c r="CB88" s="184" t="s">
        <v>233</v>
      </c>
      <c r="CC88" s="184" t="s">
        <v>21</v>
      </c>
      <c r="CD88" s="184">
        <v>2</v>
      </c>
      <c r="CE88" s="184" t="s">
        <v>238</v>
      </c>
      <c r="CF88" s="184" t="s">
        <v>237</v>
      </c>
      <c r="CG88" s="185">
        <v>43503</v>
      </c>
      <c r="CH88" s="183" t="s">
        <v>7877</v>
      </c>
      <c r="CI88" s="184" t="e">
        <v>#N/A</v>
      </c>
      <c r="CJ88" s="184" t="e">
        <v>#N/A</v>
      </c>
      <c r="CK88" s="184" t="e">
        <v>#N/A</v>
      </c>
      <c r="CL88" s="184" t="e">
        <v>#N/A</v>
      </c>
      <c r="CM88" s="184" t="e">
        <v>#N/A</v>
      </c>
      <c r="CN88" s="184" t="e">
        <v>#N/A</v>
      </c>
      <c r="CO88" s="186" t="e">
        <v>#N/A</v>
      </c>
      <c r="CP88" s="184" t="s">
        <v>1596</v>
      </c>
      <c r="CQ88" s="184" t="s">
        <v>14</v>
      </c>
      <c r="CR88" s="184" t="s">
        <v>1593</v>
      </c>
      <c r="CS88" s="184" t="s">
        <v>14</v>
      </c>
      <c r="CT88" s="184" t="s">
        <v>14</v>
      </c>
      <c r="CU88" s="184" t="s">
        <v>1595</v>
      </c>
      <c r="CV88" s="184" t="s">
        <v>1594</v>
      </c>
      <c r="CW88" s="182">
        <v>43816</v>
      </c>
      <c r="CX88" s="184" t="s">
        <v>5103</v>
      </c>
      <c r="CY88" s="181">
        <v>3800000</v>
      </c>
      <c r="CZ88" s="181" t="s">
        <v>5100</v>
      </c>
      <c r="DA88" s="181" t="s">
        <v>59</v>
      </c>
      <c r="DB88" s="181">
        <v>3</v>
      </c>
      <c r="DC88" s="181" t="s">
        <v>5102</v>
      </c>
      <c r="DD88" s="181" t="s">
        <v>5101</v>
      </c>
      <c r="DE88" s="187">
        <v>44377</v>
      </c>
      <c r="DF88" s="183" t="s">
        <v>5104</v>
      </c>
      <c r="DG88" s="181">
        <v>0</v>
      </c>
      <c r="DH88" s="184" t="s">
        <v>5100</v>
      </c>
      <c r="DI88" s="184" t="s">
        <v>59</v>
      </c>
      <c r="DJ88" s="184">
        <v>3</v>
      </c>
      <c r="DK88" s="184" t="s">
        <v>5102</v>
      </c>
      <c r="DL88" s="184" t="s">
        <v>5101</v>
      </c>
      <c r="DM88" s="182">
        <v>44377</v>
      </c>
      <c r="DN88" s="184" t="s">
        <v>5105</v>
      </c>
      <c r="DO88" s="181">
        <v>1400000</v>
      </c>
      <c r="DP88" s="184" t="s">
        <v>5100</v>
      </c>
      <c r="DQ88" s="184" t="s">
        <v>59</v>
      </c>
      <c r="DR88" s="184">
        <v>3</v>
      </c>
      <c r="DS88" s="184" t="s">
        <v>5102</v>
      </c>
      <c r="DT88" s="184" t="s">
        <v>5101</v>
      </c>
      <c r="DU88" s="185">
        <v>44377</v>
      </c>
      <c r="DV88" s="183" t="s">
        <v>5106</v>
      </c>
      <c r="DW88" s="181">
        <v>957000</v>
      </c>
      <c r="DX88" s="184" t="s">
        <v>5100</v>
      </c>
      <c r="DY88" s="184" t="s">
        <v>59</v>
      </c>
      <c r="DZ88" s="184">
        <v>3</v>
      </c>
      <c r="EA88" s="184" t="s">
        <v>5102</v>
      </c>
      <c r="EB88" s="184" t="s">
        <v>5101</v>
      </c>
      <c r="EC88" s="182">
        <v>44377</v>
      </c>
      <c r="ED88" s="184" t="s">
        <v>5107</v>
      </c>
      <c r="EE88" s="181">
        <v>1435000</v>
      </c>
      <c r="EF88" s="184" t="s">
        <v>5100</v>
      </c>
      <c r="EG88" s="184" t="s">
        <v>59</v>
      </c>
      <c r="EH88" s="184">
        <v>3</v>
      </c>
      <c r="EI88" s="184" t="s">
        <v>5102</v>
      </c>
      <c r="EJ88" s="184" t="s">
        <v>5101</v>
      </c>
      <c r="EK88" s="185">
        <v>44377</v>
      </c>
      <c r="EL88" s="183" t="s">
        <v>5108</v>
      </c>
      <c r="EM88" s="181">
        <v>1408000</v>
      </c>
      <c r="EN88" s="184" t="s">
        <v>5100</v>
      </c>
      <c r="EO88" s="184" t="s">
        <v>59</v>
      </c>
      <c r="EP88" s="184">
        <v>3</v>
      </c>
      <c r="EQ88" s="184" t="s">
        <v>5102</v>
      </c>
      <c r="ER88" s="184" t="s">
        <v>5101</v>
      </c>
      <c r="ES88" s="182">
        <v>44377</v>
      </c>
      <c r="ET88" s="184" t="s">
        <v>6118</v>
      </c>
      <c r="EU88" s="184">
        <v>319</v>
      </c>
      <c r="EV88" s="184" t="s">
        <v>6112</v>
      </c>
      <c r="EW88" s="184" t="s">
        <v>21</v>
      </c>
      <c r="EX88" s="184">
        <v>2</v>
      </c>
      <c r="EY88" s="184" t="s">
        <v>6116</v>
      </c>
      <c r="EZ88" s="184" t="s">
        <v>6113</v>
      </c>
      <c r="FA88" s="185">
        <v>44454</v>
      </c>
      <c r="FB88" s="183" t="s">
        <v>241</v>
      </c>
      <c r="FC88" s="184">
        <v>4</v>
      </c>
      <c r="FD88" s="184">
        <v>0</v>
      </c>
      <c r="FE88" s="184" t="s">
        <v>21</v>
      </c>
      <c r="FF88" s="184">
        <v>2</v>
      </c>
      <c r="FG88" s="184" t="s">
        <v>240</v>
      </c>
      <c r="FH88" s="184">
        <v>0</v>
      </c>
      <c r="FI88" s="182">
        <v>43503</v>
      </c>
      <c r="FJ88" s="183" t="s">
        <v>244</v>
      </c>
      <c r="FK88" s="184" t="s">
        <v>14</v>
      </c>
      <c r="FL88" s="184">
        <v>0</v>
      </c>
      <c r="FM88" s="184" t="s">
        <v>14</v>
      </c>
      <c r="FN88" s="184" t="s">
        <v>14</v>
      </c>
      <c r="FO88" s="184">
        <v>0</v>
      </c>
      <c r="FP88" s="181">
        <v>0</v>
      </c>
      <c r="FQ88" s="182">
        <v>43503</v>
      </c>
      <c r="FR88" s="183" t="s">
        <v>1113</v>
      </c>
      <c r="FS88" s="184">
        <v>4950000</v>
      </c>
      <c r="FT88" s="184" t="s">
        <v>1110</v>
      </c>
      <c r="FU88" s="184" t="s">
        <v>21</v>
      </c>
      <c r="FV88" s="184">
        <v>2</v>
      </c>
      <c r="FW88" s="184" t="s">
        <v>1112</v>
      </c>
      <c r="FX88" s="184" t="s">
        <v>1111</v>
      </c>
      <c r="FY88" s="182">
        <v>43585</v>
      </c>
      <c r="FZ88" s="184" t="s">
        <v>3824</v>
      </c>
      <c r="GA88" s="184">
        <v>2</v>
      </c>
      <c r="GB88" s="184" t="s">
        <v>3571</v>
      </c>
      <c r="GC88" s="184" t="s">
        <v>21</v>
      </c>
      <c r="GD88" s="184">
        <v>2</v>
      </c>
      <c r="GE88" s="184" t="s">
        <v>14</v>
      </c>
      <c r="GF88" s="184" t="s">
        <v>14</v>
      </c>
      <c r="GG88" s="185">
        <v>44349</v>
      </c>
      <c r="GH88" s="183" t="s">
        <v>3830</v>
      </c>
      <c r="GI88" s="184">
        <v>3</v>
      </c>
      <c r="GJ88" s="184" t="s">
        <v>3571</v>
      </c>
      <c r="GK88" s="184" t="s">
        <v>21</v>
      </c>
      <c r="GL88" s="184">
        <v>2</v>
      </c>
      <c r="GM88" s="184" t="s">
        <v>14</v>
      </c>
      <c r="GN88" s="184" t="s">
        <v>14</v>
      </c>
      <c r="GO88" s="182">
        <v>44349</v>
      </c>
      <c r="GP88" s="184" t="s">
        <v>3825</v>
      </c>
      <c r="GQ88" s="184">
        <v>3</v>
      </c>
      <c r="GR88" s="184" t="s">
        <v>3571</v>
      </c>
      <c r="GS88" s="184" t="s">
        <v>21</v>
      </c>
      <c r="GT88" s="184">
        <v>2</v>
      </c>
      <c r="GU88" s="184" t="s">
        <v>14</v>
      </c>
      <c r="GV88" s="184" t="s">
        <v>14</v>
      </c>
      <c r="GW88" s="185">
        <v>44349</v>
      </c>
      <c r="GX88" s="183" t="s">
        <v>3831</v>
      </c>
      <c r="GY88" s="184">
        <v>0</v>
      </c>
      <c r="GZ88" s="184" t="s">
        <v>3571</v>
      </c>
      <c r="HA88" s="184" t="s">
        <v>21</v>
      </c>
      <c r="HB88" s="184">
        <v>2</v>
      </c>
      <c r="HC88" s="184" t="s">
        <v>14</v>
      </c>
      <c r="HD88" s="184" t="s">
        <v>14</v>
      </c>
      <c r="HE88" s="182">
        <v>44349</v>
      </c>
      <c r="HF88" s="184" t="s">
        <v>3823</v>
      </c>
      <c r="HG88" s="184">
        <v>3</v>
      </c>
      <c r="HH88" s="184" t="s">
        <v>3571</v>
      </c>
      <c r="HI88" s="184" t="s">
        <v>21</v>
      </c>
      <c r="HJ88" s="184">
        <v>2</v>
      </c>
      <c r="HK88" s="184" t="s">
        <v>14</v>
      </c>
      <c r="HL88" s="184" t="s">
        <v>14</v>
      </c>
      <c r="HM88" s="185">
        <v>44349</v>
      </c>
      <c r="HN88" s="183" t="s">
        <v>3829</v>
      </c>
      <c r="HO88" s="184">
        <v>3</v>
      </c>
      <c r="HP88" s="184" t="s">
        <v>3571</v>
      </c>
      <c r="HQ88" s="184" t="s">
        <v>21</v>
      </c>
      <c r="HR88" s="184">
        <v>2</v>
      </c>
      <c r="HS88" s="184" t="s">
        <v>14</v>
      </c>
      <c r="HT88" s="184" t="s">
        <v>14</v>
      </c>
      <c r="HU88" s="182">
        <v>44349</v>
      </c>
      <c r="HV88" s="184" t="s">
        <v>3826</v>
      </c>
      <c r="HW88" s="184">
        <v>2</v>
      </c>
      <c r="HX88" s="184" t="s">
        <v>3571</v>
      </c>
      <c r="HY88" s="184" t="s">
        <v>21</v>
      </c>
      <c r="HZ88" s="184">
        <v>2</v>
      </c>
      <c r="IA88" s="184" t="s">
        <v>14</v>
      </c>
      <c r="IB88" s="184" t="s">
        <v>14</v>
      </c>
      <c r="IC88" s="185">
        <v>44349</v>
      </c>
      <c r="ID88" s="183" t="s">
        <v>3828</v>
      </c>
      <c r="IE88" s="184">
        <v>2</v>
      </c>
      <c r="IF88" s="184" t="s">
        <v>3571</v>
      </c>
      <c r="IG88" s="184" t="s">
        <v>21</v>
      </c>
      <c r="IH88" s="184">
        <v>2</v>
      </c>
      <c r="II88" s="184" t="s">
        <v>14</v>
      </c>
      <c r="IJ88" s="184" t="s">
        <v>14</v>
      </c>
      <c r="IK88" s="182">
        <v>44349</v>
      </c>
      <c r="IL88" s="184" t="s">
        <v>3827</v>
      </c>
      <c r="IM88" s="184">
        <v>3</v>
      </c>
      <c r="IN88" s="184" t="s">
        <v>3571</v>
      </c>
      <c r="IO88" s="184" t="s">
        <v>21</v>
      </c>
      <c r="IP88" s="184">
        <v>2</v>
      </c>
      <c r="IQ88" s="184" t="s">
        <v>14</v>
      </c>
      <c r="IR88" s="184" t="s">
        <v>14</v>
      </c>
      <c r="IS88" s="185">
        <v>44349</v>
      </c>
    </row>
    <row r="89" spans="1:253" s="179" customFormat="1" ht="12.75" customHeight="1" x14ac:dyDescent="0.25">
      <c r="A89" s="179" t="s">
        <v>949</v>
      </c>
      <c r="B89" s="179" t="s">
        <v>7618</v>
      </c>
      <c r="C89" s="179" t="s">
        <v>950</v>
      </c>
      <c r="D89" s="179" t="s">
        <v>951</v>
      </c>
      <c r="E89" s="179" t="s">
        <v>7616</v>
      </c>
      <c r="F89" s="179" t="s">
        <v>3423</v>
      </c>
      <c r="G89" s="172">
        <v>267437000</v>
      </c>
      <c r="H89" s="173" t="s">
        <v>2485</v>
      </c>
      <c r="I89" s="173" t="s">
        <v>41</v>
      </c>
      <c r="J89" s="173">
        <v>1</v>
      </c>
      <c r="K89" s="173" t="s">
        <v>3422</v>
      </c>
      <c r="L89" s="173" t="s">
        <v>2485</v>
      </c>
      <c r="M89" s="174">
        <v>44281</v>
      </c>
      <c r="N89" s="183" t="s">
        <v>1922</v>
      </c>
      <c r="O89" s="175">
        <v>369002</v>
      </c>
      <c r="P89" s="175" t="s">
        <v>1919</v>
      </c>
      <c r="Q89" s="175" t="s">
        <v>21</v>
      </c>
      <c r="R89" s="175">
        <v>2</v>
      </c>
      <c r="S89" s="175" t="s">
        <v>1921</v>
      </c>
      <c r="T89" s="175" t="s">
        <v>1920</v>
      </c>
      <c r="U89" s="176">
        <v>43979</v>
      </c>
      <c r="V89" s="183" t="s">
        <v>3425</v>
      </c>
      <c r="W89" s="173">
        <v>19217000</v>
      </c>
      <c r="X89" s="173" t="s">
        <v>2485</v>
      </c>
      <c r="Y89" s="173" t="s">
        <v>41</v>
      </c>
      <c r="Z89" s="173">
        <v>1</v>
      </c>
      <c r="AA89" s="173" t="s">
        <v>3424</v>
      </c>
      <c r="AB89" s="173" t="s">
        <v>2485</v>
      </c>
      <c r="AC89" s="174">
        <v>44281</v>
      </c>
      <c r="AD89" s="183" t="s">
        <v>3427</v>
      </c>
      <c r="AE89" s="181">
        <v>13183000</v>
      </c>
      <c r="AF89" s="181" t="s">
        <v>2485</v>
      </c>
      <c r="AG89" s="181" t="s">
        <v>21</v>
      </c>
      <c r="AH89" s="181">
        <v>2</v>
      </c>
      <c r="AI89" s="181" t="s">
        <v>3426</v>
      </c>
      <c r="AJ89" s="181" t="s">
        <v>2485</v>
      </c>
      <c r="AK89" s="182">
        <v>44281</v>
      </c>
      <c r="AL89" s="183" t="s">
        <v>3429</v>
      </c>
      <c r="AM89" s="173">
        <v>5158000</v>
      </c>
      <c r="AN89" s="173" t="s">
        <v>2485</v>
      </c>
      <c r="AO89" s="173" t="s">
        <v>21</v>
      </c>
      <c r="AP89" s="173">
        <v>2</v>
      </c>
      <c r="AQ89" s="173" t="s">
        <v>3428</v>
      </c>
      <c r="AR89" s="173" t="s">
        <v>2485</v>
      </c>
      <c r="AS89" s="174">
        <v>44281</v>
      </c>
      <c r="AT89" s="184" t="s">
        <v>1399</v>
      </c>
      <c r="AU89" s="181" t="s">
        <v>14</v>
      </c>
      <c r="AV89" s="181">
        <v>0</v>
      </c>
      <c r="AW89" s="181" t="s">
        <v>14</v>
      </c>
      <c r="AX89" s="181" t="s">
        <v>14</v>
      </c>
      <c r="AY89" s="181">
        <v>0</v>
      </c>
      <c r="AZ89" s="181">
        <v>0</v>
      </c>
      <c r="BA89" s="182">
        <v>43769</v>
      </c>
      <c r="BB89" s="183" t="s">
        <v>1398</v>
      </c>
      <c r="BC89" s="173" t="s">
        <v>14</v>
      </c>
      <c r="BD89" s="173">
        <v>0</v>
      </c>
      <c r="BE89" s="173" t="s">
        <v>14</v>
      </c>
      <c r="BF89" s="173" t="s">
        <v>14</v>
      </c>
      <c r="BG89" s="173">
        <v>0</v>
      </c>
      <c r="BH89" s="173">
        <v>0</v>
      </c>
      <c r="BI89" s="174">
        <v>43769</v>
      </c>
      <c r="BJ89" s="184" t="s">
        <v>3431</v>
      </c>
      <c r="BK89" s="184">
        <v>1833</v>
      </c>
      <c r="BL89" s="184" t="s">
        <v>2485</v>
      </c>
      <c r="BM89" s="184" t="s">
        <v>21</v>
      </c>
      <c r="BN89" s="184">
        <v>2</v>
      </c>
      <c r="BO89" s="184" t="s">
        <v>3430</v>
      </c>
      <c r="BP89" s="181" t="s">
        <v>2485</v>
      </c>
      <c r="BQ89" s="185">
        <v>44281</v>
      </c>
      <c r="BR89" s="183" t="s">
        <v>952</v>
      </c>
      <c r="BS89" s="177">
        <v>0</v>
      </c>
      <c r="BT89" s="177">
        <v>0</v>
      </c>
      <c r="BU89" s="177" t="s">
        <v>21</v>
      </c>
      <c r="BV89" s="177">
        <v>2</v>
      </c>
      <c r="BW89" s="177">
        <v>0</v>
      </c>
      <c r="BX89" s="177">
        <v>0</v>
      </c>
      <c r="BY89" s="174">
        <v>43545</v>
      </c>
      <c r="BZ89" s="184" t="s">
        <v>955</v>
      </c>
      <c r="CA89" s="184">
        <v>4300</v>
      </c>
      <c r="CB89" s="184" t="s">
        <v>953</v>
      </c>
      <c r="CC89" s="184" t="s">
        <v>21</v>
      </c>
      <c r="CD89" s="184">
        <v>2</v>
      </c>
      <c r="CE89" s="184" t="s">
        <v>954</v>
      </c>
      <c r="CF89" s="184">
        <v>0</v>
      </c>
      <c r="CG89" s="185">
        <v>43545</v>
      </c>
      <c r="CH89" s="183" t="s">
        <v>7878</v>
      </c>
      <c r="CI89" s="184" t="e">
        <v>#N/A</v>
      </c>
      <c r="CJ89" s="184" t="e">
        <v>#N/A</v>
      </c>
      <c r="CK89" s="184" t="e">
        <v>#N/A</v>
      </c>
      <c r="CL89" s="184" t="e">
        <v>#N/A</v>
      </c>
      <c r="CM89" s="184" t="e">
        <v>#N/A</v>
      </c>
      <c r="CN89" s="184" t="e">
        <v>#N/A</v>
      </c>
      <c r="CO89" s="186" t="e">
        <v>#N/A</v>
      </c>
      <c r="CP89" s="184" t="s">
        <v>958</v>
      </c>
      <c r="CQ89" s="177">
        <v>5200000</v>
      </c>
      <c r="CR89" s="177" t="s">
        <v>956</v>
      </c>
      <c r="CS89" s="177" t="s">
        <v>21</v>
      </c>
      <c r="CT89" s="177">
        <v>2</v>
      </c>
      <c r="CU89" s="177" t="s">
        <v>957</v>
      </c>
      <c r="CV89" s="177">
        <v>0</v>
      </c>
      <c r="CW89" s="174">
        <v>43545</v>
      </c>
      <c r="CX89" s="184" t="s">
        <v>3435</v>
      </c>
      <c r="CY89" s="181">
        <v>8959000</v>
      </c>
      <c r="CZ89" s="181" t="s">
        <v>2485</v>
      </c>
      <c r="DA89" s="181" t="s">
        <v>21</v>
      </c>
      <c r="DB89" s="181">
        <v>2</v>
      </c>
      <c r="DC89" s="181" t="s">
        <v>3434</v>
      </c>
      <c r="DD89" s="181" t="s">
        <v>2485</v>
      </c>
      <c r="DE89" s="187">
        <v>44281</v>
      </c>
      <c r="DF89" s="183" t="s">
        <v>3436</v>
      </c>
      <c r="DG89" s="173">
        <v>6035000</v>
      </c>
      <c r="DH89" s="177" t="s">
        <v>2485</v>
      </c>
      <c r="DI89" s="177" t="s">
        <v>21</v>
      </c>
      <c r="DJ89" s="177">
        <v>2</v>
      </c>
      <c r="DK89" s="177" t="s">
        <v>3434</v>
      </c>
      <c r="DL89" s="177" t="s">
        <v>2485</v>
      </c>
      <c r="DM89" s="174">
        <v>44281</v>
      </c>
      <c r="DN89" s="184" t="s">
        <v>3437</v>
      </c>
      <c r="DO89" s="181">
        <v>4223000</v>
      </c>
      <c r="DP89" s="184" t="s">
        <v>2485</v>
      </c>
      <c r="DQ89" s="184" t="s">
        <v>21</v>
      </c>
      <c r="DR89" s="184">
        <v>2</v>
      </c>
      <c r="DS89" s="184" t="s">
        <v>3434</v>
      </c>
      <c r="DT89" s="184" t="s">
        <v>2485</v>
      </c>
      <c r="DU89" s="185">
        <v>44281</v>
      </c>
      <c r="DV89" s="183" t="s">
        <v>3438</v>
      </c>
      <c r="DW89" s="173">
        <v>4636000</v>
      </c>
      <c r="DX89" s="177" t="s">
        <v>2485</v>
      </c>
      <c r="DY89" s="177" t="s">
        <v>21</v>
      </c>
      <c r="DZ89" s="177">
        <v>2</v>
      </c>
      <c r="EA89" s="177" t="s">
        <v>3434</v>
      </c>
      <c r="EB89" s="177" t="s">
        <v>2485</v>
      </c>
      <c r="EC89" s="174">
        <v>44281</v>
      </c>
      <c r="ED89" s="184" t="s">
        <v>3439</v>
      </c>
      <c r="EE89" s="181">
        <v>4201000</v>
      </c>
      <c r="EF89" s="184" t="s">
        <v>2485</v>
      </c>
      <c r="EG89" s="184" t="s">
        <v>21</v>
      </c>
      <c r="EH89" s="184">
        <v>2</v>
      </c>
      <c r="EI89" s="184" t="s">
        <v>3434</v>
      </c>
      <c r="EJ89" s="184" t="s">
        <v>2485</v>
      </c>
      <c r="EK89" s="185">
        <v>44281</v>
      </c>
      <c r="EL89" s="183" t="s">
        <v>3440</v>
      </c>
      <c r="EM89" s="173">
        <v>122000</v>
      </c>
      <c r="EN89" s="177" t="s">
        <v>2485</v>
      </c>
      <c r="EO89" s="177" t="s">
        <v>21</v>
      </c>
      <c r="EP89" s="177">
        <v>2</v>
      </c>
      <c r="EQ89" s="177" t="s">
        <v>3434</v>
      </c>
      <c r="ER89" s="177" t="s">
        <v>2485</v>
      </c>
      <c r="ES89" s="174">
        <v>44281</v>
      </c>
      <c r="ET89" s="184" t="s">
        <v>3433</v>
      </c>
      <c r="EU89" s="184">
        <v>4189</v>
      </c>
      <c r="EV89" s="184" t="s">
        <v>2485</v>
      </c>
      <c r="EW89" s="184" t="s">
        <v>21</v>
      </c>
      <c r="EX89" s="184">
        <v>2</v>
      </c>
      <c r="EY89" s="184" t="s">
        <v>3432</v>
      </c>
      <c r="EZ89" s="184" t="s">
        <v>2485</v>
      </c>
      <c r="FA89" s="185">
        <v>44281</v>
      </c>
      <c r="FB89" s="183" t="s">
        <v>1134</v>
      </c>
      <c r="FC89" s="177">
        <v>5</v>
      </c>
      <c r="FD89" s="177" t="s">
        <v>14</v>
      </c>
      <c r="FE89" s="177" t="s">
        <v>21</v>
      </c>
      <c r="FF89" s="177">
        <v>2</v>
      </c>
      <c r="FG89" s="177" t="s">
        <v>14</v>
      </c>
      <c r="FH89" s="177" t="s">
        <v>14</v>
      </c>
      <c r="FI89" s="174">
        <v>43586</v>
      </c>
      <c r="FJ89" s="183" t="s">
        <v>1136</v>
      </c>
      <c r="FK89" s="184" t="s">
        <v>14</v>
      </c>
      <c r="FL89" s="184" t="s">
        <v>1135</v>
      </c>
      <c r="FM89" s="184" t="s">
        <v>21</v>
      </c>
      <c r="FN89" s="184">
        <v>2</v>
      </c>
      <c r="FO89" s="184" t="s">
        <v>14</v>
      </c>
      <c r="FP89" s="181" t="s">
        <v>14</v>
      </c>
      <c r="FQ89" s="182">
        <v>43586</v>
      </c>
      <c r="FR89" s="183" t="s">
        <v>1139</v>
      </c>
      <c r="FS89" s="177">
        <v>800000</v>
      </c>
      <c r="FT89" s="177" t="s">
        <v>1135</v>
      </c>
      <c r="FU89" s="177" t="s">
        <v>21</v>
      </c>
      <c r="FV89" s="177">
        <v>2</v>
      </c>
      <c r="FW89" s="177" t="s">
        <v>1138</v>
      </c>
      <c r="FX89" s="177" t="s">
        <v>1137</v>
      </c>
      <c r="FY89" s="174">
        <v>43586</v>
      </c>
      <c r="FZ89" s="184" t="s">
        <v>4557</v>
      </c>
      <c r="GA89" s="184">
        <v>1</v>
      </c>
      <c r="GB89" s="184" t="s">
        <v>3571</v>
      </c>
      <c r="GC89" s="184" t="s">
        <v>21</v>
      </c>
      <c r="GD89" s="184">
        <v>2</v>
      </c>
      <c r="GE89" s="184" t="s">
        <v>14</v>
      </c>
      <c r="GF89" s="184" t="s">
        <v>14</v>
      </c>
      <c r="GG89" s="185">
        <v>44358</v>
      </c>
      <c r="GH89" s="183" t="s">
        <v>4563</v>
      </c>
      <c r="GI89" s="177">
        <v>3</v>
      </c>
      <c r="GJ89" s="177" t="s">
        <v>3571</v>
      </c>
      <c r="GK89" s="177" t="s">
        <v>21</v>
      </c>
      <c r="GL89" s="177">
        <v>2</v>
      </c>
      <c r="GM89" s="177" t="s">
        <v>14</v>
      </c>
      <c r="GN89" s="177" t="s">
        <v>14</v>
      </c>
      <c r="GO89" s="174">
        <v>44358</v>
      </c>
      <c r="GP89" s="184" t="s">
        <v>4558</v>
      </c>
      <c r="GQ89" s="184">
        <v>3</v>
      </c>
      <c r="GR89" s="184" t="s">
        <v>3571</v>
      </c>
      <c r="GS89" s="184" t="s">
        <v>21</v>
      </c>
      <c r="GT89" s="184">
        <v>2</v>
      </c>
      <c r="GU89" s="184" t="s">
        <v>14</v>
      </c>
      <c r="GV89" s="184" t="s">
        <v>14</v>
      </c>
      <c r="GW89" s="185">
        <v>44358</v>
      </c>
      <c r="GX89" s="183" t="s">
        <v>4564</v>
      </c>
      <c r="GY89" s="177">
        <v>1</v>
      </c>
      <c r="GZ89" s="177" t="s">
        <v>3571</v>
      </c>
      <c r="HA89" s="177" t="s">
        <v>21</v>
      </c>
      <c r="HB89" s="177">
        <v>2</v>
      </c>
      <c r="HC89" s="177" t="s">
        <v>14</v>
      </c>
      <c r="HD89" s="177" t="s">
        <v>14</v>
      </c>
      <c r="HE89" s="174">
        <v>44358</v>
      </c>
      <c r="HF89" s="184" t="s">
        <v>4556</v>
      </c>
      <c r="HG89" s="184">
        <v>2</v>
      </c>
      <c r="HH89" s="184" t="s">
        <v>3571</v>
      </c>
      <c r="HI89" s="184" t="s">
        <v>21</v>
      </c>
      <c r="HJ89" s="184">
        <v>2</v>
      </c>
      <c r="HK89" s="184" t="s">
        <v>14</v>
      </c>
      <c r="HL89" s="184" t="s">
        <v>14</v>
      </c>
      <c r="HM89" s="185">
        <v>44358</v>
      </c>
      <c r="HN89" s="183" t="s">
        <v>4562</v>
      </c>
      <c r="HO89" s="177">
        <v>3</v>
      </c>
      <c r="HP89" s="177" t="s">
        <v>3571</v>
      </c>
      <c r="HQ89" s="177" t="s">
        <v>21</v>
      </c>
      <c r="HR89" s="177">
        <v>2</v>
      </c>
      <c r="HS89" s="177" t="s">
        <v>14</v>
      </c>
      <c r="HT89" s="177" t="s">
        <v>14</v>
      </c>
      <c r="HU89" s="174">
        <v>44358</v>
      </c>
      <c r="HV89" s="184" t="s">
        <v>4559</v>
      </c>
      <c r="HW89" s="184">
        <v>3</v>
      </c>
      <c r="HX89" s="184" t="s">
        <v>3571</v>
      </c>
      <c r="HY89" s="184" t="s">
        <v>21</v>
      </c>
      <c r="HZ89" s="184">
        <v>2</v>
      </c>
      <c r="IA89" s="184" t="s">
        <v>14</v>
      </c>
      <c r="IB89" s="184" t="s">
        <v>14</v>
      </c>
      <c r="IC89" s="185">
        <v>44358</v>
      </c>
      <c r="ID89" s="183" t="s">
        <v>4561</v>
      </c>
      <c r="IE89" s="177">
        <v>2</v>
      </c>
      <c r="IF89" s="177" t="s">
        <v>3571</v>
      </c>
      <c r="IG89" s="177" t="s">
        <v>21</v>
      </c>
      <c r="IH89" s="177">
        <v>2</v>
      </c>
      <c r="II89" s="177" t="s">
        <v>14</v>
      </c>
      <c r="IJ89" s="177" t="s">
        <v>14</v>
      </c>
      <c r="IK89" s="174">
        <v>44358</v>
      </c>
      <c r="IL89" s="184" t="s">
        <v>4560</v>
      </c>
      <c r="IM89" s="184">
        <v>3</v>
      </c>
      <c r="IN89" s="184" t="s">
        <v>3571</v>
      </c>
      <c r="IO89" s="184" t="s">
        <v>21</v>
      </c>
      <c r="IP89" s="184">
        <v>2</v>
      </c>
      <c r="IQ89" s="184" t="s">
        <v>14</v>
      </c>
      <c r="IR89" s="184" t="s">
        <v>14</v>
      </c>
      <c r="IS89" s="185">
        <v>44358</v>
      </c>
    </row>
    <row r="90" spans="1:253" s="179" customFormat="1" ht="12.75" customHeight="1" x14ac:dyDescent="0.25">
      <c r="A90" s="179" t="s">
        <v>1114</v>
      </c>
      <c r="B90" s="179" t="s">
        <v>7618</v>
      </c>
      <c r="C90" s="179" t="s">
        <v>1115</v>
      </c>
      <c r="D90" s="179" t="s">
        <v>1116</v>
      </c>
      <c r="E90" s="179" t="s">
        <v>7621</v>
      </c>
      <c r="F90" s="179" t="s">
        <v>2829</v>
      </c>
      <c r="G90" s="172">
        <v>338382000</v>
      </c>
      <c r="H90" s="173" t="s">
        <v>2826</v>
      </c>
      <c r="I90" s="173" t="s">
        <v>21</v>
      </c>
      <c r="J90" s="173">
        <v>2</v>
      </c>
      <c r="K90" s="173" t="s">
        <v>2828</v>
      </c>
      <c r="L90" s="173" t="s">
        <v>2827</v>
      </c>
      <c r="M90" s="174">
        <v>44224</v>
      </c>
      <c r="N90" s="183" t="s">
        <v>1691</v>
      </c>
      <c r="O90" s="175">
        <v>1458646</v>
      </c>
      <c r="P90" s="175" t="s">
        <v>1688</v>
      </c>
      <c r="Q90" s="175" t="s">
        <v>21</v>
      </c>
      <c r="R90" s="175">
        <v>2</v>
      </c>
      <c r="S90" s="175" t="s">
        <v>1690</v>
      </c>
      <c r="T90" s="175" t="s">
        <v>1689</v>
      </c>
      <c r="U90" s="176">
        <v>43867</v>
      </c>
      <c r="V90" s="183" t="s">
        <v>2833</v>
      </c>
      <c r="W90" s="173">
        <v>73069000</v>
      </c>
      <c r="X90" s="173" t="s">
        <v>2830</v>
      </c>
      <c r="Y90" s="173" t="s">
        <v>21</v>
      </c>
      <c r="Z90" s="173">
        <v>2</v>
      </c>
      <c r="AA90" s="173" t="s">
        <v>2832</v>
      </c>
      <c r="AB90" s="173" t="s">
        <v>2831</v>
      </c>
      <c r="AC90" s="174">
        <v>44224</v>
      </c>
      <c r="AD90" s="183" t="s">
        <v>2837</v>
      </c>
      <c r="AE90" s="181">
        <v>35266000</v>
      </c>
      <c r="AF90" s="181" t="s">
        <v>2834</v>
      </c>
      <c r="AG90" s="181" t="s">
        <v>21</v>
      </c>
      <c r="AH90" s="181">
        <v>2</v>
      </c>
      <c r="AI90" s="181" t="s">
        <v>2836</v>
      </c>
      <c r="AJ90" s="181" t="s">
        <v>2835</v>
      </c>
      <c r="AK90" s="182">
        <v>44224</v>
      </c>
      <c r="AL90" s="183" t="s">
        <v>2841</v>
      </c>
      <c r="AM90" s="173">
        <v>5443000</v>
      </c>
      <c r="AN90" s="173" t="s">
        <v>2838</v>
      </c>
      <c r="AO90" s="173" t="s">
        <v>21</v>
      </c>
      <c r="AP90" s="173">
        <v>2</v>
      </c>
      <c r="AQ90" s="173" t="s">
        <v>2840</v>
      </c>
      <c r="AR90" s="173" t="s">
        <v>2839</v>
      </c>
      <c r="AS90" s="174">
        <v>44224</v>
      </c>
      <c r="AT90" s="184" t="s">
        <v>1522</v>
      </c>
      <c r="AU90" s="181" t="s">
        <v>14</v>
      </c>
      <c r="AV90" s="181" t="s">
        <v>14</v>
      </c>
      <c r="AW90" s="181" t="s">
        <v>14</v>
      </c>
      <c r="AX90" s="181" t="s">
        <v>14</v>
      </c>
      <c r="AY90" s="181" t="s">
        <v>1443</v>
      </c>
      <c r="AZ90" s="181" t="s">
        <v>14</v>
      </c>
      <c r="BA90" s="182">
        <v>43798</v>
      </c>
      <c r="BB90" s="183" t="s">
        <v>1521</v>
      </c>
      <c r="BC90" s="173" t="s">
        <v>14</v>
      </c>
      <c r="BD90" s="173" t="s">
        <v>14</v>
      </c>
      <c r="BE90" s="173" t="s">
        <v>14</v>
      </c>
      <c r="BF90" s="173" t="s">
        <v>14</v>
      </c>
      <c r="BG90" s="173" t="s">
        <v>1443</v>
      </c>
      <c r="BH90" s="173" t="s">
        <v>14</v>
      </c>
      <c r="BI90" s="174">
        <v>43798</v>
      </c>
      <c r="BJ90" s="184" t="s">
        <v>1520</v>
      </c>
      <c r="BK90" s="184" t="s">
        <v>14</v>
      </c>
      <c r="BL90" s="184" t="s">
        <v>14</v>
      </c>
      <c r="BM90" s="184" t="s">
        <v>14</v>
      </c>
      <c r="BN90" s="184" t="s">
        <v>14</v>
      </c>
      <c r="BO90" s="184" t="s">
        <v>1443</v>
      </c>
      <c r="BP90" s="181" t="s">
        <v>14</v>
      </c>
      <c r="BQ90" s="185">
        <v>43798</v>
      </c>
      <c r="BR90" s="183" t="s">
        <v>1117</v>
      </c>
      <c r="BS90" s="177">
        <v>0</v>
      </c>
      <c r="BT90" s="177">
        <v>0</v>
      </c>
      <c r="BU90" s="177" t="s">
        <v>59</v>
      </c>
      <c r="BV90" s="177">
        <v>3</v>
      </c>
      <c r="BW90" s="177">
        <v>0</v>
      </c>
      <c r="BX90" s="177">
        <v>0</v>
      </c>
      <c r="BY90" s="174">
        <v>43585</v>
      </c>
      <c r="BZ90" s="184" t="s">
        <v>1118</v>
      </c>
      <c r="CA90" s="184">
        <v>0</v>
      </c>
      <c r="CB90" s="184" t="s">
        <v>14</v>
      </c>
      <c r="CC90" s="184" t="s">
        <v>59</v>
      </c>
      <c r="CD90" s="184">
        <v>3</v>
      </c>
      <c r="CE90" s="184" t="s">
        <v>14</v>
      </c>
      <c r="CF90" s="184" t="s">
        <v>14</v>
      </c>
      <c r="CG90" s="185">
        <v>43585</v>
      </c>
      <c r="CH90" s="183" t="s">
        <v>7879</v>
      </c>
      <c r="CI90" s="184" t="e">
        <v>#N/A</v>
      </c>
      <c r="CJ90" s="184" t="e">
        <v>#N/A</v>
      </c>
      <c r="CK90" s="184" t="e">
        <v>#N/A</v>
      </c>
      <c r="CL90" s="184" t="e">
        <v>#N/A</v>
      </c>
      <c r="CM90" s="184" t="e">
        <v>#N/A</v>
      </c>
      <c r="CN90" s="184" t="e">
        <v>#N/A</v>
      </c>
      <c r="CO90" s="186" t="e">
        <v>#N/A</v>
      </c>
      <c r="CP90" s="184" t="s">
        <v>1518</v>
      </c>
      <c r="CQ90" s="177" t="s">
        <v>14</v>
      </c>
      <c r="CR90" s="177" t="s">
        <v>14</v>
      </c>
      <c r="CS90" s="177" t="s">
        <v>14</v>
      </c>
      <c r="CT90" s="177" t="s">
        <v>14</v>
      </c>
      <c r="CU90" s="177" t="s">
        <v>1443</v>
      </c>
      <c r="CV90" s="177" t="s">
        <v>14</v>
      </c>
      <c r="CW90" s="174">
        <v>43798</v>
      </c>
      <c r="CX90" s="184" t="s">
        <v>2845</v>
      </c>
      <c r="CY90" s="181">
        <v>20554000</v>
      </c>
      <c r="CZ90" s="181" t="s">
        <v>2842</v>
      </c>
      <c r="DA90" s="181" t="s">
        <v>59</v>
      </c>
      <c r="DB90" s="181">
        <v>3</v>
      </c>
      <c r="DC90" s="181" t="s">
        <v>2844</v>
      </c>
      <c r="DD90" s="181" t="s">
        <v>2843</v>
      </c>
      <c r="DE90" s="187">
        <v>44224</v>
      </c>
      <c r="DF90" s="183" t="s">
        <v>2846</v>
      </c>
      <c r="DG90" s="173">
        <v>39506000</v>
      </c>
      <c r="DH90" s="177" t="s">
        <v>2842</v>
      </c>
      <c r="DI90" s="177" t="s">
        <v>59</v>
      </c>
      <c r="DJ90" s="177">
        <v>3</v>
      </c>
      <c r="DK90" s="177" t="s">
        <v>2844</v>
      </c>
      <c r="DL90" s="177" t="s">
        <v>2843</v>
      </c>
      <c r="DM90" s="174">
        <v>44224</v>
      </c>
      <c r="DN90" s="184" t="s">
        <v>2847</v>
      </c>
      <c r="DO90" s="181">
        <v>13009000</v>
      </c>
      <c r="DP90" s="184" t="s">
        <v>2842</v>
      </c>
      <c r="DQ90" s="184" t="s">
        <v>59</v>
      </c>
      <c r="DR90" s="184">
        <v>3</v>
      </c>
      <c r="DS90" s="184" t="s">
        <v>2844</v>
      </c>
      <c r="DT90" s="184" t="s">
        <v>2843</v>
      </c>
      <c r="DU90" s="185">
        <v>44224</v>
      </c>
      <c r="DV90" s="183" t="s">
        <v>2848</v>
      </c>
      <c r="DW90" s="173">
        <v>20392000</v>
      </c>
      <c r="DX90" s="177" t="s">
        <v>2842</v>
      </c>
      <c r="DY90" s="177" t="s">
        <v>59</v>
      </c>
      <c r="DZ90" s="177">
        <v>3</v>
      </c>
      <c r="EA90" s="177" t="s">
        <v>2844</v>
      </c>
      <c r="EB90" s="177" t="s">
        <v>2843</v>
      </c>
      <c r="EC90" s="174">
        <v>44224</v>
      </c>
      <c r="ED90" s="184" t="s">
        <v>2849</v>
      </c>
      <c r="EE90" s="181">
        <v>162000</v>
      </c>
      <c r="EF90" s="184" t="s">
        <v>2842</v>
      </c>
      <c r="EG90" s="184" t="s">
        <v>59</v>
      </c>
      <c r="EH90" s="184">
        <v>3</v>
      </c>
      <c r="EI90" s="184" t="s">
        <v>2844</v>
      </c>
      <c r="EJ90" s="184" t="s">
        <v>2843</v>
      </c>
      <c r="EK90" s="185">
        <v>44224</v>
      </c>
      <c r="EL90" s="183" t="s">
        <v>2850</v>
      </c>
      <c r="EM90" s="173">
        <v>0</v>
      </c>
      <c r="EN90" s="177" t="s">
        <v>2842</v>
      </c>
      <c r="EO90" s="177" t="s">
        <v>59</v>
      </c>
      <c r="EP90" s="177">
        <v>3</v>
      </c>
      <c r="EQ90" s="177" t="s">
        <v>2844</v>
      </c>
      <c r="ER90" s="177" t="s">
        <v>2843</v>
      </c>
      <c r="ES90" s="174">
        <v>44224</v>
      </c>
      <c r="ET90" s="184" t="s">
        <v>1519</v>
      </c>
      <c r="EU90" s="184" t="s">
        <v>14</v>
      </c>
      <c r="EV90" s="184" t="s">
        <v>14</v>
      </c>
      <c r="EW90" s="184" t="s">
        <v>14</v>
      </c>
      <c r="EX90" s="184" t="s">
        <v>14</v>
      </c>
      <c r="EY90" s="184" t="s">
        <v>1443</v>
      </c>
      <c r="EZ90" s="184" t="s">
        <v>14</v>
      </c>
      <c r="FA90" s="185">
        <v>43798</v>
      </c>
      <c r="FB90" s="183" t="s">
        <v>1120</v>
      </c>
      <c r="FC90" s="177">
        <v>4</v>
      </c>
      <c r="FD90" s="177">
        <v>0</v>
      </c>
      <c r="FE90" s="177" t="s">
        <v>21</v>
      </c>
      <c r="FF90" s="177">
        <v>2</v>
      </c>
      <c r="FG90" s="177" t="s">
        <v>1119</v>
      </c>
      <c r="FH90" s="177">
        <v>0</v>
      </c>
      <c r="FI90" s="174">
        <v>43585</v>
      </c>
      <c r="FJ90" s="183" t="s">
        <v>1122</v>
      </c>
      <c r="FK90" s="184" t="s">
        <v>14</v>
      </c>
      <c r="FL90" s="184">
        <v>0</v>
      </c>
      <c r="FM90" s="184" t="s">
        <v>14</v>
      </c>
      <c r="FN90" s="184" t="s">
        <v>14</v>
      </c>
      <c r="FO90" s="184" t="s">
        <v>1121</v>
      </c>
      <c r="FP90" s="181">
        <v>0</v>
      </c>
      <c r="FQ90" s="182">
        <v>43585</v>
      </c>
      <c r="FR90" s="183" t="s">
        <v>1123</v>
      </c>
      <c r="FS90" s="177" t="s">
        <v>14</v>
      </c>
      <c r="FT90" s="177">
        <v>0</v>
      </c>
      <c r="FU90" s="177" t="s">
        <v>14</v>
      </c>
      <c r="FV90" s="177" t="s">
        <v>14</v>
      </c>
      <c r="FW90" s="177">
        <v>0</v>
      </c>
      <c r="FX90" s="177">
        <v>0</v>
      </c>
      <c r="FY90" s="174">
        <v>43585</v>
      </c>
      <c r="FZ90" s="184" t="s">
        <v>4777</v>
      </c>
      <c r="GA90" s="184">
        <v>0</v>
      </c>
      <c r="GB90" s="184" t="s">
        <v>3571</v>
      </c>
      <c r="GC90" s="184" t="s">
        <v>21</v>
      </c>
      <c r="GD90" s="184">
        <v>2</v>
      </c>
      <c r="GE90" s="184" t="s">
        <v>14</v>
      </c>
      <c r="GF90" s="184" t="s">
        <v>14</v>
      </c>
      <c r="GG90" s="185">
        <v>44362</v>
      </c>
      <c r="GH90" s="183" t="s">
        <v>4783</v>
      </c>
      <c r="GI90" s="177">
        <v>2</v>
      </c>
      <c r="GJ90" s="177" t="s">
        <v>3571</v>
      </c>
      <c r="GK90" s="177" t="s">
        <v>21</v>
      </c>
      <c r="GL90" s="177">
        <v>2</v>
      </c>
      <c r="GM90" s="177" t="s">
        <v>14</v>
      </c>
      <c r="GN90" s="177" t="s">
        <v>14</v>
      </c>
      <c r="GO90" s="174">
        <v>44362</v>
      </c>
      <c r="GP90" s="184" t="s">
        <v>4778</v>
      </c>
      <c r="GQ90" s="184">
        <v>0</v>
      </c>
      <c r="GR90" s="184" t="s">
        <v>3571</v>
      </c>
      <c r="GS90" s="184" t="s">
        <v>21</v>
      </c>
      <c r="GT90" s="184">
        <v>2</v>
      </c>
      <c r="GU90" s="184" t="s">
        <v>14</v>
      </c>
      <c r="GV90" s="184" t="s">
        <v>14</v>
      </c>
      <c r="GW90" s="185">
        <v>44362</v>
      </c>
      <c r="GX90" s="183" t="s">
        <v>4784</v>
      </c>
      <c r="GY90" s="177">
        <v>2</v>
      </c>
      <c r="GZ90" s="177" t="s">
        <v>3571</v>
      </c>
      <c r="HA90" s="177" t="s">
        <v>21</v>
      </c>
      <c r="HB90" s="177">
        <v>2</v>
      </c>
      <c r="HC90" s="177" t="s">
        <v>14</v>
      </c>
      <c r="HD90" s="177" t="s">
        <v>14</v>
      </c>
      <c r="HE90" s="174">
        <v>44362</v>
      </c>
      <c r="HF90" s="184" t="s">
        <v>4776</v>
      </c>
      <c r="HG90" s="184">
        <v>0</v>
      </c>
      <c r="HH90" s="184" t="s">
        <v>3571</v>
      </c>
      <c r="HI90" s="184" t="s">
        <v>21</v>
      </c>
      <c r="HJ90" s="184">
        <v>2</v>
      </c>
      <c r="HK90" s="184" t="s">
        <v>14</v>
      </c>
      <c r="HL90" s="184" t="s">
        <v>14</v>
      </c>
      <c r="HM90" s="185">
        <v>44362</v>
      </c>
      <c r="HN90" s="183" t="s">
        <v>4782</v>
      </c>
      <c r="HO90" s="177">
        <v>3</v>
      </c>
      <c r="HP90" s="177" t="s">
        <v>3571</v>
      </c>
      <c r="HQ90" s="177" t="s">
        <v>21</v>
      </c>
      <c r="HR90" s="177">
        <v>2</v>
      </c>
      <c r="HS90" s="177" t="s">
        <v>14</v>
      </c>
      <c r="HT90" s="177" t="s">
        <v>14</v>
      </c>
      <c r="HU90" s="174">
        <v>44362</v>
      </c>
      <c r="HV90" s="184" t="s">
        <v>4779</v>
      </c>
      <c r="HW90" s="184">
        <v>1</v>
      </c>
      <c r="HX90" s="184" t="s">
        <v>3571</v>
      </c>
      <c r="HY90" s="184" t="s">
        <v>21</v>
      </c>
      <c r="HZ90" s="184">
        <v>2</v>
      </c>
      <c r="IA90" s="184" t="s">
        <v>14</v>
      </c>
      <c r="IB90" s="184" t="s">
        <v>14</v>
      </c>
      <c r="IC90" s="185">
        <v>44362</v>
      </c>
      <c r="ID90" s="183" t="s">
        <v>4781</v>
      </c>
      <c r="IE90" s="177">
        <v>2</v>
      </c>
      <c r="IF90" s="177" t="s">
        <v>3571</v>
      </c>
      <c r="IG90" s="177" t="s">
        <v>21</v>
      </c>
      <c r="IH90" s="177">
        <v>2</v>
      </c>
      <c r="II90" s="177" t="s">
        <v>14</v>
      </c>
      <c r="IJ90" s="177" t="s">
        <v>14</v>
      </c>
      <c r="IK90" s="174">
        <v>44362</v>
      </c>
      <c r="IL90" s="184" t="s">
        <v>4780</v>
      </c>
      <c r="IM90" s="184">
        <v>3</v>
      </c>
      <c r="IN90" s="184" t="s">
        <v>3571</v>
      </c>
      <c r="IO90" s="184" t="s">
        <v>21</v>
      </c>
      <c r="IP90" s="184">
        <v>2</v>
      </c>
      <c r="IQ90" s="184" t="s">
        <v>14</v>
      </c>
      <c r="IR90" s="184" t="s">
        <v>14</v>
      </c>
      <c r="IS90" s="185">
        <v>44362</v>
      </c>
    </row>
    <row r="91" spans="1:253" s="179" customFormat="1" ht="12.75" customHeight="1" x14ac:dyDescent="0.25">
      <c r="A91" s="179" t="s">
        <v>1026</v>
      </c>
      <c r="B91" s="179" t="s">
        <v>7618</v>
      </c>
      <c r="C91" s="179" t="s">
        <v>1027</v>
      </c>
      <c r="D91" s="179" t="s">
        <v>1028</v>
      </c>
      <c r="E91" s="179" t="s">
        <v>7624</v>
      </c>
      <c r="F91" s="179" t="s">
        <v>1046</v>
      </c>
      <c r="G91" s="172">
        <v>1561970000</v>
      </c>
      <c r="H91" s="173" t="s">
        <v>1043</v>
      </c>
      <c r="I91" s="173" t="s">
        <v>21</v>
      </c>
      <c r="J91" s="173">
        <v>2</v>
      </c>
      <c r="K91" s="173" t="s">
        <v>1045</v>
      </c>
      <c r="L91" s="173" t="s">
        <v>1044</v>
      </c>
      <c r="M91" s="174">
        <v>43580</v>
      </c>
      <c r="N91" s="183" t="s">
        <v>1411</v>
      </c>
      <c r="O91" s="175">
        <v>235533</v>
      </c>
      <c r="P91" s="175" t="s">
        <v>1408</v>
      </c>
      <c r="Q91" s="175" t="s">
        <v>21</v>
      </c>
      <c r="R91" s="175">
        <v>2</v>
      </c>
      <c r="S91" s="175" t="s">
        <v>1410</v>
      </c>
      <c r="T91" s="175" t="s">
        <v>1409</v>
      </c>
      <c r="U91" s="176">
        <v>43787</v>
      </c>
      <c r="V91" s="183" t="s">
        <v>1416</v>
      </c>
      <c r="W91" s="173">
        <v>16991000</v>
      </c>
      <c r="X91" s="173" t="s">
        <v>1408</v>
      </c>
      <c r="Y91" s="173" t="s">
        <v>21</v>
      </c>
      <c r="Z91" s="173">
        <v>2</v>
      </c>
      <c r="AA91" s="173" t="s">
        <v>1415</v>
      </c>
      <c r="AB91" s="173" t="s">
        <v>1409</v>
      </c>
      <c r="AC91" s="174">
        <v>43787</v>
      </c>
      <c r="AD91" s="183" t="s">
        <v>2211</v>
      </c>
      <c r="AE91" s="181">
        <v>16991000</v>
      </c>
      <c r="AF91" s="181" t="s">
        <v>1408</v>
      </c>
      <c r="AG91" s="181" t="s">
        <v>21</v>
      </c>
      <c r="AH91" s="181">
        <v>2</v>
      </c>
      <c r="AI91" s="181" t="s">
        <v>1415</v>
      </c>
      <c r="AJ91" s="181" t="s">
        <v>1409</v>
      </c>
      <c r="AK91" s="182">
        <v>44110</v>
      </c>
      <c r="AL91" s="183" t="s">
        <v>1414</v>
      </c>
      <c r="AM91" s="173" t="s">
        <v>14</v>
      </c>
      <c r="AN91" s="173" t="s">
        <v>14</v>
      </c>
      <c r="AO91" s="173" t="s">
        <v>14</v>
      </c>
      <c r="AP91" s="173" t="s">
        <v>14</v>
      </c>
      <c r="AQ91" s="173" t="s">
        <v>1413</v>
      </c>
      <c r="AR91" s="173" t="s">
        <v>14</v>
      </c>
      <c r="AS91" s="174">
        <v>43787</v>
      </c>
      <c r="AT91" s="184" t="s">
        <v>1036</v>
      </c>
      <c r="AU91" s="181" t="s">
        <v>14</v>
      </c>
      <c r="AV91" s="181" t="s">
        <v>14</v>
      </c>
      <c r="AW91" s="181" t="s">
        <v>14</v>
      </c>
      <c r="AX91" s="181" t="s">
        <v>14</v>
      </c>
      <c r="AY91" s="181" t="s">
        <v>849</v>
      </c>
      <c r="AZ91" s="181" t="s">
        <v>14</v>
      </c>
      <c r="BA91" s="182">
        <v>43580</v>
      </c>
      <c r="BB91" s="183" t="s">
        <v>1035</v>
      </c>
      <c r="BC91" s="173" t="s">
        <v>14</v>
      </c>
      <c r="BD91" s="173" t="s">
        <v>14</v>
      </c>
      <c r="BE91" s="173" t="s">
        <v>14</v>
      </c>
      <c r="BF91" s="173" t="s">
        <v>14</v>
      </c>
      <c r="BG91" s="173" t="s">
        <v>849</v>
      </c>
      <c r="BH91" s="173" t="s">
        <v>14</v>
      </c>
      <c r="BI91" s="174">
        <v>43580</v>
      </c>
      <c r="BJ91" s="184" t="s">
        <v>3276</v>
      </c>
      <c r="BK91" s="184">
        <v>533</v>
      </c>
      <c r="BL91" s="184" t="s">
        <v>3267</v>
      </c>
      <c r="BM91" s="184" t="s">
        <v>21</v>
      </c>
      <c r="BN91" s="184">
        <v>2</v>
      </c>
      <c r="BO91" s="184" t="s">
        <v>3275</v>
      </c>
      <c r="BP91" s="181" t="s">
        <v>3272</v>
      </c>
      <c r="BQ91" s="185">
        <v>44278</v>
      </c>
      <c r="BR91" s="183" t="s">
        <v>1029</v>
      </c>
      <c r="BS91" s="177" t="s">
        <v>14</v>
      </c>
      <c r="BT91" s="177" t="s">
        <v>14</v>
      </c>
      <c r="BU91" s="177" t="s">
        <v>14</v>
      </c>
      <c r="BV91" s="177" t="s">
        <v>14</v>
      </c>
      <c r="BW91" s="177" t="s">
        <v>849</v>
      </c>
      <c r="BX91" s="177" t="s">
        <v>14</v>
      </c>
      <c r="BY91" s="174">
        <v>43580</v>
      </c>
      <c r="BZ91" s="184" t="s">
        <v>1030</v>
      </c>
      <c r="CA91" s="184" t="s">
        <v>14</v>
      </c>
      <c r="CB91" s="184" t="s">
        <v>14</v>
      </c>
      <c r="CC91" s="184" t="s">
        <v>14</v>
      </c>
      <c r="CD91" s="184" t="s">
        <v>14</v>
      </c>
      <c r="CE91" s="184" t="s">
        <v>849</v>
      </c>
      <c r="CF91" s="184" t="s">
        <v>14</v>
      </c>
      <c r="CG91" s="185">
        <v>43580</v>
      </c>
      <c r="CH91" s="183" t="s">
        <v>7880</v>
      </c>
      <c r="CI91" s="184" t="e">
        <v>#N/A</v>
      </c>
      <c r="CJ91" s="184" t="e">
        <v>#N/A</v>
      </c>
      <c r="CK91" s="184" t="e">
        <v>#N/A</v>
      </c>
      <c r="CL91" s="184" t="e">
        <v>#N/A</v>
      </c>
      <c r="CM91" s="184" t="e">
        <v>#N/A</v>
      </c>
      <c r="CN91" s="184" t="e">
        <v>#N/A</v>
      </c>
      <c r="CO91" s="186" t="e">
        <v>#N/A</v>
      </c>
      <c r="CP91" s="184" t="s">
        <v>1033</v>
      </c>
      <c r="CQ91" s="177" t="s">
        <v>14</v>
      </c>
      <c r="CR91" s="177" t="s">
        <v>14</v>
      </c>
      <c r="CS91" s="177" t="s">
        <v>14</v>
      </c>
      <c r="CT91" s="177" t="s">
        <v>14</v>
      </c>
      <c r="CU91" s="177" t="s">
        <v>849</v>
      </c>
      <c r="CV91" s="177" t="s">
        <v>14</v>
      </c>
      <c r="CW91" s="174">
        <v>43580</v>
      </c>
      <c r="CX91" s="184" t="s">
        <v>1040</v>
      </c>
      <c r="CY91" s="181" t="s">
        <v>14</v>
      </c>
      <c r="CZ91" s="181" t="s">
        <v>14</v>
      </c>
      <c r="DA91" s="181" t="s">
        <v>59</v>
      </c>
      <c r="DB91" s="181">
        <v>3</v>
      </c>
      <c r="DC91" s="181" t="s">
        <v>849</v>
      </c>
      <c r="DD91" s="181" t="s">
        <v>14</v>
      </c>
      <c r="DE91" s="187">
        <v>43580</v>
      </c>
      <c r="DF91" s="183" t="s">
        <v>1412</v>
      </c>
      <c r="DG91" s="173" t="s">
        <v>14</v>
      </c>
      <c r="DH91" s="177" t="s">
        <v>14</v>
      </c>
      <c r="DI91" s="177" t="s">
        <v>14</v>
      </c>
      <c r="DJ91" s="177" t="s">
        <v>14</v>
      </c>
      <c r="DK91" s="177" t="s">
        <v>14</v>
      </c>
      <c r="DL91" s="177" t="s">
        <v>14</v>
      </c>
      <c r="DM91" s="174">
        <v>43787</v>
      </c>
      <c r="DN91" s="184" t="s">
        <v>1042</v>
      </c>
      <c r="DO91" s="181" t="s">
        <v>14</v>
      </c>
      <c r="DP91" s="184" t="s">
        <v>14</v>
      </c>
      <c r="DQ91" s="184" t="s">
        <v>59</v>
      </c>
      <c r="DR91" s="184">
        <v>3</v>
      </c>
      <c r="DS91" s="184" t="s">
        <v>849</v>
      </c>
      <c r="DT91" s="184" t="s">
        <v>14</v>
      </c>
      <c r="DU91" s="185">
        <v>43580</v>
      </c>
      <c r="DV91" s="183" t="s">
        <v>1037</v>
      </c>
      <c r="DW91" s="173" t="s">
        <v>14</v>
      </c>
      <c r="DX91" s="177" t="s">
        <v>14</v>
      </c>
      <c r="DY91" s="177" t="s">
        <v>59</v>
      </c>
      <c r="DZ91" s="177">
        <v>3</v>
      </c>
      <c r="EA91" s="177" t="s">
        <v>849</v>
      </c>
      <c r="EB91" s="177" t="s">
        <v>14</v>
      </c>
      <c r="EC91" s="174">
        <v>43580</v>
      </c>
      <c r="ED91" s="184" t="s">
        <v>1041</v>
      </c>
      <c r="EE91" s="181" t="s">
        <v>14</v>
      </c>
      <c r="EF91" s="184" t="s">
        <v>14</v>
      </c>
      <c r="EG91" s="184" t="s">
        <v>59</v>
      </c>
      <c r="EH91" s="184">
        <v>3</v>
      </c>
      <c r="EI91" s="184" t="s">
        <v>849</v>
      </c>
      <c r="EJ91" s="184" t="s">
        <v>14</v>
      </c>
      <c r="EK91" s="185">
        <v>43580</v>
      </c>
      <c r="EL91" s="183" t="s">
        <v>1034</v>
      </c>
      <c r="EM91" s="173" t="s">
        <v>14</v>
      </c>
      <c r="EN91" s="177" t="s">
        <v>14</v>
      </c>
      <c r="EO91" s="177" t="s">
        <v>59</v>
      </c>
      <c r="EP91" s="177">
        <v>3</v>
      </c>
      <c r="EQ91" s="177" t="s">
        <v>849</v>
      </c>
      <c r="ER91" s="177" t="s">
        <v>14</v>
      </c>
      <c r="ES91" s="174">
        <v>43580</v>
      </c>
      <c r="ET91" s="184" t="s">
        <v>3274</v>
      </c>
      <c r="EU91" s="184">
        <v>134</v>
      </c>
      <c r="EV91" s="184" t="s">
        <v>3267</v>
      </c>
      <c r="EW91" s="184" t="s">
        <v>21</v>
      </c>
      <c r="EX91" s="184">
        <v>2</v>
      </c>
      <c r="EY91" s="184" t="s">
        <v>3273</v>
      </c>
      <c r="EZ91" s="184" t="s">
        <v>3272</v>
      </c>
      <c r="FA91" s="185">
        <v>44278</v>
      </c>
      <c r="FB91" s="183" t="s">
        <v>1032</v>
      </c>
      <c r="FC91" s="177">
        <v>3</v>
      </c>
      <c r="FD91" s="177" t="s">
        <v>906</v>
      </c>
      <c r="FE91" s="177" t="s">
        <v>21</v>
      </c>
      <c r="FF91" s="177">
        <v>2</v>
      </c>
      <c r="FG91" s="177" t="s">
        <v>1031</v>
      </c>
      <c r="FH91" s="177" t="s">
        <v>907</v>
      </c>
      <c r="FI91" s="174">
        <v>43580</v>
      </c>
      <c r="FJ91" s="183" t="s">
        <v>1038</v>
      </c>
      <c r="FK91" s="184" t="s">
        <v>14</v>
      </c>
      <c r="FL91" s="184" t="s">
        <v>14</v>
      </c>
      <c r="FM91" s="184" t="s">
        <v>14</v>
      </c>
      <c r="FN91" s="184" t="s">
        <v>14</v>
      </c>
      <c r="FO91" s="184" t="s">
        <v>14</v>
      </c>
      <c r="FP91" s="181" t="s">
        <v>14</v>
      </c>
      <c r="FQ91" s="182">
        <v>43580</v>
      </c>
      <c r="FR91" s="183" t="s">
        <v>1039</v>
      </c>
      <c r="FS91" s="177" t="s">
        <v>14</v>
      </c>
      <c r="FT91" s="177" t="s">
        <v>14</v>
      </c>
      <c r="FU91" s="177" t="s">
        <v>14</v>
      </c>
      <c r="FV91" s="177" t="s">
        <v>14</v>
      </c>
      <c r="FW91" s="177" t="s">
        <v>14</v>
      </c>
      <c r="FX91" s="177" t="s">
        <v>14</v>
      </c>
      <c r="FY91" s="174">
        <v>43580</v>
      </c>
      <c r="FZ91" s="184" t="s">
        <v>4566</v>
      </c>
      <c r="GA91" s="184">
        <v>2</v>
      </c>
      <c r="GB91" s="184" t="s">
        <v>3571</v>
      </c>
      <c r="GC91" s="184" t="s">
        <v>21</v>
      </c>
      <c r="GD91" s="184">
        <v>2</v>
      </c>
      <c r="GE91" s="184" t="s">
        <v>14</v>
      </c>
      <c r="GF91" s="184" t="s">
        <v>14</v>
      </c>
      <c r="GG91" s="185">
        <v>44358</v>
      </c>
      <c r="GH91" s="183" t="s">
        <v>4572</v>
      </c>
      <c r="GI91" s="177">
        <v>1</v>
      </c>
      <c r="GJ91" s="177" t="s">
        <v>3571</v>
      </c>
      <c r="GK91" s="177" t="s">
        <v>21</v>
      </c>
      <c r="GL91" s="177">
        <v>2</v>
      </c>
      <c r="GM91" s="177" t="s">
        <v>14</v>
      </c>
      <c r="GN91" s="177" t="s">
        <v>14</v>
      </c>
      <c r="GO91" s="174">
        <v>44358</v>
      </c>
      <c r="GP91" s="184" t="s">
        <v>4567</v>
      </c>
      <c r="GQ91" s="184">
        <v>2</v>
      </c>
      <c r="GR91" s="184" t="s">
        <v>3571</v>
      </c>
      <c r="GS91" s="184" t="s">
        <v>21</v>
      </c>
      <c r="GT91" s="184">
        <v>2</v>
      </c>
      <c r="GU91" s="184" t="s">
        <v>14</v>
      </c>
      <c r="GV91" s="184" t="s">
        <v>14</v>
      </c>
      <c r="GW91" s="185">
        <v>44358</v>
      </c>
      <c r="GX91" s="183" t="s">
        <v>4573</v>
      </c>
      <c r="GY91" s="177">
        <v>2</v>
      </c>
      <c r="GZ91" s="177" t="s">
        <v>3571</v>
      </c>
      <c r="HA91" s="177" t="s">
        <v>21</v>
      </c>
      <c r="HB91" s="177">
        <v>2</v>
      </c>
      <c r="HC91" s="177" t="s">
        <v>14</v>
      </c>
      <c r="HD91" s="177" t="s">
        <v>14</v>
      </c>
      <c r="HE91" s="174">
        <v>44358</v>
      </c>
      <c r="HF91" s="184" t="s">
        <v>4565</v>
      </c>
      <c r="HG91" s="184">
        <v>0</v>
      </c>
      <c r="HH91" s="184" t="s">
        <v>3571</v>
      </c>
      <c r="HI91" s="184" t="s">
        <v>21</v>
      </c>
      <c r="HJ91" s="184">
        <v>2</v>
      </c>
      <c r="HK91" s="184" t="s">
        <v>14</v>
      </c>
      <c r="HL91" s="184" t="s">
        <v>14</v>
      </c>
      <c r="HM91" s="185">
        <v>44358</v>
      </c>
      <c r="HN91" s="183" t="s">
        <v>4571</v>
      </c>
      <c r="HO91" s="177">
        <v>2</v>
      </c>
      <c r="HP91" s="177" t="s">
        <v>3571</v>
      </c>
      <c r="HQ91" s="177" t="s">
        <v>21</v>
      </c>
      <c r="HR91" s="177">
        <v>2</v>
      </c>
      <c r="HS91" s="177" t="s">
        <v>14</v>
      </c>
      <c r="HT91" s="177" t="s">
        <v>14</v>
      </c>
      <c r="HU91" s="174">
        <v>44358</v>
      </c>
      <c r="HV91" s="184" t="s">
        <v>4568</v>
      </c>
      <c r="HW91" s="184">
        <v>0</v>
      </c>
      <c r="HX91" s="184" t="s">
        <v>3571</v>
      </c>
      <c r="HY91" s="184" t="s">
        <v>21</v>
      </c>
      <c r="HZ91" s="184">
        <v>2</v>
      </c>
      <c r="IA91" s="184" t="s">
        <v>14</v>
      </c>
      <c r="IB91" s="184" t="s">
        <v>14</v>
      </c>
      <c r="IC91" s="185">
        <v>44358</v>
      </c>
      <c r="ID91" s="183" t="s">
        <v>4570</v>
      </c>
      <c r="IE91" s="177">
        <v>1</v>
      </c>
      <c r="IF91" s="177" t="s">
        <v>3571</v>
      </c>
      <c r="IG91" s="177" t="s">
        <v>21</v>
      </c>
      <c r="IH91" s="177">
        <v>2</v>
      </c>
      <c r="II91" s="177" t="s">
        <v>14</v>
      </c>
      <c r="IJ91" s="177" t="s">
        <v>14</v>
      </c>
      <c r="IK91" s="174">
        <v>44358</v>
      </c>
      <c r="IL91" s="184" t="s">
        <v>4569</v>
      </c>
      <c r="IM91" s="184">
        <v>3</v>
      </c>
      <c r="IN91" s="184" t="s">
        <v>3571</v>
      </c>
      <c r="IO91" s="184" t="s">
        <v>21</v>
      </c>
      <c r="IP91" s="184">
        <v>2</v>
      </c>
      <c r="IQ91" s="184" t="s">
        <v>14</v>
      </c>
      <c r="IR91" s="184" t="s">
        <v>14</v>
      </c>
      <c r="IS91" s="185">
        <v>44358</v>
      </c>
    </row>
    <row r="92" spans="1:253" s="179" customFormat="1" ht="12.75" customHeight="1" x14ac:dyDescent="0.25">
      <c r="A92" s="179" t="s">
        <v>1158</v>
      </c>
      <c r="B92" s="179" t="s">
        <v>7618</v>
      </c>
      <c r="C92" s="179" t="s">
        <v>1159</v>
      </c>
      <c r="D92" s="179" t="s">
        <v>1160</v>
      </c>
      <c r="E92" s="179" t="s">
        <v>7627</v>
      </c>
      <c r="F92" s="179" t="s">
        <v>6208</v>
      </c>
      <c r="G92" s="172">
        <v>260081000</v>
      </c>
      <c r="H92" s="173" t="s">
        <v>3162</v>
      </c>
      <c r="I92" s="173" t="s">
        <v>21</v>
      </c>
      <c r="J92" s="173">
        <v>2</v>
      </c>
      <c r="K92" s="173" t="s">
        <v>6207</v>
      </c>
      <c r="L92" s="173" t="s">
        <v>3162</v>
      </c>
      <c r="M92" s="174">
        <v>44454</v>
      </c>
      <c r="N92" s="183" t="s">
        <v>3165</v>
      </c>
      <c r="O92" s="175">
        <v>499587</v>
      </c>
      <c r="P92" s="175" t="s">
        <v>3162</v>
      </c>
      <c r="Q92" s="175" t="s">
        <v>21</v>
      </c>
      <c r="R92" s="175">
        <v>2</v>
      </c>
      <c r="S92" s="175" t="s">
        <v>3164</v>
      </c>
      <c r="T92" s="175" t="s">
        <v>3163</v>
      </c>
      <c r="U92" s="176">
        <v>44255</v>
      </c>
      <c r="V92" s="183" t="s">
        <v>6210</v>
      </c>
      <c r="W92" s="173">
        <v>97632000</v>
      </c>
      <c r="X92" s="173" t="s">
        <v>3162</v>
      </c>
      <c r="Y92" s="173" t="s">
        <v>59</v>
      </c>
      <c r="Z92" s="173">
        <v>3</v>
      </c>
      <c r="AA92" s="173" t="s">
        <v>6209</v>
      </c>
      <c r="AB92" s="173" t="s">
        <v>3162</v>
      </c>
      <c r="AC92" s="174">
        <v>44454</v>
      </c>
      <c r="AD92" s="183" t="s">
        <v>6212</v>
      </c>
      <c r="AE92" s="181">
        <v>30195000</v>
      </c>
      <c r="AF92" s="181" t="s">
        <v>3162</v>
      </c>
      <c r="AG92" s="181" t="s">
        <v>59</v>
      </c>
      <c r="AH92" s="181">
        <v>3</v>
      </c>
      <c r="AI92" s="181" t="s">
        <v>6211</v>
      </c>
      <c r="AJ92" s="181" t="s">
        <v>3162</v>
      </c>
      <c r="AK92" s="182">
        <v>44454</v>
      </c>
      <c r="AL92" s="183" t="s">
        <v>6214</v>
      </c>
      <c r="AM92" s="173">
        <v>22817000</v>
      </c>
      <c r="AN92" s="173" t="s">
        <v>3162</v>
      </c>
      <c r="AO92" s="173" t="s">
        <v>59</v>
      </c>
      <c r="AP92" s="173">
        <v>3</v>
      </c>
      <c r="AQ92" s="173" t="s">
        <v>6213</v>
      </c>
      <c r="AR92" s="173" t="s">
        <v>3162</v>
      </c>
      <c r="AS92" s="174">
        <v>44454</v>
      </c>
      <c r="AT92" s="184" t="s">
        <v>1581</v>
      </c>
      <c r="AU92" s="181" t="s">
        <v>14</v>
      </c>
      <c r="AV92" s="181" t="s">
        <v>1161</v>
      </c>
      <c r="AW92" s="181" t="s">
        <v>21</v>
      </c>
      <c r="AX92" s="181">
        <v>2</v>
      </c>
      <c r="AY92" s="181" t="s">
        <v>1580</v>
      </c>
      <c r="AZ92" s="181" t="s">
        <v>1161</v>
      </c>
      <c r="BA92" s="182">
        <v>43815</v>
      </c>
      <c r="BB92" s="183" t="s">
        <v>1579</v>
      </c>
      <c r="BC92" s="173" t="s">
        <v>14</v>
      </c>
      <c r="BD92" s="173" t="s">
        <v>1161</v>
      </c>
      <c r="BE92" s="173" t="s">
        <v>21</v>
      </c>
      <c r="BF92" s="173">
        <v>2</v>
      </c>
      <c r="BG92" s="173" t="s">
        <v>1578</v>
      </c>
      <c r="BH92" s="173" t="s">
        <v>1161</v>
      </c>
      <c r="BI92" s="174">
        <v>43815</v>
      </c>
      <c r="BJ92" s="184" t="s">
        <v>2488</v>
      </c>
      <c r="BK92" s="184">
        <v>3043</v>
      </c>
      <c r="BL92" s="184" t="s">
        <v>2485</v>
      </c>
      <c r="BM92" s="184" t="s">
        <v>59</v>
      </c>
      <c r="BN92" s="184">
        <v>3</v>
      </c>
      <c r="BO92" s="184" t="s">
        <v>2486</v>
      </c>
      <c r="BP92" s="181" t="s">
        <v>2485</v>
      </c>
      <c r="BQ92" s="185">
        <v>44165</v>
      </c>
      <c r="BR92" s="183" t="s">
        <v>1163</v>
      </c>
      <c r="BS92" s="177" t="s">
        <v>14</v>
      </c>
      <c r="BT92" s="177" t="s">
        <v>1161</v>
      </c>
      <c r="BU92" s="177" t="s">
        <v>21</v>
      </c>
      <c r="BV92" s="177">
        <v>2</v>
      </c>
      <c r="BW92" s="177" t="s">
        <v>1162</v>
      </c>
      <c r="BX92" s="177" t="s">
        <v>1161</v>
      </c>
      <c r="BY92" s="174">
        <v>43606</v>
      </c>
      <c r="BZ92" s="184" t="s">
        <v>1164</v>
      </c>
      <c r="CA92" s="184" t="s">
        <v>14</v>
      </c>
      <c r="CB92" s="184" t="s">
        <v>1161</v>
      </c>
      <c r="CC92" s="184" t="s">
        <v>21</v>
      </c>
      <c r="CD92" s="184">
        <v>2</v>
      </c>
      <c r="CE92" s="184" t="s">
        <v>1162</v>
      </c>
      <c r="CF92" s="184" t="s">
        <v>1161</v>
      </c>
      <c r="CG92" s="185">
        <v>43606</v>
      </c>
      <c r="CH92" s="183" t="s">
        <v>7881</v>
      </c>
      <c r="CI92" s="184" t="e">
        <v>#N/A</v>
      </c>
      <c r="CJ92" s="184" t="e">
        <v>#N/A</v>
      </c>
      <c r="CK92" s="184" t="e">
        <v>#N/A</v>
      </c>
      <c r="CL92" s="184" t="e">
        <v>#N/A</v>
      </c>
      <c r="CM92" s="184" t="e">
        <v>#N/A</v>
      </c>
      <c r="CN92" s="184" t="e">
        <v>#N/A</v>
      </c>
      <c r="CO92" s="186" t="e">
        <v>#N/A</v>
      </c>
      <c r="CP92" s="184" t="s">
        <v>1167</v>
      </c>
      <c r="CQ92" s="177" t="s">
        <v>14</v>
      </c>
      <c r="CR92" s="177" t="s">
        <v>1161</v>
      </c>
      <c r="CS92" s="177" t="s">
        <v>21</v>
      </c>
      <c r="CT92" s="177">
        <v>2</v>
      </c>
      <c r="CU92" s="177" t="s">
        <v>1162</v>
      </c>
      <c r="CV92" s="177" t="s">
        <v>1161</v>
      </c>
      <c r="CW92" s="174">
        <v>43606</v>
      </c>
      <c r="CX92" s="184" t="s">
        <v>6215</v>
      </c>
      <c r="CY92" s="181">
        <v>19453000</v>
      </c>
      <c r="CZ92" s="181" t="s">
        <v>3162</v>
      </c>
      <c r="DA92" s="181" t="s">
        <v>59</v>
      </c>
      <c r="DB92" s="181">
        <v>3</v>
      </c>
      <c r="DC92" s="181" t="s">
        <v>6216</v>
      </c>
      <c r="DD92" s="181" t="s">
        <v>3162</v>
      </c>
      <c r="DE92" s="187">
        <v>44454</v>
      </c>
      <c r="DF92" s="183" t="s">
        <v>6217</v>
      </c>
      <c r="DG92" s="173">
        <v>67437000</v>
      </c>
      <c r="DH92" s="177" t="s">
        <v>3162</v>
      </c>
      <c r="DI92" s="177" t="s">
        <v>59</v>
      </c>
      <c r="DJ92" s="177">
        <v>3</v>
      </c>
      <c r="DK92" s="177" t="s">
        <v>6216</v>
      </c>
      <c r="DL92" s="177" t="s">
        <v>3162</v>
      </c>
      <c r="DM92" s="174">
        <v>44454</v>
      </c>
      <c r="DN92" s="184" t="s">
        <v>6218</v>
      </c>
      <c r="DO92" s="181">
        <v>10742000</v>
      </c>
      <c r="DP92" s="184" t="s">
        <v>3162</v>
      </c>
      <c r="DQ92" s="184" t="s">
        <v>59</v>
      </c>
      <c r="DR92" s="184">
        <v>3</v>
      </c>
      <c r="DS92" s="184" t="s">
        <v>6216</v>
      </c>
      <c r="DT92" s="184" t="s">
        <v>3162</v>
      </c>
      <c r="DU92" s="185">
        <v>44454</v>
      </c>
      <c r="DV92" s="183" t="s">
        <v>6219</v>
      </c>
      <c r="DW92" s="173">
        <v>3411000</v>
      </c>
      <c r="DX92" s="177" t="s">
        <v>3162</v>
      </c>
      <c r="DY92" s="177" t="s">
        <v>59</v>
      </c>
      <c r="DZ92" s="177">
        <v>3</v>
      </c>
      <c r="EA92" s="177" t="s">
        <v>6216</v>
      </c>
      <c r="EB92" s="177" t="s">
        <v>3162</v>
      </c>
      <c r="EC92" s="174">
        <v>44454</v>
      </c>
      <c r="ED92" s="184" t="s">
        <v>6220</v>
      </c>
      <c r="EE92" s="181">
        <v>9972000</v>
      </c>
      <c r="EF92" s="184" t="s">
        <v>3162</v>
      </c>
      <c r="EG92" s="184" t="s">
        <v>59</v>
      </c>
      <c r="EH92" s="184">
        <v>3</v>
      </c>
      <c r="EI92" s="184" t="s">
        <v>6216</v>
      </c>
      <c r="EJ92" s="184" t="s">
        <v>3162</v>
      </c>
      <c r="EK92" s="185">
        <v>44454</v>
      </c>
      <c r="EL92" s="183" t="s">
        <v>6221</v>
      </c>
      <c r="EM92" s="173">
        <v>6070000</v>
      </c>
      <c r="EN92" s="177" t="s">
        <v>3162</v>
      </c>
      <c r="EO92" s="177" t="s">
        <v>59</v>
      </c>
      <c r="EP92" s="177">
        <v>3</v>
      </c>
      <c r="EQ92" s="177" t="s">
        <v>6216</v>
      </c>
      <c r="ER92" s="177" t="s">
        <v>3162</v>
      </c>
      <c r="ES92" s="174">
        <v>44454</v>
      </c>
      <c r="ET92" s="184" t="s">
        <v>2487</v>
      </c>
      <c r="EU92" s="184">
        <v>3043</v>
      </c>
      <c r="EV92" s="184" t="s">
        <v>2485</v>
      </c>
      <c r="EW92" s="184" t="s">
        <v>59</v>
      </c>
      <c r="EX92" s="184">
        <v>3</v>
      </c>
      <c r="EY92" s="184" t="s">
        <v>2486</v>
      </c>
      <c r="EZ92" s="184" t="s">
        <v>2485</v>
      </c>
      <c r="FA92" s="185">
        <v>44165</v>
      </c>
      <c r="FB92" s="183" t="s">
        <v>1166</v>
      </c>
      <c r="FC92" s="177">
        <v>5</v>
      </c>
      <c r="FD92" s="177" t="s">
        <v>1161</v>
      </c>
      <c r="FE92" s="177" t="s">
        <v>21</v>
      </c>
      <c r="FF92" s="177">
        <v>2</v>
      </c>
      <c r="FG92" s="177" t="s">
        <v>1165</v>
      </c>
      <c r="FH92" s="177" t="s">
        <v>1161</v>
      </c>
      <c r="FI92" s="174">
        <v>43606</v>
      </c>
      <c r="FJ92" s="183" t="s">
        <v>7882</v>
      </c>
      <c r="FK92" s="184" t="e">
        <v>#N/A</v>
      </c>
      <c r="FL92" s="184" t="e">
        <v>#N/A</v>
      </c>
      <c r="FM92" s="184" t="e">
        <v>#N/A</v>
      </c>
      <c r="FN92" s="184" t="e">
        <v>#N/A</v>
      </c>
      <c r="FO92" s="184" t="e">
        <v>#N/A</v>
      </c>
      <c r="FP92" s="181" t="e">
        <v>#N/A</v>
      </c>
      <c r="FQ92" s="182" t="e">
        <v>#N/A</v>
      </c>
      <c r="FR92" s="183" t="s">
        <v>2072</v>
      </c>
      <c r="FS92" s="177" t="s">
        <v>14</v>
      </c>
      <c r="FT92" s="177" t="s">
        <v>14</v>
      </c>
      <c r="FU92" s="177" t="s">
        <v>14</v>
      </c>
      <c r="FV92" s="177" t="s">
        <v>14</v>
      </c>
      <c r="FW92" s="177" t="s">
        <v>14</v>
      </c>
      <c r="FX92" s="177" t="s">
        <v>14</v>
      </c>
      <c r="FY92" s="174">
        <v>44015</v>
      </c>
      <c r="FZ92" s="184" t="s">
        <v>4575</v>
      </c>
      <c r="GA92" s="184">
        <v>1</v>
      </c>
      <c r="GB92" s="184" t="s">
        <v>3571</v>
      </c>
      <c r="GC92" s="184" t="s">
        <v>21</v>
      </c>
      <c r="GD92" s="184">
        <v>2</v>
      </c>
      <c r="GE92" s="184" t="s">
        <v>14</v>
      </c>
      <c r="GF92" s="184" t="s">
        <v>14</v>
      </c>
      <c r="GG92" s="185">
        <v>44358</v>
      </c>
      <c r="GH92" s="183" t="s">
        <v>4581</v>
      </c>
      <c r="GI92" s="177">
        <v>3</v>
      </c>
      <c r="GJ92" s="177" t="s">
        <v>3571</v>
      </c>
      <c r="GK92" s="177" t="s">
        <v>21</v>
      </c>
      <c r="GL92" s="177">
        <v>2</v>
      </c>
      <c r="GM92" s="177" t="s">
        <v>14</v>
      </c>
      <c r="GN92" s="177" t="s">
        <v>14</v>
      </c>
      <c r="GO92" s="174">
        <v>44358</v>
      </c>
      <c r="GP92" s="184" t="s">
        <v>4576</v>
      </c>
      <c r="GQ92" s="184">
        <v>2</v>
      </c>
      <c r="GR92" s="184" t="s">
        <v>3571</v>
      </c>
      <c r="GS92" s="184" t="s">
        <v>21</v>
      </c>
      <c r="GT92" s="184">
        <v>2</v>
      </c>
      <c r="GU92" s="184" t="s">
        <v>14</v>
      </c>
      <c r="GV92" s="184" t="s">
        <v>14</v>
      </c>
      <c r="GW92" s="185">
        <v>44358</v>
      </c>
      <c r="GX92" s="183" t="s">
        <v>4582</v>
      </c>
      <c r="GY92" s="177">
        <v>3</v>
      </c>
      <c r="GZ92" s="177" t="s">
        <v>3571</v>
      </c>
      <c r="HA92" s="177" t="s">
        <v>21</v>
      </c>
      <c r="HB92" s="177">
        <v>2</v>
      </c>
      <c r="HC92" s="177" t="s">
        <v>14</v>
      </c>
      <c r="HD92" s="177" t="s">
        <v>14</v>
      </c>
      <c r="HE92" s="174">
        <v>44358</v>
      </c>
      <c r="HF92" s="184" t="s">
        <v>4574</v>
      </c>
      <c r="HG92" s="184">
        <v>3</v>
      </c>
      <c r="HH92" s="184" t="s">
        <v>3571</v>
      </c>
      <c r="HI92" s="184" t="s">
        <v>21</v>
      </c>
      <c r="HJ92" s="184">
        <v>2</v>
      </c>
      <c r="HK92" s="184" t="s">
        <v>14</v>
      </c>
      <c r="HL92" s="184" t="s">
        <v>14</v>
      </c>
      <c r="HM92" s="185">
        <v>44358</v>
      </c>
      <c r="HN92" s="183" t="s">
        <v>4580</v>
      </c>
      <c r="HO92" s="177">
        <v>3</v>
      </c>
      <c r="HP92" s="177" t="s">
        <v>3571</v>
      </c>
      <c r="HQ92" s="177" t="s">
        <v>21</v>
      </c>
      <c r="HR92" s="177">
        <v>2</v>
      </c>
      <c r="HS92" s="177" t="s">
        <v>14</v>
      </c>
      <c r="HT92" s="177" t="s">
        <v>14</v>
      </c>
      <c r="HU92" s="174">
        <v>44358</v>
      </c>
      <c r="HV92" s="184" t="s">
        <v>4577</v>
      </c>
      <c r="HW92" s="184">
        <v>3</v>
      </c>
      <c r="HX92" s="184" t="s">
        <v>3571</v>
      </c>
      <c r="HY92" s="184" t="s">
        <v>21</v>
      </c>
      <c r="HZ92" s="184">
        <v>2</v>
      </c>
      <c r="IA92" s="184" t="s">
        <v>14</v>
      </c>
      <c r="IB92" s="184" t="s">
        <v>14</v>
      </c>
      <c r="IC92" s="185">
        <v>44358</v>
      </c>
      <c r="ID92" s="183" t="s">
        <v>4579</v>
      </c>
      <c r="IE92" s="177">
        <v>3</v>
      </c>
      <c r="IF92" s="177" t="s">
        <v>3571</v>
      </c>
      <c r="IG92" s="177" t="s">
        <v>21</v>
      </c>
      <c r="IH92" s="177">
        <v>2</v>
      </c>
      <c r="II92" s="177" t="s">
        <v>14</v>
      </c>
      <c r="IJ92" s="177" t="s">
        <v>14</v>
      </c>
      <c r="IK92" s="174">
        <v>44358</v>
      </c>
      <c r="IL92" s="184" t="s">
        <v>4578</v>
      </c>
      <c r="IM92" s="184">
        <v>3</v>
      </c>
      <c r="IN92" s="184" t="s">
        <v>3571</v>
      </c>
      <c r="IO92" s="184" t="s">
        <v>21</v>
      </c>
      <c r="IP92" s="184">
        <v>2</v>
      </c>
      <c r="IQ92" s="184" t="s">
        <v>14</v>
      </c>
      <c r="IR92" s="184" t="s">
        <v>14</v>
      </c>
      <c r="IS92" s="185">
        <v>44358</v>
      </c>
    </row>
    <row r="93" spans="1:253" s="179" customFormat="1" ht="12.75" customHeight="1" x14ac:dyDescent="0.25">
      <c r="A93" s="179" t="s">
        <v>1140</v>
      </c>
      <c r="B93" s="179" t="s">
        <v>7618</v>
      </c>
      <c r="C93" s="179" t="s">
        <v>1141</v>
      </c>
      <c r="D93" s="179" t="s">
        <v>1142</v>
      </c>
      <c r="E93" s="179" t="s">
        <v>7631</v>
      </c>
      <c r="F93" s="179" t="s">
        <v>6224</v>
      </c>
      <c r="G93" s="172">
        <v>95232000</v>
      </c>
      <c r="H93" s="173" t="s">
        <v>6222</v>
      </c>
      <c r="I93" s="173" t="s">
        <v>41</v>
      </c>
      <c r="J93" s="173">
        <v>1</v>
      </c>
      <c r="K93" s="173" t="s">
        <v>6223</v>
      </c>
      <c r="L93" s="173" t="s">
        <v>6222</v>
      </c>
      <c r="M93" s="174">
        <v>44454</v>
      </c>
      <c r="N93" s="183" t="s">
        <v>6226</v>
      </c>
      <c r="O93" s="175">
        <v>180868</v>
      </c>
      <c r="P93" s="175" t="s">
        <v>6222</v>
      </c>
      <c r="Q93" s="175" t="s">
        <v>21</v>
      </c>
      <c r="R93" s="175">
        <v>2</v>
      </c>
      <c r="S93" s="175" t="s">
        <v>6225</v>
      </c>
      <c r="T93" s="175" t="s">
        <v>6222</v>
      </c>
      <c r="U93" s="176">
        <v>44454</v>
      </c>
      <c r="V93" s="183" t="s">
        <v>6228</v>
      </c>
      <c r="W93" s="173">
        <v>38048000</v>
      </c>
      <c r="X93" s="173" t="s">
        <v>6222</v>
      </c>
      <c r="Y93" s="173" t="s">
        <v>59</v>
      </c>
      <c r="Z93" s="173">
        <v>3</v>
      </c>
      <c r="AA93" s="173" t="s">
        <v>6227</v>
      </c>
      <c r="AB93" s="173" t="s">
        <v>6222</v>
      </c>
      <c r="AC93" s="174">
        <v>44454</v>
      </c>
      <c r="AD93" s="183" t="s">
        <v>6230</v>
      </c>
      <c r="AE93" s="181">
        <v>6018000</v>
      </c>
      <c r="AF93" s="181" t="s">
        <v>6222</v>
      </c>
      <c r="AG93" s="181" t="s">
        <v>59</v>
      </c>
      <c r="AH93" s="181">
        <v>3</v>
      </c>
      <c r="AI93" s="181" t="s">
        <v>6229</v>
      </c>
      <c r="AJ93" s="181" t="s">
        <v>6222</v>
      </c>
      <c r="AK93" s="182">
        <v>44454</v>
      </c>
      <c r="AL93" s="183" t="s">
        <v>6232</v>
      </c>
      <c r="AM93" s="173">
        <v>4218000</v>
      </c>
      <c r="AN93" s="173" t="s">
        <v>6222</v>
      </c>
      <c r="AO93" s="173" t="s">
        <v>59</v>
      </c>
      <c r="AP93" s="173">
        <v>3</v>
      </c>
      <c r="AQ93" s="173" t="s">
        <v>6231</v>
      </c>
      <c r="AR93" s="173" t="s">
        <v>6222</v>
      </c>
      <c r="AS93" s="174">
        <v>44454</v>
      </c>
      <c r="AT93" s="184" t="s">
        <v>1149</v>
      </c>
      <c r="AU93" s="181" t="s">
        <v>14</v>
      </c>
      <c r="AV93" s="181" t="s">
        <v>14</v>
      </c>
      <c r="AW93" s="181" t="s">
        <v>14</v>
      </c>
      <c r="AX93" s="181" t="s">
        <v>14</v>
      </c>
      <c r="AY93" s="181" t="s">
        <v>14</v>
      </c>
      <c r="AZ93" s="181" t="s">
        <v>14</v>
      </c>
      <c r="BA93" s="182">
        <v>43603</v>
      </c>
      <c r="BB93" s="183" t="s">
        <v>1148</v>
      </c>
      <c r="BC93" s="173" t="s">
        <v>14</v>
      </c>
      <c r="BD93" s="173" t="s">
        <v>14</v>
      </c>
      <c r="BE93" s="173" t="s">
        <v>14</v>
      </c>
      <c r="BF93" s="173" t="s">
        <v>14</v>
      </c>
      <c r="BG93" s="173" t="s">
        <v>14</v>
      </c>
      <c r="BH93" s="173" t="s">
        <v>14</v>
      </c>
      <c r="BI93" s="174">
        <v>43603</v>
      </c>
      <c r="BJ93" s="184" t="s">
        <v>6234</v>
      </c>
      <c r="BK93" s="184">
        <v>71</v>
      </c>
      <c r="BL93" s="184" t="s">
        <v>6222</v>
      </c>
      <c r="BM93" s="184" t="s">
        <v>59</v>
      </c>
      <c r="BN93" s="184">
        <v>3</v>
      </c>
      <c r="BO93" s="184" t="s">
        <v>6233</v>
      </c>
      <c r="BP93" s="181" t="s">
        <v>6222</v>
      </c>
      <c r="BQ93" s="185">
        <v>44454</v>
      </c>
      <c r="BR93" s="183" t="s">
        <v>1143</v>
      </c>
      <c r="BS93" s="177" t="s">
        <v>14</v>
      </c>
      <c r="BT93" s="177" t="s">
        <v>14</v>
      </c>
      <c r="BU93" s="177" t="s">
        <v>14</v>
      </c>
      <c r="BV93" s="177" t="s">
        <v>14</v>
      </c>
      <c r="BW93" s="177" t="s">
        <v>14</v>
      </c>
      <c r="BX93" s="177" t="s">
        <v>14</v>
      </c>
      <c r="BY93" s="174">
        <v>43603</v>
      </c>
      <c r="BZ93" s="184" t="s">
        <v>1144</v>
      </c>
      <c r="CA93" s="184" t="s">
        <v>14</v>
      </c>
      <c r="CB93" s="184" t="s">
        <v>14</v>
      </c>
      <c r="CC93" s="184" t="s">
        <v>14</v>
      </c>
      <c r="CD93" s="184" t="s">
        <v>14</v>
      </c>
      <c r="CE93" s="184" t="s">
        <v>14</v>
      </c>
      <c r="CF93" s="184" t="s">
        <v>14</v>
      </c>
      <c r="CG93" s="185">
        <v>43603</v>
      </c>
      <c r="CH93" s="183" t="s">
        <v>7883</v>
      </c>
      <c r="CI93" s="184" t="e">
        <v>#N/A</v>
      </c>
      <c r="CJ93" s="184" t="e">
        <v>#N/A</v>
      </c>
      <c r="CK93" s="184" t="e">
        <v>#N/A</v>
      </c>
      <c r="CL93" s="184" t="e">
        <v>#N/A</v>
      </c>
      <c r="CM93" s="184" t="e">
        <v>#N/A</v>
      </c>
      <c r="CN93" s="184" t="e">
        <v>#N/A</v>
      </c>
      <c r="CO93" s="186" t="e">
        <v>#N/A</v>
      </c>
      <c r="CP93" s="184" t="s">
        <v>1147</v>
      </c>
      <c r="CQ93" s="177" t="s">
        <v>14</v>
      </c>
      <c r="CR93" s="177" t="s">
        <v>14</v>
      </c>
      <c r="CS93" s="177" t="s">
        <v>14</v>
      </c>
      <c r="CT93" s="177" t="s">
        <v>14</v>
      </c>
      <c r="CU93" s="177" t="s">
        <v>14</v>
      </c>
      <c r="CV93" s="177" t="s">
        <v>14</v>
      </c>
      <c r="CW93" s="174">
        <v>43603</v>
      </c>
      <c r="CX93" s="184" t="s">
        <v>6235</v>
      </c>
      <c r="CY93" s="181">
        <v>2426000</v>
      </c>
      <c r="CZ93" s="181" t="s">
        <v>6222</v>
      </c>
      <c r="DA93" s="181" t="s">
        <v>21</v>
      </c>
      <c r="DB93" s="181">
        <v>2</v>
      </c>
      <c r="DC93" s="181" t="s">
        <v>6236</v>
      </c>
      <c r="DD93" s="181" t="s">
        <v>6222</v>
      </c>
      <c r="DE93" s="187">
        <v>44454</v>
      </c>
      <c r="DF93" s="183" t="s">
        <v>6237</v>
      </c>
      <c r="DG93" s="173">
        <v>32030000</v>
      </c>
      <c r="DH93" s="177" t="s">
        <v>6222</v>
      </c>
      <c r="DI93" s="177" t="s">
        <v>21</v>
      </c>
      <c r="DJ93" s="177">
        <v>2</v>
      </c>
      <c r="DK93" s="177" t="s">
        <v>6236</v>
      </c>
      <c r="DL93" s="177" t="s">
        <v>6222</v>
      </c>
      <c r="DM93" s="174">
        <v>44454</v>
      </c>
      <c r="DN93" s="184" t="s">
        <v>6238</v>
      </c>
      <c r="DO93" s="181">
        <v>3592000</v>
      </c>
      <c r="DP93" s="184" t="s">
        <v>6222</v>
      </c>
      <c r="DQ93" s="184" t="s">
        <v>21</v>
      </c>
      <c r="DR93" s="184">
        <v>2</v>
      </c>
      <c r="DS93" s="184" t="s">
        <v>6236</v>
      </c>
      <c r="DT93" s="184" t="s">
        <v>6222</v>
      </c>
      <c r="DU93" s="185">
        <v>44454</v>
      </c>
      <c r="DV93" s="183" t="s">
        <v>6239</v>
      </c>
      <c r="DW93" s="173">
        <v>1688000</v>
      </c>
      <c r="DX93" s="177" t="s">
        <v>6222</v>
      </c>
      <c r="DY93" s="177" t="s">
        <v>21</v>
      </c>
      <c r="DZ93" s="177">
        <v>2</v>
      </c>
      <c r="EA93" s="177" t="s">
        <v>6236</v>
      </c>
      <c r="EB93" s="177" t="s">
        <v>6222</v>
      </c>
      <c r="EC93" s="174">
        <v>44454</v>
      </c>
      <c r="ED93" s="184" t="s">
        <v>6240</v>
      </c>
      <c r="EE93" s="181">
        <v>738000</v>
      </c>
      <c r="EF93" s="184" t="s">
        <v>6222</v>
      </c>
      <c r="EG93" s="184" t="s">
        <v>21</v>
      </c>
      <c r="EH93" s="184">
        <v>2</v>
      </c>
      <c r="EI93" s="184" t="s">
        <v>6236</v>
      </c>
      <c r="EJ93" s="184" t="s">
        <v>6222</v>
      </c>
      <c r="EK93" s="185">
        <v>44454</v>
      </c>
      <c r="EL93" s="183" t="s">
        <v>6241</v>
      </c>
      <c r="EM93" s="173">
        <v>0</v>
      </c>
      <c r="EN93" s="177" t="s">
        <v>6222</v>
      </c>
      <c r="EO93" s="177" t="s">
        <v>21</v>
      </c>
      <c r="EP93" s="177">
        <v>2</v>
      </c>
      <c r="EQ93" s="177" t="s">
        <v>6236</v>
      </c>
      <c r="ER93" s="177" t="s">
        <v>6222</v>
      </c>
      <c r="ES93" s="174">
        <v>44454</v>
      </c>
      <c r="ET93" s="184" t="s">
        <v>2498</v>
      </c>
      <c r="EU93" s="184">
        <v>26</v>
      </c>
      <c r="EV93" s="184" t="s">
        <v>2495</v>
      </c>
      <c r="EW93" s="184" t="s">
        <v>59</v>
      </c>
      <c r="EX93" s="184">
        <v>3</v>
      </c>
      <c r="EY93" s="184" t="s">
        <v>2497</v>
      </c>
      <c r="EZ93" s="184" t="s">
        <v>2496</v>
      </c>
      <c r="FA93" s="185">
        <v>44182</v>
      </c>
      <c r="FB93" s="183" t="s">
        <v>1146</v>
      </c>
      <c r="FC93" s="177">
        <v>2</v>
      </c>
      <c r="FD93" s="177" t="s">
        <v>14</v>
      </c>
      <c r="FE93" s="177" t="s">
        <v>14</v>
      </c>
      <c r="FF93" s="177" t="s">
        <v>14</v>
      </c>
      <c r="FG93" s="177" t="s">
        <v>1145</v>
      </c>
      <c r="FH93" s="177" t="s">
        <v>14</v>
      </c>
      <c r="FI93" s="174">
        <v>43603</v>
      </c>
      <c r="FJ93" s="183" t="s">
        <v>1150</v>
      </c>
      <c r="FK93" s="184" t="s">
        <v>14</v>
      </c>
      <c r="FL93" s="184" t="s">
        <v>14</v>
      </c>
      <c r="FM93" s="184" t="s">
        <v>14</v>
      </c>
      <c r="FN93" s="184" t="s">
        <v>14</v>
      </c>
      <c r="FO93" s="184" t="s">
        <v>14</v>
      </c>
      <c r="FP93" s="181" t="s">
        <v>14</v>
      </c>
      <c r="FQ93" s="182">
        <v>43603</v>
      </c>
      <c r="FR93" s="183" t="s">
        <v>1151</v>
      </c>
      <c r="FS93" s="177" t="s">
        <v>14</v>
      </c>
      <c r="FT93" s="177" t="s">
        <v>14</v>
      </c>
      <c r="FU93" s="177" t="s">
        <v>14</v>
      </c>
      <c r="FV93" s="177" t="s">
        <v>14</v>
      </c>
      <c r="FW93" s="177" t="s">
        <v>14</v>
      </c>
      <c r="FX93" s="177" t="s">
        <v>14</v>
      </c>
      <c r="FY93" s="174">
        <v>43603</v>
      </c>
      <c r="FZ93" s="184" t="s">
        <v>4584</v>
      </c>
      <c r="GA93" s="184">
        <v>1</v>
      </c>
      <c r="GB93" s="184" t="s">
        <v>3571</v>
      </c>
      <c r="GC93" s="184" t="s">
        <v>21</v>
      </c>
      <c r="GD93" s="184">
        <v>2</v>
      </c>
      <c r="GE93" s="184" t="s">
        <v>14</v>
      </c>
      <c r="GF93" s="184" t="s">
        <v>14</v>
      </c>
      <c r="GG93" s="185">
        <v>44358</v>
      </c>
      <c r="GH93" s="183" t="s">
        <v>4590</v>
      </c>
      <c r="GI93" s="177">
        <v>0</v>
      </c>
      <c r="GJ93" s="177" t="s">
        <v>3571</v>
      </c>
      <c r="GK93" s="177" t="s">
        <v>21</v>
      </c>
      <c r="GL93" s="177">
        <v>2</v>
      </c>
      <c r="GM93" s="177" t="s">
        <v>14</v>
      </c>
      <c r="GN93" s="177" t="s">
        <v>14</v>
      </c>
      <c r="GO93" s="174">
        <v>44358</v>
      </c>
      <c r="GP93" s="184" t="s">
        <v>4585</v>
      </c>
      <c r="GQ93" s="184">
        <v>2</v>
      </c>
      <c r="GR93" s="184" t="s">
        <v>3571</v>
      </c>
      <c r="GS93" s="184" t="s">
        <v>21</v>
      </c>
      <c r="GT93" s="184">
        <v>2</v>
      </c>
      <c r="GU93" s="184" t="s">
        <v>14</v>
      </c>
      <c r="GV93" s="184" t="s">
        <v>14</v>
      </c>
      <c r="GW93" s="185">
        <v>44358</v>
      </c>
      <c r="GX93" s="183" t="s">
        <v>4591</v>
      </c>
      <c r="GY93" s="177">
        <v>0</v>
      </c>
      <c r="GZ93" s="177" t="s">
        <v>3571</v>
      </c>
      <c r="HA93" s="177" t="s">
        <v>21</v>
      </c>
      <c r="HB93" s="177">
        <v>2</v>
      </c>
      <c r="HC93" s="177" t="s">
        <v>14</v>
      </c>
      <c r="HD93" s="177" t="s">
        <v>14</v>
      </c>
      <c r="HE93" s="174">
        <v>44358</v>
      </c>
      <c r="HF93" s="184" t="s">
        <v>4583</v>
      </c>
      <c r="HG93" s="184">
        <v>2</v>
      </c>
      <c r="HH93" s="184" t="s">
        <v>3571</v>
      </c>
      <c r="HI93" s="184" t="s">
        <v>21</v>
      </c>
      <c r="HJ93" s="184">
        <v>2</v>
      </c>
      <c r="HK93" s="184" t="s">
        <v>14</v>
      </c>
      <c r="HL93" s="184" t="s">
        <v>14</v>
      </c>
      <c r="HM93" s="185">
        <v>44358</v>
      </c>
      <c r="HN93" s="183" t="s">
        <v>4589</v>
      </c>
      <c r="HO93" s="177">
        <v>3</v>
      </c>
      <c r="HP93" s="177" t="s">
        <v>3571</v>
      </c>
      <c r="HQ93" s="177" t="s">
        <v>21</v>
      </c>
      <c r="HR93" s="177">
        <v>2</v>
      </c>
      <c r="HS93" s="177" t="s">
        <v>14</v>
      </c>
      <c r="HT93" s="177" t="s">
        <v>14</v>
      </c>
      <c r="HU93" s="174">
        <v>44358</v>
      </c>
      <c r="HV93" s="184" t="s">
        <v>4586</v>
      </c>
      <c r="HW93" s="184">
        <v>1</v>
      </c>
      <c r="HX93" s="184" t="s">
        <v>3571</v>
      </c>
      <c r="HY93" s="184" t="s">
        <v>21</v>
      </c>
      <c r="HZ93" s="184">
        <v>2</v>
      </c>
      <c r="IA93" s="184" t="s">
        <v>14</v>
      </c>
      <c r="IB93" s="184" t="s">
        <v>14</v>
      </c>
      <c r="IC93" s="185">
        <v>44358</v>
      </c>
      <c r="ID93" s="183" t="s">
        <v>4588</v>
      </c>
      <c r="IE93" s="177">
        <v>3</v>
      </c>
      <c r="IF93" s="177" t="s">
        <v>3571</v>
      </c>
      <c r="IG93" s="177" t="s">
        <v>21</v>
      </c>
      <c r="IH93" s="177">
        <v>2</v>
      </c>
      <c r="II93" s="177" t="s">
        <v>14</v>
      </c>
      <c r="IJ93" s="177" t="s">
        <v>14</v>
      </c>
      <c r="IK93" s="174">
        <v>44358</v>
      </c>
      <c r="IL93" s="184" t="s">
        <v>4587</v>
      </c>
      <c r="IM93" s="184">
        <v>0</v>
      </c>
      <c r="IN93" s="184" t="s">
        <v>3571</v>
      </c>
      <c r="IO93" s="184" t="s">
        <v>21</v>
      </c>
      <c r="IP93" s="184">
        <v>2</v>
      </c>
      <c r="IQ93" s="184" t="s">
        <v>14</v>
      </c>
      <c r="IR93" s="184" t="s">
        <v>14</v>
      </c>
      <c r="IS93" s="185">
        <v>44358</v>
      </c>
    </row>
    <row r="94" spans="1:253" s="179" customFormat="1" ht="12.75" customHeight="1" x14ac:dyDescent="0.25">
      <c r="A94" s="179" t="s">
        <v>1049</v>
      </c>
      <c r="B94" s="179" t="s">
        <v>7618</v>
      </c>
      <c r="C94" s="179" t="s">
        <v>1050</v>
      </c>
      <c r="D94" s="179" t="s">
        <v>1051</v>
      </c>
      <c r="E94" s="179" t="s">
        <v>7634</v>
      </c>
      <c r="F94" s="179" t="s">
        <v>1914</v>
      </c>
      <c r="G94" s="172">
        <v>121936000</v>
      </c>
      <c r="H94" s="173" t="s">
        <v>1911</v>
      </c>
      <c r="I94" s="173" t="s">
        <v>41</v>
      </c>
      <c r="J94" s="173">
        <v>1</v>
      </c>
      <c r="K94" s="173" t="s">
        <v>1913</v>
      </c>
      <c r="L94" s="173" t="s">
        <v>1912</v>
      </c>
      <c r="M94" s="174">
        <v>43950</v>
      </c>
      <c r="N94" s="183" t="s">
        <v>1059</v>
      </c>
      <c r="O94" s="175" t="s">
        <v>14</v>
      </c>
      <c r="P94" s="175" t="s">
        <v>14</v>
      </c>
      <c r="Q94" s="175" t="s">
        <v>14</v>
      </c>
      <c r="R94" s="175" t="s">
        <v>14</v>
      </c>
      <c r="S94" s="175" t="s">
        <v>14</v>
      </c>
      <c r="T94" s="175" t="s">
        <v>14</v>
      </c>
      <c r="U94" s="176">
        <v>43581</v>
      </c>
      <c r="V94" s="183" t="s">
        <v>1064</v>
      </c>
      <c r="W94" s="173" t="s">
        <v>14</v>
      </c>
      <c r="X94" s="173" t="s">
        <v>14</v>
      </c>
      <c r="Y94" s="173" t="s">
        <v>14</v>
      </c>
      <c r="Z94" s="173" t="s">
        <v>14</v>
      </c>
      <c r="AA94" s="173" t="s">
        <v>14</v>
      </c>
      <c r="AB94" s="173" t="s">
        <v>14</v>
      </c>
      <c r="AC94" s="174">
        <v>43581</v>
      </c>
      <c r="AD94" s="183" t="s">
        <v>1062</v>
      </c>
      <c r="AE94" s="181" t="s">
        <v>14</v>
      </c>
      <c r="AF94" s="181" t="s">
        <v>14</v>
      </c>
      <c r="AG94" s="181" t="s">
        <v>14</v>
      </c>
      <c r="AH94" s="181" t="s">
        <v>14</v>
      </c>
      <c r="AI94" s="181" t="s">
        <v>14</v>
      </c>
      <c r="AJ94" s="181" t="s">
        <v>14</v>
      </c>
      <c r="AK94" s="182">
        <v>43581</v>
      </c>
      <c r="AL94" s="183" t="s">
        <v>1063</v>
      </c>
      <c r="AM94" s="173" t="s">
        <v>14</v>
      </c>
      <c r="AN94" s="173" t="s">
        <v>14</v>
      </c>
      <c r="AO94" s="173" t="s">
        <v>14</v>
      </c>
      <c r="AP94" s="173" t="s">
        <v>14</v>
      </c>
      <c r="AQ94" s="173" t="s">
        <v>14</v>
      </c>
      <c r="AR94" s="173" t="s">
        <v>14</v>
      </c>
      <c r="AS94" s="174">
        <v>43581</v>
      </c>
      <c r="AT94" s="184" t="s">
        <v>1058</v>
      </c>
      <c r="AU94" s="181" t="s">
        <v>14</v>
      </c>
      <c r="AV94" s="181" t="s">
        <v>14</v>
      </c>
      <c r="AW94" s="181" t="s">
        <v>14</v>
      </c>
      <c r="AX94" s="181" t="s">
        <v>14</v>
      </c>
      <c r="AY94" s="181" t="s">
        <v>14</v>
      </c>
      <c r="AZ94" s="181" t="s">
        <v>14</v>
      </c>
      <c r="BA94" s="182">
        <v>43581</v>
      </c>
      <c r="BB94" s="183" t="s">
        <v>1057</v>
      </c>
      <c r="BC94" s="173" t="s">
        <v>14</v>
      </c>
      <c r="BD94" s="173" t="s">
        <v>14</v>
      </c>
      <c r="BE94" s="173" t="s">
        <v>14</v>
      </c>
      <c r="BF94" s="173" t="s">
        <v>14</v>
      </c>
      <c r="BG94" s="173" t="s">
        <v>14</v>
      </c>
      <c r="BH94" s="173" t="s">
        <v>14</v>
      </c>
      <c r="BI94" s="174">
        <v>43581</v>
      </c>
      <c r="BJ94" s="184" t="s">
        <v>3504</v>
      </c>
      <c r="BK94" s="184">
        <v>604</v>
      </c>
      <c r="BL94" s="184" t="s">
        <v>3501</v>
      </c>
      <c r="BM94" s="184" t="s">
        <v>21</v>
      </c>
      <c r="BN94" s="184">
        <v>2</v>
      </c>
      <c r="BO94" s="184" t="s">
        <v>3503</v>
      </c>
      <c r="BP94" s="181" t="s">
        <v>3502</v>
      </c>
      <c r="BQ94" s="185">
        <v>44286</v>
      </c>
      <c r="BR94" s="183" t="s">
        <v>1052</v>
      </c>
      <c r="BS94" s="177" t="s">
        <v>14</v>
      </c>
      <c r="BT94" s="177" t="s">
        <v>14</v>
      </c>
      <c r="BU94" s="177" t="s">
        <v>14</v>
      </c>
      <c r="BV94" s="177" t="s">
        <v>14</v>
      </c>
      <c r="BW94" s="177" t="s">
        <v>14</v>
      </c>
      <c r="BX94" s="177" t="s">
        <v>14</v>
      </c>
      <c r="BY94" s="174">
        <v>43581</v>
      </c>
      <c r="BZ94" s="184" t="s">
        <v>1053</v>
      </c>
      <c r="CA94" s="184" t="s">
        <v>14</v>
      </c>
      <c r="CB94" s="184" t="s">
        <v>14</v>
      </c>
      <c r="CC94" s="184" t="s">
        <v>14</v>
      </c>
      <c r="CD94" s="184" t="s">
        <v>14</v>
      </c>
      <c r="CE94" s="184" t="s">
        <v>14</v>
      </c>
      <c r="CF94" s="184" t="s">
        <v>14</v>
      </c>
      <c r="CG94" s="185">
        <v>43581</v>
      </c>
      <c r="CH94" s="183" t="s">
        <v>7884</v>
      </c>
      <c r="CI94" s="184" t="e">
        <v>#N/A</v>
      </c>
      <c r="CJ94" s="184" t="e">
        <v>#N/A</v>
      </c>
      <c r="CK94" s="184" t="e">
        <v>#N/A</v>
      </c>
      <c r="CL94" s="184" t="e">
        <v>#N/A</v>
      </c>
      <c r="CM94" s="184" t="e">
        <v>#N/A</v>
      </c>
      <c r="CN94" s="184" t="e">
        <v>#N/A</v>
      </c>
      <c r="CO94" s="186" t="e">
        <v>#N/A</v>
      </c>
      <c r="CP94" s="184" t="s">
        <v>1055</v>
      </c>
      <c r="CQ94" s="177" t="s">
        <v>14</v>
      </c>
      <c r="CR94" s="177" t="s">
        <v>14</v>
      </c>
      <c r="CS94" s="177" t="s">
        <v>14</v>
      </c>
      <c r="CT94" s="177" t="s">
        <v>14</v>
      </c>
      <c r="CU94" s="177" t="s">
        <v>14</v>
      </c>
      <c r="CV94" s="177" t="s">
        <v>14</v>
      </c>
      <c r="CW94" s="174">
        <v>43581</v>
      </c>
      <c r="CX94" s="184" t="s">
        <v>1067</v>
      </c>
      <c r="CY94" s="181" t="s">
        <v>14</v>
      </c>
      <c r="CZ94" s="181" t="s">
        <v>14</v>
      </c>
      <c r="DA94" s="181" t="s">
        <v>14</v>
      </c>
      <c r="DB94" s="181" t="s">
        <v>14</v>
      </c>
      <c r="DC94" s="181" t="s">
        <v>14</v>
      </c>
      <c r="DD94" s="181" t="s">
        <v>14</v>
      </c>
      <c r="DE94" s="187">
        <v>43581</v>
      </c>
      <c r="DF94" s="183" t="s">
        <v>1060</v>
      </c>
      <c r="DG94" s="173" t="s">
        <v>14</v>
      </c>
      <c r="DH94" s="177" t="s">
        <v>14</v>
      </c>
      <c r="DI94" s="177" t="s">
        <v>14</v>
      </c>
      <c r="DJ94" s="177" t="s">
        <v>14</v>
      </c>
      <c r="DK94" s="177" t="s">
        <v>14</v>
      </c>
      <c r="DL94" s="177" t="s">
        <v>14</v>
      </c>
      <c r="DM94" s="174">
        <v>43581</v>
      </c>
      <c r="DN94" s="184" t="s">
        <v>1069</v>
      </c>
      <c r="DO94" s="181" t="s">
        <v>14</v>
      </c>
      <c r="DP94" s="184" t="s">
        <v>14</v>
      </c>
      <c r="DQ94" s="184" t="s">
        <v>14</v>
      </c>
      <c r="DR94" s="184" t="s">
        <v>14</v>
      </c>
      <c r="DS94" s="184" t="s">
        <v>14</v>
      </c>
      <c r="DT94" s="184" t="s">
        <v>14</v>
      </c>
      <c r="DU94" s="185">
        <v>43581</v>
      </c>
      <c r="DV94" s="183" t="s">
        <v>1061</v>
      </c>
      <c r="DW94" s="173" t="s">
        <v>14</v>
      </c>
      <c r="DX94" s="177" t="s">
        <v>14</v>
      </c>
      <c r="DY94" s="177" t="s">
        <v>14</v>
      </c>
      <c r="DZ94" s="177" t="s">
        <v>14</v>
      </c>
      <c r="EA94" s="177" t="s">
        <v>14</v>
      </c>
      <c r="EB94" s="177" t="s">
        <v>14</v>
      </c>
      <c r="EC94" s="174">
        <v>43581</v>
      </c>
      <c r="ED94" s="184" t="s">
        <v>1068</v>
      </c>
      <c r="EE94" s="181" t="s">
        <v>14</v>
      </c>
      <c r="EF94" s="184" t="s">
        <v>14</v>
      </c>
      <c r="EG94" s="184" t="s">
        <v>14</v>
      </c>
      <c r="EH94" s="184" t="s">
        <v>14</v>
      </c>
      <c r="EI94" s="184" t="s">
        <v>14</v>
      </c>
      <c r="EJ94" s="184" t="s">
        <v>14</v>
      </c>
      <c r="EK94" s="185">
        <v>43581</v>
      </c>
      <c r="EL94" s="183" t="s">
        <v>1056</v>
      </c>
      <c r="EM94" s="173" t="s">
        <v>14</v>
      </c>
      <c r="EN94" s="177" t="s">
        <v>14</v>
      </c>
      <c r="EO94" s="177" t="s">
        <v>14</v>
      </c>
      <c r="EP94" s="177" t="s">
        <v>14</v>
      </c>
      <c r="EQ94" s="177" t="s">
        <v>14</v>
      </c>
      <c r="ER94" s="177" t="s">
        <v>14</v>
      </c>
      <c r="ES94" s="174">
        <v>43581</v>
      </c>
      <c r="ET94" s="184" t="s">
        <v>3505</v>
      </c>
      <c r="EU94" s="184">
        <v>604</v>
      </c>
      <c r="EV94" s="184" t="s">
        <v>3501</v>
      </c>
      <c r="EW94" s="184" t="s">
        <v>21</v>
      </c>
      <c r="EX94" s="184">
        <v>2</v>
      </c>
      <c r="EY94" s="184" t="s">
        <v>3503</v>
      </c>
      <c r="EZ94" s="184" t="s">
        <v>3502</v>
      </c>
      <c r="FA94" s="185">
        <v>44286</v>
      </c>
      <c r="FB94" s="183" t="s">
        <v>1054</v>
      </c>
      <c r="FC94" s="177">
        <v>2</v>
      </c>
      <c r="FD94" s="177" t="s">
        <v>14</v>
      </c>
      <c r="FE94" s="177" t="s">
        <v>41</v>
      </c>
      <c r="FF94" s="177">
        <v>1</v>
      </c>
      <c r="FG94" s="177" t="s">
        <v>1001</v>
      </c>
      <c r="FH94" s="177" t="s">
        <v>14</v>
      </c>
      <c r="FI94" s="174">
        <v>43581</v>
      </c>
      <c r="FJ94" s="183" t="s">
        <v>1065</v>
      </c>
      <c r="FK94" s="184" t="s">
        <v>14</v>
      </c>
      <c r="FL94" s="184" t="s">
        <v>14</v>
      </c>
      <c r="FM94" s="184" t="s">
        <v>14</v>
      </c>
      <c r="FN94" s="184" t="s">
        <v>14</v>
      </c>
      <c r="FO94" s="184" t="s">
        <v>14</v>
      </c>
      <c r="FP94" s="181" t="s">
        <v>14</v>
      </c>
      <c r="FQ94" s="182">
        <v>43581</v>
      </c>
      <c r="FR94" s="183" t="s">
        <v>1066</v>
      </c>
      <c r="FS94" s="177" t="s">
        <v>14</v>
      </c>
      <c r="FT94" s="177" t="s">
        <v>14</v>
      </c>
      <c r="FU94" s="177" t="s">
        <v>14</v>
      </c>
      <c r="FV94" s="177" t="s">
        <v>14</v>
      </c>
      <c r="FW94" s="177" t="s">
        <v>14</v>
      </c>
      <c r="FX94" s="177" t="s">
        <v>14</v>
      </c>
      <c r="FY94" s="174">
        <v>43581</v>
      </c>
      <c r="FZ94" s="184" t="s">
        <v>4460</v>
      </c>
      <c r="GA94" s="184">
        <v>1</v>
      </c>
      <c r="GB94" s="184" t="s">
        <v>3571</v>
      </c>
      <c r="GC94" s="184" t="s">
        <v>21</v>
      </c>
      <c r="GD94" s="184">
        <v>2</v>
      </c>
      <c r="GE94" s="184" t="s">
        <v>14</v>
      </c>
      <c r="GF94" s="184" t="s">
        <v>14</v>
      </c>
      <c r="GG94" s="185">
        <v>44357</v>
      </c>
      <c r="GH94" s="183" t="s">
        <v>4466</v>
      </c>
      <c r="GI94" s="177">
        <v>3</v>
      </c>
      <c r="GJ94" s="177" t="s">
        <v>3571</v>
      </c>
      <c r="GK94" s="177" t="s">
        <v>21</v>
      </c>
      <c r="GL94" s="177">
        <v>2</v>
      </c>
      <c r="GM94" s="177" t="s">
        <v>14</v>
      </c>
      <c r="GN94" s="177" t="s">
        <v>14</v>
      </c>
      <c r="GO94" s="174">
        <v>44357</v>
      </c>
      <c r="GP94" s="184" t="s">
        <v>4461</v>
      </c>
      <c r="GQ94" s="184">
        <v>1</v>
      </c>
      <c r="GR94" s="184" t="s">
        <v>3571</v>
      </c>
      <c r="GS94" s="184" t="s">
        <v>21</v>
      </c>
      <c r="GT94" s="184">
        <v>2</v>
      </c>
      <c r="GU94" s="184" t="s">
        <v>14</v>
      </c>
      <c r="GV94" s="184" t="s">
        <v>14</v>
      </c>
      <c r="GW94" s="185">
        <v>44357</v>
      </c>
      <c r="GX94" s="183" t="s">
        <v>4467</v>
      </c>
      <c r="GY94" s="177">
        <v>0</v>
      </c>
      <c r="GZ94" s="177" t="s">
        <v>3571</v>
      </c>
      <c r="HA94" s="177" t="s">
        <v>21</v>
      </c>
      <c r="HB94" s="177">
        <v>2</v>
      </c>
      <c r="HC94" s="177" t="s">
        <v>14</v>
      </c>
      <c r="HD94" s="177" t="s">
        <v>14</v>
      </c>
      <c r="HE94" s="174">
        <v>44357</v>
      </c>
      <c r="HF94" s="184" t="s">
        <v>4459</v>
      </c>
      <c r="HG94" s="184">
        <v>2</v>
      </c>
      <c r="HH94" s="184" t="s">
        <v>3571</v>
      </c>
      <c r="HI94" s="184" t="s">
        <v>21</v>
      </c>
      <c r="HJ94" s="184">
        <v>2</v>
      </c>
      <c r="HK94" s="184" t="s">
        <v>14</v>
      </c>
      <c r="HL94" s="184" t="s">
        <v>14</v>
      </c>
      <c r="HM94" s="185">
        <v>44357</v>
      </c>
      <c r="HN94" s="183" t="s">
        <v>4465</v>
      </c>
      <c r="HO94" s="177">
        <v>3</v>
      </c>
      <c r="HP94" s="177" t="s">
        <v>3571</v>
      </c>
      <c r="HQ94" s="177" t="s">
        <v>21</v>
      </c>
      <c r="HR94" s="177">
        <v>2</v>
      </c>
      <c r="HS94" s="177" t="s">
        <v>14</v>
      </c>
      <c r="HT94" s="177" t="s">
        <v>14</v>
      </c>
      <c r="HU94" s="174">
        <v>44357</v>
      </c>
      <c r="HV94" s="184" t="s">
        <v>4462</v>
      </c>
      <c r="HW94" s="184">
        <v>1</v>
      </c>
      <c r="HX94" s="184" t="s">
        <v>3571</v>
      </c>
      <c r="HY94" s="184" t="s">
        <v>21</v>
      </c>
      <c r="HZ94" s="184">
        <v>2</v>
      </c>
      <c r="IA94" s="184" t="s">
        <v>14</v>
      </c>
      <c r="IB94" s="184" t="s">
        <v>14</v>
      </c>
      <c r="IC94" s="185">
        <v>44357</v>
      </c>
      <c r="ID94" s="183" t="s">
        <v>4464</v>
      </c>
      <c r="IE94" s="177">
        <v>1</v>
      </c>
      <c r="IF94" s="177" t="s">
        <v>3571</v>
      </c>
      <c r="IG94" s="177" t="s">
        <v>21</v>
      </c>
      <c r="IH94" s="177">
        <v>2</v>
      </c>
      <c r="II94" s="177" t="s">
        <v>14</v>
      </c>
      <c r="IJ94" s="177" t="s">
        <v>14</v>
      </c>
      <c r="IK94" s="174">
        <v>44357</v>
      </c>
      <c r="IL94" s="184" t="s">
        <v>4463</v>
      </c>
      <c r="IM94" s="184">
        <v>3</v>
      </c>
      <c r="IN94" s="184" t="s">
        <v>3571</v>
      </c>
      <c r="IO94" s="184" t="s">
        <v>21</v>
      </c>
      <c r="IP94" s="184">
        <v>2</v>
      </c>
      <c r="IQ94" s="184" t="s">
        <v>14</v>
      </c>
      <c r="IR94" s="184" t="s">
        <v>14</v>
      </c>
      <c r="IS94" s="185">
        <v>44357</v>
      </c>
    </row>
    <row r="95" spans="1:253" s="179" customFormat="1" ht="12.75" customHeight="1" x14ac:dyDescent="0.25">
      <c r="A95" s="179" t="s">
        <v>1070</v>
      </c>
      <c r="B95" s="179" t="s">
        <v>7618</v>
      </c>
      <c r="C95" s="179" t="s">
        <v>1071</v>
      </c>
      <c r="D95" s="179" t="s">
        <v>1072</v>
      </c>
      <c r="E95" s="179" t="s">
        <v>7637</v>
      </c>
      <c r="F95" s="179" t="s">
        <v>1695</v>
      </c>
      <c r="G95" s="172">
        <v>125787000</v>
      </c>
      <c r="H95" s="173" t="s">
        <v>1692</v>
      </c>
      <c r="I95" s="173" t="s">
        <v>41</v>
      </c>
      <c r="J95" s="173">
        <v>1</v>
      </c>
      <c r="K95" s="173" t="s">
        <v>1694</v>
      </c>
      <c r="L95" s="173" t="s">
        <v>1693</v>
      </c>
      <c r="M95" s="174">
        <v>43867</v>
      </c>
      <c r="N95" s="183" t="s">
        <v>1080</v>
      </c>
      <c r="O95" s="175" t="s">
        <v>14</v>
      </c>
      <c r="P95" s="175" t="s">
        <v>14</v>
      </c>
      <c r="Q95" s="175" t="s">
        <v>14</v>
      </c>
      <c r="R95" s="175" t="s">
        <v>14</v>
      </c>
      <c r="S95" s="175" t="s">
        <v>14</v>
      </c>
      <c r="T95" s="175" t="s">
        <v>14</v>
      </c>
      <c r="U95" s="176">
        <v>43581</v>
      </c>
      <c r="V95" s="183" t="s">
        <v>1085</v>
      </c>
      <c r="W95" s="173" t="s">
        <v>14</v>
      </c>
      <c r="X95" s="173" t="s">
        <v>14</v>
      </c>
      <c r="Y95" s="173" t="s">
        <v>14</v>
      </c>
      <c r="Z95" s="173" t="s">
        <v>14</v>
      </c>
      <c r="AA95" s="173" t="s">
        <v>14</v>
      </c>
      <c r="AB95" s="173" t="s">
        <v>14</v>
      </c>
      <c r="AC95" s="174">
        <v>43581</v>
      </c>
      <c r="AD95" s="183" t="s">
        <v>1083</v>
      </c>
      <c r="AE95" s="181" t="s">
        <v>14</v>
      </c>
      <c r="AF95" s="181" t="s">
        <v>14</v>
      </c>
      <c r="AG95" s="181" t="s">
        <v>14</v>
      </c>
      <c r="AH95" s="181" t="s">
        <v>14</v>
      </c>
      <c r="AI95" s="181" t="s">
        <v>14</v>
      </c>
      <c r="AJ95" s="181" t="s">
        <v>14</v>
      </c>
      <c r="AK95" s="182">
        <v>43581</v>
      </c>
      <c r="AL95" s="183" t="s">
        <v>1084</v>
      </c>
      <c r="AM95" s="173" t="s">
        <v>14</v>
      </c>
      <c r="AN95" s="173" t="s">
        <v>14</v>
      </c>
      <c r="AO95" s="173" t="s">
        <v>14</v>
      </c>
      <c r="AP95" s="173" t="s">
        <v>14</v>
      </c>
      <c r="AQ95" s="173" t="s">
        <v>14</v>
      </c>
      <c r="AR95" s="173" t="s">
        <v>14</v>
      </c>
      <c r="AS95" s="174">
        <v>43581</v>
      </c>
      <c r="AT95" s="184" t="s">
        <v>1079</v>
      </c>
      <c r="AU95" s="181" t="s">
        <v>14</v>
      </c>
      <c r="AV95" s="181" t="s">
        <v>14</v>
      </c>
      <c r="AW95" s="181" t="s">
        <v>14</v>
      </c>
      <c r="AX95" s="181" t="s">
        <v>14</v>
      </c>
      <c r="AY95" s="181" t="s">
        <v>14</v>
      </c>
      <c r="AZ95" s="181" t="s">
        <v>14</v>
      </c>
      <c r="BA95" s="182">
        <v>43581</v>
      </c>
      <c r="BB95" s="183" t="s">
        <v>1078</v>
      </c>
      <c r="BC95" s="173" t="s">
        <v>14</v>
      </c>
      <c r="BD95" s="173" t="s">
        <v>14</v>
      </c>
      <c r="BE95" s="173" t="s">
        <v>14</v>
      </c>
      <c r="BF95" s="173" t="s">
        <v>14</v>
      </c>
      <c r="BG95" s="173" t="s">
        <v>14</v>
      </c>
      <c r="BH95" s="173" t="s">
        <v>14</v>
      </c>
      <c r="BI95" s="174">
        <v>43581</v>
      </c>
      <c r="BJ95" s="184" t="s">
        <v>3508</v>
      </c>
      <c r="BK95" s="184">
        <v>161</v>
      </c>
      <c r="BL95" s="184" t="s">
        <v>3501</v>
      </c>
      <c r="BM95" s="184" t="s">
        <v>21</v>
      </c>
      <c r="BN95" s="184">
        <v>2</v>
      </c>
      <c r="BO95" s="184" t="s">
        <v>3507</v>
      </c>
      <c r="BP95" s="181" t="s">
        <v>3506</v>
      </c>
      <c r="BQ95" s="185">
        <v>44286</v>
      </c>
      <c r="BR95" s="183" t="s">
        <v>1073</v>
      </c>
      <c r="BS95" s="177" t="s">
        <v>14</v>
      </c>
      <c r="BT95" s="177" t="s">
        <v>14</v>
      </c>
      <c r="BU95" s="177" t="s">
        <v>14</v>
      </c>
      <c r="BV95" s="177" t="s">
        <v>14</v>
      </c>
      <c r="BW95" s="177" t="s">
        <v>14</v>
      </c>
      <c r="BX95" s="177" t="s">
        <v>14</v>
      </c>
      <c r="BY95" s="174">
        <v>43581</v>
      </c>
      <c r="BZ95" s="184" t="s">
        <v>1074</v>
      </c>
      <c r="CA95" s="184" t="s">
        <v>14</v>
      </c>
      <c r="CB95" s="184" t="s">
        <v>14</v>
      </c>
      <c r="CC95" s="184" t="s">
        <v>14</v>
      </c>
      <c r="CD95" s="184" t="s">
        <v>14</v>
      </c>
      <c r="CE95" s="184" t="s">
        <v>14</v>
      </c>
      <c r="CF95" s="184" t="s">
        <v>14</v>
      </c>
      <c r="CG95" s="185">
        <v>43581</v>
      </c>
      <c r="CH95" s="183" t="s">
        <v>7885</v>
      </c>
      <c r="CI95" s="184" t="e">
        <v>#N/A</v>
      </c>
      <c r="CJ95" s="184" t="e">
        <v>#N/A</v>
      </c>
      <c r="CK95" s="184" t="e">
        <v>#N/A</v>
      </c>
      <c r="CL95" s="184" t="e">
        <v>#N/A</v>
      </c>
      <c r="CM95" s="184" t="e">
        <v>#N/A</v>
      </c>
      <c r="CN95" s="184" t="e">
        <v>#N/A</v>
      </c>
      <c r="CO95" s="186" t="e">
        <v>#N/A</v>
      </c>
      <c r="CP95" s="184" t="s">
        <v>1076</v>
      </c>
      <c r="CQ95" s="177" t="s">
        <v>14</v>
      </c>
      <c r="CR95" s="177" t="s">
        <v>14</v>
      </c>
      <c r="CS95" s="177" t="s">
        <v>14</v>
      </c>
      <c r="CT95" s="177" t="s">
        <v>14</v>
      </c>
      <c r="CU95" s="177" t="s">
        <v>14</v>
      </c>
      <c r="CV95" s="177" t="s">
        <v>14</v>
      </c>
      <c r="CW95" s="174">
        <v>43581</v>
      </c>
      <c r="CX95" s="184" t="s">
        <v>1088</v>
      </c>
      <c r="CY95" s="181" t="s">
        <v>14</v>
      </c>
      <c r="CZ95" s="181" t="s">
        <v>14</v>
      </c>
      <c r="DA95" s="181" t="s">
        <v>14</v>
      </c>
      <c r="DB95" s="181" t="s">
        <v>14</v>
      </c>
      <c r="DC95" s="181" t="s">
        <v>14</v>
      </c>
      <c r="DD95" s="181" t="s">
        <v>14</v>
      </c>
      <c r="DE95" s="187">
        <v>43581</v>
      </c>
      <c r="DF95" s="183" t="s">
        <v>1081</v>
      </c>
      <c r="DG95" s="173" t="s">
        <v>14</v>
      </c>
      <c r="DH95" s="177" t="s">
        <v>14</v>
      </c>
      <c r="DI95" s="177" t="s">
        <v>14</v>
      </c>
      <c r="DJ95" s="177" t="s">
        <v>14</v>
      </c>
      <c r="DK95" s="177" t="s">
        <v>14</v>
      </c>
      <c r="DL95" s="177" t="s">
        <v>14</v>
      </c>
      <c r="DM95" s="174">
        <v>43581</v>
      </c>
      <c r="DN95" s="184" t="s">
        <v>1090</v>
      </c>
      <c r="DO95" s="181" t="s">
        <v>14</v>
      </c>
      <c r="DP95" s="184" t="s">
        <v>14</v>
      </c>
      <c r="DQ95" s="184" t="s">
        <v>14</v>
      </c>
      <c r="DR95" s="184" t="s">
        <v>14</v>
      </c>
      <c r="DS95" s="184" t="s">
        <v>14</v>
      </c>
      <c r="DT95" s="184" t="s">
        <v>14</v>
      </c>
      <c r="DU95" s="185">
        <v>43581</v>
      </c>
      <c r="DV95" s="183" t="s">
        <v>1082</v>
      </c>
      <c r="DW95" s="173" t="s">
        <v>14</v>
      </c>
      <c r="DX95" s="177" t="s">
        <v>14</v>
      </c>
      <c r="DY95" s="177" t="s">
        <v>14</v>
      </c>
      <c r="DZ95" s="177" t="s">
        <v>14</v>
      </c>
      <c r="EA95" s="177" t="s">
        <v>14</v>
      </c>
      <c r="EB95" s="177" t="s">
        <v>14</v>
      </c>
      <c r="EC95" s="174">
        <v>43581</v>
      </c>
      <c r="ED95" s="184" t="s">
        <v>1089</v>
      </c>
      <c r="EE95" s="181" t="s">
        <v>14</v>
      </c>
      <c r="EF95" s="184" t="s">
        <v>14</v>
      </c>
      <c r="EG95" s="184" t="s">
        <v>14</v>
      </c>
      <c r="EH95" s="184" t="s">
        <v>14</v>
      </c>
      <c r="EI95" s="184" t="s">
        <v>14</v>
      </c>
      <c r="EJ95" s="184" t="s">
        <v>14</v>
      </c>
      <c r="EK95" s="185">
        <v>43581</v>
      </c>
      <c r="EL95" s="183" t="s">
        <v>1077</v>
      </c>
      <c r="EM95" s="173" t="s">
        <v>14</v>
      </c>
      <c r="EN95" s="177" t="s">
        <v>14</v>
      </c>
      <c r="EO95" s="177" t="s">
        <v>14</v>
      </c>
      <c r="EP95" s="177" t="s">
        <v>14</v>
      </c>
      <c r="EQ95" s="177" t="s">
        <v>14</v>
      </c>
      <c r="ER95" s="177" t="s">
        <v>14</v>
      </c>
      <c r="ES95" s="174">
        <v>43581</v>
      </c>
      <c r="ET95" s="184" t="s">
        <v>2500</v>
      </c>
      <c r="EU95" s="184">
        <v>173</v>
      </c>
      <c r="EV95" s="184" t="s">
        <v>2495</v>
      </c>
      <c r="EW95" s="184" t="s">
        <v>59</v>
      </c>
      <c r="EX95" s="184">
        <v>3</v>
      </c>
      <c r="EY95" s="184" t="s">
        <v>2499</v>
      </c>
      <c r="EZ95" s="184" t="s">
        <v>2496</v>
      </c>
      <c r="FA95" s="185">
        <v>44182</v>
      </c>
      <c r="FB95" s="183" t="s">
        <v>1075</v>
      </c>
      <c r="FC95" s="177">
        <v>2</v>
      </c>
      <c r="FD95" s="177" t="s">
        <v>14</v>
      </c>
      <c r="FE95" s="177" t="s">
        <v>41</v>
      </c>
      <c r="FF95" s="177">
        <v>1</v>
      </c>
      <c r="FG95" s="177" t="s">
        <v>1001</v>
      </c>
      <c r="FH95" s="177" t="s">
        <v>14</v>
      </c>
      <c r="FI95" s="174">
        <v>43581</v>
      </c>
      <c r="FJ95" s="183" t="s">
        <v>1086</v>
      </c>
      <c r="FK95" s="184" t="s">
        <v>14</v>
      </c>
      <c r="FL95" s="184" t="s">
        <v>14</v>
      </c>
      <c r="FM95" s="184" t="s">
        <v>14</v>
      </c>
      <c r="FN95" s="184" t="s">
        <v>14</v>
      </c>
      <c r="FO95" s="184" t="s">
        <v>14</v>
      </c>
      <c r="FP95" s="181" t="s">
        <v>14</v>
      </c>
      <c r="FQ95" s="182">
        <v>43581</v>
      </c>
      <c r="FR95" s="183" t="s">
        <v>1087</v>
      </c>
      <c r="FS95" s="177" t="s">
        <v>14</v>
      </c>
      <c r="FT95" s="177" t="s">
        <v>14</v>
      </c>
      <c r="FU95" s="177" t="s">
        <v>14</v>
      </c>
      <c r="FV95" s="177" t="s">
        <v>14</v>
      </c>
      <c r="FW95" s="177" t="s">
        <v>14</v>
      </c>
      <c r="FX95" s="177" t="s">
        <v>14</v>
      </c>
      <c r="FY95" s="174">
        <v>43581</v>
      </c>
      <c r="FZ95" s="184" t="s">
        <v>4469</v>
      </c>
      <c r="GA95" s="184">
        <v>2</v>
      </c>
      <c r="GB95" s="184" t="s">
        <v>3571</v>
      </c>
      <c r="GC95" s="184" t="s">
        <v>21</v>
      </c>
      <c r="GD95" s="184">
        <v>2</v>
      </c>
      <c r="GE95" s="184" t="s">
        <v>14</v>
      </c>
      <c r="GF95" s="184" t="s">
        <v>14</v>
      </c>
      <c r="GG95" s="185">
        <v>44357</v>
      </c>
      <c r="GH95" s="183" t="s">
        <v>4475</v>
      </c>
      <c r="GI95" s="177">
        <v>2</v>
      </c>
      <c r="GJ95" s="177" t="s">
        <v>3571</v>
      </c>
      <c r="GK95" s="177" t="s">
        <v>21</v>
      </c>
      <c r="GL95" s="177">
        <v>2</v>
      </c>
      <c r="GM95" s="177" t="s">
        <v>14</v>
      </c>
      <c r="GN95" s="177" t="s">
        <v>14</v>
      </c>
      <c r="GO95" s="174">
        <v>44357</v>
      </c>
      <c r="GP95" s="184" t="s">
        <v>4470</v>
      </c>
      <c r="GQ95" s="184">
        <v>1</v>
      </c>
      <c r="GR95" s="184" t="s">
        <v>3571</v>
      </c>
      <c r="GS95" s="184" t="s">
        <v>21</v>
      </c>
      <c r="GT95" s="184">
        <v>2</v>
      </c>
      <c r="GU95" s="184" t="s">
        <v>14</v>
      </c>
      <c r="GV95" s="184" t="s">
        <v>14</v>
      </c>
      <c r="GW95" s="185">
        <v>44357</v>
      </c>
      <c r="GX95" s="183" t="s">
        <v>4476</v>
      </c>
      <c r="GY95" s="177">
        <v>0</v>
      </c>
      <c r="GZ95" s="177" t="s">
        <v>3571</v>
      </c>
      <c r="HA95" s="177" t="s">
        <v>21</v>
      </c>
      <c r="HB95" s="177">
        <v>2</v>
      </c>
      <c r="HC95" s="177" t="s">
        <v>14</v>
      </c>
      <c r="HD95" s="177" t="s">
        <v>14</v>
      </c>
      <c r="HE95" s="174">
        <v>44357</v>
      </c>
      <c r="HF95" s="184" t="s">
        <v>4468</v>
      </c>
      <c r="HG95" s="184">
        <v>2</v>
      </c>
      <c r="HH95" s="184" t="s">
        <v>3571</v>
      </c>
      <c r="HI95" s="184" t="s">
        <v>21</v>
      </c>
      <c r="HJ95" s="184">
        <v>2</v>
      </c>
      <c r="HK95" s="184" t="s">
        <v>14</v>
      </c>
      <c r="HL95" s="184" t="s">
        <v>14</v>
      </c>
      <c r="HM95" s="185">
        <v>44357</v>
      </c>
      <c r="HN95" s="183" t="s">
        <v>4474</v>
      </c>
      <c r="HO95" s="177">
        <v>2</v>
      </c>
      <c r="HP95" s="177" t="s">
        <v>3571</v>
      </c>
      <c r="HQ95" s="177" t="s">
        <v>21</v>
      </c>
      <c r="HR95" s="177">
        <v>2</v>
      </c>
      <c r="HS95" s="177" t="s">
        <v>14</v>
      </c>
      <c r="HT95" s="177" t="s">
        <v>14</v>
      </c>
      <c r="HU95" s="174">
        <v>44357</v>
      </c>
      <c r="HV95" s="184" t="s">
        <v>4471</v>
      </c>
      <c r="HW95" s="184">
        <v>0</v>
      </c>
      <c r="HX95" s="184" t="s">
        <v>3571</v>
      </c>
      <c r="HY95" s="184" t="s">
        <v>21</v>
      </c>
      <c r="HZ95" s="184">
        <v>2</v>
      </c>
      <c r="IA95" s="184" t="s">
        <v>14</v>
      </c>
      <c r="IB95" s="184" t="s">
        <v>14</v>
      </c>
      <c r="IC95" s="185">
        <v>44357</v>
      </c>
      <c r="ID95" s="183" t="s">
        <v>4473</v>
      </c>
      <c r="IE95" s="177">
        <v>1</v>
      </c>
      <c r="IF95" s="177" t="s">
        <v>3571</v>
      </c>
      <c r="IG95" s="177" t="s">
        <v>21</v>
      </c>
      <c r="IH95" s="177">
        <v>2</v>
      </c>
      <c r="II95" s="177" t="s">
        <v>14</v>
      </c>
      <c r="IJ95" s="177" t="s">
        <v>14</v>
      </c>
      <c r="IK95" s="174">
        <v>44357</v>
      </c>
      <c r="IL95" s="184" t="s">
        <v>4472</v>
      </c>
      <c r="IM95" s="184">
        <v>0</v>
      </c>
      <c r="IN95" s="184" t="s">
        <v>3571</v>
      </c>
      <c r="IO95" s="184" t="s">
        <v>21</v>
      </c>
      <c r="IP95" s="184">
        <v>2</v>
      </c>
      <c r="IQ95" s="184" t="s">
        <v>14</v>
      </c>
      <c r="IR95" s="184" t="s">
        <v>14</v>
      </c>
      <c r="IS95" s="185">
        <v>44357</v>
      </c>
    </row>
    <row r="96" spans="1:253" s="179" customFormat="1" ht="12.75" customHeight="1" x14ac:dyDescent="0.25">
      <c r="A96" s="179" t="s">
        <v>1124</v>
      </c>
      <c r="B96" s="179" t="s">
        <v>7618</v>
      </c>
      <c r="C96" s="179" t="s">
        <v>1125</v>
      </c>
      <c r="D96" s="179" t="s">
        <v>1126</v>
      </c>
      <c r="E96" s="179" t="s">
        <v>7640</v>
      </c>
      <c r="F96" s="179" t="s">
        <v>3217</v>
      </c>
      <c r="G96" s="172">
        <v>194566000</v>
      </c>
      <c r="H96" s="173" t="s">
        <v>3214</v>
      </c>
      <c r="I96" s="173" t="s">
        <v>21</v>
      </c>
      <c r="J96" s="173">
        <v>2</v>
      </c>
      <c r="K96" s="173" t="s">
        <v>3216</v>
      </c>
      <c r="L96" s="173" t="s">
        <v>3215</v>
      </c>
      <c r="M96" s="174">
        <v>44270</v>
      </c>
      <c r="N96" s="183" t="s">
        <v>3221</v>
      </c>
      <c r="O96" s="175">
        <v>45507</v>
      </c>
      <c r="P96" s="175" t="s">
        <v>3218</v>
      </c>
      <c r="Q96" s="175" t="s">
        <v>21</v>
      </c>
      <c r="R96" s="175">
        <v>2</v>
      </c>
      <c r="S96" s="175" t="s">
        <v>3220</v>
      </c>
      <c r="T96" s="175" t="s">
        <v>3219</v>
      </c>
      <c r="U96" s="176">
        <v>44270</v>
      </c>
      <c r="V96" s="183" t="s">
        <v>3225</v>
      </c>
      <c r="W96" s="173">
        <v>5231000</v>
      </c>
      <c r="X96" s="173" t="s">
        <v>3222</v>
      </c>
      <c r="Y96" s="173" t="s">
        <v>21</v>
      </c>
      <c r="Z96" s="173">
        <v>2</v>
      </c>
      <c r="AA96" s="173" t="s">
        <v>3224</v>
      </c>
      <c r="AB96" s="173" t="s">
        <v>3223</v>
      </c>
      <c r="AC96" s="174">
        <v>44270</v>
      </c>
      <c r="AD96" s="183" t="s">
        <v>3227</v>
      </c>
      <c r="AE96" s="181">
        <v>2913000</v>
      </c>
      <c r="AF96" s="181" t="s">
        <v>3222</v>
      </c>
      <c r="AG96" s="181" t="s">
        <v>21</v>
      </c>
      <c r="AH96" s="181">
        <v>2</v>
      </c>
      <c r="AI96" s="181" t="s">
        <v>3226</v>
      </c>
      <c r="AJ96" s="181" t="s">
        <v>3223</v>
      </c>
      <c r="AK96" s="182">
        <v>44270</v>
      </c>
      <c r="AL96" s="183" t="s">
        <v>3231</v>
      </c>
      <c r="AM96" s="173">
        <v>1216000</v>
      </c>
      <c r="AN96" s="173" t="s">
        <v>3228</v>
      </c>
      <c r="AO96" s="173" t="s">
        <v>21</v>
      </c>
      <c r="AP96" s="173">
        <v>2</v>
      </c>
      <c r="AQ96" s="173" t="s">
        <v>3230</v>
      </c>
      <c r="AR96" s="173" t="s">
        <v>3229</v>
      </c>
      <c r="AS96" s="174">
        <v>44270</v>
      </c>
      <c r="AT96" s="184" t="s">
        <v>1524</v>
      </c>
      <c r="AU96" s="181" t="s">
        <v>14</v>
      </c>
      <c r="AV96" s="181" t="s">
        <v>14</v>
      </c>
      <c r="AW96" s="181" t="s">
        <v>14</v>
      </c>
      <c r="AX96" s="181" t="s">
        <v>14</v>
      </c>
      <c r="AY96" s="181" t="s">
        <v>14</v>
      </c>
      <c r="AZ96" s="181" t="s">
        <v>14</v>
      </c>
      <c r="BA96" s="182">
        <v>43798</v>
      </c>
      <c r="BB96" s="183" t="s">
        <v>1523</v>
      </c>
      <c r="BC96" s="173" t="s">
        <v>14</v>
      </c>
      <c r="BD96" s="173" t="s">
        <v>14</v>
      </c>
      <c r="BE96" s="173" t="s">
        <v>14</v>
      </c>
      <c r="BF96" s="173" t="s">
        <v>14</v>
      </c>
      <c r="BG96" s="173" t="s">
        <v>14</v>
      </c>
      <c r="BH96" s="173" t="s">
        <v>14</v>
      </c>
      <c r="BI96" s="174">
        <v>43798</v>
      </c>
      <c r="BJ96" s="184" t="s">
        <v>3280</v>
      </c>
      <c r="BK96" s="184">
        <v>210</v>
      </c>
      <c r="BL96" s="184" t="s">
        <v>3267</v>
      </c>
      <c r="BM96" s="184" t="s">
        <v>21</v>
      </c>
      <c r="BN96" s="184">
        <v>2</v>
      </c>
      <c r="BO96" s="184" t="s">
        <v>3279</v>
      </c>
      <c r="BP96" s="181" t="s">
        <v>3272</v>
      </c>
      <c r="BQ96" s="185">
        <v>44278</v>
      </c>
      <c r="BR96" s="183" t="s">
        <v>1127</v>
      </c>
      <c r="BS96" s="177" t="s">
        <v>14</v>
      </c>
      <c r="BT96" s="177">
        <v>0</v>
      </c>
      <c r="BU96" s="177" t="s">
        <v>14</v>
      </c>
      <c r="BV96" s="177" t="s">
        <v>14</v>
      </c>
      <c r="BW96" s="177" t="s">
        <v>14</v>
      </c>
      <c r="BX96" s="177">
        <v>0</v>
      </c>
      <c r="BY96" s="174">
        <v>43585</v>
      </c>
      <c r="BZ96" s="184" t="s">
        <v>1128</v>
      </c>
      <c r="CA96" s="184" t="s">
        <v>14</v>
      </c>
      <c r="CB96" s="184" t="s">
        <v>14</v>
      </c>
      <c r="CC96" s="184" t="s">
        <v>14</v>
      </c>
      <c r="CD96" s="184" t="s">
        <v>14</v>
      </c>
      <c r="CE96" s="184" t="s">
        <v>14</v>
      </c>
      <c r="CF96" s="184" t="s">
        <v>14</v>
      </c>
      <c r="CG96" s="185">
        <v>43585</v>
      </c>
      <c r="CH96" s="183" t="s">
        <v>7886</v>
      </c>
      <c r="CI96" s="184" t="e">
        <v>#N/A</v>
      </c>
      <c r="CJ96" s="184" t="e">
        <v>#N/A</v>
      </c>
      <c r="CK96" s="184" t="e">
        <v>#N/A</v>
      </c>
      <c r="CL96" s="184" t="e">
        <v>#N/A</v>
      </c>
      <c r="CM96" s="184" t="e">
        <v>#N/A</v>
      </c>
      <c r="CN96" s="184" t="e">
        <v>#N/A</v>
      </c>
      <c r="CO96" s="186" t="e">
        <v>#N/A</v>
      </c>
      <c r="CP96" s="184" t="s">
        <v>1129</v>
      </c>
      <c r="CQ96" s="177" t="s">
        <v>14</v>
      </c>
      <c r="CR96" s="177">
        <v>0</v>
      </c>
      <c r="CS96" s="177" t="s">
        <v>14</v>
      </c>
      <c r="CT96" s="177" t="s">
        <v>14</v>
      </c>
      <c r="CU96" s="177" t="s">
        <v>14</v>
      </c>
      <c r="CV96" s="177">
        <v>0</v>
      </c>
      <c r="CW96" s="174">
        <v>43585</v>
      </c>
      <c r="CX96" s="184" t="s">
        <v>3235</v>
      </c>
      <c r="CY96" s="181">
        <v>1711000</v>
      </c>
      <c r="CZ96" s="181" t="s">
        <v>3232</v>
      </c>
      <c r="DA96" s="181" t="s">
        <v>21</v>
      </c>
      <c r="DB96" s="181">
        <v>2</v>
      </c>
      <c r="DC96" s="181" t="s">
        <v>3234</v>
      </c>
      <c r="DD96" s="181" t="s">
        <v>3233</v>
      </c>
      <c r="DE96" s="187">
        <v>44270</v>
      </c>
      <c r="DF96" s="183" t="s">
        <v>3236</v>
      </c>
      <c r="DG96" s="173">
        <v>2318000</v>
      </c>
      <c r="DH96" s="177" t="s">
        <v>3232</v>
      </c>
      <c r="DI96" s="177" t="s">
        <v>21</v>
      </c>
      <c r="DJ96" s="177">
        <v>2</v>
      </c>
      <c r="DK96" s="177" t="s">
        <v>3234</v>
      </c>
      <c r="DL96" s="177" t="s">
        <v>3233</v>
      </c>
      <c r="DM96" s="174">
        <v>44270</v>
      </c>
      <c r="DN96" s="184" t="s">
        <v>3237</v>
      </c>
      <c r="DO96" s="181">
        <v>1201000</v>
      </c>
      <c r="DP96" s="184" t="s">
        <v>3232</v>
      </c>
      <c r="DQ96" s="184" t="s">
        <v>21</v>
      </c>
      <c r="DR96" s="184">
        <v>2</v>
      </c>
      <c r="DS96" s="184" t="s">
        <v>3234</v>
      </c>
      <c r="DT96" s="184" t="s">
        <v>3233</v>
      </c>
      <c r="DU96" s="185">
        <v>44270</v>
      </c>
      <c r="DV96" s="183" t="s">
        <v>3238</v>
      </c>
      <c r="DW96" s="173">
        <v>917000</v>
      </c>
      <c r="DX96" s="177" t="s">
        <v>3232</v>
      </c>
      <c r="DY96" s="177" t="s">
        <v>21</v>
      </c>
      <c r="DZ96" s="177">
        <v>2</v>
      </c>
      <c r="EA96" s="177" t="s">
        <v>3234</v>
      </c>
      <c r="EB96" s="177" t="s">
        <v>3233</v>
      </c>
      <c r="EC96" s="174">
        <v>44270</v>
      </c>
      <c r="ED96" s="184" t="s">
        <v>3239</v>
      </c>
      <c r="EE96" s="181">
        <v>644000</v>
      </c>
      <c r="EF96" s="184" t="s">
        <v>3232</v>
      </c>
      <c r="EG96" s="184" t="s">
        <v>21</v>
      </c>
      <c r="EH96" s="184">
        <v>2</v>
      </c>
      <c r="EI96" s="184" t="s">
        <v>3234</v>
      </c>
      <c r="EJ96" s="184" t="s">
        <v>3233</v>
      </c>
      <c r="EK96" s="185">
        <v>44270</v>
      </c>
      <c r="EL96" s="183" t="s">
        <v>3240</v>
      </c>
      <c r="EM96" s="173">
        <v>150000</v>
      </c>
      <c r="EN96" s="177" t="s">
        <v>3232</v>
      </c>
      <c r="EO96" s="177" t="s">
        <v>21</v>
      </c>
      <c r="EP96" s="177">
        <v>2</v>
      </c>
      <c r="EQ96" s="177" t="s">
        <v>3234</v>
      </c>
      <c r="ER96" s="177" t="s">
        <v>3233</v>
      </c>
      <c r="ES96" s="174">
        <v>44270</v>
      </c>
      <c r="ET96" s="184" t="s">
        <v>3278</v>
      </c>
      <c r="EU96" s="184">
        <v>126</v>
      </c>
      <c r="EV96" s="184" t="s">
        <v>3267</v>
      </c>
      <c r="EW96" s="184" t="s">
        <v>21</v>
      </c>
      <c r="EX96" s="184">
        <v>2</v>
      </c>
      <c r="EY96" s="184" t="s">
        <v>3277</v>
      </c>
      <c r="EZ96" s="184" t="s">
        <v>3272</v>
      </c>
      <c r="FA96" s="185">
        <v>44278</v>
      </c>
      <c r="FB96" s="183" t="s">
        <v>3241</v>
      </c>
      <c r="FC96" s="177">
        <v>4</v>
      </c>
      <c r="FD96" s="177" t="s">
        <v>3232</v>
      </c>
      <c r="FE96" s="177" t="s">
        <v>21</v>
      </c>
      <c r="FF96" s="177">
        <v>2</v>
      </c>
      <c r="FG96" s="177" t="s">
        <v>3234</v>
      </c>
      <c r="FH96" s="177" t="s">
        <v>3233</v>
      </c>
      <c r="FI96" s="174">
        <v>44270</v>
      </c>
      <c r="FJ96" s="183" t="s">
        <v>1130</v>
      </c>
      <c r="FK96" s="184" t="s">
        <v>14</v>
      </c>
      <c r="FL96" s="184">
        <v>0</v>
      </c>
      <c r="FM96" s="184" t="s">
        <v>14</v>
      </c>
      <c r="FN96" s="184" t="s">
        <v>14</v>
      </c>
      <c r="FO96" s="184" t="s">
        <v>14</v>
      </c>
      <c r="FP96" s="181">
        <v>0</v>
      </c>
      <c r="FQ96" s="182">
        <v>43585</v>
      </c>
      <c r="FR96" s="183" t="s">
        <v>1131</v>
      </c>
      <c r="FS96" s="177" t="s">
        <v>14</v>
      </c>
      <c r="FT96" s="177">
        <v>0</v>
      </c>
      <c r="FU96" s="177" t="s">
        <v>14</v>
      </c>
      <c r="FV96" s="177" t="s">
        <v>14</v>
      </c>
      <c r="FW96" s="177" t="s">
        <v>14</v>
      </c>
      <c r="FX96" s="177">
        <v>0</v>
      </c>
      <c r="FY96" s="174">
        <v>43585</v>
      </c>
      <c r="FZ96" s="184" t="s">
        <v>4478</v>
      </c>
      <c r="GA96" s="184">
        <v>2</v>
      </c>
      <c r="GB96" s="184" t="s">
        <v>3571</v>
      </c>
      <c r="GC96" s="184" t="s">
        <v>21</v>
      </c>
      <c r="GD96" s="184">
        <v>2</v>
      </c>
      <c r="GE96" s="184" t="s">
        <v>14</v>
      </c>
      <c r="GF96" s="184" t="s">
        <v>14</v>
      </c>
      <c r="GG96" s="185">
        <v>44357</v>
      </c>
      <c r="GH96" s="183" t="s">
        <v>4484</v>
      </c>
      <c r="GI96" s="177">
        <v>3</v>
      </c>
      <c r="GJ96" s="177" t="s">
        <v>3571</v>
      </c>
      <c r="GK96" s="177" t="s">
        <v>21</v>
      </c>
      <c r="GL96" s="177">
        <v>2</v>
      </c>
      <c r="GM96" s="177" t="s">
        <v>14</v>
      </c>
      <c r="GN96" s="177" t="s">
        <v>14</v>
      </c>
      <c r="GO96" s="174">
        <v>44357</v>
      </c>
      <c r="GP96" s="184" t="s">
        <v>4479</v>
      </c>
      <c r="GQ96" s="184">
        <v>2</v>
      </c>
      <c r="GR96" s="184" t="s">
        <v>3571</v>
      </c>
      <c r="GS96" s="184" t="s">
        <v>21</v>
      </c>
      <c r="GT96" s="184">
        <v>2</v>
      </c>
      <c r="GU96" s="184" t="s">
        <v>14</v>
      </c>
      <c r="GV96" s="184" t="s">
        <v>14</v>
      </c>
      <c r="GW96" s="185">
        <v>44357</v>
      </c>
      <c r="GX96" s="183" t="s">
        <v>4485</v>
      </c>
      <c r="GY96" s="177">
        <v>3</v>
      </c>
      <c r="GZ96" s="177" t="s">
        <v>3571</v>
      </c>
      <c r="HA96" s="177" t="s">
        <v>21</v>
      </c>
      <c r="HB96" s="177">
        <v>2</v>
      </c>
      <c r="HC96" s="177" t="s">
        <v>14</v>
      </c>
      <c r="HD96" s="177" t="s">
        <v>14</v>
      </c>
      <c r="HE96" s="174">
        <v>44357</v>
      </c>
      <c r="HF96" s="184" t="s">
        <v>4477</v>
      </c>
      <c r="HG96" s="184">
        <v>3</v>
      </c>
      <c r="HH96" s="184" t="s">
        <v>3571</v>
      </c>
      <c r="HI96" s="184" t="s">
        <v>21</v>
      </c>
      <c r="HJ96" s="184">
        <v>2</v>
      </c>
      <c r="HK96" s="184" t="s">
        <v>14</v>
      </c>
      <c r="HL96" s="184" t="s">
        <v>14</v>
      </c>
      <c r="HM96" s="185">
        <v>44357</v>
      </c>
      <c r="HN96" s="183" t="s">
        <v>4483</v>
      </c>
      <c r="HO96" s="177">
        <v>3</v>
      </c>
      <c r="HP96" s="177" t="s">
        <v>3571</v>
      </c>
      <c r="HQ96" s="177" t="s">
        <v>21</v>
      </c>
      <c r="HR96" s="177">
        <v>2</v>
      </c>
      <c r="HS96" s="177" t="s">
        <v>14</v>
      </c>
      <c r="HT96" s="177" t="s">
        <v>14</v>
      </c>
      <c r="HU96" s="174">
        <v>44357</v>
      </c>
      <c r="HV96" s="184" t="s">
        <v>4480</v>
      </c>
      <c r="HW96" s="184">
        <v>3</v>
      </c>
      <c r="HX96" s="184" t="s">
        <v>3571</v>
      </c>
      <c r="HY96" s="184" t="s">
        <v>21</v>
      </c>
      <c r="HZ96" s="184">
        <v>2</v>
      </c>
      <c r="IA96" s="184" t="s">
        <v>14</v>
      </c>
      <c r="IB96" s="184" t="s">
        <v>14</v>
      </c>
      <c r="IC96" s="185">
        <v>44357</v>
      </c>
      <c r="ID96" s="183" t="s">
        <v>4482</v>
      </c>
      <c r="IE96" s="177">
        <v>1</v>
      </c>
      <c r="IF96" s="177" t="s">
        <v>3571</v>
      </c>
      <c r="IG96" s="177" t="s">
        <v>21</v>
      </c>
      <c r="IH96" s="177">
        <v>2</v>
      </c>
      <c r="II96" s="177" t="s">
        <v>14</v>
      </c>
      <c r="IJ96" s="177" t="s">
        <v>14</v>
      </c>
      <c r="IK96" s="174">
        <v>44357</v>
      </c>
      <c r="IL96" s="184" t="s">
        <v>4481</v>
      </c>
      <c r="IM96" s="184">
        <v>2</v>
      </c>
      <c r="IN96" s="184" t="s">
        <v>3571</v>
      </c>
      <c r="IO96" s="184" t="s">
        <v>21</v>
      </c>
      <c r="IP96" s="184">
        <v>2</v>
      </c>
      <c r="IQ96" s="184" t="s">
        <v>14</v>
      </c>
      <c r="IR96" s="184" t="s">
        <v>14</v>
      </c>
      <c r="IS96" s="185">
        <v>44357</v>
      </c>
    </row>
    <row r="97" spans="1:253" s="179" customFormat="1" ht="12.75" customHeight="1" x14ac:dyDescent="0.25">
      <c r="A97" s="179" t="s">
        <v>1735</v>
      </c>
      <c r="B97" s="179" t="s">
        <v>7618</v>
      </c>
      <c r="C97" s="179" t="s">
        <v>1736</v>
      </c>
      <c r="D97" s="179" t="s">
        <v>1737</v>
      </c>
      <c r="E97" s="179" t="s">
        <v>7642</v>
      </c>
      <c r="F97" s="179" t="s">
        <v>5863</v>
      </c>
      <c r="G97" s="172">
        <v>65876000</v>
      </c>
      <c r="H97" s="173" t="s">
        <v>5860</v>
      </c>
      <c r="I97" s="173" t="s">
        <v>21</v>
      </c>
      <c r="J97" s="173">
        <v>2</v>
      </c>
      <c r="K97" s="173" t="s">
        <v>5862</v>
      </c>
      <c r="L97" s="173" t="s">
        <v>5861</v>
      </c>
      <c r="M97" s="174">
        <v>44451</v>
      </c>
      <c r="N97" s="183" t="s">
        <v>5867</v>
      </c>
      <c r="O97" s="175">
        <v>2191620</v>
      </c>
      <c r="P97" s="175" t="s">
        <v>5864</v>
      </c>
      <c r="Q97" s="175" t="s">
        <v>21</v>
      </c>
      <c r="R97" s="175">
        <v>2</v>
      </c>
      <c r="S97" s="175" t="s">
        <v>5866</v>
      </c>
      <c r="T97" s="175" t="s">
        <v>5865</v>
      </c>
      <c r="U97" s="176">
        <v>44451</v>
      </c>
      <c r="V97" s="183" t="s">
        <v>5868</v>
      </c>
      <c r="W97" s="173">
        <v>53759000</v>
      </c>
      <c r="X97" s="173" t="s">
        <v>5860</v>
      </c>
      <c r="Y97" s="173" t="s">
        <v>21</v>
      </c>
      <c r="Z97" s="173">
        <v>2</v>
      </c>
      <c r="AA97" s="173" t="s">
        <v>5186</v>
      </c>
      <c r="AB97" s="173" t="s">
        <v>5861</v>
      </c>
      <c r="AC97" s="174">
        <v>44451</v>
      </c>
      <c r="AD97" s="183" t="s">
        <v>5869</v>
      </c>
      <c r="AE97" s="181">
        <v>24618000</v>
      </c>
      <c r="AF97" s="181" t="s">
        <v>5860</v>
      </c>
      <c r="AG97" s="181" t="s">
        <v>21</v>
      </c>
      <c r="AH97" s="181">
        <v>2</v>
      </c>
      <c r="AI97" s="181" t="s">
        <v>5188</v>
      </c>
      <c r="AJ97" s="181" t="s">
        <v>5861</v>
      </c>
      <c r="AK97" s="182">
        <v>44451</v>
      </c>
      <c r="AL97" s="183" t="s">
        <v>5873</v>
      </c>
      <c r="AM97" s="173">
        <v>302000</v>
      </c>
      <c r="AN97" s="173" t="s">
        <v>5870</v>
      </c>
      <c r="AO97" s="173" t="s">
        <v>21</v>
      </c>
      <c r="AP97" s="173">
        <v>2</v>
      </c>
      <c r="AQ97" s="173" t="s">
        <v>5872</v>
      </c>
      <c r="AR97" s="173" t="s">
        <v>5871</v>
      </c>
      <c r="AS97" s="174">
        <v>44451</v>
      </c>
      <c r="AT97" s="184" t="s">
        <v>1741</v>
      </c>
      <c r="AU97" s="181">
        <v>0</v>
      </c>
      <c r="AV97" s="181" t="s">
        <v>14</v>
      </c>
      <c r="AW97" s="181" t="s">
        <v>14</v>
      </c>
      <c r="AX97" s="181" t="s">
        <v>14</v>
      </c>
      <c r="AY97" s="181" t="s">
        <v>14</v>
      </c>
      <c r="AZ97" s="181" t="s">
        <v>14</v>
      </c>
      <c r="BA97" s="182">
        <v>43874</v>
      </c>
      <c r="BB97" s="183" t="s">
        <v>1740</v>
      </c>
      <c r="BC97" s="173">
        <v>0</v>
      </c>
      <c r="BD97" s="173" t="s">
        <v>14</v>
      </c>
      <c r="BE97" s="173" t="s">
        <v>14</v>
      </c>
      <c r="BF97" s="173" t="s">
        <v>14</v>
      </c>
      <c r="BG97" s="173" t="s">
        <v>14</v>
      </c>
      <c r="BH97" s="173" t="s">
        <v>14</v>
      </c>
      <c r="BI97" s="174">
        <v>43874</v>
      </c>
      <c r="BJ97" s="184" t="s">
        <v>5875</v>
      </c>
      <c r="BK97" s="184">
        <v>0</v>
      </c>
      <c r="BL97" s="184" t="s">
        <v>5736</v>
      </c>
      <c r="BM97" s="184" t="s">
        <v>21</v>
      </c>
      <c r="BN97" s="184">
        <v>2</v>
      </c>
      <c r="BO97" s="184" t="s">
        <v>5874</v>
      </c>
      <c r="BP97" s="181" t="s">
        <v>2112</v>
      </c>
      <c r="BQ97" s="185">
        <v>44451</v>
      </c>
      <c r="BR97" s="183" t="s">
        <v>1748</v>
      </c>
      <c r="BS97" s="177">
        <v>0</v>
      </c>
      <c r="BT97" s="177" t="s">
        <v>14</v>
      </c>
      <c r="BU97" s="177" t="s">
        <v>14</v>
      </c>
      <c r="BV97" s="177" t="s">
        <v>14</v>
      </c>
      <c r="BW97" s="177" t="s">
        <v>14</v>
      </c>
      <c r="BX97" s="177" t="s">
        <v>14</v>
      </c>
      <c r="BY97" s="174">
        <v>43878</v>
      </c>
      <c r="BZ97" s="184" t="s">
        <v>1738</v>
      </c>
      <c r="CA97" s="184">
        <v>0</v>
      </c>
      <c r="CB97" s="184" t="s">
        <v>14</v>
      </c>
      <c r="CC97" s="184" t="s">
        <v>14</v>
      </c>
      <c r="CD97" s="184" t="s">
        <v>14</v>
      </c>
      <c r="CE97" s="184" t="s">
        <v>14</v>
      </c>
      <c r="CF97" s="184" t="s">
        <v>14</v>
      </c>
      <c r="CG97" s="185">
        <v>43874</v>
      </c>
      <c r="CH97" s="183" t="s">
        <v>7887</v>
      </c>
      <c r="CI97" s="184" t="e">
        <v>#N/A</v>
      </c>
      <c r="CJ97" s="184" t="e">
        <v>#N/A</v>
      </c>
      <c r="CK97" s="184" t="e">
        <v>#N/A</v>
      </c>
      <c r="CL97" s="184" t="e">
        <v>#N/A</v>
      </c>
      <c r="CM97" s="184" t="e">
        <v>#N/A</v>
      </c>
      <c r="CN97" s="184" t="e">
        <v>#N/A</v>
      </c>
      <c r="CO97" s="186" t="e">
        <v>#N/A</v>
      </c>
      <c r="CP97" s="184" t="s">
        <v>1739</v>
      </c>
      <c r="CQ97" s="177">
        <v>0</v>
      </c>
      <c r="CR97" s="177" t="s">
        <v>14</v>
      </c>
      <c r="CS97" s="177" t="s">
        <v>14</v>
      </c>
      <c r="CT97" s="177" t="s">
        <v>14</v>
      </c>
      <c r="CU97" s="177" t="s">
        <v>14</v>
      </c>
      <c r="CV97" s="177" t="s">
        <v>14</v>
      </c>
      <c r="CW97" s="174">
        <v>43874</v>
      </c>
      <c r="CX97" s="184" t="s">
        <v>5879</v>
      </c>
      <c r="CY97" s="181">
        <v>10978000</v>
      </c>
      <c r="CZ97" s="181" t="s">
        <v>5877</v>
      </c>
      <c r="DA97" s="181" t="s">
        <v>21</v>
      </c>
      <c r="DB97" s="181">
        <v>2</v>
      </c>
      <c r="DC97" s="181" t="s">
        <v>5886</v>
      </c>
      <c r="DD97" s="181" t="s">
        <v>5878</v>
      </c>
      <c r="DE97" s="187">
        <v>44451</v>
      </c>
      <c r="DF97" s="183" t="s">
        <v>5883</v>
      </c>
      <c r="DG97" s="173">
        <v>29141000</v>
      </c>
      <c r="DH97" s="177" t="s">
        <v>5880</v>
      </c>
      <c r="DI97" s="177" t="s">
        <v>21</v>
      </c>
      <c r="DJ97" s="177">
        <v>2</v>
      </c>
      <c r="DK97" s="177" t="s">
        <v>5882</v>
      </c>
      <c r="DL97" s="177" t="s">
        <v>5881</v>
      </c>
      <c r="DM97" s="174">
        <v>44451</v>
      </c>
      <c r="DN97" s="184" t="s">
        <v>5885</v>
      </c>
      <c r="DO97" s="181">
        <v>13640000</v>
      </c>
      <c r="DP97" s="184" t="s">
        <v>5880</v>
      </c>
      <c r="DQ97" s="184" t="s">
        <v>21</v>
      </c>
      <c r="DR97" s="184">
        <v>2</v>
      </c>
      <c r="DS97" s="184" t="s">
        <v>5884</v>
      </c>
      <c r="DT97" s="184" t="s">
        <v>5881</v>
      </c>
      <c r="DU97" s="185">
        <v>44451</v>
      </c>
      <c r="DV97" s="183" t="s">
        <v>5887</v>
      </c>
      <c r="DW97" s="173">
        <v>10452000</v>
      </c>
      <c r="DX97" s="177" t="s">
        <v>5877</v>
      </c>
      <c r="DY97" s="177" t="s">
        <v>21</v>
      </c>
      <c r="DZ97" s="177">
        <v>2</v>
      </c>
      <c r="EA97" s="177" t="s">
        <v>5886</v>
      </c>
      <c r="EB97" s="177" t="s">
        <v>5878</v>
      </c>
      <c r="EC97" s="174">
        <v>44451</v>
      </c>
      <c r="ED97" s="184" t="s">
        <v>5889</v>
      </c>
      <c r="EE97" s="181">
        <v>512000</v>
      </c>
      <c r="EF97" s="184" t="s">
        <v>5877</v>
      </c>
      <c r="EG97" s="184" t="s">
        <v>21</v>
      </c>
      <c r="EH97" s="184">
        <v>2</v>
      </c>
      <c r="EI97" s="184" t="s">
        <v>5888</v>
      </c>
      <c r="EJ97" s="184" t="s">
        <v>5878</v>
      </c>
      <c r="EK97" s="185">
        <v>44451</v>
      </c>
      <c r="EL97" s="183" t="s">
        <v>5891</v>
      </c>
      <c r="EM97" s="173">
        <v>14000</v>
      </c>
      <c r="EN97" s="177" t="s">
        <v>5880</v>
      </c>
      <c r="EO97" s="177" t="s">
        <v>21</v>
      </c>
      <c r="EP97" s="177">
        <v>2</v>
      </c>
      <c r="EQ97" s="177" t="s">
        <v>5890</v>
      </c>
      <c r="ER97" s="177" t="s">
        <v>5881</v>
      </c>
      <c r="ES97" s="174">
        <v>44451</v>
      </c>
      <c r="ET97" s="184" t="s">
        <v>5876</v>
      </c>
      <c r="EU97" s="184">
        <v>188</v>
      </c>
      <c r="EV97" s="184" t="s">
        <v>5736</v>
      </c>
      <c r="EW97" s="184" t="s">
        <v>21</v>
      </c>
      <c r="EX97" s="184">
        <v>2</v>
      </c>
      <c r="EY97" s="184" t="s">
        <v>5856</v>
      </c>
      <c r="EZ97" s="184" t="s">
        <v>2112</v>
      </c>
      <c r="FA97" s="185">
        <v>44451</v>
      </c>
      <c r="FB97" s="183" t="s">
        <v>5893</v>
      </c>
      <c r="FC97" s="177">
        <v>3</v>
      </c>
      <c r="FD97" s="177" t="s">
        <v>14</v>
      </c>
      <c r="FE97" s="177" t="s">
        <v>21</v>
      </c>
      <c r="FF97" s="177">
        <v>2</v>
      </c>
      <c r="FG97" s="177" t="s">
        <v>5892</v>
      </c>
      <c r="FH97" s="177" t="s">
        <v>14</v>
      </c>
      <c r="FI97" s="174">
        <v>44451</v>
      </c>
      <c r="FJ97" s="183" t="s">
        <v>7888</v>
      </c>
      <c r="FK97" s="184" t="e">
        <v>#N/A</v>
      </c>
      <c r="FL97" s="184" t="e">
        <v>#N/A</v>
      </c>
      <c r="FM97" s="184" t="e">
        <v>#N/A</v>
      </c>
      <c r="FN97" s="184" t="e">
        <v>#N/A</v>
      </c>
      <c r="FO97" s="184" t="e">
        <v>#N/A</v>
      </c>
      <c r="FP97" s="181" t="e">
        <v>#N/A</v>
      </c>
      <c r="FQ97" s="182" t="e">
        <v>#N/A</v>
      </c>
      <c r="FR97" s="183" t="s">
        <v>7889</v>
      </c>
      <c r="FS97" s="177" t="e">
        <v>#N/A</v>
      </c>
      <c r="FT97" s="177" t="e">
        <v>#N/A</v>
      </c>
      <c r="FU97" s="177" t="e">
        <v>#N/A</v>
      </c>
      <c r="FV97" s="177" t="e">
        <v>#N/A</v>
      </c>
      <c r="FW97" s="177" t="e">
        <v>#N/A</v>
      </c>
      <c r="FX97" s="177" t="e">
        <v>#N/A</v>
      </c>
      <c r="FY97" s="174" t="e">
        <v>#N/A</v>
      </c>
      <c r="FZ97" s="184" t="s">
        <v>4703</v>
      </c>
      <c r="GA97" s="184">
        <v>2</v>
      </c>
      <c r="GB97" s="184" t="s">
        <v>3571</v>
      </c>
      <c r="GC97" s="184" t="s">
        <v>21</v>
      </c>
      <c r="GD97" s="184">
        <v>2</v>
      </c>
      <c r="GE97" s="184" t="s">
        <v>14</v>
      </c>
      <c r="GF97" s="184" t="s">
        <v>14</v>
      </c>
      <c r="GG97" s="185">
        <v>44360</v>
      </c>
      <c r="GH97" s="183" t="s">
        <v>4709</v>
      </c>
      <c r="GI97" s="177">
        <v>3</v>
      </c>
      <c r="GJ97" s="177" t="s">
        <v>3571</v>
      </c>
      <c r="GK97" s="177" t="s">
        <v>21</v>
      </c>
      <c r="GL97" s="177">
        <v>2</v>
      </c>
      <c r="GM97" s="177" t="s">
        <v>14</v>
      </c>
      <c r="GN97" s="177" t="s">
        <v>14</v>
      </c>
      <c r="GO97" s="174">
        <v>44360</v>
      </c>
      <c r="GP97" s="184" t="s">
        <v>4704</v>
      </c>
      <c r="GQ97" s="184">
        <v>2</v>
      </c>
      <c r="GR97" s="184" t="s">
        <v>3571</v>
      </c>
      <c r="GS97" s="184" t="s">
        <v>21</v>
      </c>
      <c r="GT97" s="184">
        <v>2</v>
      </c>
      <c r="GU97" s="184" t="s">
        <v>14</v>
      </c>
      <c r="GV97" s="184" t="s">
        <v>14</v>
      </c>
      <c r="GW97" s="185">
        <v>44360</v>
      </c>
      <c r="GX97" s="183" t="s">
        <v>4710</v>
      </c>
      <c r="GY97" s="177">
        <v>3</v>
      </c>
      <c r="GZ97" s="177" t="s">
        <v>3571</v>
      </c>
      <c r="HA97" s="177" t="s">
        <v>21</v>
      </c>
      <c r="HB97" s="177">
        <v>2</v>
      </c>
      <c r="HC97" s="177" t="s">
        <v>14</v>
      </c>
      <c r="HD97" s="177" t="s">
        <v>14</v>
      </c>
      <c r="HE97" s="174">
        <v>44360</v>
      </c>
      <c r="HF97" s="184" t="s">
        <v>4702</v>
      </c>
      <c r="HG97" s="184">
        <v>2</v>
      </c>
      <c r="HH97" s="184" t="s">
        <v>3571</v>
      </c>
      <c r="HI97" s="184" t="s">
        <v>21</v>
      </c>
      <c r="HJ97" s="184">
        <v>2</v>
      </c>
      <c r="HK97" s="184" t="s">
        <v>14</v>
      </c>
      <c r="HL97" s="184" t="s">
        <v>14</v>
      </c>
      <c r="HM97" s="185">
        <v>44360</v>
      </c>
      <c r="HN97" s="183" t="s">
        <v>4708</v>
      </c>
      <c r="HO97" s="177">
        <v>2</v>
      </c>
      <c r="HP97" s="177" t="s">
        <v>3571</v>
      </c>
      <c r="HQ97" s="177" t="s">
        <v>21</v>
      </c>
      <c r="HR97" s="177">
        <v>2</v>
      </c>
      <c r="HS97" s="177" t="s">
        <v>14</v>
      </c>
      <c r="HT97" s="177" t="s">
        <v>14</v>
      </c>
      <c r="HU97" s="174">
        <v>44360</v>
      </c>
      <c r="HV97" s="184" t="s">
        <v>4705</v>
      </c>
      <c r="HW97" s="184">
        <v>3</v>
      </c>
      <c r="HX97" s="184" t="s">
        <v>3571</v>
      </c>
      <c r="HY97" s="184" t="s">
        <v>21</v>
      </c>
      <c r="HZ97" s="184">
        <v>2</v>
      </c>
      <c r="IA97" s="184" t="s">
        <v>14</v>
      </c>
      <c r="IB97" s="184" t="s">
        <v>14</v>
      </c>
      <c r="IC97" s="185">
        <v>44360</v>
      </c>
      <c r="ID97" s="183" t="s">
        <v>4707</v>
      </c>
      <c r="IE97" s="177">
        <v>2</v>
      </c>
      <c r="IF97" s="177" t="s">
        <v>3571</v>
      </c>
      <c r="IG97" s="177" t="s">
        <v>21</v>
      </c>
      <c r="IH97" s="177">
        <v>2</v>
      </c>
      <c r="II97" s="177" t="s">
        <v>14</v>
      </c>
      <c r="IJ97" s="177" t="s">
        <v>14</v>
      </c>
      <c r="IK97" s="174">
        <v>44360</v>
      </c>
      <c r="IL97" s="184" t="s">
        <v>4706</v>
      </c>
      <c r="IM97" s="184">
        <v>3</v>
      </c>
      <c r="IN97" s="184" t="s">
        <v>3571</v>
      </c>
      <c r="IO97" s="184" t="s">
        <v>21</v>
      </c>
      <c r="IP97" s="184">
        <v>2</v>
      </c>
      <c r="IQ97" s="184" t="s">
        <v>14</v>
      </c>
      <c r="IR97" s="184" t="s">
        <v>14</v>
      </c>
      <c r="IS97" s="185">
        <v>44360</v>
      </c>
    </row>
    <row r="98" spans="1:253" s="179" customFormat="1" ht="12.75" customHeight="1" x14ac:dyDescent="0.25">
      <c r="A98" s="179" t="s">
        <v>2313</v>
      </c>
      <c r="B98" s="179" t="s">
        <v>7618</v>
      </c>
      <c r="C98" s="179" t="s">
        <v>2314</v>
      </c>
      <c r="D98" s="179" t="s">
        <v>2315</v>
      </c>
      <c r="E98" s="179" t="s">
        <v>7646</v>
      </c>
      <c r="F98" s="179" t="s">
        <v>2514</v>
      </c>
      <c r="G98" s="172">
        <v>13025000</v>
      </c>
      <c r="H98" s="173" t="s">
        <v>2511</v>
      </c>
      <c r="I98" s="173" t="s">
        <v>41</v>
      </c>
      <c r="J98" s="173">
        <v>1</v>
      </c>
      <c r="K98" s="173" t="s">
        <v>2513</v>
      </c>
      <c r="L98" s="173" t="s">
        <v>2512</v>
      </c>
      <c r="M98" s="174">
        <v>44187</v>
      </c>
      <c r="N98" s="183" t="s">
        <v>2356</v>
      </c>
      <c r="O98" s="175">
        <v>59763</v>
      </c>
      <c r="P98" s="175" t="s">
        <v>2353</v>
      </c>
      <c r="Q98" s="175" t="s">
        <v>41</v>
      </c>
      <c r="R98" s="175">
        <v>1</v>
      </c>
      <c r="S98" s="175" t="s">
        <v>2355</v>
      </c>
      <c r="T98" s="175" t="s">
        <v>2354</v>
      </c>
      <c r="U98" s="176">
        <v>44160</v>
      </c>
      <c r="V98" s="183" t="s">
        <v>2653</v>
      </c>
      <c r="W98" s="173">
        <v>5877000</v>
      </c>
      <c r="X98" s="173" t="s">
        <v>2651</v>
      </c>
      <c r="Y98" s="173" t="s">
        <v>21</v>
      </c>
      <c r="Z98" s="173">
        <v>2</v>
      </c>
      <c r="AA98" s="173" t="s">
        <v>2493</v>
      </c>
      <c r="AB98" s="173" t="s">
        <v>2652</v>
      </c>
      <c r="AC98" s="174">
        <v>44223</v>
      </c>
      <c r="AD98" s="183" t="s">
        <v>2657</v>
      </c>
      <c r="AE98" s="181">
        <v>2937000</v>
      </c>
      <c r="AF98" s="181" t="s">
        <v>2654</v>
      </c>
      <c r="AG98" s="181" t="s">
        <v>59</v>
      </c>
      <c r="AH98" s="181">
        <v>3</v>
      </c>
      <c r="AI98" s="181" t="s">
        <v>2656</v>
      </c>
      <c r="AJ98" s="181" t="s">
        <v>2655</v>
      </c>
      <c r="AK98" s="182">
        <v>44223</v>
      </c>
      <c r="AL98" s="183" t="s">
        <v>2661</v>
      </c>
      <c r="AM98" s="173">
        <v>93000</v>
      </c>
      <c r="AN98" s="173" t="s">
        <v>2658</v>
      </c>
      <c r="AO98" s="173" t="s">
        <v>21</v>
      </c>
      <c r="AP98" s="173">
        <v>2</v>
      </c>
      <c r="AQ98" s="173" t="s">
        <v>2660</v>
      </c>
      <c r="AR98" s="173" t="s">
        <v>2659</v>
      </c>
      <c r="AS98" s="174">
        <v>44223</v>
      </c>
      <c r="AT98" s="184" t="s">
        <v>2327</v>
      </c>
      <c r="AU98" s="181" t="s">
        <v>14</v>
      </c>
      <c r="AV98" s="181" t="s">
        <v>14</v>
      </c>
      <c r="AW98" s="181" t="s">
        <v>14</v>
      </c>
      <c r="AX98" s="181" t="s">
        <v>14</v>
      </c>
      <c r="AY98" s="181" t="s">
        <v>14</v>
      </c>
      <c r="AZ98" s="181" t="s">
        <v>14</v>
      </c>
      <c r="BA98" s="182">
        <v>44139</v>
      </c>
      <c r="BB98" s="183" t="s">
        <v>2326</v>
      </c>
      <c r="BC98" s="173" t="s">
        <v>14</v>
      </c>
      <c r="BD98" s="173" t="s">
        <v>14</v>
      </c>
      <c r="BE98" s="173" t="s">
        <v>14</v>
      </c>
      <c r="BF98" s="173" t="s">
        <v>14</v>
      </c>
      <c r="BG98" s="173" t="s">
        <v>14</v>
      </c>
      <c r="BH98" s="173" t="s">
        <v>14</v>
      </c>
      <c r="BI98" s="174">
        <v>44139</v>
      </c>
      <c r="BJ98" s="184" t="s">
        <v>2325</v>
      </c>
      <c r="BK98" s="184">
        <v>138</v>
      </c>
      <c r="BL98" s="184" t="s">
        <v>2321</v>
      </c>
      <c r="BM98" s="184" t="s">
        <v>59</v>
      </c>
      <c r="BN98" s="184">
        <v>3</v>
      </c>
      <c r="BO98" s="184" t="s">
        <v>2323</v>
      </c>
      <c r="BP98" s="181" t="s">
        <v>2322</v>
      </c>
      <c r="BQ98" s="185">
        <v>44139</v>
      </c>
      <c r="BR98" s="183" t="s">
        <v>2316</v>
      </c>
      <c r="BS98" s="177" t="s">
        <v>14</v>
      </c>
      <c r="BT98" s="177" t="s">
        <v>14</v>
      </c>
      <c r="BU98" s="177" t="s">
        <v>14</v>
      </c>
      <c r="BV98" s="177" t="s">
        <v>14</v>
      </c>
      <c r="BW98" s="177" t="s">
        <v>14</v>
      </c>
      <c r="BX98" s="177" t="s">
        <v>14</v>
      </c>
      <c r="BY98" s="174">
        <v>44139</v>
      </c>
      <c r="BZ98" s="184" t="s">
        <v>2317</v>
      </c>
      <c r="CA98" s="184" t="s">
        <v>14</v>
      </c>
      <c r="CB98" s="184" t="s">
        <v>14</v>
      </c>
      <c r="CC98" s="184" t="s">
        <v>14</v>
      </c>
      <c r="CD98" s="184" t="s">
        <v>14</v>
      </c>
      <c r="CE98" s="184" t="s">
        <v>14</v>
      </c>
      <c r="CF98" s="184" t="s">
        <v>14</v>
      </c>
      <c r="CG98" s="185">
        <v>44139</v>
      </c>
      <c r="CH98" s="183" t="s">
        <v>7890</v>
      </c>
      <c r="CI98" s="184" t="e">
        <v>#N/A</v>
      </c>
      <c r="CJ98" s="184" t="e">
        <v>#N/A</v>
      </c>
      <c r="CK98" s="184" t="e">
        <v>#N/A</v>
      </c>
      <c r="CL98" s="184" t="e">
        <v>#N/A</v>
      </c>
      <c r="CM98" s="184" t="e">
        <v>#N/A</v>
      </c>
      <c r="CN98" s="184" t="e">
        <v>#N/A</v>
      </c>
      <c r="CO98" s="186" t="e">
        <v>#N/A</v>
      </c>
      <c r="CP98" s="184" t="s">
        <v>2319</v>
      </c>
      <c r="CQ98" s="177" t="s">
        <v>14</v>
      </c>
      <c r="CR98" s="177" t="s">
        <v>14</v>
      </c>
      <c r="CS98" s="177" t="s">
        <v>14</v>
      </c>
      <c r="CT98" s="177" t="s">
        <v>14</v>
      </c>
      <c r="CU98" s="177" t="s">
        <v>14</v>
      </c>
      <c r="CV98" s="177" t="s">
        <v>14</v>
      </c>
      <c r="CW98" s="174">
        <v>44139</v>
      </c>
      <c r="CX98" s="184" t="s">
        <v>2332</v>
      </c>
      <c r="CY98" s="181" t="s">
        <v>14</v>
      </c>
      <c r="CZ98" s="181" t="s">
        <v>14</v>
      </c>
      <c r="DA98" s="181" t="s">
        <v>14</v>
      </c>
      <c r="DB98" s="181" t="s">
        <v>14</v>
      </c>
      <c r="DC98" s="181" t="s">
        <v>2298</v>
      </c>
      <c r="DD98" s="181" t="s">
        <v>14</v>
      </c>
      <c r="DE98" s="187">
        <v>44139</v>
      </c>
      <c r="DF98" s="183" t="s">
        <v>2328</v>
      </c>
      <c r="DG98" s="173" t="s">
        <v>14</v>
      </c>
      <c r="DH98" s="177" t="s">
        <v>14</v>
      </c>
      <c r="DI98" s="177" t="s">
        <v>14</v>
      </c>
      <c r="DJ98" s="177" t="s">
        <v>14</v>
      </c>
      <c r="DK98" s="177" t="s">
        <v>2298</v>
      </c>
      <c r="DL98" s="177" t="s">
        <v>14</v>
      </c>
      <c r="DM98" s="174">
        <v>44139</v>
      </c>
      <c r="DN98" s="184" t="s">
        <v>2334</v>
      </c>
      <c r="DO98" s="181" t="s">
        <v>14</v>
      </c>
      <c r="DP98" s="184" t="s">
        <v>14</v>
      </c>
      <c r="DQ98" s="184" t="s">
        <v>14</v>
      </c>
      <c r="DR98" s="184" t="s">
        <v>14</v>
      </c>
      <c r="DS98" s="184" t="s">
        <v>2298</v>
      </c>
      <c r="DT98" s="184" t="s">
        <v>14</v>
      </c>
      <c r="DU98" s="185">
        <v>44139</v>
      </c>
      <c r="DV98" s="183" t="s">
        <v>2329</v>
      </c>
      <c r="DW98" s="173" t="s">
        <v>14</v>
      </c>
      <c r="DX98" s="177" t="s">
        <v>14</v>
      </c>
      <c r="DY98" s="177" t="s">
        <v>14</v>
      </c>
      <c r="DZ98" s="177" t="s">
        <v>14</v>
      </c>
      <c r="EA98" s="177" t="s">
        <v>2298</v>
      </c>
      <c r="EB98" s="177" t="s">
        <v>14</v>
      </c>
      <c r="EC98" s="174">
        <v>44139</v>
      </c>
      <c r="ED98" s="184" t="s">
        <v>2333</v>
      </c>
      <c r="EE98" s="181" t="s">
        <v>14</v>
      </c>
      <c r="EF98" s="184" t="s">
        <v>14</v>
      </c>
      <c r="EG98" s="184" t="s">
        <v>14</v>
      </c>
      <c r="EH98" s="184" t="s">
        <v>14</v>
      </c>
      <c r="EI98" s="184" t="s">
        <v>2298</v>
      </c>
      <c r="EJ98" s="184" t="s">
        <v>14</v>
      </c>
      <c r="EK98" s="185">
        <v>44139</v>
      </c>
      <c r="EL98" s="183" t="s">
        <v>2320</v>
      </c>
      <c r="EM98" s="173" t="s">
        <v>14</v>
      </c>
      <c r="EN98" s="177" t="s">
        <v>14</v>
      </c>
      <c r="EO98" s="177" t="s">
        <v>14</v>
      </c>
      <c r="EP98" s="177" t="s">
        <v>14</v>
      </c>
      <c r="EQ98" s="177" t="s">
        <v>2298</v>
      </c>
      <c r="ER98" s="177" t="s">
        <v>14</v>
      </c>
      <c r="ES98" s="174">
        <v>44139</v>
      </c>
      <c r="ET98" s="184" t="s">
        <v>2324</v>
      </c>
      <c r="EU98" s="184">
        <v>138</v>
      </c>
      <c r="EV98" s="184" t="s">
        <v>2321</v>
      </c>
      <c r="EW98" s="184" t="s">
        <v>59</v>
      </c>
      <c r="EX98" s="184">
        <v>3</v>
      </c>
      <c r="EY98" s="184" t="s">
        <v>2323</v>
      </c>
      <c r="EZ98" s="184" t="s">
        <v>2322</v>
      </c>
      <c r="FA98" s="185">
        <v>44139</v>
      </c>
      <c r="FB98" s="183" t="s">
        <v>2318</v>
      </c>
      <c r="FC98" s="177">
        <v>3</v>
      </c>
      <c r="FD98" s="177" t="s">
        <v>14</v>
      </c>
      <c r="FE98" s="177" t="s">
        <v>14</v>
      </c>
      <c r="FF98" s="177" t="s">
        <v>14</v>
      </c>
      <c r="FG98" s="177" t="s">
        <v>2295</v>
      </c>
      <c r="FH98" s="177" t="s">
        <v>14</v>
      </c>
      <c r="FI98" s="174">
        <v>44139</v>
      </c>
      <c r="FJ98" s="183" t="s">
        <v>2330</v>
      </c>
      <c r="FK98" s="184" t="s">
        <v>14</v>
      </c>
      <c r="FL98" s="184" t="s">
        <v>14</v>
      </c>
      <c r="FM98" s="184" t="s">
        <v>14</v>
      </c>
      <c r="FN98" s="184" t="s">
        <v>14</v>
      </c>
      <c r="FO98" s="184" t="s">
        <v>14</v>
      </c>
      <c r="FP98" s="181" t="s">
        <v>14</v>
      </c>
      <c r="FQ98" s="182">
        <v>44139</v>
      </c>
      <c r="FR98" s="183" t="s">
        <v>2331</v>
      </c>
      <c r="FS98" s="177" t="s">
        <v>14</v>
      </c>
      <c r="FT98" s="177" t="s">
        <v>14</v>
      </c>
      <c r="FU98" s="177" t="s">
        <v>14</v>
      </c>
      <c r="FV98" s="177" t="s">
        <v>14</v>
      </c>
      <c r="FW98" s="177" t="s">
        <v>14</v>
      </c>
      <c r="FX98" s="177" t="s">
        <v>14</v>
      </c>
      <c r="FY98" s="174">
        <v>44139</v>
      </c>
      <c r="FZ98" s="184" t="s">
        <v>4298</v>
      </c>
      <c r="GA98" s="184">
        <v>2</v>
      </c>
      <c r="GB98" s="184" t="s">
        <v>3571</v>
      </c>
      <c r="GC98" s="184" t="s">
        <v>21</v>
      </c>
      <c r="GD98" s="184">
        <v>2</v>
      </c>
      <c r="GE98" s="184" t="s">
        <v>14</v>
      </c>
      <c r="GF98" s="184" t="s">
        <v>14</v>
      </c>
      <c r="GG98" s="185">
        <v>44356</v>
      </c>
      <c r="GH98" s="183" t="s">
        <v>4304</v>
      </c>
      <c r="GI98" s="177">
        <v>0</v>
      </c>
      <c r="GJ98" s="177" t="s">
        <v>3571</v>
      </c>
      <c r="GK98" s="177" t="s">
        <v>21</v>
      </c>
      <c r="GL98" s="177">
        <v>2</v>
      </c>
      <c r="GM98" s="177" t="s">
        <v>14</v>
      </c>
      <c r="GN98" s="177" t="s">
        <v>14</v>
      </c>
      <c r="GO98" s="174">
        <v>44356</v>
      </c>
      <c r="GP98" s="184" t="s">
        <v>4299</v>
      </c>
      <c r="GQ98" s="184">
        <v>1</v>
      </c>
      <c r="GR98" s="184" t="s">
        <v>3571</v>
      </c>
      <c r="GS98" s="184" t="s">
        <v>21</v>
      </c>
      <c r="GT98" s="184">
        <v>2</v>
      </c>
      <c r="GU98" s="184" t="s">
        <v>14</v>
      </c>
      <c r="GV98" s="184" t="s">
        <v>14</v>
      </c>
      <c r="GW98" s="185">
        <v>44356</v>
      </c>
      <c r="GX98" s="183" t="s">
        <v>4305</v>
      </c>
      <c r="GY98" s="177">
        <v>0</v>
      </c>
      <c r="GZ98" s="177" t="s">
        <v>3571</v>
      </c>
      <c r="HA98" s="177" t="s">
        <v>21</v>
      </c>
      <c r="HB98" s="177">
        <v>2</v>
      </c>
      <c r="HC98" s="177" t="s">
        <v>14</v>
      </c>
      <c r="HD98" s="177" t="s">
        <v>14</v>
      </c>
      <c r="HE98" s="174">
        <v>44356</v>
      </c>
      <c r="HF98" s="184" t="s">
        <v>4297</v>
      </c>
      <c r="HG98" s="184">
        <v>0</v>
      </c>
      <c r="HH98" s="184" t="s">
        <v>3571</v>
      </c>
      <c r="HI98" s="184" t="s">
        <v>21</v>
      </c>
      <c r="HJ98" s="184">
        <v>2</v>
      </c>
      <c r="HK98" s="184" t="s">
        <v>14</v>
      </c>
      <c r="HL98" s="184" t="s">
        <v>14</v>
      </c>
      <c r="HM98" s="185">
        <v>44356</v>
      </c>
      <c r="HN98" s="183" t="s">
        <v>4303</v>
      </c>
      <c r="HO98" s="177">
        <v>0</v>
      </c>
      <c r="HP98" s="177" t="s">
        <v>3571</v>
      </c>
      <c r="HQ98" s="177" t="s">
        <v>21</v>
      </c>
      <c r="HR98" s="177">
        <v>2</v>
      </c>
      <c r="HS98" s="177" t="s">
        <v>14</v>
      </c>
      <c r="HT98" s="177" t="s">
        <v>14</v>
      </c>
      <c r="HU98" s="174">
        <v>44356</v>
      </c>
      <c r="HV98" s="184" t="s">
        <v>4300</v>
      </c>
      <c r="HW98" s="184">
        <v>1</v>
      </c>
      <c r="HX98" s="184" t="s">
        <v>3571</v>
      </c>
      <c r="HY98" s="184" t="s">
        <v>21</v>
      </c>
      <c r="HZ98" s="184">
        <v>2</v>
      </c>
      <c r="IA98" s="184" t="s">
        <v>14</v>
      </c>
      <c r="IB98" s="184" t="s">
        <v>14</v>
      </c>
      <c r="IC98" s="185">
        <v>44356</v>
      </c>
      <c r="ID98" s="183" t="s">
        <v>4302</v>
      </c>
      <c r="IE98" s="177">
        <v>3</v>
      </c>
      <c r="IF98" s="177" t="s">
        <v>3571</v>
      </c>
      <c r="IG98" s="177" t="s">
        <v>21</v>
      </c>
      <c r="IH98" s="177">
        <v>2</v>
      </c>
      <c r="II98" s="177" t="s">
        <v>14</v>
      </c>
      <c r="IJ98" s="177" t="s">
        <v>14</v>
      </c>
      <c r="IK98" s="174">
        <v>44356</v>
      </c>
      <c r="IL98" s="184" t="s">
        <v>4301</v>
      </c>
      <c r="IM98" s="184">
        <v>1</v>
      </c>
      <c r="IN98" s="184" t="s">
        <v>3571</v>
      </c>
      <c r="IO98" s="184" t="s">
        <v>21</v>
      </c>
      <c r="IP98" s="184">
        <v>2</v>
      </c>
      <c r="IQ98" s="184" t="s">
        <v>14</v>
      </c>
      <c r="IR98" s="184" t="s">
        <v>14</v>
      </c>
      <c r="IS98" s="185">
        <v>44356</v>
      </c>
    </row>
    <row r="99" spans="1:253" s="179" customFormat="1" ht="12.75" customHeight="1" x14ac:dyDescent="0.25">
      <c r="A99" s="179" t="s">
        <v>661</v>
      </c>
      <c r="B99" s="179" t="s">
        <v>7471</v>
      </c>
      <c r="C99" s="179" t="s">
        <v>662</v>
      </c>
      <c r="D99" s="179" t="s">
        <v>663</v>
      </c>
      <c r="E99" s="179" t="s">
        <v>7137</v>
      </c>
      <c r="F99" s="179" t="s">
        <v>687</v>
      </c>
      <c r="G99" s="172">
        <v>9661000</v>
      </c>
      <c r="H99" s="173" t="s">
        <v>684</v>
      </c>
      <c r="I99" s="173" t="s">
        <v>21</v>
      </c>
      <c r="J99" s="173">
        <v>2</v>
      </c>
      <c r="K99" s="173" t="s">
        <v>686</v>
      </c>
      <c r="L99" s="173" t="s">
        <v>685</v>
      </c>
      <c r="M99" s="174">
        <v>43511</v>
      </c>
      <c r="N99" s="183" t="s">
        <v>679</v>
      </c>
      <c r="O99" s="175">
        <v>10646</v>
      </c>
      <c r="P99" s="175" t="s">
        <v>676</v>
      </c>
      <c r="Q99" s="175" t="s">
        <v>21</v>
      </c>
      <c r="R99" s="175">
        <v>2</v>
      </c>
      <c r="S99" s="175" t="s">
        <v>678</v>
      </c>
      <c r="T99" s="175" t="s">
        <v>677</v>
      </c>
      <c r="U99" s="176">
        <v>43511</v>
      </c>
      <c r="V99" s="183" t="s">
        <v>2952</v>
      </c>
      <c r="W99" s="173">
        <v>4576000</v>
      </c>
      <c r="X99" s="173" t="s">
        <v>2949</v>
      </c>
      <c r="Y99" s="173" t="s">
        <v>21</v>
      </c>
      <c r="Z99" s="173">
        <v>2</v>
      </c>
      <c r="AA99" s="173" t="s">
        <v>2951</v>
      </c>
      <c r="AB99" s="173" t="s">
        <v>2950</v>
      </c>
      <c r="AC99" s="174">
        <v>44225</v>
      </c>
      <c r="AD99" s="183" t="s">
        <v>2956</v>
      </c>
      <c r="AE99" s="181">
        <v>140000</v>
      </c>
      <c r="AF99" s="181" t="s">
        <v>2953</v>
      </c>
      <c r="AG99" s="181" t="s">
        <v>21</v>
      </c>
      <c r="AH99" s="181">
        <v>2</v>
      </c>
      <c r="AI99" s="181" t="s">
        <v>2955</v>
      </c>
      <c r="AJ99" s="181" t="s">
        <v>2954</v>
      </c>
      <c r="AK99" s="182">
        <v>44225</v>
      </c>
      <c r="AL99" s="183" t="s">
        <v>2958</v>
      </c>
      <c r="AM99" s="173">
        <v>140000</v>
      </c>
      <c r="AN99" s="173" t="s">
        <v>2953</v>
      </c>
      <c r="AO99" s="173" t="s">
        <v>41</v>
      </c>
      <c r="AP99" s="173">
        <v>1</v>
      </c>
      <c r="AQ99" s="173" t="s">
        <v>2957</v>
      </c>
      <c r="AR99" s="173" t="s">
        <v>2954</v>
      </c>
      <c r="AS99" s="174">
        <v>44225</v>
      </c>
      <c r="AT99" s="184" t="s">
        <v>675</v>
      </c>
      <c r="AU99" s="181" t="s">
        <v>14</v>
      </c>
      <c r="AV99" s="181" t="s">
        <v>670</v>
      </c>
      <c r="AW99" s="181" t="s">
        <v>21</v>
      </c>
      <c r="AX99" s="181">
        <v>2</v>
      </c>
      <c r="AY99" s="181" t="s">
        <v>674</v>
      </c>
      <c r="AZ99" s="181" t="s">
        <v>671</v>
      </c>
      <c r="BA99" s="182">
        <v>43511</v>
      </c>
      <c r="BB99" s="183" t="s">
        <v>673</v>
      </c>
      <c r="BC99" s="173" t="s">
        <v>14</v>
      </c>
      <c r="BD99" s="173" t="s">
        <v>670</v>
      </c>
      <c r="BE99" s="173" t="s">
        <v>21</v>
      </c>
      <c r="BF99" s="173">
        <v>2</v>
      </c>
      <c r="BG99" s="173" t="s">
        <v>672</v>
      </c>
      <c r="BH99" s="173" t="s">
        <v>671</v>
      </c>
      <c r="BI99" s="174">
        <v>43511</v>
      </c>
      <c r="BJ99" s="184" t="s">
        <v>2279</v>
      </c>
      <c r="BK99" s="184" t="s">
        <v>14</v>
      </c>
      <c r="BL99" s="184" t="s">
        <v>14</v>
      </c>
      <c r="BM99" s="184" t="s">
        <v>14</v>
      </c>
      <c r="BN99" s="184" t="s">
        <v>14</v>
      </c>
      <c r="BO99" s="184" t="s">
        <v>2277</v>
      </c>
      <c r="BP99" s="181" t="s">
        <v>14</v>
      </c>
      <c r="BQ99" s="185">
        <v>44134</v>
      </c>
      <c r="BR99" s="183" t="s">
        <v>665</v>
      </c>
      <c r="BS99" s="177">
        <v>0</v>
      </c>
      <c r="BT99" s="177">
        <v>0</v>
      </c>
      <c r="BU99" s="177" t="s">
        <v>21</v>
      </c>
      <c r="BV99" s="177">
        <v>2</v>
      </c>
      <c r="BW99" s="177" t="s">
        <v>664</v>
      </c>
      <c r="BX99" s="177">
        <v>0</v>
      </c>
      <c r="BY99" s="174">
        <v>43511</v>
      </c>
      <c r="BZ99" s="184" t="s">
        <v>666</v>
      </c>
      <c r="CA99" s="184">
        <v>0</v>
      </c>
      <c r="CB99" s="184">
        <v>0</v>
      </c>
      <c r="CC99" s="184" t="s">
        <v>21</v>
      </c>
      <c r="CD99" s="184">
        <v>2</v>
      </c>
      <c r="CE99" s="184" t="s">
        <v>664</v>
      </c>
      <c r="CF99" s="184">
        <v>0</v>
      </c>
      <c r="CG99" s="185">
        <v>43511</v>
      </c>
      <c r="CH99" s="183" t="s">
        <v>7891</v>
      </c>
      <c r="CI99" s="184" t="e">
        <v>#N/A</v>
      </c>
      <c r="CJ99" s="184" t="e">
        <v>#N/A</v>
      </c>
      <c r="CK99" s="184" t="e">
        <v>#N/A</v>
      </c>
      <c r="CL99" s="184" t="e">
        <v>#N/A</v>
      </c>
      <c r="CM99" s="184" t="e">
        <v>#N/A</v>
      </c>
      <c r="CN99" s="184" t="e">
        <v>#N/A</v>
      </c>
      <c r="CO99" s="186" t="e">
        <v>#N/A</v>
      </c>
      <c r="CP99" s="184" t="s">
        <v>669</v>
      </c>
      <c r="CQ99" s="177">
        <v>0</v>
      </c>
      <c r="CR99" s="177">
        <v>0</v>
      </c>
      <c r="CS99" s="177" t="s">
        <v>21</v>
      </c>
      <c r="CT99" s="177">
        <v>2</v>
      </c>
      <c r="CU99" s="177" t="s">
        <v>668</v>
      </c>
      <c r="CV99" s="177">
        <v>0</v>
      </c>
      <c r="CW99" s="174">
        <v>43511</v>
      </c>
      <c r="CX99" s="184" t="s">
        <v>2959</v>
      </c>
      <c r="CY99" s="181">
        <v>140000</v>
      </c>
      <c r="CZ99" s="181" t="s">
        <v>2953</v>
      </c>
      <c r="DA99" s="181" t="s">
        <v>21</v>
      </c>
      <c r="DB99" s="181">
        <v>2</v>
      </c>
      <c r="DC99" s="181" t="s">
        <v>2957</v>
      </c>
      <c r="DD99" s="181" t="s">
        <v>2954</v>
      </c>
      <c r="DE99" s="187">
        <v>44225</v>
      </c>
      <c r="DF99" s="183" t="s">
        <v>2960</v>
      </c>
      <c r="DG99" s="173">
        <v>4436000</v>
      </c>
      <c r="DH99" s="177" t="s">
        <v>2949</v>
      </c>
      <c r="DI99" s="177" t="s">
        <v>21</v>
      </c>
      <c r="DJ99" s="177">
        <v>2</v>
      </c>
      <c r="DK99" s="177" t="s">
        <v>2957</v>
      </c>
      <c r="DL99" s="177" t="s">
        <v>2950</v>
      </c>
      <c r="DM99" s="174">
        <v>44225</v>
      </c>
      <c r="DN99" s="184" t="s">
        <v>2961</v>
      </c>
      <c r="DO99" s="181">
        <v>0</v>
      </c>
      <c r="DP99" s="184" t="s">
        <v>2953</v>
      </c>
      <c r="DQ99" s="184" t="s">
        <v>21</v>
      </c>
      <c r="DR99" s="184">
        <v>2</v>
      </c>
      <c r="DS99" s="184" t="s">
        <v>2957</v>
      </c>
      <c r="DT99" s="184" t="s">
        <v>2954</v>
      </c>
      <c r="DU99" s="185">
        <v>44225</v>
      </c>
      <c r="DV99" s="183" t="s">
        <v>2962</v>
      </c>
      <c r="DW99" s="173">
        <v>140000</v>
      </c>
      <c r="DX99" s="177" t="s">
        <v>2953</v>
      </c>
      <c r="DY99" s="177" t="s">
        <v>21</v>
      </c>
      <c r="DZ99" s="177">
        <v>2</v>
      </c>
      <c r="EA99" s="177" t="s">
        <v>2957</v>
      </c>
      <c r="EB99" s="177" t="s">
        <v>2954</v>
      </c>
      <c r="EC99" s="174">
        <v>44225</v>
      </c>
      <c r="ED99" s="184" t="s">
        <v>2963</v>
      </c>
      <c r="EE99" s="181">
        <v>0</v>
      </c>
      <c r="EF99" s="184" t="s">
        <v>2953</v>
      </c>
      <c r="EG99" s="184" t="s">
        <v>21</v>
      </c>
      <c r="EH99" s="184">
        <v>2</v>
      </c>
      <c r="EI99" s="184" t="s">
        <v>2957</v>
      </c>
      <c r="EJ99" s="184" t="s">
        <v>2954</v>
      </c>
      <c r="EK99" s="185">
        <v>44225</v>
      </c>
      <c r="EL99" s="183" t="s">
        <v>2964</v>
      </c>
      <c r="EM99" s="173">
        <v>0</v>
      </c>
      <c r="EN99" s="177" t="s">
        <v>2953</v>
      </c>
      <c r="EO99" s="177" t="s">
        <v>21</v>
      </c>
      <c r="EP99" s="177">
        <v>2</v>
      </c>
      <c r="EQ99" s="177" t="s">
        <v>2957</v>
      </c>
      <c r="ER99" s="177" t="s">
        <v>2954</v>
      </c>
      <c r="ES99" s="174">
        <v>44225</v>
      </c>
      <c r="ET99" s="184" t="s">
        <v>2278</v>
      </c>
      <c r="EU99" s="184" t="s">
        <v>14</v>
      </c>
      <c r="EV99" s="184" t="s">
        <v>14</v>
      </c>
      <c r="EW99" s="184" t="s">
        <v>14</v>
      </c>
      <c r="EX99" s="184" t="s">
        <v>14</v>
      </c>
      <c r="EY99" s="184" t="s">
        <v>2277</v>
      </c>
      <c r="EZ99" s="184" t="s">
        <v>14</v>
      </c>
      <c r="FA99" s="185">
        <v>44134</v>
      </c>
      <c r="FB99" s="183" t="s">
        <v>667</v>
      </c>
      <c r="FC99" s="177">
        <v>2</v>
      </c>
      <c r="FD99" s="177">
        <v>0</v>
      </c>
      <c r="FE99" s="177" t="s">
        <v>21</v>
      </c>
      <c r="FF99" s="177">
        <v>2</v>
      </c>
      <c r="FG99" s="177">
        <v>0</v>
      </c>
      <c r="FH99" s="177">
        <v>0</v>
      </c>
      <c r="FI99" s="174">
        <v>43511</v>
      </c>
      <c r="FJ99" s="183" t="s">
        <v>681</v>
      </c>
      <c r="FK99" s="184">
        <v>0</v>
      </c>
      <c r="FL99" s="184">
        <v>0</v>
      </c>
      <c r="FM99" s="184" t="s">
        <v>21</v>
      </c>
      <c r="FN99" s="184">
        <v>2</v>
      </c>
      <c r="FO99" s="184" t="s">
        <v>680</v>
      </c>
      <c r="FP99" s="181">
        <v>0</v>
      </c>
      <c r="FQ99" s="182">
        <v>43511</v>
      </c>
      <c r="FR99" s="183" t="s">
        <v>682</v>
      </c>
      <c r="FS99" s="177">
        <v>0</v>
      </c>
      <c r="FT99" s="177">
        <v>0</v>
      </c>
      <c r="FU99" s="177" t="s">
        <v>21</v>
      </c>
      <c r="FV99" s="177">
        <v>2</v>
      </c>
      <c r="FW99" s="177">
        <v>0</v>
      </c>
      <c r="FX99" s="177">
        <v>0</v>
      </c>
      <c r="FY99" s="174">
        <v>43511</v>
      </c>
      <c r="FZ99" s="184" t="s">
        <v>4593</v>
      </c>
      <c r="GA99" s="184">
        <v>1</v>
      </c>
      <c r="GB99" s="184" t="s">
        <v>3571</v>
      </c>
      <c r="GC99" s="184" t="s">
        <v>21</v>
      </c>
      <c r="GD99" s="184">
        <v>2</v>
      </c>
      <c r="GE99" s="184" t="s">
        <v>14</v>
      </c>
      <c r="GF99" s="184" t="s">
        <v>14</v>
      </c>
      <c r="GG99" s="185">
        <v>44358</v>
      </c>
      <c r="GH99" s="183" t="s">
        <v>4599</v>
      </c>
      <c r="GI99" s="177">
        <v>0</v>
      </c>
      <c r="GJ99" s="177" t="s">
        <v>3571</v>
      </c>
      <c r="GK99" s="177" t="s">
        <v>21</v>
      </c>
      <c r="GL99" s="177">
        <v>2</v>
      </c>
      <c r="GM99" s="177" t="s">
        <v>14</v>
      </c>
      <c r="GN99" s="177" t="s">
        <v>14</v>
      </c>
      <c r="GO99" s="174">
        <v>44358</v>
      </c>
      <c r="GP99" s="184" t="s">
        <v>4594</v>
      </c>
      <c r="GQ99" s="184">
        <v>0</v>
      </c>
      <c r="GR99" s="184" t="s">
        <v>3571</v>
      </c>
      <c r="GS99" s="184" t="s">
        <v>21</v>
      </c>
      <c r="GT99" s="184">
        <v>2</v>
      </c>
      <c r="GU99" s="184" t="s">
        <v>14</v>
      </c>
      <c r="GV99" s="184" t="s">
        <v>14</v>
      </c>
      <c r="GW99" s="185">
        <v>44358</v>
      </c>
      <c r="GX99" s="183" t="s">
        <v>4600</v>
      </c>
      <c r="GY99" s="177">
        <v>0</v>
      </c>
      <c r="GZ99" s="177" t="s">
        <v>3571</v>
      </c>
      <c r="HA99" s="177" t="s">
        <v>21</v>
      </c>
      <c r="HB99" s="177">
        <v>2</v>
      </c>
      <c r="HC99" s="177" t="s">
        <v>14</v>
      </c>
      <c r="HD99" s="177" t="s">
        <v>14</v>
      </c>
      <c r="HE99" s="174">
        <v>44358</v>
      </c>
      <c r="HF99" s="184" t="s">
        <v>4592</v>
      </c>
      <c r="HG99" s="184">
        <v>0</v>
      </c>
      <c r="HH99" s="184" t="s">
        <v>3571</v>
      </c>
      <c r="HI99" s="184" t="s">
        <v>21</v>
      </c>
      <c r="HJ99" s="184">
        <v>2</v>
      </c>
      <c r="HK99" s="184" t="s">
        <v>14</v>
      </c>
      <c r="HL99" s="184" t="s">
        <v>14</v>
      </c>
      <c r="HM99" s="185">
        <v>44358</v>
      </c>
      <c r="HN99" s="183" t="s">
        <v>4598</v>
      </c>
      <c r="HO99" s="177">
        <v>0</v>
      </c>
      <c r="HP99" s="177" t="s">
        <v>3571</v>
      </c>
      <c r="HQ99" s="177" t="s">
        <v>21</v>
      </c>
      <c r="HR99" s="177">
        <v>2</v>
      </c>
      <c r="HS99" s="177" t="s">
        <v>14</v>
      </c>
      <c r="HT99" s="177" t="s">
        <v>14</v>
      </c>
      <c r="HU99" s="174">
        <v>44358</v>
      </c>
      <c r="HV99" s="184" t="s">
        <v>4595</v>
      </c>
      <c r="HW99" s="184">
        <v>0</v>
      </c>
      <c r="HX99" s="184" t="s">
        <v>3571</v>
      </c>
      <c r="HY99" s="184" t="s">
        <v>21</v>
      </c>
      <c r="HZ99" s="184">
        <v>2</v>
      </c>
      <c r="IA99" s="184" t="s">
        <v>14</v>
      </c>
      <c r="IB99" s="184" t="s">
        <v>14</v>
      </c>
      <c r="IC99" s="185">
        <v>44358</v>
      </c>
      <c r="ID99" s="183" t="s">
        <v>4597</v>
      </c>
      <c r="IE99" s="177">
        <v>0</v>
      </c>
      <c r="IF99" s="177" t="s">
        <v>3571</v>
      </c>
      <c r="IG99" s="177" t="s">
        <v>21</v>
      </c>
      <c r="IH99" s="177">
        <v>2</v>
      </c>
      <c r="II99" s="177" t="s">
        <v>14</v>
      </c>
      <c r="IJ99" s="177" t="s">
        <v>14</v>
      </c>
      <c r="IK99" s="174">
        <v>44358</v>
      </c>
      <c r="IL99" s="184" t="s">
        <v>4596</v>
      </c>
      <c r="IM99" s="184">
        <v>3</v>
      </c>
      <c r="IN99" s="184" t="s">
        <v>3571</v>
      </c>
      <c r="IO99" s="184" t="s">
        <v>21</v>
      </c>
      <c r="IP99" s="184">
        <v>2</v>
      </c>
      <c r="IQ99" s="184" t="s">
        <v>14</v>
      </c>
      <c r="IR99" s="184" t="s">
        <v>14</v>
      </c>
      <c r="IS99" s="185">
        <v>44358</v>
      </c>
    </row>
    <row r="100" spans="1:253" s="179" customFormat="1" ht="12.75" customHeight="1" x14ac:dyDescent="0.25">
      <c r="A100" s="179" t="s">
        <v>688</v>
      </c>
      <c r="B100" s="179" t="s">
        <v>7478</v>
      </c>
      <c r="C100" s="179" t="s">
        <v>689</v>
      </c>
      <c r="D100" s="179" t="s">
        <v>690</v>
      </c>
      <c r="E100" s="179" t="s">
        <v>7140</v>
      </c>
      <c r="F100" s="179" t="s">
        <v>4953</v>
      </c>
      <c r="G100" s="172">
        <v>46400000</v>
      </c>
      <c r="H100" s="173" t="s">
        <v>4950</v>
      </c>
      <c r="I100" s="173" t="s">
        <v>41</v>
      </c>
      <c r="J100" s="173">
        <v>1</v>
      </c>
      <c r="K100" s="173" t="s">
        <v>4952</v>
      </c>
      <c r="L100" s="173" t="s">
        <v>4951</v>
      </c>
      <c r="M100" s="174">
        <v>44375</v>
      </c>
      <c r="N100" s="183" t="s">
        <v>4957</v>
      </c>
      <c r="O100" s="175">
        <v>1840687</v>
      </c>
      <c r="P100" s="175" t="s">
        <v>4954</v>
      </c>
      <c r="Q100" s="175" t="s">
        <v>21</v>
      </c>
      <c r="R100" s="175">
        <v>2</v>
      </c>
      <c r="S100" s="175" t="s">
        <v>4956</v>
      </c>
      <c r="T100" s="175" t="s">
        <v>4955</v>
      </c>
      <c r="U100" s="176">
        <v>44375</v>
      </c>
      <c r="V100" s="183" t="s">
        <v>4959</v>
      </c>
      <c r="W100" s="173">
        <v>46800000</v>
      </c>
      <c r="X100" s="173" t="s">
        <v>4950</v>
      </c>
      <c r="Y100" s="173" t="s">
        <v>41</v>
      </c>
      <c r="Z100" s="173">
        <v>1</v>
      </c>
      <c r="AA100" s="173" t="s">
        <v>4958</v>
      </c>
      <c r="AB100" s="173" t="s">
        <v>4951</v>
      </c>
      <c r="AC100" s="174">
        <v>44375</v>
      </c>
      <c r="AD100" s="183" t="s">
        <v>4961</v>
      </c>
      <c r="AE100" s="181">
        <v>30800000</v>
      </c>
      <c r="AF100" s="181" t="s">
        <v>4950</v>
      </c>
      <c r="AG100" s="181" t="s">
        <v>41</v>
      </c>
      <c r="AH100" s="181">
        <v>1</v>
      </c>
      <c r="AI100" s="181" t="s">
        <v>4960</v>
      </c>
      <c r="AJ100" s="181" t="s">
        <v>4951</v>
      </c>
      <c r="AK100" s="182">
        <v>44375</v>
      </c>
      <c r="AL100" s="183" t="s">
        <v>5925</v>
      </c>
      <c r="AM100" s="173">
        <v>4818000</v>
      </c>
      <c r="AN100" s="173" t="s">
        <v>5922</v>
      </c>
      <c r="AO100" s="173" t="s">
        <v>41</v>
      </c>
      <c r="AP100" s="173">
        <v>1</v>
      </c>
      <c r="AQ100" s="173" t="s">
        <v>5924</v>
      </c>
      <c r="AR100" s="173" t="s">
        <v>5923</v>
      </c>
      <c r="AS100" s="174">
        <v>44452</v>
      </c>
      <c r="AT100" s="184" t="s">
        <v>1725</v>
      </c>
      <c r="AU100" s="181" t="s">
        <v>14</v>
      </c>
      <c r="AV100" s="181" t="s">
        <v>14</v>
      </c>
      <c r="AW100" s="181" t="s">
        <v>14</v>
      </c>
      <c r="AX100" s="181" t="s">
        <v>14</v>
      </c>
      <c r="AY100" s="181" t="s">
        <v>1265</v>
      </c>
      <c r="AZ100" s="181" t="s">
        <v>14</v>
      </c>
      <c r="BA100" s="182">
        <v>43868</v>
      </c>
      <c r="BB100" s="183" t="s">
        <v>1724</v>
      </c>
      <c r="BC100" s="173" t="s">
        <v>14</v>
      </c>
      <c r="BD100" s="173" t="s">
        <v>14</v>
      </c>
      <c r="BE100" s="173" t="s">
        <v>14</v>
      </c>
      <c r="BF100" s="173" t="s">
        <v>14</v>
      </c>
      <c r="BG100" s="173" t="s">
        <v>1265</v>
      </c>
      <c r="BH100" s="173" t="s">
        <v>14</v>
      </c>
      <c r="BI100" s="174">
        <v>43868</v>
      </c>
      <c r="BJ100" s="184" t="s">
        <v>5926</v>
      </c>
      <c r="BK100" s="184">
        <v>1494</v>
      </c>
      <c r="BL100" s="184" t="s">
        <v>5736</v>
      </c>
      <c r="BM100" s="184" t="s">
        <v>21</v>
      </c>
      <c r="BN100" s="184">
        <v>2</v>
      </c>
      <c r="BO100" s="184" t="s">
        <v>5909</v>
      </c>
      <c r="BP100" s="181" t="s">
        <v>2112</v>
      </c>
      <c r="BQ100" s="185">
        <v>44452</v>
      </c>
      <c r="BR100" s="183" t="s">
        <v>1721</v>
      </c>
      <c r="BS100" s="177" t="s">
        <v>14</v>
      </c>
      <c r="BT100" s="177" t="s">
        <v>14</v>
      </c>
      <c r="BU100" s="177" t="s">
        <v>14</v>
      </c>
      <c r="BV100" s="177" t="s">
        <v>14</v>
      </c>
      <c r="BW100" s="177" t="s">
        <v>1265</v>
      </c>
      <c r="BX100" s="177" t="s">
        <v>14</v>
      </c>
      <c r="BY100" s="174">
        <v>43868</v>
      </c>
      <c r="BZ100" s="184" t="s">
        <v>1722</v>
      </c>
      <c r="CA100" s="184" t="s">
        <v>14</v>
      </c>
      <c r="CB100" s="184" t="s">
        <v>14</v>
      </c>
      <c r="CC100" s="184" t="s">
        <v>14</v>
      </c>
      <c r="CD100" s="184" t="s">
        <v>14</v>
      </c>
      <c r="CE100" s="184" t="s">
        <v>1265</v>
      </c>
      <c r="CF100" s="184" t="s">
        <v>14</v>
      </c>
      <c r="CG100" s="185">
        <v>43868</v>
      </c>
      <c r="CH100" s="183" t="s">
        <v>7892</v>
      </c>
      <c r="CI100" s="184" t="e">
        <v>#N/A</v>
      </c>
      <c r="CJ100" s="184" t="e">
        <v>#N/A</v>
      </c>
      <c r="CK100" s="184" t="e">
        <v>#N/A</v>
      </c>
      <c r="CL100" s="184" t="e">
        <v>#N/A</v>
      </c>
      <c r="CM100" s="184" t="e">
        <v>#N/A</v>
      </c>
      <c r="CN100" s="184" t="e">
        <v>#N/A</v>
      </c>
      <c r="CO100" s="186" t="e">
        <v>#N/A</v>
      </c>
      <c r="CP100" s="184" t="s">
        <v>1723</v>
      </c>
      <c r="CQ100" s="177" t="s">
        <v>14</v>
      </c>
      <c r="CR100" s="177" t="s">
        <v>14</v>
      </c>
      <c r="CS100" s="177" t="s">
        <v>14</v>
      </c>
      <c r="CT100" s="177" t="s">
        <v>14</v>
      </c>
      <c r="CU100" s="177" t="s">
        <v>1265</v>
      </c>
      <c r="CV100" s="177" t="s">
        <v>14</v>
      </c>
      <c r="CW100" s="174">
        <v>43868</v>
      </c>
      <c r="CX100" s="184" t="s">
        <v>4962</v>
      </c>
      <c r="CY100" s="181">
        <v>13400000</v>
      </c>
      <c r="CZ100" s="181" t="s">
        <v>4950</v>
      </c>
      <c r="DA100" s="181" t="s">
        <v>41</v>
      </c>
      <c r="DB100" s="181">
        <v>1</v>
      </c>
      <c r="DC100" s="181" t="s">
        <v>4967</v>
      </c>
      <c r="DD100" s="181" t="s">
        <v>4951</v>
      </c>
      <c r="DE100" s="187">
        <v>44375</v>
      </c>
      <c r="DF100" s="183" t="s">
        <v>4964</v>
      </c>
      <c r="DG100" s="173">
        <v>16000000</v>
      </c>
      <c r="DH100" s="177" t="s">
        <v>4950</v>
      </c>
      <c r="DI100" s="177" t="s">
        <v>41</v>
      </c>
      <c r="DJ100" s="177">
        <v>1</v>
      </c>
      <c r="DK100" s="177" t="s">
        <v>4963</v>
      </c>
      <c r="DL100" s="177" t="s">
        <v>4951</v>
      </c>
      <c r="DM100" s="174">
        <v>44375</v>
      </c>
      <c r="DN100" s="184" t="s">
        <v>4966</v>
      </c>
      <c r="DO100" s="181">
        <v>17400000</v>
      </c>
      <c r="DP100" s="184" t="s">
        <v>4950</v>
      </c>
      <c r="DQ100" s="184" t="s">
        <v>41</v>
      </c>
      <c r="DR100" s="184">
        <v>1</v>
      </c>
      <c r="DS100" s="184" t="s">
        <v>4965</v>
      </c>
      <c r="DT100" s="184" t="s">
        <v>4951</v>
      </c>
      <c r="DU100" s="185">
        <v>44375</v>
      </c>
      <c r="DV100" s="183" t="s">
        <v>4968</v>
      </c>
      <c r="DW100" s="173">
        <v>6100000</v>
      </c>
      <c r="DX100" s="177" t="s">
        <v>4950</v>
      </c>
      <c r="DY100" s="177" t="s">
        <v>41</v>
      </c>
      <c r="DZ100" s="177">
        <v>1</v>
      </c>
      <c r="EA100" s="177" t="s">
        <v>4967</v>
      </c>
      <c r="EB100" s="177" t="s">
        <v>4951</v>
      </c>
      <c r="EC100" s="174">
        <v>44375</v>
      </c>
      <c r="ED100" s="184" t="s">
        <v>4970</v>
      </c>
      <c r="EE100" s="181">
        <v>6700000</v>
      </c>
      <c r="EF100" s="184" t="s">
        <v>4950</v>
      </c>
      <c r="EG100" s="184" t="s">
        <v>41</v>
      </c>
      <c r="EH100" s="184">
        <v>1</v>
      </c>
      <c r="EI100" s="184" t="s">
        <v>4969</v>
      </c>
      <c r="EJ100" s="184" t="s">
        <v>4951</v>
      </c>
      <c r="EK100" s="185">
        <v>44375</v>
      </c>
      <c r="EL100" s="183" t="s">
        <v>4972</v>
      </c>
      <c r="EM100" s="173">
        <v>600000</v>
      </c>
      <c r="EN100" s="177" t="s">
        <v>4950</v>
      </c>
      <c r="EO100" s="177" t="s">
        <v>41</v>
      </c>
      <c r="EP100" s="177">
        <v>1</v>
      </c>
      <c r="EQ100" s="177" t="s">
        <v>4971</v>
      </c>
      <c r="ER100" s="177" t="s">
        <v>4951</v>
      </c>
      <c r="ES100" s="174">
        <v>44375</v>
      </c>
      <c r="ET100" s="184" t="s">
        <v>5927</v>
      </c>
      <c r="EU100" s="184">
        <v>1494</v>
      </c>
      <c r="EV100" s="184" t="s">
        <v>5736</v>
      </c>
      <c r="EW100" s="184" t="s">
        <v>21</v>
      </c>
      <c r="EX100" s="184">
        <v>2</v>
      </c>
      <c r="EY100" s="184" t="s">
        <v>5909</v>
      </c>
      <c r="EZ100" s="184" t="s">
        <v>2112</v>
      </c>
      <c r="FA100" s="185">
        <v>44452</v>
      </c>
      <c r="FB100" s="183" t="s">
        <v>4974</v>
      </c>
      <c r="FC100" s="177">
        <v>5</v>
      </c>
      <c r="FD100" s="177" t="s">
        <v>14</v>
      </c>
      <c r="FE100" s="177" t="s">
        <v>21</v>
      </c>
      <c r="FF100" s="177">
        <v>2</v>
      </c>
      <c r="FG100" s="177" t="s">
        <v>4973</v>
      </c>
      <c r="FH100" s="177" t="s">
        <v>14</v>
      </c>
      <c r="FI100" s="174">
        <v>44375</v>
      </c>
      <c r="FJ100" s="183" t="s">
        <v>691</v>
      </c>
      <c r="FK100" s="184" t="s">
        <v>14</v>
      </c>
      <c r="FL100" s="184">
        <v>0</v>
      </c>
      <c r="FM100" s="184" t="s">
        <v>21</v>
      </c>
      <c r="FN100" s="184">
        <v>2</v>
      </c>
      <c r="FO100" s="184" t="s">
        <v>15</v>
      </c>
      <c r="FP100" s="181">
        <v>0</v>
      </c>
      <c r="FQ100" s="182">
        <v>43511</v>
      </c>
      <c r="FR100" s="183" t="s">
        <v>692</v>
      </c>
      <c r="FS100" s="177" t="s">
        <v>14</v>
      </c>
      <c r="FT100" s="177">
        <v>0</v>
      </c>
      <c r="FU100" s="177" t="s">
        <v>21</v>
      </c>
      <c r="FV100" s="177">
        <v>2</v>
      </c>
      <c r="FW100" s="177" t="s">
        <v>15</v>
      </c>
      <c r="FX100" s="177">
        <v>0</v>
      </c>
      <c r="FY100" s="174">
        <v>43511</v>
      </c>
      <c r="FZ100" s="184" t="s">
        <v>3991</v>
      </c>
      <c r="GA100" s="184">
        <v>2</v>
      </c>
      <c r="GB100" s="184" t="s">
        <v>3571</v>
      </c>
      <c r="GC100" s="184" t="s">
        <v>21</v>
      </c>
      <c r="GD100" s="184">
        <v>2</v>
      </c>
      <c r="GE100" s="184" t="s">
        <v>14</v>
      </c>
      <c r="GF100" s="184" t="s">
        <v>14</v>
      </c>
      <c r="GG100" s="185">
        <v>44353</v>
      </c>
      <c r="GH100" s="183" t="s">
        <v>3997</v>
      </c>
      <c r="GI100" s="177">
        <v>2</v>
      </c>
      <c r="GJ100" s="177" t="s">
        <v>3571</v>
      </c>
      <c r="GK100" s="177" t="s">
        <v>21</v>
      </c>
      <c r="GL100" s="177">
        <v>2</v>
      </c>
      <c r="GM100" s="177" t="s">
        <v>14</v>
      </c>
      <c r="GN100" s="177" t="s">
        <v>14</v>
      </c>
      <c r="GO100" s="174">
        <v>44353</v>
      </c>
      <c r="GP100" s="184" t="s">
        <v>3992</v>
      </c>
      <c r="GQ100" s="184">
        <v>1</v>
      </c>
      <c r="GR100" s="184" t="s">
        <v>3571</v>
      </c>
      <c r="GS100" s="184" t="s">
        <v>21</v>
      </c>
      <c r="GT100" s="184">
        <v>2</v>
      </c>
      <c r="GU100" s="184" t="s">
        <v>14</v>
      </c>
      <c r="GV100" s="184" t="s">
        <v>14</v>
      </c>
      <c r="GW100" s="185">
        <v>44353</v>
      </c>
      <c r="GX100" s="183" t="s">
        <v>3998</v>
      </c>
      <c r="GY100" s="177">
        <v>1</v>
      </c>
      <c r="GZ100" s="177" t="s">
        <v>3571</v>
      </c>
      <c r="HA100" s="177" t="s">
        <v>21</v>
      </c>
      <c r="HB100" s="177">
        <v>2</v>
      </c>
      <c r="HC100" s="177" t="s">
        <v>14</v>
      </c>
      <c r="HD100" s="177" t="s">
        <v>14</v>
      </c>
      <c r="HE100" s="174">
        <v>44353</v>
      </c>
      <c r="HF100" s="184" t="s">
        <v>3990</v>
      </c>
      <c r="HG100" s="184">
        <v>1</v>
      </c>
      <c r="HH100" s="184" t="s">
        <v>3571</v>
      </c>
      <c r="HI100" s="184" t="s">
        <v>21</v>
      </c>
      <c r="HJ100" s="184">
        <v>2</v>
      </c>
      <c r="HK100" s="184" t="s">
        <v>14</v>
      </c>
      <c r="HL100" s="184" t="s">
        <v>14</v>
      </c>
      <c r="HM100" s="185">
        <v>44353</v>
      </c>
      <c r="HN100" s="183" t="s">
        <v>3996</v>
      </c>
      <c r="HO100" s="177">
        <v>2</v>
      </c>
      <c r="HP100" s="177" t="s">
        <v>3571</v>
      </c>
      <c r="HQ100" s="177" t="s">
        <v>21</v>
      </c>
      <c r="HR100" s="177">
        <v>2</v>
      </c>
      <c r="HS100" s="177" t="s">
        <v>14</v>
      </c>
      <c r="HT100" s="177" t="s">
        <v>14</v>
      </c>
      <c r="HU100" s="174">
        <v>44353</v>
      </c>
      <c r="HV100" s="184" t="s">
        <v>3993</v>
      </c>
      <c r="HW100" s="184">
        <v>3</v>
      </c>
      <c r="HX100" s="184" t="s">
        <v>3571</v>
      </c>
      <c r="HY100" s="184" t="s">
        <v>21</v>
      </c>
      <c r="HZ100" s="184">
        <v>2</v>
      </c>
      <c r="IA100" s="184" t="s">
        <v>14</v>
      </c>
      <c r="IB100" s="184" t="s">
        <v>14</v>
      </c>
      <c r="IC100" s="185">
        <v>44353</v>
      </c>
      <c r="ID100" s="183" t="s">
        <v>3995</v>
      </c>
      <c r="IE100" s="177">
        <v>1</v>
      </c>
      <c r="IF100" s="177" t="s">
        <v>3571</v>
      </c>
      <c r="IG100" s="177" t="s">
        <v>21</v>
      </c>
      <c r="IH100" s="177">
        <v>2</v>
      </c>
      <c r="II100" s="177" t="s">
        <v>14</v>
      </c>
      <c r="IJ100" s="177" t="s">
        <v>14</v>
      </c>
      <c r="IK100" s="174">
        <v>44353</v>
      </c>
      <c r="IL100" s="184" t="s">
        <v>3994</v>
      </c>
      <c r="IM100" s="184">
        <v>3</v>
      </c>
      <c r="IN100" s="184" t="s">
        <v>3571</v>
      </c>
      <c r="IO100" s="184" t="s">
        <v>21</v>
      </c>
      <c r="IP100" s="184">
        <v>2</v>
      </c>
      <c r="IQ100" s="184" t="s">
        <v>14</v>
      </c>
      <c r="IR100" s="184" t="s">
        <v>14</v>
      </c>
      <c r="IS100" s="185">
        <v>44353</v>
      </c>
    </row>
    <row r="101" spans="1:253" s="179" customFormat="1" ht="12.75" customHeight="1" x14ac:dyDescent="0.25">
      <c r="A101" s="179" t="s">
        <v>1726</v>
      </c>
      <c r="B101" s="179" t="s">
        <v>7471</v>
      </c>
      <c r="C101" s="179" t="s">
        <v>1727</v>
      </c>
      <c r="D101" s="179" t="s">
        <v>690</v>
      </c>
      <c r="E101" s="179" t="s">
        <v>7140</v>
      </c>
      <c r="F101" s="179" t="s">
        <v>4975</v>
      </c>
      <c r="G101" s="172">
        <v>46400000</v>
      </c>
      <c r="H101" s="173" t="s">
        <v>4950</v>
      </c>
      <c r="I101" s="173" t="s">
        <v>41</v>
      </c>
      <c r="J101" s="173">
        <v>1</v>
      </c>
      <c r="K101" s="173" t="s">
        <v>4952</v>
      </c>
      <c r="L101" s="173" t="s">
        <v>4951</v>
      </c>
      <c r="M101" s="174">
        <v>44375</v>
      </c>
      <c r="N101" s="183" t="s">
        <v>4979</v>
      </c>
      <c r="O101" s="175">
        <v>89263</v>
      </c>
      <c r="P101" s="175" t="s">
        <v>4976</v>
      </c>
      <c r="Q101" s="175" t="s">
        <v>21</v>
      </c>
      <c r="R101" s="175">
        <v>2</v>
      </c>
      <c r="S101" s="175" t="s">
        <v>4978</v>
      </c>
      <c r="T101" s="175" t="s">
        <v>4977</v>
      </c>
      <c r="U101" s="176">
        <v>44375</v>
      </c>
      <c r="V101" s="183" t="s">
        <v>4983</v>
      </c>
      <c r="W101" s="173">
        <v>13007000</v>
      </c>
      <c r="X101" s="173" t="s">
        <v>4980</v>
      </c>
      <c r="Y101" s="173" t="s">
        <v>21</v>
      </c>
      <c r="Z101" s="173">
        <v>2</v>
      </c>
      <c r="AA101" s="173" t="s">
        <v>4982</v>
      </c>
      <c r="AB101" s="173" t="s">
        <v>4981</v>
      </c>
      <c r="AC101" s="174">
        <v>44375</v>
      </c>
      <c r="AD101" s="183" t="s">
        <v>4985</v>
      </c>
      <c r="AE101" s="181">
        <v>13007000</v>
      </c>
      <c r="AF101" s="181" t="s">
        <v>4980</v>
      </c>
      <c r="AG101" s="181" t="s">
        <v>21</v>
      </c>
      <c r="AH101" s="181">
        <v>2</v>
      </c>
      <c r="AI101" s="181" t="s">
        <v>4984</v>
      </c>
      <c r="AJ101" s="181" t="s">
        <v>4981</v>
      </c>
      <c r="AK101" s="182">
        <v>44375</v>
      </c>
      <c r="AL101" s="183" t="s">
        <v>5931</v>
      </c>
      <c r="AM101" s="173">
        <v>1029000</v>
      </c>
      <c r="AN101" s="173" t="s">
        <v>5928</v>
      </c>
      <c r="AO101" s="173" t="s">
        <v>21</v>
      </c>
      <c r="AP101" s="173">
        <v>2</v>
      </c>
      <c r="AQ101" s="173" t="s">
        <v>5930</v>
      </c>
      <c r="AR101" s="173" t="s">
        <v>5929</v>
      </c>
      <c r="AS101" s="174">
        <v>44452</v>
      </c>
      <c r="AT101" s="184" t="s">
        <v>1732</v>
      </c>
      <c r="AU101" s="181" t="s">
        <v>14</v>
      </c>
      <c r="AV101" s="181" t="s">
        <v>14</v>
      </c>
      <c r="AW101" s="181" t="s">
        <v>14</v>
      </c>
      <c r="AX101" s="181" t="s">
        <v>14</v>
      </c>
      <c r="AY101" s="181" t="s">
        <v>14</v>
      </c>
      <c r="AZ101" s="181" t="s">
        <v>14</v>
      </c>
      <c r="BA101" s="182">
        <v>43868</v>
      </c>
      <c r="BB101" s="183" t="s">
        <v>1731</v>
      </c>
      <c r="BC101" s="173" t="s">
        <v>14</v>
      </c>
      <c r="BD101" s="173" t="s">
        <v>14</v>
      </c>
      <c r="BE101" s="173" t="s">
        <v>14</v>
      </c>
      <c r="BF101" s="173" t="s">
        <v>14</v>
      </c>
      <c r="BG101" s="173" t="s">
        <v>14</v>
      </c>
      <c r="BH101" s="173" t="s">
        <v>14</v>
      </c>
      <c r="BI101" s="174">
        <v>43868</v>
      </c>
      <c r="BJ101" s="184" t="s">
        <v>5933</v>
      </c>
      <c r="BK101" s="184">
        <v>53</v>
      </c>
      <c r="BL101" s="184" t="s">
        <v>5736</v>
      </c>
      <c r="BM101" s="184" t="s">
        <v>21</v>
      </c>
      <c r="BN101" s="184">
        <v>2</v>
      </c>
      <c r="BO101" s="184" t="s">
        <v>5932</v>
      </c>
      <c r="BP101" s="181" t="s">
        <v>2112</v>
      </c>
      <c r="BQ101" s="185">
        <v>44452</v>
      </c>
      <c r="BR101" s="183" t="s">
        <v>1728</v>
      </c>
      <c r="BS101" s="177" t="s">
        <v>14</v>
      </c>
      <c r="BT101" s="177" t="s">
        <v>14</v>
      </c>
      <c r="BU101" s="177" t="s">
        <v>14</v>
      </c>
      <c r="BV101" s="177" t="s">
        <v>14</v>
      </c>
      <c r="BW101" s="177" t="s">
        <v>14</v>
      </c>
      <c r="BX101" s="177" t="s">
        <v>14</v>
      </c>
      <c r="BY101" s="174">
        <v>43868</v>
      </c>
      <c r="BZ101" s="184" t="s">
        <v>1729</v>
      </c>
      <c r="CA101" s="184" t="s">
        <v>14</v>
      </c>
      <c r="CB101" s="184" t="s">
        <v>14</v>
      </c>
      <c r="CC101" s="184" t="s">
        <v>14</v>
      </c>
      <c r="CD101" s="184" t="s">
        <v>14</v>
      </c>
      <c r="CE101" s="184" t="s">
        <v>14</v>
      </c>
      <c r="CF101" s="184" t="s">
        <v>14</v>
      </c>
      <c r="CG101" s="185">
        <v>43868</v>
      </c>
      <c r="CH101" s="183" t="s">
        <v>7893</v>
      </c>
      <c r="CI101" s="184" t="e">
        <v>#N/A</v>
      </c>
      <c r="CJ101" s="184" t="e">
        <v>#N/A</v>
      </c>
      <c r="CK101" s="184" t="e">
        <v>#N/A</v>
      </c>
      <c r="CL101" s="184" t="e">
        <v>#N/A</v>
      </c>
      <c r="CM101" s="184" t="e">
        <v>#N/A</v>
      </c>
      <c r="CN101" s="184" t="e">
        <v>#N/A</v>
      </c>
      <c r="CO101" s="186" t="e">
        <v>#N/A</v>
      </c>
      <c r="CP101" s="184" t="s">
        <v>1730</v>
      </c>
      <c r="CQ101" s="177" t="s">
        <v>14</v>
      </c>
      <c r="CR101" s="177" t="s">
        <v>14</v>
      </c>
      <c r="CS101" s="177" t="s">
        <v>14</v>
      </c>
      <c r="CT101" s="177" t="s">
        <v>14</v>
      </c>
      <c r="CU101" s="177" t="s">
        <v>14</v>
      </c>
      <c r="CV101" s="177" t="s">
        <v>14</v>
      </c>
      <c r="CW101" s="174">
        <v>43868</v>
      </c>
      <c r="CX101" s="184" t="s">
        <v>5935</v>
      </c>
      <c r="CY101" s="181">
        <v>1025000</v>
      </c>
      <c r="CZ101" s="181" t="s">
        <v>5928</v>
      </c>
      <c r="DA101" s="181" t="s">
        <v>21</v>
      </c>
      <c r="DB101" s="181">
        <v>2</v>
      </c>
      <c r="DC101" s="181" t="s">
        <v>5942</v>
      </c>
      <c r="DD101" s="181" t="s">
        <v>5929</v>
      </c>
      <c r="DE101" s="187">
        <v>44452</v>
      </c>
      <c r="DF101" s="183" t="s">
        <v>5939</v>
      </c>
      <c r="DG101" s="173">
        <v>0</v>
      </c>
      <c r="DH101" s="177" t="s">
        <v>5936</v>
      </c>
      <c r="DI101" s="177" t="s">
        <v>21</v>
      </c>
      <c r="DJ101" s="177">
        <v>2</v>
      </c>
      <c r="DK101" s="177" t="s">
        <v>5938</v>
      </c>
      <c r="DL101" s="177" t="s">
        <v>5937</v>
      </c>
      <c r="DM101" s="174">
        <v>44452</v>
      </c>
      <c r="DN101" s="184" t="s">
        <v>5941</v>
      </c>
      <c r="DO101" s="181">
        <v>11977000</v>
      </c>
      <c r="DP101" s="184" t="s">
        <v>5936</v>
      </c>
      <c r="DQ101" s="184" t="s">
        <v>21</v>
      </c>
      <c r="DR101" s="184">
        <v>2</v>
      </c>
      <c r="DS101" s="184" t="s">
        <v>5940</v>
      </c>
      <c r="DT101" s="184" t="s">
        <v>5937</v>
      </c>
      <c r="DU101" s="185">
        <v>44452</v>
      </c>
      <c r="DV101" s="183" t="s">
        <v>5943</v>
      </c>
      <c r="DW101" s="173">
        <v>1025000</v>
      </c>
      <c r="DX101" s="177" t="s">
        <v>5928</v>
      </c>
      <c r="DY101" s="177" t="s">
        <v>21</v>
      </c>
      <c r="DZ101" s="177">
        <v>2</v>
      </c>
      <c r="EA101" s="177" t="s">
        <v>5942</v>
      </c>
      <c r="EB101" s="177" t="s">
        <v>5929</v>
      </c>
      <c r="EC101" s="174">
        <v>44452</v>
      </c>
      <c r="ED101" s="184" t="s">
        <v>5944</v>
      </c>
      <c r="EE101" s="181">
        <v>0</v>
      </c>
      <c r="EF101" s="184" t="s">
        <v>5928</v>
      </c>
      <c r="EG101" s="184" t="s">
        <v>21</v>
      </c>
      <c r="EH101" s="184">
        <v>2</v>
      </c>
      <c r="EI101" s="184" t="s">
        <v>5942</v>
      </c>
      <c r="EJ101" s="184" t="s">
        <v>5929</v>
      </c>
      <c r="EK101" s="185">
        <v>44452</v>
      </c>
      <c r="EL101" s="183" t="s">
        <v>5945</v>
      </c>
      <c r="EM101" s="173">
        <v>0</v>
      </c>
      <c r="EN101" s="177" t="s">
        <v>5928</v>
      </c>
      <c r="EO101" s="177" t="s">
        <v>21</v>
      </c>
      <c r="EP101" s="177">
        <v>2</v>
      </c>
      <c r="EQ101" s="177" t="s">
        <v>5942</v>
      </c>
      <c r="ER101" s="177" t="s">
        <v>5929</v>
      </c>
      <c r="ES101" s="174">
        <v>44452</v>
      </c>
      <c r="ET101" s="184" t="s">
        <v>5934</v>
      </c>
      <c r="EU101" s="184">
        <v>1494</v>
      </c>
      <c r="EV101" s="184" t="s">
        <v>5736</v>
      </c>
      <c r="EW101" s="184" t="s">
        <v>21</v>
      </c>
      <c r="EX101" s="184">
        <v>2</v>
      </c>
      <c r="EY101" s="184" t="s">
        <v>5909</v>
      </c>
      <c r="EZ101" s="184" t="s">
        <v>2112</v>
      </c>
      <c r="FA101" s="185">
        <v>44452</v>
      </c>
      <c r="FB101" s="183" t="s">
        <v>5947</v>
      </c>
      <c r="FC101" s="177">
        <v>2</v>
      </c>
      <c r="FD101" s="177" t="s">
        <v>14</v>
      </c>
      <c r="FE101" s="177" t="s">
        <v>21</v>
      </c>
      <c r="FF101" s="177">
        <v>2</v>
      </c>
      <c r="FG101" s="177" t="s">
        <v>5946</v>
      </c>
      <c r="FH101" s="177" t="s">
        <v>14</v>
      </c>
      <c r="FI101" s="174">
        <v>44452</v>
      </c>
      <c r="FJ101" s="183" t="s">
        <v>7894</v>
      </c>
      <c r="FK101" s="184" t="e">
        <v>#N/A</v>
      </c>
      <c r="FL101" s="184" t="e">
        <v>#N/A</v>
      </c>
      <c r="FM101" s="184" t="e">
        <v>#N/A</v>
      </c>
      <c r="FN101" s="184" t="e">
        <v>#N/A</v>
      </c>
      <c r="FO101" s="184" t="e">
        <v>#N/A</v>
      </c>
      <c r="FP101" s="181" t="e">
        <v>#N/A</v>
      </c>
      <c r="FQ101" s="182" t="e">
        <v>#N/A</v>
      </c>
      <c r="FR101" s="183" t="s">
        <v>7895</v>
      </c>
      <c r="FS101" s="177" t="e">
        <v>#N/A</v>
      </c>
      <c r="FT101" s="177" t="e">
        <v>#N/A</v>
      </c>
      <c r="FU101" s="177" t="e">
        <v>#N/A</v>
      </c>
      <c r="FV101" s="177" t="e">
        <v>#N/A</v>
      </c>
      <c r="FW101" s="177" t="e">
        <v>#N/A</v>
      </c>
      <c r="FX101" s="177" t="e">
        <v>#N/A</v>
      </c>
      <c r="FY101" s="174" t="e">
        <v>#N/A</v>
      </c>
      <c r="FZ101" s="184" t="s">
        <v>4000</v>
      </c>
      <c r="GA101" s="184">
        <v>2</v>
      </c>
      <c r="GB101" s="184" t="s">
        <v>3571</v>
      </c>
      <c r="GC101" s="184" t="s">
        <v>21</v>
      </c>
      <c r="GD101" s="184">
        <v>2</v>
      </c>
      <c r="GE101" s="184" t="s">
        <v>14</v>
      </c>
      <c r="GF101" s="184" t="s">
        <v>14</v>
      </c>
      <c r="GG101" s="185">
        <v>44353</v>
      </c>
      <c r="GH101" s="183" t="s">
        <v>4006</v>
      </c>
      <c r="GI101" s="177">
        <v>1</v>
      </c>
      <c r="GJ101" s="177" t="s">
        <v>3571</v>
      </c>
      <c r="GK101" s="177" t="s">
        <v>21</v>
      </c>
      <c r="GL101" s="177">
        <v>2</v>
      </c>
      <c r="GM101" s="177" t="s">
        <v>14</v>
      </c>
      <c r="GN101" s="177" t="s">
        <v>14</v>
      </c>
      <c r="GO101" s="174">
        <v>44353</v>
      </c>
      <c r="GP101" s="184" t="s">
        <v>4001</v>
      </c>
      <c r="GQ101" s="184">
        <v>0</v>
      </c>
      <c r="GR101" s="184" t="s">
        <v>3571</v>
      </c>
      <c r="GS101" s="184" t="s">
        <v>21</v>
      </c>
      <c r="GT101" s="184">
        <v>2</v>
      </c>
      <c r="GU101" s="184" t="s">
        <v>14</v>
      </c>
      <c r="GV101" s="184" t="s">
        <v>14</v>
      </c>
      <c r="GW101" s="185">
        <v>44353</v>
      </c>
      <c r="GX101" s="183" t="s">
        <v>4007</v>
      </c>
      <c r="GY101" s="177">
        <v>0</v>
      </c>
      <c r="GZ101" s="177" t="s">
        <v>3571</v>
      </c>
      <c r="HA101" s="177" t="s">
        <v>21</v>
      </c>
      <c r="HB101" s="177">
        <v>2</v>
      </c>
      <c r="HC101" s="177" t="s">
        <v>14</v>
      </c>
      <c r="HD101" s="177" t="s">
        <v>14</v>
      </c>
      <c r="HE101" s="174">
        <v>44353</v>
      </c>
      <c r="HF101" s="184" t="s">
        <v>3999</v>
      </c>
      <c r="HG101" s="184">
        <v>0</v>
      </c>
      <c r="HH101" s="184" t="s">
        <v>3571</v>
      </c>
      <c r="HI101" s="184" t="s">
        <v>21</v>
      </c>
      <c r="HJ101" s="184">
        <v>2</v>
      </c>
      <c r="HK101" s="184" t="s">
        <v>14</v>
      </c>
      <c r="HL101" s="184" t="s">
        <v>14</v>
      </c>
      <c r="HM101" s="185">
        <v>44353</v>
      </c>
      <c r="HN101" s="183" t="s">
        <v>4005</v>
      </c>
      <c r="HO101" s="177">
        <v>1</v>
      </c>
      <c r="HP101" s="177" t="s">
        <v>3571</v>
      </c>
      <c r="HQ101" s="177" t="s">
        <v>21</v>
      </c>
      <c r="HR101" s="177">
        <v>2</v>
      </c>
      <c r="HS101" s="177" t="s">
        <v>14</v>
      </c>
      <c r="HT101" s="177" t="s">
        <v>14</v>
      </c>
      <c r="HU101" s="174">
        <v>44353</v>
      </c>
      <c r="HV101" s="184" t="s">
        <v>4002</v>
      </c>
      <c r="HW101" s="184">
        <v>0</v>
      </c>
      <c r="HX101" s="184" t="s">
        <v>3571</v>
      </c>
      <c r="HY101" s="184" t="s">
        <v>21</v>
      </c>
      <c r="HZ101" s="184">
        <v>2</v>
      </c>
      <c r="IA101" s="184" t="s">
        <v>14</v>
      </c>
      <c r="IB101" s="184" t="s">
        <v>14</v>
      </c>
      <c r="IC101" s="185">
        <v>44353</v>
      </c>
      <c r="ID101" s="183" t="s">
        <v>4004</v>
      </c>
      <c r="IE101" s="177">
        <v>1</v>
      </c>
      <c r="IF101" s="177" t="s">
        <v>3571</v>
      </c>
      <c r="IG101" s="177" t="s">
        <v>21</v>
      </c>
      <c r="IH101" s="177">
        <v>2</v>
      </c>
      <c r="II101" s="177" t="s">
        <v>14</v>
      </c>
      <c r="IJ101" s="177" t="s">
        <v>14</v>
      </c>
      <c r="IK101" s="174">
        <v>44353</v>
      </c>
      <c r="IL101" s="184" t="s">
        <v>4003</v>
      </c>
      <c r="IM101" s="184">
        <v>2</v>
      </c>
      <c r="IN101" s="184" t="s">
        <v>3571</v>
      </c>
      <c r="IO101" s="184" t="s">
        <v>21</v>
      </c>
      <c r="IP101" s="184">
        <v>2</v>
      </c>
      <c r="IQ101" s="184" t="s">
        <v>14</v>
      </c>
      <c r="IR101" s="184" t="s">
        <v>14</v>
      </c>
      <c r="IS101" s="185">
        <v>44353</v>
      </c>
    </row>
    <row r="102" spans="1:253" s="179" customFormat="1" ht="12.75" customHeight="1" x14ac:dyDescent="0.25">
      <c r="A102" s="179" t="s">
        <v>2086</v>
      </c>
      <c r="B102" s="179" t="s">
        <v>7513</v>
      </c>
      <c r="C102" s="179" t="s">
        <v>2087</v>
      </c>
      <c r="D102" s="179" t="s">
        <v>690</v>
      </c>
      <c r="E102" s="179" t="s">
        <v>7140</v>
      </c>
      <c r="F102" s="179" t="s">
        <v>5894</v>
      </c>
      <c r="G102" s="172">
        <v>46400000</v>
      </c>
      <c r="H102" s="173" t="s">
        <v>4950</v>
      </c>
      <c r="I102" s="173" t="s">
        <v>41</v>
      </c>
      <c r="J102" s="173">
        <v>1</v>
      </c>
      <c r="K102" s="173" t="s">
        <v>4952</v>
      </c>
      <c r="L102" s="173" t="s">
        <v>4951</v>
      </c>
      <c r="M102" s="174">
        <v>44452</v>
      </c>
      <c r="N102" s="183" t="s">
        <v>5896</v>
      </c>
      <c r="O102" s="175">
        <v>1840687</v>
      </c>
      <c r="P102" s="175" t="s">
        <v>4954</v>
      </c>
      <c r="Q102" s="175" t="s">
        <v>21</v>
      </c>
      <c r="R102" s="175">
        <v>2</v>
      </c>
      <c r="S102" s="175" t="s">
        <v>5895</v>
      </c>
      <c r="T102" s="175" t="s">
        <v>4955</v>
      </c>
      <c r="U102" s="176">
        <v>44452</v>
      </c>
      <c r="V102" s="183" t="s">
        <v>5898</v>
      </c>
      <c r="W102" s="173">
        <v>46400000</v>
      </c>
      <c r="X102" s="173" t="s">
        <v>4950</v>
      </c>
      <c r="Y102" s="173" t="s">
        <v>41</v>
      </c>
      <c r="Z102" s="173">
        <v>1</v>
      </c>
      <c r="AA102" s="173" t="s">
        <v>5897</v>
      </c>
      <c r="AB102" s="173" t="s">
        <v>4951</v>
      </c>
      <c r="AC102" s="174">
        <v>44452</v>
      </c>
      <c r="AD102" s="183" t="s">
        <v>5902</v>
      </c>
      <c r="AE102" s="181">
        <v>102000</v>
      </c>
      <c r="AF102" s="181" t="s">
        <v>5899</v>
      </c>
      <c r="AG102" s="181" t="s">
        <v>21</v>
      </c>
      <c r="AH102" s="181">
        <v>2</v>
      </c>
      <c r="AI102" s="181" t="s">
        <v>5901</v>
      </c>
      <c r="AJ102" s="181" t="s">
        <v>5900</v>
      </c>
      <c r="AK102" s="182">
        <v>44452</v>
      </c>
      <c r="AL102" s="183" t="s">
        <v>5904</v>
      </c>
      <c r="AM102" s="173">
        <v>31000</v>
      </c>
      <c r="AN102" s="173" t="s">
        <v>5899</v>
      </c>
      <c r="AO102" s="173" t="s">
        <v>59</v>
      </c>
      <c r="AP102" s="173">
        <v>3</v>
      </c>
      <c r="AQ102" s="173" t="s">
        <v>5903</v>
      </c>
      <c r="AR102" s="173" t="s">
        <v>5900</v>
      </c>
      <c r="AS102" s="174">
        <v>44452</v>
      </c>
      <c r="AT102" s="184" t="s">
        <v>2215</v>
      </c>
      <c r="AU102" s="181">
        <v>54</v>
      </c>
      <c r="AV102" s="181" t="s">
        <v>2212</v>
      </c>
      <c r="AW102" s="181" t="s">
        <v>59</v>
      </c>
      <c r="AX102" s="181">
        <v>3</v>
      </c>
      <c r="AY102" s="181" t="s">
        <v>2214</v>
      </c>
      <c r="AZ102" s="181" t="s">
        <v>2213</v>
      </c>
      <c r="BA102" s="182">
        <v>44110</v>
      </c>
      <c r="BB102" s="183" t="s">
        <v>2089</v>
      </c>
      <c r="BC102" s="173" t="s">
        <v>14</v>
      </c>
      <c r="BD102" s="173" t="s">
        <v>14</v>
      </c>
      <c r="BE102" s="173" t="s">
        <v>14</v>
      </c>
      <c r="BF102" s="173" t="s">
        <v>14</v>
      </c>
      <c r="BG102" s="173" t="s">
        <v>1265</v>
      </c>
      <c r="BH102" s="173" t="s">
        <v>14</v>
      </c>
      <c r="BI102" s="174">
        <v>44064</v>
      </c>
      <c r="BJ102" s="184" t="s">
        <v>5908</v>
      </c>
      <c r="BK102" s="184">
        <v>84</v>
      </c>
      <c r="BL102" s="184" t="s">
        <v>5905</v>
      </c>
      <c r="BM102" s="184" t="s">
        <v>21</v>
      </c>
      <c r="BN102" s="184">
        <v>2</v>
      </c>
      <c r="BO102" s="184" t="s">
        <v>5907</v>
      </c>
      <c r="BP102" s="181" t="s">
        <v>5906</v>
      </c>
      <c r="BQ102" s="185">
        <v>44452</v>
      </c>
      <c r="BR102" s="183" t="s">
        <v>2854</v>
      </c>
      <c r="BS102" s="177">
        <v>83000</v>
      </c>
      <c r="BT102" s="177" t="s">
        <v>2851</v>
      </c>
      <c r="BU102" s="177" t="s">
        <v>59</v>
      </c>
      <c r="BV102" s="177">
        <v>3</v>
      </c>
      <c r="BW102" s="177" t="s">
        <v>2853</v>
      </c>
      <c r="BX102" s="177" t="s">
        <v>2852</v>
      </c>
      <c r="BY102" s="174">
        <v>44224</v>
      </c>
      <c r="BZ102" s="184" t="s">
        <v>2857</v>
      </c>
      <c r="CA102" s="184">
        <v>93000</v>
      </c>
      <c r="CB102" s="184" t="s">
        <v>2855</v>
      </c>
      <c r="CC102" s="184" t="s">
        <v>59</v>
      </c>
      <c r="CD102" s="184">
        <v>3</v>
      </c>
      <c r="CE102" s="184" t="s">
        <v>2856</v>
      </c>
      <c r="CF102" s="184" t="s">
        <v>2852</v>
      </c>
      <c r="CG102" s="185">
        <v>44224</v>
      </c>
      <c r="CH102" s="183" t="s">
        <v>7896</v>
      </c>
      <c r="CI102" s="184" t="e">
        <v>#N/A</v>
      </c>
      <c r="CJ102" s="184" t="e">
        <v>#N/A</v>
      </c>
      <c r="CK102" s="184" t="e">
        <v>#N/A</v>
      </c>
      <c r="CL102" s="184" t="e">
        <v>#N/A</v>
      </c>
      <c r="CM102" s="184" t="e">
        <v>#N/A</v>
      </c>
      <c r="CN102" s="184" t="e">
        <v>#N/A</v>
      </c>
      <c r="CO102" s="186" t="e">
        <v>#N/A</v>
      </c>
      <c r="CP102" s="184" t="s">
        <v>2088</v>
      </c>
      <c r="CQ102" s="177" t="s">
        <v>14</v>
      </c>
      <c r="CR102" s="177" t="s">
        <v>14</v>
      </c>
      <c r="CS102" s="177" t="s">
        <v>14</v>
      </c>
      <c r="CT102" s="177" t="s">
        <v>14</v>
      </c>
      <c r="CU102" s="177" t="s">
        <v>1265</v>
      </c>
      <c r="CV102" s="177" t="s">
        <v>14</v>
      </c>
      <c r="CW102" s="174">
        <v>44064</v>
      </c>
      <c r="CX102" s="184" t="s">
        <v>5911</v>
      </c>
      <c r="CY102" s="181">
        <v>31000</v>
      </c>
      <c r="CZ102" s="181" t="s">
        <v>5899</v>
      </c>
      <c r="DA102" s="181" t="s">
        <v>59</v>
      </c>
      <c r="DB102" s="181">
        <v>3</v>
      </c>
      <c r="DC102" s="181" t="s">
        <v>5916</v>
      </c>
      <c r="DD102" s="181" t="s">
        <v>5900</v>
      </c>
      <c r="DE102" s="187">
        <v>44452</v>
      </c>
      <c r="DF102" s="183" t="s">
        <v>5913</v>
      </c>
      <c r="DG102" s="173">
        <v>46298000</v>
      </c>
      <c r="DH102" s="177" t="s">
        <v>5899</v>
      </c>
      <c r="DI102" s="177" t="s">
        <v>59</v>
      </c>
      <c r="DJ102" s="177">
        <v>3</v>
      </c>
      <c r="DK102" s="177" t="s">
        <v>5912</v>
      </c>
      <c r="DL102" s="177" t="s">
        <v>5900</v>
      </c>
      <c r="DM102" s="174">
        <v>44452</v>
      </c>
      <c r="DN102" s="184" t="s">
        <v>5915</v>
      </c>
      <c r="DO102" s="181">
        <v>71000</v>
      </c>
      <c r="DP102" s="184" t="s">
        <v>5899</v>
      </c>
      <c r="DQ102" s="184" t="s">
        <v>59</v>
      </c>
      <c r="DR102" s="184">
        <v>3</v>
      </c>
      <c r="DS102" s="184" t="s">
        <v>5914</v>
      </c>
      <c r="DT102" s="184" t="s">
        <v>5900</v>
      </c>
      <c r="DU102" s="185">
        <v>44452</v>
      </c>
      <c r="DV102" s="183" t="s">
        <v>5917</v>
      </c>
      <c r="DW102" s="173">
        <v>31000</v>
      </c>
      <c r="DX102" s="177" t="s">
        <v>5899</v>
      </c>
      <c r="DY102" s="177" t="s">
        <v>59</v>
      </c>
      <c r="DZ102" s="177">
        <v>3</v>
      </c>
      <c r="EA102" s="177" t="s">
        <v>5916</v>
      </c>
      <c r="EB102" s="177" t="s">
        <v>5900</v>
      </c>
      <c r="EC102" s="174">
        <v>44452</v>
      </c>
      <c r="ED102" s="184" t="s">
        <v>5918</v>
      </c>
      <c r="EE102" s="181">
        <v>0</v>
      </c>
      <c r="EF102" s="184" t="s">
        <v>5899</v>
      </c>
      <c r="EG102" s="184" t="s">
        <v>59</v>
      </c>
      <c r="EH102" s="184">
        <v>3</v>
      </c>
      <c r="EI102" s="184" t="s">
        <v>5916</v>
      </c>
      <c r="EJ102" s="184" t="s">
        <v>5900</v>
      </c>
      <c r="EK102" s="185">
        <v>44452</v>
      </c>
      <c r="EL102" s="183" t="s">
        <v>5919</v>
      </c>
      <c r="EM102" s="173">
        <v>0</v>
      </c>
      <c r="EN102" s="177" t="s">
        <v>5899</v>
      </c>
      <c r="EO102" s="177" t="s">
        <v>59</v>
      </c>
      <c r="EP102" s="177">
        <v>3</v>
      </c>
      <c r="EQ102" s="177" t="s">
        <v>5916</v>
      </c>
      <c r="ER102" s="177" t="s">
        <v>5900</v>
      </c>
      <c r="ES102" s="174">
        <v>44452</v>
      </c>
      <c r="ET102" s="184" t="s">
        <v>5910</v>
      </c>
      <c r="EU102" s="184">
        <v>1494</v>
      </c>
      <c r="EV102" s="184" t="s">
        <v>5736</v>
      </c>
      <c r="EW102" s="184" t="s">
        <v>21</v>
      </c>
      <c r="EX102" s="184">
        <v>2</v>
      </c>
      <c r="EY102" s="184" t="s">
        <v>5909</v>
      </c>
      <c r="EZ102" s="184" t="s">
        <v>2112</v>
      </c>
      <c r="FA102" s="185">
        <v>44452</v>
      </c>
      <c r="FB102" s="183" t="s">
        <v>5921</v>
      </c>
      <c r="FC102" s="177">
        <v>3</v>
      </c>
      <c r="FD102" s="177" t="s">
        <v>14</v>
      </c>
      <c r="FE102" s="177" t="s">
        <v>21</v>
      </c>
      <c r="FF102" s="177">
        <v>2</v>
      </c>
      <c r="FG102" s="177" t="s">
        <v>5920</v>
      </c>
      <c r="FH102" s="177" t="s">
        <v>14</v>
      </c>
      <c r="FI102" s="174">
        <v>44452</v>
      </c>
      <c r="FJ102" s="183" t="s">
        <v>2090</v>
      </c>
      <c r="FK102" s="184" t="s">
        <v>14</v>
      </c>
      <c r="FL102" s="184" t="s">
        <v>14</v>
      </c>
      <c r="FM102" s="184" t="s">
        <v>14</v>
      </c>
      <c r="FN102" s="184" t="s">
        <v>14</v>
      </c>
      <c r="FO102" s="184" t="s">
        <v>1265</v>
      </c>
      <c r="FP102" s="181" t="s">
        <v>14</v>
      </c>
      <c r="FQ102" s="182">
        <v>44064</v>
      </c>
      <c r="FR102" s="183" t="s">
        <v>2091</v>
      </c>
      <c r="FS102" s="177" t="s">
        <v>14</v>
      </c>
      <c r="FT102" s="177" t="s">
        <v>14</v>
      </c>
      <c r="FU102" s="177" t="s">
        <v>14</v>
      </c>
      <c r="FV102" s="177" t="s">
        <v>14</v>
      </c>
      <c r="FW102" s="177" t="s">
        <v>1265</v>
      </c>
      <c r="FX102" s="177" t="s">
        <v>14</v>
      </c>
      <c r="FY102" s="174">
        <v>44064</v>
      </c>
      <c r="FZ102" s="184" t="s">
        <v>4009</v>
      </c>
      <c r="GA102" s="184">
        <v>1</v>
      </c>
      <c r="GB102" s="184" t="s">
        <v>3571</v>
      </c>
      <c r="GC102" s="184" t="s">
        <v>21</v>
      </c>
      <c r="GD102" s="184">
        <v>2</v>
      </c>
      <c r="GE102" s="184" t="s">
        <v>14</v>
      </c>
      <c r="GF102" s="184" t="s">
        <v>14</v>
      </c>
      <c r="GG102" s="185">
        <v>44353</v>
      </c>
      <c r="GH102" s="183" t="s">
        <v>4015</v>
      </c>
      <c r="GI102" s="177">
        <v>1</v>
      </c>
      <c r="GJ102" s="177" t="s">
        <v>3571</v>
      </c>
      <c r="GK102" s="177" t="s">
        <v>21</v>
      </c>
      <c r="GL102" s="177">
        <v>2</v>
      </c>
      <c r="GM102" s="177" t="s">
        <v>14</v>
      </c>
      <c r="GN102" s="177" t="s">
        <v>14</v>
      </c>
      <c r="GO102" s="174">
        <v>44353</v>
      </c>
      <c r="GP102" s="184" t="s">
        <v>4010</v>
      </c>
      <c r="GQ102" s="184">
        <v>0</v>
      </c>
      <c r="GR102" s="184" t="s">
        <v>3571</v>
      </c>
      <c r="GS102" s="184" t="s">
        <v>21</v>
      </c>
      <c r="GT102" s="184">
        <v>2</v>
      </c>
      <c r="GU102" s="184" t="s">
        <v>14</v>
      </c>
      <c r="GV102" s="184" t="s">
        <v>14</v>
      </c>
      <c r="GW102" s="185">
        <v>44353</v>
      </c>
      <c r="GX102" s="183" t="s">
        <v>4016</v>
      </c>
      <c r="GY102" s="177">
        <v>0</v>
      </c>
      <c r="GZ102" s="177" t="s">
        <v>3571</v>
      </c>
      <c r="HA102" s="177" t="s">
        <v>21</v>
      </c>
      <c r="HB102" s="177">
        <v>2</v>
      </c>
      <c r="HC102" s="177" t="s">
        <v>14</v>
      </c>
      <c r="HD102" s="177" t="s">
        <v>14</v>
      </c>
      <c r="HE102" s="174">
        <v>44353</v>
      </c>
      <c r="HF102" s="184" t="s">
        <v>4008</v>
      </c>
      <c r="HG102" s="184">
        <v>0</v>
      </c>
      <c r="HH102" s="184" t="s">
        <v>3571</v>
      </c>
      <c r="HI102" s="184" t="s">
        <v>21</v>
      </c>
      <c r="HJ102" s="184">
        <v>2</v>
      </c>
      <c r="HK102" s="184" t="s">
        <v>14</v>
      </c>
      <c r="HL102" s="184" t="s">
        <v>14</v>
      </c>
      <c r="HM102" s="185">
        <v>44353</v>
      </c>
      <c r="HN102" s="183" t="s">
        <v>4014</v>
      </c>
      <c r="HO102" s="177">
        <v>0</v>
      </c>
      <c r="HP102" s="177" t="s">
        <v>3571</v>
      </c>
      <c r="HQ102" s="177" t="s">
        <v>21</v>
      </c>
      <c r="HR102" s="177">
        <v>2</v>
      </c>
      <c r="HS102" s="177" t="s">
        <v>14</v>
      </c>
      <c r="HT102" s="177" t="s">
        <v>14</v>
      </c>
      <c r="HU102" s="174">
        <v>44353</v>
      </c>
      <c r="HV102" s="184" t="s">
        <v>4011</v>
      </c>
      <c r="HW102" s="184">
        <v>0</v>
      </c>
      <c r="HX102" s="184" t="s">
        <v>3571</v>
      </c>
      <c r="HY102" s="184" t="s">
        <v>21</v>
      </c>
      <c r="HZ102" s="184">
        <v>2</v>
      </c>
      <c r="IA102" s="184" t="s">
        <v>14</v>
      </c>
      <c r="IB102" s="184" t="s">
        <v>14</v>
      </c>
      <c r="IC102" s="185">
        <v>44353</v>
      </c>
      <c r="ID102" s="183" t="s">
        <v>4013</v>
      </c>
      <c r="IE102" s="177">
        <v>1</v>
      </c>
      <c r="IF102" s="177" t="s">
        <v>3571</v>
      </c>
      <c r="IG102" s="177" t="s">
        <v>21</v>
      </c>
      <c r="IH102" s="177">
        <v>2</v>
      </c>
      <c r="II102" s="177" t="s">
        <v>14</v>
      </c>
      <c r="IJ102" s="177" t="s">
        <v>14</v>
      </c>
      <c r="IK102" s="174">
        <v>44353</v>
      </c>
      <c r="IL102" s="184" t="s">
        <v>4012</v>
      </c>
      <c r="IM102" s="184">
        <v>0</v>
      </c>
      <c r="IN102" s="184" t="s">
        <v>3571</v>
      </c>
      <c r="IO102" s="184" t="s">
        <v>21</v>
      </c>
      <c r="IP102" s="184">
        <v>2</v>
      </c>
      <c r="IQ102" s="184" t="s">
        <v>14</v>
      </c>
      <c r="IR102" s="184" t="s">
        <v>14</v>
      </c>
      <c r="IS102" s="185">
        <v>44353</v>
      </c>
    </row>
    <row r="103" spans="1:253" s="179" customFormat="1" ht="12.75" customHeight="1" x14ac:dyDescent="0.25">
      <c r="A103" s="179" t="s">
        <v>2515</v>
      </c>
      <c r="B103" s="179" t="s">
        <v>7471</v>
      </c>
      <c r="C103" s="179" t="s">
        <v>2516</v>
      </c>
      <c r="D103" s="179" t="s">
        <v>690</v>
      </c>
      <c r="E103" s="179" t="s">
        <v>7140</v>
      </c>
      <c r="F103" s="179" t="s">
        <v>4986</v>
      </c>
      <c r="G103" s="172">
        <v>46400000</v>
      </c>
      <c r="H103" s="173" t="s">
        <v>4950</v>
      </c>
      <c r="I103" s="173" t="s">
        <v>41</v>
      </c>
      <c r="J103" s="173">
        <v>1</v>
      </c>
      <c r="K103" s="173" t="s">
        <v>4952</v>
      </c>
      <c r="L103" s="173" t="s">
        <v>4951</v>
      </c>
      <c r="M103" s="174">
        <v>44375</v>
      </c>
      <c r="N103" s="183" t="s">
        <v>4989</v>
      </c>
      <c r="O103" s="175">
        <v>180000</v>
      </c>
      <c r="P103" s="175" t="s">
        <v>4987</v>
      </c>
      <c r="Q103" s="175" t="s">
        <v>21</v>
      </c>
      <c r="R103" s="175">
        <v>2</v>
      </c>
      <c r="S103" s="175" t="s">
        <v>4988</v>
      </c>
      <c r="T103" s="175" t="s">
        <v>4981</v>
      </c>
      <c r="U103" s="176">
        <v>44375</v>
      </c>
      <c r="V103" s="183" t="s">
        <v>4991</v>
      </c>
      <c r="W103" s="173">
        <v>13830000</v>
      </c>
      <c r="X103" s="173" t="s">
        <v>4987</v>
      </c>
      <c r="Y103" s="173" t="s">
        <v>21</v>
      </c>
      <c r="Z103" s="173">
        <v>2</v>
      </c>
      <c r="AA103" s="173" t="s">
        <v>4990</v>
      </c>
      <c r="AB103" s="173" t="s">
        <v>4981</v>
      </c>
      <c r="AC103" s="174">
        <v>44375</v>
      </c>
      <c r="AD103" s="183" t="s">
        <v>4992</v>
      </c>
      <c r="AE103" s="181">
        <v>13830000</v>
      </c>
      <c r="AF103" s="181" t="s">
        <v>4987</v>
      </c>
      <c r="AG103" s="181" t="s">
        <v>21</v>
      </c>
      <c r="AH103" s="181">
        <v>2</v>
      </c>
      <c r="AI103" s="181" t="s">
        <v>4990</v>
      </c>
      <c r="AJ103" s="181" t="s">
        <v>4981</v>
      </c>
      <c r="AK103" s="182">
        <v>44375</v>
      </c>
      <c r="AL103" s="183" t="s">
        <v>5949</v>
      </c>
      <c r="AM103" s="173">
        <v>68000</v>
      </c>
      <c r="AN103" s="173" t="s">
        <v>5928</v>
      </c>
      <c r="AO103" s="173" t="s">
        <v>41</v>
      </c>
      <c r="AP103" s="173">
        <v>1</v>
      </c>
      <c r="AQ103" s="173" t="s">
        <v>5948</v>
      </c>
      <c r="AR103" s="173" t="s">
        <v>5929</v>
      </c>
      <c r="AS103" s="174">
        <v>44452</v>
      </c>
      <c r="AT103" s="184" t="s">
        <v>2526</v>
      </c>
      <c r="AU103" s="181" t="s">
        <v>14</v>
      </c>
      <c r="AV103" s="181" t="s">
        <v>14</v>
      </c>
      <c r="AW103" s="181" t="s">
        <v>59</v>
      </c>
      <c r="AX103" s="181">
        <v>3</v>
      </c>
      <c r="AY103" s="181" t="s">
        <v>2525</v>
      </c>
      <c r="AZ103" s="181" t="s">
        <v>14</v>
      </c>
      <c r="BA103" s="182">
        <v>44187</v>
      </c>
      <c r="BB103" s="183" t="s">
        <v>2524</v>
      </c>
      <c r="BC103" s="173" t="s">
        <v>14</v>
      </c>
      <c r="BD103" s="173" t="s">
        <v>14</v>
      </c>
      <c r="BE103" s="173" t="s">
        <v>59</v>
      </c>
      <c r="BF103" s="173">
        <v>3</v>
      </c>
      <c r="BG103" s="173" t="s">
        <v>2523</v>
      </c>
      <c r="BH103" s="173" t="s">
        <v>14</v>
      </c>
      <c r="BI103" s="174">
        <v>44187</v>
      </c>
      <c r="BJ103" s="184" t="s">
        <v>5951</v>
      </c>
      <c r="BK103" s="184">
        <v>0</v>
      </c>
      <c r="BL103" s="184" t="s">
        <v>5736</v>
      </c>
      <c r="BM103" s="184" t="s">
        <v>21</v>
      </c>
      <c r="BN103" s="184">
        <v>2</v>
      </c>
      <c r="BO103" s="184" t="s">
        <v>5950</v>
      </c>
      <c r="BP103" s="181" t="s">
        <v>2112</v>
      </c>
      <c r="BQ103" s="185">
        <v>44452</v>
      </c>
      <c r="BR103" s="183" t="s">
        <v>2518</v>
      </c>
      <c r="BS103" s="177" t="s">
        <v>14</v>
      </c>
      <c r="BT103" s="177" t="s">
        <v>14</v>
      </c>
      <c r="BU103" s="177" t="s">
        <v>41</v>
      </c>
      <c r="BV103" s="177">
        <v>1</v>
      </c>
      <c r="BW103" s="177" t="s">
        <v>2517</v>
      </c>
      <c r="BX103" s="177" t="s">
        <v>14</v>
      </c>
      <c r="BY103" s="174">
        <v>44187</v>
      </c>
      <c r="BZ103" s="184" t="s">
        <v>2520</v>
      </c>
      <c r="CA103" s="184" t="s">
        <v>14</v>
      </c>
      <c r="CB103" s="184" t="s">
        <v>14</v>
      </c>
      <c r="CC103" s="184" t="s">
        <v>41</v>
      </c>
      <c r="CD103" s="184">
        <v>1</v>
      </c>
      <c r="CE103" s="184" t="s">
        <v>2519</v>
      </c>
      <c r="CF103" s="184" t="s">
        <v>14</v>
      </c>
      <c r="CG103" s="185">
        <v>44187</v>
      </c>
      <c r="CH103" s="183" t="s">
        <v>7897</v>
      </c>
      <c r="CI103" s="184" t="e">
        <v>#N/A</v>
      </c>
      <c r="CJ103" s="184" t="e">
        <v>#N/A</v>
      </c>
      <c r="CK103" s="184" t="e">
        <v>#N/A</v>
      </c>
      <c r="CL103" s="184" t="e">
        <v>#N/A</v>
      </c>
      <c r="CM103" s="184" t="e">
        <v>#N/A</v>
      </c>
      <c r="CN103" s="184" t="e">
        <v>#N/A</v>
      </c>
      <c r="CO103" s="186" t="e">
        <v>#N/A</v>
      </c>
      <c r="CP103" s="184" t="s">
        <v>2522</v>
      </c>
      <c r="CQ103" s="177" t="s">
        <v>14</v>
      </c>
      <c r="CR103" s="177" t="s">
        <v>14</v>
      </c>
      <c r="CS103" s="177" t="s">
        <v>41</v>
      </c>
      <c r="CT103" s="177">
        <v>1</v>
      </c>
      <c r="CU103" s="177" t="s">
        <v>2521</v>
      </c>
      <c r="CV103" s="177" t="s">
        <v>14</v>
      </c>
      <c r="CW103" s="174">
        <v>44187</v>
      </c>
      <c r="CX103" s="184" t="s">
        <v>5953</v>
      </c>
      <c r="CY103" s="181">
        <v>68000</v>
      </c>
      <c r="CZ103" s="181" t="s">
        <v>5928</v>
      </c>
      <c r="DA103" s="181" t="s">
        <v>21</v>
      </c>
      <c r="DB103" s="181">
        <v>2</v>
      </c>
      <c r="DC103" s="181" t="s">
        <v>5956</v>
      </c>
      <c r="DD103" s="181" t="s">
        <v>5929</v>
      </c>
      <c r="DE103" s="187">
        <v>44452</v>
      </c>
      <c r="DF103" s="183" t="s">
        <v>5954</v>
      </c>
      <c r="DG103" s="173">
        <v>0</v>
      </c>
      <c r="DH103" s="177" t="s">
        <v>5928</v>
      </c>
      <c r="DI103" s="177" t="s">
        <v>21</v>
      </c>
      <c r="DJ103" s="177">
        <v>2</v>
      </c>
      <c r="DK103" s="177" t="s">
        <v>5938</v>
      </c>
      <c r="DL103" s="177" t="s">
        <v>5929</v>
      </c>
      <c r="DM103" s="174">
        <v>44452</v>
      </c>
      <c r="DN103" s="184" t="s">
        <v>5955</v>
      </c>
      <c r="DO103" s="181">
        <v>13762000</v>
      </c>
      <c r="DP103" s="184" t="s">
        <v>5928</v>
      </c>
      <c r="DQ103" s="184" t="s">
        <v>21</v>
      </c>
      <c r="DR103" s="184">
        <v>2</v>
      </c>
      <c r="DS103" s="184" t="s">
        <v>5940</v>
      </c>
      <c r="DT103" s="184" t="s">
        <v>5929</v>
      </c>
      <c r="DU103" s="185">
        <v>44452</v>
      </c>
      <c r="DV103" s="183" t="s">
        <v>5957</v>
      </c>
      <c r="DW103" s="173">
        <v>68000</v>
      </c>
      <c r="DX103" s="177" t="s">
        <v>5928</v>
      </c>
      <c r="DY103" s="177" t="s">
        <v>21</v>
      </c>
      <c r="DZ103" s="177">
        <v>2</v>
      </c>
      <c r="EA103" s="177" t="s">
        <v>5956</v>
      </c>
      <c r="EB103" s="177" t="s">
        <v>5929</v>
      </c>
      <c r="EC103" s="174">
        <v>44452</v>
      </c>
      <c r="ED103" s="184" t="s">
        <v>5958</v>
      </c>
      <c r="EE103" s="181">
        <v>0</v>
      </c>
      <c r="EF103" s="184" t="s">
        <v>5928</v>
      </c>
      <c r="EG103" s="184" t="s">
        <v>21</v>
      </c>
      <c r="EH103" s="184">
        <v>2</v>
      </c>
      <c r="EI103" s="184" t="s">
        <v>5956</v>
      </c>
      <c r="EJ103" s="184" t="s">
        <v>5929</v>
      </c>
      <c r="EK103" s="185">
        <v>44452</v>
      </c>
      <c r="EL103" s="183" t="s">
        <v>5959</v>
      </c>
      <c r="EM103" s="173">
        <v>0</v>
      </c>
      <c r="EN103" s="177" t="s">
        <v>5928</v>
      </c>
      <c r="EO103" s="177" t="s">
        <v>21</v>
      </c>
      <c r="EP103" s="177">
        <v>2</v>
      </c>
      <c r="EQ103" s="177" t="s">
        <v>5956</v>
      </c>
      <c r="ER103" s="177" t="s">
        <v>5929</v>
      </c>
      <c r="ES103" s="174">
        <v>44452</v>
      </c>
      <c r="ET103" s="184" t="s">
        <v>5952</v>
      </c>
      <c r="EU103" s="184">
        <v>1494</v>
      </c>
      <c r="EV103" s="184" t="s">
        <v>5736</v>
      </c>
      <c r="EW103" s="184" t="s">
        <v>21</v>
      </c>
      <c r="EX103" s="184">
        <v>2</v>
      </c>
      <c r="EY103" s="184" t="s">
        <v>5909</v>
      </c>
      <c r="EZ103" s="184" t="s">
        <v>2112</v>
      </c>
      <c r="FA103" s="185">
        <v>44452</v>
      </c>
      <c r="FB103" s="183" t="s">
        <v>4994</v>
      </c>
      <c r="FC103" s="177">
        <v>2</v>
      </c>
      <c r="FD103" s="177" t="s">
        <v>14</v>
      </c>
      <c r="FE103" s="177" t="s">
        <v>21</v>
      </c>
      <c r="FF103" s="177">
        <v>2</v>
      </c>
      <c r="FG103" s="177" t="s">
        <v>4993</v>
      </c>
      <c r="FH103" s="177" t="s">
        <v>14</v>
      </c>
      <c r="FI103" s="174">
        <v>44375</v>
      </c>
      <c r="FJ103" s="183" t="s">
        <v>2528</v>
      </c>
      <c r="FK103" s="184" t="s">
        <v>14</v>
      </c>
      <c r="FL103" s="184" t="s">
        <v>14</v>
      </c>
      <c r="FM103" s="184" t="s">
        <v>59</v>
      </c>
      <c r="FN103" s="184">
        <v>3</v>
      </c>
      <c r="FO103" s="184" t="s">
        <v>2527</v>
      </c>
      <c r="FP103" s="181" t="s">
        <v>14</v>
      </c>
      <c r="FQ103" s="182">
        <v>44187</v>
      </c>
      <c r="FR103" s="183" t="s">
        <v>2529</v>
      </c>
      <c r="FS103" s="177" t="s">
        <v>14</v>
      </c>
      <c r="FT103" s="177" t="s">
        <v>14</v>
      </c>
      <c r="FU103" s="177" t="s">
        <v>59</v>
      </c>
      <c r="FV103" s="177">
        <v>3</v>
      </c>
      <c r="FW103" s="177" t="s">
        <v>2527</v>
      </c>
      <c r="FX103" s="177" t="s">
        <v>14</v>
      </c>
      <c r="FY103" s="174">
        <v>44187</v>
      </c>
      <c r="FZ103" s="184" t="s">
        <v>4018</v>
      </c>
      <c r="GA103" s="184">
        <v>2</v>
      </c>
      <c r="GB103" s="184" t="s">
        <v>3571</v>
      </c>
      <c r="GC103" s="184" t="s">
        <v>21</v>
      </c>
      <c r="GD103" s="184">
        <v>2</v>
      </c>
      <c r="GE103" s="184" t="s">
        <v>14</v>
      </c>
      <c r="GF103" s="184" t="s">
        <v>14</v>
      </c>
      <c r="GG103" s="185">
        <v>44353</v>
      </c>
      <c r="GH103" s="183" t="s">
        <v>4024</v>
      </c>
      <c r="GI103" s="177">
        <v>1</v>
      </c>
      <c r="GJ103" s="177" t="s">
        <v>3571</v>
      </c>
      <c r="GK103" s="177" t="s">
        <v>21</v>
      </c>
      <c r="GL103" s="177">
        <v>2</v>
      </c>
      <c r="GM103" s="177" t="s">
        <v>14</v>
      </c>
      <c r="GN103" s="177" t="s">
        <v>14</v>
      </c>
      <c r="GO103" s="174">
        <v>44353</v>
      </c>
      <c r="GP103" s="184" t="s">
        <v>4019</v>
      </c>
      <c r="GQ103" s="184">
        <v>0</v>
      </c>
      <c r="GR103" s="184" t="s">
        <v>3571</v>
      </c>
      <c r="GS103" s="184" t="s">
        <v>21</v>
      </c>
      <c r="GT103" s="184">
        <v>2</v>
      </c>
      <c r="GU103" s="184" t="s">
        <v>14</v>
      </c>
      <c r="GV103" s="184" t="s">
        <v>14</v>
      </c>
      <c r="GW103" s="185">
        <v>44353</v>
      </c>
      <c r="GX103" s="183" t="s">
        <v>4025</v>
      </c>
      <c r="GY103" s="177">
        <v>0</v>
      </c>
      <c r="GZ103" s="177" t="s">
        <v>3571</v>
      </c>
      <c r="HA103" s="177" t="s">
        <v>21</v>
      </c>
      <c r="HB103" s="177">
        <v>2</v>
      </c>
      <c r="HC103" s="177" t="s">
        <v>14</v>
      </c>
      <c r="HD103" s="177" t="s">
        <v>14</v>
      </c>
      <c r="HE103" s="174">
        <v>44353</v>
      </c>
      <c r="HF103" s="184" t="s">
        <v>4017</v>
      </c>
      <c r="HG103" s="184">
        <v>0</v>
      </c>
      <c r="HH103" s="184" t="s">
        <v>3571</v>
      </c>
      <c r="HI103" s="184" t="s">
        <v>21</v>
      </c>
      <c r="HJ103" s="184">
        <v>2</v>
      </c>
      <c r="HK103" s="184" t="s">
        <v>14</v>
      </c>
      <c r="HL103" s="184" t="s">
        <v>14</v>
      </c>
      <c r="HM103" s="185">
        <v>44353</v>
      </c>
      <c r="HN103" s="183" t="s">
        <v>4023</v>
      </c>
      <c r="HO103" s="177">
        <v>2</v>
      </c>
      <c r="HP103" s="177" t="s">
        <v>3571</v>
      </c>
      <c r="HQ103" s="177" t="s">
        <v>21</v>
      </c>
      <c r="HR103" s="177">
        <v>2</v>
      </c>
      <c r="HS103" s="177" t="s">
        <v>14</v>
      </c>
      <c r="HT103" s="177" t="s">
        <v>14</v>
      </c>
      <c r="HU103" s="174">
        <v>44353</v>
      </c>
      <c r="HV103" s="184" t="s">
        <v>4020</v>
      </c>
      <c r="HW103" s="184">
        <v>0</v>
      </c>
      <c r="HX103" s="184" t="s">
        <v>3571</v>
      </c>
      <c r="HY103" s="184" t="s">
        <v>21</v>
      </c>
      <c r="HZ103" s="184">
        <v>2</v>
      </c>
      <c r="IA103" s="184" t="s">
        <v>14</v>
      </c>
      <c r="IB103" s="184" t="s">
        <v>14</v>
      </c>
      <c r="IC103" s="185">
        <v>44353</v>
      </c>
      <c r="ID103" s="183" t="s">
        <v>4022</v>
      </c>
      <c r="IE103" s="177">
        <v>1</v>
      </c>
      <c r="IF103" s="177" t="s">
        <v>3571</v>
      </c>
      <c r="IG103" s="177" t="s">
        <v>21</v>
      </c>
      <c r="IH103" s="177">
        <v>2</v>
      </c>
      <c r="II103" s="177" t="s">
        <v>14</v>
      </c>
      <c r="IJ103" s="177" t="s">
        <v>14</v>
      </c>
      <c r="IK103" s="174">
        <v>44353</v>
      </c>
      <c r="IL103" s="184" t="s">
        <v>4021</v>
      </c>
      <c r="IM103" s="184">
        <v>1</v>
      </c>
      <c r="IN103" s="184" t="s">
        <v>3571</v>
      </c>
      <c r="IO103" s="184" t="s">
        <v>21</v>
      </c>
      <c r="IP103" s="184">
        <v>2</v>
      </c>
      <c r="IQ103" s="184" t="s">
        <v>14</v>
      </c>
      <c r="IR103" s="184" t="s">
        <v>14</v>
      </c>
      <c r="IS103" s="185">
        <v>44353</v>
      </c>
    </row>
    <row r="104" spans="1:253" s="179" customFormat="1" ht="12.75" customHeight="1" x14ac:dyDescent="0.25">
      <c r="A104" s="179" t="s">
        <v>3527</v>
      </c>
      <c r="B104" s="179" t="s">
        <v>7564</v>
      </c>
      <c r="C104" s="179" t="s">
        <v>3528</v>
      </c>
      <c r="D104" s="179" t="s">
        <v>690</v>
      </c>
      <c r="E104" s="179" t="s">
        <v>7140</v>
      </c>
      <c r="F104" s="179" t="s">
        <v>3532</v>
      </c>
      <c r="G104" s="172">
        <v>43800000</v>
      </c>
      <c r="H104" s="173" t="s">
        <v>3529</v>
      </c>
      <c r="I104" s="173" t="s">
        <v>21</v>
      </c>
      <c r="J104" s="173">
        <v>2</v>
      </c>
      <c r="K104" s="173" t="s">
        <v>3531</v>
      </c>
      <c r="L104" s="173" t="s">
        <v>3530</v>
      </c>
      <c r="M104" s="174">
        <v>44316</v>
      </c>
      <c r="N104" s="183" t="s">
        <v>3536</v>
      </c>
      <c r="O104" s="175">
        <v>79460</v>
      </c>
      <c r="P104" s="175" t="s">
        <v>3533</v>
      </c>
      <c r="Q104" s="175" t="s">
        <v>41</v>
      </c>
      <c r="R104" s="175">
        <v>1</v>
      </c>
      <c r="S104" s="175" t="s">
        <v>3535</v>
      </c>
      <c r="T104" s="175" t="s">
        <v>3534</v>
      </c>
      <c r="U104" s="176">
        <v>44316</v>
      </c>
      <c r="V104" s="183" t="s">
        <v>5297</v>
      </c>
      <c r="W104" s="173">
        <v>1838000</v>
      </c>
      <c r="X104" s="173" t="s">
        <v>5294</v>
      </c>
      <c r="Y104" s="173" t="s">
        <v>41</v>
      </c>
      <c r="Z104" s="173">
        <v>1</v>
      </c>
      <c r="AA104" s="173" t="s">
        <v>5296</v>
      </c>
      <c r="AB104" s="173" t="s">
        <v>5295</v>
      </c>
      <c r="AC104" s="174">
        <v>44403</v>
      </c>
      <c r="AD104" s="183" t="s">
        <v>5963</v>
      </c>
      <c r="AE104" s="181">
        <v>1566000</v>
      </c>
      <c r="AF104" s="181" t="s">
        <v>5960</v>
      </c>
      <c r="AG104" s="181" t="s">
        <v>21</v>
      </c>
      <c r="AH104" s="181">
        <v>2</v>
      </c>
      <c r="AI104" s="181" t="s">
        <v>5962</v>
      </c>
      <c r="AJ104" s="181" t="s">
        <v>5961</v>
      </c>
      <c r="AK104" s="182">
        <v>44452</v>
      </c>
      <c r="AL104" s="183" t="s">
        <v>5966</v>
      </c>
      <c r="AM104" s="173">
        <v>337000</v>
      </c>
      <c r="AN104" s="173" t="s">
        <v>5964</v>
      </c>
      <c r="AO104" s="173" t="s">
        <v>21</v>
      </c>
      <c r="AP104" s="173">
        <v>2</v>
      </c>
      <c r="AQ104" s="173" t="s">
        <v>5965</v>
      </c>
      <c r="AR104" s="173" t="s">
        <v>5295</v>
      </c>
      <c r="AS104" s="174">
        <v>44452</v>
      </c>
      <c r="AT104" s="184" t="s">
        <v>3537</v>
      </c>
      <c r="AU104" s="181">
        <v>0</v>
      </c>
      <c r="AV104" s="181" t="s">
        <v>14</v>
      </c>
      <c r="AW104" s="181" t="s">
        <v>14</v>
      </c>
      <c r="AX104" s="181" t="s">
        <v>14</v>
      </c>
      <c r="AY104" s="181" t="s">
        <v>14</v>
      </c>
      <c r="AZ104" s="181" t="s">
        <v>14</v>
      </c>
      <c r="BA104" s="182">
        <v>44316</v>
      </c>
      <c r="BB104" s="183" t="s">
        <v>3538</v>
      </c>
      <c r="BC104" s="173">
        <v>0</v>
      </c>
      <c r="BD104" s="173" t="s">
        <v>14</v>
      </c>
      <c r="BE104" s="173" t="s">
        <v>14</v>
      </c>
      <c r="BF104" s="173" t="s">
        <v>14</v>
      </c>
      <c r="BG104" s="173" t="s">
        <v>14</v>
      </c>
      <c r="BH104" s="173" t="s">
        <v>14</v>
      </c>
      <c r="BI104" s="174">
        <v>44316</v>
      </c>
      <c r="BJ104" s="184" t="s">
        <v>5967</v>
      </c>
      <c r="BK104" s="184">
        <v>422</v>
      </c>
      <c r="BL104" s="184" t="s">
        <v>5736</v>
      </c>
      <c r="BM104" s="184" t="s">
        <v>21</v>
      </c>
      <c r="BN104" s="184">
        <v>2</v>
      </c>
      <c r="BO104" s="184" t="s">
        <v>5909</v>
      </c>
      <c r="BP104" s="181" t="s">
        <v>2112</v>
      </c>
      <c r="BQ104" s="185">
        <v>44452</v>
      </c>
      <c r="BR104" s="183" t="s">
        <v>3542</v>
      </c>
      <c r="BS104" s="177">
        <v>55</v>
      </c>
      <c r="BT104" s="177" t="s">
        <v>3539</v>
      </c>
      <c r="BU104" s="177" t="s">
        <v>59</v>
      </c>
      <c r="BV104" s="177">
        <v>3</v>
      </c>
      <c r="BW104" s="177" t="s">
        <v>3541</v>
      </c>
      <c r="BX104" s="177" t="s">
        <v>3540</v>
      </c>
      <c r="BY104" s="174">
        <v>44316</v>
      </c>
      <c r="BZ104" s="184" t="s">
        <v>3543</v>
      </c>
      <c r="CA104" s="184">
        <v>0</v>
      </c>
      <c r="CB104" s="184" t="s">
        <v>14</v>
      </c>
      <c r="CC104" s="184" t="s">
        <v>14</v>
      </c>
      <c r="CD104" s="184" t="s">
        <v>14</v>
      </c>
      <c r="CE104" s="184" t="s">
        <v>14</v>
      </c>
      <c r="CF104" s="184" t="s">
        <v>14</v>
      </c>
      <c r="CG104" s="185">
        <v>44316</v>
      </c>
      <c r="CH104" s="183" t="s">
        <v>7898</v>
      </c>
      <c r="CI104" s="184" t="e">
        <v>#N/A</v>
      </c>
      <c r="CJ104" s="184" t="e">
        <v>#N/A</v>
      </c>
      <c r="CK104" s="184" t="e">
        <v>#N/A</v>
      </c>
      <c r="CL104" s="184" t="e">
        <v>#N/A</v>
      </c>
      <c r="CM104" s="184" t="e">
        <v>#N/A</v>
      </c>
      <c r="CN104" s="184" t="e">
        <v>#N/A</v>
      </c>
      <c r="CO104" s="186" t="e">
        <v>#N/A</v>
      </c>
      <c r="CP104" s="184" t="s">
        <v>3544</v>
      </c>
      <c r="CQ104" s="177">
        <v>0</v>
      </c>
      <c r="CR104" s="177" t="s">
        <v>14</v>
      </c>
      <c r="CS104" s="177" t="s">
        <v>14</v>
      </c>
      <c r="CT104" s="177" t="s">
        <v>14</v>
      </c>
      <c r="CU104" s="177" t="s">
        <v>14</v>
      </c>
      <c r="CV104" s="177" t="s">
        <v>14</v>
      </c>
      <c r="CW104" s="174">
        <v>44316</v>
      </c>
      <c r="CX104" s="184" t="s">
        <v>5299</v>
      </c>
      <c r="CY104" s="181">
        <v>594000</v>
      </c>
      <c r="CZ104" s="181" t="s">
        <v>5294</v>
      </c>
      <c r="DA104" s="181" t="s">
        <v>21</v>
      </c>
      <c r="DB104" s="181">
        <v>2</v>
      </c>
      <c r="DC104" s="181" t="s">
        <v>5298</v>
      </c>
      <c r="DD104" s="181" t="s">
        <v>5295</v>
      </c>
      <c r="DE104" s="187">
        <v>44403</v>
      </c>
      <c r="DF104" s="183" t="s">
        <v>5301</v>
      </c>
      <c r="DG104" s="173">
        <v>272000</v>
      </c>
      <c r="DH104" s="177" t="s">
        <v>5294</v>
      </c>
      <c r="DI104" s="177" t="s">
        <v>21</v>
      </c>
      <c r="DJ104" s="177">
        <v>2</v>
      </c>
      <c r="DK104" s="177" t="s">
        <v>5300</v>
      </c>
      <c r="DL104" s="177" t="s">
        <v>5295</v>
      </c>
      <c r="DM104" s="174">
        <v>44403</v>
      </c>
      <c r="DN104" s="184" t="s">
        <v>5302</v>
      </c>
      <c r="DO104" s="181">
        <v>972000</v>
      </c>
      <c r="DP104" s="184" t="s">
        <v>5294</v>
      </c>
      <c r="DQ104" s="184" t="s">
        <v>21</v>
      </c>
      <c r="DR104" s="184">
        <v>2</v>
      </c>
      <c r="DS104" s="184" t="s">
        <v>4807</v>
      </c>
      <c r="DT104" s="184" t="s">
        <v>5295</v>
      </c>
      <c r="DU104" s="185">
        <v>44403</v>
      </c>
      <c r="DV104" s="183" t="s">
        <v>5303</v>
      </c>
      <c r="DW104" s="173">
        <v>594000</v>
      </c>
      <c r="DX104" s="177" t="s">
        <v>5294</v>
      </c>
      <c r="DY104" s="177" t="s">
        <v>21</v>
      </c>
      <c r="DZ104" s="177">
        <v>2</v>
      </c>
      <c r="EA104" s="177" t="s">
        <v>5298</v>
      </c>
      <c r="EB104" s="177" t="s">
        <v>5295</v>
      </c>
      <c r="EC104" s="174">
        <v>44403</v>
      </c>
      <c r="ED104" s="184" t="s">
        <v>5305</v>
      </c>
      <c r="EE104" s="181">
        <v>0</v>
      </c>
      <c r="EF104" s="184" t="s">
        <v>5294</v>
      </c>
      <c r="EG104" s="184" t="s">
        <v>21</v>
      </c>
      <c r="EH104" s="184">
        <v>2</v>
      </c>
      <c r="EI104" s="184" t="s">
        <v>5304</v>
      </c>
      <c r="EJ104" s="184" t="s">
        <v>5295</v>
      </c>
      <c r="EK104" s="185">
        <v>44403</v>
      </c>
      <c r="EL104" s="183" t="s">
        <v>5307</v>
      </c>
      <c r="EM104" s="173">
        <v>0</v>
      </c>
      <c r="EN104" s="177" t="s">
        <v>5294</v>
      </c>
      <c r="EO104" s="177" t="s">
        <v>21</v>
      </c>
      <c r="EP104" s="177">
        <v>2</v>
      </c>
      <c r="EQ104" s="177" t="s">
        <v>5306</v>
      </c>
      <c r="ER104" s="177" t="s">
        <v>5295</v>
      </c>
      <c r="ES104" s="174">
        <v>44403</v>
      </c>
      <c r="ET104" s="184" t="s">
        <v>5968</v>
      </c>
      <c r="EU104" s="184">
        <v>1494</v>
      </c>
      <c r="EV104" s="184" t="s">
        <v>5736</v>
      </c>
      <c r="EW104" s="184" t="s">
        <v>21</v>
      </c>
      <c r="EX104" s="184">
        <v>2</v>
      </c>
      <c r="EY104" s="184" t="s">
        <v>5909</v>
      </c>
      <c r="EZ104" s="184" t="s">
        <v>2112</v>
      </c>
      <c r="FA104" s="185">
        <v>44452</v>
      </c>
      <c r="FB104" s="183" t="s">
        <v>3548</v>
      </c>
      <c r="FC104" s="177">
        <v>2</v>
      </c>
      <c r="FD104" s="177" t="s">
        <v>3545</v>
      </c>
      <c r="FE104" s="177" t="s">
        <v>21</v>
      </c>
      <c r="FF104" s="177">
        <v>2</v>
      </c>
      <c r="FG104" s="177" t="s">
        <v>3547</v>
      </c>
      <c r="FH104" s="177" t="s">
        <v>3546</v>
      </c>
      <c r="FI104" s="174">
        <v>44316</v>
      </c>
      <c r="FJ104" s="183" t="s">
        <v>3549</v>
      </c>
      <c r="FK104" s="184">
        <v>0</v>
      </c>
      <c r="FL104" s="184" t="s">
        <v>14</v>
      </c>
      <c r="FM104" s="184" t="s">
        <v>14</v>
      </c>
      <c r="FN104" s="184" t="s">
        <v>14</v>
      </c>
      <c r="FO104" s="184" t="s">
        <v>14</v>
      </c>
      <c r="FP104" s="181" t="s">
        <v>14</v>
      </c>
      <c r="FQ104" s="182">
        <v>44316</v>
      </c>
      <c r="FR104" s="183" t="s">
        <v>3550</v>
      </c>
      <c r="FS104" s="177">
        <v>0</v>
      </c>
      <c r="FT104" s="177" t="s">
        <v>14</v>
      </c>
      <c r="FU104" s="177" t="s">
        <v>14</v>
      </c>
      <c r="FV104" s="177" t="s">
        <v>14</v>
      </c>
      <c r="FW104" s="177" t="s">
        <v>14</v>
      </c>
      <c r="FX104" s="177" t="s">
        <v>14</v>
      </c>
      <c r="FY104" s="174">
        <v>44316</v>
      </c>
      <c r="FZ104" s="184" t="s">
        <v>4027</v>
      </c>
      <c r="GA104" s="184">
        <v>2</v>
      </c>
      <c r="GB104" s="184" t="s">
        <v>3571</v>
      </c>
      <c r="GC104" s="184" t="s">
        <v>21</v>
      </c>
      <c r="GD104" s="184">
        <v>2</v>
      </c>
      <c r="GE104" s="184" t="s">
        <v>14</v>
      </c>
      <c r="GF104" s="184" t="s">
        <v>14</v>
      </c>
      <c r="GG104" s="185">
        <v>44353</v>
      </c>
      <c r="GH104" s="183" t="s">
        <v>4033</v>
      </c>
      <c r="GI104" s="177">
        <v>2</v>
      </c>
      <c r="GJ104" s="177" t="s">
        <v>3571</v>
      </c>
      <c r="GK104" s="177" t="s">
        <v>21</v>
      </c>
      <c r="GL104" s="177">
        <v>2</v>
      </c>
      <c r="GM104" s="177" t="s">
        <v>14</v>
      </c>
      <c r="GN104" s="177" t="s">
        <v>14</v>
      </c>
      <c r="GO104" s="174">
        <v>44353</v>
      </c>
      <c r="GP104" s="184" t="s">
        <v>4028</v>
      </c>
      <c r="GQ104" s="184">
        <v>1</v>
      </c>
      <c r="GR104" s="184" t="s">
        <v>3571</v>
      </c>
      <c r="GS104" s="184" t="s">
        <v>21</v>
      </c>
      <c r="GT104" s="184">
        <v>2</v>
      </c>
      <c r="GU104" s="184" t="s">
        <v>14</v>
      </c>
      <c r="GV104" s="184" t="s">
        <v>14</v>
      </c>
      <c r="GW104" s="185">
        <v>44353</v>
      </c>
      <c r="GX104" s="183" t="s">
        <v>4034</v>
      </c>
      <c r="GY104" s="177">
        <v>1</v>
      </c>
      <c r="GZ104" s="177" t="s">
        <v>3571</v>
      </c>
      <c r="HA104" s="177" t="s">
        <v>21</v>
      </c>
      <c r="HB104" s="177">
        <v>2</v>
      </c>
      <c r="HC104" s="177" t="s">
        <v>14</v>
      </c>
      <c r="HD104" s="177" t="s">
        <v>14</v>
      </c>
      <c r="HE104" s="174">
        <v>44353</v>
      </c>
      <c r="HF104" s="184" t="s">
        <v>4026</v>
      </c>
      <c r="HG104" s="184">
        <v>1</v>
      </c>
      <c r="HH104" s="184" t="s">
        <v>3571</v>
      </c>
      <c r="HI104" s="184" t="s">
        <v>21</v>
      </c>
      <c r="HJ104" s="184">
        <v>2</v>
      </c>
      <c r="HK104" s="184" t="s">
        <v>14</v>
      </c>
      <c r="HL104" s="184" t="s">
        <v>14</v>
      </c>
      <c r="HM104" s="185">
        <v>44353</v>
      </c>
      <c r="HN104" s="183" t="s">
        <v>4032</v>
      </c>
      <c r="HO104" s="177">
        <v>2</v>
      </c>
      <c r="HP104" s="177" t="s">
        <v>3571</v>
      </c>
      <c r="HQ104" s="177" t="s">
        <v>21</v>
      </c>
      <c r="HR104" s="177">
        <v>2</v>
      </c>
      <c r="HS104" s="177" t="s">
        <v>14</v>
      </c>
      <c r="HT104" s="177" t="s">
        <v>14</v>
      </c>
      <c r="HU104" s="174">
        <v>44353</v>
      </c>
      <c r="HV104" s="184" t="s">
        <v>4029</v>
      </c>
      <c r="HW104" s="184">
        <v>3</v>
      </c>
      <c r="HX104" s="184" t="s">
        <v>3571</v>
      </c>
      <c r="HY104" s="184" t="s">
        <v>21</v>
      </c>
      <c r="HZ104" s="184">
        <v>2</v>
      </c>
      <c r="IA104" s="184" t="s">
        <v>14</v>
      </c>
      <c r="IB104" s="184" t="s">
        <v>14</v>
      </c>
      <c r="IC104" s="185">
        <v>44353</v>
      </c>
      <c r="ID104" s="183" t="s">
        <v>4031</v>
      </c>
      <c r="IE104" s="177">
        <v>1</v>
      </c>
      <c r="IF104" s="177" t="s">
        <v>3571</v>
      </c>
      <c r="IG104" s="177" t="s">
        <v>21</v>
      </c>
      <c r="IH104" s="177">
        <v>2</v>
      </c>
      <c r="II104" s="177" t="s">
        <v>14</v>
      </c>
      <c r="IJ104" s="177" t="s">
        <v>14</v>
      </c>
      <c r="IK104" s="174">
        <v>44353</v>
      </c>
      <c r="IL104" s="184" t="s">
        <v>4030</v>
      </c>
      <c r="IM104" s="184">
        <v>1</v>
      </c>
      <c r="IN104" s="184" t="s">
        <v>3571</v>
      </c>
      <c r="IO104" s="184" t="s">
        <v>21</v>
      </c>
      <c r="IP104" s="184">
        <v>2</v>
      </c>
      <c r="IQ104" s="184" t="s">
        <v>14</v>
      </c>
      <c r="IR104" s="184" t="s">
        <v>14</v>
      </c>
      <c r="IS104" s="185">
        <v>44353</v>
      </c>
    </row>
    <row r="105" spans="1:253" s="179" customFormat="1" ht="12.75" customHeight="1" x14ac:dyDescent="0.25">
      <c r="A105" s="179" t="s">
        <v>52</v>
      </c>
      <c r="B105" s="179" t="s">
        <v>7499</v>
      </c>
      <c r="C105" s="179" t="s">
        <v>53</v>
      </c>
      <c r="D105" s="179" t="s">
        <v>54</v>
      </c>
      <c r="E105" s="179" t="s">
        <v>7141</v>
      </c>
      <c r="F105" s="179" t="s">
        <v>2882</v>
      </c>
      <c r="G105" s="172">
        <v>16709000</v>
      </c>
      <c r="H105" s="173" t="s">
        <v>2879</v>
      </c>
      <c r="I105" s="173" t="s">
        <v>21</v>
      </c>
      <c r="J105" s="173">
        <v>2</v>
      </c>
      <c r="K105" s="173" t="s">
        <v>2881</v>
      </c>
      <c r="L105" s="173" t="s">
        <v>2880</v>
      </c>
      <c r="M105" s="174">
        <v>44225</v>
      </c>
      <c r="N105" s="183" t="s">
        <v>2140</v>
      </c>
      <c r="O105" s="175">
        <v>192530</v>
      </c>
      <c r="P105" s="175" t="s">
        <v>2131</v>
      </c>
      <c r="Q105" s="175" t="s">
        <v>41</v>
      </c>
      <c r="R105" s="175">
        <v>1</v>
      </c>
      <c r="S105" s="175" t="s">
        <v>2139</v>
      </c>
      <c r="T105" s="175" t="s">
        <v>2138</v>
      </c>
      <c r="U105" s="176">
        <v>44109</v>
      </c>
      <c r="V105" s="183" t="s">
        <v>2883</v>
      </c>
      <c r="W105" s="173">
        <v>16709000</v>
      </c>
      <c r="X105" s="173" t="s">
        <v>2879</v>
      </c>
      <c r="Y105" s="173" t="s">
        <v>21</v>
      </c>
      <c r="Z105" s="173">
        <v>2</v>
      </c>
      <c r="AA105" s="173" t="s">
        <v>2881</v>
      </c>
      <c r="AB105" s="173" t="s">
        <v>2880</v>
      </c>
      <c r="AC105" s="174">
        <v>44225</v>
      </c>
      <c r="AD105" s="183" t="s">
        <v>2887</v>
      </c>
      <c r="AE105" s="181">
        <v>3188000</v>
      </c>
      <c r="AF105" s="181" t="s">
        <v>2884</v>
      </c>
      <c r="AG105" s="181" t="s">
        <v>21</v>
      </c>
      <c r="AH105" s="181">
        <v>2</v>
      </c>
      <c r="AI105" s="181" t="s">
        <v>2886</v>
      </c>
      <c r="AJ105" s="181" t="s">
        <v>2885</v>
      </c>
      <c r="AK105" s="182">
        <v>44225</v>
      </c>
      <c r="AL105" s="183" t="s">
        <v>1546</v>
      </c>
      <c r="AM105" s="173" t="s">
        <v>14</v>
      </c>
      <c r="AN105" s="173" t="s">
        <v>14</v>
      </c>
      <c r="AO105" s="173" t="s">
        <v>14</v>
      </c>
      <c r="AP105" s="173" t="s">
        <v>14</v>
      </c>
      <c r="AQ105" s="173" t="s">
        <v>1545</v>
      </c>
      <c r="AR105" s="173" t="s">
        <v>14</v>
      </c>
      <c r="AS105" s="174">
        <v>43811</v>
      </c>
      <c r="AT105" s="184" t="s">
        <v>69</v>
      </c>
      <c r="AU105" s="181">
        <v>0</v>
      </c>
      <c r="AV105" s="181">
        <v>0</v>
      </c>
      <c r="AW105" s="181" t="s">
        <v>21</v>
      </c>
      <c r="AX105" s="181">
        <v>2</v>
      </c>
      <c r="AY105" s="181">
        <v>0</v>
      </c>
      <c r="AZ105" s="181">
        <v>0</v>
      </c>
      <c r="BA105" s="182">
        <v>43489</v>
      </c>
      <c r="BB105" s="183" t="s">
        <v>67</v>
      </c>
      <c r="BC105" s="173">
        <v>0</v>
      </c>
      <c r="BD105" s="173">
        <v>0</v>
      </c>
      <c r="BE105" s="173" t="s">
        <v>21</v>
      </c>
      <c r="BF105" s="173">
        <v>2</v>
      </c>
      <c r="BG105" s="173">
        <v>0</v>
      </c>
      <c r="BH105" s="173">
        <v>0</v>
      </c>
      <c r="BI105" s="174">
        <v>43489</v>
      </c>
      <c r="BJ105" s="184" t="s">
        <v>65</v>
      </c>
      <c r="BK105" s="184">
        <v>0</v>
      </c>
      <c r="BL105" s="184">
        <v>0</v>
      </c>
      <c r="BM105" s="184" t="s">
        <v>21</v>
      </c>
      <c r="BN105" s="184">
        <v>2</v>
      </c>
      <c r="BO105" s="184">
        <v>0</v>
      </c>
      <c r="BP105" s="181">
        <v>0</v>
      </c>
      <c r="BQ105" s="185">
        <v>43489</v>
      </c>
      <c r="BR105" s="183" t="s">
        <v>55</v>
      </c>
      <c r="BS105" s="177">
        <v>0</v>
      </c>
      <c r="BT105" s="177">
        <v>0</v>
      </c>
      <c r="BU105" s="177" t="s">
        <v>21</v>
      </c>
      <c r="BV105" s="177">
        <v>2</v>
      </c>
      <c r="BW105" s="177">
        <v>0</v>
      </c>
      <c r="BX105" s="177">
        <v>0</v>
      </c>
      <c r="BY105" s="174">
        <v>43489</v>
      </c>
      <c r="BZ105" s="184" t="s">
        <v>56</v>
      </c>
      <c r="CA105" s="184">
        <v>0</v>
      </c>
      <c r="CB105" s="184">
        <v>0</v>
      </c>
      <c r="CC105" s="184" t="s">
        <v>21</v>
      </c>
      <c r="CD105" s="184">
        <v>2</v>
      </c>
      <c r="CE105" s="184">
        <v>0</v>
      </c>
      <c r="CF105" s="184">
        <v>0</v>
      </c>
      <c r="CG105" s="185">
        <v>43489</v>
      </c>
      <c r="CH105" s="183" t="s">
        <v>7899</v>
      </c>
      <c r="CI105" s="184" t="e">
        <v>#N/A</v>
      </c>
      <c r="CJ105" s="184" t="e">
        <v>#N/A</v>
      </c>
      <c r="CK105" s="184" t="e">
        <v>#N/A</v>
      </c>
      <c r="CL105" s="184" t="e">
        <v>#N/A</v>
      </c>
      <c r="CM105" s="184" t="e">
        <v>#N/A</v>
      </c>
      <c r="CN105" s="184" t="e">
        <v>#N/A</v>
      </c>
      <c r="CO105" s="186" t="e">
        <v>#N/A</v>
      </c>
      <c r="CP105" s="184" t="s">
        <v>61</v>
      </c>
      <c r="CQ105" s="177" t="s">
        <v>14</v>
      </c>
      <c r="CR105" s="177">
        <v>0</v>
      </c>
      <c r="CS105" s="177" t="s">
        <v>59</v>
      </c>
      <c r="CT105" s="177">
        <v>3</v>
      </c>
      <c r="CU105" s="177" t="s">
        <v>60</v>
      </c>
      <c r="CV105" s="177">
        <v>0</v>
      </c>
      <c r="CW105" s="174">
        <v>43489</v>
      </c>
      <c r="CX105" s="184" t="s">
        <v>2889</v>
      </c>
      <c r="CY105" s="181">
        <v>511000</v>
      </c>
      <c r="CZ105" s="181" t="s">
        <v>2884</v>
      </c>
      <c r="DA105" s="181" t="s">
        <v>21</v>
      </c>
      <c r="DB105" s="181">
        <v>2</v>
      </c>
      <c r="DC105" s="181" t="s">
        <v>2888</v>
      </c>
      <c r="DD105" s="181" t="s">
        <v>2885</v>
      </c>
      <c r="DE105" s="187">
        <v>44225</v>
      </c>
      <c r="DF105" s="183" t="s">
        <v>2890</v>
      </c>
      <c r="DG105" s="173">
        <v>13521000</v>
      </c>
      <c r="DH105" s="177" t="s">
        <v>2884</v>
      </c>
      <c r="DI105" s="177" t="s">
        <v>21</v>
      </c>
      <c r="DJ105" s="177">
        <v>2</v>
      </c>
      <c r="DK105" s="177" t="s">
        <v>2888</v>
      </c>
      <c r="DL105" s="177" t="s">
        <v>2885</v>
      </c>
      <c r="DM105" s="174">
        <v>44225</v>
      </c>
      <c r="DN105" s="184" t="s">
        <v>2891</v>
      </c>
      <c r="DO105" s="181">
        <v>2676000</v>
      </c>
      <c r="DP105" s="184" t="s">
        <v>2884</v>
      </c>
      <c r="DQ105" s="184" t="s">
        <v>21</v>
      </c>
      <c r="DR105" s="184">
        <v>2</v>
      </c>
      <c r="DS105" s="184" t="s">
        <v>2888</v>
      </c>
      <c r="DT105" s="184" t="s">
        <v>2885</v>
      </c>
      <c r="DU105" s="185">
        <v>44225</v>
      </c>
      <c r="DV105" s="183" t="s">
        <v>2892</v>
      </c>
      <c r="DW105" s="173">
        <v>498000</v>
      </c>
      <c r="DX105" s="177" t="s">
        <v>2884</v>
      </c>
      <c r="DY105" s="177" t="s">
        <v>21</v>
      </c>
      <c r="DZ105" s="177">
        <v>2</v>
      </c>
      <c r="EA105" s="177" t="s">
        <v>2888</v>
      </c>
      <c r="EB105" s="177" t="s">
        <v>2885</v>
      </c>
      <c r="EC105" s="174">
        <v>44225</v>
      </c>
      <c r="ED105" s="184" t="s">
        <v>2893</v>
      </c>
      <c r="EE105" s="181">
        <v>13000</v>
      </c>
      <c r="EF105" s="184" t="s">
        <v>2884</v>
      </c>
      <c r="EG105" s="184" t="s">
        <v>21</v>
      </c>
      <c r="EH105" s="184">
        <v>2</v>
      </c>
      <c r="EI105" s="184" t="s">
        <v>2888</v>
      </c>
      <c r="EJ105" s="184" t="s">
        <v>2885</v>
      </c>
      <c r="EK105" s="185">
        <v>44225</v>
      </c>
      <c r="EL105" s="183" t="s">
        <v>2894</v>
      </c>
      <c r="EM105" s="173">
        <v>0</v>
      </c>
      <c r="EN105" s="177" t="s">
        <v>2884</v>
      </c>
      <c r="EO105" s="177" t="s">
        <v>21</v>
      </c>
      <c r="EP105" s="177">
        <v>2</v>
      </c>
      <c r="EQ105" s="177" t="s">
        <v>2888</v>
      </c>
      <c r="ER105" s="177" t="s">
        <v>2885</v>
      </c>
      <c r="ES105" s="174">
        <v>44225</v>
      </c>
      <c r="ET105" s="184" t="s">
        <v>63</v>
      </c>
      <c r="EU105" s="184">
        <v>0</v>
      </c>
      <c r="EV105" s="184">
        <v>0</v>
      </c>
      <c r="EW105" s="184" t="s">
        <v>21</v>
      </c>
      <c r="EX105" s="184">
        <v>2</v>
      </c>
      <c r="EY105" s="184">
        <v>0</v>
      </c>
      <c r="EZ105" s="184">
        <v>0</v>
      </c>
      <c r="FA105" s="185">
        <v>43489</v>
      </c>
      <c r="FB105" s="183" t="s">
        <v>58</v>
      </c>
      <c r="FC105" s="177">
        <v>4</v>
      </c>
      <c r="FD105" s="177">
        <v>0</v>
      </c>
      <c r="FE105" s="177" t="s">
        <v>41</v>
      </c>
      <c r="FF105" s="177">
        <v>1</v>
      </c>
      <c r="FG105" s="177" t="s">
        <v>57</v>
      </c>
      <c r="FH105" s="177">
        <v>0</v>
      </c>
      <c r="FI105" s="174">
        <v>43489</v>
      </c>
      <c r="FJ105" s="183" t="s">
        <v>1047</v>
      </c>
      <c r="FK105" s="184">
        <v>0</v>
      </c>
      <c r="FL105" s="184">
        <v>0</v>
      </c>
      <c r="FM105" s="184" t="s">
        <v>21</v>
      </c>
      <c r="FN105" s="184">
        <v>2</v>
      </c>
      <c r="FO105" s="184">
        <v>0</v>
      </c>
      <c r="FP105" s="181">
        <v>0</v>
      </c>
      <c r="FQ105" s="182">
        <v>43580</v>
      </c>
      <c r="FR105" s="183" t="s">
        <v>1048</v>
      </c>
      <c r="FS105" s="177">
        <v>0</v>
      </c>
      <c r="FT105" s="177">
        <v>0</v>
      </c>
      <c r="FU105" s="177" t="s">
        <v>21</v>
      </c>
      <c r="FV105" s="177">
        <v>2</v>
      </c>
      <c r="FW105" s="177">
        <v>0</v>
      </c>
      <c r="FX105" s="177">
        <v>0</v>
      </c>
      <c r="FY105" s="174">
        <v>43580</v>
      </c>
      <c r="FZ105" s="184" t="s">
        <v>4307</v>
      </c>
      <c r="GA105" s="184">
        <v>1</v>
      </c>
      <c r="GB105" s="184" t="s">
        <v>3571</v>
      </c>
      <c r="GC105" s="184" t="s">
        <v>21</v>
      </c>
      <c r="GD105" s="184">
        <v>2</v>
      </c>
      <c r="GE105" s="184" t="s">
        <v>14</v>
      </c>
      <c r="GF105" s="184" t="s">
        <v>14</v>
      </c>
      <c r="GG105" s="185">
        <v>44356</v>
      </c>
      <c r="GH105" s="183" t="s">
        <v>4313</v>
      </c>
      <c r="GI105" s="177">
        <v>0</v>
      </c>
      <c r="GJ105" s="177" t="s">
        <v>3571</v>
      </c>
      <c r="GK105" s="177" t="s">
        <v>21</v>
      </c>
      <c r="GL105" s="177">
        <v>2</v>
      </c>
      <c r="GM105" s="177" t="s">
        <v>14</v>
      </c>
      <c r="GN105" s="177" t="s">
        <v>14</v>
      </c>
      <c r="GO105" s="174">
        <v>44356</v>
      </c>
      <c r="GP105" s="184" t="s">
        <v>4308</v>
      </c>
      <c r="GQ105" s="184">
        <v>0</v>
      </c>
      <c r="GR105" s="184" t="s">
        <v>3571</v>
      </c>
      <c r="GS105" s="184" t="s">
        <v>21</v>
      </c>
      <c r="GT105" s="184">
        <v>2</v>
      </c>
      <c r="GU105" s="184" t="s">
        <v>14</v>
      </c>
      <c r="GV105" s="184" t="s">
        <v>14</v>
      </c>
      <c r="GW105" s="185">
        <v>44356</v>
      </c>
      <c r="GX105" s="183" t="s">
        <v>4314</v>
      </c>
      <c r="GY105" s="177">
        <v>0</v>
      </c>
      <c r="GZ105" s="177" t="s">
        <v>3571</v>
      </c>
      <c r="HA105" s="177" t="s">
        <v>21</v>
      </c>
      <c r="HB105" s="177">
        <v>2</v>
      </c>
      <c r="HC105" s="177" t="s">
        <v>14</v>
      </c>
      <c r="HD105" s="177" t="s">
        <v>14</v>
      </c>
      <c r="HE105" s="174">
        <v>44356</v>
      </c>
      <c r="HF105" s="184" t="s">
        <v>4306</v>
      </c>
      <c r="HG105" s="184">
        <v>0</v>
      </c>
      <c r="HH105" s="184" t="s">
        <v>3571</v>
      </c>
      <c r="HI105" s="184" t="s">
        <v>21</v>
      </c>
      <c r="HJ105" s="184">
        <v>2</v>
      </c>
      <c r="HK105" s="184" t="s">
        <v>14</v>
      </c>
      <c r="HL105" s="184" t="s">
        <v>14</v>
      </c>
      <c r="HM105" s="185">
        <v>44356</v>
      </c>
      <c r="HN105" s="183" t="s">
        <v>4312</v>
      </c>
      <c r="HO105" s="177">
        <v>2</v>
      </c>
      <c r="HP105" s="177" t="s">
        <v>3571</v>
      </c>
      <c r="HQ105" s="177" t="s">
        <v>21</v>
      </c>
      <c r="HR105" s="177">
        <v>2</v>
      </c>
      <c r="HS105" s="177" t="s">
        <v>14</v>
      </c>
      <c r="HT105" s="177" t="s">
        <v>14</v>
      </c>
      <c r="HU105" s="174">
        <v>44356</v>
      </c>
      <c r="HV105" s="184" t="s">
        <v>4309</v>
      </c>
      <c r="HW105" s="184">
        <v>0</v>
      </c>
      <c r="HX105" s="184" t="s">
        <v>3571</v>
      </c>
      <c r="HY105" s="184" t="s">
        <v>21</v>
      </c>
      <c r="HZ105" s="184">
        <v>2</v>
      </c>
      <c r="IA105" s="184" t="s">
        <v>14</v>
      </c>
      <c r="IB105" s="184" t="s">
        <v>14</v>
      </c>
      <c r="IC105" s="185">
        <v>44356</v>
      </c>
      <c r="ID105" s="183" t="s">
        <v>4311</v>
      </c>
      <c r="IE105" s="177">
        <v>1</v>
      </c>
      <c r="IF105" s="177" t="s">
        <v>3571</v>
      </c>
      <c r="IG105" s="177" t="s">
        <v>21</v>
      </c>
      <c r="IH105" s="177">
        <v>2</v>
      </c>
      <c r="II105" s="177" t="s">
        <v>14</v>
      </c>
      <c r="IJ105" s="177" t="s">
        <v>14</v>
      </c>
      <c r="IK105" s="174">
        <v>44356</v>
      </c>
      <c r="IL105" s="184" t="s">
        <v>4310</v>
      </c>
      <c r="IM105" s="184">
        <v>0</v>
      </c>
      <c r="IN105" s="184" t="s">
        <v>3571</v>
      </c>
      <c r="IO105" s="184" t="s">
        <v>21</v>
      </c>
      <c r="IP105" s="184">
        <v>2</v>
      </c>
      <c r="IQ105" s="184" t="s">
        <v>14</v>
      </c>
      <c r="IR105" s="184" t="s">
        <v>14</v>
      </c>
      <c r="IS105" s="185">
        <v>44356</v>
      </c>
    </row>
    <row r="106" spans="1:253" s="179" customFormat="1" ht="12.75" customHeight="1" x14ac:dyDescent="0.25">
      <c r="A106" s="179" t="s">
        <v>380</v>
      </c>
      <c r="B106" s="179" t="s">
        <v>7458</v>
      </c>
      <c r="C106" s="179" t="s">
        <v>381</v>
      </c>
      <c r="D106" s="179" t="s">
        <v>382</v>
      </c>
      <c r="E106" s="179" t="s">
        <v>7148</v>
      </c>
      <c r="F106" s="179" t="s">
        <v>2236</v>
      </c>
      <c r="G106" s="172">
        <v>6700000</v>
      </c>
      <c r="H106" s="173" t="s">
        <v>2157</v>
      </c>
      <c r="I106" s="173" t="s">
        <v>41</v>
      </c>
      <c r="J106" s="173">
        <v>1</v>
      </c>
      <c r="K106" s="173" t="s">
        <v>2235</v>
      </c>
      <c r="L106" s="173" t="s">
        <v>2158</v>
      </c>
      <c r="M106" s="174">
        <v>44110</v>
      </c>
      <c r="N106" s="183" t="s">
        <v>2251</v>
      </c>
      <c r="O106" s="175">
        <v>20720</v>
      </c>
      <c r="P106" s="175" t="s">
        <v>2249</v>
      </c>
      <c r="Q106" s="175" t="s">
        <v>41</v>
      </c>
      <c r="R106" s="175">
        <v>1</v>
      </c>
      <c r="S106" s="175" t="s">
        <v>2241</v>
      </c>
      <c r="T106" s="175" t="s">
        <v>2250</v>
      </c>
      <c r="U106" s="176">
        <v>44111</v>
      </c>
      <c r="V106" s="183" t="s">
        <v>2233</v>
      </c>
      <c r="W106" s="173">
        <v>6700000</v>
      </c>
      <c r="X106" s="173" t="s">
        <v>2157</v>
      </c>
      <c r="Y106" s="173" t="s">
        <v>41</v>
      </c>
      <c r="Z106" s="173">
        <v>1</v>
      </c>
      <c r="AA106" s="173" t="s">
        <v>2232</v>
      </c>
      <c r="AB106" s="173" t="s">
        <v>2158</v>
      </c>
      <c r="AC106" s="174">
        <v>44110</v>
      </c>
      <c r="AD106" s="183" t="s">
        <v>2228</v>
      </c>
      <c r="AE106" s="181">
        <v>1400000</v>
      </c>
      <c r="AF106" s="181" t="s">
        <v>2157</v>
      </c>
      <c r="AG106" s="181" t="s">
        <v>21</v>
      </c>
      <c r="AH106" s="181">
        <v>2</v>
      </c>
      <c r="AI106" s="181" t="s">
        <v>2227</v>
      </c>
      <c r="AJ106" s="181" t="s">
        <v>2158</v>
      </c>
      <c r="AK106" s="182">
        <v>44110</v>
      </c>
      <c r="AL106" s="183" t="s">
        <v>2231</v>
      </c>
      <c r="AM106" s="173">
        <v>454000</v>
      </c>
      <c r="AN106" s="173" t="s">
        <v>2167</v>
      </c>
      <c r="AO106" s="173" t="s">
        <v>21</v>
      </c>
      <c r="AP106" s="173">
        <v>2</v>
      </c>
      <c r="AQ106" s="173" t="s">
        <v>2230</v>
      </c>
      <c r="AR106" s="173" t="s">
        <v>2229</v>
      </c>
      <c r="AS106" s="174">
        <v>44110</v>
      </c>
      <c r="AT106" s="184" t="s">
        <v>386</v>
      </c>
      <c r="AU106" s="181" t="s">
        <v>14</v>
      </c>
      <c r="AV106" s="181">
        <v>0</v>
      </c>
      <c r="AW106" s="181" t="s">
        <v>21</v>
      </c>
      <c r="AX106" s="181">
        <v>2</v>
      </c>
      <c r="AY106" s="181">
        <v>0</v>
      </c>
      <c r="AZ106" s="181">
        <v>0</v>
      </c>
      <c r="BA106" s="182">
        <v>43509</v>
      </c>
      <c r="BB106" s="183" t="s">
        <v>2226</v>
      </c>
      <c r="BC106" s="173">
        <v>2304</v>
      </c>
      <c r="BD106" s="173" t="s">
        <v>2224</v>
      </c>
      <c r="BE106" s="173" t="s">
        <v>21</v>
      </c>
      <c r="BF106" s="173">
        <v>2</v>
      </c>
      <c r="BG106" s="173" t="s">
        <v>2225</v>
      </c>
      <c r="BH106" s="173" t="s">
        <v>2162</v>
      </c>
      <c r="BI106" s="174">
        <v>44110</v>
      </c>
      <c r="BJ106" s="184" t="s">
        <v>2667</v>
      </c>
      <c r="BK106" s="184">
        <v>736</v>
      </c>
      <c r="BL106" s="184" t="s">
        <v>2665</v>
      </c>
      <c r="BM106" s="184" t="s">
        <v>59</v>
      </c>
      <c r="BN106" s="184">
        <v>3</v>
      </c>
      <c r="BO106" s="184" t="s">
        <v>2666</v>
      </c>
      <c r="BP106" s="181" t="s">
        <v>2221</v>
      </c>
      <c r="BQ106" s="185">
        <v>44224</v>
      </c>
      <c r="BR106" s="183" t="s">
        <v>383</v>
      </c>
      <c r="BS106" s="177" t="s">
        <v>14</v>
      </c>
      <c r="BT106" s="177">
        <v>0</v>
      </c>
      <c r="BU106" s="177" t="s">
        <v>21</v>
      </c>
      <c r="BV106" s="177">
        <v>2</v>
      </c>
      <c r="BW106" s="177">
        <v>0</v>
      </c>
      <c r="BX106" s="177">
        <v>0</v>
      </c>
      <c r="BY106" s="174">
        <v>43509</v>
      </c>
      <c r="BZ106" s="184" t="s">
        <v>384</v>
      </c>
      <c r="CA106" s="184" t="s">
        <v>14</v>
      </c>
      <c r="CB106" s="184">
        <v>0</v>
      </c>
      <c r="CC106" s="184" t="s">
        <v>14</v>
      </c>
      <c r="CD106" s="184" t="s">
        <v>14</v>
      </c>
      <c r="CE106" s="184">
        <v>0</v>
      </c>
      <c r="CF106" s="184">
        <v>0</v>
      </c>
      <c r="CG106" s="185">
        <v>43509</v>
      </c>
      <c r="CH106" s="183" t="s">
        <v>7900</v>
      </c>
      <c r="CI106" s="184" t="e">
        <v>#N/A</v>
      </c>
      <c r="CJ106" s="184" t="e">
        <v>#N/A</v>
      </c>
      <c r="CK106" s="184" t="e">
        <v>#N/A</v>
      </c>
      <c r="CL106" s="184" t="e">
        <v>#N/A</v>
      </c>
      <c r="CM106" s="184" t="e">
        <v>#N/A</v>
      </c>
      <c r="CN106" s="184" t="e">
        <v>#N/A</v>
      </c>
      <c r="CO106" s="186" t="e">
        <v>#N/A</v>
      </c>
      <c r="CP106" s="184" t="s">
        <v>1360</v>
      </c>
      <c r="CQ106" s="177" t="s">
        <v>14</v>
      </c>
      <c r="CR106" s="177" t="s">
        <v>14</v>
      </c>
      <c r="CS106" s="177" t="s">
        <v>14</v>
      </c>
      <c r="CT106" s="177" t="s">
        <v>14</v>
      </c>
      <c r="CU106" s="177" t="s">
        <v>1359</v>
      </c>
      <c r="CV106" s="177" t="s">
        <v>1358</v>
      </c>
      <c r="CW106" s="174">
        <v>43731</v>
      </c>
      <c r="CX106" s="184" t="s">
        <v>2234</v>
      </c>
      <c r="CY106" s="181">
        <v>643000</v>
      </c>
      <c r="CZ106" s="181" t="s">
        <v>2668</v>
      </c>
      <c r="DA106" s="181" t="s">
        <v>21</v>
      </c>
      <c r="DB106" s="181">
        <v>2</v>
      </c>
      <c r="DC106" s="181" t="s">
        <v>2670</v>
      </c>
      <c r="DD106" s="181" t="s">
        <v>2669</v>
      </c>
      <c r="DE106" s="187">
        <v>44224</v>
      </c>
      <c r="DF106" s="183" t="s">
        <v>2671</v>
      </c>
      <c r="DG106" s="173">
        <v>5300000</v>
      </c>
      <c r="DH106" s="177" t="s">
        <v>2668</v>
      </c>
      <c r="DI106" s="177" t="s">
        <v>21</v>
      </c>
      <c r="DJ106" s="177">
        <v>2</v>
      </c>
      <c r="DK106" s="177" t="s">
        <v>2670</v>
      </c>
      <c r="DL106" s="177" t="s">
        <v>2669</v>
      </c>
      <c r="DM106" s="174">
        <v>44224</v>
      </c>
      <c r="DN106" s="184" t="s">
        <v>2672</v>
      </c>
      <c r="DO106" s="181">
        <v>757000</v>
      </c>
      <c r="DP106" s="184" t="s">
        <v>2668</v>
      </c>
      <c r="DQ106" s="184" t="s">
        <v>21</v>
      </c>
      <c r="DR106" s="184">
        <v>2</v>
      </c>
      <c r="DS106" s="184" t="s">
        <v>2670</v>
      </c>
      <c r="DT106" s="184" t="s">
        <v>2669</v>
      </c>
      <c r="DU106" s="185">
        <v>44224</v>
      </c>
      <c r="DV106" s="183" t="s">
        <v>2673</v>
      </c>
      <c r="DW106" s="173">
        <v>548000</v>
      </c>
      <c r="DX106" s="177" t="s">
        <v>2668</v>
      </c>
      <c r="DY106" s="177" t="s">
        <v>21</v>
      </c>
      <c r="DZ106" s="177">
        <v>2</v>
      </c>
      <c r="EA106" s="177" t="s">
        <v>2670</v>
      </c>
      <c r="EB106" s="177" t="s">
        <v>2669</v>
      </c>
      <c r="EC106" s="174">
        <v>44224</v>
      </c>
      <c r="ED106" s="184" t="s">
        <v>2674</v>
      </c>
      <c r="EE106" s="181">
        <v>95000</v>
      </c>
      <c r="EF106" s="184" t="s">
        <v>2668</v>
      </c>
      <c r="EG106" s="184" t="s">
        <v>21</v>
      </c>
      <c r="EH106" s="184">
        <v>2</v>
      </c>
      <c r="EI106" s="184" t="s">
        <v>2670</v>
      </c>
      <c r="EJ106" s="184" t="s">
        <v>2669</v>
      </c>
      <c r="EK106" s="185">
        <v>44224</v>
      </c>
      <c r="EL106" s="183" t="s">
        <v>2219</v>
      </c>
      <c r="EM106" s="173">
        <v>0</v>
      </c>
      <c r="EN106" s="177" t="s">
        <v>2216</v>
      </c>
      <c r="EO106" s="177" t="s">
        <v>21</v>
      </c>
      <c r="EP106" s="177">
        <v>2</v>
      </c>
      <c r="EQ106" s="177" t="s">
        <v>2218</v>
      </c>
      <c r="ER106" s="177" t="s">
        <v>2217</v>
      </c>
      <c r="ES106" s="174">
        <v>44110</v>
      </c>
      <c r="ET106" s="184" t="s">
        <v>2223</v>
      </c>
      <c r="EU106" s="184">
        <v>399</v>
      </c>
      <c r="EV106" s="184" t="s">
        <v>2220</v>
      </c>
      <c r="EW106" s="184" t="s">
        <v>59</v>
      </c>
      <c r="EX106" s="184">
        <v>3</v>
      </c>
      <c r="EY106" s="184" t="s">
        <v>2222</v>
      </c>
      <c r="EZ106" s="184" t="s">
        <v>2221</v>
      </c>
      <c r="FA106" s="185">
        <v>44110</v>
      </c>
      <c r="FB106" s="183" t="s">
        <v>385</v>
      </c>
      <c r="FC106" s="177">
        <v>3</v>
      </c>
      <c r="FD106" s="177">
        <v>0</v>
      </c>
      <c r="FE106" s="177" t="s">
        <v>21</v>
      </c>
      <c r="FF106" s="177">
        <v>2</v>
      </c>
      <c r="FG106" s="177" t="s">
        <v>372</v>
      </c>
      <c r="FH106" s="177">
        <v>0</v>
      </c>
      <c r="FI106" s="174">
        <v>43509</v>
      </c>
      <c r="FJ106" s="183" t="s">
        <v>387</v>
      </c>
      <c r="FK106" s="184" t="s">
        <v>14</v>
      </c>
      <c r="FL106" s="184">
        <v>0</v>
      </c>
      <c r="FM106" s="184" t="s">
        <v>21</v>
      </c>
      <c r="FN106" s="184">
        <v>2</v>
      </c>
      <c r="FO106" s="184">
        <v>0</v>
      </c>
      <c r="FP106" s="181">
        <v>0</v>
      </c>
      <c r="FQ106" s="182">
        <v>43509</v>
      </c>
      <c r="FR106" s="183" t="s">
        <v>388</v>
      </c>
      <c r="FS106" s="177" t="s">
        <v>14</v>
      </c>
      <c r="FT106" s="177">
        <v>0</v>
      </c>
      <c r="FU106" s="177" t="s">
        <v>21</v>
      </c>
      <c r="FV106" s="177">
        <v>2</v>
      </c>
      <c r="FW106" s="177">
        <v>0</v>
      </c>
      <c r="FX106" s="177">
        <v>0</v>
      </c>
      <c r="FY106" s="174">
        <v>43509</v>
      </c>
      <c r="FZ106" s="184" t="s">
        <v>3883</v>
      </c>
      <c r="GA106" s="184">
        <v>0</v>
      </c>
      <c r="GB106" s="184" t="s">
        <v>3571</v>
      </c>
      <c r="GC106" s="184" t="s">
        <v>21</v>
      </c>
      <c r="GD106" s="184">
        <v>2</v>
      </c>
      <c r="GE106" s="184" t="s">
        <v>14</v>
      </c>
      <c r="GF106" s="184" t="s">
        <v>14</v>
      </c>
      <c r="GG106" s="185">
        <v>44350</v>
      </c>
      <c r="GH106" s="183" t="s">
        <v>3888</v>
      </c>
      <c r="GI106" s="177">
        <v>3</v>
      </c>
      <c r="GJ106" s="177" t="s">
        <v>3571</v>
      </c>
      <c r="GK106" s="177" t="s">
        <v>21</v>
      </c>
      <c r="GL106" s="177">
        <v>2</v>
      </c>
      <c r="GM106" s="177" t="s">
        <v>14</v>
      </c>
      <c r="GN106" s="177" t="s">
        <v>14</v>
      </c>
      <c r="GO106" s="174">
        <v>44350</v>
      </c>
      <c r="GP106" s="184" t="s">
        <v>3884</v>
      </c>
      <c r="GQ106" s="184">
        <v>1</v>
      </c>
      <c r="GR106" s="184" t="s">
        <v>3571</v>
      </c>
      <c r="GS106" s="184" t="s">
        <v>21</v>
      </c>
      <c r="GT106" s="184">
        <v>2</v>
      </c>
      <c r="GU106" s="184" t="s">
        <v>14</v>
      </c>
      <c r="GV106" s="184" t="s">
        <v>14</v>
      </c>
      <c r="GW106" s="185">
        <v>44350</v>
      </c>
      <c r="GX106" s="183" t="s">
        <v>3889</v>
      </c>
      <c r="GY106" s="177">
        <v>0</v>
      </c>
      <c r="GZ106" s="177" t="s">
        <v>3571</v>
      </c>
      <c r="HA106" s="177" t="s">
        <v>21</v>
      </c>
      <c r="HB106" s="177">
        <v>2</v>
      </c>
      <c r="HC106" s="177" t="s">
        <v>14</v>
      </c>
      <c r="HD106" s="177" t="s">
        <v>14</v>
      </c>
      <c r="HE106" s="174">
        <v>44350</v>
      </c>
      <c r="HF106" s="184" t="s">
        <v>3832</v>
      </c>
      <c r="HG106" s="184">
        <v>0</v>
      </c>
      <c r="HH106" s="184" t="s">
        <v>3571</v>
      </c>
      <c r="HI106" s="184" t="s">
        <v>21</v>
      </c>
      <c r="HJ106" s="184">
        <v>2</v>
      </c>
      <c r="HK106" s="184" t="s">
        <v>14</v>
      </c>
      <c r="HL106" s="184" t="s">
        <v>14</v>
      </c>
      <c r="HM106" s="185">
        <v>44349</v>
      </c>
      <c r="HN106" s="183" t="s">
        <v>3833</v>
      </c>
      <c r="HO106" s="177">
        <v>2</v>
      </c>
      <c r="HP106" s="177" t="s">
        <v>3571</v>
      </c>
      <c r="HQ106" s="177" t="s">
        <v>21</v>
      </c>
      <c r="HR106" s="177">
        <v>2</v>
      </c>
      <c r="HS106" s="177" t="s">
        <v>14</v>
      </c>
      <c r="HT106" s="177" t="s">
        <v>14</v>
      </c>
      <c r="HU106" s="174">
        <v>44349</v>
      </c>
      <c r="HV106" s="184" t="s">
        <v>3885</v>
      </c>
      <c r="HW106" s="184">
        <v>3</v>
      </c>
      <c r="HX106" s="184" t="s">
        <v>3571</v>
      </c>
      <c r="HY106" s="184" t="s">
        <v>21</v>
      </c>
      <c r="HZ106" s="184">
        <v>2</v>
      </c>
      <c r="IA106" s="184" t="s">
        <v>14</v>
      </c>
      <c r="IB106" s="184" t="s">
        <v>14</v>
      </c>
      <c r="IC106" s="185">
        <v>44350</v>
      </c>
      <c r="ID106" s="183" t="s">
        <v>3887</v>
      </c>
      <c r="IE106" s="177">
        <v>0</v>
      </c>
      <c r="IF106" s="177" t="s">
        <v>3571</v>
      </c>
      <c r="IG106" s="177" t="s">
        <v>21</v>
      </c>
      <c r="IH106" s="177">
        <v>2</v>
      </c>
      <c r="II106" s="177" t="s">
        <v>14</v>
      </c>
      <c r="IJ106" s="177" t="s">
        <v>14</v>
      </c>
      <c r="IK106" s="174">
        <v>44350</v>
      </c>
      <c r="IL106" s="184" t="s">
        <v>3886</v>
      </c>
      <c r="IM106" s="184">
        <v>1</v>
      </c>
      <c r="IN106" s="184" t="s">
        <v>3571</v>
      </c>
      <c r="IO106" s="184" t="s">
        <v>21</v>
      </c>
      <c r="IP106" s="184">
        <v>2</v>
      </c>
      <c r="IQ106" s="184" t="s">
        <v>14</v>
      </c>
      <c r="IR106" s="184" t="s">
        <v>14</v>
      </c>
      <c r="IS106" s="185">
        <v>44350</v>
      </c>
    </row>
    <row r="107" spans="1:253" s="179" customFormat="1" ht="12.75" customHeight="1" x14ac:dyDescent="0.25">
      <c r="A107" s="179" t="s">
        <v>165</v>
      </c>
      <c r="B107" s="179" t="s">
        <v>7458</v>
      </c>
      <c r="C107" s="179" t="s">
        <v>166</v>
      </c>
      <c r="D107" s="179" t="s">
        <v>167</v>
      </c>
      <c r="E107" s="179" t="s">
        <v>7149</v>
      </c>
      <c r="F107" s="179" t="s">
        <v>3315</v>
      </c>
      <c r="G107" s="172">
        <v>12300000</v>
      </c>
      <c r="H107" s="173" t="s">
        <v>3312</v>
      </c>
      <c r="I107" s="173" t="s">
        <v>21</v>
      </c>
      <c r="J107" s="173">
        <v>2</v>
      </c>
      <c r="K107" s="173" t="s">
        <v>3314</v>
      </c>
      <c r="L107" s="173" t="s">
        <v>3313</v>
      </c>
      <c r="M107" s="174">
        <v>44279</v>
      </c>
      <c r="N107" s="183" t="s">
        <v>1380</v>
      </c>
      <c r="O107" s="175">
        <v>627340</v>
      </c>
      <c r="P107" s="175" t="s">
        <v>1377</v>
      </c>
      <c r="Q107" s="175" t="s">
        <v>41</v>
      </c>
      <c r="R107" s="175">
        <v>1</v>
      </c>
      <c r="S107" s="175" t="s">
        <v>1379</v>
      </c>
      <c r="T107" s="175" t="s">
        <v>1378</v>
      </c>
      <c r="U107" s="176">
        <v>43759</v>
      </c>
      <c r="V107" s="183" t="s">
        <v>3317</v>
      </c>
      <c r="W107" s="173">
        <v>12300000</v>
      </c>
      <c r="X107" s="173" t="s">
        <v>3312</v>
      </c>
      <c r="Y107" s="173" t="s">
        <v>21</v>
      </c>
      <c r="Z107" s="173">
        <v>2</v>
      </c>
      <c r="AA107" s="173" t="s">
        <v>3316</v>
      </c>
      <c r="AB107" s="173" t="s">
        <v>3313</v>
      </c>
      <c r="AC107" s="174">
        <v>44279</v>
      </c>
      <c r="AD107" s="183" t="s">
        <v>3319</v>
      </c>
      <c r="AE107" s="181">
        <v>12300000</v>
      </c>
      <c r="AF107" s="181" t="s">
        <v>3312</v>
      </c>
      <c r="AG107" s="181" t="s">
        <v>21</v>
      </c>
      <c r="AH107" s="181">
        <v>2</v>
      </c>
      <c r="AI107" s="181" t="s">
        <v>3318</v>
      </c>
      <c r="AJ107" s="181" t="s">
        <v>3313</v>
      </c>
      <c r="AK107" s="182">
        <v>44279</v>
      </c>
      <c r="AL107" s="183" t="s">
        <v>3323</v>
      </c>
      <c r="AM107" s="173">
        <v>4277000</v>
      </c>
      <c r="AN107" s="173" t="s">
        <v>3320</v>
      </c>
      <c r="AO107" s="173" t="s">
        <v>59</v>
      </c>
      <c r="AP107" s="173">
        <v>3</v>
      </c>
      <c r="AQ107" s="173" t="s">
        <v>3322</v>
      </c>
      <c r="AR107" s="173" t="s">
        <v>3321</v>
      </c>
      <c r="AS107" s="174">
        <v>44279</v>
      </c>
      <c r="AT107" s="184" t="s">
        <v>1179</v>
      </c>
      <c r="AU107" s="181" t="s">
        <v>14</v>
      </c>
      <c r="AV107" s="181" t="s">
        <v>1176</v>
      </c>
      <c r="AW107" s="181" t="s">
        <v>14</v>
      </c>
      <c r="AX107" s="181" t="s">
        <v>14</v>
      </c>
      <c r="AY107" s="181" t="s">
        <v>1178</v>
      </c>
      <c r="AZ107" s="181" t="s">
        <v>1177</v>
      </c>
      <c r="BA107" s="182">
        <v>43612</v>
      </c>
      <c r="BB107" s="183" t="s">
        <v>1376</v>
      </c>
      <c r="BC107" s="173" t="s">
        <v>14</v>
      </c>
      <c r="BD107" s="173" t="s">
        <v>14</v>
      </c>
      <c r="BE107" s="173" t="s">
        <v>14</v>
      </c>
      <c r="BF107" s="173" t="s">
        <v>14</v>
      </c>
      <c r="BG107" s="173" t="s">
        <v>14</v>
      </c>
      <c r="BH107" s="173" t="s">
        <v>14</v>
      </c>
      <c r="BI107" s="174">
        <v>43759</v>
      </c>
      <c r="BJ107" s="184" t="s">
        <v>3326</v>
      </c>
      <c r="BK107" s="184">
        <v>1491</v>
      </c>
      <c r="BL107" s="184" t="s">
        <v>3324</v>
      </c>
      <c r="BM107" s="184" t="s">
        <v>59</v>
      </c>
      <c r="BN107" s="184">
        <v>3</v>
      </c>
      <c r="BO107" s="184" t="s">
        <v>3325</v>
      </c>
      <c r="BP107" s="181" t="s">
        <v>712</v>
      </c>
      <c r="BQ107" s="185">
        <v>44279</v>
      </c>
      <c r="BR107" s="183" t="s">
        <v>168</v>
      </c>
      <c r="BS107" s="177" t="s">
        <v>14</v>
      </c>
      <c r="BT107" s="177">
        <v>0</v>
      </c>
      <c r="BU107" s="177" t="s">
        <v>14</v>
      </c>
      <c r="BV107" s="177" t="s">
        <v>14</v>
      </c>
      <c r="BW107" s="177">
        <v>0</v>
      </c>
      <c r="BX107" s="177">
        <v>0</v>
      </c>
      <c r="BY107" s="174">
        <v>43496</v>
      </c>
      <c r="BZ107" s="184" t="s">
        <v>169</v>
      </c>
      <c r="CA107" s="184" t="s">
        <v>14</v>
      </c>
      <c r="CB107" s="184">
        <v>0</v>
      </c>
      <c r="CC107" s="184" t="s">
        <v>14</v>
      </c>
      <c r="CD107" s="184" t="s">
        <v>14</v>
      </c>
      <c r="CE107" s="184">
        <v>0</v>
      </c>
      <c r="CF107" s="184">
        <v>0</v>
      </c>
      <c r="CG107" s="185">
        <v>43496</v>
      </c>
      <c r="CH107" s="183" t="s">
        <v>7901</v>
      </c>
      <c r="CI107" s="184" t="e">
        <v>#N/A</v>
      </c>
      <c r="CJ107" s="184" t="e">
        <v>#N/A</v>
      </c>
      <c r="CK107" s="184" t="e">
        <v>#N/A</v>
      </c>
      <c r="CL107" s="184" t="e">
        <v>#N/A</v>
      </c>
      <c r="CM107" s="184" t="e">
        <v>#N/A</v>
      </c>
      <c r="CN107" s="184" t="e">
        <v>#N/A</v>
      </c>
      <c r="CO107" s="186" t="e">
        <v>#N/A</v>
      </c>
      <c r="CP107" s="184" t="s">
        <v>1375</v>
      </c>
      <c r="CQ107" s="177" t="s">
        <v>14</v>
      </c>
      <c r="CR107" s="177" t="s">
        <v>14</v>
      </c>
      <c r="CS107" s="177" t="s">
        <v>14</v>
      </c>
      <c r="CT107" s="177" t="s">
        <v>14</v>
      </c>
      <c r="CU107" s="177" t="s">
        <v>14</v>
      </c>
      <c r="CV107" s="177" t="s">
        <v>14</v>
      </c>
      <c r="CW107" s="174">
        <v>43759</v>
      </c>
      <c r="CX107" s="184" t="s">
        <v>3327</v>
      </c>
      <c r="CY107" s="181">
        <v>5900000</v>
      </c>
      <c r="CZ107" s="181" t="s">
        <v>3312</v>
      </c>
      <c r="DA107" s="181" t="s">
        <v>21</v>
      </c>
      <c r="DB107" s="181">
        <v>2</v>
      </c>
      <c r="DC107" s="181" t="s">
        <v>3328</v>
      </c>
      <c r="DD107" s="181" t="s">
        <v>3313</v>
      </c>
      <c r="DE107" s="187">
        <v>44279</v>
      </c>
      <c r="DF107" s="183" t="s">
        <v>3329</v>
      </c>
      <c r="DG107" s="173">
        <v>0</v>
      </c>
      <c r="DH107" s="177" t="s">
        <v>3312</v>
      </c>
      <c r="DI107" s="177" t="s">
        <v>21</v>
      </c>
      <c r="DJ107" s="177">
        <v>2</v>
      </c>
      <c r="DK107" s="177" t="s">
        <v>3328</v>
      </c>
      <c r="DL107" s="177" t="s">
        <v>3313</v>
      </c>
      <c r="DM107" s="174">
        <v>44279</v>
      </c>
      <c r="DN107" s="184" t="s">
        <v>3330</v>
      </c>
      <c r="DO107" s="181">
        <v>6400000</v>
      </c>
      <c r="DP107" s="184" t="s">
        <v>3312</v>
      </c>
      <c r="DQ107" s="184" t="s">
        <v>21</v>
      </c>
      <c r="DR107" s="184">
        <v>2</v>
      </c>
      <c r="DS107" s="184" t="s">
        <v>3328</v>
      </c>
      <c r="DT107" s="184" t="s">
        <v>3313</v>
      </c>
      <c r="DU107" s="185">
        <v>44279</v>
      </c>
      <c r="DV107" s="183" t="s">
        <v>3331</v>
      </c>
      <c r="DW107" s="173">
        <v>0</v>
      </c>
      <c r="DX107" s="177" t="s">
        <v>3312</v>
      </c>
      <c r="DY107" s="177" t="s">
        <v>21</v>
      </c>
      <c r="DZ107" s="177">
        <v>2</v>
      </c>
      <c r="EA107" s="177" t="s">
        <v>3328</v>
      </c>
      <c r="EB107" s="177" t="s">
        <v>3313</v>
      </c>
      <c r="EC107" s="174">
        <v>44279</v>
      </c>
      <c r="ED107" s="184" t="s">
        <v>3332</v>
      </c>
      <c r="EE107" s="181">
        <v>5782000</v>
      </c>
      <c r="EF107" s="184" t="s">
        <v>3312</v>
      </c>
      <c r="EG107" s="184" t="s">
        <v>21</v>
      </c>
      <c r="EH107" s="184">
        <v>2</v>
      </c>
      <c r="EI107" s="184" t="s">
        <v>3328</v>
      </c>
      <c r="EJ107" s="184" t="s">
        <v>3313</v>
      </c>
      <c r="EK107" s="185">
        <v>44279</v>
      </c>
      <c r="EL107" s="183" t="s">
        <v>3333</v>
      </c>
      <c r="EM107" s="173">
        <v>118000</v>
      </c>
      <c r="EN107" s="177" t="s">
        <v>3312</v>
      </c>
      <c r="EO107" s="177" t="s">
        <v>21</v>
      </c>
      <c r="EP107" s="177">
        <v>2</v>
      </c>
      <c r="EQ107" s="177" t="s">
        <v>3328</v>
      </c>
      <c r="ER107" s="177" t="s">
        <v>3313</v>
      </c>
      <c r="ES107" s="174">
        <v>44279</v>
      </c>
      <c r="ET107" s="184" t="s">
        <v>2388</v>
      </c>
      <c r="EU107" s="184">
        <v>1479</v>
      </c>
      <c r="EV107" s="184" t="s">
        <v>2385</v>
      </c>
      <c r="EW107" s="184" t="s">
        <v>21</v>
      </c>
      <c r="EX107" s="184">
        <v>2</v>
      </c>
      <c r="EY107" s="184" t="s">
        <v>2387</v>
      </c>
      <c r="EZ107" s="184" t="s">
        <v>2386</v>
      </c>
      <c r="FA107" s="185">
        <v>44164</v>
      </c>
      <c r="FB107" s="183" t="s">
        <v>170</v>
      </c>
      <c r="FC107" s="177">
        <v>5</v>
      </c>
      <c r="FD107" s="177">
        <v>0</v>
      </c>
      <c r="FE107" s="177" t="s">
        <v>41</v>
      </c>
      <c r="FF107" s="177">
        <v>1</v>
      </c>
      <c r="FG107" s="177">
        <v>0</v>
      </c>
      <c r="FH107" s="177">
        <v>0</v>
      </c>
      <c r="FI107" s="174">
        <v>43496</v>
      </c>
      <c r="FJ107" s="183" t="s">
        <v>171</v>
      </c>
      <c r="FK107" s="184" t="s">
        <v>14</v>
      </c>
      <c r="FL107" s="184">
        <v>0</v>
      </c>
      <c r="FM107" s="184" t="s">
        <v>14</v>
      </c>
      <c r="FN107" s="184" t="s">
        <v>14</v>
      </c>
      <c r="FO107" s="184">
        <v>0</v>
      </c>
      <c r="FP107" s="181">
        <v>0</v>
      </c>
      <c r="FQ107" s="182">
        <v>43496</v>
      </c>
      <c r="FR107" s="183" t="s">
        <v>172</v>
      </c>
      <c r="FS107" s="177" t="s">
        <v>14</v>
      </c>
      <c r="FT107" s="177">
        <v>0</v>
      </c>
      <c r="FU107" s="177" t="s">
        <v>14</v>
      </c>
      <c r="FV107" s="177" t="s">
        <v>14</v>
      </c>
      <c r="FW107" s="177">
        <v>0</v>
      </c>
      <c r="FX107" s="177">
        <v>0</v>
      </c>
      <c r="FY107" s="174">
        <v>43496</v>
      </c>
      <c r="FZ107" s="184" t="s">
        <v>3835</v>
      </c>
      <c r="GA107" s="184">
        <v>1</v>
      </c>
      <c r="GB107" s="184" t="s">
        <v>3571</v>
      </c>
      <c r="GC107" s="184" t="s">
        <v>21</v>
      </c>
      <c r="GD107" s="184">
        <v>2</v>
      </c>
      <c r="GE107" s="184" t="s">
        <v>14</v>
      </c>
      <c r="GF107" s="184" t="s">
        <v>14</v>
      </c>
      <c r="GG107" s="185">
        <v>44349</v>
      </c>
      <c r="GH107" s="183" t="s">
        <v>3841</v>
      </c>
      <c r="GI107" s="177">
        <v>3</v>
      </c>
      <c r="GJ107" s="177" t="s">
        <v>3571</v>
      </c>
      <c r="GK107" s="177" t="s">
        <v>21</v>
      </c>
      <c r="GL107" s="177">
        <v>2</v>
      </c>
      <c r="GM107" s="177" t="s">
        <v>14</v>
      </c>
      <c r="GN107" s="177" t="s">
        <v>14</v>
      </c>
      <c r="GO107" s="174">
        <v>44349</v>
      </c>
      <c r="GP107" s="184" t="s">
        <v>3836</v>
      </c>
      <c r="GQ107" s="184">
        <v>3</v>
      </c>
      <c r="GR107" s="184" t="s">
        <v>3571</v>
      </c>
      <c r="GS107" s="184" t="s">
        <v>21</v>
      </c>
      <c r="GT107" s="184">
        <v>2</v>
      </c>
      <c r="GU107" s="184" t="s">
        <v>14</v>
      </c>
      <c r="GV107" s="184" t="s">
        <v>14</v>
      </c>
      <c r="GW107" s="185">
        <v>44349</v>
      </c>
      <c r="GX107" s="183" t="s">
        <v>3842</v>
      </c>
      <c r="GY107" s="177">
        <v>2</v>
      </c>
      <c r="GZ107" s="177" t="s">
        <v>3571</v>
      </c>
      <c r="HA107" s="177" t="s">
        <v>21</v>
      </c>
      <c r="HB107" s="177">
        <v>2</v>
      </c>
      <c r="HC107" s="177" t="s">
        <v>14</v>
      </c>
      <c r="HD107" s="177" t="s">
        <v>14</v>
      </c>
      <c r="HE107" s="174">
        <v>44349</v>
      </c>
      <c r="HF107" s="184" t="s">
        <v>3834</v>
      </c>
      <c r="HG107" s="184">
        <v>2</v>
      </c>
      <c r="HH107" s="184" t="s">
        <v>3571</v>
      </c>
      <c r="HI107" s="184" t="s">
        <v>21</v>
      </c>
      <c r="HJ107" s="184">
        <v>2</v>
      </c>
      <c r="HK107" s="184" t="s">
        <v>14</v>
      </c>
      <c r="HL107" s="184" t="s">
        <v>14</v>
      </c>
      <c r="HM107" s="185">
        <v>44349</v>
      </c>
      <c r="HN107" s="183" t="s">
        <v>3840</v>
      </c>
      <c r="HO107" s="177">
        <v>3</v>
      </c>
      <c r="HP107" s="177" t="s">
        <v>3571</v>
      </c>
      <c r="HQ107" s="177" t="s">
        <v>21</v>
      </c>
      <c r="HR107" s="177">
        <v>2</v>
      </c>
      <c r="HS107" s="177" t="s">
        <v>14</v>
      </c>
      <c r="HT107" s="177" t="s">
        <v>14</v>
      </c>
      <c r="HU107" s="174">
        <v>44349</v>
      </c>
      <c r="HV107" s="184" t="s">
        <v>3837</v>
      </c>
      <c r="HW107" s="184">
        <v>3</v>
      </c>
      <c r="HX107" s="184" t="s">
        <v>3571</v>
      </c>
      <c r="HY107" s="184" t="s">
        <v>21</v>
      </c>
      <c r="HZ107" s="184">
        <v>2</v>
      </c>
      <c r="IA107" s="184" t="s">
        <v>14</v>
      </c>
      <c r="IB107" s="184" t="s">
        <v>14</v>
      </c>
      <c r="IC107" s="185">
        <v>44349</v>
      </c>
      <c r="ID107" s="183" t="s">
        <v>3839</v>
      </c>
      <c r="IE107" s="177">
        <v>2</v>
      </c>
      <c r="IF107" s="177" t="s">
        <v>3571</v>
      </c>
      <c r="IG107" s="177" t="s">
        <v>21</v>
      </c>
      <c r="IH107" s="177">
        <v>2</v>
      </c>
      <c r="II107" s="177" t="s">
        <v>14</v>
      </c>
      <c r="IJ107" s="177" t="s">
        <v>14</v>
      </c>
      <c r="IK107" s="174">
        <v>44349</v>
      </c>
      <c r="IL107" s="184" t="s">
        <v>3838</v>
      </c>
      <c r="IM107" s="184">
        <v>3</v>
      </c>
      <c r="IN107" s="184" t="s">
        <v>3571</v>
      </c>
      <c r="IO107" s="184" t="s">
        <v>21</v>
      </c>
      <c r="IP107" s="184">
        <v>2</v>
      </c>
      <c r="IQ107" s="184" t="s">
        <v>14</v>
      </c>
      <c r="IR107" s="184" t="s">
        <v>14</v>
      </c>
      <c r="IS107" s="185">
        <v>44349</v>
      </c>
    </row>
    <row r="108" spans="1:253" s="179" customFormat="1" ht="12.75" customHeight="1" x14ac:dyDescent="0.25">
      <c r="A108" s="179" t="s">
        <v>1096</v>
      </c>
      <c r="B108" s="179" t="s">
        <v>7471</v>
      </c>
      <c r="C108" s="179" t="s">
        <v>1097</v>
      </c>
      <c r="D108" s="179" t="s">
        <v>167</v>
      </c>
      <c r="E108" s="179" t="s">
        <v>7149</v>
      </c>
      <c r="F108" s="179" t="s">
        <v>3577</v>
      </c>
      <c r="G108" s="172">
        <v>12300000</v>
      </c>
      <c r="H108" s="173" t="s">
        <v>3575</v>
      </c>
      <c r="I108" s="173" t="s">
        <v>41</v>
      </c>
      <c r="J108" s="173">
        <v>1</v>
      </c>
      <c r="K108" s="173" t="s">
        <v>3576</v>
      </c>
      <c r="L108" s="173" t="s">
        <v>3313</v>
      </c>
      <c r="M108" s="174">
        <v>44340</v>
      </c>
      <c r="N108" s="183" t="s">
        <v>3581</v>
      </c>
      <c r="O108" s="175">
        <v>28836</v>
      </c>
      <c r="P108" s="175" t="s">
        <v>3578</v>
      </c>
      <c r="Q108" s="175" t="s">
        <v>21</v>
      </c>
      <c r="R108" s="175">
        <v>2</v>
      </c>
      <c r="S108" s="175" t="s">
        <v>3580</v>
      </c>
      <c r="T108" s="175" t="s">
        <v>3579</v>
      </c>
      <c r="U108" s="176">
        <v>44340</v>
      </c>
      <c r="V108" s="183" t="s">
        <v>3585</v>
      </c>
      <c r="W108" s="173">
        <v>1322000</v>
      </c>
      <c r="X108" s="173" t="s">
        <v>3582</v>
      </c>
      <c r="Y108" s="173" t="s">
        <v>59</v>
      </c>
      <c r="Z108" s="173">
        <v>3</v>
      </c>
      <c r="AA108" s="173" t="s">
        <v>3584</v>
      </c>
      <c r="AB108" s="173" t="s">
        <v>3583</v>
      </c>
      <c r="AC108" s="174">
        <v>44340</v>
      </c>
      <c r="AD108" s="183" t="s">
        <v>3589</v>
      </c>
      <c r="AE108" s="181">
        <v>25000</v>
      </c>
      <c r="AF108" s="181" t="s">
        <v>3586</v>
      </c>
      <c r="AG108" s="181" t="s">
        <v>41</v>
      </c>
      <c r="AH108" s="181">
        <v>1</v>
      </c>
      <c r="AI108" s="181" t="s">
        <v>3588</v>
      </c>
      <c r="AJ108" s="181" t="s">
        <v>3587</v>
      </c>
      <c r="AK108" s="182">
        <v>44340</v>
      </c>
      <c r="AL108" s="183" t="s">
        <v>3590</v>
      </c>
      <c r="AM108" s="173">
        <v>25000</v>
      </c>
      <c r="AN108" s="173" t="s">
        <v>3586</v>
      </c>
      <c r="AO108" s="173" t="s">
        <v>41</v>
      </c>
      <c r="AP108" s="173">
        <v>1</v>
      </c>
      <c r="AQ108" s="173" t="s">
        <v>3588</v>
      </c>
      <c r="AR108" s="173" t="s">
        <v>3587</v>
      </c>
      <c r="AS108" s="174">
        <v>44340</v>
      </c>
      <c r="AT108" s="184" t="s">
        <v>1102</v>
      </c>
      <c r="AU108" s="181" t="s">
        <v>14</v>
      </c>
      <c r="AV108" s="181" t="s">
        <v>14</v>
      </c>
      <c r="AW108" s="181" t="s">
        <v>14</v>
      </c>
      <c r="AX108" s="181" t="s">
        <v>14</v>
      </c>
      <c r="AY108" s="181" t="s">
        <v>358</v>
      </c>
      <c r="AZ108" s="181" t="s">
        <v>14</v>
      </c>
      <c r="BA108" s="182">
        <v>43584</v>
      </c>
      <c r="BB108" s="183" t="s">
        <v>1101</v>
      </c>
      <c r="BC108" s="173" t="s">
        <v>14</v>
      </c>
      <c r="BD108" s="173" t="s">
        <v>14</v>
      </c>
      <c r="BE108" s="173" t="s">
        <v>14</v>
      </c>
      <c r="BF108" s="173" t="s">
        <v>14</v>
      </c>
      <c r="BG108" s="173" t="s">
        <v>358</v>
      </c>
      <c r="BH108" s="173" t="s">
        <v>14</v>
      </c>
      <c r="BI108" s="174">
        <v>43584</v>
      </c>
      <c r="BJ108" s="184" t="s">
        <v>3594</v>
      </c>
      <c r="BK108" s="184">
        <v>91</v>
      </c>
      <c r="BL108" s="184" t="s">
        <v>3591</v>
      </c>
      <c r="BM108" s="184" t="s">
        <v>21</v>
      </c>
      <c r="BN108" s="184">
        <v>2</v>
      </c>
      <c r="BO108" s="184" t="s">
        <v>3593</v>
      </c>
      <c r="BP108" s="181" t="s">
        <v>3592</v>
      </c>
      <c r="BQ108" s="185">
        <v>44340</v>
      </c>
      <c r="BR108" s="183" t="s">
        <v>1098</v>
      </c>
      <c r="BS108" s="177">
        <v>0</v>
      </c>
      <c r="BT108" s="177" t="s">
        <v>14</v>
      </c>
      <c r="BU108" s="177" t="s">
        <v>41</v>
      </c>
      <c r="BV108" s="177">
        <v>1</v>
      </c>
      <c r="BW108" s="177" t="s">
        <v>14</v>
      </c>
      <c r="BX108" s="177" t="s">
        <v>14</v>
      </c>
      <c r="BY108" s="174">
        <v>43584</v>
      </c>
      <c r="BZ108" s="184" t="s">
        <v>1099</v>
      </c>
      <c r="CA108" s="184">
        <v>0</v>
      </c>
      <c r="CB108" s="184" t="s">
        <v>14</v>
      </c>
      <c r="CC108" s="184" t="s">
        <v>41</v>
      </c>
      <c r="CD108" s="184">
        <v>1</v>
      </c>
      <c r="CE108" s="184" t="s">
        <v>14</v>
      </c>
      <c r="CF108" s="184" t="s">
        <v>14</v>
      </c>
      <c r="CG108" s="185">
        <v>43584</v>
      </c>
      <c r="CH108" s="183" t="s">
        <v>7902</v>
      </c>
      <c r="CI108" s="184" t="e">
        <v>#N/A</v>
      </c>
      <c r="CJ108" s="184" t="e">
        <v>#N/A</v>
      </c>
      <c r="CK108" s="184" t="e">
        <v>#N/A</v>
      </c>
      <c r="CL108" s="184" t="e">
        <v>#N/A</v>
      </c>
      <c r="CM108" s="184" t="e">
        <v>#N/A</v>
      </c>
      <c r="CN108" s="184" t="e">
        <v>#N/A</v>
      </c>
      <c r="CO108" s="186" t="e">
        <v>#N/A</v>
      </c>
      <c r="CP108" s="184" t="s">
        <v>1100</v>
      </c>
      <c r="CQ108" s="177">
        <v>0</v>
      </c>
      <c r="CR108" s="177" t="s">
        <v>14</v>
      </c>
      <c r="CS108" s="177" t="s">
        <v>41</v>
      </c>
      <c r="CT108" s="177">
        <v>1</v>
      </c>
      <c r="CU108" s="177" t="s">
        <v>14</v>
      </c>
      <c r="CV108" s="177" t="s">
        <v>14</v>
      </c>
      <c r="CW108" s="174">
        <v>43584</v>
      </c>
      <c r="CX108" s="184" t="s">
        <v>3595</v>
      </c>
      <c r="CY108" s="181">
        <v>25000</v>
      </c>
      <c r="CZ108" s="181" t="s">
        <v>3586</v>
      </c>
      <c r="DA108" s="181" t="s">
        <v>21</v>
      </c>
      <c r="DB108" s="181">
        <v>2</v>
      </c>
      <c r="DC108" s="181" t="s">
        <v>3600</v>
      </c>
      <c r="DD108" s="181" t="s">
        <v>3587</v>
      </c>
      <c r="DE108" s="187">
        <v>44340</v>
      </c>
      <c r="DF108" s="183" t="s">
        <v>3597</v>
      </c>
      <c r="DG108" s="173">
        <v>1296000</v>
      </c>
      <c r="DH108" s="177" t="s">
        <v>3586</v>
      </c>
      <c r="DI108" s="177" t="s">
        <v>21</v>
      </c>
      <c r="DJ108" s="177">
        <v>2</v>
      </c>
      <c r="DK108" s="177" t="s">
        <v>3596</v>
      </c>
      <c r="DL108" s="177" t="s">
        <v>3587</v>
      </c>
      <c r="DM108" s="174">
        <v>44340</v>
      </c>
      <c r="DN108" s="184" t="s">
        <v>3599</v>
      </c>
      <c r="DO108" s="181">
        <v>0</v>
      </c>
      <c r="DP108" s="184" t="s">
        <v>3586</v>
      </c>
      <c r="DQ108" s="184" t="s">
        <v>21</v>
      </c>
      <c r="DR108" s="184">
        <v>2</v>
      </c>
      <c r="DS108" s="184" t="s">
        <v>3598</v>
      </c>
      <c r="DT108" s="184" t="s">
        <v>3587</v>
      </c>
      <c r="DU108" s="185">
        <v>44340</v>
      </c>
      <c r="DV108" s="183" t="s">
        <v>3601</v>
      </c>
      <c r="DW108" s="173">
        <v>0</v>
      </c>
      <c r="DX108" s="177" t="s">
        <v>3586</v>
      </c>
      <c r="DY108" s="177" t="s">
        <v>21</v>
      </c>
      <c r="DZ108" s="177">
        <v>2</v>
      </c>
      <c r="EA108" s="177" t="s">
        <v>3600</v>
      </c>
      <c r="EB108" s="177" t="s">
        <v>3587</v>
      </c>
      <c r="EC108" s="174">
        <v>44340</v>
      </c>
      <c r="ED108" s="184" t="s">
        <v>3602</v>
      </c>
      <c r="EE108" s="181">
        <v>25000</v>
      </c>
      <c r="EF108" s="184" t="s">
        <v>3586</v>
      </c>
      <c r="EG108" s="184" t="s">
        <v>21</v>
      </c>
      <c r="EH108" s="184">
        <v>2</v>
      </c>
      <c r="EI108" s="184" t="s">
        <v>3600</v>
      </c>
      <c r="EJ108" s="184" t="s">
        <v>3587</v>
      </c>
      <c r="EK108" s="185">
        <v>44340</v>
      </c>
      <c r="EL108" s="183" t="s">
        <v>3604</v>
      </c>
      <c r="EM108" s="173">
        <v>0</v>
      </c>
      <c r="EN108" s="177" t="s">
        <v>14</v>
      </c>
      <c r="EO108" s="177" t="s">
        <v>14</v>
      </c>
      <c r="EP108" s="177" t="s">
        <v>14</v>
      </c>
      <c r="EQ108" s="177" t="s">
        <v>3603</v>
      </c>
      <c r="ER108" s="177" t="s">
        <v>14</v>
      </c>
      <c r="ES108" s="174">
        <v>44340</v>
      </c>
      <c r="ET108" s="184" t="s">
        <v>3608</v>
      </c>
      <c r="EU108" s="184">
        <v>1631</v>
      </c>
      <c r="EV108" s="184" t="s">
        <v>3605</v>
      </c>
      <c r="EW108" s="184" t="s">
        <v>21</v>
      </c>
      <c r="EX108" s="184">
        <v>2</v>
      </c>
      <c r="EY108" s="184" t="s">
        <v>3607</v>
      </c>
      <c r="EZ108" s="184" t="s">
        <v>3606</v>
      </c>
      <c r="FA108" s="185">
        <v>44340</v>
      </c>
      <c r="FB108" s="183" t="s">
        <v>3610</v>
      </c>
      <c r="FC108" s="177">
        <v>1</v>
      </c>
      <c r="FD108" s="177" t="s">
        <v>14</v>
      </c>
      <c r="FE108" s="177" t="s">
        <v>21</v>
      </c>
      <c r="FF108" s="177">
        <v>2</v>
      </c>
      <c r="FG108" s="177" t="s">
        <v>3609</v>
      </c>
      <c r="FH108" s="177" t="s">
        <v>14</v>
      </c>
      <c r="FI108" s="174">
        <v>44340</v>
      </c>
      <c r="FJ108" s="183" t="s">
        <v>1103</v>
      </c>
      <c r="FK108" s="184" t="s">
        <v>14</v>
      </c>
      <c r="FL108" s="184" t="s">
        <v>14</v>
      </c>
      <c r="FM108" s="184" t="s">
        <v>14</v>
      </c>
      <c r="FN108" s="184" t="s">
        <v>14</v>
      </c>
      <c r="FO108" s="184" t="s">
        <v>358</v>
      </c>
      <c r="FP108" s="181" t="s">
        <v>14</v>
      </c>
      <c r="FQ108" s="182">
        <v>43584</v>
      </c>
      <c r="FR108" s="183" t="s">
        <v>1104</v>
      </c>
      <c r="FS108" s="177" t="s">
        <v>14</v>
      </c>
      <c r="FT108" s="177" t="s">
        <v>14</v>
      </c>
      <c r="FU108" s="177" t="s">
        <v>14</v>
      </c>
      <c r="FV108" s="177" t="s">
        <v>14</v>
      </c>
      <c r="FW108" s="177" t="s">
        <v>358</v>
      </c>
      <c r="FX108" s="177" t="s">
        <v>14</v>
      </c>
      <c r="FY108" s="174">
        <v>43584</v>
      </c>
      <c r="FZ108" s="184" t="s">
        <v>3891</v>
      </c>
      <c r="GA108" s="184">
        <v>1</v>
      </c>
      <c r="GB108" s="184" t="s">
        <v>3571</v>
      </c>
      <c r="GC108" s="184" t="s">
        <v>21</v>
      </c>
      <c r="GD108" s="184">
        <v>2</v>
      </c>
      <c r="GE108" s="184" t="s">
        <v>14</v>
      </c>
      <c r="GF108" s="184" t="s">
        <v>14</v>
      </c>
      <c r="GG108" s="185">
        <v>44350</v>
      </c>
      <c r="GH108" s="183" t="s">
        <v>3897</v>
      </c>
      <c r="GI108" s="177">
        <v>3</v>
      </c>
      <c r="GJ108" s="177" t="s">
        <v>3571</v>
      </c>
      <c r="GK108" s="177" t="s">
        <v>21</v>
      </c>
      <c r="GL108" s="177">
        <v>2</v>
      </c>
      <c r="GM108" s="177" t="s">
        <v>14</v>
      </c>
      <c r="GN108" s="177" t="s">
        <v>14</v>
      </c>
      <c r="GO108" s="174">
        <v>44350</v>
      </c>
      <c r="GP108" s="184" t="s">
        <v>3892</v>
      </c>
      <c r="GQ108" s="184">
        <v>3</v>
      </c>
      <c r="GR108" s="184" t="s">
        <v>3571</v>
      </c>
      <c r="GS108" s="184" t="s">
        <v>21</v>
      </c>
      <c r="GT108" s="184">
        <v>2</v>
      </c>
      <c r="GU108" s="184" t="s">
        <v>14</v>
      </c>
      <c r="GV108" s="184" t="s">
        <v>14</v>
      </c>
      <c r="GW108" s="185">
        <v>44350</v>
      </c>
      <c r="GX108" s="183" t="s">
        <v>3898</v>
      </c>
      <c r="GY108" s="177">
        <v>2</v>
      </c>
      <c r="GZ108" s="177" t="s">
        <v>3571</v>
      </c>
      <c r="HA108" s="177" t="s">
        <v>21</v>
      </c>
      <c r="HB108" s="177">
        <v>2</v>
      </c>
      <c r="HC108" s="177" t="s">
        <v>14</v>
      </c>
      <c r="HD108" s="177" t="s">
        <v>14</v>
      </c>
      <c r="HE108" s="174">
        <v>44350</v>
      </c>
      <c r="HF108" s="184" t="s">
        <v>3890</v>
      </c>
      <c r="HG108" s="184">
        <v>2</v>
      </c>
      <c r="HH108" s="184" t="s">
        <v>3571</v>
      </c>
      <c r="HI108" s="184" t="s">
        <v>21</v>
      </c>
      <c r="HJ108" s="184">
        <v>2</v>
      </c>
      <c r="HK108" s="184" t="s">
        <v>14</v>
      </c>
      <c r="HL108" s="184" t="s">
        <v>14</v>
      </c>
      <c r="HM108" s="185">
        <v>44350</v>
      </c>
      <c r="HN108" s="183" t="s">
        <v>3896</v>
      </c>
      <c r="HO108" s="177">
        <v>3</v>
      </c>
      <c r="HP108" s="177" t="s">
        <v>3571</v>
      </c>
      <c r="HQ108" s="177" t="s">
        <v>21</v>
      </c>
      <c r="HR108" s="177">
        <v>2</v>
      </c>
      <c r="HS108" s="177" t="s">
        <v>14</v>
      </c>
      <c r="HT108" s="177" t="s">
        <v>14</v>
      </c>
      <c r="HU108" s="174">
        <v>44350</v>
      </c>
      <c r="HV108" s="184" t="s">
        <v>3893</v>
      </c>
      <c r="HW108" s="184">
        <v>3</v>
      </c>
      <c r="HX108" s="184" t="s">
        <v>3571</v>
      </c>
      <c r="HY108" s="184" t="s">
        <v>21</v>
      </c>
      <c r="HZ108" s="184">
        <v>2</v>
      </c>
      <c r="IA108" s="184" t="s">
        <v>14</v>
      </c>
      <c r="IB108" s="184" t="s">
        <v>14</v>
      </c>
      <c r="IC108" s="185">
        <v>44350</v>
      </c>
      <c r="ID108" s="183" t="s">
        <v>3895</v>
      </c>
      <c r="IE108" s="177">
        <v>2</v>
      </c>
      <c r="IF108" s="177" t="s">
        <v>3571</v>
      </c>
      <c r="IG108" s="177" t="s">
        <v>21</v>
      </c>
      <c r="IH108" s="177">
        <v>2</v>
      </c>
      <c r="II108" s="177" t="s">
        <v>14</v>
      </c>
      <c r="IJ108" s="177" t="s">
        <v>14</v>
      </c>
      <c r="IK108" s="174">
        <v>44350</v>
      </c>
      <c r="IL108" s="184" t="s">
        <v>3894</v>
      </c>
      <c r="IM108" s="184">
        <v>3</v>
      </c>
      <c r="IN108" s="184" t="s">
        <v>3571</v>
      </c>
      <c r="IO108" s="184" t="s">
        <v>21</v>
      </c>
      <c r="IP108" s="184">
        <v>2</v>
      </c>
      <c r="IQ108" s="184" t="s">
        <v>14</v>
      </c>
      <c r="IR108" s="184" t="s">
        <v>14</v>
      </c>
      <c r="IS108" s="185">
        <v>44350</v>
      </c>
    </row>
    <row r="109" spans="1:253" s="179" customFormat="1" ht="12.75" customHeight="1" x14ac:dyDescent="0.25">
      <c r="A109" s="179" t="s">
        <v>524</v>
      </c>
      <c r="B109" s="179" t="s">
        <v>7458</v>
      </c>
      <c r="C109" s="179" t="s">
        <v>525</v>
      </c>
      <c r="D109" s="179" t="s">
        <v>526</v>
      </c>
      <c r="E109" s="179" t="s">
        <v>7152</v>
      </c>
      <c r="F109" s="179" t="s">
        <v>1299</v>
      </c>
      <c r="G109" s="172">
        <v>11685000</v>
      </c>
      <c r="H109" s="173" t="s">
        <v>1294</v>
      </c>
      <c r="I109" s="173" t="s">
        <v>21</v>
      </c>
      <c r="J109" s="173">
        <v>2</v>
      </c>
      <c r="K109" s="173" t="s">
        <v>1296</v>
      </c>
      <c r="L109" s="173" t="s">
        <v>1295</v>
      </c>
      <c r="M109" s="174">
        <v>43676</v>
      </c>
      <c r="N109" s="183" t="s">
        <v>1201</v>
      </c>
      <c r="O109" s="175">
        <v>644000</v>
      </c>
      <c r="P109" s="175" t="s">
        <v>1198</v>
      </c>
      <c r="Q109" s="175" t="s">
        <v>41</v>
      </c>
      <c r="R109" s="175">
        <v>1</v>
      </c>
      <c r="S109" s="175" t="s">
        <v>1200</v>
      </c>
      <c r="T109" s="175" t="s">
        <v>1199</v>
      </c>
      <c r="U109" s="176">
        <v>43644</v>
      </c>
      <c r="V109" s="183" t="s">
        <v>1298</v>
      </c>
      <c r="W109" s="173">
        <v>11685000</v>
      </c>
      <c r="X109" s="173" t="s">
        <v>1294</v>
      </c>
      <c r="Y109" s="173" t="s">
        <v>21</v>
      </c>
      <c r="Z109" s="173">
        <v>2</v>
      </c>
      <c r="AA109" s="173" t="s">
        <v>1296</v>
      </c>
      <c r="AB109" s="173" t="s">
        <v>1295</v>
      </c>
      <c r="AC109" s="174">
        <v>43676</v>
      </c>
      <c r="AD109" s="183" t="s">
        <v>1297</v>
      </c>
      <c r="AE109" s="181">
        <v>11685000</v>
      </c>
      <c r="AF109" s="181" t="s">
        <v>1294</v>
      </c>
      <c r="AG109" s="181" t="s">
        <v>21</v>
      </c>
      <c r="AH109" s="181">
        <v>2</v>
      </c>
      <c r="AI109" s="181" t="s">
        <v>1296</v>
      </c>
      <c r="AJ109" s="181" t="s">
        <v>1295</v>
      </c>
      <c r="AK109" s="182">
        <v>43676</v>
      </c>
      <c r="AL109" s="183" t="s">
        <v>3100</v>
      </c>
      <c r="AM109" s="173">
        <v>4437000</v>
      </c>
      <c r="AN109" s="173" t="s">
        <v>3097</v>
      </c>
      <c r="AO109" s="173" t="s">
        <v>21</v>
      </c>
      <c r="AP109" s="173">
        <v>2</v>
      </c>
      <c r="AQ109" s="173" t="s">
        <v>3099</v>
      </c>
      <c r="AR109" s="173" t="s">
        <v>3098</v>
      </c>
      <c r="AS109" s="174">
        <v>44249</v>
      </c>
      <c r="AT109" s="184" t="s">
        <v>533</v>
      </c>
      <c r="AU109" s="181" t="s">
        <v>14</v>
      </c>
      <c r="AV109" s="181">
        <v>0</v>
      </c>
      <c r="AW109" s="181" t="s">
        <v>21</v>
      </c>
      <c r="AX109" s="181">
        <v>2</v>
      </c>
      <c r="AY109" s="181">
        <v>0</v>
      </c>
      <c r="AZ109" s="181">
        <v>0</v>
      </c>
      <c r="BA109" s="182">
        <v>43510</v>
      </c>
      <c r="BB109" s="183" t="s">
        <v>1345</v>
      </c>
      <c r="BC109" s="173">
        <v>600000</v>
      </c>
      <c r="BD109" s="173" t="s">
        <v>1342</v>
      </c>
      <c r="BE109" s="173" t="s">
        <v>59</v>
      </c>
      <c r="BF109" s="173">
        <v>3</v>
      </c>
      <c r="BG109" s="173" t="s">
        <v>1344</v>
      </c>
      <c r="BH109" s="173" t="s">
        <v>1343</v>
      </c>
      <c r="BI109" s="174">
        <v>43700</v>
      </c>
      <c r="BJ109" s="184" t="s">
        <v>2392</v>
      </c>
      <c r="BK109" s="184">
        <v>1127</v>
      </c>
      <c r="BL109" s="184" t="s">
        <v>2389</v>
      </c>
      <c r="BM109" s="184" t="s">
        <v>21</v>
      </c>
      <c r="BN109" s="184">
        <v>2</v>
      </c>
      <c r="BO109" s="184" t="s">
        <v>2390</v>
      </c>
      <c r="BP109" s="181" t="s">
        <v>712</v>
      </c>
      <c r="BQ109" s="185">
        <v>44164</v>
      </c>
      <c r="BR109" s="183" t="s">
        <v>527</v>
      </c>
      <c r="BS109" s="177" t="s">
        <v>14</v>
      </c>
      <c r="BT109" s="177">
        <v>0</v>
      </c>
      <c r="BU109" s="177" t="s">
        <v>21</v>
      </c>
      <c r="BV109" s="177">
        <v>2</v>
      </c>
      <c r="BW109" s="177">
        <v>0</v>
      </c>
      <c r="BX109" s="177">
        <v>0</v>
      </c>
      <c r="BY109" s="174">
        <v>43510</v>
      </c>
      <c r="BZ109" s="184" t="s">
        <v>528</v>
      </c>
      <c r="CA109" s="184" t="s">
        <v>14</v>
      </c>
      <c r="CB109" s="184">
        <v>0</v>
      </c>
      <c r="CC109" s="184" t="s">
        <v>14</v>
      </c>
      <c r="CD109" s="184" t="s">
        <v>14</v>
      </c>
      <c r="CE109" s="184">
        <v>0</v>
      </c>
      <c r="CF109" s="184">
        <v>0</v>
      </c>
      <c r="CG109" s="185">
        <v>43510</v>
      </c>
      <c r="CH109" s="183" t="s">
        <v>7903</v>
      </c>
      <c r="CI109" s="184" t="e">
        <v>#N/A</v>
      </c>
      <c r="CJ109" s="184" t="e">
        <v>#N/A</v>
      </c>
      <c r="CK109" s="184" t="e">
        <v>#N/A</v>
      </c>
      <c r="CL109" s="184" t="e">
        <v>#N/A</v>
      </c>
      <c r="CM109" s="184" t="e">
        <v>#N/A</v>
      </c>
      <c r="CN109" s="184" t="e">
        <v>#N/A</v>
      </c>
      <c r="CO109" s="186" t="e">
        <v>#N/A</v>
      </c>
      <c r="CP109" s="184" t="s">
        <v>532</v>
      </c>
      <c r="CQ109" s="177">
        <v>14369</v>
      </c>
      <c r="CR109" s="177" t="s">
        <v>529</v>
      </c>
      <c r="CS109" s="177" t="s">
        <v>21</v>
      </c>
      <c r="CT109" s="177">
        <v>2</v>
      </c>
      <c r="CU109" s="177" t="s">
        <v>531</v>
      </c>
      <c r="CV109" s="177" t="s">
        <v>530</v>
      </c>
      <c r="CW109" s="174">
        <v>43510</v>
      </c>
      <c r="CX109" s="184" t="s">
        <v>3091</v>
      </c>
      <c r="CY109" s="181">
        <v>8300000</v>
      </c>
      <c r="CZ109" s="181" t="s">
        <v>3088</v>
      </c>
      <c r="DA109" s="181" t="s">
        <v>21</v>
      </c>
      <c r="DB109" s="181">
        <v>2</v>
      </c>
      <c r="DC109" s="181" t="s">
        <v>3090</v>
      </c>
      <c r="DD109" s="181" t="s">
        <v>3089</v>
      </c>
      <c r="DE109" s="187">
        <v>44249</v>
      </c>
      <c r="DF109" s="183" t="s">
        <v>3092</v>
      </c>
      <c r="DG109" s="173">
        <v>0</v>
      </c>
      <c r="DH109" s="177" t="s">
        <v>3088</v>
      </c>
      <c r="DI109" s="177" t="s">
        <v>21</v>
      </c>
      <c r="DJ109" s="177">
        <v>2</v>
      </c>
      <c r="DK109" s="177" t="s">
        <v>3090</v>
      </c>
      <c r="DL109" s="177" t="s">
        <v>3089</v>
      </c>
      <c r="DM109" s="174">
        <v>44249</v>
      </c>
      <c r="DN109" s="184" t="s">
        <v>3093</v>
      </c>
      <c r="DO109" s="181">
        <v>3400000</v>
      </c>
      <c r="DP109" s="184" t="s">
        <v>3088</v>
      </c>
      <c r="DQ109" s="184" t="s">
        <v>21</v>
      </c>
      <c r="DR109" s="184">
        <v>2</v>
      </c>
      <c r="DS109" s="184" t="s">
        <v>3090</v>
      </c>
      <c r="DT109" s="184" t="s">
        <v>3089</v>
      </c>
      <c r="DU109" s="185">
        <v>44249</v>
      </c>
      <c r="DV109" s="183" t="s">
        <v>3094</v>
      </c>
      <c r="DW109" s="173">
        <v>4471000</v>
      </c>
      <c r="DX109" s="177" t="s">
        <v>3088</v>
      </c>
      <c r="DY109" s="177" t="s">
        <v>21</v>
      </c>
      <c r="DZ109" s="177">
        <v>2</v>
      </c>
      <c r="EA109" s="177" t="s">
        <v>3090</v>
      </c>
      <c r="EB109" s="177" t="s">
        <v>3089</v>
      </c>
      <c r="EC109" s="174">
        <v>44249</v>
      </c>
      <c r="ED109" s="184" t="s">
        <v>3095</v>
      </c>
      <c r="EE109" s="181">
        <v>3829000</v>
      </c>
      <c r="EF109" s="184" t="s">
        <v>3088</v>
      </c>
      <c r="EG109" s="184" t="s">
        <v>21</v>
      </c>
      <c r="EH109" s="184">
        <v>2</v>
      </c>
      <c r="EI109" s="184" t="s">
        <v>3090</v>
      </c>
      <c r="EJ109" s="184" t="s">
        <v>3089</v>
      </c>
      <c r="EK109" s="185">
        <v>44249</v>
      </c>
      <c r="EL109" s="183" t="s">
        <v>3096</v>
      </c>
      <c r="EM109" s="173">
        <v>0</v>
      </c>
      <c r="EN109" s="177" t="s">
        <v>3088</v>
      </c>
      <c r="EO109" s="177" t="s">
        <v>21</v>
      </c>
      <c r="EP109" s="177">
        <v>2</v>
      </c>
      <c r="EQ109" s="177" t="s">
        <v>3090</v>
      </c>
      <c r="ER109" s="177" t="s">
        <v>3089</v>
      </c>
      <c r="ES109" s="174">
        <v>44249</v>
      </c>
      <c r="ET109" s="184" t="s">
        <v>2391</v>
      </c>
      <c r="EU109" s="184">
        <v>1127</v>
      </c>
      <c r="EV109" s="184" t="s">
        <v>2389</v>
      </c>
      <c r="EW109" s="184" t="s">
        <v>21</v>
      </c>
      <c r="EX109" s="184">
        <v>2</v>
      </c>
      <c r="EY109" s="184" t="s">
        <v>2390</v>
      </c>
      <c r="EZ109" s="184" t="s">
        <v>712</v>
      </c>
      <c r="FA109" s="185">
        <v>44164</v>
      </c>
      <c r="FB109" s="183" t="s">
        <v>1197</v>
      </c>
      <c r="FC109" s="177">
        <v>5</v>
      </c>
      <c r="FD109" s="177">
        <v>0</v>
      </c>
      <c r="FE109" s="177" t="s">
        <v>41</v>
      </c>
      <c r="FF109" s="177">
        <v>1</v>
      </c>
      <c r="FG109" s="177" t="s">
        <v>1196</v>
      </c>
      <c r="FH109" s="177">
        <v>0</v>
      </c>
      <c r="FI109" s="174">
        <v>43644</v>
      </c>
      <c r="FJ109" s="183" t="s">
        <v>534</v>
      </c>
      <c r="FK109" s="184" t="s">
        <v>14</v>
      </c>
      <c r="FL109" s="184">
        <v>0</v>
      </c>
      <c r="FM109" s="184" t="s">
        <v>21</v>
      </c>
      <c r="FN109" s="184">
        <v>2</v>
      </c>
      <c r="FO109" s="184">
        <v>0</v>
      </c>
      <c r="FP109" s="181">
        <v>0</v>
      </c>
      <c r="FQ109" s="182">
        <v>43510</v>
      </c>
      <c r="FR109" s="183" t="s">
        <v>537</v>
      </c>
      <c r="FS109" s="177">
        <v>1500000</v>
      </c>
      <c r="FT109" s="177" t="s">
        <v>535</v>
      </c>
      <c r="FU109" s="177" t="s">
        <v>21</v>
      </c>
      <c r="FV109" s="177">
        <v>2</v>
      </c>
      <c r="FW109" s="177">
        <v>0</v>
      </c>
      <c r="FX109" s="177" t="s">
        <v>536</v>
      </c>
      <c r="FY109" s="174">
        <v>43510</v>
      </c>
      <c r="FZ109" s="184" t="s">
        <v>3900</v>
      </c>
      <c r="GA109" s="184">
        <v>1</v>
      </c>
      <c r="GB109" s="184" t="s">
        <v>3571</v>
      </c>
      <c r="GC109" s="184" t="s">
        <v>21</v>
      </c>
      <c r="GD109" s="184">
        <v>2</v>
      </c>
      <c r="GE109" s="184" t="s">
        <v>14</v>
      </c>
      <c r="GF109" s="184" t="s">
        <v>14</v>
      </c>
      <c r="GG109" s="185">
        <v>44350</v>
      </c>
      <c r="GH109" s="183" t="s">
        <v>3906</v>
      </c>
      <c r="GI109" s="177">
        <v>3</v>
      </c>
      <c r="GJ109" s="177" t="s">
        <v>3571</v>
      </c>
      <c r="GK109" s="177" t="s">
        <v>21</v>
      </c>
      <c r="GL109" s="177">
        <v>2</v>
      </c>
      <c r="GM109" s="177" t="s">
        <v>14</v>
      </c>
      <c r="GN109" s="177" t="s">
        <v>14</v>
      </c>
      <c r="GO109" s="174">
        <v>44350</v>
      </c>
      <c r="GP109" s="184" t="s">
        <v>3901</v>
      </c>
      <c r="GQ109" s="184">
        <v>3</v>
      </c>
      <c r="GR109" s="184" t="s">
        <v>3571</v>
      </c>
      <c r="GS109" s="184" t="s">
        <v>21</v>
      </c>
      <c r="GT109" s="184">
        <v>2</v>
      </c>
      <c r="GU109" s="184" t="s">
        <v>14</v>
      </c>
      <c r="GV109" s="184" t="s">
        <v>14</v>
      </c>
      <c r="GW109" s="185">
        <v>44350</v>
      </c>
      <c r="GX109" s="183" t="s">
        <v>3907</v>
      </c>
      <c r="GY109" s="177">
        <v>3</v>
      </c>
      <c r="GZ109" s="177" t="s">
        <v>3571</v>
      </c>
      <c r="HA109" s="177" t="s">
        <v>21</v>
      </c>
      <c r="HB109" s="177">
        <v>2</v>
      </c>
      <c r="HC109" s="177" t="s">
        <v>14</v>
      </c>
      <c r="HD109" s="177" t="s">
        <v>14</v>
      </c>
      <c r="HE109" s="174">
        <v>44350</v>
      </c>
      <c r="HF109" s="184" t="s">
        <v>3899</v>
      </c>
      <c r="HG109" s="184">
        <v>0</v>
      </c>
      <c r="HH109" s="184" t="s">
        <v>3571</v>
      </c>
      <c r="HI109" s="184" t="s">
        <v>21</v>
      </c>
      <c r="HJ109" s="184">
        <v>2</v>
      </c>
      <c r="HK109" s="184" t="s">
        <v>14</v>
      </c>
      <c r="HL109" s="184" t="s">
        <v>14</v>
      </c>
      <c r="HM109" s="185">
        <v>44350</v>
      </c>
      <c r="HN109" s="183" t="s">
        <v>3905</v>
      </c>
      <c r="HO109" s="177">
        <v>2</v>
      </c>
      <c r="HP109" s="177" t="s">
        <v>3571</v>
      </c>
      <c r="HQ109" s="177" t="s">
        <v>21</v>
      </c>
      <c r="HR109" s="177">
        <v>2</v>
      </c>
      <c r="HS109" s="177" t="s">
        <v>14</v>
      </c>
      <c r="HT109" s="177" t="s">
        <v>14</v>
      </c>
      <c r="HU109" s="174">
        <v>44350</v>
      </c>
      <c r="HV109" s="184" t="s">
        <v>3902</v>
      </c>
      <c r="HW109" s="184">
        <v>3</v>
      </c>
      <c r="HX109" s="184" t="s">
        <v>3571</v>
      </c>
      <c r="HY109" s="184" t="s">
        <v>21</v>
      </c>
      <c r="HZ109" s="184">
        <v>2</v>
      </c>
      <c r="IA109" s="184" t="s">
        <v>14</v>
      </c>
      <c r="IB109" s="184" t="s">
        <v>14</v>
      </c>
      <c r="IC109" s="185">
        <v>44350</v>
      </c>
      <c r="ID109" s="183" t="s">
        <v>3904</v>
      </c>
      <c r="IE109" s="177">
        <v>3</v>
      </c>
      <c r="IF109" s="177" t="s">
        <v>3571</v>
      </c>
      <c r="IG109" s="177" t="s">
        <v>21</v>
      </c>
      <c r="IH109" s="177">
        <v>2</v>
      </c>
      <c r="II109" s="177" t="s">
        <v>14</v>
      </c>
      <c r="IJ109" s="177" t="s">
        <v>14</v>
      </c>
      <c r="IK109" s="174">
        <v>44350</v>
      </c>
      <c r="IL109" s="184" t="s">
        <v>3903</v>
      </c>
      <c r="IM109" s="184">
        <v>2</v>
      </c>
      <c r="IN109" s="184" t="s">
        <v>3571</v>
      </c>
      <c r="IO109" s="184" t="s">
        <v>21</v>
      </c>
      <c r="IP109" s="184">
        <v>2</v>
      </c>
      <c r="IQ109" s="184" t="s">
        <v>14</v>
      </c>
      <c r="IR109" s="184" t="s">
        <v>14</v>
      </c>
      <c r="IS109" s="185">
        <v>44350</v>
      </c>
    </row>
    <row r="110" spans="1:253" s="179" customFormat="1" ht="12.75" customHeight="1" x14ac:dyDescent="0.25">
      <c r="A110" s="179" t="s">
        <v>1742</v>
      </c>
      <c r="B110" s="179" t="s">
        <v>7588</v>
      </c>
      <c r="C110" s="179" t="s">
        <v>1743</v>
      </c>
      <c r="D110" s="179" t="s">
        <v>1744</v>
      </c>
      <c r="E110" s="179" t="s">
        <v>7163</v>
      </c>
      <c r="F110" s="179" t="s">
        <v>5181</v>
      </c>
      <c r="G110" s="172">
        <v>1100000</v>
      </c>
      <c r="H110" s="173" t="s">
        <v>5178</v>
      </c>
      <c r="I110" s="173" t="s">
        <v>41</v>
      </c>
      <c r="J110" s="173">
        <v>1</v>
      </c>
      <c r="K110" s="173" t="s">
        <v>5180</v>
      </c>
      <c r="L110" s="173" t="s">
        <v>5179</v>
      </c>
      <c r="M110" s="174">
        <v>44388</v>
      </c>
      <c r="N110" s="183" t="s">
        <v>5185</v>
      </c>
      <c r="O110" s="175">
        <v>17364</v>
      </c>
      <c r="P110" s="175" t="s">
        <v>5182</v>
      </c>
      <c r="Q110" s="175" t="s">
        <v>21</v>
      </c>
      <c r="R110" s="175">
        <v>2</v>
      </c>
      <c r="S110" s="175" t="s">
        <v>5184</v>
      </c>
      <c r="T110" s="175" t="s">
        <v>5183</v>
      </c>
      <c r="U110" s="176">
        <v>44388</v>
      </c>
      <c r="V110" s="183" t="s">
        <v>5187</v>
      </c>
      <c r="W110" s="173">
        <v>1100000</v>
      </c>
      <c r="X110" s="173" t="s">
        <v>5178</v>
      </c>
      <c r="Y110" s="173" t="s">
        <v>41</v>
      </c>
      <c r="Z110" s="173">
        <v>1</v>
      </c>
      <c r="AA110" s="173" t="s">
        <v>5186</v>
      </c>
      <c r="AB110" s="173" t="s">
        <v>5179</v>
      </c>
      <c r="AC110" s="174">
        <v>44388</v>
      </c>
      <c r="AD110" s="183" t="s">
        <v>5189</v>
      </c>
      <c r="AE110" s="181">
        <v>660000</v>
      </c>
      <c r="AF110" s="181" t="s">
        <v>5178</v>
      </c>
      <c r="AG110" s="181" t="s">
        <v>41</v>
      </c>
      <c r="AH110" s="181">
        <v>1</v>
      </c>
      <c r="AI110" s="181" t="s">
        <v>5188</v>
      </c>
      <c r="AJ110" s="181" t="s">
        <v>5179</v>
      </c>
      <c r="AK110" s="182">
        <v>44388</v>
      </c>
      <c r="AL110" s="183" t="s">
        <v>1747</v>
      </c>
      <c r="AM110" s="173">
        <v>0</v>
      </c>
      <c r="AN110" s="173" t="s">
        <v>14</v>
      </c>
      <c r="AO110" s="173" t="s">
        <v>14</v>
      </c>
      <c r="AP110" s="173" t="s">
        <v>14</v>
      </c>
      <c r="AQ110" s="173" t="s">
        <v>14</v>
      </c>
      <c r="AR110" s="173" t="s">
        <v>14</v>
      </c>
      <c r="AS110" s="174">
        <v>43874</v>
      </c>
      <c r="AT110" s="184" t="s">
        <v>1746</v>
      </c>
      <c r="AU110" s="181">
        <v>0</v>
      </c>
      <c r="AV110" s="181" t="s">
        <v>14</v>
      </c>
      <c r="AW110" s="181" t="s">
        <v>14</v>
      </c>
      <c r="AX110" s="181" t="s">
        <v>14</v>
      </c>
      <c r="AY110" s="181" t="s">
        <v>14</v>
      </c>
      <c r="AZ110" s="181" t="s">
        <v>14</v>
      </c>
      <c r="BA110" s="182">
        <v>43874</v>
      </c>
      <c r="BB110" s="183" t="s">
        <v>1745</v>
      </c>
      <c r="BC110" s="173">
        <v>0</v>
      </c>
      <c r="BD110" s="173" t="s">
        <v>14</v>
      </c>
      <c r="BE110" s="173" t="s">
        <v>14</v>
      </c>
      <c r="BF110" s="173" t="s">
        <v>14</v>
      </c>
      <c r="BG110" s="173" t="s">
        <v>14</v>
      </c>
      <c r="BH110" s="173" t="s">
        <v>14</v>
      </c>
      <c r="BI110" s="174">
        <v>43874</v>
      </c>
      <c r="BJ110" s="184" t="s">
        <v>5738</v>
      </c>
      <c r="BK110" s="184">
        <v>0</v>
      </c>
      <c r="BL110" s="184" t="s">
        <v>5736</v>
      </c>
      <c r="BM110" s="184" t="s">
        <v>21</v>
      </c>
      <c r="BN110" s="184">
        <v>2</v>
      </c>
      <c r="BO110" s="184" t="s">
        <v>5737</v>
      </c>
      <c r="BP110" s="181" t="s">
        <v>2112</v>
      </c>
      <c r="BQ110" s="185">
        <v>44451</v>
      </c>
      <c r="BR110" s="183" t="s">
        <v>7904</v>
      </c>
      <c r="BS110" s="177" t="e">
        <v>#N/A</v>
      </c>
      <c r="BT110" s="177" t="e">
        <v>#N/A</v>
      </c>
      <c r="BU110" s="177" t="e">
        <v>#N/A</v>
      </c>
      <c r="BV110" s="177" t="e">
        <v>#N/A</v>
      </c>
      <c r="BW110" s="177" t="e">
        <v>#N/A</v>
      </c>
      <c r="BX110" s="177" t="e">
        <v>#N/A</v>
      </c>
      <c r="BY110" s="174" t="e">
        <v>#N/A</v>
      </c>
      <c r="BZ110" s="184" t="s">
        <v>7905</v>
      </c>
      <c r="CA110" s="184" t="e">
        <v>#N/A</v>
      </c>
      <c r="CB110" s="184" t="e">
        <v>#N/A</v>
      </c>
      <c r="CC110" s="184" t="e">
        <v>#N/A</v>
      </c>
      <c r="CD110" s="184" t="e">
        <v>#N/A</v>
      </c>
      <c r="CE110" s="184" t="e">
        <v>#N/A</v>
      </c>
      <c r="CF110" s="184" t="e">
        <v>#N/A</v>
      </c>
      <c r="CG110" s="185" t="e">
        <v>#N/A</v>
      </c>
      <c r="CH110" s="183" t="s">
        <v>7906</v>
      </c>
      <c r="CI110" s="184" t="e">
        <v>#N/A</v>
      </c>
      <c r="CJ110" s="184" t="e">
        <v>#N/A</v>
      </c>
      <c r="CK110" s="184" t="e">
        <v>#N/A</v>
      </c>
      <c r="CL110" s="184" t="e">
        <v>#N/A</v>
      </c>
      <c r="CM110" s="184" t="e">
        <v>#N/A</v>
      </c>
      <c r="CN110" s="184" t="e">
        <v>#N/A</v>
      </c>
      <c r="CO110" s="186" t="e">
        <v>#N/A</v>
      </c>
      <c r="CP110" s="184" t="s">
        <v>7907</v>
      </c>
      <c r="CQ110" s="177" t="e">
        <v>#N/A</v>
      </c>
      <c r="CR110" s="177" t="e">
        <v>#N/A</v>
      </c>
      <c r="CS110" s="177" t="e">
        <v>#N/A</v>
      </c>
      <c r="CT110" s="177" t="e">
        <v>#N/A</v>
      </c>
      <c r="CU110" s="177" t="e">
        <v>#N/A</v>
      </c>
      <c r="CV110" s="177" t="e">
        <v>#N/A</v>
      </c>
      <c r="CW110" s="174" t="e">
        <v>#N/A</v>
      </c>
      <c r="CX110" s="184" t="s">
        <v>5190</v>
      </c>
      <c r="CY110" s="181">
        <v>190000</v>
      </c>
      <c r="CZ110" s="181" t="s">
        <v>5178</v>
      </c>
      <c r="DA110" s="181" t="s">
        <v>41</v>
      </c>
      <c r="DB110" s="181">
        <v>1</v>
      </c>
      <c r="DC110" s="181" t="s">
        <v>5195</v>
      </c>
      <c r="DD110" s="181" t="s">
        <v>5179</v>
      </c>
      <c r="DE110" s="187">
        <v>44388</v>
      </c>
      <c r="DF110" s="183" t="s">
        <v>5192</v>
      </c>
      <c r="DG110" s="173">
        <v>440000</v>
      </c>
      <c r="DH110" s="177" t="s">
        <v>5178</v>
      </c>
      <c r="DI110" s="177" t="s">
        <v>41</v>
      </c>
      <c r="DJ110" s="177">
        <v>1</v>
      </c>
      <c r="DK110" s="177" t="s">
        <v>5191</v>
      </c>
      <c r="DL110" s="177" t="s">
        <v>5179</v>
      </c>
      <c r="DM110" s="174">
        <v>44388</v>
      </c>
      <c r="DN110" s="184" t="s">
        <v>5194</v>
      </c>
      <c r="DO110" s="181">
        <v>470000</v>
      </c>
      <c r="DP110" s="184" t="s">
        <v>5178</v>
      </c>
      <c r="DQ110" s="184" t="s">
        <v>41</v>
      </c>
      <c r="DR110" s="184">
        <v>1</v>
      </c>
      <c r="DS110" s="184" t="s">
        <v>5193</v>
      </c>
      <c r="DT110" s="184" t="s">
        <v>5179</v>
      </c>
      <c r="DU110" s="185">
        <v>44388</v>
      </c>
      <c r="DV110" s="183" t="s">
        <v>5196</v>
      </c>
      <c r="DW110" s="173">
        <v>150000</v>
      </c>
      <c r="DX110" s="177" t="s">
        <v>5178</v>
      </c>
      <c r="DY110" s="177" t="s">
        <v>41</v>
      </c>
      <c r="DZ110" s="177">
        <v>1</v>
      </c>
      <c r="EA110" s="177" t="s">
        <v>5195</v>
      </c>
      <c r="EB110" s="177" t="s">
        <v>5179</v>
      </c>
      <c r="EC110" s="174">
        <v>44388</v>
      </c>
      <c r="ED110" s="184" t="s">
        <v>5198</v>
      </c>
      <c r="EE110" s="181">
        <v>40000</v>
      </c>
      <c r="EF110" s="184" t="s">
        <v>5178</v>
      </c>
      <c r="EG110" s="184" t="s">
        <v>41</v>
      </c>
      <c r="EH110" s="184">
        <v>1</v>
      </c>
      <c r="EI110" s="184" t="s">
        <v>5197</v>
      </c>
      <c r="EJ110" s="184" t="s">
        <v>5179</v>
      </c>
      <c r="EK110" s="185">
        <v>44388</v>
      </c>
      <c r="EL110" s="183" t="s">
        <v>5200</v>
      </c>
      <c r="EM110" s="173">
        <v>0</v>
      </c>
      <c r="EN110" s="177" t="s">
        <v>5178</v>
      </c>
      <c r="EO110" s="177" t="s">
        <v>41</v>
      </c>
      <c r="EP110" s="177">
        <v>1</v>
      </c>
      <c r="EQ110" s="177" t="s">
        <v>5199</v>
      </c>
      <c r="ER110" s="177" t="s">
        <v>5179</v>
      </c>
      <c r="ES110" s="174">
        <v>44388</v>
      </c>
      <c r="ET110" s="184" t="s">
        <v>5740</v>
      </c>
      <c r="EU110" s="184">
        <v>6</v>
      </c>
      <c r="EV110" s="184" t="s">
        <v>5736</v>
      </c>
      <c r="EW110" s="184" t="s">
        <v>21</v>
      </c>
      <c r="EX110" s="184">
        <v>2</v>
      </c>
      <c r="EY110" s="184" t="s">
        <v>5739</v>
      </c>
      <c r="EZ110" s="184" t="s">
        <v>2112</v>
      </c>
      <c r="FA110" s="185">
        <v>44451</v>
      </c>
      <c r="FB110" s="183" t="s">
        <v>5202</v>
      </c>
      <c r="FC110" s="177">
        <v>1</v>
      </c>
      <c r="FD110" s="177" t="s">
        <v>14</v>
      </c>
      <c r="FE110" s="177" t="s">
        <v>21</v>
      </c>
      <c r="FF110" s="177">
        <v>2</v>
      </c>
      <c r="FG110" s="177" t="s">
        <v>5201</v>
      </c>
      <c r="FH110" s="177" t="s">
        <v>14</v>
      </c>
      <c r="FI110" s="174">
        <v>44388</v>
      </c>
      <c r="FJ110" s="183" t="s">
        <v>7908</v>
      </c>
      <c r="FK110" s="184" t="e">
        <v>#N/A</v>
      </c>
      <c r="FL110" s="184" t="e">
        <v>#N/A</v>
      </c>
      <c r="FM110" s="184" t="e">
        <v>#N/A</v>
      </c>
      <c r="FN110" s="184" t="e">
        <v>#N/A</v>
      </c>
      <c r="FO110" s="184" t="e">
        <v>#N/A</v>
      </c>
      <c r="FP110" s="181" t="e">
        <v>#N/A</v>
      </c>
      <c r="FQ110" s="182" t="e">
        <v>#N/A</v>
      </c>
      <c r="FR110" s="183" t="s">
        <v>7909</v>
      </c>
      <c r="FS110" s="177" t="e">
        <v>#N/A</v>
      </c>
      <c r="FT110" s="177" t="e">
        <v>#N/A</v>
      </c>
      <c r="FU110" s="177" t="e">
        <v>#N/A</v>
      </c>
      <c r="FV110" s="177" t="e">
        <v>#N/A</v>
      </c>
      <c r="FW110" s="177" t="e">
        <v>#N/A</v>
      </c>
      <c r="FX110" s="177" t="e">
        <v>#N/A</v>
      </c>
      <c r="FY110" s="174" t="e">
        <v>#N/A</v>
      </c>
      <c r="FZ110" s="184" t="s">
        <v>4316</v>
      </c>
      <c r="GA110" s="184">
        <v>0</v>
      </c>
      <c r="GB110" s="184" t="s">
        <v>3571</v>
      </c>
      <c r="GC110" s="184" t="s">
        <v>21</v>
      </c>
      <c r="GD110" s="184">
        <v>2</v>
      </c>
      <c r="GE110" s="184" t="s">
        <v>14</v>
      </c>
      <c r="GF110" s="184" t="s">
        <v>14</v>
      </c>
      <c r="GG110" s="185">
        <v>44356</v>
      </c>
      <c r="GH110" s="183" t="s">
        <v>4322</v>
      </c>
      <c r="GI110" s="177">
        <v>0</v>
      </c>
      <c r="GJ110" s="177" t="s">
        <v>3571</v>
      </c>
      <c r="GK110" s="177" t="s">
        <v>21</v>
      </c>
      <c r="GL110" s="177">
        <v>2</v>
      </c>
      <c r="GM110" s="177" t="s">
        <v>14</v>
      </c>
      <c r="GN110" s="177" t="s">
        <v>14</v>
      </c>
      <c r="GO110" s="174">
        <v>44356</v>
      </c>
      <c r="GP110" s="184" t="s">
        <v>4317</v>
      </c>
      <c r="GQ110" s="184">
        <v>0</v>
      </c>
      <c r="GR110" s="184" t="s">
        <v>3571</v>
      </c>
      <c r="GS110" s="184" t="s">
        <v>21</v>
      </c>
      <c r="GT110" s="184">
        <v>2</v>
      </c>
      <c r="GU110" s="184" t="s">
        <v>14</v>
      </c>
      <c r="GV110" s="184" t="s">
        <v>14</v>
      </c>
      <c r="GW110" s="185">
        <v>44356</v>
      </c>
      <c r="GX110" s="183" t="s">
        <v>4323</v>
      </c>
      <c r="GY110" s="177">
        <v>0</v>
      </c>
      <c r="GZ110" s="177" t="s">
        <v>3571</v>
      </c>
      <c r="HA110" s="177" t="s">
        <v>21</v>
      </c>
      <c r="HB110" s="177">
        <v>2</v>
      </c>
      <c r="HC110" s="177" t="s">
        <v>14</v>
      </c>
      <c r="HD110" s="177" t="s">
        <v>14</v>
      </c>
      <c r="HE110" s="174">
        <v>44356</v>
      </c>
      <c r="HF110" s="184" t="s">
        <v>4315</v>
      </c>
      <c r="HG110" s="184">
        <v>0</v>
      </c>
      <c r="HH110" s="184" t="s">
        <v>3571</v>
      </c>
      <c r="HI110" s="184" t="s">
        <v>21</v>
      </c>
      <c r="HJ110" s="184">
        <v>2</v>
      </c>
      <c r="HK110" s="184" t="s">
        <v>14</v>
      </c>
      <c r="HL110" s="184" t="s">
        <v>14</v>
      </c>
      <c r="HM110" s="185">
        <v>44356</v>
      </c>
      <c r="HN110" s="183" t="s">
        <v>4321</v>
      </c>
      <c r="HO110" s="177">
        <v>2</v>
      </c>
      <c r="HP110" s="177" t="s">
        <v>3571</v>
      </c>
      <c r="HQ110" s="177" t="s">
        <v>21</v>
      </c>
      <c r="HR110" s="177">
        <v>2</v>
      </c>
      <c r="HS110" s="177" t="s">
        <v>14</v>
      </c>
      <c r="HT110" s="177" t="s">
        <v>14</v>
      </c>
      <c r="HU110" s="174">
        <v>44356</v>
      </c>
      <c r="HV110" s="184" t="s">
        <v>4318</v>
      </c>
      <c r="HW110" s="184">
        <v>0</v>
      </c>
      <c r="HX110" s="184" t="s">
        <v>3571</v>
      </c>
      <c r="HY110" s="184" t="s">
        <v>21</v>
      </c>
      <c r="HZ110" s="184">
        <v>2</v>
      </c>
      <c r="IA110" s="184" t="s">
        <v>14</v>
      </c>
      <c r="IB110" s="184" t="s">
        <v>14</v>
      </c>
      <c r="IC110" s="185">
        <v>44356</v>
      </c>
      <c r="ID110" s="183" t="s">
        <v>4320</v>
      </c>
      <c r="IE110" s="177">
        <v>0</v>
      </c>
      <c r="IF110" s="177" t="s">
        <v>3571</v>
      </c>
      <c r="IG110" s="177" t="s">
        <v>21</v>
      </c>
      <c r="IH110" s="177">
        <v>2</v>
      </c>
      <c r="II110" s="177" t="s">
        <v>14</v>
      </c>
      <c r="IJ110" s="177" t="s">
        <v>14</v>
      </c>
      <c r="IK110" s="174">
        <v>44356</v>
      </c>
      <c r="IL110" s="184" t="s">
        <v>4319</v>
      </c>
      <c r="IM110" s="184">
        <v>1</v>
      </c>
      <c r="IN110" s="184" t="s">
        <v>3571</v>
      </c>
      <c r="IO110" s="184" t="s">
        <v>21</v>
      </c>
      <c r="IP110" s="184">
        <v>2</v>
      </c>
      <c r="IQ110" s="184" t="s">
        <v>14</v>
      </c>
      <c r="IR110" s="184" t="s">
        <v>14</v>
      </c>
      <c r="IS110" s="185">
        <v>44356</v>
      </c>
    </row>
    <row r="111" spans="1:253" s="179" customFormat="1" ht="12.75" customHeight="1" x14ac:dyDescent="0.25">
      <c r="A111" s="179" t="s">
        <v>143</v>
      </c>
      <c r="B111" s="179" t="s">
        <v>7458</v>
      </c>
      <c r="C111" s="179" t="s">
        <v>144</v>
      </c>
      <c r="D111" s="179" t="s">
        <v>145</v>
      </c>
      <c r="E111" s="179" t="s">
        <v>7166</v>
      </c>
      <c r="F111" s="179" t="s">
        <v>3154</v>
      </c>
      <c r="G111" s="172">
        <v>17500000</v>
      </c>
      <c r="H111" s="173" t="s">
        <v>3151</v>
      </c>
      <c r="I111" s="173" t="s">
        <v>21</v>
      </c>
      <c r="J111" s="173">
        <v>2</v>
      </c>
      <c r="K111" s="173" t="s">
        <v>3153</v>
      </c>
      <c r="L111" s="173" t="s">
        <v>3152</v>
      </c>
      <c r="M111" s="174">
        <v>44254</v>
      </c>
      <c r="N111" s="183" t="s">
        <v>3157</v>
      </c>
      <c r="O111" s="175">
        <v>185180</v>
      </c>
      <c r="P111" s="175" t="s">
        <v>1901</v>
      </c>
      <c r="Q111" s="175" t="s">
        <v>41</v>
      </c>
      <c r="R111" s="175">
        <v>1</v>
      </c>
      <c r="S111" s="175" t="s">
        <v>3156</v>
      </c>
      <c r="T111" s="175" t="s">
        <v>3155</v>
      </c>
      <c r="U111" s="176">
        <v>44254</v>
      </c>
      <c r="V111" s="183" t="s">
        <v>3159</v>
      </c>
      <c r="W111" s="173">
        <v>17500000</v>
      </c>
      <c r="X111" s="173" t="s">
        <v>3151</v>
      </c>
      <c r="Y111" s="173" t="s">
        <v>21</v>
      </c>
      <c r="Z111" s="173">
        <v>2</v>
      </c>
      <c r="AA111" s="173" t="s">
        <v>3158</v>
      </c>
      <c r="AB111" s="173" t="s">
        <v>3152</v>
      </c>
      <c r="AC111" s="174">
        <v>44254</v>
      </c>
      <c r="AD111" s="183" t="s">
        <v>3161</v>
      </c>
      <c r="AE111" s="181">
        <v>17500000</v>
      </c>
      <c r="AF111" s="181" t="s">
        <v>3151</v>
      </c>
      <c r="AG111" s="181" t="s">
        <v>21</v>
      </c>
      <c r="AH111" s="181">
        <v>2</v>
      </c>
      <c r="AI111" s="181" t="s">
        <v>3160</v>
      </c>
      <c r="AJ111" s="181" t="s">
        <v>3152</v>
      </c>
      <c r="AK111" s="182">
        <v>44254</v>
      </c>
      <c r="AL111" s="183" t="s">
        <v>5112</v>
      </c>
      <c r="AM111" s="173">
        <v>15509000</v>
      </c>
      <c r="AN111" s="173" t="s">
        <v>5109</v>
      </c>
      <c r="AO111" s="173" t="s">
        <v>59</v>
      </c>
      <c r="AP111" s="173">
        <v>3</v>
      </c>
      <c r="AQ111" s="173" t="s">
        <v>5111</v>
      </c>
      <c r="AR111" s="173" t="s">
        <v>5110</v>
      </c>
      <c r="AS111" s="174">
        <v>44377</v>
      </c>
      <c r="AT111" s="184" t="s">
        <v>1391</v>
      </c>
      <c r="AU111" s="181" t="s">
        <v>14</v>
      </c>
      <c r="AV111" s="181" t="s">
        <v>1388</v>
      </c>
      <c r="AW111" s="181" t="s">
        <v>14</v>
      </c>
      <c r="AX111" s="181" t="s">
        <v>14</v>
      </c>
      <c r="AY111" s="181" t="s">
        <v>1390</v>
      </c>
      <c r="AZ111" s="181" t="s">
        <v>1389</v>
      </c>
      <c r="BA111" s="182">
        <v>43767</v>
      </c>
      <c r="BB111" s="183" t="s">
        <v>149</v>
      </c>
      <c r="BC111" s="173" t="s">
        <v>14</v>
      </c>
      <c r="BD111" s="173" t="s">
        <v>14</v>
      </c>
      <c r="BE111" s="173" t="s">
        <v>14</v>
      </c>
      <c r="BF111" s="173" t="s">
        <v>14</v>
      </c>
      <c r="BG111" s="173" t="s">
        <v>148</v>
      </c>
      <c r="BH111" s="173">
        <v>0</v>
      </c>
      <c r="BI111" s="174">
        <v>43495</v>
      </c>
      <c r="BJ111" s="184" t="s">
        <v>6045</v>
      </c>
      <c r="BK111" s="184">
        <v>2864</v>
      </c>
      <c r="BL111" s="184" t="s">
        <v>6040</v>
      </c>
      <c r="BM111" s="184" t="s">
        <v>59</v>
      </c>
      <c r="BN111" s="184">
        <v>3</v>
      </c>
      <c r="BO111" s="184" t="s">
        <v>6044</v>
      </c>
      <c r="BP111" s="181" t="s">
        <v>712</v>
      </c>
      <c r="BQ111" s="185">
        <v>44454</v>
      </c>
      <c r="BR111" s="183" t="s">
        <v>1386</v>
      </c>
      <c r="BS111" s="177" t="s">
        <v>14</v>
      </c>
      <c r="BT111" s="177" t="s">
        <v>14</v>
      </c>
      <c r="BU111" s="177" t="s">
        <v>14</v>
      </c>
      <c r="BV111" s="177" t="s">
        <v>14</v>
      </c>
      <c r="BW111" s="177" t="s">
        <v>14</v>
      </c>
      <c r="BX111" s="177" t="s">
        <v>14</v>
      </c>
      <c r="BY111" s="174">
        <v>43767</v>
      </c>
      <c r="BZ111" s="184" t="s">
        <v>1387</v>
      </c>
      <c r="CA111" s="184" t="s">
        <v>14</v>
      </c>
      <c r="CB111" s="184" t="s">
        <v>14</v>
      </c>
      <c r="CC111" s="184" t="s">
        <v>14</v>
      </c>
      <c r="CD111" s="184" t="s">
        <v>14</v>
      </c>
      <c r="CE111" s="184" t="s">
        <v>14</v>
      </c>
      <c r="CF111" s="184" t="s">
        <v>14</v>
      </c>
      <c r="CG111" s="185">
        <v>43767</v>
      </c>
      <c r="CH111" s="183" t="s">
        <v>7910</v>
      </c>
      <c r="CI111" s="184" t="e">
        <v>#N/A</v>
      </c>
      <c r="CJ111" s="184" t="e">
        <v>#N/A</v>
      </c>
      <c r="CK111" s="184" t="e">
        <v>#N/A</v>
      </c>
      <c r="CL111" s="184" t="e">
        <v>#N/A</v>
      </c>
      <c r="CM111" s="184" t="e">
        <v>#N/A</v>
      </c>
      <c r="CN111" s="184" t="e">
        <v>#N/A</v>
      </c>
      <c r="CO111" s="186" t="e">
        <v>#N/A</v>
      </c>
      <c r="CP111" s="184" t="s">
        <v>2095</v>
      </c>
      <c r="CQ111" s="177" t="s">
        <v>14</v>
      </c>
      <c r="CR111" s="177" t="s">
        <v>2092</v>
      </c>
      <c r="CS111" s="177" t="s">
        <v>14</v>
      </c>
      <c r="CT111" s="177" t="s">
        <v>14</v>
      </c>
      <c r="CU111" s="177" t="s">
        <v>2094</v>
      </c>
      <c r="CV111" s="177" t="s">
        <v>2093</v>
      </c>
      <c r="CW111" s="174">
        <v>44064</v>
      </c>
      <c r="CX111" s="184" t="s">
        <v>5116</v>
      </c>
      <c r="CY111" s="181">
        <v>13400000</v>
      </c>
      <c r="CZ111" s="181" t="s">
        <v>5113</v>
      </c>
      <c r="DA111" s="181" t="s">
        <v>41</v>
      </c>
      <c r="DB111" s="181">
        <v>1</v>
      </c>
      <c r="DC111" s="181" t="s">
        <v>5115</v>
      </c>
      <c r="DD111" s="181" t="s">
        <v>5114</v>
      </c>
      <c r="DE111" s="187">
        <v>44377</v>
      </c>
      <c r="DF111" s="183" t="s">
        <v>5117</v>
      </c>
      <c r="DG111" s="173">
        <v>0</v>
      </c>
      <c r="DH111" s="177" t="s">
        <v>5113</v>
      </c>
      <c r="DI111" s="177" t="s">
        <v>41</v>
      </c>
      <c r="DJ111" s="177">
        <v>1</v>
      </c>
      <c r="DK111" s="177" t="s">
        <v>5115</v>
      </c>
      <c r="DL111" s="177" t="s">
        <v>5114</v>
      </c>
      <c r="DM111" s="174">
        <v>44377</v>
      </c>
      <c r="DN111" s="184" t="s">
        <v>5118</v>
      </c>
      <c r="DO111" s="181">
        <v>4100000</v>
      </c>
      <c r="DP111" s="184" t="s">
        <v>5113</v>
      </c>
      <c r="DQ111" s="184" t="s">
        <v>41</v>
      </c>
      <c r="DR111" s="184">
        <v>1</v>
      </c>
      <c r="DS111" s="184" t="s">
        <v>5115</v>
      </c>
      <c r="DT111" s="184" t="s">
        <v>5114</v>
      </c>
      <c r="DU111" s="185">
        <v>44377</v>
      </c>
      <c r="DV111" s="183" t="s">
        <v>5119</v>
      </c>
      <c r="DW111" s="173">
        <v>30000</v>
      </c>
      <c r="DX111" s="177" t="s">
        <v>5113</v>
      </c>
      <c r="DY111" s="177" t="s">
        <v>41</v>
      </c>
      <c r="DZ111" s="177">
        <v>1</v>
      </c>
      <c r="EA111" s="177" t="s">
        <v>5115</v>
      </c>
      <c r="EB111" s="177" t="s">
        <v>5114</v>
      </c>
      <c r="EC111" s="174">
        <v>44377</v>
      </c>
      <c r="ED111" s="184" t="s">
        <v>5120</v>
      </c>
      <c r="EE111" s="181">
        <v>7380000</v>
      </c>
      <c r="EF111" s="184" t="s">
        <v>5113</v>
      </c>
      <c r="EG111" s="184" t="s">
        <v>41</v>
      </c>
      <c r="EH111" s="184">
        <v>1</v>
      </c>
      <c r="EI111" s="184" t="s">
        <v>5115</v>
      </c>
      <c r="EJ111" s="184" t="s">
        <v>5114</v>
      </c>
      <c r="EK111" s="185">
        <v>44377</v>
      </c>
      <c r="EL111" s="183" t="s">
        <v>5121</v>
      </c>
      <c r="EM111" s="173">
        <v>5990000</v>
      </c>
      <c r="EN111" s="177" t="s">
        <v>5113</v>
      </c>
      <c r="EO111" s="177" t="s">
        <v>41</v>
      </c>
      <c r="EP111" s="177">
        <v>1</v>
      </c>
      <c r="EQ111" s="177" t="s">
        <v>5115</v>
      </c>
      <c r="ER111" s="177" t="s">
        <v>5114</v>
      </c>
      <c r="ES111" s="174">
        <v>44377</v>
      </c>
      <c r="ET111" s="184" t="s">
        <v>6047</v>
      </c>
      <c r="EU111" s="184">
        <v>2864</v>
      </c>
      <c r="EV111" s="184" t="s">
        <v>6040</v>
      </c>
      <c r="EW111" s="184" t="s">
        <v>59</v>
      </c>
      <c r="EX111" s="184">
        <v>3</v>
      </c>
      <c r="EY111" s="184" t="s">
        <v>6046</v>
      </c>
      <c r="EZ111" s="184" t="s">
        <v>712</v>
      </c>
      <c r="FA111" s="185">
        <v>44454</v>
      </c>
      <c r="FB111" s="183" t="s">
        <v>147</v>
      </c>
      <c r="FC111" s="177">
        <v>5</v>
      </c>
      <c r="FD111" s="177">
        <v>0</v>
      </c>
      <c r="FE111" s="177" t="s">
        <v>41</v>
      </c>
      <c r="FF111" s="177">
        <v>1</v>
      </c>
      <c r="FG111" s="177" t="s">
        <v>146</v>
      </c>
      <c r="FH111" s="177">
        <v>0</v>
      </c>
      <c r="FI111" s="174">
        <v>43495</v>
      </c>
      <c r="FJ111" s="183" t="s">
        <v>151</v>
      </c>
      <c r="FK111" s="184" t="s">
        <v>14</v>
      </c>
      <c r="FL111" s="184">
        <v>0</v>
      </c>
      <c r="FM111" s="184" t="s">
        <v>14</v>
      </c>
      <c r="FN111" s="184" t="s">
        <v>14</v>
      </c>
      <c r="FO111" s="184" t="s">
        <v>150</v>
      </c>
      <c r="FP111" s="181">
        <v>0</v>
      </c>
      <c r="FQ111" s="182">
        <v>43495</v>
      </c>
      <c r="FR111" s="183" t="s">
        <v>155</v>
      </c>
      <c r="FS111" s="177">
        <v>1160000</v>
      </c>
      <c r="FT111" s="177" t="s">
        <v>152</v>
      </c>
      <c r="FU111" s="177" t="s">
        <v>21</v>
      </c>
      <c r="FV111" s="177">
        <v>2</v>
      </c>
      <c r="FW111" s="177" t="s">
        <v>154</v>
      </c>
      <c r="FX111" s="177" t="s">
        <v>153</v>
      </c>
      <c r="FY111" s="174">
        <v>43495</v>
      </c>
      <c r="FZ111" s="184" t="s">
        <v>3844</v>
      </c>
      <c r="GA111" s="184">
        <v>1</v>
      </c>
      <c r="GB111" s="184" t="s">
        <v>3571</v>
      </c>
      <c r="GC111" s="184" t="s">
        <v>21</v>
      </c>
      <c r="GD111" s="184">
        <v>2</v>
      </c>
      <c r="GE111" s="184" t="s">
        <v>14</v>
      </c>
      <c r="GF111" s="184" t="s">
        <v>14</v>
      </c>
      <c r="GG111" s="185">
        <v>44349</v>
      </c>
      <c r="GH111" s="183" t="s">
        <v>3850</v>
      </c>
      <c r="GI111" s="177">
        <v>3</v>
      </c>
      <c r="GJ111" s="177" t="s">
        <v>3571</v>
      </c>
      <c r="GK111" s="177" t="s">
        <v>21</v>
      </c>
      <c r="GL111" s="177">
        <v>2</v>
      </c>
      <c r="GM111" s="177" t="s">
        <v>14</v>
      </c>
      <c r="GN111" s="177" t="s">
        <v>14</v>
      </c>
      <c r="GO111" s="174">
        <v>44349</v>
      </c>
      <c r="GP111" s="184" t="s">
        <v>3845</v>
      </c>
      <c r="GQ111" s="184">
        <v>2</v>
      </c>
      <c r="GR111" s="184" t="s">
        <v>3571</v>
      </c>
      <c r="GS111" s="184" t="s">
        <v>21</v>
      </c>
      <c r="GT111" s="184">
        <v>2</v>
      </c>
      <c r="GU111" s="184" t="s">
        <v>14</v>
      </c>
      <c r="GV111" s="184" t="s">
        <v>14</v>
      </c>
      <c r="GW111" s="185">
        <v>44349</v>
      </c>
      <c r="GX111" s="183" t="s">
        <v>3851</v>
      </c>
      <c r="GY111" s="177">
        <v>3</v>
      </c>
      <c r="GZ111" s="177" t="s">
        <v>3571</v>
      </c>
      <c r="HA111" s="177" t="s">
        <v>21</v>
      </c>
      <c r="HB111" s="177">
        <v>2</v>
      </c>
      <c r="HC111" s="177" t="s">
        <v>14</v>
      </c>
      <c r="HD111" s="177" t="s">
        <v>14</v>
      </c>
      <c r="HE111" s="174">
        <v>44349</v>
      </c>
      <c r="HF111" s="184" t="s">
        <v>3843</v>
      </c>
      <c r="HG111" s="184">
        <v>2</v>
      </c>
      <c r="HH111" s="184" t="s">
        <v>3571</v>
      </c>
      <c r="HI111" s="184" t="s">
        <v>21</v>
      </c>
      <c r="HJ111" s="184">
        <v>2</v>
      </c>
      <c r="HK111" s="184" t="s">
        <v>14</v>
      </c>
      <c r="HL111" s="184" t="s">
        <v>14</v>
      </c>
      <c r="HM111" s="185">
        <v>44349</v>
      </c>
      <c r="HN111" s="183" t="s">
        <v>3849</v>
      </c>
      <c r="HO111" s="177">
        <v>3</v>
      </c>
      <c r="HP111" s="177" t="s">
        <v>3571</v>
      </c>
      <c r="HQ111" s="177" t="s">
        <v>21</v>
      </c>
      <c r="HR111" s="177">
        <v>2</v>
      </c>
      <c r="HS111" s="177" t="s">
        <v>14</v>
      </c>
      <c r="HT111" s="177" t="s">
        <v>14</v>
      </c>
      <c r="HU111" s="174">
        <v>44349</v>
      </c>
      <c r="HV111" s="184" t="s">
        <v>3846</v>
      </c>
      <c r="HW111" s="184">
        <v>3</v>
      </c>
      <c r="HX111" s="184" t="s">
        <v>3571</v>
      </c>
      <c r="HY111" s="184" t="s">
        <v>21</v>
      </c>
      <c r="HZ111" s="184">
        <v>2</v>
      </c>
      <c r="IA111" s="184" t="s">
        <v>14</v>
      </c>
      <c r="IB111" s="184" t="s">
        <v>14</v>
      </c>
      <c r="IC111" s="185">
        <v>44349</v>
      </c>
      <c r="ID111" s="183" t="s">
        <v>3848</v>
      </c>
      <c r="IE111" s="177">
        <v>2</v>
      </c>
      <c r="IF111" s="177" t="s">
        <v>3571</v>
      </c>
      <c r="IG111" s="177" t="s">
        <v>21</v>
      </c>
      <c r="IH111" s="177">
        <v>2</v>
      </c>
      <c r="II111" s="177" t="s">
        <v>14</v>
      </c>
      <c r="IJ111" s="177" t="s">
        <v>14</v>
      </c>
      <c r="IK111" s="174">
        <v>44349</v>
      </c>
      <c r="IL111" s="184" t="s">
        <v>3847</v>
      </c>
      <c r="IM111" s="184">
        <v>3</v>
      </c>
      <c r="IN111" s="184" t="s">
        <v>3571</v>
      </c>
      <c r="IO111" s="184" t="s">
        <v>21</v>
      </c>
      <c r="IP111" s="184">
        <v>2</v>
      </c>
      <c r="IQ111" s="184" t="s">
        <v>14</v>
      </c>
      <c r="IR111" s="184" t="s">
        <v>14</v>
      </c>
      <c r="IS111" s="185">
        <v>44349</v>
      </c>
    </row>
    <row r="112" spans="1:253" s="179" customFormat="1" ht="12.75" customHeight="1" x14ac:dyDescent="0.25">
      <c r="A112" s="179" t="s">
        <v>2530</v>
      </c>
      <c r="B112" s="179" t="s">
        <v>7478</v>
      </c>
      <c r="C112" s="179" t="s">
        <v>2531</v>
      </c>
      <c r="D112" s="179" t="s">
        <v>695</v>
      </c>
      <c r="E112" s="179" t="s">
        <v>7167</v>
      </c>
      <c r="F112" s="179" t="s">
        <v>3361</v>
      </c>
      <c r="G112" s="172">
        <v>16797000</v>
      </c>
      <c r="H112" s="173" t="s">
        <v>3358</v>
      </c>
      <c r="I112" s="173" t="s">
        <v>21</v>
      </c>
      <c r="J112" s="173">
        <v>2</v>
      </c>
      <c r="K112" s="173" t="s">
        <v>3360</v>
      </c>
      <c r="L112" s="173" t="s">
        <v>3359</v>
      </c>
      <c r="M112" s="174">
        <v>44281</v>
      </c>
      <c r="N112" s="183" t="s">
        <v>2545</v>
      </c>
      <c r="O112" s="175">
        <v>1259200</v>
      </c>
      <c r="P112" s="175" t="s">
        <v>2131</v>
      </c>
      <c r="Q112" s="175" t="s">
        <v>41</v>
      </c>
      <c r="R112" s="175">
        <v>1</v>
      </c>
      <c r="S112" s="175" t="s">
        <v>2544</v>
      </c>
      <c r="T112" s="175" t="s">
        <v>2543</v>
      </c>
      <c r="U112" s="176">
        <v>44187</v>
      </c>
      <c r="V112" s="183" t="s">
        <v>3362</v>
      </c>
      <c r="W112" s="173">
        <v>16797000</v>
      </c>
      <c r="X112" s="173" t="s">
        <v>3358</v>
      </c>
      <c r="Y112" s="173" t="s">
        <v>21</v>
      </c>
      <c r="Z112" s="173">
        <v>2</v>
      </c>
      <c r="AA112" s="173" t="s">
        <v>3360</v>
      </c>
      <c r="AB112" s="173" t="s">
        <v>3359</v>
      </c>
      <c r="AC112" s="174">
        <v>44281</v>
      </c>
      <c r="AD112" s="183" t="s">
        <v>2550</v>
      </c>
      <c r="AE112" s="181">
        <v>7607000</v>
      </c>
      <c r="AF112" s="181" t="s">
        <v>2537</v>
      </c>
      <c r="AG112" s="181" t="s">
        <v>59</v>
      </c>
      <c r="AH112" s="181">
        <v>3</v>
      </c>
      <c r="AI112" s="181" t="s">
        <v>2549</v>
      </c>
      <c r="AJ112" s="181" t="s">
        <v>2548</v>
      </c>
      <c r="AK112" s="182">
        <v>44187</v>
      </c>
      <c r="AL112" s="183" t="s">
        <v>3365</v>
      </c>
      <c r="AM112" s="173">
        <v>963000</v>
      </c>
      <c r="AN112" s="173" t="s">
        <v>3351</v>
      </c>
      <c r="AO112" s="173" t="s">
        <v>21</v>
      </c>
      <c r="AP112" s="173">
        <v>2</v>
      </c>
      <c r="AQ112" s="173" t="s">
        <v>3364</v>
      </c>
      <c r="AR112" s="173" t="s">
        <v>3363</v>
      </c>
      <c r="AS112" s="174">
        <v>44281</v>
      </c>
      <c r="AT112" s="184" t="s">
        <v>2542</v>
      </c>
      <c r="AU112" s="181" t="s">
        <v>14</v>
      </c>
      <c r="AV112" s="181" t="s">
        <v>14</v>
      </c>
      <c r="AW112" s="181" t="s">
        <v>59</v>
      </c>
      <c r="AX112" s="181">
        <v>3</v>
      </c>
      <c r="AY112" s="181" t="s">
        <v>14</v>
      </c>
      <c r="AZ112" s="181" t="s">
        <v>14</v>
      </c>
      <c r="BA112" s="182">
        <v>44187</v>
      </c>
      <c r="BB112" s="183" t="s">
        <v>2541</v>
      </c>
      <c r="BC112" s="173" t="s">
        <v>14</v>
      </c>
      <c r="BD112" s="173" t="s">
        <v>14</v>
      </c>
      <c r="BE112" s="173" t="s">
        <v>59</v>
      </c>
      <c r="BF112" s="173">
        <v>3</v>
      </c>
      <c r="BG112" s="173" t="s">
        <v>14</v>
      </c>
      <c r="BH112" s="173" t="s">
        <v>14</v>
      </c>
      <c r="BI112" s="174">
        <v>44187</v>
      </c>
      <c r="BJ112" s="184" t="s">
        <v>3369</v>
      </c>
      <c r="BK112" s="184">
        <v>221</v>
      </c>
      <c r="BL112" s="184" t="s">
        <v>3366</v>
      </c>
      <c r="BM112" s="184" t="s">
        <v>59</v>
      </c>
      <c r="BN112" s="184">
        <v>3</v>
      </c>
      <c r="BO112" s="184" t="s">
        <v>3368</v>
      </c>
      <c r="BP112" s="181" t="s">
        <v>3367</v>
      </c>
      <c r="BQ112" s="185">
        <v>44281</v>
      </c>
      <c r="BR112" s="183" t="s">
        <v>2532</v>
      </c>
      <c r="BS112" s="177" t="s">
        <v>14</v>
      </c>
      <c r="BT112" s="177" t="s">
        <v>14</v>
      </c>
      <c r="BU112" s="177" t="s">
        <v>59</v>
      </c>
      <c r="BV112" s="177">
        <v>3</v>
      </c>
      <c r="BW112" s="177" t="s">
        <v>14</v>
      </c>
      <c r="BX112" s="177" t="s">
        <v>14</v>
      </c>
      <c r="BY112" s="174">
        <v>44187</v>
      </c>
      <c r="BZ112" s="184" t="s">
        <v>2533</v>
      </c>
      <c r="CA112" s="184" t="s">
        <v>14</v>
      </c>
      <c r="CB112" s="184" t="s">
        <v>14</v>
      </c>
      <c r="CC112" s="184" t="s">
        <v>59</v>
      </c>
      <c r="CD112" s="184">
        <v>3</v>
      </c>
      <c r="CE112" s="184" t="s">
        <v>14</v>
      </c>
      <c r="CF112" s="184" t="s">
        <v>14</v>
      </c>
      <c r="CG112" s="185">
        <v>44187</v>
      </c>
      <c r="CH112" s="183" t="s">
        <v>7911</v>
      </c>
      <c r="CI112" s="184" t="e">
        <v>#N/A</v>
      </c>
      <c r="CJ112" s="184" t="e">
        <v>#N/A</v>
      </c>
      <c r="CK112" s="184" t="e">
        <v>#N/A</v>
      </c>
      <c r="CL112" s="184" t="e">
        <v>#N/A</v>
      </c>
      <c r="CM112" s="184" t="e">
        <v>#N/A</v>
      </c>
      <c r="CN112" s="184" t="e">
        <v>#N/A</v>
      </c>
      <c r="CO112" s="186" t="e">
        <v>#N/A</v>
      </c>
      <c r="CP112" s="184" t="s">
        <v>2536</v>
      </c>
      <c r="CQ112" s="177" t="s">
        <v>14</v>
      </c>
      <c r="CR112" s="177" t="s">
        <v>14</v>
      </c>
      <c r="CS112" s="177" t="s">
        <v>59</v>
      </c>
      <c r="CT112" s="177">
        <v>3</v>
      </c>
      <c r="CU112" s="177" t="s">
        <v>14</v>
      </c>
      <c r="CV112" s="177" t="s">
        <v>14</v>
      </c>
      <c r="CW112" s="174">
        <v>44187</v>
      </c>
      <c r="CX112" s="184" t="s">
        <v>2553</v>
      </c>
      <c r="CY112" s="181">
        <v>6400000</v>
      </c>
      <c r="CZ112" s="181" t="s">
        <v>2537</v>
      </c>
      <c r="DA112" s="181" t="s">
        <v>59</v>
      </c>
      <c r="DB112" s="181">
        <v>3</v>
      </c>
      <c r="DC112" s="181" t="s">
        <v>2539</v>
      </c>
      <c r="DD112" s="181" t="s">
        <v>2538</v>
      </c>
      <c r="DE112" s="187">
        <v>44187</v>
      </c>
      <c r="DF112" s="183" t="s">
        <v>2546</v>
      </c>
      <c r="DG112" s="173">
        <v>9175000</v>
      </c>
      <c r="DH112" s="177" t="s">
        <v>2537</v>
      </c>
      <c r="DI112" s="177" t="s">
        <v>59</v>
      </c>
      <c r="DJ112" s="177">
        <v>3</v>
      </c>
      <c r="DK112" s="177" t="s">
        <v>2539</v>
      </c>
      <c r="DL112" s="177" t="s">
        <v>2538</v>
      </c>
      <c r="DM112" s="174">
        <v>44187</v>
      </c>
      <c r="DN112" s="184" t="s">
        <v>2555</v>
      </c>
      <c r="DO112" s="181">
        <v>1207000</v>
      </c>
      <c r="DP112" s="184" t="s">
        <v>2537</v>
      </c>
      <c r="DQ112" s="184" t="s">
        <v>59</v>
      </c>
      <c r="DR112" s="184">
        <v>3</v>
      </c>
      <c r="DS112" s="184" t="s">
        <v>2539</v>
      </c>
      <c r="DT112" s="184" t="s">
        <v>2538</v>
      </c>
      <c r="DU112" s="185">
        <v>44187</v>
      </c>
      <c r="DV112" s="183" t="s">
        <v>2547</v>
      </c>
      <c r="DW112" s="173">
        <v>4736000</v>
      </c>
      <c r="DX112" s="177" t="s">
        <v>2537</v>
      </c>
      <c r="DY112" s="177" t="s">
        <v>59</v>
      </c>
      <c r="DZ112" s="177">
        <v>3</v>
      </c>
      <c r="EA112" s="177" t="s">
        <v>2539</v>
      </c>
      <c r="EB112" s="177" t="s">
        <v>2538</v>
      </c>
      <c r="EC112" s="174">
        <v>44187</v>
      </c>
      <c r="ED112" s="184" t="s">
        <v>2554</v>
      </c>
      <c r="EE112" s="181">
        <v>1472000</v>
      </c>
      <c r="EF112" s="184" t="s">
        <v>2537</v>
      </c>
      <c r="EG112" s="184" t="s">
        <v>59</v>
      </c>
      <c r="EH112" s="184">
        <v>3</v>
      </c>
      <c r="EI112" s="184" t="s">
        <v>2539</v>
      </c>
      <c r="EJ112" s="184" t="s">
        <v>2538</v>
      </c>
      <c r="EK112" s="185">
        <v>44187</v>
      </c>
      <c r="EL112" s="183" t="s">
        <v>2540</v>
      </c>
      <c r="EM112" s="173">
        <v>192000</v>
      </c>
      <c r="EN112" s="177" t="s">
        <v>2537</v>
      </c>
      <c r="EO112" s="177" t="s">
        <v>59</v>
      </c>
      <c r="EP112" s="177">
        <v>3</v>
      </c>
      <c r="EQ112" s="177" t="s">
        <v>2539</v>
      </c>
      <c r="ER112" s="177" t="s">
        <v>2538</v>
      </c>
      <c r="ES112" s="174">
        <v>44187</v>
      </c>
      <c r="ET112" s="184" t="s">
        <v>3370</v>
      </c>
      <c r="EU112" s="184">
        <v>221</v>
      </c>
      <c r="EV112" s="184" t="s">
        <v>3366</v>
      </c>
      <c r="EW112" s="184" t="s">
        <v>59</v>
      </c>
      <c r="EX112" s="184">
        <v>3</v>
      </c>
      <c r="EY112" s="184" t="s">
        <v>3368</v>
      </c>
      <c r="EZ112" s="184" t="s">
        <v>3367</v>
      </c>
      <c r="FA112" s="185">
        <v>44281</v>
      </c>
      <c r="FB112" s="183" t="s">
        <v>2535</v>
      </c>
      <c r="FC112" s="177">
        <v>5</v>
      </c>
      <c r="FD112" s="177" t="s">
        <v>14</v>
      </c>
      <c r="FE112" s="177" t="s">
        <v>41</v>
      </c>
      <c r="FF112" s="177">
        <v>1</v>
      </c>
      <c r="FG112" s="177" t="s">
        <v>2534</v>
      </c>
      <c r="FH112" s="177" t="s">
        <v>14</v>
      </c>
      <c r="FI112" s="174">
        <v>44187</v>
      </c>
      <c r="FJ112" s="183" t="s">
        <v>2551</v>
      </c>
      <c r="FK112" s="184" t="s">
        <v>14</v>
      </c>
      <c r="FL112" s="184" t="s">
        <v>14</v>
      </c>
      <c r="FM112" s="184" t="s">
        <v>59</v>
      </c>
      <c r="FN112" s="184">
        <v>3</v>
      </c>
      <c r="FO112" s="184" t="s">
        <v>14</v>
      </c>
      <c r="FP112" s="181" t="s">
        <v>14</v>
      </c>
      <c r="FQ112" s="182">
        <v>44187</v>
      </c>
      <c r="FR112" s="183" t="s">
        <v>2552</v>
      </c>
      <c r="FS112" s="177" t="s">
        <v>14</v>
      </c>
      <c r="FT112" s="177" t="s">
        <v>14</v>
      </c>
      <c r="FU112" s="177" t="s">
        <v>59</v>
      </c>
      <c r="FV112" s="177">
        <v>3</v>
      </c>
      <c r="FW112" s="177" t="s">
        <v>14</v>
      </c>
      <c r="FX112" s="177" t="s">
        <v>14</v>
      </c>
      <c r="FY112" s="174">
        <v>44187</v>
      </c>
      <c r="FZ112" s="184" t="s">
        <v>4487</v>
      </c>
      <c r="GA112" s="184">
        <v>1</v>
      </c>
      <c r="GB112" s="184" t="s">
        <v>3571</v>
      </c>
      <c r="GC112" s="184" t="s">
        <v>21</v>
      </c>
      <c r="GD112" s="184">
        <v>2</v>
      </c>
      <c r="GE112" s="184" t="s">
        <v>14</v>
      </c>
      <c r="GF112" s="184" t="s">
        <v>14</v>
      </c>
      <c r="GG112" s="185">
        <v>44357</v>
      </c>
      <c r="GH112" s="183" t="s">
        <v>4493</v>
      </c>
      <c r="GI112" s="177">
        <v>3</v>
      </c>
      <c r="GJ112" s="177" t="s">
        <v>3571</v>
      </c>
      <c r="GK112" s="177" t="s">
        <v>21</v>
      </c>
      <c r="GL112" s="177">
        <v>2</v>
      </c>
      <c r="GM112" s="177" t="s">
        <v>14</v>
      </c>
      <c r="GN112" s="177" t="s">
        <v>14</v>
      </c>
      <c r="GO112" s="174">
        <v>44357</v>
      </c>
      <c r="GP112" s="184" t="s">
        <v>4488</v>
      </c>
      <c r="GQ112" s="184">
        <v>1</v>
      </c>
      <c r="GR112" s="184" t="s">
        <v>3571</v>
      </c>
      <c r="GS112" s="184" t="s">
        <v>21</v>
      </c>
      <c r="GT112" s="184">
        <v>2</v>
      </c>
      <c r="GU112" s="184" t="s">
        <v>14</v>
      </c>
      <c r="GV112" s="184" t="s">
        <v>14</v>
      </c>
      <c r="GW112" s="185">
        <v>44357</v>
      </c>
      <c r="GX112" s="183" t="s">
        <v>4494</v>
      </c>
      <c r="GY112" s="177">
        <v>0</v>
      </c>
      <c r="GZ112" s="177" t="s">
        <v>3571</v>
      </c>
      <c r="HA112" s="177" t="s">
        <v>21</v>
      </c>
      <c r="HB112" s="177">
        <v>2</v>
      </c>
      <c r="HC112" s="177" t="s">
        <v>14</v>
      </c>
      <c r="HD112" s="177" t="s">
        <v>14</v>
      </c>
      <c r="HE112" s="174">
        <v>44357</v>
      </c>
      <c r="HF112" s="184" t="s">
        <v>4486</v>
      </c>
      <c r="HG112" s="184">
        <v>0</v>
      </c>
      <c r="HH112" s="184" t="s">
        <v>3571</v>
      </c>
      <c r="HI112" s="184" t="s">
        <v>21</v>
      </c>
      <c r="HJ112" s="184">
        <v>2</v>
      </c>
      <c r="HK112" s="184" t="s">
        <v>14</v>
      </c>
      <c r="HL112" s="184" t="s">
        <v>14</v>
      </c>
      <c r="HM112" s="185">
        <v>44357</v>
      </c>
      <c r="HN112" s="183" t="s">
        <v>4492</v>
      </c>
      <c r="HO112" s="177">
        <v>2</v>
      </c>
      <c r="HP112" s="177" t="s">
        <v>3571</v>
      </c>
      <c r="HQ112" s="177" t="s">
        <v>21</v>
      </c>
      <c r="HR112" s="177">
        <v>2</v>
      </c>
      <c r="HS112" s="177" t="s">
        <v>14</v>
      </c>
      <c r="HT112" s="177" t="s">
        <v>14</v>
      </c>
      <c r="HU112" s="174">
        <v>44357</v>
      </c>
      <c r="HV112" s="184" t="s">
        <v>4489</v>
      </c>
      <c r="HW112" s="184">
        <v>3</v>
      </c>
      <c r="HX112" s="184" t="s">
        <v>3571</v>
      </c>
      <c r="HY112" s="184" t="s">
        <v>21</v>
      </c>
      <c r="HZ112" s="184">
        <v>2</v>
      </c>
      <c r="IA112" s="184" t="s">
        <v>14</v>
      </c>
      <c r="IB112" s="184" t="s">
        <v>14</v>
      </c>
      <c r="IC112" s="185">
        <v>44357</v>
      </c>
      <c r="ID112" s="183" t="s">
        <v>4491</v>
      </c>
      <c r="IE112" s="177">
        <v>2</v>
      </c>
      <c r="IF112" s="177" t="s">
        <v>3571</v>
      </c>
      <c r="IG112" s="177" t="s">
        <v>21</v>
      </c>
      <c r="IH112" s="177">
        <v>2</v>
      </c>
      <c r="II112" s="177" t="s">
        <v>14</v>
      </c>
      <c r="IJ112" s="177" t="s">
        <v>14</v>
      </c>
      <c r="IK112" s="174">
        <v>44357</v>
      </c>
      <c r="IL112" s="184" t="s">
        <v>4490</v>
      </c>
      <c r="IM112" s="184">
        <v>3</v>
      </c>
      <c r="IN112" s="184" t="s">
        <v>3571</v>
      </c>
      <c r="IO112" s="184" t="s">
        <v>21</v>
      </c>
      <c r="IP112" s="184">
        <v>2</v>
      </c>
      <c r="IQ112" s="184" t="s">
        <v>14</v>
      </c>
      <c r="IR112" s="184" t="s">
        <v>14</v>
      </c>
      <c r="IS112" s="185">
        <v>44357</v>
      </c>
    </row>
    <row r="113" spans="1:253" s="179" customFormat="1" ht="12.75" customHeight="1" x14ac:dyDescent="0.25">
      <c r="A113" s="179" t="s">
        <v>693</v>
      </c>
      <c r="B113" s="179" t="s">
        <v>7463</v>
      </c>
      <c r="C113" s="179" t="s">
        <v>694</v>
      </c>
      <c r="D113" s="179" t="s">
        <v>695</v>
      </c>
      <c r="E113" s="179" t="s">
        <v>7167</v>
      </c>
      <c r="F113" s="179" t="s">
        <v>3377</v>
      </c>
      <c r="G113" s="172">
        <v>16797000</v>
      </c>
      <c r="H113" s="173" t="s">
        <v>3358</v>
      </c>
      <c r="I113" s="173" t="s">
        <v>21</v>
      </c>
      <c r="J113" s="173">
        <v>2</v>
      </c>
      <c r="K113" s="173" t="s">
        <v>3360</v>
      </c>
      <c r="L113" s="173" t="s">
        <v>3359</v>
      </c>
      <c r="M113" s="174">
        <v>44281</v>
      </c>
      <c r="N113" s="183" t="s">
        <v>706</v>
      </c>
      <c r="O113" s="175">
        <v>19915</v>
      </c>
      <c r="P113" s="175" t="s">
        <v>703</v>
      </c>
      <c r="Q113" s="175" t="s">
        <v>21</v>
      </c>
      <c r="R113" s="175">
        <v>2</v>
      </c>
      <c r="S113" s="175" t="s">
        <v>705</v>
      </c>
      <c r="T113" s="175" t="s">
        <v>704</v>
      </c>
      <c r="U113" s="176">
        <v>43511</v>
      </c>
      <c r="V113" s="183" t="s">
        <v>3379</v>
      </c>
      <c r="W113" s="173">
        <v>686000</v>
      </c>
      <c r="X113" s="173" t="s">
        <v>3358</v>
      </c>
      <c r="Y113" s="173" t="s">
        <v>59</v>
      </c>
      <c r="Z113" s="173">
        <v>3</v>
      </c>
      <c r="AA113" s="173" t="s">
        <v>3378</v>
      </c>
      <c r="AB113" s="173" t="s">
        <v>3359</v>
      </c>
      <c r="AC113" s="174">
        <v>44281</v>
      </c>
      <c r="AD113" s="183" t="s">
        <v>3381</v>
      </c>
      <c r="AE113" s="181">
        <v>686000</v>
      </c>
      <c r="AF113" s="181" t="s">
        <v>3358</v>
      </c>
      <c r="AG113" s="181" t="s">
        <v>59</v>
      </c>
      <c r="AH113" s="181">
        <v>3</v>
      </c>
      <c r="AI113" s="181" t="s">
        <v>3380</v>
      </c>
      <c r="AJ113" s="181" t="s">
        <v>3359</v>
      </c>
      <c r="AK113" s="182">
        <v>44281</v>
      </c>
      <c r="AL113" s="183" t="s">
        <v>3383</v>
      </c>
      <c r="AM113" s="173">
        <v>413000</v>
      </c>
      <c r="AN113" s="173" t="s">
        <v>3351</v>
      </c>
      <c r="AO113" s="173" t="s">
        <v>59</v>
      </c>
      <c r="AP113" s="173">
        <v>3</v>
      </c>
      <c r="AQ113" s="173" t="s">
        <v>3382</v>
      </c>
      <c r="AR113" s="173" t="s">
        <v>3363</v>
      </c>
      <c r="AS113" s="174">
        <v>44281</v>
      </c>
      <c r="AT113" s="184" t="s">
        <v>702</v>
      </c>
      <c r="AU113" s="181" t="s">
        <v>14</v>
      </c>
      <c r="AV113" s="181">
        <v>0</v>
      </c>
      <c r="AW113" s="181" t="s">
        <v>21</v>
      </c>
      <c r="AX113" s="181">
        <v>2</v>
      </c>
      <c r="AY113" s="181" t="s">
        <v>15</v>
      </c>
      <c r="AZ113" s="181">
        <v>0</v>
      </c>
      <c r="BA113" s="182">
        <v>43511</v>
      </c>
      <c r="BB113" s="183" t="s">
        <v>701</v>
      </c>
      <c r="BC113" s="173" t="s">
        <v>14</v>
      </c>
      <c r="BD113" s="173">
        <v>0</v>
      </c>
      <c r="BE113" s="173" t="s">
        <v>21</v>
      </c>
      <c r="BF113" s="173">
        <v>2</v>
      </c>
      <c r="BG113" s="173" t="s">
        <v>15</v>
      </c>
      <c r="BH113" s="173">
        <v>0</v>
      </c>
      <c r="BI113" s="174">
        <v>43511</v>
      </c>
      <c r="BJ113" s="184" t="s">
        <v>3385</v>
      </c>
      <c r="BK113" s="184">
        <v>71</v>
      </c>
      <c r="BL113" s="184" t="s">
        <v>3366</v>
      </c>
      <c r="BM113" s="184" t="s">
        <v>59</v>
      </c>
      <c r="BN113" s="184">
        <v>3</v>
      </c>
      <c r="BO113" s="184" t="s">
        <v>3384</v>
      </c>
      <c r="BP113" s="181" t="s">
        <v>712</v>
      </c>
      <c r="BQ113" s="185">
        <v>44281</v>
      </c>
      <c r="BR113" s="183" t="s">
        <v>696</v>
      </c>
      <c r="BS113" s="177" t="s">
        <v>14</v>
      </c>
      <c r="BT113" s="177">
        <v>0</v>
      </c>
      <c r="BU113" s="177" t="s">
        <v>21</v>
      </c>
      <c r="BV113" s="177">
        <v>2</v>
      </c>
      <c r="BW113" s="177" t="s">
        <v>15</v>
      </c>
      <c r="BX113" s="177">
        <v>0</v>
      </c>
      <c r="BY113" s="174">
        <v>43511</v>
      </c>
      <c r="BZ113" s="184" t="s">
        <v>697</v>
      </c>
      <c r="CA113" s="184" t="s">
        <v>14</v>
      </c>
      <c r="CB113" s="184">
        <v>0</v>
      </c>
      <c r="CC113" s="184" t="s">
        <v>14</v>
      </c>
      <c r="CD113" s="184" t="s">
        <v>14</v>
      </c>
      <c r="CE113" s="184" t="s">
        <v>15</v>
      </c>
      <c r="CF113" s="184">
        <v>0</v>
      </c>
      <c r="CG113" s="185">
        <v>43511</v>
      </c>
      <c r="CH113" s="183" t="s">
        <v>7912</v>
      </c>
      <c r="CI113" s="184" t="e">
        <v>#N/A</v>
      </c>
      <c r="CJ113" s="184" t="e">
        <v>#N/A</v>
      </c>
      <c r="CK113" s="184" t="e">
        <v>#N/A</v>
      </c>
      <c r="CL113" s="184" t="e">
        <v>#N/A</v>
      </c>
      <c r="CM113" s="184" t="e">
        <v>#N/A</v>
      </c>
      <c r="CN113" s="184" t="e">
        <v>#N/A</v>
      </c>
      <c r="CO113" s="186" t="e">
        <v>#N/A</v>
      </c>
      <c r="CP113" s="184" t="s">
        <v>700</v>
      </c>
      <c r="CQ113" s="177" t="s">
        <v>14</v>
      </c>
      <c r="CR113" s="177">
        <v>0</v>
      </c>
      <c r="CS113" s="177" t="s">
        <v>21</v>
      </c>
      <c r="CT113" s="177">
        <v>2</v>
      </c>
      <c r="CU113" s="177" t="s">
        <v>15</v>
      </c>
      <c r="CV113" s="177">
        <v>0</v>
      </c>
      <c r="CW113" s="174">
        <v>43511</v>
      </c>
      <c r="CX113" s="184" t="s">
        <v>2258</v>
      </c>
      <c r="CY113" s="181">
        <v>367000</v>
      </c>
      <c r="CZ113" s="181" t="s">
        <v>2077</v>
      </c>
      <c r="DA113" s="181" t="s">
        <v>59</v>
      </c>
      <c r="DB113" s="181">
        <v>3</v>
      </c>
      <c r="DC113" s="181" t="s">
        <v>2254</v>
      </c>
      <c r="DD113" s="181" t="s">
        <v>1767</v>
      </c>
      <c r="DE113" s="187">
        <v>44119</v>
      </c>
      <c r="DF113" s="183" t="s">
        <v>2256</v>
      </c>
      <c r="DG113" s="173">
        <v>0</v>
      </c>
      <c r="DH113" s="177" t="s">
        <v>2077</v>
      </c>
      <c r="DI113" s="177" t="s">
        <v>59</v>
      </c>
      <c r="DJ113" s="177">
        <v>3</v>
      </c>
      <c r="DK113" s="177" t="s">
        <v>2254</v>
      </c>
      <c r="DL113" s="177" t="s">
        <v>1767</v>
      </c>
      <c r="DM113" s="174">
        <v>44119</v>
      </c>
      <c r="DN113" s="184" t="s">
        <v>2260</v>
      </c>
      <c r="DO113" s="181">
        <v>318000</v>
      </c>
      <c r="DP113" s="184" t="s">
        <v>2077</v>
      </c>
      <c r="DQ113" s="184" t="s">
        <v>59</v>
      </c>
      <c r="DR113" s="184">
        <v>3</v>
      </c>
      <c r="DS113" s="184" t="s">
        <v>2254</v>
      </c>
      <c r="DT113" s="184" t="s">
        <v>1767</v>
      </c>
      <c r="DU113" s="185">
        <v>44119</v>
      </c>
      <c r="DV113" s="183" t="s">
        <v>2257</v>
      </c>
      <c r="DW113" s="173">
        <v>98000</v>
      </c>
      <c r="DX113" s="177" t="s">
        <v>2077</v>
      </c>
      <c r="DY113" s="177" t="s">
        <v>59</v>
      </c>
      <c r="DZ113" s="177">
        <v>3</v>
      </c>
      <c r="EA113" s="177" t="s">
        <v>2254</v>
      </c>
      <c r="EB113" s="177" t="s">
        <v>1767</v>
      </c>
      <c r="EC113" s="174">
        <v>44119</v>
      </c>
      <c r="ED113" s="184" t="s">
        <v>2259</v>
      </c>
      <c r="EE113" s="181">
        <v>147000</v>
      </c>
      <c r="EF113" s="184" t="s">
        <v>2077</v>
      </c>
      <c r="EG113" s="184" t="s">
        <v>59</v>
      </c>
      <c r="EH113" s="184">
        <v>3</v>
      </c>
      <c r="EI113" s="184" t="s">
        <v>2254</v>
      </c>
      <c r="EJ113" s="184" t="s">
        <v>1767</v>
      </c>
      <c r="EK113" s="185">
        <v>44119</v>
      </c>
      <c r="EL113" s="183" t="s">
        <v>2255</v>
      </c>
      <c r="EM113" s="173">
        <v>122000</v>
      </c>
      <c r="EN113" s="177" t="s">
        <v>2077</v>
      </c>
      <c r="EO113" s="177" t="s">
        <v>59</v>
      </c>
      <c r="EP113" s="177">
        <v>3</v>
      </c>
      <c r="EQ113" s="177" t="s">
        <v>2254</v>
      </c>
      <c r="ER113" s="177" t="s">
        <v>1767</v>
      </c>
      <c r="ES113" s="174">
        <v>44119</v>
      </c>
      <c r="ET113" s="184" t="s">
        <v>3386</v>
      </c>
      <c r="EU113" s="184">
        <v>221</v>
      </c>
      <c r="EV113" s="184" t="s">
        <v>3366</v>
      </c>
      <c r="EW113" s="184" t="s">
        <v>59</v>
      </c>
      <c r="EX113" s="184">
        <v>3</v>
      </c>
      <c r="EY113" s="184" t="s">
        <v>3368</v>
      </c>
      <c r="EZ113" s="184" t="s">
        <v>3367</v>
      </c>
      <c r="FA113" s="185">
        <v>44281</v>
      </c>
      <c r="FB113" s="183" t="s">
        <v>699</v>
      </c>
      <c r="FC113" s="177">
        <v>5</v>
      </c>
      <c r="FD113" s="177">
        <v>0</v>
      </c>
      <c r="FE113" s="177" t="s">
        <v>21</v>
      </c>
      <c r="FF113" s="177">
        <v>2</v>
      </c>
      <c r="FG113" s="177" t="s">
        <v>698</v>
      </c>
      <c r="FH113" s="177">
        <v>0</v>
      </c>
      <c r="FI113" s="174">
        <v>43511</v>
      </c>
      <c r="FJ113" s="183" t="s">
        <v>707</v>
      </c>
      <c r="FK113" s="184" t="s">
        <v>14</v>
      </c>
      <c r="FL113" s="184">
        <v>0</v>
      </c>
      <c r="FM113" s="184" t="s">
        <v>21</v>
      </c>
      <c r="FN113" s="184">
        <v>2</v>
      </c>
      <c r="FO113" s="184">
        <v>0</v>
      </c>
      <c r="FP113" s="181">
        <v>0</v>
      </c>
      <c r="FQ113" s="182">
        <v>43511</v>
      </c>
      <c r="FR113" s="183" t="s">
        <v>708</v>
      </c>
      <c r="FS113" s="177" t="s">
        <v>14</v>
      </c>
      <c r="FT113" s="177">
        <v>0</v>
      </c>
      <c r="FU113" s="177" t="s">
        <v>21</v>
      </c>
      <c r="FV113" s="177">
        <v>2</v>
      </c>
      <c r="FW113" s="177">
        <v>0</v>
      </c>
      <c r="FX113" s="177">
        <v>0</v>
      </c>
      <c r="FY113" s="174">
        <v>43511</v>
      </c>
      <c r="FZ113" s="184" t="s">
        <v>4496</v>
      </c>
      <c r="GA113" s="184">
        <v>2</v>
      </c>
      <c r="GB113" s="184" t="s">
        <v>3571</v>
      </c>
      <c r="GC113" s="184" t="s">
        <v>21</v>
      </c>
      <c r="GD113" s="184">
        <v>2</v>
      </c>
      <c r="GE113" s="184" t="s">
        <v>14</v>
      </c>
      <c r="GF113" s="184" t="s">
        <v>14</v>
      </c>
      <c r="GG113" s="185">
        <v>44357</v>
      </c>
      <c r="GH113" s="183" t="s">
        <v>4502</v>
      </c>
      <c r="GI113" s="177">
        <v>3</v>
      </c>
      <c r="GJ113" s="177" t="s">
        <v>3571</v>
      </c>
      <c r="GK113" s="177" t="s">
        <v>21</v>
      </c>
      <c r="GL113" s="177">
        <v>2</v>
      </c>
      <c r="GM113" s="177" t="s">
        <v>14</v>
      </c>
      <c r="GN113" s="177" t="s">
        <v>14</v>
      </c>
      <c r="GO113" s="174">
        <v>44357</v>
      </c>
      <c r="GP113" s="184" t="s">
        <v>4497</v>
      </c>
      <c r="GQ113" s="184">
        <v>1</v>
      </c>
      <c r="GR113" s="184" t="s">
        <v>3571</v>
      </c>
      <c r="GS113" s="184" t="s">
        <v>21</v>
      </c>
      <c r="GT113" s="184">
        <v>2</v>
      </c>
      <c r="GU113" s="184" t="s">
        <v>14</v>
      </c>
      <c r="GV113" s="184" t="s">
        <v>14</v>
      </c>
      <c r="GW113" s="185">
        <v>44357</v>
      </c>
      <c r="GX113" s="183" t="s">
        <v>4503</v>
      </c>
      <c r="GY113" s="177">
        <v>0</v>
      </c>
      <c r="GZ113" s="177" t="s">
        <v>3571</v>
      </c>
      <c r="HA113" s="177" t="s">
        <v>21</v>
      </c>
      <c r="HB113" s="177">
        <v>2</v>
      </c>
      <c r="HC113" s="177" t="s">
        <v>14</v>
      </c>
      <c r="HD113" s="177" t="s">
        <v>14</v>
      </c>
      <c r="HE113" s="174">
        <v>44357</v>
      </c>
      <c r="HF113" s="184" t="s">
        <v>4495</v>
      </c>
      <c r="HG113" s="184">
        <v>0</v>
      </c>
      <c r="HH113" s="184" t="s">
        <v>3571</v>
      </c>
      <c r="HI113" s="184" t="s">
        <v>21</v>
      </c>
      <c r="HJ113" s="184">
        <v>2</v>
      </c>
      <c r="HK113" s="184" t="s">
        <v>14</v>
      </c>
      <c r="HL113" s="184" t="s">
        <v>14</v>
      </c>
      <c r="HM113" s="185">
        <v>44357</v>
      </c>
      <c r="HN113" s="183" t="s">
        <v>4501</v>
      </c>
      <c r="HO113" s="177">
        <v>2</v>
      </c>
      <c r="HP113" s="177" t="s">
        <v>3571</v>
      </c>
      <c r="HQ113" s="177" t="s">
        <v>21</v>
      </c>
      <c r="HR113" s="177">
        <v>2</v>
      </c>
      <c r="HS113" s="177" t="s">
        <v>14</v>
      </c>
      <c r="HT113" s="177" t="s">
        <v>14</v>
      </c>
      <c r="HU113" s="174">
        <v>44357</v>
      </c>
      <c r="HV113" s="184" t="s">
        <v>4498</v>
      </c>
      <c r="HW113" s="184">
        <v>3</v>
      </c>
      <c r="HX113" s="184" t="s">
        <v>3571</v>
      </c>
      <c r="HY113" s="184" t="s">
        <v>21</v>
      </c>
      <c r="HZ113" s="184">
        <v>2</v>
      </c>
      <c r="IA113" s="184" t="s">
        <v>14</v>
      </c>
      <c r="IB113" s="184" t="s">
        <v>14</v>
      </c>
      <c r="IC113" s="185">
        <v>44357</v>
      </c>
      <c r="ID113" s="183" t="s">
        <v>4500</v>
      </c>
      <c r="IE113" s="177">
        <v>2</v>
      </c>
      <c r="IF113" s="177" t="s">
        <v>3571</v>
      </c>
      <c r="IG113" s="177" t="s">
        <v>21</v>
      </c>
      <c r="IH113" s="177">
        <v>2</v>
      </c>
      <c r="II113" s="177" t="s">
        <v>14</v>
      </c>
      <c r="IJ113" s="177" t="s">
        <v>14</v>
      </c>
      <c r="IK113" s="174">
        <v>44357</v>
      </c>
      <c r="IL113" s="184" t="s">
        <v>4499</v>
      </c>
      <c r="IM113" s="184">
        <v>3</v>
      </c>
      <c r="IN113" s="184" t="s">
        <v>3571</v>
      </c>
      <c r="IO113" s="184" t="s">
        <v>21</v>
      </c>
      <c r="IP113" s="184">
        <v>2</v>
      </c>
      <c r="IQ113" s="184" t="s">
        <v>14</v>
      </c>
      <c r="IR113" s="184" t="s">
        <v>14</v>
      </c>
      <c r="IS113" s="185">
        <v>44357</v>
      </c>
    </row>
    <row r="114" spans="1:253" s="179" customFormat="1" ht="12.75" customHeight="1" x14ac:dyDescent="0.25">
      <c r="A114" s="179" t="s">
        <v>709</v>
      </c>
      <c r="B114" s="179" t="s">
        <v>7471</v>
      </c>
      <c r="C114" s="179" t="s">
        <v>710</v>
      </c>
      <c r="D114" s="179" t="s">
        <v>695</v>
      </c>
      <c r="E114" s="179" t="s">
        <v>7167</v>
      </c>
      <c r="F114" s="179" t="s">
        <v>3387</v>
      </c>
      <c r="G114" s="172">
        <v>16797000</v>
      </c>
      <c r="H114" s="173" t="s">
        <v>3358</v>
      </c>
      <c r="I114" s="173" t="s">
        <v>21</v>
      </c>
      <c r="J114" s="173">
        <v>2</v>
      </c>
      <c r="K114" s="173" t="s">
        <v>3360</v>
      </c>
      <c r="L114" s="173" t="s">
        <v>3359</v>
      </c>
      <c r="M114" s="174">
        <v>44281</v>
      </c>
      <c r="N114" s="183" t="s">
        <v>1756</v>
      </c>
      <c r="O114" s="175">
        <v>154623</v>
      </c>
      <c r="P114" s="175" t="s">
        <v>1753</v>
      </c>
      <c r="Q114" s="175" t="s">
        <v>21</v>
      </c>
      <c r="R114" s="175">
        <v>2</v>
      </c>
      <c r="S114" s="175" t="s">
        <v>1755</v>
      </c>
      <c r="T114" s="175" t="s">
        <v>1754</v>
      </c>
      <c r="U114" s="176">
        <v>43914</v>
      </c>
      <c r="V114" s="183" t="s">
        <v>1763</v>
      </c>
      <c r="W114" s="173">
        <v>4456000</v>
      </c>
      <c r="X114" s="173" t="s">
        <v>1749</v>
      </c>
      <c r="Y114" s="173" t="s">
        <v>21</v>
      </c>
      <c r="Z114" s="173">
        <v>2</v>
      </c>
      <c r="AA114" s="173" t="s">
        <v>1762</v>
      </c>
      <c r="AB114" s="173" t="s">
        <v>1750</v>
      </c>
      <c r="AC114" s="174">
        <v>43914</v>
      </c>
      <c r="AD114" s="183" t="s">
        <v>1761</v>
      </c>
      <c r="AE114" s="181">
        <v>1004000</v>
      </c>
      <c r="AF114" s="181" t="s">
        <v>1759</v>
      </c>
      <c r="AG114" s="181" t="s">
        <v>21</v>
      </c>
      <c r="AH114" s="181">
        <v>2</v>
      </c>
      <c r="AI114" s="181" t="s">
        <v>1760</v>
      </c>
      <c r="AJ114" s="181" t="s">
        <v>1750</v>
      </c>
      <c r="AK114" s="182">
        <v>43914</v>
      </c>
      <c r="AL114" s="183" t="s">
        <v>3389</v>
      </c>
      <c r="AM114" s="173">
        <v>173000</v>
      </c>
      <c r="AN114" s="173" t="s">
        <v>3351</v>
      </c>
      <c r="AO114" s="173" t="s">
        <v>21</v>
      </c>
      <c r="AP114" s="173">
        <v>2</v>
      </c>
      <c r="AQ114" s="173" t="s">
        <v>3388</v>
      </c>
      <c r="AR114" s="173" t="s">
        <v>3363</v>
      </c>
      <c r="AS114" s="174">
        <v>44281</v>
      </c>
      <c r="AT114" s="184" t="s">
        <v>721</v>
      </c>
      <c r="AU114" s="181" t="s">
        <v>14</v>
      </c>
      <c r="AV114" s="181">
        <v>0</v>
      </c>
      <c r="AW114" s="181" t="s">
        <v>21</v>
      </c>
      <c r="AX114" s="181">
        <v>2</v>
      </c>
      <c r="AY114" s="181" t="s">
        <v>358</v>
      </c>
      <c r="AZ114" s="181" t="s">
        <v>715</v>
      </c>
      <c r="BA114" s="182">
        <v>43511</v>
      </c>
      <c r="BB114" s="183" t="s">
        <v>720</v>
      </c>
      <c r="BC114" s="173" t="s">
        <v>14</v>
      </c>
      <c r="BD114" s="173">
        <v>0</v>
      </c>
      <c r="BE114" s="173" t="s">
        <v>21</v>
      </c>
      <c r="BF114" s="173">
        <v>2</v>
      </c>
      <c r="BG114" s="173" t="s">
        <v>358</v>
      </c>
      <c r="BH114" s="173" t="s">
        <v>715</v>
      </c>
      <c r="BI114" s="174">
        <v>43511</v>
      </c>
      <c r="BJ114" s="184" t="s">
        <v>719</v>
      </c>
      <c r="BK114" s="184" t="s">
        <v>14</v>
      </c>
      <c r="BL114" s="184">
        <v>0</v>
      </c>
      <c r="BM114" s="184" t="s">
        <v>21</v>
      </c>
      <c r="BN114" s="184">
        <v>2</v>
      </c>
      <c r="BO114" s="184" t="s">
        <v>358</v>
      </c>
      <c r="BP114" s="181">
        <v>0</v>
      </c>
      <c r="BQ114" s="185">
        <v>43511</v>
      </c>
      <c r="BR114" s="183" t="s">
        <v>711</v>
      </c>
      <c r="BS114" s="177" t="s">
        <v>14</v>
      </c>
      <c r="BT114" s="177">
        <v>0</v>
      </c>
      <c r="BU114" s="177" t="s">
        <v>21</v>
      </c>
      <c r="BV114" s="177">
        <v>2</v>
      </c>
      <c r="BW114" s="177" t="s">
        <v>358</v>
      </c>
      <c r="BX114" s="177">
        <v>0</v>
      </c>
      <c r="BY114" s="174">
        <v>43511</v>
      </c>
      <c r="BZ114" s="184" t="s">
        <v>714</v>
      </c>
      <c r="CA114" s="184">
        <v>0</v>
      </c>
      <c r="CB114" s="184" t="s">
        <v>14</v>
      </c>
      <c r="CC114" s="184" t="s">
        <v>21</v>
      </c>
      <c r="CD114" s="184">
        <v>2</v>
      </c>
      <c r="CE114" s="184" t="s">
        <v>713</v>
      </c>
      <c r="CF114" s="184" t="s">
        <v>712</v>
      </c>
      <c r="CG114" s="185">
        <v>43511</v>
      </c>
      <c r="CH114" s="183" t="s">
        <v>7913</v>
      </c>
      <c r="CI114" s="184" t="e">
        <v>#N/A</v>
      </c>
      <c r="CJ114" s="184" t="e">
        <v>#N/A</v>
      </c>
      <c r="CK114" s="184" t="e">
        <v>#N/A</v>
      </c>
      <c r="CL114" s="184" t="e">
        <v>#N/A</v>
      </c>
      <c r="CM114" s="184" t="e">
        <v>#N/A</v>
      </c>
      <c r="CN114" s="184" t="e">
        <v>#N/A</v>
      </c>
      <c r="CO114" s="186" t="e">
        <v>#N/A</v>
      </c>
      <c r="CP114" s="184" t="s">
        <v>718</v>
      </c>
      <c r="CQ114" s="177" t="s">
        <v>14</v>
      </c>
      <c r="CR114" s="177">
        <v>0</v>
      </c>
      <c r="CS114" s="177" t="s">
        <v>21</v>
      </c>
      <c r="CT114" s="177">
        <v>2</v>
      </c>
      <c r="CU114" s="177" t="s">
        <v>358</v>
      </c>
      <c r="CV114" s="177">
        <v>0</v>
      </c>
      <c r="CW114" s="174">
        <v>43511</v>
      </c>
      <c r="CX114" s="184" t="s">
        <v>1764</v>
      </c>
      <c r="CY114" s="181">
        <v>1004000</v>
      </c>
      <c r="CZ114" s="181" t="s">
        <v>1749</v>
      </c>
      <c r="DA114" s="181" t="s">
        <v>21</v>
      </c>
      <c r="DB114" s="181">
        <v>2</v>
      </c>
      <c r="DC114" s="181" t="s">
        <v>1751</v>
      </c>
      <c r="DD114" s="181" t="s">
        <v>1750</v>
      </c>
      <c r="DE114" s="187">
        <v>43914</v>
      </c>
      <c r="DF114" s="183" t="s">
        <v>1757</v>
      </c>
      <c r="DG114" s="173">
        <v>3452000</v>
      </c>
      <c r="DH114" s="177" t="s">
        <v>1749</v>
      </c>
      <c r="DI114" s="177" t="s">
        <v>21</v>
      </c>
      <c r="DJ114" s="177">
        <v>2</v>
      </c>
      <c r="DK114" s="177" t="s">
        <v>1751</v>
      </c>
      <c r="DL114" s="177" t="s">
        <v>1750</v>
      </c>
      <c r="DM114" s="174">
        <v>43914</v>
      </c>
      <c r="DN114" s="184" t="s">
        <v>1766</v>
      </c>
      <c r="DO114" s="181">
        <v>0</v>
      </c>
      <c r="DP114" s="184" t="s">
        <v>1749</v>
      </c>
      <c r="DQ114" s="184" t="s">
        <v>21</v>
      </c>
      <c r="DR114" s="184">
        <v>2</v>
      </c>
      <c r="DS114" s="184" t="s">
        <v>1751</v>
      </c>
      <c r="DT114" s="184" t="s">
        <v>1750</v>
      </c>
      <c r="DU114" s="185">
        <v>43914</v>
      </c>
      <c r="DV114" s="183" t="s">
        <v>1758</v>
      </c>
      <c r="DW114" s="173">
        <v>743000</v>
      </c>
      <c r="DX114" s="177" t="s">
        <v>1749</v>
      </c>
      <c r="DY114" s="177" t="s">
        <v>21</v>
      </c>
      <c r="DZ114" s="177">
        <v>2</v>
      </c>
      <c r="EA114" s="177" t="s">
        <v>1751</v>
      </c>
      <c r="EB114" s="177" t="s">
        <v>1750</v>
      </c>
      <c r="EC114" s="174">
        <v>43914</v>
      </c>
      <c r="ED114" s="184" t="s">
        <v>1765</v>
      </c>
      <c r="EE114" s="181">
        <v>261000</v>
      </c>
      <c r="EF114" s="184" t="s">
        <v>1749</v>
      </c>
      <c r="EG114" s="184" t="s">
        <v>21</v>
      </c>
      <c r="EH114" s="184">
        <v>2</v>
      </c>
      <c r="EI114" s="184" t="s">
        <v>1751</v>
      </c>
      <c r="EJ114" s="184" t="s">
        <v>1750</v>
      </c>
      <c r="EK114" s="185">
        <v>43914</v>
      </c>
      <c r="EL114" s="183" t="s">
        <v>1752</v>
      </c>
      <c r="EM114" s="173">
        <v>0</v>
      </c>
      <c r="EN114" s="177" t="s">
        <v>1749</v>
      </c>
      <c r="EO114" s="177" t="s">
        <v>21</v>
      </c>
      <c r="EP114" s="177">
        <v>2</v>
      </c>
      <c r="EQ114" s="177" t="s">
        <v>1751</v>
      </c>
      <c r="ER114" s="177" t="s">
        <v>1750</v>
      </c>
      <c r="ES114" s="174">
        <v>43914</v>
      </c>
      <c r="ET114" s="184" t="s">
        <v>3390</v>
      </c>
      <c r="EU114" s="184">
        <v>221</v>
      </c>
      <c r="EV114" s="184" t="s">
        <v>3366</v>
      </c>
      <c r="EW114" s="184" t="s">
        <v>59</v>
      </c>
      <c r="EX114" s="184">
        <v>3</v>
      </c>
      <c r="EY114" s="184" t="s">
        <v>3368</v>
      </c>
      <c r="EZ114" s="184" t="s">
        <v>3367</v>
      </c>
      <c r="FA114" s="185">
        <v>44281</v>
      </c>
      <c r="FB114" s="183" t="s">
        <v>717</v>
      </c>
      <c r="FC114" s="177">
        <v>3</v>
      </c>
      <c r="FD114" s="177">
        <v>0</v>
      </c>
      <c r="FE114" s="177" t="s">
        <v>21</v>
      </c>
      <c r="FF114" s="177">
        <v>2</v>
      </c>
      <c r="FG114" s="177" t="s">
        <v>716</v>
      </c>
      <c r="FH114" s="177" t="s">
        <v>715</v>
      </c>
      <c r="FI114" s="174">
        <v>43511</v>
      </c>
      <c r="FJ114" s="183" t="s">
        <v>722</v>
      </c>
      <c r="FK114" s="184" t="s">
        <v>14</v>
      </c>
      <c r="FL114" s="184">
        <v>0</v>
      </c>
      <c r="FM114" s="184" t="s">
        <v>21</v>
      </c>
      <c r="FN114" s="184">
        <v>2</v>
      </c>
      <c r="FO114" s="184" t="s">
        <v>358</v>
      </c>
      <c r="FP114" s="181" t="s">
        <v>715</v>
      </c>
      <c r="FQ114" s="182">
        <v>43511</v>
      </c>
      <c r="FR114" s="183" t="s">
        <v>723</v>
      </c>
      <c r="FS114" s="177" t="s">
        <v>14</v>
      </c>
      <c r="FT114" s="177">
        <v>0</v>
      </c>
      <c r="FU114" s="177" t="s">
        <v>21</v>
      </c>
      <c r="FV114" s="177">
        <v>2</v>
      </c>
      <c r="FW114" s="177" t="s">
        <v>358</v>
      </c>
      <c r="FX114" s="177">
        <v>0</v>
      </c>
      <c r="FY114" s="174">
        <v>43511</v>
      </c>
      <c r="FZ114" s="184" t="s">
        <v>4505</v>
      </c>
      <c r="GA114" s="184">
        <v>1</v>
      </c>
      <c r="GB114" s="184" t="s">
        <v>3571</v>
      </c>
      <c r="GC114" s="184" t="s">
        <v>21</v>
      </c>
      <c r="GD114" s="184">
        <v>2</v>
      </c>
      <c r="GE114" s="184" t="s">
        <v>14</v>
      </c>
      <c r="GF114" s="184" t="s">
        <v>14</v>
      </c>
      <c r="GG114" s="185">
        <v>44357</v>
      </c>
      <c r="GH114" s="183" t="s">
        <v>4511</v>
      </c>
      <c r="GI114" s="177">
        <v>3</v>
      </c>
      <c r="GJ114" s="177" t="s">
        <v>3571</v>
      </c>
      <c r="GK114" s="177" t="s">
        <v>21</v>
      </c>
      <c r="GL114" s="177">
        <v>2</v>
      </c>
      <c r="GM114" s="177" t="s">
        <v>14</v>
      </c>
      <c r="GN114" s="177" t="s">
        <v>14</v>
      </c>
      <c r="GO114" s="174">
        <v>44357</v>
      </c>
      <c r="GP114" s="184" t="s">
        <v>4506</v>
      </c>
      <c r="GQ114" s="184">
        <v>1</v>
      </c>
      <c r="GR114" s="184" t="s">
        <v>3571</v>
      </c>
      <c r="GS114" s="184" t="s">
        <v>21</v>
      </c>
      <c r="GT114" s="184">
        <v>2</v>
      </c>
      <c r="GU114" s="184" t="s">
        <v>14</v>
      </c>
      <c r="GV114" s="184" t="s">
        <v>14</v>
      </c>
      <c r="GW114" s="185">
        <v>44357</v>
      </c>
      <c r="GX114" s="183" t="s">
        <v>4512</v>
      </c>
      <c r="GY114" s="177">
        <v>0</v>
      </c>
      <c r="GZ114" s="177" t="s">
        <v>3571</v>
      </c>
      <c r="HA114" s="177" t="s">
        <v>21</v>
      </c>
      <c r="HB114" s="177">
        <v>2</v>
      </c>
      <c r="HC114" s="177" t="s">
        <v>14</v>
      </c>
      <c r="HD114" s="177" t="s">
        <v>14</v>
      </c>
      <c r="HE114" s="174">
        <v>44357</v>
      </c>
      <c r="HF114" s="184" t="s">
        <v>4504</v>
      </c>
      <c r="HG114" s="184">
        <v>0</v>
      </c>
      <c r="HH114" s="184" t="s">
        <v>3571</v>
      </c>
      <c r="HI114" s="184" t="s">
        <v>21</v>
      </c>
      <c r="HJ114" s="184">
        <v>2</v>
      </c>
      <c r="HK114" s="184" t="s">
        <v>14</v>
      </c>
      <c r="HL114" s="184" t="s">
        <v>14</v>
      </c>
      <c r="HM114" s="185">
        <v>44357</v>
      </c>
      <c r="HN114" s="183" t="s">
        <v>4510</v>
      </c>
      <c r="HO114" s="177">
        <v>2</v>
      </c>
      <c r="HP114" s="177" t="s">
        <v>3571</v>
      </c>
      <c r="HQ114" s="177" t="s">
        <v>21</v>
      </c>
      <c r="HR114" s="177">
        <v>2</v>
      </c>
      <c r="HS114" s="177" t="s">
        <v>14</v>
      </c>
      <c r="HT114" s="177" t="s">
        <v>14</v>
      </c>
      <c r="HU114" s="174">
        <v>44357</v>
      </c>
      <c r="HV114" s="184" t="s">
        <v>4507</v>
      </c>
      <c r="HW114" s="184">
        <v>3</v>
      </c>
      <c r="HX114" s="184" t="s">
        <v>3571</v>
      </c>
      <c r="HY114" s="184" t="s">
        <v>21</v>
      </c>
      <c r="HZ114" s="184">
        <v>2</v>
      </c>
      <c r="IA114" s="184" t="s">
        <v>14</v>
      </c>
      <c r="IB114" s="184" t="s">
        <v>14</v>
      </c>
      <c r="IC114" s="185">
        <v>44357</v>
      </c>
      <c r="ID114" s="183" t="s">
        <v>4509</v>
      </c>
      <c r="IE114" s="177">
        <v>0</v>
      </c>
      <c r="IF114" s="177" t="s">
        <v>3571</v>
      </c>
      <c r="IG114" s="177" t="s">
        <v>21</v>
      </c>
      <c r="IH114" s="177">
        <v>2</v>
      </c>
      <c r="II114" s="177" t="s">
        <v>14</v>
      </c>
      <c r="IJ114" s="177" t="s">
        <v>14</v>
      </c>
      <c r="IK114" s="174">
        <v>44357</v>
      </c>
      <c r="IL114" s="184" t="s">
        <v>4508</v>
      </c>
      <c r="IM114" s="184">
        <v>3</v>
      </c>
      <c r="IN114" s="184" t="s">
        <v>3571</v>
      </c>
      <c r="IO114" s="184" t="s">
        <v>21</v>
      </c>
      <c r="IP114" s="184">
        <v>2</v>
      </c>
      <c r="IQ114" s="184" t="s">
        <v>14</v>
      </c>
      <c r="IR114" s="184" t="s">
        <v>14</v>
      </c>
      <c r="IS114" s="185">
        <v>44357</v>
      </c>
    </row>
    <row r="115" spans="1:253" s="179" customFormat="1" ht="12.75" customHeight="1" x14ac:dyDescent="0.25">
      <c r="A115" s="179" t="s">
        <v>724</v>
      </c>
      <c r="B115" s="179" t="s">
        <v>7471</v>
      </c>
      <c r="C115" s="179" t="s">
        <v>725</v>
      </c>
      <c r="D115" s="179" t="s">
        <v>695</v>
      </c>
      <c r="E115" s="179" t="s">
        <v>7167</v>
      </c>
      <c r="F115" s="179" t="s">
        <v>3371</v>
      </c>
      <c r="G115" s="172">
        <v>16797000</v>
      </c>
      <c r="H115" s="173" t="s">
        <v>3358</v>
      </c>
      <c r="I115" s="173" t="s">
        <v>21</v>
      </c>
      <c r="J115" s="173">
        <v>2</v>
      </c>
      <c r="K115" s="173" t="s">
        <v>3360</v>
      </c>
      <c r="L115" s="173" t="s">
        <v>3359</v>
      </c>
      <c r="M115" s="174">
        <v>44281</v>
      </c>
      <c r="N115" s="183" t="s">
        <v>1773</v>
      </c>
      <c r="O115" s="175">
        <v>205671</v>
      </c>
      <c r="P115" s="175" t="s">
        <v>1770</v>
      </c>
      <c r="Q115" s="175" t="s">
        <v>21</v>
      </c>
      <c r="R115" s="175">
        <v>2</v>
      </c>
      <c r="S115" s="175" t="s">
        <v>1772</v>
      </c>
      <c r="T115" s="175" t="s">
        <v>1771</v>
      </c>
      <c r="U115" s="176">
        <v>43914</v>
      </c>
      <c r="V115" s="183" t="s">
        <v>1780</v>
      </c>
      <c r="W115" s="173">
        <v>2577000</v>
      </c>
      <c r="X115" s="173" t="s">
        <v>1777</v>
      </c>
      <c r="Y115" s="173" t="s">
        <v>21</v>
      </c>
      <c r="Z115" s="173">
        <v>2</v>
      </c>
      <c r="AA115" s="173" t="s">
        <v>1779</v>
      </c>
      <c r="AB115" s="173" t="s">
        <v>1778</v>
      </c>
      <c r="AC115" s="174">
        <v>43914</v>
      </c>
      <c r="AD115" s="183" t="s">
        <v>1776</v>
      </c>
      <c r="AE115" s="181">
        <v>1123000</v>
      </c>
      <c r="AF115" s="181" t="s">
        <v>1759</v>
      </c>
      <c r="AG115" s="181" t="s">
        <v>21</v>
      </c>
      <c r="AH115" s="181">
        <v>2</v>
      </c>
      <c r="AI115" s="181" t="s">
        <v>1760</v>
      </c>
      <c r="AJ115" s="181" t="s">
        <v>1767</v>
      </c>
      <c r="AK115" s="182">
        <v>43914</v>
      </c>
      <c r="AL115" s="183" t="s">
        <v>3373</v>
      </c>
      <c r="AM115" s="173">
        <v>371000</v>
      </c>
      <c r="AN115" s="173" t="s">
        <v>3351</v>
      </c>
      <c r="AO115" s="173" t="s">
        <v>21</v>
      </c>
      <c r="AP115" s="173">
        <v>2</v>
      </c>
      <c r="AQ115" s="173" t="s">
        <v>3372</v>
      </c>
      <c r="AR115" s="173" t="s">
        <v>3363</v>
      </c>
      <c r="AS115" s="174">
        <v>44281</v>
      </c>
      <c r="AT115" s="184" t="s">
        <v>733</v>
      </c>
      <c r="AU115" s="181" t="s">
        <v>14</v>
      </c>
      <c r="AV115" s="181">
        <v>0</v>
      </c>
      <c r="AW115" s="181" t="s">
        <v>21</v>
      </c>
      <c r="AX115" s="181">
        <v>2</v>
      </c>
      <c r="AY115" s="181" t="s">
        <v>358</v>
      </c>
      <c r="AZ115" s="181">
        <v>0</v>
      </c>
      <c r="BA115" s="182">
        <v>43511</v>
      </c>
      <c r="BB115" s="183" t="s">
        <v>732</v>
      </c>
      <c r="BC115" s="173" t="s">
        <v>14</v>
      </c>
      <c r="BD115" s="173">
        <v>0</v>
      </c>
      <c r="BE115" s="173" t="s">
        <v>21</v>
      </c>
      <c r="BF115" s="173">
        <v>2</v>
      </c>
      <c r="BG115" s="173" t="s">
        <v>358</v>
      </c>
      <c r="BH115" s="173">
        <v>0</v>
      </c>
      <c r="BI115" s="174">
        <v>43511</v>
      </c>
      <c r="BJ115" s="184" t="s">
        <v>3375</v>
      </c>
      <c r="BK115" s="184">
        <v>25</v>
      </c>
      <c r="BL115" s="184" t="s">
        <v>3366</v>
      </c>
      <c r="BM115" s="184" t="s">
        <v>59</v>
      </c>
      <c r="BN115" s="184">
        <v>3</v>
      </c>
      <c r="BO115" s="184" t="s">
        <v>3374</v>
      </c>
      <c r="BP115" s="181" t="s">
        <v>3367</v>
      </c>
      <c r="BQ115" s="185">
        <v>44281</v>
      </c>
      <c r="BR115" s="183" t="s">
        <v>726</v>
      </c>
      <c r="BS115" s="177" t="s">
        <v>14</v>
      </c>
      <c r="BT115" s="177">
        <v>0</v>
      </c>
      <c r="BU115" s="177" t="s">
        <v>21</v>
      </c>
      <c r="BV115" s="177">
        <v>2</v>
      </c>
      <c r="BW115" s="177" t="s">
        <v>358</v>
      </c>
      <c r="BX115" s="177">
        <v>0</v>
      </c>
      <c r="BY115" s="174">
        <v>43511</v>
      </c>
      <c r="BZ115" s="184" t="s">
        <v>728</v>
      </c>
      <c r="CA115" s="184">
        <v>0</v>
      </c>
      <c r="CB115" s="184" t="s">
        <v>14</v>
      </c>
      <c r="CC115" s="184" t="s">
        <v>21</v>
      </c>
      <c r="CD115" s="184">
        <v>2</v>
      </c>
      <c r="CE115" s="184" t="s">
        <v>727</v>
      </c>
      <c r="CF115" s="184" t="s">
        <v>14</v>
      </c>
      <c r="CG115" s="185">
        <v>43511</v>
      </c>
      <c r="CH115" s="183" t="s">
        <v>7914</v>
      </c>
      <c r="CI115" s="184" t="e">
        <v>#N/A</v>
      </c>
      <c r="CJ115" s="184" t="e">
        <v>#N/A</v>
      </c>
      <c r="CK115" s="184" t="e">
        <v>#N/A</v>
      </c>
      <c r="CL115" s="184" t="e">
        <v>#N/A</v>
      </c>
      <c r="CM115" s="184" t="e">
        <v>#N/A</v>
      </c>
      <c r="CN115" s="184" t="e">
        <v>#N/A</v>
      </c>
      <c r="CO115" s="186" t="e">
        <v>#N/A</v>
      </c>
      <c r="CP115" s="184" t="s">
        <v>731</v>
      </c>
      <c r="CQ115" s="177" t="s">
        <v>14</v>
      </c>
      <c r="CR115" s="177">
        <v>0</v>
      </c>
      <c r="CS115" s="177" t="s">
        <v>21</v>
      </c>
      <c r="CT115" s="177">
        <v>2</v>
      </c>
      <c r="CU115" s="177" t="s">
        <v>358</v>
      </c>
      <c r="CV115" s="177">
        <v>0</v>
      </c>
      <c r="CW115" s="174">
        <v>43511</v>
      </c>
      <c r="CX115" s="184" t="s">
        <v>1781</v>
      </c>
      <c r="CY115" s="181">
        <v>1123000</v>
      </c>
      <c r="CZ115" s="181" t="s">
        <v>1759</v>
      </c>
      <c r="DA115" s="181" t="s">
        <v>21</v>
      </c>
      <c r="DB115" s="181">
        <v>2</v>
      </c>
      <c r="DC115" s="181" t="s">
        <v>1768</v>
      </c>
      <c r="DD115" s="181" t="s">
        <v>1767</v>
      </c>
      <c r="DE115" s="187">
        <v>43914</v>
      </c>
      <c r="DF115" s="183" t="s">
        <v>1774</v>
      </c>
      <c r="DG115" s="173">
        <v>1454000</v>
      </c>
      <c r="DH115" s="177" t="s">
        <v>1759</v>
      </c>
      <c r="DI115" s="177" t="s">
        <v>21</v>
      </c>
      <c r="DJ115" s="177">
        <v>2</v>
      </c>
      <c r="DK115" s="177" t="s">
        <v>1768</v>
      </c>
      <c r="DL115" s="177" t="s">
        <v>1767</v>
      </c>
      <c r="DM115" s="174">
        <v>43914</v>
      </c>
      <c r="DN115" s="184" t="s">
        <v>1783</v>
      </c>
      <c r="DO115" s="181">
        <v>0</v>
      </c>
      <c r="DP115" s="184" t="s">
        <v>1759</v>
      </c>
      <c r="DQ115" s="184" t="s">
        <v>21</v>
      </c>
      <c r="DR115" s="184">
        <v>2</v>
      </c>
      <c r="DS115" s="184" t="s">
        <v>1768</v>
      </c>
      <c r="DT115" s="184" t="s">
        <v>1767</v>
      </c>
      <c r="DU115" s="185">
        <v>43914</v>
      </c>
      <c r="DV115" s="183" t="s">
        <v>1775</v>
      </c>
      <c r="DW115" s="173">
        <v>694000</v>
      </c>
      <c r="DX115" s="177" t="s">
        <v>1759</v>
      </c>
      <c r="DY115" s="177" t="s">
        <v>21</v>
      </c>
      <c r="DZ115" s="177">
        <v>2</v>
      </c>
      <c r="EA115" s="177" t="s">
        <v>1768</v>
      </c>
      <c r="EB115" s="177" t="s">
        <v>1767</v>
      </c>
      <c r="EC115" s="174">
        <v>43914</v>
      </c>
      <c r="ED115" s="184" t="s">
        <v>1782</v>
      </c>
      <c r="EE115" s="181">
        <v>429000</v>
      </c>
      <c r="EF115" s="184" t="s">
        <v>1759</v>
      </c>
      <c r="EG115" s="184" t="s">
        <v>21</v>
      </c>
      <c r="EH115" s="184">
        <v>2</v>
      </c>
      <c r="EI115" s="184" t="s">
        <v>1768</v>
      </c>
      <c r="EJ115" s="184" t="s">
        <v>1767</v>
      </c>
      <c r="EK115" s="185">
        <v>43914</v>
      </c>
      <c r="EL115" s="183" t="s">
        <v>1769</v>
      </c>
      <c r="EM115" s="173">
        <v>0</v>
      </c>
      <c r="EN115" s="177" t="s">
        <v>1759</v>
      </c>
      <c r="EO115" s="177" t="s">
        <v>21</v>
      </c>
      <c r="EP115" s="177">
        <v>2</v>
      </c>
      <c r="EQ115" s="177" t="s">
        <v>1768</v>
      </c>
      <c r="ER115" s="177" t="s">
        <v>1767</v>
      </c>
      <c r="ES115" s="174">
        <v>43914</v>
      </c>
      <c r="ET115" s="184" t="s">
        <v>3376</v>
      </c>
      <c r="EU115" s="184">
        <v>221</v>
      </c>
      <c r="EV115" s="184" t="s">
        <v>3366</v>
      </c>
      <c r="EW115" s="184" t="s">
        <v>59</v>
      </c>
      <c r="EX115" s="184">
        <v>3</v>
      </c>
      <c r="EY115" s="184" t="s">
        <v>3368</v>
      </c>
      <c r="EZ115" s="184" t="s">
        <v>3367</v>
      </c>
      <c r="FA115" s="185">
        <v>44281</v>
      </c>
      <c r="FB115" s="183" t="s">
        <v>730</v>
      </c>
      <c r="FC115" s="177">
        <v>2</v>
      </c>
      <c r="FD115" s="177">
        <v>0</v>
      </c>
      <c r="FE115" s="177" t="s">
        <v>21</v>
      </c>
      <c r="FF115" s="177">
        <v>2</v>
      </c>
      <c r="FG115" s="177" t="s">
        <v>729</v>
      </c>
      <c r="FH115" s="177">
        <v>0</v>
      </c>
      <c r="FI115" s="174">
        <v>43511</v>
      </c>
      <c r="FJ115" s="183" t="s">
        <v>734</v>
      </c>
      <c r="FK115" s="184" t="s">
        <v>14</v>
      </c>
      <c r="FL115" s="184">
        <v>0</v>
      </c>
      <c r="FM115" s="184" t="s">
        <v>21</v>
      </c>
      <c r="FN115" s="184">
        <v>2</v>
      </c>
      <c r="FO115" s="184" t="s">
        <v>358</v>
      </c>
      <c r="FP115" s="181">
        <v>0</v>
      </c>
      <c r="FQ115" s="182">
        <v>43511</v>
      </c>
      <c r="FR115" s="183" t="s">
        <v>735</v>
      </c>
      <c r="FS115" s="177" t="s">
        <v>14</v>
      </c>
      <c r="FT115" s="177">
        <v>0</v>
      </c>
      <c r="FU115" s="177" t="s">
        <v>21</v>
      </c>
      <c r="FV115" s="177">
        <v>2</v>
      </c>
      <c r="FW115" s="177" t="s">
        <v>358</v>
      </c>
      <c r="FX115" s="177">
        <v>0</v>
      </c>
      <c r="FY115" s="174">
        <v>43511</v>
      </c>
      <c r="FZ115" s="184" t="s">
        <v>4602</v>
      </c>
      <c r="GA115" s="184">
        <v>1</v>
      </c>
      <c r="GB115" s="184" t="s">
        <v>3571</v>
      </c>
      <c r="GC115" s="184" t="s">
        <v>21</v>
      </c>
      <c r="GD115" s="184">
        <v>2</v>
      </c>
      <c r="GE115" s="184" t="s">
        <v>14</v>
      </c>
      <c r="GF115" s="184" t="s">
        <v>14</v>
      </c>
      <c r="GG115" s="185">
        <v>44358</v>
      </c>
      <c r="GH115" s="183" t="s">
        <v>4608</v>
      </c>
      <c r="GI115" s="177">
        <v>3</v>
      </c>
      <c r="GJ115" s="177" t="s">
        <v>3571</v>
      </c>
      <c r="GK115" s="177" t="s">
        <v>21</v>
      </c>
      <c r="GL115" s="177">
        <v>2</v>
      </c>
      <c r="GM115" s="177" t="s">
        <v>14</v>
      </c>
      <c r="GN115" s="177" t="s">
        <v>14</v>
      </c>
      <c r="GO115" s="174">
        <v>44358</v>
      </c>
      <c r="GP115" s="184" t="s">
        <v>4603</v>
      </c>
      <c r="GQ115" s="184">
        <v>1</v>
      </c>
      <c r="GR115" s="184" t="s">
        <v>3571</v>
      </c>
      <c r="GS115" s="184" t="s">
        <v>21</v>
      </c>
      <c r="GT115" s="184">
        <v>2</v>
      </c>
      <c r="GU115" s="184" t="s">
        <v>14</v>
      </c>
      <c r="GV115" s="184" t="s">
        <v>14</v>
      </c>
      <c r="GW115" s="185">
        <v>44358</v>
      </c>
      <c r="GX115" s="183" t="s">
        <v>4609</v>
      </c>
      <c r="GY115" s="177">
        <v>0</v>
      </c>
      <c r="GZ115" s="177" t="s">
        <v>3571</v>
      </c>
      <c r="HA115" s="177" t="s">
        <v>21</v>
      </c>
      <c r="HB115" s="177">
        <v>2</v>
      </c>
      <c r="HC115" s="177" t="s">
        <v>14</v>
      </c>
      <c r="HD115" s="177" t="s">
        <v>14</v>
      </c>
      <c r="HE115" s="174">
        <v>44358</v>
      </c>
      <c r="HF115" s="184" t="s">
        <v>4601</v>
      </c>
      <c r="HG115" s="184">
        <v>0</v>
      </c>
      <c r="HH115" s="184" t="s">
        <v>3571</v>
      </c>
      <c r="HI115" s="184" t="s">
        <v>21</v>
      </c>
      <c r="HJ115" s="184">
        <v>2</v>
      </c>
      <c r="HK115" s="184" t="s">
        <v>14</v>
      </c>
      <c r="HL115" s="184" t="s">
        <v>14</v>
      </c>
      <c r="HM115" s="185">
        <v>44358</v>
      </c>
      <c r="HN115" s="183" t="s">
        <v>4607</v>
      </c>
      <c r="HO115" s="177">
        <v>2</v>
      </c>
      <c r="HP115" s="177" t="s">
        <v>3571</v>
      </c>
      <c r="HQ115" s="177" t="s">
        <v>21</v>
      </c>
      <c r="HR115" s="177">
        <v>2</v>
      </c>
      <c r="HS115" s="177" t="s">
        <v>14</v>
      </c>
      <c r="HT115" s="177" t="s">
        <v>14</v>
      </c>
      <c r="HU115" s="174">
        <v>44358</v>
      </c>
      <c r="HV115" s="184" t="s">
        <v>4604</v>
      </c>
      <c r="HW115" s="184">
        <v>3</v>
      </c>
      <c r="HX115" s="184" t="s">
        <v>3571</v>
      </c>
      <c r="HY115" s="184" t="s">
        <v>21</v>
      </c>
      <c r="HZ115" s="184">
        <v>2</v>
      </c>
      <c r="IA115" s="184" t="s">
        <v>14</v>
      </c>
      <c r="IB115" s="184" t="s">
        <v>14</v>
      </c>
      <c r="IC115" s="185">
        <v>44358</v>
      </c>
      <c r="ID115" s="183" t="s">
        <v>4606</v>
      </c>
      <c r="IE115" s="177">
        <v>0</v>
      </c>
      <c r="IF115" s="177" t="s">
        <v>3571</v>
      </c>
      <c r="IG115" s="177" t="s">
        <v>21</v>
      </c>
      <c r="IH115" s="177">
        <v>2</v>
      </c>
      <c r="II115" s="177" t="s">
        <v>14</v>
      </c>
      <c r="IJ115" s="177" t="s">
        <v>14</v>
      </c>
      <c r="IK115" s="174">
        <v>44358</v>
      </c>
      <c r="IL115" s="184" t="s">
        <v>4605</v>
      </c>
      <c r="IM115" s="184">
        <v>3</v>
      </c>
      <c r="IN115" s="184" t="s">
        <v>3571</v>
      </c>
      <c r="IO115" s="184" t="s">
        <v>21</v>
      </c>
      <c r="IP115" s="184">
        <v>2</v>
      </c>
      <c r="IQ115" s="184" t="s">
        <v>14</v>
      </c>
      <c r="IR115" s="184" t="s">
        <v>14</v>
      </c>
      <c r="IS115" s="185">
        <v>44358</v>
      </c>
    </row>
    <row r="116" spans="1:253" s="179" customFormat="1" ht="12.75" customHeight="1" x14ac:dyDescent="0.25">
      <c r="A116" s="179" t="s">
        <v>736</v>
      </c>
      <c r="B116" s="179" t="s">
        <v>7463</v>
      </c>
      <c r="C116" s="179" t="s">
        <v>737</v>
      </c>
      <c r="D116" s="179" t="s">
        <v>695</v>
      </c>
      <c r="E116" s="179" t="s">
        <v>7167</v>
      </c>
      <c r="F116" s="179" t="s">
        <v>3391</v>
      </c>
      <c r="G116" s="172">
        <v>16797000</v>
      </c>
      <c r="H116" s="173" t="s">
        <v>3358</v>
      </c>
      <c r="I116" s="173" t="s">
        <v>21</v>
      </c>
      <c r="J116" s="173">
        <v>2</v>
      </c>
      <c r="K116" s="173" t="s">
        <v>3360</v>
      </c>
      <c r="L116" s="173" t="s">
        <v>3359</v>
      </c>
      <c r="M116" s="174">
        <v>44281</v>
      </c>
      <c r="N116" s="183" t="s">
        <v>744</v>
      </c>
      <c r="O116" s="175">
        <v>220000</v>
      </c>
      <c r="P116" s="175">
        <v>0</v>
      </c>
      <c r="Q116" s="175" t="s">
        <v>21</v>
      </c>
      <c r="R116" s="175">
        <v>2</v>
      </c>
      <c r="S116" s="175" t="s">
        <v>743</v>
      </c>
      <c r="T116" s="175">
        <v>0</v>
      </c>
      <c r="U116" s="176">
        <v>43511</v>
      </c>
      <c r="V116" s="183" t="s">
        <v>1786</v>
      </c>
      <c r="W116" s="173">
        <v>38000</v>
      </c>
      <c r="X116" s="173" t="s">
        <v>1759</v>
      </c>
      <c r="Y116" s="173" t="s">
        <v>59</v>
      </c>
      <c r="Z116" s="173">
        <v>3</v>
      </c>
      <c r="AA116" s="173" t="s">
        <v>1784</v>
      </c>
      <c r="AB116" s="173" t="s">
        <v>1767</v>
      </c>
      <c r="AC116" s="174">
        <v>43914</v>
      </c>
      <c r="AD116" s="183" t="s">
        <v>1785</v>
      </c>
      <c r="AE116" s="181">
        <v>38000</v>
      </c>
      <c r="AF116" s="181" t="s">
        <v>1759</v>
      </c>
      <c r="AG116" s="181" t="s">
        <v>59</v>
      </c>
      <c r="AH116" s="181">
        <v>3</v>
      </c>
      <c r="AI116" s="181" t="s">
        <v>1784</v>
      </c>
      <c r="AJ116" s="181" t="s">
        <v>1767</v>
      </c>
      <c r="AK116" s="182">
        <v>43914</v>
      </c>
      <c r="AL116" s="183" t="s">
        <v>746</v>
      </c>
      <c r="AM116" s="173" t="s">
        <v>14</v>
      </c>
      <c r="AN116" s="173">
        <v>0</v>
      </c>
      <c r="AO116" s="173" t="s">
        <v>21</v>
      </c>
      <c r="AP116" s="173">
        <v>2</v>
      </c>
      <c r="AQ116" s="173" t="s">
        <v>358</v>
      </c>
      <c r="AR116" s="173">
        <v>0</v>
      </c>
      <c r="AS116" s="174">
        <v>43511</v>
      </c>
      <c r="AT116" s="184" t="s">
        <v>742</v>
      </c>
      <c r="AU116" s="181" t="s">
        <v>14</v>
      </c>
      <c r="AV116" s="181">
        <v>0</v>
      </c>
      <c r="AW116" s="181" t="s">
        <v>21</v>
      </c>
      <c r="AX116" s="181">
        <v>2</v>
      </c>
      <c r="AY116" s="181" t="s">
        <v>358</v>
      </c>
      <c r="AZ116" s="181">
        <v>0</v>
      </c>
      <c r="BA116" s="182">
        <v>43511</v>
      </c>
      <c r="BB116" s="183" t="s">
        <v>741</v>
      </c>
      <c r="BC116" s="173" t="s">
        <v>14</v>
      </c>
      <c r="BD116" s="173">
        <v>0</v>
      </c>
      <c r="BE116" s="173" t="s">
        <v>21</v>
      </c>
      <c r="BF116" s="173">
        <v>2</v>
      </c>
      <c r="BG116" s="173" t="s">
        <v>358</v>
      </c>
      <c r="BH116" s="173">
        <v>0</v>
      </c>
      <c r="BI116" s="174">
        <v>43511</v>
      </c>
      <c r="BJ116" s="184" t="s">
        <v>3393</v>
      </c>
      <c r="BK116" s="184">
        <v>4</v>
      </c>
      <c r="BL116" s="184" t="s">
        <v>3366</v>
      </c>
      <c r="BM116" s="184" t="s">
        <v>59</v>
      </c>
      <c r="BN116" s="184">
        <v>3</v>
      </c>
      <c r="BO116" s="184" t="s">
        <v>3392</v>
      </c>
      <c r="BP116" s="181" t="s">
        <v>3367</v>
      </c>
      <c r="BQ116" s="185">
        <v>44281</v>
      </c>
      <c r="BR116" s="183" t="s">
        <v>738</v>
      </c>
      <c r="BS116" s="177" t="s">
        <v>14</v>
      </c>
      <c r="BT116" s="177">
        <v>0</v>
      </c>
      <c r="BU116" s="177" t="s">
        <v>21</v>
      </c>
      <c r="BV116" s="177">
        <v>2</v>
      </c>
      <c r="BW116" s="177" t="s">
        <v>358</v>
      </c>
      <c r="BX116" s="177">
        <v>0</v>
      </c>
      <c r="BY116" s="174">
        <v>43511</v>
      </c>
      <c r="BZ116" s="184" t="s">
        <v>739</v>
      </c>
      <c r="CA116" s="184" t="s">
        <v>14</v>
      </c>
      <c r="CB116" s="184">
        <v>0</v>
      </c>
      <c r="CC116" s="184" t="s">
        <v>14</v>
      </c>
      <c r="CD116" s="184" t="s">
        <v>14</v>
      </c>
      <c r="CE116" s="184" t="s">
        <v>358</v>
      </c>
      <c r="CF116" s="184">
        <v>0</v>
      </c>
      <c r="CG116" s="185">
        <v>43511</v>
      </c>
      <c r="CH116" s="183" t="s">
        <v>7915</v>
      </c>
      <c r="CI116" s="184" t="e">
        <v>#N/A</v>
      </c>
      <c r="CJ116" s="184" t="e">
        <v>#N/A</v>
      </c>
      <c r="CK116" s="184" t="e">
        <v>#N/A</v>
      </c>
      <c r="CL116" s="184" t="e">
        <v>#N/A</v>
      </c>
      <c r="CM116" s="184" t="e">
        <v>#N/A</v>
      </c>
      <c r="CN116" s="184" t="e">
        <v>#N/A</v>
      </c>
      <c r="CO116" s="186" t="e">
        <v>#N/A</v>
      </c>
      <c r="CP116" s="184" t="s">
        <v>740</v>
      </c>
      <c r="CQ116" s="177" t="s">
        <v>14</v>
      </c>
      <c r="CR116" s="177">
        <v>0</v>
      </c>
      <c r="CS116" s="177" t="s">
        <v>21</v>
      </c>
      <c r="CT116" s="177">
        <v>2</v>
      </c>
      <c r="CU116" s="177" t="s">
        <v>358</v>
      </c>
      <c r="CV116" s="177">
        <v>0</v>
      </c>
      <c r="CW116" s="174">
        <v>43511</v>
      </c>
      <c r="CX116" s="184" t="s">
        <v>2083</v>
      </c>
      <c r="CY116" s="181">
        <v>18000</v>
      </c>
      <c r="CZ116" s="181" t="s">
        <v>2077</v>
      </c>
      <c r="DA116" s="181" t="s">
        <v>59</v>
      </c>
      <c r="DB116" s="181">
        <v>3</v>
      </c>
      <c r="DC116" s="181" t="s">
        <v>2079</v>
      </c>
      <c r="DD116" s="181" t="s">
        <v>2078</v>
      </c>
      <c r="DE116" s="187">
        <v>44041</v>
      </c>
      <c r="DF116" s="183" t="s">
        <v>2081</v>
      </c>
      <c r="DG116" s="173">
        <v>0</v>
      </c>
      <c r="DH116" s="177" t="s">
        <v>2077</v>
      </c>
      <c r="DI116" s="177" t="s">
        <v>59</v>
      </c>
      <c r="DJ116" s="177">
        <v>3</v>
      </c>
      <c r="DK116" s="177" t="s">
        <v>2079</v>
      </c>
      <c r="DL116" s="177" t="s">
        <v>2078</v>
      </c>
      <c r="DM116" s="174">
        <v>44041</v>
      </c>
      <c r="DN116" s="184" t="s">
        <v>2085</v>
      </c>
      <c r="DO116" s="181">
        <v>20000</v>
      </c>
      <c r="DP116" s="184" t="s">
        <v>2077</v>
      </c>
      <c r="DQ116" s="184" t="s">
        <v>59</v>
      </c>
      <c r="DR116" s="184">
        <v>3</v>
      </c>
      <c r="DS116" s="184" t="s">
        <v>2079</v>
      </c>
      <c r="DT116" s="184" t="s">
        <v>2078</v>
      </c>
      <c r="DU116" s="185">
        <v>44041</v>
      </c>
      <c r="DV116" s="183" t="s">
        <v>2082</v>
      </c>
      <c r="DW116" s="173">
        <v>11000</v>
      </c>
      <c r="DX116" s="177" t="s">
        <v>2077</v>
      </c>
      <c r="DY116" s="177" t="s">
        <v>59</v>
      </c>
      <c r="DZ116" s="177">
        <v>3</v>
      </c>
      <c r="EA116" s="177" t="s">
        <v>2079</v>
      </c>
      <c r="EB116" s="177" t="s">
        <v>2078</v>
      </c>
      <c r="EC116" s="174">
        <v>44041</v>
      </c>
      <c r="ED116" s="184" t="s">
        <v>2084</v>
      </c>
      <c r="EE116" s="181">
        <v>6000</v>
      </c>
      <c r="EF116" s="184" t="s">
        <v>2077</v>
      </c>
      <c r="EG116" s="184" t="s">
        <v>59</v>
      </c>
      <c r="EH116" s="184">
        <v>3</v>
      </c>
      <c r="EI116" s="184" t="s">
        <v>2079</v>
      </c>
      <c r="EJ116" s="184" t="s">
        <v>2078</v>
      </c>
      <c r="EK116" s="185">
        <v>44041</v>
      </c>
      <c r="EL116" s="183" t="s">
        <v>2080</v>
      </c>
      <c r="EM116" s="173">
        <v>1000</v>
      </c>
      <c r="EN116" s="177" t="s">
        <v>2077</v>
      </c>
      <c r="EO116" s="177" t="s">
        <v>59</v>
      </c>
      <c r="EP116" s="177">
        <v>3</v>
      </c>
      <c r="EQ116" s="177" t="s">
        <v>2079</v>
      </c>
      <c r="ER116" s="177" t="s">
        <v>2078</v>
      </c>
      <c r="ES116" s="174">
        <v>44041</v>
      </c>
      <c r="ET116" s="184" t="s">
        <v>3394</v>
      </c>
      <c r="EU116" s="184">
        <v>221</v>
      </c>
      <c r="EV116" s="184" t="s">
        <v>3366</v>
      </c>
      <c r="EW116" s="184" t="s">
        <v>59</v>
      </c>
      <c r="EX116" s="184">
        <v>3</v>
      </c>
      <c r="EY116" s="184" t="s">
        <v>3368</v>
      </c>
      <c r="EZ116" s="184" t="s">
        <v>3367</v>
      </c>
      <c r="FA116" s="185">
        <v>44281</v>
      </c>
      <c r="FB116" s="183" t="s">
        <v>1401</v>
      </c>
      <c r="FC116" s="177">
        <v>3</v>
      </c>
      <c r="FD116" s="177" t="s">
        <v>14</v>
      </c>
      <c r="FE116" s="177" t="s">
        <v>41</v>
      </c>
      <c r="FF116" s="177">
        <v>1</v>
      </c>
      <c r="FG116" s="177" t="s">
        <v>1400</v>
      </c>
      <c r="FH116" s="177" t="s">
        <v>14</v>
      </c>
      <c r="FI116" s="174">
        <v>43769</v>
      </c>
      <c r="FJ116" s="183" t="s">
        <v>747</v>
      </c>
      <c r="FK116" s="184" t="s">
        <v>14</v>
      </c>
      <c r="FL116" s="184">
        <v>0</v>
      </c>
      <c r="FM116" s="184" t="s">
        <v>21</v>
      </c>
      <c r="FN116" s="184">
        <v>2</v>
      </c>
      <c r="FO116" s="184" t="s">
        <v>358</v>
      </c>
      <c r="FP116" s="181">
        <v>0</v>
      </c>
      <c r="FQ116" s="182">
        <v>43511</v>
      </c>
      <c r="FR116" s="183" t="s">
        <v>748</v>
      </c>
      <c r="FS116" s="177" t="s">
        <v>14</v>
      </c>
      <c r="FT116" s="177">
        <v>0</v>
      </c>
      <c r="FU116" s="177" t="s">
        <v>21</v>
      </c>
      <c r="FV116" s="177">
        <v>2</v>
      </c>
      <c r="FW116" s="177" t="s">
        <v>358</v>
      </c>
      <c r="FX116" s="177">
        <v>0</v>
      </c>
      <c r="FY116" s="174">
        <v>43511</v>
      </c>
      <c r="FZ116" s="184" t="s">
        <v>4611</v>
      </c>
      <c r="GA116" s="184">
        <v>2</v>
      </c>
      <c r="GB116" s="184" t="s">
        <v>3571</v>
      </c>
      <c r="GC116" s="184" t="s">
        <v>21</v>
      </c>
      <c r="GD116" s="184">
        <v>2</v>
      </c>
      <c r="GE116" s="184" t="s">
        <v>14</v>
      </c>
      <c r="GF116" s="184" t="s">
        <v>14</v>
      </c>
      <c r="GG116" s="185">
        <v>44358</v>
      </c>
      <c r="GH116" s="183" t="s">
        <v>4617</v>
      </c>
      <c r="GI116" s="177">
        <v>3</v>
      </c>
      <c r="GJ116" s="177" t="s">
        <v>3571</v>
      </c>
      <c r="GK116" s="177" t="s">
        <v>21</v>
      </c>
      <c r="GL116" s="177">
        <v>2</v>
      </c>
      <c r="GM116" s="177" t="s">
        <v>14</v>
      </c>
      <c r="GN116" s="177" t="s">
        <v>14</v>
      </c>
      <c r="GO116" s="174">
        <v>44358</v>
      </c>
      <c r="GP116" s="184" t="s">
        <v>4612</v>
      </c>
      <c r="GQ116" s="184">
        <v>1</v>
      </c>
      <c r="GR116" s="184" t="s">
        <v>3571</v>
      </c>
      <c r="GS116" s="184" t="s">
        <v>21</v>
      </c>
      <c r="GT116" s="184">
        <v>2</v>
      </c>
      <c r="GU116" s="184" t="s">
        <v>14</v>
      </c>
      <c r="GV116" s="184" t="s">
        <v>14</v>
      </c>
      <c r="GW116" s="185">
        <v>44358</v>
      </c>
      <c r="GX116" s="183" t="s">
        <v>4618</v>
      </c>
      <c r="GY116" s="177">
        <v>0</v>
      </c>
      <c r="GZ116" s="177" t="s">
        <v>3571</v>
      </c>
      <c r="HA116" s="177" t="s">
        <v>21</v>
      </c>
      <c r="HB116" s="177">
        <v>2</v>
      </c>
      <c r="HC116" s="177" t="s">
        <v>14</v>
      </c>
      <c r="HD116" s="177" t="s">
        <v>14</v>
      </c>
      <c r="HE116" s="174">
        <v>44358</v>
      </c>
      <c r="HF116" s="184" t="s">
        <v>4610</v>
      </c>
      <c r="HG116" s="184">
        <v>0</v>
      </c>
      <c r="HH116" s="184" t="s">
        <v>3571</v>
      </c>
      <c r="HI116" s="184" t="s">
        <v>21</v>
      </c>
      <c r="HJ116" s="184">
        <v>2</v>
      </c>
      <c r="HK116" s="184" t="s">
        <v>14</v>
      </c>
      <c r="HL116" s="184" t="s">
        <v>14</v>
      </c>
      <c r="HM116" s="185">
        <v>44358</v>
      </c>
      <c r="HN116" s="183" t="s">
        <v>4616</v>
      </c>
      <c r="HO116" s="177">
        <v>2</v>
      </c>
      <c r="HP116" s="177" t="s">
        <v>3571</v>
      </c>
      <c r="HQ116" s="177" t="s">
        <v>21</v>
      </c>
      <c r="HR116" s="177">
        <v>2</v>
      </c>
      <c r="HS116" s="177" t="s">
        <v>14</v>
      </c>
      <c r="HT116" s="177" t="s">
        <v>14</v>
      </c>
      <c r="HU116" s="174">
        <v>44358</v>
      </c>
      <c r="HV116" s="184" t="s">
        <v>4613</v>
      </c>
      <c r="HW116" s="184">
        <v>3</v>
      </c>
      <c r="HX116" s="184" t="s">
        <v>3571</v>
      </c>
      <c r="HY116" s="184" t="s">
        <v>21</v>
      </c>
      <c r="HZ116" s="184">
        <v>2</v>
      </c>
      <c r="IA116" s="184" t="s">
        <v>14</v>
      </c>
      <c r="IB116" s="184" t="s">
        <v>14</v>
      </c>
      <c r="IC116" s="185">
        <v>44358</v>
      </c>
      <c r="ID116" s="183" t="s">
        <v>4615</v>
      </c>
      <c r="IE116" s="177">
        <v>0</v>
      </c>
      <c r="IF116" s="177" t="s">
        <v>3571</v>
      </c>
      <c r="IG116" s="177" t="s">
        <v>21</v>
      </c>
      <c r="IH116" s="177">
        <v>2</v>
      </c>
      <c r="II116" s="177" t="s">
        <v>14</v>
      </c>
      <c r="IJ116" s="177" t="s">
        <v>14</v>
      </c>
      <c r="IK116" s="174">
        <v>44358</v>
      </c>
      <c r="IL116" s="184" t="s">
        <v>4614</v>
      </c>
      <c r="IM116" s="184">
        <v>3</v>
      </c>
      <c r="IN116" s="184" t="s">
        <v>3571</v>
      </c>
      <c r="IO116" s="184" t="s">
        <v>21</v>
      </c>
      <c r="IP116" s="184">
        <v>2</v>
      </c>
      <c r="IQ116" s="184" t="s">
        <v>14</v>
      </c>
      <c r="IR116" s="184" t="s">
        <v>14</v>
      </c>
      <c r="IS116" s="185">
        <v>44358</v>
      </c>
    </row>
    <row r="117" spans="1:253" s="179" customFormat="1" ht="12.75" customHeight="1" x14ac:dyDescent="0.25">
      <c r="A117" s="179" t="s">
        <v>389</v>
      </c>
      <c r="B117" s="179" t="s">
        <v>7478</v>
      </c>
      <c r="C117" s="179" t="s">
        <v>390</v>
      </c>
      <c r="D117" s="179" t="s">
        <v>391</v>
      </c>
      <c r="E117" s="179" t="s">
        <v>7170</v>
      </c>
      <c r="F117" s="179" t="s">
        <v>1305</v>
      </c>
      <c r="G117" s="172">
        <v>66141000</v>
      </c>
      <c r="H117" s="173" t="s">
        <v>1300</v>
      </c>
      <c r="I117" s="173" t="s">
        <v>21</v>
      </c>
      <c r="J117" s="173">
        <v>2</v>
      </c>
      <c r="K117" s="173" t="s">
        <v>1304</v>
      </c>
      <c r="L117" s="173" t="s">
        <v>1301</v>
      </c>
      <c r="M117" s="174">
        <v>43676</v>
      </c>
      <c r="N117" s="188" t="s">
        <v>1303</v>
      </c>
      <c r="O117" s="175">
        <v>30342</v>
      </c>
      <c r="P117" s="175" t="s">
        <v>1300</v>
      </c>
      <c r="Q117" s="175" t="s">
        <v>21</v>
      </c>
      <c r="R117" s="175">
        <v>2</v>
      </c>
      <c r="S117" s="175" t="s">
        <v>1302</v>
      </c>
      <c r="T117" s="175" t="s">
        <v>1301</v>
      </c>
      <c r="U117" s="176">
        <v>43676</v>
      </c>
      <c r="V117" s="188" t="s">
        <v>4760</v>
      </c>
      <c r="W117" s="173">
        <v>3549000</v>
      </c>
      <c r="X117" s="173" t="s">
        <v>4757</v>
      </c>
      <c r="Y117" s="173" t="s">
        <v>21</v>
      </c>
      <c r="Z117" s="173">
        <v>2</v>
      </c>
      <c r="AA117" s="173" t="s">
        <v>4759</v>
      </c>
      <c r="AB117" s="173" t="s">
        <v>4758</v>
      </c>
      <c r="AC117" s="174">
        <v>44362</v>
      </c>
      <c r="AD117" s="188" t="s">
        <v>4762</v>
      </c>
      <c r="AE117" s="181">
        <v>3549000</v>
      </c>
      <c r="AF117" s="181" t="s">
        <v>4757</v>
      </c>
      <c r="AG117" s="181" t="s">
        <v>21</v>
      </c>
      <c r="AH117" s="181">
        <v>2</v>
      </c>
      <c r="AI117" s="181" t="s">
        <v>4761</v>
      </c>
      <c r="AJ117" s="181" t="s">
        <v>4758</v>
      </c>
      <c r="AK117" s="182">
        <v>44362</v>
      </c>
      <c r="AL117" s="188" t="s">
        <v>4764</v>
      </c>
      <c r="AM117" s="173">
        <v>92000</v>
      </c>
      <c r="AN117" s="173" t="s">
        <v>4750</v>
      </c>
      <c r="AO117" s="173" t="s">
        <v>21</v>
      </c>
      <c r="AP117" s="173">
        <v>2</v>
      </c>
      <c r="AQ117" s="173" t="s">
        <v>4763</v>
      </c>
      <c r="AR117" s="173" t="s">
        <v>2770</v>
      </c>
      <c r="AS117" s="174">
        <v>44362</v>
      </c>
      <c r="AT117" s="189" t="s">
        <v>1637</v>
      </c>
      <c r="AU117" s="181" t="s">
        <v>14</v>
      </c>
      <c r="AV117" s="181" t="s">
        <v>14</v>
      </c>
      <c r="AW117" s="181" t="s">
        <v>14</v>
      </c>
      <c r="AX117" s="181" t="s">
        <v>14</v>
      </c>
      <c r="AY117" s="181" t="s">
        <v>14</v>
      </c>
      <c r="AZ117" s="181" t="s">
        <v>14</v>
      </c>
      <c r="BA117" s="182">
        <v>43859</v>
      </c>
      <c r="BB117" s="188" t="s">
        <v>399</v>
      </c>
      <c r="BC117" s="173" t="s">
        <v>14</v>
      </c>
      <c r="BD117" s="173">
        <v>0</v>
      </c>
      <c r="BE117" s="173" t="s">
        <v>21</v>
      </c>
      <c r="BF117" s="173">
        <v>2</v>
      </c>
      <c r="BG117" s="173" t="s">
        <v>15</v>
      </c>
      <c r="BH117" s="173">
        <v>0</v>
      </c>
      <c r="BI117" s="174">
        <v>43509</v>
      </c>
      <c r="BJ117" s="189" t="s">
        <v>3107</v>
      </c>
      <c r="BK117" s="189">
        <v>63</v>
      </c>
      <c r="BL117" s="189" t="s">
        <v>3104</v>
      </c>
      <c r="BM117" s="189" t="s">
        <v>21</v>
      </c>
      <c r="BN117" s="189">
        <v>2</v>
      </c>
      <c r="BO117" s="189" t="s">
        <v>3106</v>
      </c>
      <c r="BP117" s="181" t="s">
        <v>3105</v>
      </c>
      <c r="BQ117" s="190">
        <v>44250</v>
      </c>
      <c r="BR117" s="188" t="s">
        <v>392</v>
      </c>
      <c r="BS117" s="191" t="s">
        <v>14</v>
      </c>
      <c r="BT117" s="191">
        <v>0</v>
      </c>
      <c r="BU117" s="191" t="s">
        <v>21</v>
      </c>
      <c r="BV117" s="191">
        <v>2</v>
      </c>
      <c r="BW117" s="191" t="s">
        <v>15</v>
      </c>
      <c r="BX117" s="191">
        <v>0</v>
      </c>
      <c r="BY117" s="174">
        <v>43509</v>
      </c>
      <c r="BZ117" s="189" t="s">
        <v>393</v>
      </c>
      <c r="CA117" s="189" t="s">
        <v>14</v>
      </c>
      <c r="CB117" s="189">
        <v>0</v>
      </c>
      <c r="CC117" s="189" t="s">
        <v>14</v>
      </c>
      <c r="CD117" s="189" t="s">
        <v>14</v>
      </c>
      <c r="CE117" s="189" t="s">
        <v>15</v>
      </c>
      <c r="CF117" s="189">
        <v>0</v>
      </c>
      <c r="CG117" s="190">
        <v>43509</v>
      </c>
      <c r="CH117" s="188" t="s">
        <v>7916</v>
      </c>
      <c r="CI117" s="189" t="e">
        <v>#N/A</v>
      </c>
      <c r="CJ117" s="189" t="e">
        <v>#N/A</v>
      </c>
      <c r="CK117" s="189" t="e">
        <v>#N/A</v>
      </c>
      <c r="CL117" s="189" t="e">
        <v>#N/A</v>
      </c>
      <c r="CM117" s="189" t="e">
        <v>#N/A</v>
      </c>
      <c r="CN117" s="189" t="e">
        <v>#N/A</v>
      </c>
      <c r="CO117" s="192" t="e">
        <v>#N/A</v>
      </c>
      <c r="CP117" s="189" t="s">
        <v>398</v>
      </c>
      <c r="CQ117" s="191" t="s">
        <v>14</v>
      </c>
      <c r="CR117" s="191">
        <v>0</v>
      </c>
      <c r="CS117" s="191" t="s">
        <v>21</v>
      </c>
      <c r="CT117" s="191">
        <v>2</v>
      </c>
      <c r="CU117" s="191" t="s">
        <v>15</v>
      </c>
      <c r="CV117" s="191">
        <v>0</v>
      </c>
      <c r="CW117" s="174">
        <v>43509</v>
      </c>
      <c r="CX117" s="189" t="s">
        <v>4765</v>
      </c>
      <c r="CY117" s="181">
        <v>92000</v>
      </c>
      <c r="CZ117" s="181" t="s">
        <v>4750</v>
      </c>
      <c r="DA117" s="181" t="s">
        <v>21</v>
      </c>
      <c r="DB117" s="181">
        <v>2</v>
      </c>
      <c r="DC117" s="181" t="s">
        <v>2764</v>
      </c>
      <c r="DD117" s="181" t="s">
        <v>2770</v>
      </c>
      <c r="DE117" s="187">
        <v>44362</v>
      </c>
      <c r="DF117" s="188" t="s">
        <v>2765</v>
      </c>
      <c r="DG117" s="173">
        <v>3458000</v>
      </c>
      <c r="DH117" s="191" t="s">
        <v>2762</v>
      </c>
      <c r="DI117" s="191" t="s">
        <v>21</v>
      </c>
      <c r="DJ117" s="191">
        <v>2</v>
      </c>
      <c r="DK117" s="191" t="s">
        <v>2764</v>
      </c>
      <c r="DL117" s="191" t="s">
        <v>2763</v>
      </c>
      <c r="DM117" s="174">
        <v>44224</v>
      </c>
      <c r="DN117" s="189" t="s">
        <v>2766</v>
      </c>
      <c r="DO117" s="181">
        <v>0</v>
      </c>
      <c r="DP117" s="189" t="s">
        <v>2762</v>
      </c>
      <c r="DQ117" s="189" t="s">
        <v>21</v>
      </c>
      <c r="DR117" s="189">
        <v>2</v>
      </c>
      <c r="DS117" s="189" t="s">
        <v>2764</v>
      </c>
      <c r="DT117" s="189" t="s">
        <v>2763</v>
      </c>
      <c r="DU117" s="190">
        <v>44224</v>
      </c>
      <c r="DV117" s="188" t="s">
        <v>4766</v>
      </c>
      <c r="DW117" s="173">
        <v>92000</v>
      </c>
      <c r="DX117" s="191" t="s">
        <v>4750</v>
      </c>
      <c r="DY117" s="191" t="s">
        <v>21</v>
      </c>
      <c r="DZ117" s="191">
        <v>2</v>
      </c>
      <c r="EA117" s="191" t="s">
        <v>2764</v>
      </c>
      <c r="EB117" s="191" t="s">
        <v>2770</v>
      </c>
      <c r="EC117" s="174">
        <v>44362</v>
      </c>
      <c r="ED117" s="189" t="s">
        <v>2767</v>
      </c>
      <c r="EE117" s="181">
        <v>0</v>
      </c>
      <c r="EF117" s="189" t="s">
        <v>2762</v>
      </c>
      <c r="EG117" s="189" t="s">
        <v>21</v>
      </c>
      <c r="EH117" s="189">
        <v>2</v>
      </c>
      <c r="EI117" s="189" t="s">
        <v>2764</v>
      </c>
      <c r="EJ117" s="189" t="s">
        <v>2763</v>
      </c>
      <c r="EK117" s="190">
        <v>44224</v>
      </c>
      <c r="EL117" s="188" t="s">
        <v>2768</v>
      </c>
      <c r="EM117" s="173">
        <v>0</v>
      </c>
      <c r="EN117" s="191" t="s">
        <v>2762</v>
      </c>
      <c r="EO117" s="191" t="s">
        <v>21</v>
      </c>
      <c r="EP117" s="191">
        <v>2</v>
      </c>
      <c r="EQ117" s="191" t="s">
        <v>2764</v>
      </c>
      <c r="ER117" s="191" t="s">
        <v>2763</v>
      </c>
      <c r="ES117" s="174">
        <v>44224</v>
      </c>
      <c r="ET117" s="189" t="s">
        <v>6526</v>
      </c>
      <c r="EU117" s="189">
        <v>38</v>
      </c>
      <c r="EV117" s="189" t="s">
        <v>6484</v>
      </c>
      <c r="EW117" s="189" t="s">
        <v>21</v>
      </c>
      <c r="EX117" s="189">
        <v>2</v>
      </c>
      <c r="EY117" s="189" t="s">
        <v>6524</v>
      </c>
      <c r="EZ117" s="189" t="s">
        <v>3367</v>
      </c>
      <c r="FA117" s="190">
        <v>44459</v>
      </c>
      <c r="FB117" s="188" t="s">
        <v>397</v>
      </c>
      <c r="FC117" s="191">
        <v>2</v>
      </c>
      <c r="FD117" s="191" t="s">
        <v>394</v>
      </c>
      <c r="FE117" s="191" t="s">
        <v>21</v>
      </c>
      <c r="FF117" s="191">
        <v>2</v>
      </c>
      <c r="FG117" s="191" t="s">
        <v>396</v>
      </c>
      <c r="FH117" s="191" t="s">
        <v>395</v>
      </c>
      <c r="FI117" s="174">
        <v>43509</v>
      </c>
      <c r="FJ117" s="188" t="s">
        <v>400</v>
      </c>
      <c r="FK117" s="189" t="s">
        <v>14</v>
      </c>
      <c r="FL117" s="189">
        <v>0</v>
      </c>
      <c r="FM117" s="189" t="s">
        <v>21</v>
      </c>
      <c r="FN117" s="189">
        <v>2</v>
      </c>
      <c r="FO117" s="189" t="s">
        <v>15</v>
      </c>
      <c r="FP117" s="181">
        <v>0</v>
      </c>
      <c r="FQ117" s="182">
        <v>43509</v>
      </c>
      <c r="FR117" s="188" t="s">
        <v>401</v>
      </c>
      <c r="FS117" s="191" t="s">
        <v>14</v>
      </c>
      <c r="FT117" s="191">
        <v>0</v>
      </c>
      <c r="FU117" s="191" t="s">
        <v>21</v>
      </c>
      <c r="FV117" s="191">
        <v>2</v>
      </c>
      <c r="FW117" s="191" t="s">
        <v>15</v>
      </c>
      <c r="FX117" s="191">
        <v>0</v>
      </c>
      <c r="FY117" s="174">
        <v>43509</v>
      </c>
      <c r="FZ117" s="189" t="s">
        <v>3725</v>
      </c>
      <c r="GA117" s="189">
        <v>0</v>
      </c>
      <c r="GB117" s="189" t="s">
        <v>3571</v>
      </c>
      <c r="GC117" s="189" t="s">
        <v>21</v>
      </c>
      <c r="GD117" s="189">
        <v>2</v>
      </c>
      <c r="GE117" s="189" t="s">
        <v>14</v>
      </c>
      <c r="GF117" s="189" t="s">
        <v>14</v>
      </c>
      <c r="GG117" s="190">
        <v>44347</v>
      </c>
      <c r="GH117" s="188" t="s">
        <v>3731</v>
      </c>
      <c r="GI117" s="191">
        <v>1</v>
      </c>
      <c r="GJ117" s="191" t="s">
        <v>3571</v>
      </c>
      <c r="GK117" s="191" t="s">
        <v>21</v>
      </c>
      <c r="GL117" s="191">
        <v>2</v>
      </c>
      <c r="GM117" s="191" t="s">
        <v>14</v>
      </c>
      <c r="GN117" s="191" t="s">
        <v>14</v>
      </c>
      <c r="GO117" s="174">
        <v>44347</v>
      </c>
      <c r="GP117" s="189" t="s">
        <v>3726</v>
      </c>
      <c r="GQ117" s="189">
        <v>1</v>
      </c>
      <c r="GR117" s="189" t="s">
        <v>3571</v>
      </c>
      <c r="GS117" s="189" t="s">
        <v>21</v>
      </c>
      <c r="GT117" s="189">
        <v>2</v>
      </c>
      <c r="GU117" s="189" t="s">
        <v>14</v>
      </c>
      <c r="GV117" s="189" t="s">
        <v>14</v>
      </c>
      <c r="GW117" s="190">
        <v>44347</v>
      </c>
      <c r="GX117" s="188" t="s">
        <v>3732</v>
      </c>
      <c r="GY117" s="191">
        <v>0</v>
      </c>
      <c r="GZ117" s="191" t="s">
        <v>3571</v>
      </c>
      <c r="HA117" s="191" t="s">
        <v>21</v>
      </c>
      <c r="HB117" s="191">
        <v>2</v>
      </c>
      <c r="HC117" s="191" t="s">
        <v>14</v>
      </c>
      <c r="HD117" s="191" t="s">
        <v>14</v>
      </c>
      <c r="HE117" s="174">
        <v>44347</v>
      </c>
      <c r="HF117" s="189" t="s">
        <v>3724</v>
      </c>
      <c r="HG117" s="189">
        <v>2</v>
      </c>
      <c r="HH117" s="189" t="s">
        <v>3571</v>
      </c>
      <c r="HI117" s="189" t="s">
        <v>21</v>
      </c>
      <c r="HJ117" s="189">
        <v>2</v>
      </c>
      <c r="HK117" s="189" t="s">
        <v>14</v>
      </c>
      <c r="HL117" s="189" t="s">
        <v>14</v>
      </c>
      <c r="HM117" s="190">
        <v>44347</v>
      </c>
      <c r="HN117" s="188" t="s">
        <v>3730</v>
      </c>
      <c r="HO117" s="191">
        <v>2</v>
      </c>
      <c r="HP117" s="191" t="s">
        <v>3571</v>
      </c>
      <c r="HQ117" s="191" t="s">
        <v>21</v>
      </c>
      <c r="HR117" s="191">
        <v>2</v>
      </c>
      <c r="HS117" s="191" t="s">
        <v>14</v>
      </c>
      <c r="HT117" s="191" t="s">
        <v>14</v>
      </c>
      <c r="HU117" s="174">
        <v>44347</v>
      </c>
      <c r="HV117" s="189" t="s">
        <v>3727</v>
      </c>
      <c r="HW117" s="189">
        <v>1</v>
      </c>
      <c r="HX117" s="189" t="s">
        <v>3571</v>
      </c>
      <c r="HY117" s="189" t="s">
        <v>21</v>
      </c>
      <c r="HZ117" s="189">
        <v>2</v>
      </c>
      <c r="IA117" s="189" t="s">
        <v>14</v>
      </c>
      <c r="IB117" s="189" t="s">
        <v>14</v>
      </c>
      <c r="IC117" s="190">
        <v>44347</v>
      </c>
      <c r="ID117" s="188" t="s">
        <v>3729</v>
      </c>
      <c r="IE117" s="191">
        <v>3</v>
      </c>
      <c r="IF117" s="191" t="s">
        <v>3571</v>
      </c>
      <c r="IG117" s="191" t="s">
        <v>21</v>
      </c>
      <c r="IH117" s="191">
        <v>2</v>
      </c>
      <c r="II117" s="191" t="s">
        <v>14</v>
      </c>
      <c r="IJ117" s="191" t="s">
        <v>14</v>
      </c>
      <c r="IK117" s="174">
        <v>44347</v>
      </c>
      <c r="IL117" s="189" t="s">
        <v>3728</v>
      </c>
      <c r="IM117" s="189">
        <v>2</v>
      </c>
      <c r="IN117" s="189" t="s">
        <v>3571</v>
      </c>
      <c r="IO117" s="189" t="s">
        <v>21</v>
      </c>
      <c r="IP117" s="189">
        <v>2</v>
      </c>
      <c r="IQ117" s="189" t="s">
        <v>14</v>
      </c>
      <c r="IR117" s="189" t="s">
        <v>14</v>
      </c>
      <c r="IS117" s="190">
        <v>44347</v>
      </c>
    </row>
    <row r="118" spans="1:253" s="179" customFormat="1" ht="12.75" customHeight="1" x14ac:dyDescent="0.25">
      <c r="A118" s="179" t="s">
        <v>402</v>
      </c>
      <c r="B118" s="179" t="s">
        <v>7463</v>
      </c>
      <c r="C118" s="179" t="s">
        <v>403</v>
      </c>
      <c r="D118" s="179" t="s">
        <v>391</v>
      </c>
      <c r="E118" s="179" t="s">
        <v>7170</v>
      </c>
      <c r="F118" s="179" t="s">
        <v>1315</v>
      </c>
      <c r="G118" s="172">
        <v>66141000</v>
      </c>
      <c r="H118" s="173" t="s">
        <v>1300</v>
      </c>
      <c r="I118" s="173" t="s">
        <v>21</v>
      </c>
      <c r="J118" s="173">
        <v>2</v>
      </c>
      <c r="K118" s="173" t="s">
        <v>1304</v>
      </c>
      <c r="L118" s="173" t="s">
        <v>1301</v>
      </c>
      <c r="M118" s="174">
        <v>43676</v>
      </c>
      <c r="N118" s="183" t="s">
        <v>1307</v>
      </c>
      <c r="O118" s="175">
        <v>18330</v>
      </c>
      <c r="P118" s="175" t="s">
        <v>1300</v>
      </c>
      <c r="Q118" s="175" t="s">
        <v>21</v>
      </c>
      <c r="R118" s="175">
        <v>2</v>
      </c>
      <c r="S118" s="175" t="s">
        <v>1306</v>
      </c>
      <c r="T118" s="175" t="s">
        <v>1301</v>
      </c>
      <c r="U118" s="176">
        <v>43676</v>
      </c>
      <c r="V118" s="183" t="s">
        <v>1312</v>
      </c>
      <c r="W118" s="173">
        <v>3458000</v>
      </c>
      <c r="X118" s="173" t="s">
        <v>1300</v>
      </c>
      <c r="Y118" s="173" t="s">
        <v>21</v>
      </c>
      <c r="Z118" s="173">
        <v>2</v>
      </c>
      <c r="AA118" s="173" t="s">
        <v>1311</v>
      </c>
      <c r="AB118" s="173" t="s">
        <v>1301</v>
      </c>
      <c r="AC118" s="174">
        <v>43676</v>
      </c>
      <c r="AD118" s="183" t="s">
        <v>1309</v>
      </c>
      <c r="AE118" s="181">
        <v>3458000</v>
      </c>
      <c r="AF118" s="181" t="s">
        <v>1300</v>
      </c>
      <c r="AG118" s="181" t="s">
        <v>21</v>
      </c>
      <c r="AH118" s="181">
        <v>2</v>
      </c>
      <c r="AI118" s="181" t="s">
        <v>1308</v>
      </c>
      <c r="AJ118" s="181" t="s">
        <v>1301</v>
      </c>
      <c r="AK118" s="182">
        <v>43676</v>
      </c>
      <c r="AL118" s="183" t="s">
        <v>1310</v>
      </c>
      <c r="AM118" s="173" t="s">
        <v>14</v>
      </c>
      <c r="AN118" s="173" t="s">
        <v>14</v>
      </c>
      <c r="AO118" s="173" t="s">
        <v>14</v>
      </c>
      <c r="AP118" s="173" t="s">
        <v>14</v>
      </c>
      <c r="AQ118" s="173" t="s">
        <v>15</v>
      </c>
      <c r="AR118" s="173" t="s">
        <v>14</v>
      </c>
      <c r="AS118" s="174">
        <v>43676</v>
      </c>
      <c r="AT118" s="184" t="s">
        <v>1638</v>
      </c>
      <c r="AU118" s="181" t="s">
        <v>14</v>
      </c>
      <c r="AV118" s="181" t="s">
        <v>14</v>
      </c>
      <c r="AW118" s="181" t="s">
        <v>14</v>
      </c>
      <c r="AX118" s="181" t="s">
        <v>14</v>
      </c>
      <c r="AY118" s="181" t="s">
        <v>14</v>
      </c>
      <c r="AZ118" s="181" t="s">
        <v>14</v>
      </c>
      <c r="BA118" s="182">
        <v>43859</v>
      </c>
      <c r="BB118" s="183" t="s">
        <v>409</v>
      </c>
      <c r="BC118" s="173" t="s">
        <v>14</v>
      </c>
      <c r="BD118" s="173">
        <v>0</v>
      </c>
      <c r="BE118" s="173" t="s">
        <v>21</v>
      </c>
      <c r="BF118" s="173">
        <v>2</v>
      </c>
      <c r="BG118" s="173" t="s">
        <v>15</v>
      </c>
      <c r="BH118" s="173">
        <v>0</v>
      </c>
      <c r="BI118" s="174">
        <v>43509</v>
      </c>
      <c r="BJ118" s="184" t="s">
        <v>3108</v>
      </c>
      <c r="BK118" s="184">
        <v>63</v>
      </c>
      <c r="BL118" s="184" t="s">
        <v>3104</v>
      </c>
      <c r="BM118" s="184" t="s">
        <v>21</v>
      </c>
      <c r="BN118" s="184">
        <v>2</v>
      </c>
      <c r="BO118" s="184" t="s">
        <v>3106</v>
      </c>
      <c r="BP118" s="181" t="s">
        <v>3105</v>
      </c>
      <c r="BQ118" s="185">
        <v>44250</v>
      </c>
      <c r="BR118" s="183" t="s">
        <v>404</v>
      </c>
      <c r="BS118" s="177" t="s">
        <v>14</v>
      </c>
      <c r="BT118" s="177">
        <v>0</v>
      </c>
      <c r="BU118" s="177" t="s">
        <v>21</v>
      </c>
      <c r="BV118" s="177">
        <v>2</v>
      </c>
      <c r="BW118" s="177" t="s">
        <v>15</v>
      </c>
      <c r="BX118" s="177">
        <v>0</v>
      </c>
      <c r="BY118" s="174">
        <v>43509</v>
      </c>
      <c r="BZ118" s="184" t="s">
        <v>405</v>
      </c>
      <c r="CA118" s="184" t="s">
        <v>14</v>
      </c>
      <c r="CB118" s="184">
        <v>0</v>
      </c>
      <c r="CC118" s="184" t="s">
        <v>14</v>
      </c>
      <c r="CD118" s="184" t="s">
        <v>14</v>
      </c>
      <c r="CE118" s="184" t="s">
        <v>15</v>
      </c>
      <c r="CF118" s="184">
        <v>0</v>
      </c>
      <c r="CG118" s="185">
        <v>43509</v>
      </c>
      <c r="CH118" s="183" t="s">
        <v>7917</v>
      </c>
      <c r="CI118" s="184" t="e">
        <v>#N/A</v>
      </c>
      <c r="CJ118" s="184" t="e">
        <v>#N/A</v>
      </c>
      <c r="CK118" s="184" t="e">
        <v>#N/A</v>
      </c>
      <c r="CL118" s="184" t="e">
        <v>#N/A</v>
      </c>
      <c r="CM118" s="184" t="e">
        <v>#N/A</v>
      </c>
      <c r="CN118" s="184" t="e">
        <v>#N/A</v>
      </c>
      <c r="CO118" s="186" t="e">
        <v>#N/A</v>
      </c>
      <c r="CP118" s="184" t="s">
        <v>408</v>
      </c>
      <c r="CQ118" s="177" t="s">
        <v>14</v>
      </c>
      <c r="CR118" s="177">
        <v>0</v>
      </c>
      <c r="CS118" s="177" t="s">
        <v>21</v>
      </c>
      <c r="CT118" s="177">
        <v>2</v>
      </c>
      <c r="CU118" s="177" t="s">
        <v>15</v>
      </c>
      <c r="CV118" s="177">
        <v>0</v>
      </c>
      <c r="CW118" s="174">
        <v>43509</v>
      </c>
      <c r="CX118" s="184" t="s">
        <v>1314</v>
      </c>
      <c r="CY118" s="181" t="s">
        <v>14</v>
      </c>
      <c r="CZ118" s="181" t="s">
        <v>14</v>
      </c>
      <c r="DA118" s="181" t="s">
        <v>14</v>
      </c>
      <c r="DB118" s="181" t="s">
        <v>14</v>
      </c>
      <c r="DC118" s="181" t="s">
        <v>1827</v>
      </c>
      <c r="DD118" s="181" t="s">
        <v>14</v>
      </c>
      <c r="DE118" s="187">
        <v>43920</v>
      </c>
      <c r="DF118" s="183" t="s">
        <v>1829</v>
      </c>
      <c r="DG118" s="173" t="s">
        <v>14</v>
      </c>
      <c r="DH118" s="177" t="s">
        <v>14</v>
      </c>
      <c r="DI118" s="177" t="s">
        <v>14</v>
      </c>
      <c r="DJ118" s="177" t="s">
        <v>14</v>
      </c>
      <c r="DK118" s="177" t="s">
        <v>1827</v>
      </c>
      <c r="DL118" s="177" t="s">
        <v>14</v>
      </c>
      <c r="DM118" s="174">
        <v>43920</v>
      </c>
      <c r="DN118" s="184" t="s">
        <v>1832</v>
      </c>
      <c r="DO118" s="181" t="s">
        <v>14</v>
      </c>
      <c r="DP118" s="184" t="s">
        <v>14</v>
      </c>
      <c r="DQ118" s="184" t="s">
        <v>14</v>
      </c>
      <c r="DR118" s="184" t="s">
        <v>14</v>
      </c>
      <c r="DS118" s="184" t="s">
        <v>1827</v>
      </c>
      <c r="DT118" s="184" t="s">
        <v>14</v>
      </c>
      <c r="DU118" s="185">
        <v>43920</v>
      </c>
      <c r="DV118" s="183" t="s">
        <v>1830</v>
      </c>
      <c r="DW118" s="173" t="s">
        <v>14</v>
      </c>
      <c r="DX118" s="177" t="s">
        <v>14</v>
      </c>
      <c r="DY118" s="177" t="s">
        <v>14</v>
      </c>
      <c r="DZ118" s="177" t="s">
        <v>14</v>
      </c>
      <c r="EA118" s="177" t="s">
        <v>1827</v>
      </c>
      <c r="EB118" s="177" t="s">
        <v>14</v>
      </c>
      <c r="EC118" s="174">
        <v>43920</v>
      </c>
      <c r="ED118" s="184" t="s">
        <v>1831</v>
      </c>
      <c r="EE118" s="181" t="s">
        <v>14</v>
      </c>
      <c r="EF118" s="184" t="s">
        <v>14</v>
      </c>
      <c r="EG118" s="184" t="s">
        <v>14</v>
      </c>
      <c r="EH118" s="184" t="s">
        <v>14</v>
      </c>
      <c r="EI118" s="184" t="s">
        <v>1827</v>
      </c>
      <c r="EJ118" s="184" t="s">
        <v>14</v>
      </c>
      <c r="EK118" s="185">
        <v>43920</v>
      </c>
      <c r="EL118" s="183" t="s">
        <v>1828</v>
      </c>
      <c r="EM118" s="173" t="s">
        <v>14</v>
      </c>
      <c r="EN118" s="177" t="s">
        <v>14</v>
      </c>
      <c r="EO118" s="177" t="s">
        <v>14</v>
      </c>
      <c r="EP118" s="177" t="s">
        <v>14</v>
      </c>
      <c r="EQ118" s="177" t="s">
        <v>1827</v>
      </c>
      <c r="ER118" s="177" t="s">
        <v>14</v>
      </c>
      <c r="ES118" s="174">
        <v>43920</v>
      </c>
      <c r="ET118" s="184" t="s">
        <v>6527</v>
      </c>
      <c r="EU118" s="184">
        <v>38</v>
      </c>
      <c r="EV118" s="184" t="s">
        <v>6484</v>
      </c>
      <c r="EW118" s="184" t="s">
        <v>21</v>
      </c>
      <c r="EX118" s="184">
        <v>2</v>
      </c>
      <c r="EY118" s="184" t="s">
        <v>6524</v>
      </c>
      <c r="EZ118" s="184" t="s">
        <v>3367</v>
      </c>
      <c r="FA118" s="185">
        <v>44459</v>
      </c>
      <c r="FB118" s="183" t="s">
        <v>407</v>
      </c>
      <c r="FC118" s="177">
        <v>1</v>
      </c>
      <c r="FD118" s="177" t="s">
        <v>14</v>
      </c>
      <c r="FE118" s="177" t="s">
        <v>21</v>
      </c>
      <c r="FF118" s="177">
        <v>2</v>
      </c>
      <c r="FG118" s="177" t="s">
        <v>406</v>
      </c>
      <c r="FH118" s="177" t="s">
        <v>14</v>
      </c>
      <c r="FI118" s="174">
        <v>43509</v>
      </c>
      <c r="FJ118" s="183" t="s">
        <v>410</v>
      </c>
      <c r="FK118" s="184" t="s">
        <v>14</v>
      </c>
      <c r="FL118" s="184">
        <v>0</v>
      </c>
      <c r="FM118" s="184" t="s">
        <v>21</v>
      </c>
      <c r="FN118" s="184">
        <v>2</v>
      </c>
      <c r="FO118" s="184" t="s">
        <v>15</v>
      </c>
      <c r="FP118" s="181">
        <v>0</v>
      </c>
      <c r="FQ118" s="182">
        <v>43509</v>
      </c>
      <c r="FR118" s="183" t="s">
        <v>411</v>
      </c>
      <c r="FS118" s="177" t="s">
        <v>14</v>
      </c>
      <c r="FT118" s="177">
        <v>0</v>
      </c>
      <c r="FU118" s="177" t="s">
        <v>21</v>
      </c>
      <c r="FV118" s="177">
        <v>2</v>
      </c>
      <c r="FW118" s="177" t="s">
        <v>15</v>
      </c>
      <c r="FX118" s="177">
        <v>0</v>
      </c>
      <c r="FY118" s="174">
        <v>43509</v>
      </c>
      <c r="FZ118" s="184" t="s">
        <v>3734</v>
      </c>
      <c r="GA118" s="184">
        <v>0</v>
      </c>
      <c r="GB118" s="184" t="s">
        <v>3571</v>
      </c>
      <c r="GC118" s="184" t="s">
        <v>21</v>
      </c>
      <c r="GD118" s="184">
        <v>2</v>
      </c>
      <c r="GE118" s="184" t="s">
        <v>14</v>
      </c>
      <c r="GF118" s="184" t="s">
        <v>14</v>
      </c>
      <c r="GG118" s="185">
        <v>44347</v>
      </c>
      <c r="GH118" s="183" t="s">
        <v>3740</v>
      </c>
      <c r="GI118" s="177">
        <v>1</v>
      </c>
      <c r="GJ118" s="177" t="s">
        <v>3571</v>
      </c>
      <c r="GK118" s="177" t="s">
        <v>21</v>
      </c>
      <c r="GL118" s="177">
        <v>2</v>
      </c>
      <c r="GM118" s="177" t="s">
        <v>14</v>
      </c>
      <c r="GN118" s="177" t="s">
        <v>14</v>
      </c>
      <c r="GO118" s="174">
        <v>44347</v>
      </c>
      <c r="GP118" s="184" t="s">
        <v>3735</v>
      </c>
      <c r="GQ118" s="184">
        <v>0</v>
      </c>
      <c r="GR118" s="184" t="s">
        <v>3571</v>
      </c>
      <c r="GS118" s="184" t="s">
        <v>21</v>
      </c>
      <c r="GT118" s="184">
        <v>2</v>
      </c>
      <c r="GU118" s="184" t="s">
        <v>14</v>
      </c>
      <c r="GV118" s="184" t="s">
        <v>14</v>
      </c>
      <c r="GW118" s="185">
        <v>44347</v>
      </c>
      <c r="GX118" s="183" t="s">
        <v>3741</v>
      </c>
      <c r="GY118" s="177">
        <v>0</v>
      </c>
      <c r="GZ118" s="177" t="s">
        <v>3571</v>
      </c>
      <c r="HA118" s="177" t="s">
        <v>21</v>
      </c>
      <c r="HB118" s="177">
        <v>2</v>
      </c>
      <c r="HC118" s="177" t="s">
        <v>14</v>
      </c>
      <c r="HD118" s="177" t="s">
        <v>14</v>
      </c>
      <c r="HE118" s="174">
        <v>44347</v>
      </c>
      <c r="HF118" s="184" t="s">
        <v>3733</v>
      </c>
      <c r="HG118" s="184">
        <v>2</v>
      </c>
      <c r="HH118" s="184" t="s">
        <v>3571</v>
      </c>
      <c r="HI118" s="184" t="s">
        <v>21</v>
      </c>
      <c r="HJ118" s="184">
        <v>2</v>
      </c>
      <c r="HK118" s="184" t="s">
        <v>14</v>
      </c>
      <c r="HL118" s="184" t="s">
        <v>14</v>
      </c>
      <c r="HM118" s="185">
        <v>44347</v>
      </c>
      <c r="HN118" s="183" t="s">
        <v>3739</v>
      </c>
      <c r="HO118" s="177">
        <v>1</v>
      </c>
      <c r="HP118" s="177" t="s">
        <v>3571</v>
      </c>
      <c r="HQ118" s="177" t="s">
        <v>21</v>
      </c>
      <c r="HR118" s="177">
        <v>2</v>
      </c>
      <c r="HS118" s="177" t="s">
        <v>14</v>
      </c>
      <c r="HT118" s="177" t="s">
        <v>14</v>
      </c>
      <c r="HU118" s="174">
        <v>44347</v>
      </c>
      <c r="HV118" s="184" t="s">
        <v>3736</v>
      </c>
      <c r="HW118" s="184">
        <v>1</v>
      </c>
      <c r="HX118" s="184" t="s">
        <v>3571</v>
      </c>
      <c r="HY118" s="184" t="s">
        <v>21</v>
      </c>
      <c r="HZ118" s="184">
        <v>2</v>
      </c>
      <c r="IA118" s="184" t="s">
        <v>14</v>
      </c>
      <c r="IB118" s="184" t="s">
        <v>14</v>
      </c>
      <c r="IC118" s="185">
        <v>44347</v>
      </c>
      <c r="ID118" s="183" t="s">
        <v>3738</v>
      </c>
      <c r="IE118" s="177">
        <v>3</v>
      </c>
      <c r="IF118" s="177" t="s">
        <v>3571</v>
      </c>
      <c r="IG118" s="177" t="s">
        <v>21</v>
      </c>
      <c r="IH118" s="177">
        <v>2</v>
      </c>
      <c r="II118" s="177" t="s">
        <v>14</v>
      </c>
      <c r="IJ118" s="177" t="s">
        <v>14</v>
      </c>
      <c r="IK118" s="174">
        <v>44347</v>
      </c>
      <c r="IL118" s="184" t="s">
        <v>3737</v>
      </c>
      <c r="IM118" s="184">
        <v>1</v>
      </c>
      <c r="IN118" s="184" t="s">
        <v>3571</v>
      </c>
      <c r="IO118" s="184" t="s">
        <v>21</v>
      </c>
      <c r="IP118" s="184">
        <v>2</v>
      </c>
      <c r="IQ118" s="184" t="s">
        <v>14</v>
      </c>
      <c r="IR118" s="184" t="s">
        <v>14</v>
      </c>
      <c r="IS118" s="185">
        <v>44347</v>
      </c>
    </row>
    <row r="119" spans="1:253" s="179" customFormat="1" ht="12.75" customHeight="1" x14ac:dyDescent="0.25">
      <c r="A119" s="179" t="s">
        <v>412</v>
      </c>
      <c r="B119" s="179" t="s">
        <v>7471</v>
      </c>
      <c r="C119" s="179" t="s">
        <v>413</v>
      </c>
      <c r="D119" s="179" t="s">
        <v>391</v>
      </c>
      <c r="E119" s="179" t="s">
        <v>7170</v>
      </c>
      <c r="F119" s="179" t="s">
        <v>1318</v>
      </c>
      <c r="G119" s="172">
        <v>66141000</v>
      </c>
      <c r="H119" s="173" t="s">
        <v>1300</v>
      </c>
      <c r="I119" s="173" t="s">
        <v>21</v>
      </c>
      <c r="J119" s="173">
        <v>2</v>
      </c>
      <c r="K119" s="173" t="s">
        <v>1304</v>
      </c>
      <c r="L119" s="173" t="s">
        <v>1301</v>
      </c>
      <c r="M119" s="174">
        <v>43676</v>
      </c>
      <c r="N119" s="183" t="s">
        <v>1431</v>
      </c>
      <c r="O119" s="175">
        <v>9</v>
      </c>
      <c r="P119" s="175" t="s">
        <v>1428</v>
      </c>
      <c r="Q119" s="175" t="s">
        <v>21</v>
      </c>
      <c r="R119" s="175">
        <v>2</v>
      </c>
      <c r="S119" s="175" t="s">
        <v>1430</v>
      </c>
      <c r="T119" s="175" t="s">
        <v>1429</v>
      </c>
      <c r="U119" s="176">
        <v>43791</v>
      </c>
      <c r="V119" s="183" t="s">
        <v>2772</v>
      </c>
      <c r="W119" s="173">
        <v>92000</v>
      </c>
      <c r="X119" s="173" t="s">
        <v>2769</v>
      </c>
      <c r="Y119" s="173" t="s">
        <v>21</v>
      </c>
      <c r="Z119" s="173">
        <v>2</v>
      </c>
      <c r="AA119" s="173" t="s">
        <v>2771</v>
      </c>
      <c r="AB119" s="173" t="s">
        <v>2770</v>
      </c>
      <c r="AC119" s="174">
        <v>44224</v>
      </c>
      <c r="AD119" s="183" t="s">
        <v>4752</v>
      </c>
      <c r="AE119" s="181">
        <v>92000</v>
      </c>
      <c r="AF119" s="181" t="s">
        <v>4750</v>
      </c>
      <c r="AG119" s="181" t="s">
        <v>21</v>
      </c>
      <c r="AH119" s="181">
        <v>2</v>
      </c>
      <c r="AI119" s="181" t="s">
        <v>4751</v>
      </c>
      <c r="AJ119" s="181" t="s">
        <v>2770</v>
      </c>
      <c r="AK119" s="182">
        <v>44362</v>
      </c>
      <c r="AL119" s="183" t="s">
        <v>4754</v>
      </c>
      <c r="AM119" s="173">
        <v>92000</v>
      </c>
      <c r="AN119" s="173" t="s">
        <v>4750</v>
      </c>
      <c r="AO119" s="173" t="s">
        <v>21</v>
      </c>
      <c r="AP119" s="173">
        <v>2</v>
      </c>
      <c r="AQ119" s="173" t="s">
        <v>4753</v>
      </c>
      <c r="AR119" s="173" t="s">
        <v>2770</v>
      </c>
      <c r="AS119" s="174">
        <v>44362</v>
      </c>
      <c r="AT119" s="184" t="s">
        <v>1317</v>
      </c>
      <c r="AU119" s="181">
        <v>0</v>
      </c>
      <c r="AV119" s="181" t="s">
        <v>14</v>
      </c>
      <c r="AW119" s="181" t="s">
        <v>14</v>
      </c>
      <c r="AX119" s="181" t="s">
        <v>14</v>
      </c>
      <c r="AY119" s="181" t="s">
        <v>1316</v>
      </c>
      <c r="AZ119" s="181" t="s">
        <v>14</v>
      </c>
      <c r="BA119" s="182">
        <v>43676</v>
      </c>
      <c r="BB119" s="183" t="s">
        <v>419</v>
      </c>
      <c r="BC119" s="173" t="s">
        <v>14</v>
      </c>
      <c r="BD119" s="173">
        <v>0</v>
      </c>
      <c r="BE119" s="173" t="s">
        <v>21</v>
      </c>
      <c r="BF119" s="173">
        <v>2</v>
      </c>
      <c r="BG119" s="173" t="s">
        <v>15</v>
      </c>
      <c r="BH119" s="173">
        <v>0</v>
      </c>
      <c r="BI119" s="174">
        <v>43509</v>
      </c>
      <c r="BJ119" s="184" t="s">
        <v>2783</v>
      </c>
      <c r="BK119" s="184" t="s">
        <v>14</v>
      </c>
      <c r="BL119" s="184" t="s">
        <v>2637</v>
      </c>
      <c r="BM119" s="184" t="s">
        <v>14</v>
      </c>
      <c r="BN119" s="184" t="s">
        <v>14</v>
      </c>
      <c r="BO119" s="184" t="s">
        <v>14</v>
      </c>
      <c r="BP119" s="181" t="s">
        <v>14</v>
      </c>
      <c r="BQ119" s="185">
        <v>44224</v>
      </c>
      <c r="BR119" s="183" t="s">
        <v>414</v>
      </c>
      <c r="BS119" s="177" t="s">
        <v>14</v>
      </c>
      <c r="BT119" s="177">
        <v>0</v>
      </c>
      <c r="BU119" s="177" t="s">
        <v>21</v>
      </c>
      <c r="BV119" s="177">
        <v>2</v>
      </c>
      <c r="BW119" s="177" t="s">
        <v>15</v>
      </c>
      <c r="BX119" s="177">
        <v>0</v>
      </c>
      <c r="BY119" s="174">
        <v>43509</v>
      </c>
      <c r="BZ119" s="184" t="s">
        <v>415</v>
      </c>
      <c r="CA119" s="184" t="s">
        <v>14</v>
      </c>
      <c r="CB119" s="184">
        <v>0</v>
      </c>
      <c r="CC119" s="184" t="s">
        <v>14</v>
      </c>
      <c r="CD119" s="184" t="s">
        <v>14</v>
      </c>
      <c r="CE119" s="184" t="s">
        <v>15</v>
      </c>
      <c r="CF119" s="184">
        <v>0</v>
      </c>
      <c r="CG119" s="185">
        <v>43509</v>
      </c>
      <c r="CH119" s="183" t="s">
        <v>7918</v>
      </c>
      <c r="CI119" s="184" t="e">
        <v>#N/A</v>
      </c>
      <c r="CJ119" s="184" t="e">
        <v>#N/A</v>
      </c>
      <c r="CK119" s="184" t="e">
        <v>#N/A</v>
      </c>
      <c r="CL119" s="184" t="e">
        <v>#N/A</v>
      </c>
      <c r="CM119" s="184" t="e">
        <v>#N/A</v>
      </c>
      <c r="CN119" s="184" t="e">
        <v>#N/A</v>
      </c>
      <c r="CO119" s="186" t="e">
        <v>#N/A</v>
      </c>
      <c r="CP119" s="184" t="s">
        <v>418</v>
      </c>
      <c r="CQ119" s="177" t="s">
        <v>14</v>
      </c>
      <c r="CR119" s="177">
        <v>0</v>
      </c>
      <c r="CS119" s="177" t="s">
        <v>21</v>
      </c>
      <c r="CT119" s="177">
        <v>2</v>
      </c>
      <c r="CU119" s="177" t="s">
        <v>15</v>
      </c>
      <c r="CV119" s="177">
        <v>0</v>
      </c>
      <c r="CW119" s="174">
        <v>43509</v>
      </c>
      <c r="CX119" s="184" t="s">
        <v>4755</v>
      </c>
      <c r="CY119" s="181">
        <v>92000</v>
      </c>
      <c r="CZ119" s="181" t="s">
        <v>4750</v>
      </c>
      <c r="DA119" s="181" t="s">
        <v>21</v>
      </c>
      <c r="DB119" s="181">
        <v>2</v>
      </c>
      <c r="DC119" s="181" t="s">
        <v>2785</v>
      </c>
      <c r="DD119" s="181" t="s">
        <v>2770</v>
      </c>
      <c r="DE119" s="187">
        <v>44362</v>
      </c>
      <c r="DF119" s="183" t="s">
        <v>2786</v>
      </c>
      <c r="DG119" s="173">
        <v>0</v>
      </c>
      <c r="DH119" s="177" t="s">
        <v>2784</v>
      </c>
      <c r="DI119" s="177" t="s">
        <v>21</v>
      </c>
      <c r="DJ119" s="177">
        <v>2</v>
      </c>
      <c r="DK119" s="177" t="s">
        <v>2785</v>
      </c>
      <c r="DL119" s="177" t="s">
        <v>2763</v>
      </c>
      <c r="DM119" s="174">
        <v>44224</v>
      </c>
      <c r="DN119" s="184" t="s">
        <v>2787</v>
      </c>
      <c r="DO119" s="181">
        <v>0</v>
      </c>
      <c r="DP119" s="184" t="s">
        <v>2784</v>
      </c>
      <c r="DQ119" s="184" t="s">
        <v>21</v>
      </c>
      <c r="DR119" s="184">
        <v>2</v>
      </c>
      <c r="DS119" s="184" t="s">
        <v>2785</v>
      </c>
      <c r="DT119" s="184" t="s">
        <v>2763</v>
      </c>
      <c r="DU119" s="185">
        <v>44224</v>
      </c>
      <c r="DV119" s="183" t="s">
        <v>4756</v>
      </c>
      <c r="DW119" s="173">
        <v>92000</v>
      </c>
      <c r="DX119" s="177" t="s">
        <v>4750</v>
      </c>
      <c r="DY119" s="177" t="s">
        <v>21</v>
      </c>
      <c r="DZ119" s="177">
        <v>2</v>
      </c>
      <c r="EA119" s="177" t="s">
        <v>2785</v>
      </c>
      <c r="EB119" s="177" t="s">
        <v>2770</v>
      </c>
      <c r="EC119" s="174">
        <v>44362</v>
      </c>
      <c r="ED119" s="184" t="s">
        <v>2788</v>
      </c>
      <c r="EE119" s="181">
        <v>0</v>
      </c>
      <c r="EF119" s="184" t="s">
        <v>2784</v>
      </c>
      <c r="EG119" s="184" t="s">
        <v>21</v>
      </c>
      <c r="EH119" s="184">
        <v>2</v>
      </c>
      <c r="EI119" s="184" t="s">
        <v>2785</v>
      </c>
      <c r="EJ119" s="184" t="s">
        <v>2763</v>
      </c>
      <c r="EK119" s="185">
        <v>44224</v>
      </c>
      <c r="EL119" s="183" t="s">
        <v>2789</v>
      </c>
      <c r="EM119" s="173">
        <v>0</v>
      </c>
      <c r="EN119" s="177" t="s">
        <v>2784</v>
      </c>
      <c r="EO119" s="177" t="s">
        <v>21</v>
      </c>
      <c r="EP119" s="177">
        <v>2</v>
      </c>
      <c r="EQ119" s="177" t="s">
        <v>2785</v>
      </c>
      <c r="ER119" s="177" t="s">
        <v>2763</v>
      </c>
      <c r="ES119" s="174">
        <v>44224</v>
      </c>
      <c r="ET119" s="184" t="s">
        <v>6528</v>
      </c>
      <c r="EU119" s="184">
        <v>38</v>
      </c>
      <c r="EV119" s="184" t="s">
        <v>6484</v>
      </c>
      <c r="EW119" s="184" t="s">
        <v>21</v>
      </c>
      <c r="EX119" s="184">
        <v>2</v>
      </c>
      <c r="EY119" s="184" t="s">
        <v>6524</v>
      </c>
      <c r="EZ119" s="184" t="s">
        <v>3367</v>
      </c>
      <c r="FA119" s="185">
        <v>44459</v>
      </c>
      <c r="FB119" s="183" t="s">
        <v>417</v>
      </c>
      <c r="FC119" s="177">
        <v>1</v>
      </c>
      <c r="FD119" s="177" t="s">
        <v>394</v>
      </c>
      <c r="FE119" s="177" t="s">
        <v>21</v>
      </c>
      <c r="FF119" s="177">
        <v>2</v>
      </c>
      <c r="FG119" s="177" t="s">
        <v>416</v>
      </c>
      <c r="FH119" s="177" t="s">
        <v>395</v>
      </c>
      <c r="FI119" s="174">
        <v>43509</v>
      </c>
      <c r="FJ119" s="183" t="s">
        <v>420</v>
      </c>
      <c r="FK119" s="184" t="s">
        <v>14</v>
      </c>
      <c r="FL119" s="184">
        <v>0</v>
      </c>
      <c r="FM119" s="184" t="s">
        <v>21</v>
      </c>
      <c r="FN119" s="184">
        <v>2</v>
      </c>
      <c r="FO119" s="184" t="s">
        <v>15</v>
      </c>
      <c r="FP119" s="181">
        <v>0</v>
      </c>
      <c r="FQ119" s="182">
        <v>43509</v>
      </c>
      <c r="FR119" s="183" t="s">
        <v>421</v>
      </c>
      <c r="FS119" s="177" t="s">
        <v>14</v>
      </c>
      <c r="FT119" s="177">
        <v>0</v>
      </c>
      <c r="FU119" s="177" t="s">
        <v>21</v>
      </c>
      <c r="FV119" s="177">
        <v>2</v>
      </c>
      <c r="FW119" s="177" t="s">
        <v>15</v>
      </c>
      <c r="FX119" s="177">
        <v>0</v>
      </c>
      <c r="FY119" s="174">
        <v>43509</v>
      </c>
      <c r="FZ119" s="184" t="s">
        <v>3743</v>
      </c>
      <c r="GA119" s="184">
        <v>0</v>
      </c>
      <c r="GB119" s="184" t="s">
        <v>3571</v>
      </c>
      <c r="GC119" s="184" t="s">
        <v>21</v>
      </c>
      <c r="GD119" s="184">
        <v>2</v>
      </c>
      <c r="GE119" s="184" t="s">
        <v>14</v>
      </c>
      <c r="GF119" s="184" t="s">
        <v>14</v>
      </c>
      <c r="GG119" s="185">
        <v>44347</v>
      </c>
      <c r="GH119" s="183" t="s">
        <v>3749</v>
      </c>
      <c r="GI119" s="177">
        <v>0</v>
      </c>
      <c r="GJ119" s="177" t="s">
        <v>3571</v>
      </c>
      <c r="GK119" s="177" t="s">
        <v>21</v>
      </c>
      <c r="GL119" s="177">
        <v>2</v>
      </c>
      <c r="GM119" s="177" t="s">
        <v>14</v>
      </c>
      <c r="GN119" s="177" t="s">
        <v>14</v>
      </c>
      <c r="GO119" s="174">
        <v>44347</v>
      </c>
      <c r="GP119" s="184" t="s">
        <v>3744</v>
      </c>
      <c r="GQ119" s="184">
        <v>1</v>
      </c>
      <c r="GR119" s="184" t="s">
        <v>3571</v>
      </c>
      <c r="GS119" s="184" t="s">
        <v>21</v>
      </c>
      <c r="GT119" s="184">
        <v>2</v>
      </c>
      <c r="GU119" s="184" t="s">
        <v>14</v>
      </c>
      <c r="GV119" s="184" t="s">
        <v>14</v>
      </c>
      <c r="GW119" s="185">
        <v>44347</v>
      </c>
      <c r="GX119" s="183" t="s">
        <v>3750</v>
      </c>
      <c r="GY119" s="177">
        <v>0</v>
      </c>
      <c r="GZ119" s="177" t="s">
        <v>3571</v>
      </c>
      <c r="HA119" s="177" t="s">
        <v>21</v>
      </c>
      <c r="HB119" s="177">
        <v>2</v>
      </c>
      <c r="HC119" s="177" t="s">
        <v>14</v>
      </c>
      <c r="HD119" s="177" t="s">
        <v>14</v>
      </c>
      <c r="HE119" s="174">
        <v>44347</v>
      </c>
      <c r="HF119" s="184" t="s">
        <v>3742</v>
      </c>
      <c r="HG119" s="184">
        <v>0</v>
      </c>
      <c r="HH119" s="184" t="s">
        <v>3571</v>
      </c>
      <c r="HI119" s="184" t="s">
        <v>21</v>
      </c>
      <c r="HJ119" s="184">
        <v>2</v>
      </c>
      <c r="HK119" s="184" t="s">
        <v>14</v>
      </c>
      <c r="HL119" s="184" t="s">
        <v>14</v>
      </c>
      <c r="HM119" s="185">
        <v>44347</v>
      </c>
      <c r="HN119" s="183" t="s">
        <v>3748</v>
      </c>
      <c r="HO119" s="177">
        <v>2</v>
      </c>
      <c r="HP119" s="177" t="s">
        <v>3571</v>
      </c>
      <c r="HQ119" s="177" t="s">
        <v>21</v>
      </c>
      <c r="HR119" s="177">
        <v>2</v>
      </c>
      <c r="HS119" s="177" t="s">
        <v>14</v>
      </c>
      <c r="HT119" s="177" t="s">
        <v>14</v>
      </c>
      <c r="HU119" s="174">
        <v>44347</v>
      </c>
      <c r="HV119" s="184" t="s">
        <v>3745</v>
      </c>
      <c r="HW119" s="184">
        <v>0</v>
      </c>
      <c r="HX119" s="184" t="s">
        <v>3571</v>
      </c>
      <c r="HY119" s="184" t="s">
        <v>21</v>
      </c>
      <c r="HZ119" s="184">
        <v>2</v>
      </c>
      <c r="IA119" s="184" t="s">
        <v>14</v>
      </c>
      <c r="IB119" s="184" t="s">
        <v>14</v>
      </c>
      <c r="IC119" s="185">
        <v>44347</v>
      </c>
      <c r="ID119" s="183" t="s">
        <v>3747</v>
      </c>
      <c r="IE119" s="177">
        <v>3</v>
      </c>
      <c r="IF119" s="177" t="s">
        <v>3571</v>
      </c>
      <c r="IG119" s="177" t="s">
        <v>21</v>
      </c>
      <c r="IH119" s="177">
        <v>2</v>
      </c>
      <c r="II119" s="177" t="s">
        <v>14</v>
      </c>
      <c r="IJ119" s="177" t="s">
        <v>14</v>
      </c>
      <c r="IK119" s="174">
        <v>44347</v>
      </c>
      <c r="IL119" s="184" t="s">
        <v>3746</v>
      </c>
      <c r="IM119" s="184">
        <v>1</v>
      </c>
      <c r="IN119" s="184" t="s">
        <v>3571</v>
      </c>
      <c r="IO119" s="184" t="s">
        <v>21</v>
      </c>
      <c r="IP119" s="184">
        <v>2</v>
      </c>
      <c r="IQ119" s="184" t="s">
        <v>14</v>
      </c>
      <c r="IR119" s="184" t="s">
        <v>14</v>
      </c>
      <c r="IS119" s="185">
        <v>44347</v>
      </c>
    </row>
    <row r="120" spans="1:253" s="179" customFormat="1" ht="12.75" customHeight="1" x14ac:dyDescent="0.25">
      <c r="A120" s="179" t="s">
        <v>932</v>
      </c>
      <c r="B120" s="179" t="s">
        <v>7471</v>
      </c>
      <c r="C120" s="179" t="s">
        <v>933</v>
      </c>
      <c r="D120" s="179" t="s">
        <v>934</v>
      </c>
      <c r="E120" s="179" t="s">
        <v>7179</v>
      </c>
      <c r="F120" s="179" t="s">
        <v>2239</v>
      </c>
      <c r="G120" s="172">
        <v>1455000</v>
      </c>
      <c r="H120" s="173" t="s">
        <v>1684</v>
      </c>
      <c r="I120" s="173" t="s">
        <v>21</v>
      </c>
      <c r="J120" s="173">
        <v>2</v>
      </c>
      <c r="K120" s="173" t="s">
        <v>2238</v>
      </c>
      <c r="L120" s="173" t="s">
        <v>1530</v>
      </c>
      <c r="M120" s="174">
        <v>44110</v>
      </c>
      <c r="N120" s="188" t="s">
        <v>942</v>
      </c>
      <c r="O120" s="175">
        <v>5130</v>
      </c>
      <c r="P120" s="175" t="s">
        <v>939</v>
      </c>
      <c r="Q120" s="175" t="s">
        <v>21</v>
      </c>
      <c r="R120" s="175">
        <v>2</v>
      </c>
      <c r="S120" s="175" t="s">
        <v>941</v>
      </c>
      <c r="T120" s="175" t="s">
        <v>940</v>
      </c>
      <c r="U120" s="176">
        <v>43524</v>
      </c>
      <c r="V120" s="188" t="s">
        <v>1532</v>
      </c>
      <c r="W120" s="173">
        <v>1450000</v>
      </c>
      <c r="X120" s="173" t="s">
        <v>1529</v>
      </c>
      <c r="Y120" s="173" t="s">
        <v>21</v>
      </c>
      <c r="Z120" s="173">
        <v>2</v>
      </c>
      <c r="AA120" s="173" t="s">
        <v>1531</v>
      </c>
      <c r="AB120" s="173" t="s">
        <v>1530</v>
      </c>
      <c r="AC120" s="174">
        <v>43798</v>
      </c>
      <c r="AD120" s="188" t="s">
        <v>993</v>
      </c>
      <c r="AE120" s="181">
        <v>60000</v>
      </c>
      <c r="AF120" s="181" t="s">
        <v>990</v>
      </c>
      <c r="AG120" s="181" t="s">
        <v>21</v>
      </c>
      <c r="AH120" s="181">
        <v>2</v>
      </c>
      <c r="AI120" s="181" t="s">
        <v>992</v>
      </c>
      <c r="AJ120" s="181" t="s">
        <v>991</v>
      </c>
      <c r="AK120" s="182">
        <v>43553</v>
      </c>
      <c r="AL120" s="188" t="s">
        <v>995</v>
      </c>
      <c r="AM120" s="173">
        <v>60000</v>
      </c>
      <c r="AN120" s="173" t="s">
        <v>990</v>
      </c>
      <c r="AO120" s="173" t="s">
        <v>21</v>
      </c>
      <c r="AP120" s="173">
        <v>2</v>
      </c>
      <c r="AQ120" s="173" t="s">
        <v>994</v>
      </c>
      <c r="AR120" s="173" t="s">
        <v>991</v>
      </c>
      <c r="AS120" s="174">
        <v>43553</v>
      </c>
      <c r="AT120" s="189" t="s">
        <v>1528</v>
      </c>
      <c r="AU120" s="181" t="s">
        <v>14</v>
      </c>
      <c r="AV120" s="181" t="s">
        <v>14</v>
      </c>
      <c r="AW120" s="181" t="s">
        <v>21</v>
      </c>
      <c r="AX120" s="181">
        <v>2</v>
      </c>
      <c r="AY120" s="181" t="s">
        <v>1527</v>
      </c>
      <c r="AZ120" s="181" t="s">
        <v>14</v>
      </c>
      <c r="BA120" s="182">
        <v>43798</v>
      </c>
      <c r="BB120" s="188" t="s">
        <v>938</v>
      </c>
      <c r="BC120" s="173" t="s">
        <v>14</v>
      </c>
      <c r="BD120" s="173">
        <v>0</v>
      </c>
      <c r="BE120" s="173" t="s">
        <v>21</v>
      </c>
      <c r="BF120" s="173">
        <v>2</v>
      </c>
      <c r="BG120" s="173">
        <v>0</v>
      </c>
      <c r="BH120" s="173">
        <v>0</v>
      </c>
      <c r="BI120" s="174">
        <v>43524</v>
      </c>
      <c r="BJ120" s="189" t="s">
        <v>2398</v>
      </c>
      <c r="BK120" s="189">
        <v>60</v>
      </c>
      <c r="BL120" s="189" t="s">
        <v>2397</v>
      </c>
      <c r="BM120" s="189" t="s">
        <v>21</v>
      </c>
      <c r="BN120" s="189">
        <v>2</v>
      </c>
      <c r="BO120" s="189" t="s">
        <v>2395</v>
      </c>
      <c r="BP120" s="181" t="s">
        <v>2394</v>
      </c>
      <c r="BQ120" s="190">
        <v>44164</v>
      </c>
      <c r="BR120" s="188" t="s">
        <v>935</v>
      </c>
      <c r="BS120" s="191">
        <v>0</v>
      </c>
      <c r="BT120" s="191">
        <v>0</v>
      </c>
      <c r="BU120" s="191" t="s">
        <v>21</v>
      </c>
      <c r="BV120" s="191">
        <v>2</v>
      </c>
      <c r="BW120" s="191">
        <v>0</v>
      </c>
      <c r="BX120" s="191">
        <v>0</v>
      </c>
      <c r="BY120" s="174">
        <v>43524</v>
      </c>
      <c r="BZ120" s="189" t="s">
        <v>936</v>
      </c>
      <c r="CA120" s="189">
        <v>0</v>
      </c>
      <c r="CB120" s="189">
        <v>0</v>
      </c>
      <c r="CC120" s="189" t="s">
        <v>21</v>
      </c>
      <c r="CD120" s="189">
        <v>2</v>
      </c>
      <c r="CE120" s="189" t="s">
        <v>14</v>
      </c>
      <c r="CF120" s="189" t="s">
        <v>14</v>
      </c>
      <c r="CG120" s="190">
        <v>43524</v>
      </c>
      <c r="CH120" s="188" t="s">
        <v>7919</v>
      </c>
      <c r="CI120" s="189" t="e">
        <v>#N/A</v>
      </c>
      <c r="CJ120" s="189" t="e">
        <v>#N/A</v>
      </c>
      <c r="CK120" s="189" t="e">
        <v>#N/A</v>
      </c>
      <c r="CL120" s="189" t="e">
        <v>#N/A</v>
      </c>
      <c r="CM120" s="189" t="e">
        <v>#N/A</v>
      </c>
      <c r="CN120" s="189" t="e">
        <v>#N/A</v>
      </c>
      <c r="CO120" s="192" t="e">
        <v>#N/A</v>
      </c>
      <c r="CP120" s="189" t="s">
        <v>937</v>
      </c>
      <c r="CQ120" s="191">
        <v>0</v>
      </c>
      <c r="CR120" s="191">
        <v>0</v>
      </c>
      <c r="CS120" s="191" t="s">
        <v>21</v>
      </c>
      <c r="CT120" s="191">
        <v>2</v>
      </c>
      <c r="CU120" s="191">
        <v>0</v>
      </c>
      <c r="CV120" s="191">
        <v>0</v>
      </c>
      <c r="CW120" s="174">
        <v>43524</v>
      </c>
      <c r="CX120" s="189" t="s">
        <v>1701</v>
      </c>
      <c r="CY120" s="181">
        <v>60000</v>
      </c>
      <c r="CZ120" s="181" t="s">
        <v>1696</v>
      </c>
      <c r="DA120" s="181" t="s">
        <v>59</v>
      </c>
      <c r="DB120" s="181">
        <v>3</v>
      </c>
      <c r="DC120" s="181" t="s">
        <v>1698</v>
      </c>
      <c r="DD120" s="181" t="s">
        <v>1697</v>
      </c>
      <c r="DE120" s="187">
        <v>43867</v>
      </c>
      <c r="DF120" s="188" t="s">
        <v>2237</v>
      </c>
      <c r="DG120" s="173">
        <v>1395000</v>
      </c>
      <c r="DH120" s="191" t="s">
        <v>1696</v>
      </c>
      <c r="DI120" s="191" t="s">
        <v>21</v>
      </c>
      <c r="DJ120" s="191">
        <v>2</v>
      </c>
      <c r="DK120" s="191" t="s">
        <v>1698</v>
      </c>
      <c r="DL120" s="191" t="s">
        <v>1697</v>
      </c>
      <c r="DM120" s="174">
        <v>44110</v>
      </c>
      <c r="DN120" s="189" t="s">
        <v>1703</v>
      </c>
      <c r="DO120" s="181">
        <v>0</v>
      </c>
      <c r="DP120" s="189" t="s">
        <v>1696</v>
      </c>
      <c r="DQ120" s="189" t="s">
        <v>59</v>
      </c>
      <c r="DR120" s="189">
        <v>3</v>
      </c>
      <c r="DS120" s="189" t="s">
        <v>1698</v>
      </c>
      <c r="DT120" s="189" t="s">
        <v>1697</v>
      </c>
      <c r="DU120" s="190">
        <v>43867</v>
      </c>
      <c r="DV120" s="188" t="s">
        <v>1700</v>
      </c>
      <c r="DW120" s="173">
        <v>60000</v>
      </c>
      <c r="DX120" s="191" t="s">
        <v>1696</v>
      </c>
      <c r="DY120" s="191" t="s">
        <v>59</v>
      </c>
      <c r="DZ120" s="191">
        <v>3</v>
      </c>
      <c r="EA120" s="191" t="s">
        <v>1698</v>
      </c>
      <c r="EB120" s="191" t="s">
        <v>1697</v>
      </c>
      <c r="EC120" s="174">
        <v>43867</v>
      </c>
      <c r="ED120" s="189" t="s">
        <v>1702</v>
      </c>
      <c r="EE120" s="181">
        <v>0</v>
      </c>
      <c r="EF120" s="189" t="s">
        <v>1696</v>
      </c>
      <c r="EG120" s="189" t="s">
        <v>59</v>
      </c>
      <c r="EH120" s="189">
        <v>3</v>
      </c>
      <c r="EI120" s="189" t="s">
        <v>1698</v>
      </c>
      <c r="EJ120" s="189" t="s">
        <v>1697</v>
      </c>
      <c r="EK120" s="190">
        <v>43867</v>
      </c>
      <c r="EL120" s="188" t="s">
        <v>1699</v>
      </c>
      <c r="EM120" s="173">
        <v>0</v>
      </c>
      <c r="EN120" s="191" t="s">
        <v>1696</v>
      </c>
      <c r="EO120" s="191" t="s">
        <v>59</v>
      </c>
      <c r="EP120" s="191">
        <v>3</v>
      </c>
      <c r="EQ120" s="191" t="s">
        <v>1698</v>
      </c>
      <c r="ER120" s="191" t="s">
        <v>1697</v>
      </c>
      <c r="ES120" s="174">
        <v>43867</v>
      </c>
      <c r="ET120" s="189" t="s">
        <v>2396</v>
      </c>
      <c r="EU120" s="189">
        <v>60</v>
      </c>
      <c r="EV120" s="189" t="s">
        <v>2393</v>
      </c>
      <c r="EW120" s="189" t="s">
        <v>21</v>
      </c>
      <c r="EX120" s="189">
        <v>2</v>
      </c>
      <c r="EY120" s="189" t="s">
        <v>2395</v>
      </c>
      <c r="EZ120" s="189" t="s">
        <v>2394</v>
      </c>
      <c r="FA120" s="190">
        <v>44164</v>
      </c>
      <c r="FB120" s="188" t="s">
        <v>1526</v>
      </c>
      <c r="FC120" s="191">
        <v>2</v>
      </c>
      <c r="FD120" s="191" t="s">
        <v>14</v>
      </c>
      <c r="FE120" s="191" t="s">
        <v>21</v>
      </c>
      <c r="FF120" s="191">
        <v>2</v>
      </c>
      <c r="FG120" s="191" t="s">
        <v>1525</v>
      </c>
      <c r="FH120" s="191" t="s">
        <v>14</v>
      </c>
      <c r="FI120" s="174">
        <v>43798</v>
      </c>
      <c r="FJ120" s="188" t="s">
        <v>944</v>
      </c>
      <c r="FK120" s="189" t="s">
        <v>14</v>
      </c>
      <c r="FL120" s="189">
        <v>0</v>
      </c>
      <c r="FM120" s="189" t="s">
        <v>21</v>
      </c>
      <c r="FN120" s="189">
        <v>2</v>
      </c>
      <c r="FO120" s="189" t="s">
        <v>943</v>
      </c>
      <c r="FP120" s="181">
        <v>0</v>
      </c>
      <c r="FQ120" s="182">
        <v>43524</v>
      </c>
      <c r="FR120" s="188" t="s">
        <v>945</v>
      </c>
      <c r="FS120" s="191">
        <v>0</v>
      </c>
      <c r="FT120" s="191">
        <v>0</v>
      </c>
      <c r="FU120" s="191" t="s">
        <v>21</v>
      </c>
      <c r="FV120" s="191">
        <v>2</v>
      </c>
      <c r="FW120" s="191">
        <v>0</v>
      </c>
      <c r="FX120" s="191">
        <v>0</v>
      </c>
      <c r="FY120" s="174">
        <v>43524</v>
      </c>
      <c r="FZ120" s="189" t="s">
        <v>4085</v>
      </c>
      <c r="GA120" s="189">
        <v>0</v>
      </c>
      <c r="GB120" s="189" t="s">
        <v>3571</v>
      </c>
      <c r="GC120" s="189" t="s">
        <v>21</v>
      </c>
      <c r="GD120" s="189">
        <v>2</v>
      </c>
      <c r="GE120" s="189" t="s">
        <v>14</v>
      </c>
      <c r="GF120" s="189" t="s">
        <v>14</v>
      </c>
      <c r="GG120" s="190">
        <v>44354</v>
      </c>
      <c r="GH120" s="188" t="s">
        <v>4091</v>
      </c>
      <c r="GI120" s="191">
        <v>0</v>
      </c>
      <c r="GJ120" s="191" t="s">
        <v>3571</v>
      </c>
      <c r="GK120" s="191" t="s">
        <v>21</v>
      </c>
      <c r="GL120" s="191">
        <v>2</v>
      </c>
      <c r="GM120" s="191" t="s">
        <v>14</v>
      </c>
      <c r="GN120" s="191" t="s">
        <v>14</v>
      </c>
      <c r="GO120" s="174">
        <v>44354</v>
      </c>
      <c r="GP120" s="189" t="s">
        <v>4086</v>
      </c>
      <c r="GQ120" s="189">
        <v>0</v>
      </c>
      <c r="GR120" s="189" t="s">
        <v>3571</v>
      </c>
      <c r="GS120" s="189" t="s">
        <v>21</v>
      </c>
      <c r="GT120" s="189">
        <v>2</v>
      </c>
      <c r="GU120" s="189" t="s">
        <v>14</v>
      </c>
      <c r="GV120" s="189" t="s">
        <v>14</v>
      </c>
      <c r="GW120" s="190">
        <v>44354</v>
      </c>
      <c r="GX120" s="188" t="s">
        <v>4092</v>
      </c>
      <c r="GY120" s="191">
        <v>0</v>
      </c>
      <c r="GZ120" s="191" t="s">
        <v>3571</v>
      </c>
      <c r="HA120" s="191" t="s">
        <v>21</v>
      </c>
      <c r="HB120" s="191">
        <v>2</v>
      </c>
      <c r="HC120" s="191" t="s">
        <v>14</v>
      </c>
      <c r="HD120" s="191" t="s">
        <v>14</v>
      </c>
      <c r="HE120" s="174">
        <v>44354</v>
      </c>
      <c r="HF120" s="189" t="s">
        <v>4035</v>
      </c>
      <c r="HG120" s="189">
        <v>0</v>
      </c>
      <c r="HH120" s="189" t="s">
        <v>3571</v>
      </c>
      <c r="HI120" s="189" t="s">
        <v>21</v>
      </c>
      <c r="HJ120" s="189">
        <v>2</v>
      </c>
      <c r="HK120" s="189" t="s">
        <v>14</v>
      </c>
      <c r="HL120" s="189" t="s">
        <v>14</v>
      </c>
      <c r="HM120" s="190">
        <v>44353</v>
      </c>
      <c r="HN120" s="188" t="s">
        <v>4090</v>
      </c>
      <c r="HO120" s="191">
        <v>3</v>
      </c>
      <c r="HP120" s="191" t="s">
        <v>3571</v>
      </c>
      <c r="HQ120" s="191" t="s">
        <v>21</v>
      </c>
      <c r="HR120" s="191">
        <v>2</v>
      </c>
      <c r="HS120" s="191" t="s">
        <v>14</v>
      </c>
      <c r="HT120" s="191" t="s">
        <v>14</v>
      </c>
      <c r="HU120" s="174">
        <v>44354</v>
      </c>
      <c r="HV120" s="189" t="s">
        <v>4087</v>
      </c>
      <c r="HW120" s="189">
        <v>0</v>
      </c>
      <c r="HX120" s="189" t="s">
        <v>3571</v>
      </c>
      <c r="HY120" s="189" t="s">
        <v>21</v>
      </c>
      <c r="HZ120" s="189">
        <v>2</v>
      </c>
      <c r="IA120" s="189" t="s">
        <v>14</v>
      </c>
      <c r="IB120" s="189" t="s">
        <v>14</v>
      </c>
      <c r="IC120" s="190">
        <v>44354</v>
      </c>
      <c r="ID120" s="188" t="s">
        <v>4089</v>
      </c>
      <c r="IE120" s="191">
        <v>0</v>
      </c>
      <c r="IF120" s="191" t="s">
        <v>3571</v>
      </c>
      <c r="IG120" s="191" t="s">
        <v>21</v>
      </c>
      <c r="IH120" s="191">
        <v>2</v>
      </c>
      <c r="II120" s="191" t="s">
        <v>14</v>
      </c>
      <c r="IJ120" s="191" t="s">
        <v>14</v>
      </c>
      <c r="IK120" s="174">
        <v>44354</v>
      </c>
      <c r="IL120" s="189" t="s">
        <v>4088</v>
      </c>
      <c r="IM120" s="189">
        <v>1</v>
      </c>
      <c r="IN120" s="189" t="s">
        <v>3571</v>
      </c>
      <c r="IO120" s="189" t="s">
        <v>21</v>
      </c>
      <c r="IP120" s="189">
        <v>2</v>
      </c>
      <c r="IQ120" s="189" t="s">
        <v>14</v>
      </c>
      <c r="IR120" s="189" t="s">
        <v>14</v>
      </c>
      <c r="IS120" s="190">
        <v>44354</v>
      </c>
    </row>
    <row r="121" spans="1:253" s="179" customFormat="1" ht="12.75" customHeight="1" x14ac:dyDescent="0.25">
      <c r="A121" s="179" t="s">
        <v>749</v>
      </c>
      <c r="B121" s="179" t="s">
        <v>7471</v>
      </c>
      <c r="C121" s="179" t="s">
        <v>750</v>
      </c>
      <c r="D121" s="179" t="s">
        <v>751</v>
      </c>
      <c r="E121" s="179" t="s">
        <v>7180</v>
      </c>
      <c r="F121" s="179" t="s">
        <v>1707</v>
      </c>
      <c r="G121" s="172">
        <v>11718000</v>
      </c>
      <c r="H121" s="173" t="s">
        <v>1704</v>
      </c>
      <c r="I121" s="173" t="s">
        <v>41</v>
      </c>
      <c r="J121" s="173">
        <v>1</v>
      </c>
      <c r="K121" s="173" t="s">
        <v>1706</v>
      </c>
      <c r="L121" s="173" t="s">
        <v>1705</v>
      </c>
      <c r="M121" s="174">
        <v>43867</v>
      </c>
      <c r="N121" s="183" t="s">
        <v>2127</v>
      </c>
      <c r="O121" s="175">
        <v>155360</v>
      </c>
      <c r="P121" s="175" t="s">
        <v>1901</v>
      </c>
      <c r="Q121" s="175" t="s">
        <v>41</v>
      </c>
      <c r="R121" s="175">
        <v>1</v>
      </c>
      <c r="S121" s="175" t="s">
        <v>2126</v>
      </c>
      <c r="T121" s="175" t="s">
        <v>2125</v>
      </c>
      <c r="U121" s="176">
        <v>44103</v>
      </c>
      <c r="V121" s="183" t="s">
        <v>1976</v>
      </c>
      <c r="W121" s="173">
        <v>11718000</v>
      </c>
      <c r="X121" s="173" t="s">
        <v>1973</v>
      </c>
      <c r="Y121" s="173" t="s">
        <v>21</v>
      </c>
      <c r="Z121" s="173">
        <v>2</v>
      </c>
      <c r="AA121" s="173" t="s">
        <v>1975</v>
      </c>
      <c r="AB121" s="173" t="s">
        <v>1974</v>
      </c>
      <c r="AC121" s="174">
        <v>43992</v>
      </c>
      <c r="AD121" s="183" t="s">
        <v>1970</v>
      </c>
      <c r="AE121" s="181" t="s">
        <v>14</v>
      </c>
      <c r="AF121" s="181" t="s">
        <v>1967</v>
      </c>
      <c r="AG121" s="181" t="s">
        <v>14</v>
      </c>
      <c r="AH121" s="181" t="s">
        <v>14</v>
      </c>
      <c r="AI121" s="181" t="s">
        <v>1969</v>
      </c>
      <c r="AJ121" s="181" t="s">
        <v>1968</v>
      </c>
      <c r="AK121" s="182">
        <v>43992</v>
      </c>
      <c r="AL121" s="183" t="s">
        <v>1972</v>
      </c>
      <c r="AM121" s="173" t="s">
        <v>14</v>
      </c>
      <c r="AN121" s="173" t="s">
        <v>1967</v>
      </c>
      <c r="AO121" s="173" t="s">
        <v>14</v>
      </c>
      <c r="AP121" s="173" t="s">
        <v>14</v>
      </c>
      <c r="AQ121" s="173" t="s">
        <v>1971</v>
      </c>
      <c r="AR121" s="173" t="s">
        <v>1968</v>
      </c>
      <c r="AS121" s="174">
        <v>43992</v>
      </c>
      <c r="AT121" s="184" t="s">
        <v>759</v>
      </c>
      <c r="AU121" s="181" t="s">
        <v>14</v>
      </c>
      <c r="AV121" s="181">
        <v>0</v>
      </c>
      <c r="AW121" s="181" t="s">
        <v>21</v>
      </c>
      <c r="AX121" s="181">
        <v>2</v>
      </c>
      <c r="AY121" s="181">
        <v>0</v>
      </c>
      <c r="AZ121" s="181">
        <v>0</v>
      </c>
      <c r="BA121" s="182">
        <v>43511</v>
      </c>
      <c r="BB121" s="183" t="s">
        <v>758</v>
      </c>
      <c r="BC121" s="173" t="s">
        <v>14</v>
      </c>
      <c r="BD121" s="173">
        <v>0</v>
      </c>
      <c r="BE121" s="173" t="s">
        <v>21</v>
      </c>
      <c r="BF121" s="173">
        <v>2</v>
      </c>
      <c r="BG121" s="173">
        <v>0</v>
      </c>
      <c r="BH121" s="173">
        <v>0</v>
      </c>
      <c r="BI121" s="174">
        <v>43511</v>
      </c>
      <c r="BJ121" s="184" t="s">
        <v>5415</v>
      </c>
      <c r="BK121" s="184">
        <v>849</v>
      </c>
      <c r="BL121" s="184" t="s">
        <v>5403</v>
      </c>
      <c r="BM121" s="184" t="s">
        <v>21</v>
      </c>
      <c r="BN121" s="184">
        <v>2</v>
      </c>
      <c r="BO121" s="184" t="s">
        <v>5414</v>
      </c>
      <c r="BP121" s="181" t="s">
        <v>5404</v>
      </c>
      <c r="BQ121" s="185">
        <v>44413</v>
      </c>
      <c r="BR121" s="183" t="s">
        <v>752</v>
      </c>
      <c r="BS121" s="177">
        <v>0</v>
      </c>
      <c r="BT121" s="177">
        <v>0</v>
      </c>
      <c r="BU121" s="177" t="s">
        <v>21</v>
      </c>
      <c r="BV121" s="177">
        <v>2</v>
      </c>
      <c r="BW121" s="177">
        <v>0</v>
      </c>
      <c r="BX121" s="177">
        <v>0</v>
      </c>
      <c r="BY121" s="174">
        <v>43511</v>
      </c>
      <c r="BZ121" s="184" t="s">
        <v>753</v>
      </c>
      <c r="CA121" s="184">
        <v>0</v>
      </c>
      <c r="CB121" s="184" t="s">
        <v>14</v>
      </c>
      <c r="CC121" s="184" t="s">
        <v>21</v>
      </c>
      <c r="CD121" s="184">
        <v>2</v>
      </c>
      <c r="CE121" s="184" t="s">
        <v>14</v>
      </c>
      <c r="CF121" s="184" t="s">
        <v>14</v>
      </c>
      <c r="CG121" s="185">
        <v>43511</v>
      </c>
      <c r="CH121" s="183" t="s">
        <v>7920</v>
      </c>
      <c r="CI121" s="184" t="e">
        <v>#N/A</v>
      </c>
      <c r="CJ121" s="184" t="e">
        <v>#N/A</v>
      </c>
      <c r="CK121" s="184" t="e">
        <v>#N/A</v>
      </c>
      <c r="CL121" s="184" t="e">
        <v>#N/A</v>
      </c>
      <c r="CM121" s="184" t="e">
        <v>#N/A</v>
      </c>
      <c r="CN121" s="184" t="e">
        <v>#N/A</v>
      </c>
      <c r="CO121" s="186" t="e">
        <v>#N/A</v>
      </c>
      <c r="CP121" s="184" t="s">
        <v>756</v>
      </c>
      <c r="CQ121" s="177" t="s">
        <v>14</v>
      </c>
      <c r="CR121" s="177">
        <v>0</v>
      </c>
      <c r="CS121" s="177" t="s">
        <v>21</v>
      </c>
      <c r="CT121" s="177">
        <v>2</v>
      </c>
      <c r="CU121" s="177">
        <v>0</v>
      </c>
      <c r="CV121" s="177">
        <v>0</v>
      </c>
      <c r="CW121" s="174">
        <v>43511</v>
      </c>
      <c r="CX121" s="184" t="s">
        <v>767</v>
      </c>
      <c r="CY121" s="181" t="s">
        <v>14</v>
      </c>
      <c r="CZ121" s="181">
        <v>0</v>
      </c>
      <c r="DA121" s="181" t="s">
        <v>21</v>
      </c>
      <c r="DB121" s="181">
        <v>2</v>
      </c>
      <c r="DC121" s="181">
        <v>0</v>
      </c>
      <c r="DD121" s="181">
        <v>0</v>
      </c>
      <c r="DE121" s="187">
        <v>43511</v>
      </c>
      <c r="DF121" s="183" t="s">
        <v>761</v>
      </c>
      <c r="DG121" s="173" t="s">
        <v>14</v>
      </c>
      <c r="DH121" s="177">
        <v>0</v>
      </c>
      <c r="DI121" s="177" t="s">
        <v>21</v>
      </c>
      <c r="DJ121" s="177">
        <v>2</v>
      </c>
      <c r="DK121" s="177">
        <v>0</v>
      </c>
      <c r="DL121" s="177">
        <v>0</v>
      </c>
      <c r="DM121" s="174">
        <v>43511</v>
      </c>
      <c r="DN121" s="184" t="s">
        <v>770</v>
      </c>
      <c r="DO121" s="181" t="s">
        <v>14</v>
      </c>
      <c r="DP121" s="184">
        <v>0</v>
      </c>
      <c r="DQ121" s="184" t="s">
        <v>21</v>
      </c>
      <c r="DR121" s="184">
        <v>2</v>
      </c>
      <c r="DS121" s="184">
        <v>0</v>
      </c>
      <c r="DT121" s="184">
        <v>0</v>
      </c>
      <c r="DU121" s="185">
        <v>43511</v>
      </c>
      <c r="DV121" s="183" t="s">
        <v>763</v>
      </c>
      <c r="DW121" s="173" t="s">
        <v>14</v>
      </c>
      <c r="DX121" s="177">
        <v>0</v>
      </c>
      <c r="DY121" s="177" t="s">
        <v>21</v>
      </c>
      <c r="DZ121" s="177">
        <v>2</v>
      </c>
      <c r="EA121" s="177">
        <v>0</v>
      </c>
      <c r="EB121" s="177">
        <v>0</v>
      </c>
      <c r="EC121" s="174">
        <v>43511</v>
      </c>
      <c r="ED121" s="184" t="s">
        <v>768</v>
      </c>
      <c r="EE121" s="181" t="s">
        <v>14</v>
      </c>
      <c r="EF121" s="184">
        <v>0</v>
      </c>
      <c r="EG121" s="184" t="s">
        <v>21</v>
      </c>
      <c r="EH121" s="184">
        <v>2</v>
      </c>
      <c r="EI121" s="184">
        <v>0</v>
      </c>
      <c r="EJ121" s="184">
        <v>0</v>
      </c>
      <c r="EK121" s="185">
        <v>43511</v>
      </c>
      <c r="EL121" s="183" t="s">
        <v>757</v>
      </c>
      <c r="EM121" s="173" t="s">
        <v>14</v>
      </c>
      <c r="EN121" s="177">
        <v>0</v>
      </c>
      <c r="EO121" s="177" t="s">
        <v>21</v>
      </c>
      <c r="EP121" s="177">
        <v>2</v>
      </c>
      <c r="EQ121" s="177">
        <v>0</v>
      </c>
      <c r="ER121" s="177">
        <v>0</v>
      </c>
      <c r="ES121" s="174">
        <v>43511</v>
      </c>
      <c r="ET121" s="184" t="s">
        <v>5417</v>
      </c>
      <c r="EU121" s="184">
        <v>967</v>
      </c>
      <c r="EV121" s="184" t="s">
        <v>5398</v>
      </c>
      <c r="EW121" s="184" t="s">
        <v>21</v>
      </c>
      <c r="EX121" s="184">
        <v>2</v>
      </c>
      <c r="EY121" s="184" t="s">
        <v>5416</v>
      </c>
      <c r="EZ121" s="184" t="s">
        <v>5399</v>
      </c>
      <c r="FA121" s="185">
        <v>44413</v>
      </c>
      <c r="FB121" s="183" t="s">
        <v>755</v>
      </c>
      <c r="FC121" s="177">
        <v>1</v>
      </c>
      <c r="FD121" s="177">
        <v>0</v>
      </c>
      <c r="FE121" s="177" t="s">
        <v>21</v>
      </c>
      <c r="FF121" s="177">
        <v>2</v>
      </c>
      <c r="FG121" s="177" t="s">
        <v>754</v>
      </c>
      <c r="FH121" s="177">
        <v>0</v>
      </c>
      <c r="FI121" s="174">
        <v>43511</v>
      </c>
      <c r="FJ121" s="183" t="s">
        <v>764</v>
      </c>
      <c r="FK121" s="184" t="s">
        <v>14</v>
      </c>
      <c r="FL121" s="184">
        <v>0</v>
      </c>
      <c r="FM121" s="184" t="s">
        <v>21</v>
      </c>
      <c r="FN121" s="184">
        <v>2</v>
      </c>
      <c r="FO121" s="184">
        <v>0</v>
      </c>
      <c r="FP121" s="181">
        <v>0</v>
      </c>
      <c r="FQ121" s="182">
        <v>43511</v>
      </c>
      <c r="FR121" s="183" t="s">
        <v>765</v>
      </c>
      <c r="FS121" s="177" t="s">
        <v>14</v>
      </c>
      <c r="FT121" s="177">
        <v>0</v>
      </c>
      <c r="FU121" s="177" t="s">
        <v>21</v>
      </c>
      <c r="FV121" s="177">
        <v>2</v>
      </c>
      <c r="FW121" s="177">
        <v>0</v>
      </c>
      <c r="FX121" s="177">
        <v>0</v>
      </c>
      <c r="FY121" s="174">
        <v>43511</v>
      </c>
      <c r="FZ121" s="184" t="s">
        <v>4037</v>
      </c>
      <c r="GA121" s="184">
        <v>0</v>
      </c>
      <c r="GB121" s="184" t="s">
        <v>3571</v>
      </c>
      <c r="GC121" s="184" t="s">
        <v>21</v>
      </c>
      <c r="GD121" s="184">
        <v>2</v>
      </c>
      <c r="GE121" s="184" t="s">
        <v>14</v>
      </c>
      <c r="GF121" s="184" t="s">
        <v>14</v>
      </c>
      <c r="GG121" s="185">
        <v>44353</v>
      </c>
      <c r="GH121" s="183" t="s">
        <v>4043</v>
      </c>
      <c r="GI121" s="177">
        <v>0</v>
      </c>
      <c r="GJ121" s="177" t="s">
        <v>3571</v>
      </c>
      <c r="GK121" s="177" t="s">
        <v>21</v>
      </c>
      <c r="GL121" s="177">
        <v>2</v>
      </c>
      <c r="GM121" s="177" t="s">
        <v>14</v>
      </c>
      <c r="GN121" s="177" t="s">
        <v>14</v>
      </c>
      <c r="GO121" s="174">
        <v>44353</v>
      </c>
      <c r="GP121" s="184" t="s">
        <v>4038</v>
      </c>
      <c r="GQ121" s="184">
        <v>0</v>
      </c>
      <c r="GR121" s="184" t="s">
        <v>3571</v>
      </c>
      <c r="GS121" s="184" t="s">
        <v>21</v>
      </c>
      <c r="GT121" s="184">
        <v>2</v>
      </c>
      <c r="GU121" s="184" t="s">
        <v>14</v>
      </c>
      <c r="GV121" s="184" t="s">
        <v>14</v>
      </c>
      <c r="GW121" s="185">
        <v>44353</v>
      </c>
      <c r="GX121" s="183" t="s">
        <v>4044</v>
      </c>
      <c r="GY121" s="177">
        <v>0</v>
      </c>
      <c r="GZ121" s="177" t="s">
        <v>3571</v>
      </c>
      <c r="HA121" s="177" t="s">
        <v>21</v>
      </c>
      <c r="HB121" s="177">
        <v>2</v>
      </c>
      <c r="HC121" s="177" t="s">
        <v>14</v>
      </c>
      <c r="HD121" s="177" t="s">
        <v>14</v>
      </c>
      <c r="HE121" s="174">
        <v>44353</v>
      </c>
      <c r="HF121" s="184" t="s">
        <v>4036</v>
      </c>
      <c r="HG121" s="184">
        <v>2</v>
      </c>
      <c r="HH121" s="184" t="s">
        <v>3571</v>
      </c>
      <c r="HI121" s="184" t="s">
        <v>21</v>
      </c>
      <c r="HJ121" s="184">
        <v>2</v>
      </c>
      <c r="HK121" s="184" t="s">
        <v>14</v>
      </c>
      <c r="HL121" s="184" t="s">
        <v>14</v>
      </c>
      <c r="HM121" s="185">
        <v>44353</v>
      </c>
      <c r="HN121" s="183" t="s">
        <v>4042</v>
      </c>
      <c r="HO121" s="177">
        <v>0</v>
      </c>
      <c r="HP121" s="177" t="s">
        <v>3571</v>
      </c>
      <c r="HQ121" s="177" t="s">
        <v>21</v>
      </c>
      <c r="HR121" s="177">
        <v>2</v>
      </c>
      <c r="HS121" s="177" t="s">
        <v>14</v>
      </c>
      <c r="HT121" s="177" t="s">
        <v>14</v>
      </c>
      <c r="HU121" s="174">
        <v>44353</v>
      </c>
      <c r="HV121" s="184" t="s">
        <v>4039</v>
      </c>
      <c r="HW121" s="184">
        <v>0</v>
      </c>
      <c r="HX121" s="184" t="s">
        <v>3571</v>
      </c>
      <c r="HY121" s="184" t="s">
        <v>21</v>
      </c>
      <c r="HZ121" s="184">
        <v>2</v>
      </c>
      <c r="IA121" s="184" t="s">
        <v>14</v>
      </c>
      <c r="IB121" s="184" t="s">
        <v>14</v>
      </c>
      <c r="IC121" s="185">
        <v>44353</v>
      </c>
      <c r="ID121" s="183" t="s">
        <v>4041</v>
      </c>
      <c r="IE121" s="177">
        <v>1</v>
      </c>
      <c r="IF121" s="177" t="s">
        <v>3571</v>
      </c>
      <c r="IG121" s="177" t="s">
        <v>21</v>
      </c>
      <c r="IH121" s="177">
        <v>2</v>
      </c>
      <c r="II121" s="177" t="s">
        <v>14</v>
      </c>
      <c r="IJ121" s="177" t="s">
        <v>14</v>
      </c>
      <c r="IK121" s="174">
        <v>44353</v>
      </c>
      <c r="IL121" s="184" t="s">
        <v>4040</v>
      </c>
      <c r="IM121" s="184">
        <v>0</v>
      </c>
      <c r="IN121" s="184" t="s">
        <v>3571</v>
      </c>
      <c r="IO121" s="184" t="s">
        <v>21</v>
      </c>
      <c r="IP121" s="184">
        <v>2</v>
      </c>
      <c r="IQ121" s="184" t="s">
        <v>14</v>
      </c>
      <c r="IR121" s="184" t="s">
        <v>14</v>
      </c>
      <c r="IS121" s="185">
        <v>44353</v>
      </c>
    </row>
    <row r="122" spans="1:253" s="179" customFormat="1" ht="12.75" customHeight="1" x14ac:dyDescent="0.25">
      <c r="A122" s="179" t="s">
        <v>771</v>
      </c>
      <c r="B122" s="179" t="s">
        <v>7478</v>
      </c>
      <c r="C122" s="179" t="s">
        <v>772</v>
      </c>
      <c r="D122" s="179" t="s">
        <v>773</v>
      </c>
      <c r="E122" s="179" t="s">
        <v>7181</v>
      </c>
      <c r="F122" s="179" t="s">
        <v>6092</v>
      </c>
      <c r="G122" s="172">
        <v>84339000</v>
      </c>
      <c r="H122" s="173" t="s">
        <v>5794</v>
      </c>
      <c r="I122" s="173" t="s">
        <v>41</v>
      </c>
      <c r="J122" s="173">
        <v>1</v>
      </c>
      <c r="K122" s="173" t="s">
        <v>6049</v>
      </c>
      <c r="L122" s="173" t="s">
        <v>6048</v>
      </c>
      <c r="M122" s="174">
        <v>44454</v>
      </c>
      <c r="N122" s="188" t="s">
        <v>786</v>
      </c>
      <c r="O122" s="175">
        <v>378923</v>
      </c>
      <c r="P122" s="175" t="s">
        <v>783</v>
      </c>
      <c r="Q122" s="175" t="s">
        <v>21</v>
      </c>
      <c r="R122" s="175">
        <v>2</v>
      </c>
      <c r="S122" s="175" t="s">
        <v>785</v>
      </c>
      <c r="T122" s="175" t="s">
        <v>784</v>
      </c>
      <c r="U122" s="176">
        <v>43511</v>
      </c>
      <c r="V122" s="188" t="s">
        <v>790</v>
      </c>
      <c r="W122" s="173">
        <v>53611000</v>
      </c>
      <c r="X122" s="173" t="s">
        <v>787</v>
      </c>
      <c r="Y122" s="173" t="s">
        <v>21</v>
      </c>
      <c r="Z122" s="173">
        <v>2</v>
      </c>
      <c r="AA122" s="173" t="s">
        <v>789</v>
      </c>
      <c r="AB122" s="173" t="s">
        <v>788</v>
      </c>
      <c r="AC122" s="174">
        <v>43511</v>
      </c>
      <c r="AD122" s="188" t="s">
        <v>6094</v>
      </c>
      <c r="AE122" s="181">
        <v>5841000</v>
      </c>
      <c r="AF122" s="181" t="s">
        <v>6072</v>
      </c>
      <c r="AG122" s="181" t="s">
        <v>21</v>
      </c>
      <c r="AH122" s="181">
        <v>2</v>
      </c>
      <c r="AI122" s="181" t="s">
        <v>6093</v>
      </c>
      <c r="AJ122" s="181" t="s">
        <v>6073</v>
      </c>
      <c r="AK122" s="182">
        <v>44454</v>
      </c>
      <c r="AL122" s="188" t="s">
        <v>6096</v>
      </c>
      <c r="AM122" s="173">
        <v>4041000</v>
      </c>
      <c r="AN122" s="173" t="s">
        <v>6076</v>
      </c>
      <c r="AO122" s="173" t="s">
        <v>21</v>
      </c>
      <c r="AP122" s="173">
        <v>2</v>
      </c>
      <c r="AQ122" s="173" t="s">
        <v>6095</v>
      </c>
      <c r="AR122" s="173" t="s">
        <v>6077</v>
      </c>
      <c r="AS122" s="174">
        <v>44454</v>
      </c>
      <c r="AT122" s="189" t="s">
        <v>782</v>
      </c>
      <c r="AU122" s="181" t="s">
        <v>14</v>
      </c>
      <c r="AV122" s="181">
        <v>0</v>
      </c>
      <c r="AW122" s="181" t="s">
        <v>21</v>
      </c>
      <c r="AX122" s="181">
        <v>2</v>
      </c>
      <c r="AY122" s="181" t="s">
        <v>776</v>
      </c>
      <c r="AZ122" s="181">
        <v>0</v>
      </c>
      <c r="BA122" s="182">
        <v>43511</v>
      </c>
      <c r="BB122" s="188" t="s">
        <v>781</v>
      </c>
      <c r="BC122" s="173" t="s">
        <v>14</v>
      </c>
      <c r="BD122" s="173">
        <v>0</v>
      </c>
      <c r="BE122" s="173" t="s">
        <v>21</v>
      </c>
      <c r="BF122" s="173">
        <v>2</v>
      </c>
      <c r="BG122" s="173" t="s">
        <v>776</v>
      </c>
      <c r="BH122" s="173">
        <v>0</v>
      </c>
      <c r="BI122" s="174">
        <v>43511</v>
      </c>
      <c r="BJ122" s="189" t="s">
        <v>6099</v>
      </c>
      <c r="BK122" s="189">
        <v>242</v>
      </c>
      <c r="BL122" s="189" t="s">
        <v>6097</v>
      </c>
      <c r="BM122" s="189" t="s">
        <v>59</v>
      </c>
      <c r="BN122" s="189">
        <v>3</v>
      </c>
      <c r="BO122" s="189" t="s">
        <v>6098</v>
      </c>
      <c r="BP122" s="181" t="s">
        <v>2364</v>
      </c>
      <c r="BQ122" s="190">
        <v>44454</v>
      </c>
      <c r="BR122" s="188" t="s">
        <v>775</v>
      </c>
      <c r="BS122" s="191" t="s">
        <v>14</v>
      </c>
      <c r="BT122" s="191">
        <v>0</v>
      </c>
      <c r="BU122" s="191" t="s">
        <v>21</v>
      </c>
      <c r="BV122" s="191">
        <v>2</v>
      </c>
      <c r="BW122" s="191" t="s">
        <v>774</v>
      </c>
      <c r="BX122" s="191">
        <v>0</v>
      </c>
      <c r="BY122" s="174">
        <v>43511</v>
      </c>
      <c r="BZ122" s="189" t="s">
        <v>777</v>
      </c>
      <c r="CA122" s="189" t="s">
        <v>14</v>
      </c>
      <c r="CB122" s="189">
        <v>0</v>
      </c>
      <c r="CC122" s="189" t="s">
        <v>14</v>
      </c>
      <c r="CD122" s="189" t="s">
        <v>14</v>
      </c>
      <c r="CE122" s="189" t="s">
        <v>776</v>
      </c>
      <c r="CF122" s="189">
        <v>0</v>
      </c>
      <c r="CG122" s="190">
        <v>43511</v>
      </c>
      <c r="CH122" s="188" t="s">
        <v>7921</v>
      </c>
      <c r="CI122" s="189" t="e">
        <v>#N/A</v>
      </c>
      <c r="CJ122" s="189" t="e">
        <v>#N/A</v>
      </c>
      <c r="CK122" s="189" t="e">
        <v>#N/A</v>
      </c>
      <c r="CL122" s="189" t="e">
        <v>#N/A</v>
      </c>
      <c r="CM122" s="189" t="e">
        <v>#N/A</v>
      </c>
      <c r="CN122" s="189" t="e">
        <v>#N/A</v>
      </c>
      <c r="CO122" s="192" t="e">
        <v>#N/A</v>
      </c>
      <c r="CP122" s="189" t="s">
        <v>780</v>
      </c>
      <c r="CQ122" s="191" t="s">
        <v>14</v>
      </c>
      <c r="CR122" s="191">
        <v>0</v>
      </c>
      <c r="CS122" s="191" t="s">
        <v>21</v>
      </c>
      <c r="CT122" s="191">
        <v>2</v>
      </c>
      <c r="CU122" s="191" t="s">
        <v>776</v>
      </c>
      <c r="CV122" s="191">
        <v>0</v>
      </c>
      <c r="CW122" s="174">
        <v>43511</v>
      </c>
      <c r="CX122" s="189" t="s">
        <v>6102</v>
      </c>
      <c r="CY122" s="181">
        <v>2408000</v>
      </c>
      <c r="CZ122" s="181" t="s">
        <v>6083</v>
      </c>
      <c r="DA122" s="181" t="s">
        <v>21</v>
      </c>
      <c r="DB122" s="181">
        <v>2</v>
      </c>
      <c r="DC122" s="181" t="s">
        <v>6101</v>
      </c>
      <c r="DD122" s="181" t="s">
        <v>6084</v>
      </c>
      <c r="DE122" s="187">
        <v>44454</v>
      </c>
      <c r="DF122" s="188" t="s">
        <v>6103</v>
      </c>
      <c r="DG122" s="173">
        <v>47770000</v>
      </c>
      <c r="DH122" s="191" t="s">
        <v>6083</v>
      </c>
      <c r="DI122" s="191" t="s">
        <v>21</v>
      </c>
      <c r="DJ122" s="191">
        <v>2</v>
      </c>
      <c r="DK122" s="191" t="s">
        <v>6101</v>
      </c>
      <c r="DL122" s="191" t="s">
        <v>6084</v>
      </c>
      <c r="DM122" s="174">
        <v>44454</v>
      </c>
      <c r="DN122" s="189" t="s">
        <v>6104</v>
      </c>
      <c r="DO122" s="181">
        <v>3433000</v>
      </c>
      <c r="DP122" s="189" t="s">
        <v>6083</v>
      </c>
      <c r="DQ122" s="189" t="s">
        <v>21</v>
      </c>
      <c r="DR122" s="189">
        <v>2</v>
      </c>
      <c r="DS122" s="189" t="s">
        <v>6101</v>
      </c>
      <c r="DT122" s="189" t="s">
        <v>6084</v>
      </c>
      <c r="DU122" s="190">
        <v>44454</v>
      </c>
      <c r="DV122" s="188" t="s">
        <v>6105</v>
      </c>
      <c r="DW122" s="173">
        <v>1670000</v>
      </c>
      <c r="DX122" s="191" t="s">
        <v>6083</v>
      </c>
      <c r="DY122" s="191" t="s">
        <v>21</v>
      </c>
      <c r="DZ122" s="191">
        <v>2</v>
      </c>
      <c r="EA122" s="191" t="s">
        <v>6101</v>
      </c>
      <c r="EB122" s="191" t="s">
        <v>6084</v>
      </c>
      <c r="EC122" s="174">
        <v>44454</v>
      </c>
      <c r="ED122" s="189" t="s">
        <v>6106</v>
      </c>
      <c r="EE122" s="181">
        <v>738000</v>
      </c>
      <c r="EF122" s="189" t="s">
        <v>6083</v>
      </c>
      <c r="EG122" s="189" t="s">
        <v>21</v>
      </c>
      <c r="EH122" s="189">
        <v>2</v>
      </c>
      <c r="EI122" s="189" t="s">
        <v>6101</v>
      </c>
      <c r="EJ122" s="189" t="s">
        <v>6084</v>
      </c>
      <c r="EK122" s="190">
        <v>44454</v>
      </c>
      <c r="EL122" s="188" t="s">
        <v>6107</v>
      </c>
      <c r="EM122" s="173">
        <v>0</v>
      </c>
      <c r="EN122" s="191" t="s">
        <v>6083</v>
      </c>
      <c r="EO122" s="191" t="s">
        <v>21</v>
      </c>
      <c r="EP122" s="191">
        <v>2</v>
      </c>
      <c r="EQ122" s="191" t="s">
        <v>6101</v>
      </c>
      <c r="ER122" s="191" t="s">
        <v>6084</v>
      </c>
      <c r="ES122" s="174">
        <v>44454</v>
      </c>
      <c r="ET122" s="189" t="s">
        <v>6100</v>
      </c>
      <c r="EU122" s="189">
        <v>242</v>
      </c>
      <c r="EV122" s="189" t="s">
        <v>6097</v>
      </c>
      <c r="EW122" s="189" t="s">
        <v>59</v>
      </c>
      <c r="EX122" s="189">
        <v>3</v>
      </c>
      <c r="EY122" s="189" t="s">
        <v>6098</v>
      </c>
      <c r="EZ122" s="189" t="s">
        <v>2364</v>
      </c>
      <c r="FA122" s="190">
        <v>44454</v>
      </c>
      <c r="FB122" s="188" t="s">
        <v>779</v>
      </c>
      <c r="FC122" s="191">
        <v>4</v>
      </c>
      <c r="FD122" s="191">
        <v>0</v>
      </c>
      <c r="FE122" s="191" t="s">
        <v>21</v>
      </c>
      <c r="FF122" s="191">
        <v>2</v>
      </c>
      <c r="FG122" s="191" t="s">
        <v>778</v>
      </c>
      <c r="FH122" s="191">
        <v>0</v>
      </c>
      <c r="FI122" s="174">
        <v>43511</v>
      </c>
      <c r="FJ122" s="188" t="s">
        <v>791</v>
      </c>
      <c r="FK122" s="189" t="s">
        <v>14</v>
      </c>
      <c r="FL122" s="189">
        <v>0</v>
      </c>
      <c r="FM122" s="189" t="s">
        <v>21</v>
      </c>
      <c r="FN122" s="189">
        <v>2</v>
      </c>
      <c r="FO122" s="189" t="s">
        <v>776</v>
      </c>
      <c r="FP122" s="181">
        <v>0</v>
      </c>
      <c r="FQ122" s="182">
        <v>43511</v>
      </c>
      <c r="FR122" s="188" t="s">
        <v>792</v>
      </c>
      <c r="FS122" s="191" t="s">
        <v>14</v>
      </c>
      <c r="FT122" s="191">
        <v>0</v>
      </c>
      <c r="FU122" s="191" t="s">
        <v>21</v>
      </c>
      <c r="FV122" s="191">
        <v>2</v>
      </c>
      <c r="FW122" s="191" t="s">
        <v>776</v>
      </c>
      <c r="FX122" s="191">
        <v>0</v>
      </c>
      <c r="FY122" s="174">
        <v>43511</v>
      </c>
      <c r="FZ122" s="189" t="s">
        <v>4325</v>
      </c>
      <c r="GA122" s="189">
        <v>1</v>
      </c>
      <c r="GB122" s="189" t="s">
        <v>3571</v>
      </c>
      <c r="GC122" s="189" t="s">
        <v>21</v>
      </c>
      <c r="GD122" s="189">
        <v>2</v>
      </c>
      <c r="GE122" s="189" t="s">
        <v>14</v>
      </c>
      <c r="GF122" s="189" t="s">
        <v>14</v>
      </c>
      <c r="GG122" s="190">
        <v>44356</v>
      </c>
      <c r="GH122" s="188" t="s">
        <v>4331</v>
      </c>
      <c r="GI122" s="191">
        <v>1</v>
      </c>
      <c r="GJ122" s="191" t="s">
        <v>3571</v>
      </c>
      <c r="GK122" s="191" t="s">
        <v>21</v>
      </c>
      <c r="GL122" s="191">
        <v>2</v>
      </c>
      <c r="GM122" s="191" t="s">
        <v>14</v>
      </c>
      <c r="GN122" s="191" t="s">
        <v>14</v>
      </c>
      <c r="GO122" s="174">
        <v>44356</v>
      </c>
      <c r="GP122" s="189" t="s">
        <v>4326</v>
      </c>
      <c r="GQ122" s="189">
        <v>1</v>
      </c>
      <c r="GR122" s="189" t="s">
        <v>3571</v>
      </c>
      <c r="GS122" s="189" t="s">
        <v>21</v>
      </c>
      <c r="GT122" s="189">
        <v>2</v>
      </c>
      <c r="GU122" s="189" t="s">
        <v>14</v>
      </c>
      <c r="GV122" s="189" t="s">
        <v>14</v>
      </c>
      <c r="GW122" s="190">
        <v>44356</v>
      </c>
      <c r="GX122" s="188" t="s">
        <v>4332</v>
      </c>
      <c r="GY122" s="191">
        <v>0</v>
      </c>
      <c r="GZ122" s="191" t="s">
        <v>3571</v>
      </c>
      <c r="HA122" s="191" t="s">
        <v>21</v>
      </c>
      <c r="HB122" s="191">
        <v>2</v>
      </c>
      <c r="HC122" s="191" t="s">
        <v>14</v>
      </c>
      <c r="HD122" s="191" t="s">
        <v>14</v>
      </c>
      <c r="HE122" s="174">
        <v>44356</v>
      </c>
      <c r="HF122" s="189" t="s">
        <v>4324</v>
      </c>
      <c r="HG122" s="189">
        <v>2</v>
      </c>
      <c r="HH122" s="189" t="s">
        <v>3571</v>
      </c>
      <c r="HI122" s="189" t="s">
        <v>21</v>
      </c>
      <c r="HJ122" s="189">
        <v>2</v>
      </c>
      <c r="HK122" s="189" t="s">
        <v>14</v>
      </c>
      <c r="HL122" s="189" t="s">
        <v>14</v>
      </c>
      <c r="HM122" s="190">
        <v>44356</v>
      </c>
      <c r="HN122" s="188" t="s">
        <v>4330</v>
      </c>
      <c r="HO122" s="191">
        <v>3</v>
      </c>
      <c r="HP122" s="191" t="s">
        <v>3571</v>
      </c>
      <c r="HQ122" s="191" t="s">
        <v>21</v>
      </c>
      <c r="HR122" s="191">
        <v>2</v>
      </c>
      <c r="HS122" s="191" t="s">
        <v>14</v>
      </c>
      <c r="HT122" s="191" t="s">
        <v>14</v>
      </c>
      <c r="HU122" s="174">
        <v>44356</v>
      </c>
      <c r="HV122" s="189" t="s">
        <v>4327</v>
      </c>
      <c r="HW122" s="189">
        <v>0</v>
      </c>
      <c r="HX122" s="189" t="s">
        <v>3571</v>
      </c>
      <c r="HY122" s="189" t="s">
        <v>21</v>
      </c>
      <c r="HZ122" s="189">
        <v>2</v>
      </c>
      <c r="IA122" s="189" t="s">
        <v>14</v>
      </c>
      <c r="IB122" s="189" t="s">
        <v>14</v>
      </c>
      <c r="IC122" s="190">
        <v>44356</v>
      </c>
      <c r="ID122" s="188" t="s">
        <v>4329</v>
      </c>
      <c r="IE122" s="191">
        <v>3</v>
      </c>
      <c r="IF122" s="191" t="s">
        <v>3571</v>
      </c>
      <c r="IG122" s="191" t="s">
        <v>21</v>
      </c>
      <c r="IH122" s="191">
        <v>2</v>
      </c>
      <c r="II122" s="191" t="s">
        <v>14</v>
      </c>
      <c r="IJ122" s="191" t="s">
        <v>14</v>
      </c>
      <c r="IK122" s="174">
        <v>44356</v>
      </c>
      <c r="IL122" s="189" t="s">
        <v>4328</v>
      </c>
      <c r="IM122" s="189">
        <v>1</v>
      </c>
      <c r="IN122" s="189" t="s">
        <v>3571</v>
      </c>
      <c r="IO122" s="189" t="s">
        <v>21</v>
      </c>
      <c r="IP122" s="189">
        <v>2</v>
      </c>
      <c r="IQ122" s="189" t="s">
        <v>14</v>
      </c>
      <c r="IR122" s="189" t="s">
        <v>14</v>
      </c>
      <c r="IS122" s="190">
        <v>44356</v>
      </c>
    </row>
    <row r="123" spans="1:253" s="179" customFormat="1" ht="12.75" customHeight="1" x14ac:dyDescent="0.25">
      <c r="A123" s="179" t="s">
        <v>793</v>
      </c>
      <c r="B123" s="179" t="s">
        <v>7471</v>
      </c>
      <c r="C123" s="179" t="s">
        <v>794</v>
      </c>
      <c r="D123" s="179" t="s">
        <v>773</v>
      </c>
      <c r="E123" s="179" t="s">
        <v>7181</v>
      </c>
      <c r="F123" s="179" t="s">
        <v>6053</v>
      </c>
      <c r="G123" s="172">
        <v>84339000</v>
      </c>
      <c r="H123" s="173" t="s">
        <v>5794</v>
      </c>
      <c r="I123" s="173" t="s">
        <v>41</v>
      </c>
      <c r="J123" s="173">
        <v>1</v>
      </c>
      <c r="K123" s="173" t="s">
        <v>6049</v>
      </c>
      <c r="L123" s="173" t="s">
        <v>6048</v>
      </c>
      <c r="M123" s="174">
        <v>44454</v>
      </c>
      <c r="N123" s="183" t="s">
        <v>812</v>
      </c>
      <c r="O123" s="175">
        <v>132028</v>
      </c>
      <c r="P123" s="175" t="s">
        <v>809</v>
      </c>
      <c r="Q123" s="175" t="s">
        <v>21</v>
      </c>
      <c r="R123" s="175">
        <v>2</v>
      </c>
      <c r="S123" s="175" t="s">
        <v>811</v>
      </c>
      <c r="T123" s="175" t="s">
        <v>810</v>
      </c>
      <c r="U123" s="176">
        <v>43511</v>
      </c>
      <c r="V123" s="183" t="s">
        <v>974</v>
      </c>
      <c r="W123" s="173">
        <v>36158000</v>
      </c>
      <c r="X123" s="173" t="s">
        <v>971</v>
      </c>
      <c r="Y123" s="173" t="s">
        <v>21</v>
      </c>
      <c r="Z123" s="173">
        <v>2</v>
      </c>
      <c r="AA123" s="173" t="s">
        <v>973</v>
      </c>
      <c r="AB123" s="173" t="s">
        <v>972</v>
      </c>
      <c r="AC123" s="174">
        <v>43551</v>
      </c>
      <c r="AD123" s="183" t="s">
        <v>6057</v>
      </c>
      <c r="AE123" s="181">
        <v>5511000</v>
      </c>
      <c r="AF123" s="181" t="s">
        <v>6054</v>
      </c>
      <c r="AG123" s="181" t="s">
        <v>21</v>
      </c>
      <c r="AH123" s="181">
        <v>2</v>
      </c>
      <c r="AI123" s="181" t="s">
        <v>6056</v>
      </c>
      <c r="AJ123" s="181" t="s">
        <v>6055</v>
      </c>
      <c r="AK123" s="182">
        <v>44454</v>
      </c>
      <c r="AL123" s="183" t="s">
        <v>6061</v>
      </c>
      <c r="AM123" s="173">
        <v>3711000</v>
      </c>
      <c r="AN123" s="173" t="s">
        <v>6058</v>
      </c>
      <c r="AO123" s="173" t="s">
        <v>21</v>
      </c>
      <c r="AP123" s="173">
        <v>2</v>
      </c>
      <c r="AQ123" s="173" t="s">
        <v>6060</v>
      </c>
      <c r="AR123" s="173" t="s">
        <v>6059</v>
      </c>
      <c r="AS123" s="174">
        <v>44454</v>
      </c>
      <c r="AT123" s="184" t="s">
        <v>808</v>
      </c>
      <c r="AU123" s="181" t="s">
        <v>14</v>
      </c>
      <c r="AV123" s="181">
        <v>0</v>
      </c>
      <c r="AW123" s="181" t="s">
        <v>21</v>
      </c>
      <c r="AX123" s="181">
        <v>2</v>
      </c>
      <c r="AY123" s="181" t="s">
        <v>807</v>
      </c>
      <c r="AZ123" s="181">
        <v>0</v>
      </c>
      <c r="BA123" s="182">
        <v>43511</v>
      </c>
      <c r="BB123" s="183" t="s">
        <v>806</v>
      </c>
      <c r="BC123" s="173" t="s">
        <v>14</v>
      </c>
      <c r="BD123" s="173">
        <v>0</v>
      </c>
      <c r="BE123" s="173" t="s">
        <v>21</v>
      </c>
      <c r="BF123" s="173">
        <v>2</v>
      </c>
      <c r="BG123" s="173" t="s">
        <v>805</v>
      </c>
      <c r="BH123" s="173">
        <v>0</v>
      </c>
      <c r="BI123" s="174">
        <v>43511</v>
      </c>
      <c r="BJ123" s="184" t="s">
        <v>804</v>
      </c>
      <c r="BK123" s="184" t="s">
        <v>14</v>
      </c>
      <c r="BL123" s="184">
        <v>0</v>
      </c>
      <c r="BM123" s="184" t="s">
        <v>21</v>
      </c>
      <c r="BN123" s="184">
        <v>2</v>
      </c>
      <c r="BO123" s="184" t="s">
        <v>803</v>
      </c>
      <c r="BP123" s="181">
        <v>0</v>
      </c>
      <c r="BQ123" s="185">
        <v>43511</v>
      </c>
      <c r="BR123" s="183" t="s">
        <v>796</v>
      </c>
      <c r="BS123" s="177">
        <v>0</v>
      </c>
      <c r="BT123" s="177">
        <v>0</v>
      </c>
      <c r="BU123" s="177" t="s">
        <v>21</v>
      </c>
      <c r="BV123" s="177">
        <v>2</v>
      </c>
      <c r="BW123" s="177" t="s">
        <v>795</v>
      </c>
      <c r="BX123" s="177">
        <v>0</v>
      </c>
      <c r="BY123" s="174">
        <v>43511</v>
      </c>
      <c r="BZ123" s="184" t="s">
        <v>798</v>
      </c>
      <c r="CA123" s="184">
        <v>0</v>
      </c>
      <c r="CB123" s="184">
        <v>0</v>
      </c>
      <c r="CC123" s="184" t="s">
        <v>21</v>
      </c>
      <c r="CD123" s="184">
        <v>2</v>
      </c>
      <c r="CE123" s="184" t="s">
        <v>797</v>
      </c>
      <c r="CF123" s="184">
        <v>0</v>
      </c>
      <c r="CG123" s="185">
        <v>43511</v>
      </c>
      <c r="CH123" s="183" t="s">
        <v>7922</v>
      </c>
      <c r="CI123" s="184" t="e">
        <v>#N/A</v>
      </c>
      <c r="CJ123" s="184" t="e">
        <v>#N/A</v>
      </c>
      <c r="CK123" s="184" t="e">
        <v>#N/A</v>
      </c>
      <c r="CL123" s="184" t="e">
        <v>#N/A</v>
      </c>
      <c r="CM123" s="184" t="e">
        <v>#N/A</v>
      </c>
      <c r="CN123" s="184" t="e">
        <v>#N/A</v>
      </c>
      <c r="CO123" s="186" t="e">
        <v>#N/A</v>
      </c>
      <c r="CP123" s="184" t="s">
        <v>802</v>
      </c>
      <c r="CQ123" s="177" t="s">
        <v>14</v>
      </c>
      <c r="CR123" s="177">
        <v>0</v>
      </c>
      <c r="CS123" s="177" t="s">
        <v>21</v>
      </c>
      <c r="CT123" s="177">
        <v>2</v>
      </c>
      <c r="CU123" s="177" t="s">
        <v>801</v>
      </c>
      <c r="CV123" s="177">
        <v>0</v>
      </c>
      <c r="CW123" s="174">
        <v>43511</v>
      </c>
      <c r="CX123" s="184" t="s">
        <v>6065</v>
      </c>
      <c r="CY123" s="181">
        <v>2078000</v>
      </c>
      <c r="CZ123" s="181" t="s">
        <v>6062</v>
      </c>
      <c r="DA123" s="181" t="s">
        <v>21</v>
      </c>
      <c r="DB123" s="181">
        <v>2</v>
      </c>
      <c r="DC123" s="181" t="s">
        <v>6064</v>
      </c>
      <c r="DD123" s="181" t="s">
        <v>6063</v>
      </c>
      <c r="DE123" s="187">
        <v>44454</v>
      </c>
      <c r="DF123" s="183" t="s">
        <v>6066</v>
      </c>
      <c r="DG123" s="173">
        <v>30647000</v>
      </c>
      <c r="DH123" s="177" t="s">
        <v>6062</v>
      </c>
      <c r="DI123" s="177" t="s">
        <v>21</v>
      </c>
      <c r="DJ123" s="177">
        <v>2</v>
      </c>
      <c r="DK123" s="177" t="s">
        <v>6064</v>
      </c>
      <c r="DL123" s="177" t="s">
        <v>6063</v>
      </c>
      <c r="DM123" s="174">
        <v>44454</v>
      </c>
      <c r="DN123" s="184" t="s">
        <v>6067</v>
      </c>
      <c r="DO123" s="181">
        <v>3433000</v>
      </c>
      <c r="DP123" s="184" t="s">
        <v>6062</v>
      </c>
      <c r="DQ123" s="184" t="s">
        <v>21</v>
      </c>
      <c r="DR123" s="184">
        <v>2</v>
      </c>
      <c r="DS123" s="184" t="s">
        <v>6064</v>
      </c>
      <c r="DT123" s="184" t="s">
        <v>6063</v>
      </c>
      <c r="DU123" s="185">
        <v>44454</v>
      </c>
      <c r="DV123" s="183" t="s">
        <v>6068</v>
      </c>
      <c r="DW123" s="173">
        <v>1670000</v>
      </c>
      <c r="DX123" s="177" t="s">
        <v>6062</v>
      </c>
      <c r="DY123" s="177" t="s">
        <v>21</v>
      </c>
      <c r="DZ123" s="177">
        <v>2</v>
      </c>
      <c r="EA123" s="177" t="s">
        <v>6064</v>
      </c>
      <c r="EB123" s="177" t="s">
        <v>6063</v>
      </c>
      <c r="EC123" s="174">
        <v>44454</v>
      </c>
      <c r="ED123" s="184" t="s">
        <v>6069</v>
      </c>
      <c r="EE123" s="181">
        <v>408000</v>
      </c>
      <c r="EF123" s="184" t="s">
        <v>6062</v>
      </c>
      <c r="EG123" s="184" t="s">
        <v>21</v>
      </c>
      <c r="EH123" s="184">
        <v>2</v>
      </c>
      <c r="EI123" s="184" t="s">
        <v>6064</v>
      </c>
      <c r="EJ123" s="184" t="s">
        <v>6063</v>
      </c>
      <c r="EK123" s="185">
        <v>44454</v>
      </c>
      <c r="EL123" s="183" t="s">
        <v>6070</v>
      </c>
      <c r="EM123" s="173">
        <v>0</v>
      </c>
      <c r="EN123" s="177" t="s">
        <v>6062</v>
      </c>
      <c r="EO123" s="177" t="s">
        <v>21</v>
      </c>
      <c r="EP123" s="177">
        <v>2</v>
      </c>
      <c r="EQ123" s="177" t="s">
        <v>6064</v>
      </c>
      <c r="ER123" s="177" t="s">
        <v>6063</v>
      </c>
      <c r="ES123" s="174">
        <v>44454</v>
      </c>
      <c r="ET123" s="184" t="s">
        <v>2366</v>
      </c>
      <c r="EU123" s="184">
        <v>407</v>
      </c>
      <c r="EV123" s="184" t="s">
        <v>2363</v>
      </c>
      <c r="EW123" s="184" t="s">
        <v>59</v>
      </c>
      <c r="EX123" s="184">
        <v>3</v>
      </c>
      <c r="EY123" s="184" t="s">
        <v>2365</v>
      </c>
      <c r="EZ123" s="184" t="s">
        <v>2364</v>
      </c>
      <c r="FA123" s="185">
        <v>44161</v>
      </c>
      <c r="FB123" s="183" t="s">
        <v>800</v>
      </c>
      <c r="FC123" s="177">
        <v>2</v>
      </c>
      <c r="FD123" s="177">
        <v>0</v>
      </c>
      <c r="FE123" s="177" t="s">
        <v>21</v>
      </c>
      <c r="FF123" s="177">
        <v>2</v>
      </c>
      <c r="FG123" s="177" t="s">
        <v>799</v>
      </c>
      <c r="FH123" s="177">
        <v>0</v>
      </c>
      <c r="FI123" s="174">
        <v>43511</v>
      </c>
      <c r="FJ123" s="183" t="s">
        <v>814</v>
      </c>
      <c r="FK123" s="184" t="s">
        <v>14</v>
      </c>
      <c r="FL123" s="184">
        <v>0</v>
      </c>
      <c r="FM123" s="184" t="s">
        <v>21</v>
      </c>
      <c r="FN123" s="184">
        <v>2</v>
      </c>
      <c r="FO123" s="184" t="s">
        <v>813</v>
      </c>
      <c r="FP123" s="181">
        <v>0</v>
      </c>
      <c r="FQ123" s="182">
        <v>43511</v>
      </c>
      <c r="FR123" s="183" t="s">
        <v>815</v>
      </c>
      <c r="FS123" s="177" t="s">
        <v>14</v>
      </c>
      <c r="FT123" s="177">
        <v>0</v>
      </c>
      <c r="FU123" s="177" t="s">
        <v>21</v>
      </c>
      <c r="FV123" s="177">
        <v>2</v>
      </c>
      <c r="FW123" s="177" t="s">
        <v>813</v>
      </c>
      <c r="FX123" s="177">
        <v>0</v>
      </c>
      <c r="FY123" s="174">
        <v>43511</v>
      </c>
      <c r="FZ123" s="184" t="s">
        <v>4334</v>
      </c>
      <c r="GA123" s="184">
        <v>1</v>
      </c>
      <c r="GB123" s="184" t="s">
        <v>3571</v>
      </c>
      <c r="GC123" s="184" t="s">
        <v>21</v>
      </c>
      <c r="GD123" s="184">
        <v>2</v>
      </c>
      <c r="GE123" s="184" t="s">
        <v>14</v>
      </c>
      <c r="GF123" s="184" t="s">
        <v>14</v>
      </c>
      <c r="GG123" s="185">
        <v>44356</v>
      </c>
      <c r="GH123" s="183" t="s">
        <v>4340</v>
      </c>
      <c r="GI123" s="177">
        <v>1</v>
      </c>
      <c r="GJ123" s="177" t="s">
        <v>3571</v>
      </c>
      <c r="GK123" s="177" t="s">
        <v>21</v>
      </c>
      <c r="GL123" s="177">
        <v>2</v>
      </c>
      <c r="GM123" s="177" t="s">
        <v>14</v>
      </c>
      <c r="GN123" s="177" t="s">
        <v>14</v>
      </c>
      <c r="GO123" s="174">
        <v>44356</v>
      </c>
      <c r="GP123" s="184" t="s">
        <v>4335</v>
      </c>
      <c r="GQ123" s="184">
        <v>1</v>
      </c>
      <c r="GR123" s="184" t="s">
        <v>3571</v>
      </c>
      <c r="GS123" s="184" t="s">
        <v>21</v>
      </c>
      <c r="GT123" s="184">
        <v>2</v>
      </c>
      <c r="GU123" s="184" t="s">
        <v>14</v>
      </c>
      <c r="GV123" s="184" t="s">
        <v>14</v>
      </c>
      <c r="GW123" s="185">
        <v>44356</v>
      </c>
      <c r="GX123" s="183" t="s">
        <v>4341</v>
      </c>
      <c r="GY123" s="177">
        <v>0</v>
      </c>
      <c r="GZ123" s="177" t="s">
        <v>3571</v>
      </c>
      <c r="HA123" s="177" t="s">
        <v>21</v>
      </c>
      <c r="HB123" s="177">
        <v>2</v>
      </c>
      <c r="HC123" s="177" t="s">
        <v>14</v>
      </c>
      <c r="HD123" s="177" t="s">
        <v>14</v>
      </c>
      <c r="HE123" s="174">
        <v>44356</v>
      </c>
      <c r="HF123" s="184" t="s">
        <v>4333</v>
      </c>
      <c r="HG123" s="184">
        <v>2</v>
      </c>
      <c r="HH123" s="184" t="s">
        <v>3571</v>
      </c>
      <c r="HI123" s="184" t="s">
        <v>21</v>
      </c>
      <c r="HJ123" s="184">
        <v>2</v>
      </c>
      <c r="HK123" s="184" t="s">
        <v>14</v>
      </c>
      <c r="HL123" s="184" t="s">
        <v>14</v>
      </c>
      <c r="HM123" s="185">
        <v>44356</v>
      </c>
      <c r="HN123" s="183" t="s">
        <v>4339</v>
      </c>
      <c r="HO123" s="177">
        <v>3</v>
      </c>
      <c r="HP123" s="177" t="s">
        <v>3571</v>
      </c>
      <c r="HQ123" s="177" t="s">
        <v>21</v>
      </c>
      <c r="HR123" s="177">
        <v>2</v>
      </c>
      <c r="HS123" s="177" t="s">
        <v>14</v>
      </c>
      <c r="HT123" s="177" t="s">
        <v>14</v>
      </c>
      <c r="HU123" s="174">
        <v>44356</v>
      </c>
      <c r="HV123" s="184" t="s">
        <v>4336</v>
      </c>
      <c r="HW123" s="184">
        <v>0</v>
      </c>
      <c r="HX123" s="184" t="s">
        <v>3571</v>
      </c>
      <c r="HY123" s="184" t="s">
        <v>21</v>
      </c>
      <c r="HZ123" s="184">
        <v>2</v>
      </c>
      <c r="IA123" s="184" t="s">
        <v>14</v>
      </c>
      <c r="IB123" s="184" t="s">
        <v>14</v>
      </c>
      <c r="IC123" s="185">
        <v>44356</v>
      </c>
      <c r="ID123" s="183" t="s">
        <v>4338</v>
      </c>
      <c r="IE123" s="177">
        <v>3</v>
      </c>
      <c r="IF123" s="177" t="s">
        <v>3571</v>
      </c>
      <c r="IG123" s="177" t="s">
        <v>21</v>
      </c>
      <c r="IH123" s="177">
        <v>2</v>
      </c>
      <c r="II123" s="177" t="s">
        <v>14</v>
      </c>
      <c r="IJ123" s="177" t="s">
        <v>14</v>
      </c>
      <c r="IK123" s="174">
        <v>44356</v>
      </c>
      <c r="IL123" s="184" t="s">
        <v>4337</v>
      </c>
      <c r="IM123" s="184">
        <v>1</v>
      </c>
      <c r="IN123" s="184" t="s">
        <v>3571</v>
      </c>
      <c r="IO123" s="184" t="s">
        <v>21</v>
      </c>
      <c r="IP123" s="184">
        <v>2</v>
      </c>
      <c r="IQ123" s="184" t="s">
        <v>14</v>
      </c>
      <c r="IR123" s="184" t="s">
        <v>14</v>
      </c>
      <c r="IS123" s="185">
        <v>44356</v>
      </c>
    </row>
    <row r="124" spans="1:253" s="179" customFormat="1" ht="12.75" customHeight="1" x14ac:dyDescent="0.25">
      <c r="A124" s="179" t="s">
        <v>816</v>
      </c>
      <c r="B124" s="179" t="s">
        <v>7471</v>
      </c>
      <c r="C124" s="179" t="s">
        <v>817</v>
      </c>
      <c r="D124" s="179" t="s">
        <v>773</v>
      </c>
      <c r="E124" s="179" t="s">
        <v>7181</v>
      </c>
      <c r="F124" s="179" t="s">
        <v>6071</v>
      </c>
      <c r="G124" s="172">
        <v>84339000</v>
      </c>
      <c r="H124" s="173" t="s">
        <v>5794</v>
      </c>
      <c r="I124" s="173" t="s">
        <v>41</v>
      </c>
      <c r="J124" s="173">
        <v>1</v>
      </c>
      <c r="K124" s="173" t="s">
        <v>6049</v>
      </c>
      <c r="L124" s="173" t="s">
        <v>6048</v>
      </c>
      <c r="M124" s="174">
        <v>44454</v>
      </c>
      <c r="N124" s="188" t="s">
        <v>827</v>
      </c>
      <c r="O124" s="175">
        <v>177504</v>
      </c>
      <c r="P124" s="175" t="s">
        <v>825</v>
      </c>
      <c r="Q124" s="175" t="s">
        <v>21</v>
      </c>
      <c r="R124" s="175">
        <v>2</v>
      </c>
      <c r="S124" s="175">
        <v>0</v>
      </c>
      <c r="T124" s="175" t="s">
        <v>826</v>
      </c>
      <c r="U124" s="176">
        <v>43511</v>
      </c>
      <c r="V124" s="188" t="s">
        <v>831</v>
      </c>
      <c r="W124" s="173">
        <v>37626000</v>
      </c>
      <c r="X124" s="173" t="s">
        <v>828</v>
      </c>
      <c r="Y124" s="173" t="s">
        <v>21</v>
      </c>
      <c r="Z124" s="173">
        <v>2</v>
      </c>
      <c r="AA124" s="173" t="s">
        <v>830</v>
      </c>
      <c r="AB124" s="173" t="s">
        <v>829</v>
      </c>
      <c r="AC124" s="174">
        <v>43511</v>
      </c>
      <c r="AD124" s="188" t="s">
        <v>6075</v>
      </c>
      <c r="AE124" s="181">
        <v>5841000</v>
      </c>
      <c r="AF124" s="181" t="s">
        <v>6072</v>
      </c>
      <c r="AG124" s="181" t="s">
        <v>21</v>
      </c>
      <c r="AH124" s="181">
        <v>2</v>
      </c>
      <c r="AI124" s="181" t="s">
        <v>6074</v>
      </c>
      <c r="AJ124" s="181" t="s">
        <v>6073</v>
      </c>
      <c r="AK124" s="182">
        <v>44454</v>
      </c>
      <c r="AL124" s="188" t="s">
        <v>6079</v>
      </c>
      <c r="AM124" s="173">
        <v>4041000</v>
      </c>
      <c r="AN124" s="173" t="s">
        <v>6076</v>
      </c>
      <c r="AO124" s="173" t="s">
        <v>21</v>
      </c>
      <c r="AP124" s="173">
        <v>2</v>
      </c>
      <c r="AQ124" s="173" t="s">
        <v>6078</v>
      </c>
      <c r="AR124" s="173" t="s">
        <v>6077</v>
      </c>
      <c r="AS124" s="174">
        <v>44454</v>
      </c>
      <c r="AT124" s="189" t="s">
        <v>824</v>
      </c>
      <c r="AU124" s="181" t="s">
        <v>14</v>
      </c>
      <c r="AV124" s="181">
        <v>0</v>
      </c>
      <c r="AW124" s="181" t="s">
        <v>21</v>
      </c>
      <c r="AX124" s="181">
        <v>2</v>
      </c>
      <c r="AY124" s="181">
        <v>0</v>
      </c>
      <c r="AZ124" s="181">
        <v>0</v>
      </c>
      <c r="BA124" s="182">
        <v>43511</v>
      </c>
      <c r="BB124" s="188" t="s">
        <v>823</v>
      </c>
      <c r="BC124" s="173" t="s">
        <v>14</v>
      </c>
      <c r="BD124" s="173">
        <v>0</v>
      </c>
      <c r="BE124" s="173" t="s">
        <v>21</v>
      </c>
      <c r="BF124" s="173">
        <v>2</v>
      </c>
      <c r="BG124" s="173">
        <v>0</v>
      </c>
      <c r="BH124" s="173">
        <v>0</v>
      </c>
      <c r="BI124" s="174">
        <v>43511</v>
      </c>
      <c r="BJ124" s="189" t="s">
        <v>6082</v>
      </c>
      <c r="BK124" s="189">
        <v>53</v>
      </c>
      <c r="BL124" s="189" t="s">
        <v>6080</v>
      </c>
      <c r="BM124" s="189" t="s">
        <v>59</v>
      </c>
      <c r="BN124" s="189">
        <v>3</v>
      </c>
      <c r="BO124" s="189" t="s">
        <v>6081</v>
      </c>
      <c r="BP124" s="181" t="s">
        <v>6077</v>
      </c>
      <c r="BQ124" s="190">
        <v>44454</v>
      </c>
      <c r="BR124" s="188" t="s">
        <v>818</v>
      </c>
      <c r="BS124" s="191">
        <v>0</v>
      </c>
      <c r="BT124" s="191">
        <v>0</v>
      </c>
      <c r="BU124" s="191" t="s">
        <v>21</v>
      </c>
      <c r="BV124" s="191">
        <v>2</v>
      </c>
      <c r="BW124" s="191">
        <v>0</v>
      </c>
      <c r="BX124" s="191">
        <v>0</v>
      </c>
      <c r="BY124" s="174">
        <v>43511</v>
      </c>
      <c r="BZ124" s="189" t="s">
        <v>819</v>
      </c>
      <c r="CA124" s="189">
        <v>0</v>
      </c>
      <c r="CB124" s="189">
        <v>0</v>
      </c>
      <c r="CC124" s="189" t="s">
        <v>21</v>
      </c>
      <c r="CD124" s="189">
        <v>2</v>
      </c>
      <c r="CE124" s="189">
        <v>0</v>
      </c>
      <c r="CF124" s="189">
        <v>0</v>
      </c>
      <c r="CG124" s="190">
        <v>43511</v>
      </c>
      <c r="CH124" s="188" t="s">
        <v>7923</v>
      </c>
      <c r="CI124" s="189" t="e">
        <v>#N/A</v>
      </c>
      <c r="CJ124" s="189" t="e">
        <v>#N/A</v>
      </c>
      <c r="CK124" s="189" t="e">
        <v>#N/A</v>
      </c>
      <c r="CL124" s="189" t="e">
        <v>#N/A</v>
      </c>
      <c r="CM124" s="189" t="e">
        <v>#N/A</v>
      </c>
      <c r="CN124" s="189" t="e">
        <v>#N/A</v>
      </c>
      <c r="CO124" s="192" t="e">
        <v>#N/A</v>
      </c>
      <c r="CP124" s="189" t="s">
        <v>822</v>
      </c>
      <c r="CQ124" s="191" t="s">
        <v>14</v>
      </c>
      <c r="CR124" s="191">
        <v>0</v>
      </c>
      <c r="CS124" s="191" t="s">
        <v>21</v>
      </c>
      <c r="CT124" s="191">
        <v>2</v>
      </c>
      <c r="CU124" s="191">
        <v>0</v>
      </c>
      <c r="CV124" s="191">
        <v>0</v>
      </c>
      <c r="CW124" s="174">
        <v>43511</v>
      </c>
      <c r="CX124" s="189" t="s">
        <v>6086</v>
      </c>
      <c r="CY124" s="181">
        <v>2408000</v>
      </c>
      <c r="CZ124" s="181" t="s">
        <v>6083</v>
      </c>
      <c r="DA124" s="181" t="s">
        <v>21</v>
      </c>
      <c r="DB124" s="181">
        <v>2</v>
      </c>
      <c r="DC124" s="181" t="s">
        <v>6085</v>
      </c>
      <c r="DD124" s="181" t="s">
        <v>6084</v>
      </c>
      <c r="DE124" s="187">
        <v>44454</v>
      </c>
      <c r="DF124" s="188" t="s">
        <v>6087</v>
      </c>
      <c r="DG124" s="173">
        <v>31785000</v>
      </c>
      <c r="DH124" s="191" t="s">
        <v>6083</v>
      </c>
      <c r="DI124" s="191" t="s">
        <v>21</v>
      </c>
      <c r="DJ124" s="191">
        <v>2</v>
      </c>
      <c r="DK124" s="191" t="s">
        <v>6085</v>
      </c>
      <c r="DL124" s="191" t="s">
        <v>6084</v>
      </c>
      <c r="DM124" s="174">
        <v>44454</v>
      </c>
      <c r="DN124" s="189" t="s">
        <v>6088</v>
      </c>
      <c r="DO124" s="181">
        <v>3433000</v>
      </c>
      <c r="DP124" s="189" t="s">
        <v>6083</v>
      </c>
      <c r="DQ124" s="189" t="s">
        <v>21</v>
      </c>
      <c r="DR124" s="189">
        <v>2</v>
      </c>
      <c r="DS124" s="189" t="s">
        <v>6085</v>
      </c>
      <c r="DT124" s="189" t="s">
        <v>6084</v>
      </c>
      <c r="DU124" s="190">
        <v>44454</v>
      </c>
      <c r="DV124" s="188" t="s">
        <v>6089</v>
      </c>
      <c r="DW124" s="173">
        <v>1670000</v>
      </c>
      <c r="DX124" s="191" t="s">
        <v>6083</v>
      </c>
      <c r="DY124" s="191" t="s">
        <v>21</v>
      </c>
      <c r="DZ124" s="191">
        <v>2</v>
      </c>
      <c r="EA124" s="191" t="s">
        <v>6085</v>
      </c>
      <c r="EB124" s="191" t="s">
        <v>6084</v>
      </c>
      <c r="EC124" s="174">
        <v>44454</v>
      </c>
      <c r="ED124" s="189" t="s">
        <v>6090</v>
      </c>
      <c r="EE124" s="181">
        <v>738000</v>
      </c>
      <c r="EF124" s="189" t="s">
        <v>6083</v>
      </c>
      <c r="EG124" s="189" t="s">
        <v>21</v>
      </c>
      <c r="EH124" s="189">
        <v>2</v>
      </c>
      <c r="EI124" s="189" t="s">
        <v>6085</v>
      </c>
      <c r="EJ124" s="189" t="s">
        <v>6084</v>
      </c>
      <c r="EK124" s="190">
        <v>44454</v>
      </c>
      <c r="EL124" s="188" t="s">
        <v>6091</v>
      </c>
      <c r="EM124" s="173">
        <v>0</v>
      </c>
      <c r="EN124" s="191" t="s">
        <v>6083</v>
      </c>
      <c r="EO124" s="191" t="s">
        <v>21</v>
      </c>
      <c r="EP124" s="191">
        <v>2</v>
      </c>
      <c r="EQ124" s="191" t="s">
        <v>6085</v>
      </c>
      <c r="ER124" s="191" t="s">
        <v>6084</v>
      </c>
      <c r="ES124" s="174">
        <v>44454</v>
      </c>
      <c r="ET124" s="189" t="s">
        <v>2367</v>
      </c>
      <c r="EU124" s="189">
        <v>407</v>
      </c>
      <c r="EV124" s="189" t="s">
        <v>2363</v>
      </c>
      <c r="EW124" s="189" t="s">
        <v>59</v>
      </c>
      <c r="EX124" s="189">
        <v>3</v>
      </c>
      <c r="EY124" s="189" t="s">
        <v>2365</v>
      </c>
      <c r="EZ124" s="189" t="s">
        <v>2364</v>
      </c>
      <c r="FA124" s="190">
        <v>44161</v>
      </c>
      <c r="FB124" s="188" t="s">
        <v>821</v>
      </c>
      <c r="FC124" s="191">
        <v>2</v>
      </c>
      <c r="FD124" s="191">
        <v>0</v>
      </c>
      <c r="FE124" s="191" t="s">
        <v>21</v>
      </c>
      <c r="FF124" s="191">
        <v>2</v>
      </c>
      <c r="FG124" s="191" t="s">
        <v>820</v>
      </c>
      <c r="FH124" s="191">
        <v>0</v>
      </c>
      <c r="FI124" s="174">
        <v>43511</v>
      </c>
      <c r="FJ124" s="188" t="s">
        <v>833</v>
      </c>
      <c r="FK124" s="189" t="s">
        <v>14</v>
      </c>
      <c r="FL124" s="189">
        <v>0</v>
      </c>
      <c r="FM124" s="189" t="s">
        <v>21</v>
      </c>
      <c r="FN124" s="189">
        <v>2</v>
      </c>
      <c r="FO124" s="189" t="s">
        <v>832</v>
      </c>
      <c r="FP124" s="181">
        <v>0</v>
      </c>
      <c r="FQ124" s="182">
        <v>43511</v>
      </c>
      <c r="FR124" s="188" t="s">
        <v>835</v>
      </c>
      <c r="FS124" s="191" t="s">
        <v>14</v>
      </c>
      <c r="FT124" s="191">
        <v>0</v>
      </c>
      <c r="FU124" s="191" t="s">
        <v>21</v>
      </c>
      <c r="FV124" s="191">
        <v>2</v>
      </c>
      <c r="FW124" s="191" t="s">
        <v>834</v>
      </c>
      <c r="FX124" s="191">
        <v>0</v>
      </c>
      <c r="FY124" s="174">
        <v>43511</v>
      </c>
      <c r="FZ124" s="189" t="s">
        <v>4343</v>
      </c>
      <c r="GA124" s="189">
        <v>1</v>
      </c>
      <c r="GB124" s="189" t="s">
        <v>3571</v>
      </c>
      <c r="GC124" s="189" t="s">
        <v>21</v>
      </c>
      <c r="GD124" s="189">
        <v>2</v>
      </c>
      <c r="GE124" s="189" t="s">
        <v>14</v>
      </c>
      <c r="GF124" s="189" t="s">
        <v>14</v>
      </c>
      <c r="GG124" s="190">
        <v>44356</v>
      </c>
      <c r="GH124" s="188" t="s">
        <v>4349</v>
      </c>
      <c r="GI124" s="191">
        <v>1</v>
      </c>
      <c r="GJ124" s="191" t="s">
        <v>3571</v>
      </c>
      <c r="GK124" s="191" t="s">
        <v>21</v>
      </c>
      <c r="GL124" s="191">
        <v>2</v>
      </c>
      <c r="GM124" s="191" t="s">
        <v>14</v>
      </c>
      <c r="GN124" s="191" t="s">
        <v>14</v>
      </c>
      <c r="GO124" s="174">
        <v>44356</v>
      </c>
      <c r="GP124" s="189" t="s">
        <v>4344</v>
      </c>
      <c r="GQ124" s="189">
        <v>1</v>
      </c>
      <c r="GR124" s="189" t="s">
        <v>3571</v>
      </c>
      <c r="GS124" s="189" t="s">
        <v>21</v>
      </c>
      <c r="GT124" s="189">
        <v>2</v>
      </c>
      <c r="GU124" s="189" t="s">
        <v>14</v>
      </c>
      <c r="GV124" s="189" t="s">
        <v>14</v>
      </c>
      <c r="GW124" s="190">
        <v>44356</v>
      </c>
      <c r="GX124" s="188" t="s">
        <v>4350</v>
      </c>
      <c r="GY124" s="191">
        <v>0</v>
      </c>
      <c r="GZ124" s="191" t="s">
        <v>3571</v>
      </c>
      <c r="HA124" s="191" t="s">
        <v>21</v>
      </c>
      <c r="HB124" s="191">
        <v>2</v>
      </c>
      <c r="HC124" s="191" t="s">
        <v>14</v>
      </c>
      <c r="HD124" s="191" t="s">
        <v>14</v>
      </c>
      <c r="HE124" s="174">
        <v>44356</v>
      </c>
      <c r="HF124" s="189" t="s">
        <v>4342</v>
      </c>
      <c r="HG124" s="189">
        <v>2</v>
      </c>
      <c r="HH124" s="189" t="s">
        <v>3571</v>
      </c>
      <c r="HI124" s="189" t="s">
        <v>21</v>
      </c>
      <c r="HJ124" s="189">
        <v>2</v>
      </c>
      <c r="HK124" s="189" t="s">
        <v>14</v>
      </c>
      <c r="HL124" s="189" t="s">
        <v>14</v>
      </c>
      <c r="HM124" s="190">
        <v>44356</v>
      </c>
      <c r="HN124" s="188" t="s">
        <v>4348</v>
      </c>
      <c r="HO124" s="191">
        <v>3</v>
      </c>
      <c r="HP124" s="191" t="s">
        <v>3571</v>
      </c>
      <c r="HQ124" s="191" t="s">
        <v>21</v>
      </c>
      <c r="HR124" s="191">
        <v>2</v>
      </c>
      <c r="HS124" s="191" t="s">
        <v>14</v>
      </c>
      <c r="HT124" s="191" t="s">
        <v>14</v>
      </c>
      <c r="HU124" s="174">
        <v>44356</v>
      </c>
      <c r="HV124" s="189" t="s">
        <v>4345</v>
      </c>
      <c r="HW124" s="189">
        <v>0</v>
      </c>
      <c r="HX124" s="189" t="s">
        <v>3571</v>
      </c>
      <c r="HY124" s="189" t="s">
        <v>21</v>
      </c>
      <c r="HZ124" s="189">
        <v>2</v>
      </c>
      <c r="IA124" s="189" t="s">
        <v>14</v>
      </c>
      <c r="IB124" s="189" t="s">
        <v>14</v>
      </c>
      <c r="IC124" s="190">
        <v>44356</v>
      </c>
      <c r="ID124" s="188" t="s">
        <v>4347</v>
      </c>
      <c r="IE124" s="191">
        <v>3</v>
      </c>
      <c r="IF124" s="191" t="s">
        <v>3571</v>
      </c>
      <c r="IG124" s="191" t="s">
        <v>21</v>
      </c>
      <c r="IH124" s="191">
        <v>2</v>
      </c>
      <c r="II124" s="191" t="s">
        <v>14</v>
      </c>
      <c r="IJ124" s="191" t="s">
        <v>14</v>
      </c>
      <c r="IK124" s="174">
        <v>44356</v>
      </c>
      <c r="IL124" s="189" t="s">
        <v>4346</v>
      </c>
      <c r="IM124" s="189">
        <v>1</v>
      </c>
      <c r="IN124" s="189" t="s">
        <v>3571</v>
      </c>
      <c r="IO124" s="189" t="s">
        <v>21</v>
      </c>
      <c r="IP124" s="189">
        <v>2</v>
      </c>
      <c r="IQ124" s="189" t="s">
        <v>14</v>
      </c>
      <c r="IR124" s="189" t="s">
        <v>14</v>
      </c>
      <c r="IS124" s="190">
        <v>44356</v>
      </c>
    </row>
    <row r="125" spans="1:253" s="179" customFormat="1" ht="12.75" customHeight="1" x14ac:dyDescent="0.25">
      <c r="A125" s="179" t="s">
        <v>836</v>
      </c>
      <c r="B125" s="179" t="s">
        <v>7463</v>
      </c>
      <c r="C125" s="179" t="s">
        <v>837</v>
      </c>
      <c r="D125" s="179" t="s">
        <v>773</v>
      </c>
      <c r="E125" s="179" t="s">
        <v>7181</v>
      </c>
      <c r="F125" s="179" t="s">
        <v>6050</v>
      </c>
      <c r="G125" s="172">
        <v>84339000</v>
      </c>
      <c r="H125" s="173" t="s">
        <v>5794</v>
      </c>
      <c r="I125" s="173" t="s">
        <v>41</v>
      </c>
      <c r="J125" s="173">
        <v>1</v>
      </c>
      <c r="K125" s="173" t="s">
        <v>6049</v>
      </c>
      <c r="L125" s="173" t="s">
        <v>6048</v>
      </c>
      <c r="M125" s="174">
        <v>44454</v>
      </c>
      <c r="N125" s="183" t="s">
        <v>848</v>
      </c>
      <c r="O125" s="175">
        <v>195587</v>
      </c>
      <c r="P125" s="175" t="s">
        <v>846</v>
      </c>
      <c r="Q125" s="175" t="s">
        <v>21</v>
      </c>
      <c r="R125" s="175">
        <v>2</v>
      </c>
      <c r="S125" s="175">
        <v>0</v>
      </c>
      <c r="T125" s="175" t="s">
        <v>847</v>
      </c>
      <c r="U125" s="176">
        <v>43511</v>
      </c>
      <c r="V125" s="183" t="s">
        <v>858</v>
      </c>
      <c r="W125" s="173">
        <v>12974000</v>
      </c>
      <c r="X125" s="173" t="s">
        <v>856</v>
      </c>
      <c r="Y125" s="173" t="s">
        <v>21</v>
      </c>
      <c r="Z125" s="173">
        <v>2</v>
      </c>
      <c r="AA125" s="173">
        <v>0</v>
      </c>
      <c r="AB125" s="173" t="s">
        <v>857</v>
      </c>
      <c r="AC125" s="174">
        <v>43511</v>
      </c>
      <c r="AD125" s="183" t="s">
        <v>852</v>
      </c>
      <c r="AE125" s="181" t="s">
        <v>14</v>
      </c>
      <c r="AF125" s="181">
        <v>0</v>
      </c>
      <c r="AG125" s="181" t="s">
        <v>21</v>
      </c>
      <c r="AH125" s="181">
        <v>2</v>
      </c>
      <c r="AI125" s="181">
        <v>0</v>
      </c>
      <c r="AJ125" s="181">
        <v>0</v>
      </c>
      <c r="AK125" s="182">
        <v>43511</v>
      </c>
      <c r="AL125" s="183" t="s">
        <v>855</v>
      </c>
      <c r="AM125" s="173" t="s">
        <v>14</v>
      </c>
      <c r="AN125" s="173">
        <v>0</v>
      </c>
      <c r="AO125" s="173" t="s">
        <v>21</v>
      </c>
      <c r="AP125" s="173">
        <v>2</v>
      </c>
      <c r="AQ125" s="173" t="s">
        <v>854</v>
      </c>
      <c r="AR125" s="173" t="s">
        <v>853</v>
      </c>
      <c r="AS125" s="174">
        <v>43511</v>
      </c>
      <c r="AT125" s="184" t="s">
        <v>845</v>
      </c>
      <c r="AU125" s="181" t="s">
        <v>14</v>
      </c>
      <c r="AV125" s="181">
        <v>0</v>
      </c>
      <c r="AW125" s="181" t="s">
        <v>21</v>
      </c>
      <c r="AX125" s="181">
        <v>2</v>
      </c>
      <c r="AY125" s="181">
        <v>0</v>
      </c>
      <c r="AZ125" s="181">
        <v>0</v>
      </c>
      <c r="BA125" s="182">
        <v>43511</v>
      </c>
      <c r="BB125" s="183" t="s">
        <v>844</v>
      </c>
      <c r="BC125" s="173" t="s">
        <v>14</v>
      </c>
      <c r="BD125" s="173">
        <v>0</v>
      </c>
      <c r="BE125" s="173" t="s">
        <v>21</v>
      </c>
      <c r="BF125" s="173">
        <v>2</v>
      </c>
      <c r="BG125" s="173">
        <v>0</v>
      </c>
      <c r="BH125" s="173">
        <v>0</v>
      </c>
      <c r="BI125" s="174">
        <v>43511</v>
      </c>
      <c r="BJ125" s="184" t="s">
        <v>6052</v>
      </c>
      <c r="BK125" s="184">
        <v>189</v>
      </c>
      <c r="BL125" s="184" t="s">
        <v>6040</v>
      </c>
      <c r="BM125" s="184" t="s">
        <v>59</v>
      </c>
      <c r="BN125" s="184">
        <v>3</v>
      </c>
      <c r="BO125" s="184" t="s">
        <v>6051</v>
      </c>
      <c r="BP125" s="181" t="s">
        <v>6040</v>
      </c>
      <c r="BQ125" s="185">
        <v>44454</v>
      </c>
      <c r="BR125" s="183" t="s">
        <v>838</v>
      </c>
      <c r="BS125" s="177" t="s">
        <v>14</v>
      </c>
      <c r="BT125" s="177">
        <v>0</v>
      </c>
      <c r="BU125" s="177" t="s">
        <v>21</v>
      </c>
      <c r="BV125" s="177">
        <v>2</v>
      </c>
      <c r="BW125" s="177">
        <v>0</v>
      </c>
      <c r="BX125" s="177">
        <v>0</v>
      </c>
      <c r="BY125" s="174">
        <v>43511</v>
      </c>
      <c r="BZ125" s="184" t="s">
        <v>839</v>
      </c>
      <c r="CA125" s="184" t="s">
        <v>14</v>
      </c>
      <c r="CB125" s="184" t="s">
        <v>14</v>
      </c>
      <c r="CC125" s="184" t="s">
        <v>14</v>
      </c>
      <c r="CD125" s="184" t="s">
        <v>14</v>
      </c>
      <c r="CE125" s="184">
        <v>0</v>
      </c>
      <c r="CF125" s="184">
        <v>0</v>
      </c>
      <c r="CG125" s="185">
        <v>43511</v>
      </c>
      <c r="CH125" s="183" t="s">
        <v>7924</v>
      </c>
      <c r="CI125" s="184" t="e">
        <v>#N/A</v>
      </c>
      <c r="CJ125" s="184" t="e">
        <v>#N/A</v>
      </c>
      <c r="CK125" s="184" t="e">
        <v>#N/A</v>
      </c>
      <c r="CL125" s="184" t="e">
        <v>#N/A</v>
      </c>
      <c r="CM125" s="184" t="e">
        <v>#N/A</v>
      </c>
      <c r="CN125" s="184" t="e">
        <v>#N/A</v>
      </c>
      <c r="CO125" s="186" t="e">
        <v>#N/A</v>
      </c>
      <c r="CP125" s="184" t="s">
        <v>842</v>
      </c>
      <c r="CQ125" s="177" t="s">
        <v>14</v>
      </c>
      <c r="CR125" s="177">
        <v>0</v>
      </c>
      <c r="CS125" s="177" t="s">
        <v>21</v>
      </c>
      <c r="CT125" s="177">
        <v>2</v>
      </c>
      <c r="CU125" s="177">
        <v>0</v>
      </c>
      <c r="CV125" s="177">
        <v>0</v>
      </c>
      <c r="CW125" s="174">
        <v>43511</v>
      </c>
      <c r="CX125" s="184" t="s">
        <v>862</v>
      </c>
      <c r="CY125" s="181" t="s">
        <v>14</v>
      </c>
      <c r="CZ125" s="181">
        <v>0</v>
      </c>
      <c r="DA125" s="181" t="s">
        <v>21</v>
      </c>
      <c r="DB125" s="181">
        <v>2</v>
      </c>
      <c r="DC125" s="181" t="s">
        <v>849</v>
      </c>
      <c r="DD125" s="181">
        <v>0</v>
      </c>
      <c r="DE125" s="187">
        <v>43511</v>
      </c>
      <c r="DF125" s="183" t="s">
        <v>850</v>
      </c>
      <c r="DG125" s="173" t="s">
        <v>14</v>
      </c>
      <c r="DH125" s="177">
        <v>0</v>
      </c>
      <c r="DI125" s="177" t="s">
        <v>21</v>
      </c>
      <c r="DJ125" s="177">
        <v>2</v>
      </c>
      <c r="DK125" s="177" t="s">
        <v>849</v>
      </c>
      <c r="DL125" s="177">
        <v>0</v>
      </c>
      <c r="DM125" s="174">
        <v>43511</v>
      </c>
      <c r="DN125" s="184" t="s">
        <v>864</v>
      </c>
      <c r="DO125" s="181" t="s">
        <v>14</v>
      </c>
      <c r="DP125" s="184">
        <v>0</v>
      </c>
      <c r="DQ125" s="184" t="s">
        <v>21</v>
      </c>
      <c r="DR125" s="184">
        <v>2</v>
      </c>
      <c r="DS125" s="184" t="s">
        <v>849</v>
      </c>
      <c r="DT125" s="184">
        <v>0</v>
      </c>
      <c r="DU125" s="185">
        <v>43511</v>
      </c>
      <c r="DV125" s="183" t="s">
        <v>851</v>
      </c>
      <c r="DW125" s="173" t="s">
        <v>14</v>
      </c>
      <c r="DX125" s="177">
        <v>0</v>
      </c>
      <c r="DY125" s="177" t="s">
        <v>21</v>
      </c>
      <c r="DZ125" s="177">
        <v>2</v>
      </c>
      <c r="EA125" s="177" t="s">
        <v>849</v>
      </c>
      <c r="EB125" s="177">
        <v>0</v>
      </c>
      <c r="EC125" s="174">
        <v>43511</v>
      </c>
      <c r="ED125" s="184" t="s">
        <v>863</v>
      </c>
      <c r="EE125" s="181" t="s">
        <v>14</v>
      </c>
      <c r="EF125" s="184">
        <v>0</v>
      </c>
      <c r="EG125" s="184" t="s">
        <v>21</v>
      </c>
      <c r="EH125" s="184">
        <v>2</v>
      </c>
      <c r="EI125" s="184" t="s">
        <v>849</v>
      </c>
      <c r="EJ125" s="184">
        <v>0</v>
      </c>
      <c r="EK125" s="185">
        <v>43511</v>
      </c>
      <c r="EL125" s="183" t="s">
        <v>843</v>
      </c>
      <c r="EM125" s="173" t="s">
        <v>14</v>
      </c>
      <c r="EN125" s="177">
        <v>0</v>
      </c>
      <c r="EO125" s="177" t="s">
        <v>21</v>
      </c>
      <c r="EP125" s="177">
        <v>2</v>
      </c>
      <c r="EQ125" s="177">
        <v>0</v>
      </c>
      <c r="ER125" s="177">
        <v>0</v>
      </c>
      <c r="ES125" s="174">
        <v>43511</v>
      </c>
      <c r="ET125" s="184" t="s">
        <v>2368</v>
      </c>
      <c r="EU125" s="184">
        <v>407</v>
      </c>
      <c r="EV125" s="184" t="s">
        <v>2363</v>
      </c>
      <c r="EW125" s="184" t="s">
        <v>59</v>
      </c>
      <c r="EX125" s="184">
        <v>3</v>
      </c>
      <c r="EY125" s="184" t="s">
        <v>2365</v>
      </c>
      <c r="EZ125" s="184" t="s">
        <v>2364</v>
      </c>
      <c r="FA125" s="185">
        <v>44161</v>
      </c>
      <c r="FB125" s="183" t="s">
        <v>841</v>
      </c>
      <c r="FC125" s="177">
        <v>3</v>
      </c>
      <c r="FD125" s="177">
        <v>0</v>
      </c>
      <c r="FE125" s="177" t="s">
        <v>21</v>
      </c>
      <c r="FF125" s="177">
        <v>2</v>
      </c>
      <c r="FG125" s="177" t="s">
        <v>840</v>
      </c>
      <c r="FH125" s="177">
        <v>0</v>
      </c>
      <c r="FI125" s="174">
        <v>43511</v>
      </c>
      <c r="FJ125" s="183" t="s">
        <v>860</v>
      </c>
      <c r="FK125" s="184" t="s">
        <v>14</v>
      </c>
      <c r="FL125" s="184">
        <v>0</v>
      </c>
      <c r="FM125" s="184" t="s">
        <v>21</v>
      </c>
      <c r="FN125" s="184">
        <v>2</v>
      </c>
      <c r="FO125" s="184" t="s">
        <v>859</v>
      </c>
      <c r="FP125" s="181">
        <v>0</v>
      </c>
      <c r="FQ125" s="182">
        <v>43511</v>
      </c>
      <c r="FR125" s="183" t="s">
        <v>861</v>
      </c>
      <c r="FS125" s="177" t="s">
        <v>14</v>
      </c>
      <c r="FT125" s="177">
        <v>0</v>
      </c>
      <c r="FU125" s="177" t="s">
        <v>21</v>
      </c>
      <c r="FV125" s="177">
        <v>2</v>
      </c>
      <c r="FW125" s="177" t="s">
        <v>859</v>
      </c>
      <c r="FX125" s="177">
        <v>0</v>
      </c>
      <c r="FY125" s="174">
        <v>43511</v>
      </c>
      <c r="FZ125" s="184" t="s">
        <v>4352</v>
      </c>
      <c r="GA125" s="184">
        <v>1</v>
      </c>
      <c r="GB125" s="184" t="s">
        <v>3571</v>
      </c>
      <c r="GC125" s="184" t="s">
        <v>21</v>
      </c>
      <c r="GD125" s="184">
        <v>2</v>
      </c>
      <c r="GE125" s="184" t="s">
        <v>14</v>
      </c>
      <c r="GF125" s="184" t="s">
        <v>14</v>
      </c>
      <c r="GG125" s="185">
        <v>44356</v>
      </c>
      <c r="GH125" s="183" t="s">
        <v>4358</v>
      </c>
      <c r="GI125" s="177">
        <v>1</v>
      </c>
      <c r="GJ125" s="177" t="s">
        <v>3571</v>
      </c>
      <c r="GK125" s="177" t="s">
        <v>21</v>
      </c>
      <c r="GL125" s="177">
        <v>2</v>
      </c>
      <c r="GM125" s="177" t="s">
        <v>14</v>
      </c>
      <c r="GN125" s="177" t="s">
        <v>14</v>
      </c>
      <c r="GO125" s="174">
        <v>44356</v>
      </c>
      <c r="GP125" s="184" t="s">
        <v>4353</v>
      </c>
      <c r="GQ125" s="184">
        <v>1</v>
      </c>
      <c r="GR125" s="184" t="s">
        <v>3571</v>
      </c>
      <c r="GS125" s="184" t="s">
        <v>21</v>
      </c>
      <c r="GT125" s="184">
        <v>2</v>
      </c>
      <c r="GU125" s="184" t="s">
        <v>14</v>
      </c>
      <c r="GV125" s="184" t="s">
        <v>14</v>
      </c>
      <c r="GW125" s="185">
        <v>44356</v>
      </c>
      <c r="GX125" s="183" t="s">
        <v>4359</v>
      </c>
      <c r="GY125" s="177">
        <v>0</v>
      </c>
      <c r="GZ125" s="177" t="s">
        <v>3571</v>
      </c>
      <c r="HA125" s="177" t="s">
        <v>21</v>
      </c>
      <c r="HB125" s="177">
        <v>2</v>
      </c>
      <c r="HC125" s="177" t="s">
        <v>14</v>
      </c>
      <c r="HD125" s="177" t="s">
        <v>14</v>
      </c>
      <c r="HE125" s="174">
        <v>44356</v>
      </c>
      <c r="HF125" s="184" t="s">
        <v>4351</v>
      </c>
      <c r="HG125" s="184">
        <v>0</v>
      </c>
      <c r="HH125" s="184" t="s">
        <v>3571</v>
      </c>
      <c r="HI125" s="184" t="s">
        <v>21</v>
      </c>
      <c r="HJ125" s="184">
        <v>2</v>
      </c>
      <c r="HK125" s="184" t="s">
        <v>14</v>
      </c>
      <c r="HL125" s="184" t="s">
        <v>14</v>
      </c>
      <c r="HM125" s="185">
        <v>44356</v>
      </c>
      <c r="HN125" s="183" t="s">
        <v>4357</v>
      </c>
      <c r="HO125" s="177">
        <v>1</v>
      </c>
      <c r="HP125" s="177" t="s">
        <v>3571</v>
      </c>
      <c r="HQ125" s="177" t="s">
        <v>21</v>
      </c>
      <c r="HR125" s="177">
        <v>2</v>
      </c>
      <c r="HS125" s="177" t="s">
        <v>14</v>
      </c>
      <c r="HT125" s="177" t="s">
        <v>14</v>
      </c>
      <c r="HU125" s="174">
        <v>44356</v>
      </c>
      <c r="HV125" s="184" t="s">
        <v>4354</v>
      </c>
      <c r="HW125" s="184">
        <v>0</v>
      </c>
      <c r="HX125" s="184" t="s">
        <v>3571</v>
      </c>
      <c r="HY125" s="184" t="s">
        <v>21</v>
      </c>
      <c r="HZ125" s="184">
        <v>2</v>
      </c>
      <c r="IA125" s="184" t="s">
        <v>14</v>
      </c>
      <c r="IB125" s="184" t="s">
        <v>14</v>
      </c>
      <c r="IC125" s="185">
        <v>44356</v>
      </c>
      <c r="ID125" s="183" t="s">
        <v>4356</v>
      </c>
      <c r="IE125" s="177">
        <v>3</v>
      </c>
      <c r="IF125" s="177" t="s">
        <v>3571</v>
      </c>
      <c r="IG125" s="177" t="s">
        <v>21</v>
      </c>
      <c r="IH125" s="177">
        <v>2</v>
      </c>
      <c r="II125" s="177" t="s">
        <v>14</v>
      </c>
      <c r="IJ125" s="177" t="s">
        <v>14</v>
      </c>
      <c r="IK125" s="174">
        <v>44356</v>
      </c>
      <c r="IL125" s="184" t="s">
        <v>4355</v>
      </c>
      <c r="IM125" s="184">
        <v>0</v>
      </c>
      <c r="IN125" s="184" t="s">
        <v>3571</v>
      </c>
      <c r="IO125" s="184" t="s">
        <v>21</v>
      </c>
      <c r="IP125" s="184">
        <v>2</v>
      </c>
      <c r="IQ125" s="184" t="s">
        <v>14</v>
      </c>
      <c r="IR125" s="184" t="s">
        <v>14</v>
      </c>
      <c r="IS125" s="185">
        <v>44356</v>
      </c>
    </row>
    <row r="126" spans="1:253" s="179" customFormat="1" ht="12.75" customHeight="1" x14ac:dyDescent="0.25">
      <c r="A126" s="179" t="s">
        <v>156</v>
      </c>
      <c r="B126" s="179" t="s">
        <v>7471</v>
      </c>
      <c r="C126" s="179" t="s">
        <v>157</v>
      </c>
      <c r="D126" s="179" t="s">
        <v>158</v>
      </c>
      <c r="E126" s="179" t="s">
        <v>7184</v>
      </c>
      <c r="F126" s="179" t="s">
        <v>5227</v>
      </c>
      <c r="G126" s="172">
        <v>57797000</v>
      </c>
      <c r="H126" s="173" t="s">
        <v>5224</v>
      </c>
      <c r="I126" s="173" t="s">
        <v>21</v>
      </c>
      <c r="J126" s="173">
        <v>2</v>
      </c>
      <c r="K126" s="173" t="s">
        <v>5226</v>
      </c>
      <c r="L126" s="173" t="s">
        <v>5225</v>
      </c>
      <c r="M126" s="174">
        <v>44388</v>
      </c>
      <c r="N126" s="188" t="s">
        <v>5231</v>
      </c>
      <c r="O126" s="175">
        <v>187000</v>
      </c>
      <c r="P126" s="175" t="s">
        <v>5228</v>
      </c>
      <c r="Q126" s="175" t="s">
        <v>41</v>
      </c>
      <c r="R126" s="175">
        <v>1</v>
      </c>
      <c r="S126" s="175" t="s">
        <v>5230</v>
      </c>
      <c r="T126" s="175" t="s">
        <v>5229</v>
      </c>
      <c r="U126" s="176">
        <v>44388</v>
      </c>
      <c r="V126" s="188" t="s">
        <v>5233</v>
      </c>
      <c r="W126" s="173">
        <v>11393000</v>
      </c>
      <c r="X126" s="173" t="s">
        <v>5228</v>
      </c>
      <c r="Y126" s="173" t="s">
        <v>41</v>
      </c>
      <c r="Z126" s="173">
        <v>1</v>
      </c>
      <c r="AA126" s="173" t="s">
        <v>5232</v>
      </c>
      <c r="AB126" s="173" t="s">
        <v>5229</v>
      </c>
      <c r="AC126" s="174">
        <v>44388</v>
      </c>
      <c r="AD126" s="188" t="s">
        <v>5235</v>
      </c>
      <c r="AE126" s="181">
        <v>11393000</v>
      </c>
      <c r="AF126" s="181" t="s">
        <v>5228</v>
      </c>
      <c r="AG126" s="181" t="s">
        <v>41</v>
      </c>
      <c r="AH126" s="181">
        <v>1</v>
      </c>
      <c r="AI126" s="181" t="s">
        <v>5234</v>
      </c>
      <c r="AJ126" s="181" t="s">
        <v>5229</v>
      </c>
      <c r="AK126" s="182">
        <v>44388</v>
      </c>
      <c r="AL126" s="188" t="s">
        <v>5239</v>
      </c>
      <c r="AM126" s="173">
        <v>264000</v>
      </c>
      <c r="AN126" s="173" t="s">
        <v>5236</v>
      </c>
      <c r="AO126" s="173" t="s">
        <v>41</v>
      </c>
      <c r="AP126" s="173">
        <v>1</v>
      </c>
      <c r="AQ126" s="173" t="s">
        <v>5238</v>
      </c>
      <c r="AR126" s="173" t="s">
        <v>5237</v>
      </c>
      <c r="AS126" s="174">
        <v>44388</v>
      </c>
      <c r="AT126" s="189" t="s">
        <v>1264</v>
      </c>
      <c r="AU126" s="181">
        <v>0</v>
      </c>
      <c r="AV126" s="181" t="s">
        <v>14</v>
      </c>
      <c r="AW126" s="181" t="s">
        <v>14</v>
      </c>
      <c r="AX126" s="181" t="s">
        <v>14</v>
      </c>
      <c r="AY126" s="181" t="s">
        <v>14</v>
      </c>
      <c r="AZ126" s="181" t="s">
        <v>14</v>
      </c>
      <c r="BA126" s="182">
        <v>43670</v>
      </c>
      <c r="BB126" s="188" t="s">
        <v>162</v>
      </c>
      <c r="BC126" s="173" t="s">
        <v>14</v>
      </c>
      <c r="BD126" s="173">
        <v>0</v>
      </c>
      <c r="BE126" s="173" t="s">
        <v>14</v>
      </c>
      <c r="BF126" s="173" t="s">
        <v>14</v>
      </c>
      <c r="BG126" s="173">
        <v>0</v>
      </c>
      <c r="BH126" s="173">
        <v>0</v>
      </c>
      <c r="BI126" s="174">
        <v>43495</v>
      </c>
      <c r="BJ126" s="189" t="s">
        <v>5828</v>
      </c>
      <c r="BK126" s="189">
        <v>0</v>
      </c>
      <c r="BL126" s="189" t="s">
        <v>5736</v>
      </c>
      <c r="BM126" s="189" t="s">
        <v>21</v>
      </c>
      <c r="BN126" s="189">
        <v>2</v>
      </c>
      <c r="BO126" s="189" t="s">
        <v>5827</v>
      </c>
      <c r="BP126" s="181" t="s">
        <v>2112</v>
      </c>
      <c r="BQ126" s="190">
        <v>44451</v>
      </c>
      <c r="BR126" s="188" t="s">
        <v>159</v>
      </c>
      <c r="BS126" s="191" t="s">
        <v>14</v>
      </c>
      <c r="BT126" s="191">
        <v>0</v>
      </c>
      <c r="BU126" s="191" t="s">
        <v>14</v>
      </c>
      <c r="BV126" s="191" t="s">
        <v>14</v>
      </c>
      <c r="BW126" s="191">
        <v>0</v>
      </c>
      <c r="BX126" s="191">
        <v>0</v>
      </c>
      <c r="BY126" s="174">
        <v>43495</v>
      </c>
      <c r="BZ126" s="189" t="s">
        <v>160</v>
      </c>
      <c r="CA126" s="189" t="s">
        <v>14</v>
      </c>
      <c r="CB126" s="189">
        <v>0</v>
      </c>
      <c r="CC126" s="189" t="s">
        <v>14</v>
      </c>
      <c r="CD126" s="189" t="s">
        <v>14</v>
      </c>
      <c r="CE126" s="189">
        <v>0</v>
      </c>
      <c r="CF126" s="189">
        <v>0</v>
      </c>
      <c r="CG126" s="190">
        <v>43495</v>
      </c>
      <c r="CH126" s="188" t="s">
        <v>7925</v>
      </c>
      <c r="CI126" s="189" t="e">
        <v>#N/A</v>
      </c>
      <c r="CJ126" s="189" t="e">
        <v>#N/A</v>
      </c>
      <c r="CK126" s="189" t="e">
        <v>#N/A</v>
      </c>
      <c r="CL126" s="189" t="e">
        <v>#N/A</v>
      </c>
      <c r="CM126" s="189" t="e">
        <v>#N/A</v>
      </c>
      <c r="CN126" s="189" t="e">
        <v>#N/A</v>
      </c>
      <c r="CO126" s="192" t="e">
        <v>#N/A</v>
      </c>
      <c r="CP126" s="189" t="s">
        <v>161</v>
      </c>
      <c r="CQ126" s="191" t="s">
        <v>14</v>
      </c>
      <c r="CR126" s="191">
        <v>0</v>
      </c>
      <c r="CS126" s="191" t="s">
        <v>14</v>
      </c>
      <c r="CT126" s="191" t="s">
        <v>14</v>
      </c>
      <c r="CU126" s="191">
        <v>0</v>
      </c>
      <c r="CV126" s="191">
        <v>0</v>
      </c>
      <c r="CW126" s="174">
        <v>43495</v>
      </c>
      <c r="CX126" s="189" t="s">
        <v>5240</v>
      </c>
      <c r="CY126" s="181">
        <v>264000</v>
      </c>
      <c r="CZ126" s="181" t="s">
        <v>5236</v>
      </c>
      <c r="DA126" s="181" t="s">
        <v>41</v>
      </c>
      <c r="DB126" s="181">
        <v>1</v>
      </c>
      <c r="DC126" s="181" t="s">
        <v>5238</v>
      </c>
      <c r="DD126" s="181" t="s">
        <v>5237</v>
      </c>
      <c r="DE126" s="187">
        <v>44388</v>
      </c>
      <c r="DF126" s="188" t="s">
        <v>5241</v>
      </c>
      <c r="DG126" s="173">
        <v>0</v>
      </c>
      <c r="DH126" s="191" t="s">
        <v>5228</v>
      </c>
      <c r="DI126" s="191" t="s">
        <v>41</v>
      </c>
      <c r="DJ126" s="191">
        <v>1</v>
      </c>
      <c r="DK126" s="191" t="s">
        <v>5167</v>
      </c>
      <c r="DL126" s="191" t="s">
        <v>5229</v>
      </c>
      <c r="DM126" s="174">
        <v>44388</v>
      </c>
      <c r="DN126" s="189" t="s">
        <v>5242</v>
      </c>
      <c r="DO126" s="181">
        <v>11129000</v>
      </c>
      <c r="DP126" s="189" t="s">
        <v>5228</v>
      </c>
      <c r="DQ126" s="189" t="s">
        <v>41</v>
      </c>
      <c r="DR126" s="189">
        <v>1</v>
      </c>
      <c r="DS126" s="189" t="s">
        <v>5169</v>
      </c>
      <c r="DT126" s="189" t="s">
        <v>5229</v>
      </c>
      <c r="DU126" s="190">
        <v>44388</v>
      </c>
      <c r="DV126" s="188" t="s">
        <v>5243</v>
      </c>
      <c r="DW126" s="173">
        <v>264000</v>
      </c>
      <c r="DX126" s="191" t="s">
        <v>5236</v>
      </c>
      <c r="DY126" s="191" t="s">
        <v>41</v>
      </c>
      <c r="DZ126" s="191">
        <v>1</v>
      </c>
      <c r="EA126" s="191" t="s">
        <v>5238</v>
      </c>
      <c r="EB126" s="191" t="s">
        <v>5237</v>
      </c>
      <c r="EC126" s="174">
        <v>44388</v>
      </c>
      <c r="ED126" s="189" t="s">
        <v>5245</v>
      </c>
      <c r="EE126" s="181">
        <v>0</v>
      </c>
      <c r="EF126" s="189" t="s">
        <v>5236</v>
      </c>
      <c r="EG126" s="189" t="s">
        <v>21</v>
      </c>
      <c r="EH126" s="189">
        <v>2</v>
      </c>
      <c r="EI126" s="189" t="s">
        <v>5244</v>
      </c>
      <c r="EJ126" s="189" t="s">
        <v>5237</v>
      </c>
      <c r="EK126" s="190">
        <v>44388</v>
      </c>
      <c r="EL126" s="188" t="s">
        <v>5246</v>
      </c>
      <c r="EM126" s="173">
        <v>0</v>
      </c>
      <c r="EN126" s="191" t="s">
        <v>5236</v>
      </c>
      <c r="EO126" s="191" t="s">
        <v>21</v>
      </c>
      <c r="EP126" s="191">
        <v>2</v>
      </c>
      <c r="EQ126" s="191" t="s">
        <v>5244</v>
      </c>
      <c r="ER126" s="191" t="s">
        <v>5237</v>
      </c>
      <c r="ES126" s="174">
        <v>44388</v>
      </c>
      <c r="ET126" s="189" t="s">
        <v>5829</v>
      </c>
      <c r="EU126" s="189">
        <v>12</v>
      </c>
      <c r="EV126" s="189" t="s">
        <v>5736</v>
      </c>
      <c r="EW126" s="189" t="s">
        <v>21</v>
      </c>
      <c r="EX126" s="189">
        <v>2</v>
      </c>
      <c r="EY126" s="189" t="s">
        <v>5808</v>
      </c>
      <c r="EZ126" s="189" t="s">
        <v>2112</v>
      </c>
      <c r="FA126" s="190">
        <v>44451</v>
      </c>
      <c r="FB126" s="188" t="s">
        <v>5248</v>
      </c>
      <c r="FC126" s="191">
        <v>2</v>
      </c>
      <c r="FD126" s="191" t="s">
        <v>14</v>
      </c>
      <c r="FE126" s="191" t="s">
        <v>21</v>
      </c>
      <c r="FF126" s="191">
        <v>2</v>
      </c>
      <c r="FG126" s="191" t="s">
        <v>5247</v>
      </c>
      <c r="FH126" s="191" t="s">
        <v>14</v>
      </c>
      <c r="FI126" s="174">
        <v>44388</v>
      </c>
      <c r="FJ126" s="188" t="s">
        <v>163</v>
      </c>
      <c r="FK126" s="189" t="s">
        <v>14</v>
      </c>
      <c r="FL126" s="189">
        <v>0</v>
      </c>
      <c r="FM126" s="189" t="s">
        <v>14</v>
      </c>
      <c r="FN126" s="189" t="s">
        <v>14</v>
      </c>
      <c r="FO126" s="189">
        <v>0</v>
      </c>
      <c r="FP126" s="181">
        <v>0</v>
      </c>
      <c r="FQ126" s="182">
        <v>43495</v>
      </c>
      <c r="FR126" s="188" t="s">
        <v>164</v>
      </c>
      <c r="FS126" s="191" t="s">
        <v>14</v>
      </c>
      <c r="FT126" s="191">
        <v>0</v>
      </c>
      <c r="FU126" s="191" t="s">
        <v>14</v>
      </c>
      <c r="FV126" s="191" t="s">
        <v>14</v>
      </c>
      <c r="FW126" s="191">
        <v>0</v>
      </c>
      <c r="FX126" s="191">
        <v>0</v>
      </c>
      <c r="FY126" s="174">
        <v>43495</v>
      </c>
      <c r="FZ126" s="189" t="s">
        <v>3752</v>
      </c>
      <c r="GA126" s="189">
        <v>0</v>
      </c>
      <c r="GB126" s="189" t="s">
        <v>3571</v>
      </c>
      <c r="GC126" s="189" t="s">
        <v>21</v>
      </c>
      <c r="GD126" s="189">
        <v>2</v>
      </c>
      <c r="GE126" s="189" t="s">
        <v>14</v>
      </c>
      <c r="GF126" s="189" t="s">
        <v>14</v>
      </c>
      <c r="GG126" s="190">
        <v>44347</v>
      </c>
      <c r="GH126" s="188" t="s">
        <v>3758</v>
      </c>
      <c r="GI126" s="191">
        <v>1</v>
      </c>
      <c r="GJ126" s="191" t="s">
        <v>3571</v>
      </c>
      <c r="GK126" s="191" t="s">
        <v>21</v>
      </c>
      <c r="GL126" s="191">
        <v>2</v>
      </c>
      <c r="GM126" s="191" t="s">
        <v>14</v>
      </c>
      <c r="GN126" s="191" t="s">
        <v>14</v>
      </c>
      <c r="GO126" s="174">
        <v>44347</v>
      </c>
      <c r="GP126" s="189" t="s">
        <v>3753</v>
      </c>
      <c r="GQ126" s="189">
        <v>0</v>
      </c>
      <c r="GR126" s="189" t="s">
        <v>3571</v>
      </c>
      <c r="GS126" s="189" t="s">
        <v>21</v>
      </c>
      <c r="GT126" s="189">
        <v>2</v>
      </c>
      <c r="GU126" s="189" t="s">
        <v>14</v>
      </c>
      <c r="GV126" s="189" t="s">
        <v>14</v>
      </c>
      <c r="GW126" s="190">
        <v>44347</v>
      </c>
      <c r="GX126" s="188" t="s">
        <v>3759</v>
      </c>
      <c r="GY126" s="191">
        <v>0</v>
      </c>
      <c r="GZ126" s="191" t="s">
        <v>3571</v>
      </c>
      <c r="HA126" s="191" t="s">
        <v>21</v>
      </c>
      <c r="HB126" s="191">
        <v>2</v>
      </c>
      <c r="HC126" s="191" t="s">
        <v>14</v>
      </c>
      <c r="HD126" s="191" t="s">
        <v>14</v>
      </c>
      <c r="HE126" s="174">
        <v>44347</v>
      </c>
      <c r="HF126" s="189" t="s">
        <v>3751</v>
      </c>
      <c r="HG126" s="189">
        <v>0</v>
      </c>
      <c r="HH126" s="189" t="s">
        <v>3571</v>
      </c>
      <c r="HI126" s="189" t="s">
        <v>21</v>
      </c>
      <c r="HJ126" s="189">
        <v>2</v>
      </c>
      <c r="HK126" s="189" t="s">
        <v>14</v>
      </c>
      <c r="HL126" s="189" t="s">
        <v>14</v>
      </c>
      <c r="HM126" s="190">
        <v>44347</v>
      </c>
      <c r="HN126" s="188" t="s">
        <v>3757</v>
      </c>
      <c r="HO126" s="191">
        <v>1</v>
      </c>
      <c r="HP126" s="191" t="s">
        <v>3571</v>
      </c>
      <c r="HQ126" s="191" t="s">
        <v>21</v>
      </c>
      <c r="HR126" s="191">
        <v>2</v>
      </c>
      <c r="HS126" s="191" t="s">
        <v>14</v>
      </c>
      <c r="HT126" s="191" t="s">
        <v>14</v>
      </c>
      <c r="HU126" s="174">
        <v>44347</v>
      </c>
      <c r="HV126" s="189" t="s">
        <v>3754</v>
      </c>
      <c r="HW126" s="189">
        <v>0</v>
      </c>
      <c r="HX126" s="189" t="s">
        <v>3571</v>
      </c>
      <c r="HY126" s="189" t="s">
        <v>21</v>
      </c>
      <c r="HZ126" s="189">
        <v>2</v>
      </c>
      <c r="IA126" s="189" t="s">
        <v>14</v>
      </c>
      <c r="IB126" s="189" t="s">
        <v>14</v>
      </c>
      <c r="IC126" s="190">
        <v>44347</v>
      </c>
      <c r="ID126" s="188" t="s">
        <v>3756</v>
      </c>
      <c r="IE126" s="191">
        <v>0</v>
      </c>
      <c r="IF126" s="191" t="s">
        <v>3571</v>
      </c>
      <c r="IG126" s="191" t="s">
        <v>21</v>
      </c>
      <c r="IH126" s="191">
        <v>2</v>
      </c>
      <c r="II126" s="191" t="s">
        <v>14</v>
      </c>
      <c r="IJ126" s="191" t="s">
        <v>14</v>
      </c>
      <c r="IK126" s="174">
        <v>44347</v>
      </c>
      <c r="IL126" s="189" t="s">
        <v>3755</v>
      </c>
      <c r="IM126" s="189">
        <v>0</v>
      </c>
      <c r="IN126" s="189" t="s">
        <v>3571</v>
      </c>
      <c r="IO126" s="189" t="s">
        <v>21</v>
      </c>
      <c r="IP126" s="189">
        <v>2</v>
      </c>
      <c r="IQ126" s="189" t="s">
        <v>14</v>
      </c>
      <c r="IR126" s="189" t="s">
        <v>14</v>
      </c>
      <c r="IS126" s="190">
        <v>44347</v>
      </c>
    </row>
    <row r="127" spans="1:253" s="179" customFormat="1" ht="12.75" customHeight="1" x14ac:dyDescent="0.25">
      <c r="A127" s="179" t="s">
        <v>1533</v>
      </c>
      <c r="B127" s="179" t="s">
        <v>7471</v>
      </c>
      <c r="C127" s="179" t="s">
        <v>1534</v>
      </c>
      <c r="D127" s="179" t="s">
        <v>1535</v>
      </c>
      <c r="E127" s="179" t="s">
        <v>7185</v>
      </c>
      <c r="F127" s="179" t="s">
        <v>6320</v>
      </c>
      <c r="G127" s="172">
        <v>47245000</v>
      </c>
      <c r="H127" s="173" t="s">
        <v>6317</v>
      </c>
      <c r="I127" s="173" t="s">
        <v>21</v>
      </c>
      <c r="J127" s="173">
        <v>2</v>
      </c>
      <c r="K127" s="173" t="s">
        <v>6319</v>
      </c>
      <c r="L127" s="173" t="s">
        <v>6318</v>
      </c>
      <c r="M127" s="174">
        <v>44456</v>
      </c>
      <c r="N127" s="183" t="s">
        <v>1544</v>
      </c>
      <c r="O127" s="175">
        <v>66662</v>
      </c>
      <c r="P127" s="175" t="s">
        <v>1541</v>
      </c>
      <c r="Q127" s="175" t="s">
        <v>59</v>
      </c>
      <c r="R127" s="175">
        <v>3</v>
      </c>
      <c r="S127" s="175" t="s">
        <v>1543</v>
      </c>
      <c r="T127" s="175" t="s">
        <v>1542</v>
      </c>
      <c r="U127" s="176">
        <v>43798</v>
      </c>
      <c r="V127" s="183" t="s">
        <v>6324</v>
      </c>
      <c r="W127" s="173">
        <v>7651000</v>
      </c>
      <c r="X127" s="173" t="s">
        <v>6321</v>
      </c>
      <c r="Y127" s="173" t="s">
        <v>21</v>
      </c>
      <c r="Z127" s="173">
        <v>2</v>
      </c>
      <c r="AA127" s="173" t="s">
        <v>6323</v>
      </c>
      <c r="AB127" s="173" t="s">
        <v>6322</v>
      </c>
      <c r="AC127" s="174">
        <v>44456</v>
      </c>
      <c r="AD127" s="183" t="s">
        <v>6328</v>
      </c>
      <c r="AE127" s="181">
        <v>1504000</v>
      </c>
      <c r="AF127" s="181" t="s">
        <v>6325</v>
      </c>
      <c r="AG127" s="181" t="s">
        <v>21</v>
      </c>
      <c r="AH127" s="181">
        <v>2</v>
      </c>
      <c r="AI127" s="181" t="s">
        <v>6327</v>
      </c>
      <c r="AJ127" s="181" t="s">
        <v>6326</v>
      </c>
      <c r="AK127" s="182">
        <v>44456</v>
      </c>
      <c r="AL127" s="183" t="s">
        <v>6336</v>
      </c>
      <c r="AM127" s="173">
        <v>1504000</v>
      </c>
      <c r="AN127" s="173" t="s">
        <v>6325</v>
      </c>
      <c r="AO127" s="173" t="s">
        <v>21</v>
      </c>
      <c r="AP127" s="173">
        <v>2</v>
      </c>
      <c r="AQ127" s="173" t="s">
        <v>6327</v>
      </c>
      <c r="AR127" s="173" t="s">
        <v>6326</v>
      </c>
      <c r="AS127" s="174">
        <v>44456</v>
      </c>
      <c r="AT127" s="184" t="s">
        <v>1540</v>
      </c>
      <c r="AU127" s="181" t="s">
        <v>14</v>
      </c>
      <c r="AV127" s="181" t="s">
        <v>14</v>
      </c>
      <c r="AW127" s="181" t="s">
        <v>14</v>
      </c>
      <c r="AX127" s="181" t="s">
        <v>14</v>
      </c>
      <c r="AY127" s="181" t="s">
        <v>1265</v>
      </c>
      <c r="AZ127" s="181" t="s">
        <v>14</v>
      </c>
      <c r="BA127" s="182">
        <v>43798</v>
      </c>
      <c r="BB127" s="183" t="s">
        <v>1539</v>
      </c>
      <c r="BC127" s="173" t="s">
        <v>14</v>
      </c>
      <c r="BD127" s="173" t="s">
        <v>14</v>
      </c>
      <c r="BE127" s="173" t="s">
        <v>14</v>
      </c>
      <c r="BF127" s="173" t="s">
        <v>14</v>
      </c>
      <c r="BG127" s="173" t="s">
        <v>1265</v>
      </c>
      <c r="BH127" s="173" t="s">
        <v>14</v>
      </c>
      <c r="BI127" s="174">
        <v>43798</v>
      </c>
      <c r="BJ127" s="184" t="s">
        <v>1943</v>
      </c>
      <c r="BK127" s="184" t="s">
        <v>14</v>
      </c>
      <c r="BL127" s="184" t="s">
        <v>14</v>
      </c>
      <c r="BM127" s="184" t="s">
        <v>14</v>
      </c>
      <c r="BN127" s="184" t="s">
        <v>14</v>
      </c>
      <c r="BO127" s="184" t="s">
        <v>1942</v>
      </c>
      <c r="BP127" s="181" t="s">
        <v>14</v>
      </c>
      <c r="BQ127" s="185">
        <v>43987</v>
      </c>
      <c r="BR127" s="183" t="s">
        <v>1536</v>
      </c>
      <c r="BS127" s="177" t="s">
        <v>14</v>
      </c>
      <c r="BT127" s="177" t="s">
        <v>14</v>
      </c>
      <c r="BU127" s="177" t="s">
        <v>14</v>
      </c>
      <c r="BV127" s="177" t="s">
        <v>14</v>
      </c>
      <c r="BW127" s="177" t="s">
        <v>1265</v>
      </c>
      <c r="BX127" s="177" t="s">
        <v>14</v>
      </c>
      <c r="BY127" s="174">
        <v>43798</v>
      </c>
      <c r="BZ127" s="184" t="s">
        <v>1537</v>
      </c>
      <c r="CA127" s="184" t="s">
        <v>14</v>
      </c>
      <c r="CB127" s="184" t="s">
        <v>14</v>
      </c>
      <c r="CC127" s="184" t="s">
        <v>14</v>
      </c>
      <c r="CD127" s="184" t="s">
        <v>14</v>
      </c>
      <c r="CE127" s="184" t="s">
        <v>1265</v>
      </c>
      <c r="CF127" s="184" t="s">
        <v>14</v>
      </c>
      <c r="CG127" s="185">
        <v>43798</v>
      </c>
      <c r="CH127" s="183" t="s">
        <v>7926</v>
      </c>
      <c r="CI127" s="184" t="e">
        <v>#N/A</v>
      </c>
      <c r="CJ127" s="184" t="e">
        <v>#N/A</v>
      </c>
      <c r="CK127" s="184" t="e">
        <v>#N/A</v>
      </c>
      <c r="CL127" s="184" t="e">
        <v>#N/A</v>
      </c>
      <c r="CM127" s="184" t="e">
        <v>#N/A</v>
      </c>
      <c r="CN127" s="184" t="e">
        <v>#N/A</v>
      </c>
      <c r="CO127" s="186" t="e">
        <v>#N/A</v>
      </c>
      <c r="CP127" s="184" t="s">
        <v>1538</v>
      </c>
      <c r="CQ127" s="177" t="s">
        <v>14</v>
      </c>
      <c r="CR127" s="177" t="s">
        <v>14</v>
      </c>
      <c r="CS127" s="177" t="s">
        <v>14</v>
      </c>
      <c r="CT127" s="177" t="s">
        <v>14</v>
      </c>
      <c r="CU127" s="177" t="s">
        <v>1265</v>
      </c>
      <c r="CV127" s="177" t="s">
        <v>14</v>
      </c>
      <c r="CW127" s="174">
        <v>43798</v>
      </c>
      <c r="CX127" s="184" t="s">
        <v>6329</v>
      </c>
      <c r="CY127" s="181">
        <v>1504000</v>
      </c>
      <c r="CZ127" s="181" t="s">
        <v>6325</v>
      </c>
      <c r="DA127" s="181" t="s">
        <v>21</v>
      </c>
      <c r="DB127" s="181">
        <v>2</v>
      </c>
      <c r="DC127" s="181" t="s">
        <v>6330</v>
      </c>
      <c r="DD127" s="181" t="s">
        <v>6326</v>
      </c>
      <c r="DE127" s="187">
        <v>44456</v>
      </c>
      <c r="DF127" s="183" t="s">
        <v>6331</v>
      </c>
      <c r="DG127" s="173">
        <v>6147000</v>
      </c>
      <c r="DH127" s="177" t="s">
        <v>6325</v>
      </c>
      <c r="DI127" s="177" t="s">
        <v>21</v>
      </c>
      <c r="DJ127" s="177">
        <v>2</v>
      </c>
      <c r="DK127" s="177" t="s">
        <v>6330</v>
      </c>
      <c r="DL127" s="177" t="s">
        <v>6326</v>
      </c>
      <c r="DM127" s="174">
        <v>44456</v>
      </c>
      <c r="DN127" s="184" t="s">
        <v>6332</v>
      </c>
      <c r="DO127" s="181">
        <v>0</v>
      </c>
      <c r="DP127" s="184" t="s">
        <v>6325</v>
      </c>
      <c r="DQ127" s="184" t="s">
        <v>21</v>
      </c>
      <c r="DR127" s="184">
        <v>2</v>
      </c>
      <c r="DS127" s="184" t="s">
        <v>6330</v>
      </c>
      <c r="DT127" s="184" t="s">
        <v>6326</v>
      </c>
      <c r="DU127" s="185">
        <v>44456</v>
      </c>
      <c r="DV127" s="183" t="s">
        <v>6333</v>
      </c>
      <c r="DW127" s="173">
        <v>1504000</v>
      </c>
      <c r="DX127" s="177" t="s">
        <v>6325</v>
      </c>
      <c r="DY127" s="177" t="s">
        <v>21</v>
      </c>
      <c r="DZ127" s="177">
        <v>2</v>
      </c>
      <c r="EA127" s="177" t="s">
        <v>6330</v>
      </c>
      <c r="EB127" s="177" t="s">
        <v>6326</v>
      </c>
      <c r="EC127" s="174">
        <v>44456</v>
      </c>
      <c r="ED127" s="184" t="s">
        <v>6334</v>
      </c>
      <c r="EE127" s="181">
        <v>0</v>
      </c>
      <c r="EF127" s="184" t="s">
        <v>14</v>
      </c>
      <c r="EG127" s="184" t="s">
        <v>59</v>
      </c>
      <c r="EH127" s="184">
        <v>3</v>
      </c>
      <c r="EI127" s="184" t="s">
        <v>6330</v>
      </c>
      <c r="EJ127" s="184" t="s">
        <v>14</v>
      </c>
      <c r="EK127" s="185">
        <v>44456</v>
      </c>
      <c r="EL127" s="183" t="s">
        <v>6335</v>
      </c>
      <c r="EM127" s="173">
        <v>0</v>
      </c>
      <c r="EN127" s="177" t="s">
        <v>14</v>
      </c>
      <c r="EO127" s="177" t="s">
        <v>59</v>
      </c>
      <c r="EP127" s="177">
        <v>3</v>
      </c>
      <c r="EQ127" s="177" t="s">
        <v>6330</v>
      </c>
      <c r="ER127" s="177" t="s">
        <v>14</v>
      </c>
      <c r="ES127" s="174">
        <v>44456</v>
      </c>
      <c r="ET127" s="184" t="s">
        <v>2401</v>
      </c>
      <c r="EU127" s="184">
        <v>146</v>
      </c>
      <c r="EV127" s="184" t="s">
        <v>2399</v>
      </c>
      <c r="EW127" s="184" t="s">
        <v>21</v>
      </c>
      <c r="EX127" s="184">
        <v>2</v>
      </c>
      <c r="EY127" s="184" t="s">
        <v>2400</v>
      </c>
      <c r="EZ127" s="184" t="s">
        <v>2112</v>
      </c>
      <c r="FA127" s="185">
        <v>44164</v>
      </c>
      <c r="FB127" s="183" t="s">
        <v>2076</v>
      </c>
      <c r="FC127" s="177">
        <v>2</v>
      </c>
      <c r="FD127" s="177" t="s">
        <v>2073</v>
      </c>
      <c r="FE127" s="177" t="s">
        <v>21</v>
      </c>
      <c r="FF127" s="177">
        <v>2</v>
      </c>
      <c r="FG127" s="177" t="s">
        <v>2075</v>
      </c>
      <c r="FH127" s="177" t="s">
        <v>2074</v>
      </c>
      <c r="FI127" s="174">
        <v>44039</v>
      </c>
      <c r="FJ127" s="183" t="s">
        <v>7927</v>
      </c>
      <c r="FK127" s="184" t="e">
        <v>#N/A</v>
      </c>
      <c r="FL127" s="184" t="e">
        <v>#N/A</v>
      </c>
      <c r="FM127" s="184" t="e">
        <v>#N/A</v>
      </c>
      <c r="FN127" s="184" t="e">
        <v>#N/A</v>
      </c>
      <c r="FO127" s="184" t="e">
        <v>#N/A</v>
      </c>
      <c r="FP127" s="181" t="e">
        <v>#N/A</v>
      </c>
      <c r="FQ127" s="182" t="e">
        <v>#N/A</v>
      </c>
      <c r="FR127" s="183" t="s">
        <v>7928</v>
      </c>
      <c r="FS127" s="177" t="e">
        <v>#N/A</v>
      </c>
      <c r="FT127" s="177" t="e">
        <v>#N/A</v>
      </c>
      <c r="FU127" s="177" t="e">
        <v>#N/A</v>
      </c>
      <c r="FV127" s="177" t="e">
        <v>#N/A</v>
      </c>
      <c r="FW127" s="177" t="e">
        <v>#N/A</v>
      </c>
      <c r="FX127" s="177" t="e">
        <v>#N/A</v>
      </c>
      <c r="FY127" s="174" t="e">
        <v>#N/A</v>
      </c>
      <c r="FZ127" s="184" t="s">
        <v>4620</v>
      </c>
      <c r="GA127" s="184">
        <v>2</v>
      </c>
      <c r="GB127" s="184" t="s">
        <v>3571</v>
      </c>
      <c r="GC127" s="184" t="s">
        <v>21</v>
      </c>
      <c r="GD127" s="184">
        <v>2</v>
      </c>
      <c r="GE127" s="184" t="s">
        <v>14</v>
      </c>
      <c r="GF127" s="184" t="s">
        <v>14</v>
      </c>
      <c r="GG127" s="185">
        <v>44358</v>
      </c>
      <c r="GH127" s="183" t="s">
        <v>4626</v>
      </c>
      <c r="GI127" s="177">
        <v>1</v>
      </c>
      <c r="GJ127" s="177" t="s">
        <v>3571</v>
      </c>
      <c r="GK127" s="177" t="s">
        <v>21</v>
      </c>
      <c r="GL127" s="177">
        <v>2</v>
      </c>
      <c r="GM127" s="177" t="s">
        <v>14</v>
      </c>
      <c r="GN127" s="177" t="s">
        <v>14</v>
      </c>
      <c r="GO127" s="174">
        <v>44358</v>
      </c>
      <c r="GP127" s="184" t="s">
        <v>4621</v>
      </c>
      <c r="GQ127" s="184">
        <v>1</v>
      </c>
      <c r="GR127" s="184" t="s">
        <v>3571</v>
      </c>
      <c r="GS127" s="184" t="s">
        <v>21</v>
      </c>
      <c r="GT127" s="184">
        <v>2</v>
      </c>
      <c r="GU127" s="184" t="s">
        <v>14</v>
      </c>
      <c r="GV127" s="184" t="s">
        <v>14</v>
      </c>
      <c r="GW127" s="185">
        <v>44358</v>
      </c>
      <c r="GX127" s="183" t="s">
        <v>4627</v>
      </c>
      <c r="GY127" s="177">
        <v>0</v>
      </c>
      <c r="GZ127" s="177" t="s">
        <v>3571</v>
      </c>
      <c r="HA127" s="177" t="s">
        <v>21</v>
      </c>
      <c r="HB127" s="177">
        <v>2</v>
      </c>
      <c r="HC127" s="177" t="s">
        <v>14</v>
      </c>
      <c r="HD127" s="177" t="s">
        <v>14</v>
      </c>
      <c r="HE127" s="174">
        <v>44358</v>
      </c>
      <c r="HF127" s="184" t="s">
        <v>4619</v>
      </c>
      <c r="HG127" s="184">
        <v>0</v>
      </c>
      <c r="HH127" s="184" t="s">
        <v>3571</v>
      </c>
      <c r="HI127" s="184" t="s">
        <v>21</v>
      </c>
      <c r="HJ127" s="184">
        <v>2</v>
      </c>
      <c r="HK127" s="184" t="s">
        <v>14</v>
      </c>
      <c r="HL127" s="184" t="s">
        <v>14</v>
      </c>
      <c r="HM127" s="185">
        <v>44358</v>
      </c>
      <c r="HN127" s="183" t="s">
        <v>4625</v>
      </c>
      <c r="HO127" s="177">
        <v>2</v>
      </c>
      <c r="HP127" s="177" t="s">
        <v>3571</v>
      </c>
      <c r="HQ127" s="177" t="s">
        <v>21</v>
      </c>
      <c r="HR127" s="177">
        <v>2</v>
      </c>
      <c r="HS127" s="177" t="s">
        <v>14</v>
      </c>
      <c r="HT127" s="177" t="s">
        <v>14</v>
      </c>
      <c r="HU127" s="174">
        <v>44358</v>
      </c>
      <c r="HV127" s="184" t="s">
        <v>4622</v>
      </c>
      <c r="HW127" s="184">
        <v>0</v>
      </c>
      <c r="HX127" s="184" t="s">
        <v>3571</v>
      </c>
      <c r="HY127" s="184" t="s">
        <v>21</v>
      </c>
      <c r="HZ127" s="184">
        <v>2</v>
      </c>
      <c r="IA127" s="184" t="s">
        <v>14</v>
      </c>
      <c r="IB127" s="184" t="s">
        <v>14</v>
      </c>
      <c r="IC127" s="185">
        <v>44358</v>
      </c>
      <c r="ID127" s="183" t="s">
        <v>4624</v>
      </c>
      <c r="IE127" s="177">
        <v>0</v>
      </c>
      <c r="IF127" s="177" t="s">
        <v>3571</v>
      </c>
      <c r="IG127" s="177" t="s">
        <v>21</v>
      </c>
      <c r="IH127" s="177">
        <v>2</v>
      </c>
      <c r="II127" s="177" t="s">
        <v>14</v>
      </c>
      <c r="IJ127" s="177" t="s">
        <v>14</v>
      </c>
      <c r="IK127" s="174">
        <v>44358</v>
      </c>
      <c r="IL127" s="184" t="s">
        <v>4623</v>
      </c>
      <c r="IM127" s="184">
        <v>3</v>
      </c>
      <c r="IN127" s="184" t="s">
        <v>3571</v>
      </c>
      <c r="IO127" s="184" t="s">
        <v>21</v>
      </c>
      <c r="IP127" s="184">
        <v>2</v>
      </c>
      <c r="IQ127" s="184" t="s">
        <v>14</v>
      </c>
      <c r="IR127" s="184" t="s">
        <v>14</v>
      </c>
      <c r="IS127" s="185">
        <v>44358</v>
      </c>
    </row>
    <row r="128" spans="1:253" s="179" customFormat="1" ht="12.75" customHeight="1" x14ac:dyDescent="0.25">
      <c r="A128" s="179" t="s">
        <v>865</v>
      </c>
      <c r="B128" s="179" t="s">
        <v>7463</v>
      </c>
      <c r="C128" s="179" t="s">
        <v>866</v>
      </c>
      <c r="D128" s="179" t="s">
        <v>867</v>
      </c>
      <c r="E128" s="179" t="s">
        <v>7186</v>
      </c>
      <c r="F128" s="179" t="s">
        <v>878</v>
      </c>
      <c r="G128" s="172">
        <v>42074000</v>
      </c>
      <c r="H128" s="173" t="s">
        <v>875</v>
      </c>
      <c r="I128" s="173" t="s">
        <v>41</v>
      </c>
      <c r="J128" s="173">
        <v>1</v>
      </c>
      <c r="K128" s="173" t="s">
        <v>877</v>
      </c>
      <c r="L128" s="173" t="s">
        <v>876</v>
      </c>
      <c r="M128" s="174">
        <v>43511</v>
      </c>
      <c r="N128" s="188" t="s">
        <v>873</v>
      </c>
      <c r="O128" s="175">
        <v>53206</v>
      </c>
      <c r="P128" s="175" t="s">
        <v>870</v>
      </c>
      <c r="Q128" s="175" t="s">
        <v>21</v>
      </c>
      <c r="R128" s="175">
        <v>2</v>
      </c>
      <c r="S128" s="175" t="s">
        <v>872</v>
      </c>
      <c r="T128" s="175" t="s">
        <v>871</v>
      </c>
      <c r="U128" s="176">
        <v>43511</v>
      </c>
      <c r="V128" s="188" t="s">
        <v>1843</v>
      </c>
      <c r="W128" s="173">
        <v>6309000</v>
      </c>
      <c r="X128" s="173" t="s">
        <v>1840</v>
      </c>
      <c r="Y128" s="173" t="s">
        <v>41</v>
      </c>
      <c r="Z128" s="173">
        <v>1</v>
      </c>
      <c r="AA128" s="173" t="s">
        <v>1842</v>
      </c>
      <c r="AB128" s="173" t="s">
        <v>1841</v>
      </c>
      <c r="AC128" s="174">
        <v>43920</v>
      </c>
      <c r="AD128" s="188" t="s">
        <v>1839</v>
      </c>
      <c r="AE128" s="181">
        <v>5400000</v>
      </c>
      <c r="AF128" s="181" t="s">
        <v>1833</v>
      </c>
      <c r="AG128" s="181" t="s">
        <v>41</v>
      </c>
      <c r="AH128" s="181">
        <v>1</v>
      </c>
      <c r="AI128" s="181" t="s">
        <v>1838</v>
      </c>
      <c r="AJ128" s="181" t="s">
        <v>1834</v>
      </c>
      <c r="AK128" s="182">
        <v>43920</v>
      </c>
      <c r="AL128" s="188" t="s">
        <v>3200</v>
      </c>
      <c r="AM128" s="173">
        <v>1458000</v>
      </c>
      <c r="AN128" s="173" t="s">
        <v>3197</v>
      </c>
      <c r="AO128" s="173" t="s">
        <v>21</v>
      </c>
      <c r="AP128" s="173">
        <v>2</v>
      </c>
      <c r="AQ128" s="173" t="s">
        <v>3199</v>
      </c>
      <c r="AR128" s="173" t="s">
        <v>3198</v>
      </c>
      <c r="AS128" s="174">
        <v>44270</v>
      </c>
      <c r="AT128" s="189" t="s">
        <v>1639</v>
      </c>
      <c r="AU128" s="181" t="s">
        <v>14</v>
      </c>
      <c r="AV128" s="181" t="s">
        <v>14</v>
      </c>
      <c r="AW128" s="181" t="s">
        <v>14</v>
      </c>
      <c r="AX128" s="181" t="s">
        <v>14</v>
      </c>
      <c r="AY128" s="181" t="s">
        <v>14</v>
      </c>
      <c r="AZ128" s="181" t="s">
        <v>14</v>
      </c>
      <c r="BA128" s="182">
        <v>43859</v>
      </c>
      <c r="BB128" s="188" t="s">
        <v>1837</v>
      </c>
      <c r="BC128" s="173" t="s">
        <v>14</v>
      </c>
      <c r="BD128" s="173" t="s">
        <v>14</v>
      </c>
      <c r="BE128" s="173" t="s">
        <v>14</v>
      </c>
      <c r="BF128" s="173" t="s">
        <v>14</v>
      </c>
      <c r="BG128" s="173" t="s">
        <v>14</v>
      </c>
      <c r="BH128" s="173" t="s">
        <v>14</v>
      </c>
      <c r="BI128" s="174">
        <v>43920</v>
      </c>
      <c r="BJ128" s="189" t="s">
        <v>3498</v>
      </c>
      <c r="BK128" s="189">
        <v>3</v>
      </c>
      <c r="BL128" s="189" t="s">
        <v>3496</v>
      </c>
      <c r="BM128" s="189" t="s">
        <v>21</v>
      </c>
      <c r="BN128" s="189">
        <v>2</v>
      </c>
      <c r="BO128" s="189" t="s">
        <v>3497</v>
      </c>
      <c r="BP128" s="181" t="s">
        <v>2112</v>
      </c>
      <c r="BQ128" s="190">
        <v>44286</v>
      </c>
      <c r="BR128" s="188" t="s">
        <v>868</v>
      </c>
      <c r="BS128" s="191" t="s">
        <v>14</v>
      </c>
      <c r="BT128" s="191">
        <v>0</v>
      </c>
      <c r="BU128" s="191" t="s">
        <v>21</v>
      </c>
      <c r="BV128" s="191">
        <v>2</v>
      </c>
      <c r="BW128" s="191">
        <v>0</v>
      </c>
      <c r="BX128" s="191">
        <v>0</v>
      </c>
      <c r="BY128" s="174">
        <v>43511</v>
      </c>
      <c r="BZ128" s="189" t="s">
        <v>869</v>
      </c>
      <c r="CA128" s="189" t="s">
        <v>14</v>
      </c>
      <c r="CB128" s="189">
        <v>0</v>
      </c>
      <c r="CC128" s="189" t="s">
        <v>14</v>
      </c>
      <c r="CD128" s="189" t="s">
        <v>14</v>
      </c>
      <c r="CE128" s="189">
        <v>0</v>
      </c>
      <c r="CF128" s="189">
        <v>0</v>
      </c>
      <c r="CG128" s="190">
        <v>43511</v>
      </c>
      <c r="CH128" s="188" t="s">
        <v>7929</v>
      </c>
      <c r="CI128" s="189" t="e">
        <v>#N/A</v>
      </c>
      <c r="CJ128" s="189" t="e">
        <v>#N/A</v>
      </c>
      <c r="CK128" s="189" t="e">
        <v>#N/A</v>
      </c>
      <c r="CL128" s="189" t="e">
        <v>#N/A</v>
      </c>
      <c r="CM128" s="189" t="e">
        <v>#N/A</v>
      </c>
      <c r="CN128" s="189" t="e">
        <v>#N/A</v>
      </c>
      <c r="CO128" s="192" t="e">
        <v>#N/A</v>
      </c>
      <c r="CP128" s="189" t="s">
        <v>1417</v>
      </c>
      <c r="CQ128" s="191" t="s">
        <v>14</v>
      </c>
      <c r="CR128" s="191" t="s">
        <v>14</v>
      </c>
      <c r="CS128" s="191" t="s">
        <v>14</v>
      </c>
      <c r="CT128" s="191" t="s">
        <v>14</v>
      </c>
      <c r="CU128" s="191" t="s">
        <v>14</v>
      </c>
      <c r="CV128" s="191" t="s">
        <v>14</v>
      </c>
      <c r="CW128" s="174">
        <v>43787</v>
      </c>
      <c r="CX128" s="189" t="s">
        <v>3204</v>
      </c>
      <c r="CY128" s="181">
        <v>3400000</v>
      </c>
      <c r="CZ128" s="181" t="s">
        <v>3201</v>
      </c>
      <c r="DA128" s="181" t="s">
        <v>21</v>
      </c>
      <c r="DB128" s="181">
        <v>2</v>
      </c>
      <c r="DC128" s="181" t="s">
        <v>3203</v>
      </c>
      <c r="DD128" s="181" t="s">
        <v>3202</v>
      </c>
      <c r="DE128" s="187">
        <v>44270</v>
      </c>
      <c r="DF128" s="188" t="s">
        <v>3205</v>
      </c>
      <c r="DG128" s="173">
        <v>909000</v>
      </c>
      <c r="DH128" s="191" t="s">
        <v>3201</v>
      </c>
      <c r="DI128" s="191" t="s">
        <v>21</v>
      </c>
      <c r="DJ128" s="191">
        <v>2</v>
      </c>
      <c r="DK128" s="191" t="s">
        <v>3203</v>
      </c>
      <c r="DL128" s="191" t="s">
        <v>3202</v>
      </c>
      <c r="DM128" s="174">
        <v>44270</v>
      </c>
      <c r="DN128" s="189" t="s">
        <v>3206</v>
      </c>
      <c r="DO128" s="181">
        <v>2000000</v>
      </c>
      <c r="DP128" s="189" t="s">
        <v>3201</v>
      </c>
      <c r="DQ128" s="189" t="s">
        <v>21</v>
      </c>
      <c r="DR128" s="189">
        <v>2</v>
      </c>
      <c r="DS128" s="189" t="s">
        <v>3203</v>
      </c>
      <c r="DT128" s="189" t="s">
        <v>3202</v>
      </c>
      <c r="DU128" s="190">
        <v>44270</v>
      </c>
      <c r="DV128" s="188" t="s">
        <v>3207</v>
      </c>
      <c r="DW128" s="173">
        <v>1700000</v>
      </c>
      <c r="DX128" s="191" t="s">
        <v>3201</v>
      </c>
      <c r="DY128" s="191" t="s">
        <v>21</v>
      </c>
      <c r="DZ128" s="191">
        <v>2</v>
      </c>
      <c r="EA128" s="191" t="s">
        <v>3203</v>
      </c>
      <c r="EB128" s="191" t="s">
        <v>3202</v>
      </c>
      <c r="EC128" s="174">
        <v>44270</v>
      </c>
      <c r="ED128" s="189" t="s">
        <v>3208</v>
      </c>
      <c r="EE128" s="181">
        <v>1700000</v>
      </c>
      <c r="EF128" s="189" t="s">
        <v>3201</v>
      </c>
      <c r="EG128" s="189" t="s">
        <v>21</v>
      </c>
      <c r="EH128" s="189">
        <v>2</v>
      </c>
      <c r="EI128" s="189" t="s">
        <v>3203</v>
      </c>
      <c r="EJ128" s="189" t="s">
        <v>3202</v>
      </c>
      <c r="EK128" s="190">
        <v>44270</v>
      </c>
      <c r="EL128" s="188" t="s">
        <v>3209</v>
      </c>
      <c r="EM128" s="173">
        <v>0</v>
      </c>
      <c r="EN128" s="191" t="s">
        <v>3201</v>
      </c>
      <c r="EO128" s="191" t="s">
        <v>21</v>
      </c>
      <c r="EP128" s="191">
        <v>2</v>
      </c>
      <c r="EQ128" s="191" t="s">
        <v>3203</v>
      </c>
      <c r="ER128" s="191" t="s">
        <v>3202</v>
      </c>
      <c r="ES128" s="174">
        <v>44270</v>
      </c>
      <c r="ET128" s="189" t="s">
        <v>3500</v>
      </c>
      <c r="EU128" s="189">
        <v>49</v>
      </c>
      <c r="EV128" s="189" t="s">
        <v>3496</v>
      </c>
      <c r="EW128" s="189" t="s">
        <v>21</v>
      </c>
      <c r="EX128" s="189">
        <v>2</v>
      </c>
      <c r="EY128" s="189" t="s">
        <v>3499</v>
      </c>
      <c r="EZ128" s="189" t="s">
        <v>2112</v>
      </c>
      <c r="FA128" s="190">
        <v>44286</v>
      </c>
      <c r="FB128" s="188" t="s">
        <v>1836</v>
      </c>
      <c r="FC128" s="191">
        <v>3</v>
      </c>
      <c r="FD128" s="191" t="s">
        <v>1833</v>
      </c>
      <c r="FE128" s="191" t="s">
        <v>41</v>
      </c>
      <c r="FF128" s="191">
        <v>1</v>
      </c>
      <c r="FG128" s="191" t="s">
        <v>1835</v>
      </c>
      <c r="FH128" s="191" t="s">
        <v>1834</v>
      </c>
      <c r="FI128" s="174">
        <v>43920</v>
      </c>
      <c r="FJ128" s="188" t="s">
        <v>1844</v>
      </c>
      <c r="FK128" s="189" t="s">
        <v>14</v>
      </c>
      <c r="FL128" s="189" t="s">
        <v>14</v>
      </c>
      <c r="FM128" s="189" t="s">
        <v>14</v>
      </c>
      <c r="FN128" s="189" t="s">
        <v>14</v>
      </c>
      <c r="FO128" s="189" t="s">
        <v>14</v>
      </c>
      <c r="FP128" s="181" t="s">
        <v>14</v>
      </c>
      <c r="FQ128" s="182">
        <v>43920</v>
      </c>
      <c r="FR128" s="188" t="s">
        <v>874</v>
      </c>
      <c r="FS128" s="191" t="s">
        <v>14</v>
      </c>
      <c r="FT128" s="191">
        <v>0</v>
      </c>
      <c r="FU128" s="191" t="s">
        <v>21</v>
      </c>
      <c r="FV128" s="191">
        <v>2</v>
      </c>
      <c r="FW128" s="191">
        <v>0</v>
      </c>
      <c r="FX128" s="191">
        <v>0</v>
      </c>
      <c r="FY128" s="174">
        <v>43511</v>
      </c>
      <c r="FZ128" s="189" t="s">
        <v>3676</v>
      </c>
      <c r="GA128" s="189">
        <v>1</v>
      </c>
      <c r="GB128" s="189" t="s">
        <v>3571</v>
      </c>
      <c r="GC128" s="189" t="s">
        <v>21</v>
      </c>
      <c r="GD128" s="189">
        <v>2</v>
      </c>
      <c r="GE128" s="189" t="s">
        <v>14</v>
      </c>
      <c r="GF128" s="189" t="s">
        <v>14</v>
      </c>
      <c r="GG128" s="190">
        <v>44346</v>
      </c>
      <c r="GH128" s="188" t="s">
        <v>3682</v>
      </c>
      <c r="GI128" s="191">
        <v>3</v>
      </c>
      <c r="GJ128" s="191" t="s">
        <v>3571</v>
      </c>
      <c r="GK128" s="191" t="s">
        <v>21</v>
      </c>
      <c r="GL128" s="191">
        <v>2</v>
      </c>
      <c r="GM128" s="191" t="s">
        <v>14</v>
      </c>
      <c r="GN128" s="191" t="s">
        <v>14</v>
      </c>
      <c r="GO128" s="174">
        <v>44346</v>
      </c>
      <c r="GP128" s="189" t="s">
        <v>3677</v>
      </c>
      <c r="GQ128" s="189">
        <v>2</v>
      </c>
      <c r="GR128" s="189" t="s">
        <v>3571</v>
      </c>
      <c r="GS128" s="189" t="s">
        <v>21</v>
      </c>
      <c r="GT128" s="189">
        <v>2</v>
      </c>
      <c r="GU128" s="189" t="s">
        <v>14</v>
      </c>
      <c r="GV128" s="189" t="s">
        <v>14</v>
      </c>
      <c r="GW128" s="190">
        <v>44346</v>
      </c>
      <c r="GX128" s="188" t="s">
        <v>3683</v>
      </c>
      <c r="GY128" s="191">
        <v>0</v>
      </c>
      <c r="GZ128" s="191" t="s">
        <v>3571</v>
      </c>
      <c r="HA128" s="191" t="s">
        <v>21</v>
      </c>
      <c r="HB128" s="191">
        <v>2</v>
      </c>
      <c r="HC128" s="191" t="s">
        <v>14</v>
      </c>
      <c r="HD128" s="191" t="s">
        <v>14</v>
      </c>
      <c r="HE128" s="174">
        <v>44346</v>
      </c>
      <c r="HF128" s="189" t="s">
        <v>3675</v>
      </c>
      <c r="HG128" s="189">
        <v>0</v>
      </c>
      <c r="HH128" s="189" t="s">
        <v>3571</v>
      </c>
      <c r="HI128" s="189" t="s">
        <v>21</v>
      </c>
      <c r="HJ128" s="189">
        <v>2</v>
      </c>
      <c r="HK128" s="189" t="s">
        <v>14</v>
      </c>
      <c r="HL128" s="189" t="s">
        <v>14</v>
      </c>
      <c r="HM128" s="190">
        <v>44346</v>
      </c>
      <c r="HN128" s="188" t="s">
        <v>3681</v>
      </c>
      <c r="HO128" s="191">
        <v>2</v>
      </c>
      <c r="HP128" s="191" t="s">
        <v>3571</v>
      </c>
      <c r="HQ128" s="191" t="s">
        <v>21</v>
      </c>
      <c r="HR128" s="191">
        <v>2</v>
      </c>
      <c r="HS128" s="191" t="s">
        <v>14</v>
      </c>
      <c r="HT128" s="191" t="s">
        <v>14</v>
      </c>
      <c r="HU128" s="174">
        <v>44346</v>
      </c>
      <c r="HV128" s="189" t="s">
        <v>3678</v>
      </c>
      <c r="HW128" s="189">
        <v>1</v>
      </c>
      <c r="HX128" s="189" t="s">
        <v>3571</v>
      </c>
      <c r="HY128" s="189" t="s">
        <v>21</v>
      </c>
      <c r="HZ128" s="189">
        <v>2</v>
      </c>
      <c r="IA128" s="189" t="s">
        <v>14</v>
      </c>
      <c r="IB128" s="189" t="s">
        <v>14</v>
      </c>
      <c r="IC128" s="190">
        <v>44346</v>
      </c>
      <c r="ID128" s="188" t="s">
        <v>3680</v>
      </c>
      <c r="IE128" s="191">
        <v>3</v>
      </c>
      <c r="IF128" s="191" t="s">
        <v>3571</v>
      </c>
      <c r="IG128" s="191" t="s">
        <v>21</v>
      </c>
      <c r="IH128" s="191">
        <v>2</v>
      </c>
      <c r="II128" s="191" t="s">
        <v>14</v>
      </c>
      <c r="IJ128" s="191" t="s">
        <v>14</v>
      </c>
      <c r="IK128" s="174">
        <v>44346</v>
      </c>
      <c r="IL128" s="189" t="s">
        <v>3679</v>
      </c>
      <c r="IM128" s="189">
        <v>3</v>
      </c>
      <c r="IN128" s="189" t="s">
        <v>3571</v>
      </c>
      <c r="IO128" s="189" t="s">
        <v>21</v>
      </c>
      <c r="IP128" s="189">
        <v>2</v>
      </c>
      <c r="IQ128" s="189" t="s">
        <v>14</v>
      </c>
      <c r="IR128" s="189" t="s">
        <v>14</v>
      </c>
      <c r="IS128" s="190">
        <v>44346</v>
      </c>
    </row>
    <row r="129" spans="1:253" s="179" customFormat="1" ht="12.75" customHeight="1" x14ac:dyDescent="0.25">
      <c r="A129" s="179" t="s">
        <v>101</v>
      </c>
      <c r="B129" s="179" t="s">
        <v>7458</v>
      </c>
      <c r="C129" s="179" t="s">
        <v>102</v>
      </c>
      <c r="D129" s="179" t="s">
        <v>103</v>
      </c>
      <c r="E129" s="179" t="s">
        <v>7195</v>
      </c>
      <c r="F129" s="179" t="s">
        <v>2811</v>
      </c>
      <c r="G129" s="172">
        <v>27412000</v>
      </c>
      <c r="H129" s="173" t="s">
        <v>2808</v>
      </c>
      <c r="I129" s="173" t="s">
        <v>21</v>
      </c>
      <c r="J129" s="173">
        <v>2</v>
      </c>
      <c r="K129" s="173" t="s">
        <v>2810</v>
      </c>
      <c r="L129" s="173" t="s">
        <v>2809</v>
      </c>
      <c r="M129" s="174">
        <v>44224</v>
      </c>
      <c r="N129" s="183" t="s">
        <v>2252</v>
      </c>
      <c r="O129" s="175">
        <v>882050</v>
      </c>
      <c r="P129" s="175" t="s">
        <v>529</v>
      </c>
      <c r="Q129" s="175" t="s">
        <v>41</v>
      </c>
      <c r="R129" s="175">
        <v>1</v>
      </c>
      <c r="S129" s="175" t="s">
        <v>2241</v>
      </c>
      <c r="T129" s="175" t="s">
        <v>2246</v>
      </c>
      <c r="U129" s="176">
        <v>44111</v>
      </c>
      <c r="V129" s="183" t="s">
        <v>2812</v>
      </c>
      <c r="W129" s="173">
        <v>27412000</v>
      </c>
      <c r="X129" s="173" t="s">
        <v>2808</v>
      </c>
      <c r="Y129" s="173" t="s">
        <v>21</v>
      </c>
      <c r="Z129" s="173">
        <v>2</v>
      </c>
      <c r="AA129" s="173" t="s">
        <v>2810</v>
      </c>
      <c r="AB129" s="173" t="s">
        <v>2809</v>
      </c>
      <c r="AC129" s="174">
        <v>44224</v>
      </c>
      <c r="AD129" s="183" t="s">
        <v>2814</v>
      </c>
      <c r="AE129" s="181">
        <v>27412000</v>
      </c>
      <c r="AF129" s="181" t="s">
        <v>2808</v>
      </c>
      <c r="AG129" s="181" t="s">
        <v>21</v>
      </c>
      <c r="AH129" s="181">
        <v>2</v>
      </c>
      <c r="AI129" s="181" t="s">
        <v>2813</v>
      </c>
      <c r="AJ129" s="181" t="s">
        <v>2809</v>
      </c>
      <c r="AK129" s="182">
        <v>44224</v>
      </c>
      <c r="AL129" s="183" t="s">
        <v>2818</v>
      </c>
      <c r="AM129" s="173">
        <v>5443000</v>
      </c>
      <c r="AN129" s="173" t="s">
        <v>2815</v>
      </c>
      <c r="AO129" s="173" t="s">
        <v>21</v>
      </c>
      <c r="AP129" s="173">
        <v>2</v>
      </c>
      <c r="AQ129" s="173" t="s">
        <v>2817</v>
      </c>
      <c r="AR129" s="173" t="s">
        <v>2816</v>
      </c>
      <c r="AS129" s="174">
        <v>44224</v>
      </c>
      <c r="AT129" s="184" t="s">
        <v>112</v>
      </c>
      <c r="AU129" s="181" t="s">
        <v>14</v>
      </c>
      <c r="AV129" s="181">
        <v>0</v>
      </c>
      <c r="AW129" s="181" t="s">
        <v>14</v>
      </c>
      <c r="AX129" s="181" t="s">
        <v>14</v>
      </c>
      <c r="AY129" s="181" t="s">
        <v>111</v>
      </c>
      <c r="AZ129" s="181">
        <v>0</v>
      </c>
      <c r="BA129" s="182">
        <v>43494</v>
      </c>
      <c r="BB129" s="183" t="s">
        <v>1716</v>
      </c>
      <c r="BC129" s="173" t="s">
        <v>14</v>
      </c>
      <c r="BD129" s="173" t="s">
        <v>1713</v>
      </c>
      <c r="BE129" s="173" t="s">
        <v>14</v>
      </c>
      <c r="BF129" s="173" t="s">
        <v>14</v>
      </c>
      <c r="BG129" s="173" t="s">
        <v>1715</v>
      </c>
      <c r="BH129" s="173" t="s">
        <v>1714</v>
      </c>
      <c r="BI129" s="174">
        <v>43867</v>
      </c>
      <c r="BJ129" s="184" t="s">
        <v>1712</v>
      </c>
      <c r="BK129" s="184">
        <v>8253</v>
      </c>
      <c r="BL129" s="184" t="s">
        <v>1708</v>
      </c>
      <c r="BM129" s="184" t="s">
        <v>59</v>
      </c>
      <c r="BN129" s="184">
        <v>3</v>
      </c>
      <c r="BO129" s="184" t="s">
        <v>1710</v>
      </c>
      <c r="BP129" s="181" t="s">
        <v>1709</v>
      </c>
      <c r="BQ129" s="185">
        <v>43867</v>
      </c>
      <c r="BR129" s="183" t="s">
        <v>105</v>
      </c>
      <c r="BS129" s="177" t="s">
        <v>14</v>
      </c>
      <c r="BT129" s="177">
        <v>0</v>
      </c>
      <c r="BU129" s="177" t="s">
        <v>14</v>
      </c>
      <c r="BV129" s="177" t="s">
        <v>14</v>
      </c>
      <c r="BW129" s="177" t="s">
        <v>104</v>
      </c>
      <c r="BX129" s="177">
        <v>0</v>
      </c>
      <c r="BY129" s="174">
        <v>43494</v>
      </c>
      <c r="BZ129" s="184" t="s">
        <v>106</v>
      </c>
      <c r="CA129" s="184" t="s">
        <v>14</v>
      </c>
      <c r="CB129" s="184">
        <v>0</v>
      </c>
      <c r="CC129" s="184" t="s">
        <v>14</v>
      </c>
      <c r="CD129" s="184" t="s">
        <v>14</v>
      </c>
      <c r="CE129" s="184">
        <v>0</v>
      </c>
      <c r="CF129" s="184">
        <v>0</v>
      </c>
      <c r="CG129" s="185">
        <v>43494</v>
      </c>
      <c r="CH129" s="183" t="s">
        <v>7930</v>
      </c>
      <c r="CI129" s="184" t="e">
        <v>#N/A</v>
      </c>
      <c r="CJ129" s="184" t="e">
        <v>#N/A</v>
      </c>
      <c r="CK129" s="184" t="e">
        <v>#N/A</v>
      </c>
      <c r="CL129" s="184" t="e">
        <v>#N/A</v>
      </c>
      <c r="CM129" s="184" t="e">
        <v>#N/A</v>
      </c>
      <c r="CN129" s="184" t="e">
        <v>#N/A</v>
      </c>
      <c r="CO129" s="186" t="e">
        <v>#N/A</v>
      </c>
      <c r="CP129" s="184" t="s">
        <v>110</v>
      </c>
      <c r="CQ129" s="177">
        <v>223750</v>
      </c>
      <c r="CR129" s="177" t="s">
        <v>107</v>
      </c>
      <c r="CS129" s="177" t="s">
        <v>41</v>
      </c>
      <c r="CT129" s="177">
        <v>1</v>
      </c>
      <c r="CU129" s="177" t="s">
        <v>109</v>
      </c>
      <c r="CV129" s="177" t="s">
        <v>108</v>
      </c>
      <c r="CW129" s="174">
        <v>43494</v>
      </c>
      <c r="CX129" s="184" t="s">
        <v>2822</v>
      </c>
      <c r="CY129" s="181">
        <v>14803000</v>
      </c>
      <c r="CZ129" s="181" t="s">
        <v>2819</v>
      </c>
      <c r="DA129" s="181" t="s">
        <v>59</v>
      </c>
      <c r="DB129" s="181">
        <v>3</v>
      </c>
      <c r="DC129" s="181" t="s">
        <v>2821</v>
      </c>
      <c r="DD129" s="181" t="s">
        <v>2820</v>
      </c>
      <c r="DE129" s="187">
        <v>44224</v>
      </c>
      <c r="DF129" s="183" t="s">
        <v>2823</v>
      </c>
      <c r="DG129" s="173">
        <v>0</v>
      </c>
      <c r="DH129" s="177" t="s">
        <v>2819</v>
      </c>
      <c r="DI129" s="177" t="s">
        <v>59</v>
      </c>
      <c r="DJ129" s="177">
        <v>3</v>
      </c>
      <c r="DK129" s="177" t="s">
        <v>2821</v>
      </c>
      <c r="DL129" s="177" t="s">
        <v>2820</v>
      </c>
      <c r="DM129" s="174">
        <v>44224</v>
      </c>
      <c r="DN129" s="184" t="s">
        <v>2824</v>
      </c>
      <c r="DO129" s="181">
        <v>12610000</v>
      </c>
      <c r="DP129" s="184" t="s">
        <v>2819</v>
      </c>
      <c r="DQ129" s="184" t="s">
        <v>59</v>
      </c>
      <c r="DR129" s="184">
        <v>3</v>
      </c>
      <c r="DS129" s="184" t="s">
        <v>2821</v>
      </c>
      <c r="DT129" s="184" t="s">
        <v>2820</v>
      </c>
      <c r="DU129" s="185">
        <v>44224</v>
      </c>
      <c r="DV129" s="183" t="s">
        <v>2825</v>
      </c>
      <c r="DW129" s="173">
        <v>14803000</v>
      </c>
      <c r="DX129" s="177" t="s">
        <v>2819</v>
      </c>
      <c r="DY129" s="177" t="s">
        <v>59</v>
      </c>
      <c r="DZ129" s="177">
        <v>3</v>
      </c>
      <c r="EA129" s="177" t="s">
        <v>2821</v>
      </c>
      <c r="EB129" s="177" t="s">
        <v>2820</v>
      </c>
      <c r="EC129" s="174">
        <v>44224</v>
      </c>
      <c r="ED129" s="184" t="s">
        <v>2339</v>
      </c>
      <c r="EE129" s="181">
        <v>0</v>
      </c>
      <c r="EF129" s="184" t="s">
        <v>2335</v>
      </c>
      <c r="EG129" s="184" t="s">
        <v>21</v>
      </c>
      <c r="EH129" s="184">
        <v>2</v>
      </c>
      <c r="EI129" s="184" t="s">
        <v>2337</v>
      </c>
      <c r="EJ129" s="184" t="s">
        <v>2336</v>
      </c>
      <c r="EK129" s="185">
        <v>44140</v>
      </c>
      <c r="EL129" s="183" t="s">
        <v>2338</v>
      </c>
      <c r="EM129" s="173">
        <v>0</v>
      </c>
      <c r="EN129" s="177" t="s">
        <v>2335</v>
      </c>
      <c r="EO129" s="177" t="s">
        <v>21</v>
      </c>
      <c r="EP129" s="177">
        <v>2</v>
      </c>
      <c r="EQ129" s="177" t="s">
        <v>2337</v>
      </c>
      <c r="ER129" s="177" t="s">
        <v>2336</v>
      </c>
      <c r="ES129" s="174">
        <v>44140</v>
      </c>
      <c r="ET129" s="184" t="s">
        <v>1711</v>
      </c>
      <c r="EU129" s="184">
        <v>8253</v>
      </c>
      <c r="EV129" s="184" t="s">
        <v>1708</v>
      </c>
      <c r="EW129" s="184" t="s">
        <v>59</v>
      </c>
      <c r="EX129" s="184">
        <v>3</v>
      </c>
      <c r="EY129" s="184" t="s">
        <v>1710</v>
      </c>
      <c r="EZ129" s="184" t="s">
        <v>1709</v>
      </c>
      <c r="FA129" s="185">
        <v>43867</v>
      </c>
      <c r="FB129" s="183" t="s">
        <v>1203</v>
      </c>
      <c r="FC129" s="177">
        <v>2</v>
      </c>
      <c r="FD129" s="177">
        <v>0</v>
      </c>
      <c r="FE129" s="177" t="s">
        <v>59</v>
      </c>
      <c r="FF129" s="177">
        <v>3</v>
      </c>
      <c r="FG129" s="177" t="s">
        <v>1202</v>
      </c>
      <c r="FH129" s="177">
        <v>0</v>
      </c>
      <c r="FI129" s="174">
        <v>43644</v>
      </c>
      <c r="FJ129" s="183" t="s">
        <v>1133</v>
      </c>
      <c r="FK129" s="184" t="s">
        <v>14</v>
      </c>
      <c r="FL129" s="184">
        <v>0</v>
      </c>
      <c r="FM129" s="184" t="s">
        <v>14</v>
      </c>
      <c r="FN129" s="184" t="s">
        <v>14</v>
      </c>
      <c r="FO129" s="184" t="s">
        <v>1132</v>
      </c>
      <c r="FP129" s="181">
        <v>0</v>
      </c>
      <c r="FQ129" s="182">
        <v>43585</v>
      </c>
      <c r="FR129" s="183" t="s">
        <v>113</v>
      </c>
      <c r="FS129" s="177" t="s">
        <v>14</v>
      </c>
      <c r="FT129" s="177">
        <v>0</v>
      </c>
      <c r="FU129" s="177" t="s">
        <v>14</v>
      </c>
      <c r="FV129" s="177" t="s">
        <v>14</v>
      </c>
      <c r="FW129" s="177">
        <v>0</v>
      </c>
      <c r="FX129" s="177">
        <v>0</v>
      </c>
      <c r="FY129" s="174">
        <v>43494</v>
      </c>
      <c r="FZ129" s="184" t="s">
        <v>4360</v>
      </c>
      <c r="GA129" s="184">
        <v>2</v>
      </c>
      <c r="GB129" s="184" t="s">
        <v>3571</v>
      </c>
      <c r="GC129" s="184" t="s">
        <v>21</v>
      </c>
      <c r="GD129" s="184">
        <v>2</v>
      </c>
      <c r="GE129" s="184" t="s">
        <v>14</v>
      </c>
      <c r="GF129" s="184" t="s">
        <v>14</v>
      </c>
      <c r="GG129" s="185">
        <v>44356</v>
      </c>
      <c r="GH129" s="183" t="s">
        <v>4365</v>
      </c>
      <c r="GI129" s="177">
        <v>3</v>
      </c>
      <c r="GJ129" s="177" t="s">
        <v>3571</v>
      </c>
      <c r="GK129" s="177" t="s">
        <v>21</v>
      </c>
      <c r="GL129" s="177">
        <v>2</v>
      </c>
      <c r="GM129" s="177" t="s">
        <v>14</v>
      </c>
      <c r="GN129" s="177" t="s">
        <v>14</v>
      </c>
      <c r="GO129" s="174">
        <v>44356</v>
      </c>
      <c r="GP129" s="184" t="s">
        <v>4361</v>
      </c>
      <c r="GQ129" s="184">
        <v>2</v>
      </c>
      <c r="GR129" s="184" t="s">
        <v>3571</v>
      </c>
      <c r="GS129" s="184" t="s">
        <v>21</v>
      </c>
      <c r="GT129" s="184">
        <v>2</v>
      </c>
      <c r="GU129" s="184" t="s">
        <v>14</v>
      </c>
      <c r="GV129" s="184" t="s">
        <v>14</v>
      </c>
      <c r="GW129" s="185">
        <v>44356</v>
      </c>
      <c r="GX129" s="183" t="s">
        <v>4366</v>
      </c>
      <c r="GY129" s="177">
        <v>2</v>
      </c>
      <c r="GZ129" s="177" t="s">
        <v>3571</v>
      </c>
      <c r="HA129" s="177" t="s">
        <v>21</v>
      </c>
      <c r="HB129" s="177">
        <v>2</v>
      </c>
      <c r="HC129" s="177" t="s">
        <v>14</v>
      </c>
      <c r="HD129" s="177" t="s">
        <v>14</v>
      </c>
      <c r="HE129" s="174">
        <v>44356</v>
      </c>
      <c r="HF129" s="184" t="s">
        <v>4189</v>
      </c>
      <c r="HG129" s="184">
        <v>3</v>
      </c>
      <c r="HH129" s="184" t="s">
        <v>3571</v>
      </c>
      <c r="HI129" s="184" t="s">
        <v>21</v>
      </c>
      <c r="HJ129" s="184">
        <v>2</v>
      </c>
      <c r="HK129" s="184" t="s">
        <v>14</v>
      </c>
      <c r="HL129" s="184" t="s">
        <v>14</v>
      </c>
      <c r="HM129" s="185">
        <v>44355</v>
      </c>
      <c r="HN129" s="183" t="s">
        <v>4190</v>
      </c>
      <c r="HO129" s="177">
        <v>3</v>
      </c>
      <c r="HP129" s="177" t="s">
        <v>3571</v>
      </c>
      <c r="HQ129" s="177" t="s">
        <v>21</v>
      </c>
      <c r="HR129" s="177">
        <v>2</v>
      </c>
      <c r="HS129" s="177" t="s">
        <v>14</v>
      </c>
      <c r="HT129" s="177" t="s">
        <v>14</v>
      </c>
      <c r="HU129" s="174">
        <v>44355</v>
      </c>
      <c r="HV129" s="184" t="s">
        <v>4362</v>
      </c>
      <c r="HW129" s="184">
        <v>3</v>
      </c>
      <c r="HX129" s="184" t="s">
        <v>3571</v>
      </c>
      <c r="HY129" s="184" t="s">
        <v>21</v>
      </c>
      <c r="HZ129" s="184">
        <v>2</v>
      </c>
      <c r="IA129" s="184" t="s">
        <v>14</v>
      </c>
      <c r="IB129" s="184" t="s">
        <v>14</v>
      </c>
      <c r="IC129" s="185">
        <v>44356</v>
      </c>
      <c r="ID129" s="183" t="s">
        <v>4364</v>
      </c>
      <c r="IE129" s="177">
        <v>0</v>
      </c>
      <c r="IF129" s="177" t="s">
        <v>3571</v>
      </c>
      <c r="IG129" s="177" t="s">
        <v>21</v>
      </c>
      <c r="IH129" s="177">
        <v>2</v>
      </c>
      <c r="II129" s="177" t="s">
        <v>14</v>
      </c>
      <c r="IJ129" s="177" t="s">
        <v>14</v>
      </c>
      <c r="IK129" s="174">
        <v>44356</v>
      </c>
      <c r="IL129" s="184" t="s">
        <v>4363</v>
      </c>
      <c r="IM129" s="184">
        <v>3</v>
      </c>
      <c r="IN129" s="184" t="s">
        <v>3571</v>
      </c>
      <c r="IO129" s="184" t="s">
        <v>21</v>
      </c>
      <c r="IP129" s="184">
        <v>2</v>
      </c>
      <c r="IQ129" s="184" t="s">
        <v>14</v>
      </c>
      <c r="IR129" s="184" t="s">
        <v>14</v>
      </c>
      <c r="IS129" s="185">
        <v>44356</v>
      </c>
    </row>
    <row r="130" spans="1:253" s="179" customFormat="1" ht="12.75" customHeight="1" x14ac:dyDescent="0.25">
      <c r="A130" s="179" t="s">
        <v>91</v>
      </c>
      <c r="B130" s="179" t="s">
        <v>7458</v>
      </c>
      <c r="C130" s="179" t="s">
        <v>92</v>
      </c>
      <c r="D130" s="179" t="s">
        <v>93</v>
      </c>
      <c r="E130" s="179" t="s">
        <v>7202</v>
      </c>
      <c r="F130" s="179" t="s">
        <v>6682</v>
      </c>
      <c r="G130" s="172">
        <v>30800000</v>
      </c>
      <c r="H130" s="173" t="s">
        <v>6557</v>
      </c>
      <c r="I130" s="173" t="s">
        <v>21</v>
      </c>
      <c r="J130" s="173">
        <v>2</v>
      </c>
      <c r="K130" s="173">
        <v>0</v>
      </c>
      <c r="L130" s="173" t="s">
        <v>6558</v>
      </c>
      <c r="M130" s="174">
        <v>44468</v>
      </c>
      <c r="N130" s="188" t="s">
        <v>6683</v>
      </c>
      <c r="O130" s="175">
        <v>527970</v>
      </c>
      <c r="P130" s="175" t="s">
        <v>6667</v>
      </c>
      <c r="Q130" s="175" t="s">
        <v>21</v>
      </c>
      <c r="R130" s="175">
        <v>2</v>
      </c>
      <c r="S130" s="175">
        <v>0</v>
      </c>
      <c r="T130" s="175" t="s">
        <v>6668</v>
      </c>
      <c r="U130" s="176">
        <v>44468</v>
      </c>
      <c r="V130" s="188" t="s">
        <v>6684</v>
      </c>
      <c r="W130" s="173">
        <v>30700000</v>
      </c>
      <c r="X130" s="173" t="s">
        <v>6557</v>
      </c>
      <c r="Y130" s="173" t="s">
        <v>21</v>
      </c>
      <c r="Z130" s="173">
        <v>2</v>
      </c>
      <c r="AA130" s="173" t="s">
        <v>6670</v>
      </c>
      <c r="AB130" s="173" t="s">
        <v>6558</v>
      </c>
      <c r="AC130" s="174">
        <v>44468</v>
      </c>
      <c r="AD130" s="188" t="s">
        <v>6685</v>
      </c>
      <c r="AE130" s="181">
        <v>27100000</v>
      </c>
      <c r="AF130" s="181" t="s">
        <v>6557</v>
      </c>
      <c r="AG130" s="181" t="s">
        <v>21</v>
      </c>
      <c r="AH130" s="181">
        <v>2</v>
      </c>
      <c r="AI130" s="181" t="s">
        <v>6670</v>
      </c>
      <c r="AJ130" s="181" t="s">
        <v>6558</v>
      </c>
      <c r="AK130" s="182">
        <v>44468</v>
      </c>
      <c r="AL130" s="188" t="s">
        <v>6687</v>
      </c>
      <c r="AM130" s="173">
        <v>4000000</v>
      </c>
      <c r="AN130" s="173" t="s">
        <v>6674</v>
      </c>
      <c r="AO130" s="173" t="s">
        <v>21</v>
      </c>
      <c r="AP130" s="173">
        <v>2</v>
      </c>
      <c r="AQ130" s="173">
        <v>0</v>
      </c>
      <c r="AR130" s="173" t="s">
        <v>6675</v>
      </c>
      <c r="AS130" s="174">
        <v>44468</v>
      </c>
      <c r="AT130" s="189" t="s">
        <v>6703</v>
      </c>
      <c r="AU130" s="181">
        <v>743</v>
      </c>
      <c r="AV130" s="181" t="s">
        <v>6695</v>
      </c>
      <c r="AW130" s="181" t="s">
        <v>21</v>
      </c>
      <c r="AX130" s="181">
        <v>2</v>
      </c>
      <c r="AY130" s="181">
        <v>0</v>
      </c>
      <c r="AZ130" s="181">
        <v>0</v>
      </c>
      <c r="BA130" s="182">
        <v>44468</v>
      </c>
      <c r="BB130" s="188" t="s">
        <v>6704</v>
      </c>
      <c r="BC130" s="173">
        <v>19116</v>
      </c>
      <c r="BD130" s="173" t="s">
        <v>6697</v>
      </c>
      <c r="BE130" s="173" t="s">
        <v>21</v>
      </c>
      <c r="BF130" s="173">
        <v>2</v>
      </c>
      <c r="BG130" s="173" t="s">
        <v>6699</v>
      </c>
      <c r="BH130" s="173" t="s">
        <v>6698</v>
      </c>
      <c r="BI130" s="174">
        <v>44468</v>
      </c>
      <c r="BJ130" s="189" t="s">
        <v>6705</v>
      </c>
      <c r="BK130" s="189">
        <v>333</v>
      </c>
      <c r="BL130" s="189" t="s">
        <v>6695</v>
      </c>
      <c r="BM130" s="189" t="s">
        <v>21</v>
      </c>
      <c r="BN130" s="189">
        <v>2</v>
      </c>
      <c r="BO130" s="189">
        <v>0</v>
      </c>
      <c r="BP130" s="181">
        <v>0</v>
      </c>
      <c r="BQ130" s="190">
        <v>44468</v>
      </c>
      <c r="BR130" s="188" t="s">
        <v>94</v>
      </c>
      <c r="BS130" s="191" t="s">
        <v>14</v>
      </c>
      <c r="BT130" s="191">
        <v>0</v>
      </c>
      <c r="BU130" s="191" t="s">
        <v>14</v>
      </c>
      <c r="BV130" s="191" t="s">
        <v>14</v>
      </c>
      <c r="BW130" s="191">
        <v>0</v>
      </c>
      <c r="BX130" s="191">
        <v>0</v>
      </c>
      <c r="BY130" s="174">
        <v>43493</v>
      </c>
      <c r="BZ130" s="189" t="s">
        <v>95</v>
      </c>
      <c r="CA130" s="189" t="s">
        <v>14</v>
      </c>
      <c r="CB130" s="189">
        <v>0</v>
      </c>
      <c r="CC130" s="189" t="s">
        <v>14</v>
      </c>
      <c r="CD130" s="189" t="s">
        <v>14</v>
      </c>
      <c r="CE130" s="189">
        <v>0</v>
      </c>
      <c r="CF130" s="189">
        <v>0</v>
      </c>
      <c r="CG130" s="190">
        <v>43493</v>
      </c>
      <c r="CH130" s="188" t="s">
        <v>7931</v>
      </c>
      <c r="CI130" s="189" t="e">
        <v>#N/A</v>
      </c>
      <c r="CJ130" s="189" t="e">
        <v>#N/A</v>
      </c>
      <c r="CK130" s="189" t="e">
        <v>#N/A</v>
      </c>
      <c r="CL130" s="189" t="e">
        <v>#N/A</v>
      </c>
      <c r="CM130" s="189" t="e">
        <v>#N/A</v>
      </c>
      <c r="CN130" s="189" t="e">
        <v>#N/A</v>
      </c>
      <c r="CO130" s="192" t="e">
        <v>#N/A</v>
      </c>
      <c r="CP130" s="189" t="s">
        <v>98</v>
      </c>
      <c r="CQ130" s="191" t="s">
        <v>14</v>
      </c>
      <c r="CR130" s="191">
        <v>0</v>
      </c>
      <c r="CS130" s="191" t="s">
        <v>14</v>
      </c>
      <c r="CT130" s="191" t="s">
        <v>14</v>
      </c>
      <c r="CU130" s="191">
        <v>0</v>
      </c>
      <c r="CV130" s="191">
        <v>0</v>
      </c>
      <c r="CW130" s="174">
        <v>43493</v>
      </c>
      <c r="CX130" s="189" t="s">
        <v>6686</v>
      </c>
      <c r="CY130" s="181">
        <v>20700000</v>
      </c>
      <c r="CZ130" s="181" t="s">
        <v>6557</v>
      </c>
      <c r="DA130" s="181" t="s">
        <v>21</v>
      </c>
      <c r="DB130" s="181">
        <v>2</v>
      </c>
      <c r="DC130" s="181">
        <v>0</v>
      </c>
      <c r="DD130" s="181" t="s">
        <v>6558</v>
      </c>
      <c r="DE130" s="187">
        <v>44468</v>
      </c>
      <c r="DF130" s="188" t="s">
        <v>6677</v>
      </c>
      <c r="DG130" s="173">
        <v>3600000</v>
      </c>
      <c r="DH130" s="191" t="s">
        <v>6557</v>
      </c>
      <c r="DI130" s="191" t="s">
        <v>21</v>
      </c>
      <c r="DJ130" s="191">
        <v>2</v>
      </c>
      <c r="DK130" s="191">
        <v>0</v>
      </c>
      <c r="DL130" s="191" t="s">
        <v>6558</v>
      </c>
      <c r="DM130" s="174">
        <v>44468</v>
      </c>
      <c r="DN130" s="189" t="s">
        <v>6678</v>
      </c>
      <c r="DO130" s="181">
        <v>6400000</v>
      </c>
      <c r="DP130" s="189" t="s">
        <v>6557</v>
      </c>
      <c r="DQ130" s="189" t="s">
        <v>21</v>
      </c>
      <c r="DR130" s="189">
        <v>2</v>
      </c>
      <c r="DS130" s="189">
        <v>0</v>
      </c>
      <c r="DT130" s="189" t="s">
        <v>6558</v>
      </c>
      <c r="DU130" s="190">
        <v>44468</v>
      </c>
      <c r="DV130" s="188" t="s">
        <v>6679</v>
      </c>
      <c r="DW130" s="173">
        <v>8400000</v>
      </c>
      <c r="DX130" s="191" t="s">
        <v>6557</v>
      </c>
      <c r="DY130" s="191" t="s">
        <v>21</v>
      </c>
      <c r="DZ130" s="191">
        <v>2</v>
      </c>
      <c r="EA130" s="191">
        <v>0</v>
      </c>
      <c r="EB130" s="191" t="s">
        <v>6558</v>
      </c>
      <c r="EC130" s="174">
        <v>44468</v>
      </c>
      <c r="ED130" s="189" t="s">
        <v>6680</v>
      </c>
      <c r="EE130" s="181">
        <v>8900000</v>
      </c>
      <c r="EF130" s="189" t="s">
        <v>6557</v>
      </c>
      <c r="EG130" s="189" t="s">
        <v>21</v>
      </c>
      <c r="EH130" s="189">
        <v>2</v>
      </c>
      <c r="EI130" s="189">
        <v>0</v>
      </c>
      <c r="EJ130" s="189" t="s">
        <v>6558</v>
      </c>
      <c r="EK130" s="190">
        <v>44468</v>
      </c>
      <c r="EL130" s="188" t="s">
        <v>6681</v>
      </c>
      <c r="EM130" s="173">
        <v>3400000</v>
      </c>
      <c r="EN130" s="191" t="s">
        <v>6557</v>
      </c>
      <c r="EO130" s="191" t="s">
        <v>21</v>
      </c>
      <c r="EP130" s="191">
        <v>2</v>
      </c>
      <c r="EQ130" s="191">
        <v>0</v>
      </c>
      <c r="ER130" s="191" t="s">
        <v>6558</v>
      </c>
      <c r="ES130" s="174">
        <v>44468</v>
      </c>
      <c r="ET130" s="189" t="s">
        <v>6706</v>
      </c>
      <c r="EU130" s="189">
        <v>333</v>
      </c>
      <c r="EV130" s="189" t="s">
        <v>6695</v>
      </c>
      <c r="EW130" s="189" t="s">
        <v>21</v>
      </c>
      <c r="EX130" s="189">
        <v>2</v>
      </c>
      <c r="EY130" s="189">
        <v>0</v>
      </c>
      <c r="EZ130" s="189">
        <v>0</v>
      </c>
      <c r="FA130" s="190">
        <v>44468</v>
      </c>
      <c r="FB130" s="188" t="s">
        <v>97</v>
      </c>
      <c r="FC130" s="191">
        <v>5</v>
      </c>
      <c r="FD130" s="191">
        <v>0</v>
      </c>
      <c r="FE130" s="191" t="s">
        <v>41</v>
      </c>
      <c r="FF130" s="191">
        <v>1</v>
      </c>
      <c r="FG130" s="191" t="s">
        <v>96</v>
      </c>
      <c r="FH130" s="191">
        <v>0</v>
      </c>
      <c r="FI130" s="174">
        <v>43493</v>
      </c>
      <c r="FJ130" s="188" t="s">
        <v>99</v>
      </c>
      <c r="FK130" s="189" t="s">
        <v>14</v>
      </c>
      <c r="FL130" s="189">
        <v>0</v>
      </c>
      <c r="FM130" s="189" t="s">
        <v>14</v>
      </c>
      <c r="FN130" s="189" t="s">
        <v>14</v>
      </c>
      <c r="FO130" s="189">
        <v>0</v>
      </c>
      <c r="FP130" s="181">
        <v>0</v>
      </c>
      <c r="FQ130" s="182">
        <v>43493</v>
      </c>
      <c r="FR130" s="188" t="s">
        <v>100</v>
      </c>
      <c r="FS130" s="191" t="s">
        <v>14</v>
      </c>
      <c r="FT130" s="191">
        <v>0</v>
      </c>
      <c r="FU130" s="191" t="s">
        <v>14</v>
      </c>
      <c r="FV130" s="191" t="s">
        <v>14</v>
      </c>
      <c r="FW130" s="191">
        <v>0</v>
      </c>
      <c r="FX130" s="191">
        <v>0</v>
      </c>
      <c r="FY130" s="174">
        <v>43493</v>
      </c>
      <c r="FZ130" s="189" t="s">
        <v>4864</v>
      </c>
      <c r="GA130" s="189">
        <v>2</v>
      </c>
      <c r="GB130" s="189" t="s">
        <v>3571</v>
      </c>
      <c r="GC130" s="189" t="s">
        <v>21</v>
      </c>
      <c r="GD130" s="189">
        <v>2</v>
      </c>
      <c r="GE130" s="189" t="s">
        <v>14</v>
      </c>
      <c r="GF130" s="189" t="s">
        <v>14</v>
      </c>
      <c r="GG130" s="190">
        <v>44363</v>
      </c>
      <c r="GH130" s="188" t="s">
        <v>4870</v>
      </c>
      <c r="GI130" s="191">
        <v>3</v>
      </c>
      <c r="GJ130" s="191" t="s">
        <v>3571</v>
      </c>
      <c r="GK130" s="191" t="s">
        <v>21</v>
      </c>
      <c r="GL130" s="191">
        <v>2</v>
      </c>
      <c r="GM130" s="191" t="s">
        <v>14</v>
      </c>
      <c r="GN130" s="191" t="s">
        <v>14</v>
      </c>
      <c r="GO130" s="174">
        <v>44363</v>
      </c>
      <c r="GP130" s="189" t="s">
        <v>4865</v>
      </c>
      <c r="GQ130" s="189">
        <v>3</v>
      </c>
      <c r="GR130" s="189" t="s">
        <v>3571</v>
      </c>
      <c r="GS130" s="189" t="s">
        <v>21</v>
      </c>
      <c r="GT130" s="189">
        <v>2</v>
      </c>
      <c r="GU130" s="189" t="s">
        <v>14</v>
      </c>
      <c r="GV130" s="189" t="s">
        <v>14</v>
      </c>
      <c r="GW130" s="190">
        <v>44363</v>
      </c>
      <c r="GX130" s="188" t="s">
        <v>4871</v>
      </c>
      <c r="GY130" s="191">
        <v>2</v>
      </c>
      <c r="GZ130" s="191" t="s">
        <v>3571</v>
      </c>
      <c r="HA130" s="191" t="s">
        <v>21</v>
      </c>
      <c r="HB130" s="191">
        <v>2</v>
      </c>
      <c r="HC130" s="191" t="s">
        <v>14</v>
      </c>
      <c r="HD130" s="191" t="s">
        <v>14</v>
      </c>
      <c r="HE130" s="174">
        <v>44363</v>
      </c>
      <c r="HF130" s="189" t="s">
        <v>4863</v>
      </c>
      <c r="HG130" s="189">
        <v>2</v>
      </c>
      <c r="HH130" s="189" t="s">
        <v>3571</v>
      </c>
      <c r="HI130" s="189" t="s">
        <v>21</v>
      </c>
      <c r="HJ130" s="189">
        <v>2</v>
      </c>
      <c r="HK130" s="189" t="s">
        <v>14</v>
      </c>
      <c r="HL130" s="189" t="s">
        <v>14</v>
      </c>
      <c r="HM130" s="190">
        <v>44363</v>
      </c>
      <c r="HN130" s="188" t="s">
        <v>4869</v>
      </c>
      <c r="HO130" s="191">
        <v>3</v>
      </c>
      <c r="HP130" s="191" t="s">
        <v>3571</v>
      </c>
      <c r="HQ130" s="191" t="s">
        <v>21</v>
      </c>
      <c r="HR130" s="191">
        <v>2</v>
      </c>
      <c r="HS130" s="191" t="s">
        <v>14</v>
      </c>
      <c r="HT130" s="191" t="s">
        <v>14</v>
      </c>
      <c r="HU130" s="174">
        <v>44363</v>
      </c>
      <c r="HV130" s="189" t="s">
        <v>4866</v>
      </c>
      <c r="HW130" s="189">
        <v>2</v>
      </c>
      <c r="HX130" s="189" t="s">
        <v>3571</v>
      </c>
      <c r="HY130" s="189" t="s">
        <v>21</v>
      </c>
      <c r="HZ130" s="189">
        <v>2</v>
      </c>
      <c r="IA130" s="189" t="s">
        <v>14</v>
      </c>
      <c r="IB130" s="189" t="s">
        <v>14</v>
      </c>
      <c r="IC130" s="190">
        <v>44363</v>
      </c>
      <c r="ID130" s="188" t="s">
        <v>4868</v>
      </c>
      <c r="IE130" s="191">
        <v>1</v>
      </c>
      <c r="IF130" s="191" t="s">
        <v>3571</v>
      </c>
      <c r="IG130" s="191" t="s">
        <v>21</v>
      </c>
      <c r="IH130" s="191">
        <v>2</v>
      </c>
      <c r="II130" s="191" t="s">
        <v>14</v>
      </c>
      <c r="IJ130" s="191" t="s">
        <v>14</v>
      </c>
      <c r="IK130" s="174">
        <v>44363</v>
      </c>
      <c r="IL130" s="189" t="s">
        <v>4867</v>
      </c>
      <c r="IM130" s="189">
        <v>3</v>
      </c>
      <c r="IN130" s="189" t="s">
        <v>3571</v>
      </c>
      <c r="IO130" s="189" t="s">
        <v>21</v>
      </c>
      <c r="IP130" s="189">
        <v>2</v>
      </c>
      <c r="IQ130" s="189" t="s">
        <v>14</v>
      </c>
      <c r="IR130" s="189" t="s">
        <v>14</v>
      </c>
      <c r="IS130" s="190">
        <v>44363</v>
      </c>
    </row>
    <row r="131" spans="1:253" s="179" customFormat="1" ht="12.75" customHeight="1" x14ac:dyDescent="0.25">
      <c r="A131" s="179" t="s">
        <v>924</v>
      </c>
      <c r="B131" s="179" t="s">
        <v>7471</v>
      </c>
      <c r="C131" s="179" t="s">
        <v>925</v>
      </c>
      <c r="D131" s="179" t="s">
        <v>93</v>
      </c>
      <c r="E131" s="179" t="s">
        <v>7202</v>
      </c>
      <c r="F131" s="179" t="s">
        <v>6666</v>
      </c>
      <c r="G131" s="172">
        <v>30800000</v>
      </c>
      <c r="H131" s="173" t="s">
        <v>6557</v>
      </c>
      <c r="I131" s="173" t="s">
        <v>21</v>
      </c>
      <c r="J131" s="173">
        <v>2</v>
      </c>
      <c r="K131" s="173">
        <v>0</v>
      </c>
      <c r="L131" s="173" t="s">
        <v>6558</v>
      </c>
      <c r="M131" s="174">
        <v>44468</v>
      </c>
      <c r="N131" s="183" t="s">
        <v>6669</v>
      </c>
      <c r="O131" s="175">
        <v>527970</v>
      </c>
      <c r="P131" s="175" t="s">
        <v>6667</v>
      </c>
      <c r="Q131" s="175" t="s">
        <v>21</v>
      </c>
      <c r="R131" s="175">
        <v>2</v>
      </c>
      <c r="S131" s="175">
        <v>0</v>
      </c>
      <c r="T131" s="175" t="s">
        <v>6668</v>
      </c>
      <c r="U131" s="176">
        <v>44468</v>
      </c>
      <c r="V131" s="183" t="s">
        <v>6671</v>
      </c>
      <c r="W131" s="173">
        <v>30700000</v>
      </c>
      <c r="X131" s="173" t="s">
        <v>6557</v>
      </c>
      <c r="Y131" s="173" t="s">
        <v>21</v>
      </c>
      <c r="Z131" s="173">
        <v>2</v>
      </c>
      <c r="AA131" s="173" t="s">
        <v>6670</v>
      </c>
      <c r="AB131" s="173" t="s">
        <v>6558</v>
      </c>
      <c r="AC131" s="174">
        <v>44468</v>
      </c>
      <c r="AD131" s="183" t="s">
        <v>6672</v>
      </c>
      <c r="AE131" s="181">
        <v>27100000</v>
      </c>
      <c r="AF131" s="181" t="s">
        <v>6557</v>
      </c>
      <c r="AG131" s="181" t="s">
        <v>21</v>
      </c>
      <c r="AH131" s="181">
        <v>2</v>
      </c>
      <c r="AI131" s="181" t="s">
        <v>6670</v>
      </c>
      <c r="AJ131" s="181" t="s">
        <v>6558</v>
      </c>
      <c r="AK131" s="182">
        <v>44468</v>
      </c>
      <c r="AL131" s="183" t="s">
        <v>6676</v>
      </c>
      <c r="AM131" s="173">
        <v>4000000</v>
      </c>
      <c r="AN131" s="173" t="s">
        <v>6674</v>
      </c>
      <c r="AO131" s="173" t="s">
        <v>21</v>
      </c>
      <c r="AP131" s="173">
        <v>2</v>
      </c>
      <c r="AQ131" s="173">
        <v>0</v>
      </c>
      <c r="AR131" s="173" t="s">
        <v>6675</v>
      </c>
      <c r="AS131" s="174">
        <v>44468</v>
      </c>
      <c r="AT131" s="184" t="s">
        <v>6696</v>
      </c>
      <c r="AU131" s="181">
        <v>743</v>
      </c>
      <c r="AV131" s="181" t="s">
        <v>6695</v>
      </c>
      <c r="AW131" s="181" t="s">
        <v>21</v>
      </c>
      <c r="AX131" s="181">
        <v>2</v>
      </c>
      <c r="AY131" s="181">
        <v>0</v>
      </c>
      <c r="AZ131" s="181">
        <v>0</v>
      </c>
      <c r="BA131" s="182">
        <v>44468</v>
      </c>
      <c r="BB131" s="183" t="s">
        <v>6700</v>
      </c>
      <c r="BC131" s="173">
        <v>19116</v>
      </c>
      <c r="BD131" s="173" t="s">
        <v>6697</v>
      </c>
      <c r="BE131" s="173" t="s">
        <v>21</v>
      </c>
      <c r="BF131" s="173">
        <v>2</v>
      </c>
      <c r="BG131" s="173" t="s">
        <v>6699</v>
      </c>
      <c r="BH131" s="173" t="s">
        <v>6698</v>
      </c>
      <c r="BI131" s="174">
        <v>44468</v>
      </c>
      <c r="BJ131" s="184" t="s">
        <v>6701</v>
      </c>
      <c r="BK131" s="184">
        <v>333</v>
      </c>
      <c r="BL131" s="184" t="s">
        <v>6695</v>
      </c>
      <c r="BM131" s="184" t="s">
        <v>21</v>
      </c>
      <c r="BN131" s="184">
        <v>2</v>
      </c>
      <c r="BO131" s="184">
        <v>0</v>
      </c>
      <c r="BP131" s="181">
        <v>0</v>
      </c>
      <c r="BQ131" s="185">
        <v>44468</v>
      </c>
      <c r="BR131" s="183" t="s">
        <v>946</v>
      </c>
      <c r="BS131" s="177" t="s">
        <v>14</v>
      </c>
      <c r="BT131" s="177" t="s">
        <v>14</v>
      </c>
      <c r="BU131" s="177" t="s">
        <v>14</v>
      </c>
      <c r="BV131" s="177" t="s">
        <v>14</v>
      </c>
      <c r="BW131" s="177" t="s">
        <v>14</v>
      </c>
      <c r="BX131" s="177" t="s">
        <v>14</v>
      </c>
      <c r="BY131" s="174">
        <v>43532</v>
      </c>
      <c r="BZ131" s="184" t="s">
        <v>947</v>
      </c>
      <c r="CA131" s="184" t="s">
        <v>14</v>
      </c>
      <c r="CB131" s="184" t="s">
        <v>14</v>
      </c>
      <c r="CC131" s="184" t="s">
        <v>14</v>
      </c>
      <c r="CD131" s="184" t="s">
        <v>14</v>
      </c>
      <c r="CE131" s="184" t="s">
        <v>14</v>
      </c>
      <c r="CF131" s="184" t="s">
        <v>14</v>
      </c>
      <c r="CG131" s="185">
        <v>43532</v>
      </c>
      <c r="CH131" s="183" t="s">
        <v>7932</v>
      </c>
      <c r="CI131" s="184" t="e">
        <v>#N/A</v>
      </c>
      <c r="CJ131" s="184" t="e">
        <v>#N/A</v>
      </c>
      <c r="CK131" s="184" t="e">
        <v>#N/A</v>
      </c>
      <c r="CL131" s="184" t="e">
        <v>#N/A</v>
      </c>
      <c r="CM131" s="184" t="e">
        <v>#N/A</v>
      </c>
      <c r="CN131" s="184" t="e">
        <v>#N/A</v>
      </c>
      <c r="CO131" s="186" t="e">
        <v>#N/A</v>
      </c>
      <c r="CP131" s="184" t="s">
        <v>948</v>
      </c>
      <c r="CQ131" s="177" t="s">
        <v>14</v>
      </c>
      <c r="CR131" s="177" t="s">
        <v>14</v>
      </c>
      <c r="CS131" s="177" t="s">
        <v>14</v>
      </c>
      <c r="CT131" s="177" t="s">
        <v>14</v>
      </c>
      <c r="CU131" s="177" t="s">
        <v>14</v>
      </c>
      <c r="CV131" s="177" t="s">
        <v>14</v>
      </c>
      <c r="CW131" s="174">
        <v>43532</v>
      </c>
      <c r="CX131" s="184" t="s">
        <v>6673</v>
      </c>
      <c r="CY131" s="181">
        <v>20700000</v>
      </c>
      <c r="CZ131" s="181" t="s">
        <v>6557</v>
      </c>
      <c r="DA131" s="181" t="s">
        <v>21</v>
      </c>
      <c r="DB131" s="181">
        <v>2</v>
      </c>
      <c r="DC131" s="181">
        <v>0</v>
      </c>
      <c r="DD131" s="181" t="s">
        <v>6558</v>
      </c>
      <c r="DE131" s="187">
        <v>44467</v>
      </c>
      <c r="DF131" s="183" t="s">
        <v>6559</v>
      </c>
      <c r="DG131" s="173">
        <v>3600000</v>
      </c>
      <c r="DH131" s="177" t="s">
        <v>6557</v>
      </c>
      <c r="DI131" s="177" t="s">
        <v>21</v>
      </c>
      <c r="DJ131" s="177">
        <v>2</v>
      </c>
      <c r="DK131" s="177">
        <v>0</v>
      </c>
      <c r="DL131" s="177" t="s">
        <v>6558</v>
      </c>
      <c r="DM131" s="174">
        <v>44467</v>
      </c>
      <c r="DN131" s="184" t="s">
        <v>6573</v>
      </c>
      <c r="DO131" s="181">
        <v>6400000</v>
      </c>
      <c r="DP131" s="184" t="s">
        <v>6557</v>
      </c>
      <c r="DQ131" s="184" t="s">
        <v>21</v>
      </c>
      <c r="DR131" s="184">
        <v>2</v>
      </c>
      <c r="DS131" s="184">
        <v>0</v>
      </c>
      <c r="DT131" s="184" t="s">
        <v>6558</v>
      </c>
      <c r="DU131" s="185">
        <v>44467</v>
      </c>
      <c r="DV131" s="183" t="s">
        <v>6574</v>
      </c>
      <c r="DW131" s="173">
        <v>8400000</v>
      </c>
      <c r="DX131" s="177" t="s">
        <v>6557</v>
      </c>
      <c r="DY131" s="177" t="s">
        <v>21</v>
      </c>
      <c r="DZ131" s="177">
        <v>2</v>
      </c>
      <c r="EA131" s="177">
        <v>0</v>
      </c>
      <c r="EB131" s="177" t="s">
        <v>6558</v>
      </c>
      <c r="EC131" s="174">
        <v>44467</v>
      </c>
      <c r="ED131" s="184" t="s">
        <v>6575</v>
      </c>
      <c r="EE131" s="181">
        <v>8900000</v>
      </c>
      <c r="EF131" s="184" t="s">
        <v>6557</v>
      </c>
      <c r="EG131" s="184" t="s">
        <v>21</v>
      </c>
      <c r="EH131" s="184">
        <v>2</v>
      </c>
      <c r="EI131" s="184">
        <v>0</v>
      </c>
      <c r="EJ131" s="184" t="s">
        <v>6558</v>
      </c>
      <c r="EK131" s="185">
        <v>44467</v>
      </c>
      <c r="EL131" s="183" t="s">
        <v>6576</v>
      </c>
      <c r="EM131" s="173">
        <v>3400000</v>
      </c>
      <c r="EN131" s="177" t="s">
        <v>6557</v>
      </c>
      <c r="EO131" s="177" t="s">
        <v>21</v>
      </c>
      <c r="EP131" s="177">
        <v>2</v>
      </c>
      <c r="EQ131" s="177">
        <v>0</v>
      </c>
      <c r="ER131" s="177" t="s">
        <v>6558</v>
      </c>
      <c r="ES131" s="174">
        <v>44467</v>
      </c>
      <c r="ET131" s="184" t="s">
        <v>6702</v>
      </c>
      <c r="EU131" s="184">
        <v>333</v>
      </c>
      <c r="EV131" s="184" t="s">
        <v>6695</v>
      </c>
      <c r="EW131" s="184" t="s">
        <v>21</v>
      </c>
      <c r="EX131" s="184">
        <v>2</v>
      </c>
      <c r="EY131" s="184">
        <v>0</v>
      </c>
      <c r="EZ131" s="184">
        <v>0</v>
      </c>
      <c r="FA131" s="185">
        <v>44468</v>
      </c>
      <c r="FB131" s="183" t="s">
        <v>927</v>
      </c>
      <c r="FC131" s="177">
        <v>2</v>
      </c>
      <c r="FD131" s="177">
        <v>0</v>
      </c>
      <c r="FE131" s="177" t="s">
        <v>21</v>
      </c>
      <c r="FF131" s="177">
        <v>2</v>
      </c>
      <c r="FG131" s="177" t="s">
        <v>926</v>
      </c>
      <c r="FH131" s="177">
        <v>0</v>
      </c>
      <c r="FI131" s="174">
        <v>43523</v>
      </c>
      <c r="FJ131" s="183" t="s">
        <v>928</v>
      </c>
      <c r="FK131" s="184" t="s">
        <v>14</v>
      </c>
      <c r="FL131" s="184">
        <v>0</v>
      </c>
      <c r="FM131" s="184" t="s">
        <v>14</v>
      </c>
      <c r="FN131" s="184" t="s">
        <v>14</v>
      </c>
      <c r="FO131" s="184">
        <v>0</v>
      </c>
      <c r="FP131" s="181">
        <v>0</v>
      </c>
      <c r="FQ131" s="182">
        <v>43523</v>
      </c>
      <c r="FR131" s="183" t="s">
        <v>929</v>
      </c>
      <c r="FS131" s="177" t="s">
        <v>14</v>
      </c>
      <c r="FT131" s="177">
        <v>0</v>
      </c>
      <c r="FU131" s="177" t="s">
        <v>14</v>
      </c>
      <c r="FV131" s="177" t="s">
        <v>14</v>
      </c>
      <c r="FW131" s="177">
        <v>0</v>
      </c>
      <c r="FX131" s="177">
        <v>0</v>
      </c>
      <c r="FY131" s="174">
        <v>43523</v>
      </c>
      <c r="FZ131" s="184" t="s">
        <v>4873</v>
      </c>
      <c r="GA131" s="184">
        <v>2</v>
      </c>
      <c r="GB131" s="184" t="s">
        <v>3571</v>
      </c>
      <c r="GC131" s="184" t="s">
        <v>21</v>
      </c>
      <c r="GD131" s="184">
        <v>2</v>
      </c>
      <c r="GE131" s="184" t="s">
        <v>14</v>
      </c>
      <c r="GF131" s="184" t="s">
        <v>14</v>
      </c>
      <c r="GG131" s="185">
        <v>44363</v>
      </c>
      <c r="GH131" s="183" t="s">
        <v>4879</v>
      </c>
      <c r="GI131" s="177">
        <v>3</v>
      </c>
      <c r="GJ131" s="177" t="s">
        <v>3571</v>
      </c>
      <c r="GK131" s="177" t="s">
        <v>21</v>
      </c>
      <c r="GL131" s="177">
        <v>2</v>
      </c>
      <c r="GM131" s="177" t="s">
        <v>14</v>
      </c>
      <c r="GN131" s="177" t="s">
        <v>14</v>
      </c>
      <c r="GO131" s="174">
        <v>44363</v>
      </c>
      <c r="GP131" s="184" t="s">
        <v>4874</v>
      </c>
      <c r="GQ131" s="184">
        <v>3</v>
      </c>
      <c r="GR131" s="184" t="s">
        <v>3571</v>
      </c>
      <c r="GS131" s="184" t="s">
        <v>21</v>
      </c>
      <c r="GT131" s="184">
        <v>2</v>
      </c>
      <c r="GU131" s="184" t="s">
        <v>14</v>
      </c>
      <c r="GV131" s="184" t="s">
        <v>14</v>
      </c>
      <c r="GW131" s="185">
        <v>44363</v>
      </c>
      <c r="GX131" s="183" t="s">
        <v>4880</v>
      </c>
      <c r="GY131" s="177">
        <v>2</v>
      </c>
      <c r="GZ131" s="177" t="s">
        <v>3571</v>
      </c>
      <c r="HA131" s="177" t="s">
        <v>21</v>
      </c>
      <c r="HB131" s="177">
        <v>2</v>
      </c>
      <c r="HC131" s="177" t="s">
        <v>14</v>
      </c>
      <c r="HD131" s="177" t="s">
        <v>14</v>
      </c>
      <c r="HE131" s="174">
        <v>44363</v>
      </c>
      <c r="HF131" s="184" t="s">
        <v>4872</v>
      </c>
      <c r="HG131" s="184">
        <v>2</v>
      </c>
      <c r="HH131" s="184" t="s">
        <v>3571</v>
      </c>
      <c r="HI131" s="184" t="s">
        <v>21</v>
      </c>
      <c r="HJ131" s="184">
        <v>2</v>
      </c>
      <c r="HK131" s="184" t="s">
        <v>14</v>
      </c>
      <c r="HL131" s="184" t="s">
        <v>14</v>
      </c>
      <c r="HM131" s="185">
        <v>44363</v>
      </c>
      <c r="HN131" s="183" t="s">
        <v>4878</v>
      </c>
      <c r="HO131" s="177">
        <v>2</v>
      </c>
      <c r="HP131" s="177" t="s">
        <v>3571</v>
      </c>
      <c r="HQ131" s="177" t="s">
        <v>21</v>
      </c>
      <c r="HR131" s="177">
        <v>2</v>
      </c>
      <c r="HS131" s="177" t="s">
        <v>14</v>
      </c>
      <c r="HT131" s="177" t="s">
        <v>14</v>
      </c>
      <c r="HU131" s="174">
        <v>44363</v>
      </c>
      <c r="HV131" s="184" t="s">
        <v>4875</v>
      </c>
      <c r="HW131" s="184">
        <v>2</v>
      </c>
      <c r="HX131" s="184" t="s">
        <v>3571</v>
      </c>
      <c r="HY131" s="184" t="s">
        <v>21</v>
      </c>
      <c r="HZ131" s="184">
        <v>2</v>
      </c>
      <c r="IA131" s="184" t="s">
        <v>14</v>
      </c>
      <c r="IB131" s="184" t="s">
        <v>14</v>
      </c>
      <c r="IC131" s="185">
        <v>44363</v>
      </c>
      <c r="ID131" s="183" t="s">
        <v>4877</v>
      </c>
      <c r="IE131" s="177">
        <v>1</v>
      </c>
      <c r="IF131" s="177" t="s">
        <v>3571</v>
      </c>
      <c r="IG131" s="177" t="s">
        <v>21</v>
      </c>
      <c r="IH131" s="177">
        <v>2</v>
      </c>
      <c r="II131" s="177" t="s">
        <v>14</v>
      </c>
      <c r="IJ131" s="177" t="s">
        <v>14</v>
      </c>
      <c r="IK131" s="174">
        <v>44363</v>
      </c>
      <c r="IL131" s="184" t="s">
        <v>4876</v>
      </c>
      <c r="IM131" s="184">
        <v>3</v>
      </c>
      <c r="IN131" s="184" t="s">
        <v>3571</v>
      </c>
      <c r="IO131" s="184" t="s">
        <v>21</v>
      </c>
      <c r="IP131" s="184">
        <v>2</v>
      </c>
      <c r="IQ131" s="184" t="s">
        <v>14</v>
      </c>
      <c r="IR131" s="184" t="s">
        <v>14</v>
      </c>
      <c r="IS131" s="185">
        <v>44363</v>
      </c>
    </row>
    <row r="132" spans="1:253" s="179" customFormat="1" ht="12.75" customHeight="1" x14ac:dyDescent="0.25">
      <c r="A132" s="179" t="s">
        <v>422</v>
      </c>
      <c r="B132" s="179" t="s">
        <v>7499</v>
      </c>
      <c r="C132" s="179" t="s">
        <v>423</v>
      </c>
      <c r="D132" s="179" t="s">
        <v>424</v>
      </c>
      <c r="E132" s="179" t="s">
        <v>7205</v>
      </c>
      <c r="F132" s="179" t="s">
        <v>5833</v>
      </c>
      <c r="G132" s="172">
        <v>18400000</v>
      </c>
      <c r="H132" s="173" t="s">
        <v>5830</v>
      </c>
      <c r="I132" s="173" t="s">
        <v>21</v>
      </c>
      <c r="J132" s="173">
        <v>2</v>
      </c>
      <c r="K132" s="173" t="s">
        <v>5832</v>
      </c>
      <c r="L132" s="173" t="s">
        <v>5831</v>
      </c>
      <c r="M132" s="174">
        <v>44451</v>
      </c>
      <c r="N132" s="188" t="s">
        <v>5835</v>
      </c>
      <c r="O132" s="175">
        <v>752618</v>
      </c>
      <c r="P132" s="175" t="s">
        <v>5182</v>
      </c>
      <c r="Q132" s="175" t="s">
        <v>21</v>
      </c>
      <c r="R132" s="175">
        <v>2</v>
      </c>
      <c r="S132" s="175" t="s">
        <v>5834</v>
      </c>
      <c r="T132" s="175" t="s">
        <v>5183</v>
      </c>
      <c r="U132" s="176">
        <v>44451</v>
      </c>
      <c r="V132" s="188" t="s">
        <v>5836</v>
      </c>
      <c r="W132" s="173">
        <v>11863000</v>
      </c>
      <c r="X132" s="173" t="s">
        <v>5830</v>
      </c>
      <c r="Y132" s="173" t="s">
        <v>41</v>
      </c>
      <c r="Z132" s="173">
        <v>1</v>
      </c>
      <c r="AA132" s="173" t="s">
        <v>5186</v>
      </c>
      <c r="AB132" s="173" t="s">
        <v>5831</v>
      </c>
      <c r="AC132" s="174">
        <v>44451</v>
      </c>
      <c r="AD132" s="188" t="s">
        <v>5837</v>
      </c>
      <c r="AE132" s="181">
        <v>5613000</v>
      </c>
      <c r="AF132" s="181" t="s">
        <v>5830</v>
      </c>
      <c r="AG132" s="181" t="s">
        <v>41</v>
      </c>
      <c r="AH132" s="181">
        <v>1</v>
      </c>
      <c r="AI132" s="181" t="s">
        <v>5188</v>
      </c>
      <c r="AJ132" s="181" t="s">
        <v>5831</v>
      </c>
      <c r="AK132" s="182">
        <v>44451</v>
      </c>
      <c r="AL132" s="188" t="s">
        <v>1353</v>
      </c>
      <c r="AM132" s="173">
        <v>0</v>
      </c>
      <c r="AN132" s="173" t="s">
        <v>14</v>
      </c>
      <c r="AO132" s="173" t="s">
        <v>21</v>
      </c>
      <c r="AP132" s="173">
        <v>2</v>
      </c>
      <c r="AQ132" s="173" t="s">
        <v>1352</v>
      </c>
      <c r="AR132" s="173" t="s">
        <v>14</v>
      </c>
      <c r="AS132" s="174">
        <v>43707</v>
      </c>
      <c r="AT132" s="189" t="s">
        <v>1407</v>
      </c>
      <c r="AU132" s="181">
        <v>0</v>
      </c>
      <c r="AV132" s="181" t="s">
        <v>14</v>
      </c>
      <c r="AW132" s="181" t="s">
        <v>41</v>
      </c>
      <c r="AX132" s="181">
        <v>1</v>
      </c>
      <c r="AY132" s="181" t="s">
        <v>14</v>
      </c>
      <c r="AZ132" s="181" t="s">
        <v>14</v>
      </c>
      <c r="BA132" s="182">
        <v>43784</v>
      </c>
      <c r="BB132" s="188" t="s">
        <v>1406</v>
      </c>
      <c r="BC132" s="173">
        <v>0</v>
      </c>
      <c r="BD132" s="173" t="s">
        <v>14</v>
      </c>
      <c r="BE132" s="173" t="s">
        <v>41</v>
      </c>
      <c r="BF132" s="173">
        <v>1</v>
      </c>
      <c r="BG132" s="173" t="s">
        <v>14</v>
      </c>
      <c r="BH132" s="173" t="s">
        <v>14</v>
      </c>
      <c r="BI132" s="174">
        <v>43784</v>
      </c>
      <c r="BJ132" s="189" t="s">
        <v>5839</v>
      </c>
      <c r="BK132" s="189">
        <v>0</v>
      </c>
      <c r="BL132" s="189" t="s">
        <v>5736</v>
      </c>
      <c r="BM132" s="189" t="s">
        <v>21</v>
      </c>
      <c r="BN132" s="189">
        <v>2</v>
      </c>
      <c r="BO132" s="189" t="s">
        <v>5838</v>
      </c>
      <c r="BP132" s="181" t="s">
        <v>2112</v>
      </c>
      <c r="BQ132" s="190">
        <v>44451</v>
      </c>
      <c r="BR132" s="188" t="s">
        <v>426</v>
      </c>
      <c r="BS132" s="191">
        <v>0</v>
      </c>
      <c r="BT132" s="191">
        <v>0</v>
      </c>
      <c r="BU132" s="191" t="s">
        <v>21</v>
      </c>
      <c r="BV132" s="191">
        <v>2</v>
      </c>
      <c r="BW132" s="191" t="s">
        <v>425</v>
      </c>
      <c r="BX132" s="191">
        <v>0</v>
      </c>
      <c r="BY132" s="174">
        <v>43509</v>
      </c>
      <c r="BZ132" s="189" t="s">
        <v>427</v>
      </c>
      <c r="CA132" s="189">
        <v>0</v>
      </c>
      <c r="CB132" s="189">
        <v>0</v>
      </c>
      <c r="CC132" s="189" t="s">
        <v>21</v>
      </c>
      <c r="CD132" s="189">
        <v>2</v>
      </c>
      <c r="CE132" s="189" t="s">
        <v>425</v>
      </c>
      <c r="CF132" s="189">
        <v>0</v>
      </c>
      <c r="CG132" s="190">
        <v>43509</v>
      </c>
      <c r="CH132" s="188" t="s">
        <v>7933</v>
      </c>
      <c r="CI132" s="189" t="e">
        <v>#N/A</v>
      </c>
      <c r="CJ132" s="189" t="e">
        <v>#N/A</v>
      </c>
      <c r="CK132" s="189" t="e">
        <v>#N/A</v>
      </c>
      <c r="CL132" s="189" t="e">
        <v>#N/A</v>
      </c>
      <c r="CM132" s="189" t="e">
        <v>#N/A</v>
      </c>
      <c r="CN132" s="189" t="e">
        <v>#N/A</v>
      </c>
      <c r="CO132" s="192" t="e">
        <v>#N/A</v>
      </c>
      <c r="CP132" s="189" t="s">
        <v>1405</v>
      </c>
      <c r="CQ132" s="191" t="s">
        <v>14</v>
      </c>
      <c r="CR132" s="191" t="s">
        <v>14</v>
      </c>
      <c r="CS132" s="191" t="s">
        <v>14</v>
      </c>
      <c r="CT132" s="191" t="s">
        <v>14</v>
      </c>
      <c r="CU132" s="191" t="s">
        <v>14</v>
      </c>
      <c r="CV132" s="191" t="s">
        <v>14</v>
      </c>
      <c r="CW132" s="174">
        <v>43784</v>
      </c>
      <c r="CX132" s="189" t="s">
        <v>5841</v>
      </c>
      <c r="CY132" s="181">
        <v>1175000</v>
      </c>
      <c r="CZ132" s="181" t="s">
        <v>5830</v>
      </c>
      <c r="DA132" s="181" t="s">
        <v>41</v>
      </c>
      <c r="DB132" s="181">
        <v>1</v>
      </c>
      <c r="DC132" s="181" t="s">
        <v>5846</v>
      </c>
      <c r="DD132" s="181" t="s">
        <v>5831</v>
      </c>
      <c r="DE132" s="187">
        <v>44451</v>
      </c>
      <c r="DF132" s="188" t="s">
        <v>5843</v>
      </c>
      <c r="DG132" s="173">
        <v>6250000</v>
      </c>
      <c r="DH132" s="191" t="s">
        <v>5830</v>
      </c>
      <c r="DI132" s="191" t="s">
        <v>41</v>
      </c>
      <c r="DJ132" s="191">
        <v>1</v>
      </c>
      <c r="DK132" s="191" t="s">
        <v>5842</v>
      </c>
      <c r="DL132" s="191" t="s">
        <v>5831</v>
      </c>
      <c r="DM132" s="174">
        <v>44451</v>
      </c>
      <c r="DN132" s="189" t="s">
        <v>5845</v>
      </c>
      <c r="DO132" s="181">
        <v>4438000</v>
      </c>
      <c r="DP132" s="189" t="s">
        <v>5830</v>
      </c>
      <c r="DQ132" s="189" t="s">
        <v>41</v>
      </c>
      <c r="DR132" s="189">
        <v>1</v>
      </c>
      <c r="DS132" s="189" t="s">
        <v>5844</v>
      </c>
      <c r="DT132" s="189" t="s">
        <v>5831</v>
      </c>
      <c r="DU132" s="190">
        <v>44451</v>
      </c>
      <c r="DV132" s="188" t="s">
        <v>5847</v>
      </c>
      <c r="DW132" s="173">
        <v>1175000</v>
      </c>
      <c r="DX132" s="191" t="s">
        <v>5830</v>
      </c>
      <c r="DY132" s="191" t="s">
        <v>41</v>
      </c>
      <c r="DZ132" s="191">
        <v>1</v>
      </c>
      <c r="EA132" s="191" t="s">
        <v>5846</v>
      </c>
      <c r="EB132" s="191" t="s">
        <v>5831</v>
      </c>
      <c r="EC132" s="174">
        <v>44451</v>
      </c>
      <c r="ED132" s="189" t="s">
        <v>5849</v>
      </c>
      <c r="EE132" s="181">
        <v>0</v>
      </c>
      <c r="EF132" s="189" t="s">
        <v>5830</v>
      </c>
      <c r="EG132" s="189" t="s">
        <v>41</v>
      </c>
      <c r="EH132" s="189">
        <v>1</v>
      </c>
      <c r="EI132" s="189" t="s">
        <v>5848</v>
      </c>
      <c r="EJ132" s="189" t="s">
        <v>5831</v>
      </c>
      <c r="EK132" s="190">
        <v>44451</v>
      </c>
      <c r="EL132" s="188" t="s">
        <v>5851</v>
      </c>
      <c r="EM132" s="173">
        <v>0</v>
      </c>
      <c r="EN132" s="191" t="s">
        <v>5830</v>
      </c>
      <c r="EO132" s="191" t="s">
        <v>41</v>
      </c>
      <c r="EP132" s="191">
        <v>1</v>
      </c>
      <c r="EQ132" s="191" t="s">
        <v>5850</v>
      </c>
      <c r="ER132" s="191" t="s">
        <v>5831</v>
      </c>
      <c r="ES132" s="174">
        <v>44451</v>
      </c>
      <c r="ET132" s="189" t="s">
        <v>5840</v>
      </c>
      <c r="EU132" s="189">
        <v>12</v>
      </c>
      <c r="EV132" s="189" t="s">
        <v>5736</v>
      </c>
      <c r="EW132" s="189" t="s">
        <v>21</v>
      </c>
      <c r="EX132" s="189">
        <v>2</v>
      </c>
      <c r="EY132" s="189" t="s">
        <v>5808</v>
      </c>
      <c r="EZ132" s="189" t="s">
        <v>2112</v>
      </c>
      <c r="FA132" s="190">
        <v>44451</v>
      </c>
      <c r="FB132" s="188" t="s">
        <v>5855</v>
      </c>
      <c r="FC132" s="191">
        <v>3</v>
      </c>
      <c r="FD132" s="191" t="s">
        <v>5852</v>
      </c>
      <c r="FE132" s="191" t="s">
        <v>41</v>
      </c>
      <c r="FF132" s="191">
        <v>1</v>
      </c>
      <c r="FG132" s="191" t="s">
        <v>5854</v>
      </c>
      <c r="FH132" s="191" t="s">
        <v>5853</v>
      </c>
      <c r="FI132" s="174">
        <v>44451</v>
      </c>
      <c r="FJ132" s="188" t="s">
        <v>1023</v>
      </c>
      <c r="FK132" s="189" t="s">
        <v>14</v>
      </c>
      <c r="FL132" s="189" t="s">
        <v>1008</v>
      </c>
      <c r="FM132" s="189" t="s">
        <v>14</v>
      </c>
      <c r="FN132" s="189" t="s">
        <v>14</v>
      </c>
      <c r="FO132" s="189" t="s">
        <v>1012</v>
      </c>
      <c r="FP132" s="181" t="s">
        <v>1022</v>
      </c>
      <c r="FQ132" s="182">
        <v>43578</v>
      </c>
      <c r="FR132" s="188" t="s">
        <v>1024</v>
      </c>
      <c r="FS132" s="191" t="s">
        <v>14</v>
      </c>
      <c r="FT132" s="191" t="s">
        <v>1008</v>
      </c>
      <c r="FU132" s="191" t="s">
        <v>14</v>
      </c>
      <c r="FV132" s="191" t="s">
        <v>14</v>
      </c>
      <c r="FW132" s="191" t="s">
        <v>1012</v>
      </c>
      <c r="FX132" s="191" t="s">
        <v>1022</v>
      </c>
      <c r="FY132" s="174">
        <v>43578</v>
      </c>
      <c r="FZ132" s="189" t="s">
        <v>4192</v>
      </c>
      <c r="GA132" s="189">
        <v>0</v>
      </c>
      <c r="GB132" s="189" t="s">
        <v>3571</v>
      </c>
      <c r="GC132" s="189" t="s">
        <v>21</v>
      </c>
      <c r="GD132" s="189">
        <v>2</v>
      </c>
      <c r="GE132" s="189" t="s">
        <v>14</v>
      </c>
      <c r="GF132" s="189" t="s">
        <v>14</v>
      </c>
      <c r="GG132" s="190">
        <v>44355</v>
      </c>
      <c r="GH132" s="188" t="s">
        <v>4198</v>
      </c>
      <c r="GI132" s="191">
        <v>1</v>
      </c>
      <c r="GJ132" s="191" t="s">
        <v>3571</v>
      </c>
      <c r="GK132" s="191" t="s">
        <v>21</v>
      </c>
      <c r="GL132" s="191">
        <v>2</v>
      </c>
      <c r="GM132" s="191" t="s">
        <v>14</v>
      </c>
      <c r="GN132" s="191" t="s">
        <v>14</v>
      </c>
      <c r="GO132" s="174">
        <v>44355</v>
      </c>
      <c r="GP132" s="189" t="s">
        <v>4193</v>
      </c>
      <c r="GQ132" s="189">
        <v>0</v>
      </c>
      <c r="GR132" s="189" t="s">
        <v>3571</v>
      </c>
      <c r="GS132" s="189" t="s">
        <v>21</v>
      </c>
      <c r="GT132" s="189">
        <v>2</v>
      </c>
      <c r="GU132" s="189" t="s">
        <v>14</v>
      </c>
      <c r="GV132" s="189" t="s">
        <v>14</v>
      </c>
      <c r="GW132" s="190">
        <v>44355</v>
      </c>
      <c r="GX132" s="188" t="s">
        <v>4199</v>
      </c>
      <c r="GY132" s="191">
        <v>0</v>
      </c>
      <c r="GZ132" s="191" t="s">
        <v>3571</v>
      </c>
      <c r="HA132" s="191" t="s">
        <v>21</v>
      </c>
      <c r="HB132" s="191">
        <v>2</v>
      </c>
      <c r="HC132" s="191" t="s">
        <v>14</v>
      </c>
      <c r="HD132" s="191" t="s">
        <v>14</v>
      </c>
      <c r="HE132" s="174">
        <v>44355</v>
      </c>
      <c r="HF132" s="189" t="s">
        <v>4191</v>
      </c>
      <c r="HG132" s="189">
        <v>0</v>
      </c>
      <c r="HH132" s="189" t="s">
        <v>3571</v>
      </c>
      <c r="HI132" s="189" t="s">
        <v>21</v>
      </c>
      <c r="HJ132" s="189">
        <v>2</v>
      </c>
      <c r="HK132" s="189" t="s">
        <v>14</v>
      </c>
      <c r="HL132" s="189" t="s">
        <v>14</v>
      </c>
      <c r="HM132" s="190">
        <v>44355</v>
      </c>
      <c r="HN132" s="188" t="s">
        <v>4197</v>
      </c>
      <c r="HO132" s="191">
        <v>2</v>
      </c>
      <c r="HP132" s="191" t="s">
        <v>3571</v>
      </c>
      <c r="HQ132" s="191" t="s">
        <v>21</v>
      </c>
      <c r="HR132" s="191">
        <v>2</v>
      </c>
      <c r="HS132" s="191" t="s">
        <v>14</v>
      </c>
      <c r="HT132" s="191" t="s">
        <v>14</v>
      </c>
      <c r="HU132" s="174">
        <v>44355</v>
      </c>
      <c r="HV132" s="189" t="s">
        <v>4194</v>
      </c>
      <c r="HW132" s="189">
        <v>0</v>
      </c>
      <c r="HX132" s="189" t="s">
        <v>3571</v>
      </c>
      <c r="HY132" s="189" t="s">
        <v>21</v>
      </c>
      <c r="HZ132" s="189">
        <v>2</v>
      </c>
      <c r="IA132" s="189" t="s">
        <v>14</v>
      </c>
      <c r="IB132" s="189" t="s">
        <v>14</v>
      </c>
      <c r="IC132" s="190">
        <v>44355</v>
      </c>
      <c r="ID132" s="188" t="s">
        <v>4196</v>
      </c>
      <c r="IE132" s="191">
        <v>0</v>
      </c>
      <c r="IF132" s="191" t="s">
        <v>3571</v>
      </c>
      <c r="IG132" s="191" t="s">
        <v>21</v>
      </c>
      <c r="IH132" s="191">
        <v>2</v>
      </c>
      <c r="II132" s="191" t="s">
        <v>14</v>
      </c>
      <c r="IJ132" s="191" t="s">
        <v>14</v>
      </c>
      <c r="IK132" s="174">
        <v>44355</v>
      </c>
      <c r="IL132" s="189" t="s">
        <v>4195</v>
      </c>
      <c r="IM132" s="189">
        <v>3</v>
      </c>
      <c r="IN132" s="189" t="s">
        <v>3571</v>
      </c>
      <c r="IO132" s="189" t="s">
        <v>21</v>
      </c>
      <c r="IP132" s="189">
        <v>2</v>
      </c>
      <c r="IQ132" s="189" t="s">
        <v>14</v>
      </c>
      <c r="IR132" s="189" t="s">
        <v>14</v>
      </c>
      <c r="IS132" s="190">
        <v>44355</v>
      </c>
    </row>
    <row r="133" spans="1:253" s="179" customFormat="1" ht="12.75" customHeight="1" x14ac:dyDescent="0.25">
      <c r="A133" s="179" t="s">
        <v>184</v>
      </c>
      <c r="B133" s="179" t="s">
        <v>7458</v>
      </c>
      <c r="C133" s="179" t="s">
        <v>185</v>
      </c>
      <c r="D133" s="179" t="s">
        <v>186</v>
      </c>
      <c r="E133" s="179" t="s">
        <v>7206</v>
      </c>
      <c r="F133" s="179" t="s">
        <v>5150</v>
      </c>
      <c r="G133" s="172">
        <v>15557000</v>
      </c>
      <c r="H133" s="173" t="s">
        <v>5147</v>
      </c>
      <c r="I133" s="173" t="s">
        <v>21</v>
      </c>
      <c r="J133" s="173">
        <v>2</v>
      </c>
      <c r="K133" s="173" t="s">
        <v>5149</v>
      </c>
      <c r="L133" s="173" t="s">
        <v>5148</v>
      </c>
      <c r="M133" s="174">
        <v>44384</v>
      </c>
      <c r="N133" s="183" t="s">
        <v>5154</v>
      </c>
      <c r="O133" s="175">
        <v>390757</v>
      </c>
      <c r="P133" s="175" t="s">
        <v>5151</v>
      </c>
      <c r="Q133" s="175" t="s">
        <v>21</v>
      </c>
      <c r="R133" s="175">
        <v>2</v>
      </c>
      <c r="S133" s="175" t="s">
        <v>5153</v>
      </c>
      <c r="T133" s="175" t="s">
        <v>5152</v>
      </c>
      <c r="U133" s="176">
        <v>44384</v>
      </c>
      <c r="V133" s="183" t="s">
        <v>5156</v>
      </c>
      <c r="W133" s="173">
        <v>15557000</v>
      </c>
      <c r="X133" s="173" t="s">
        <v>5147</v>
      </c>
      <c r="Y133" s="173" t="s">
        <v>21</v>
      </c>
      <c r="Z133" s="173">
        <v>2</v>
      </c>
      <c r="AA133" s="173" t="s">
        <v>5155</v>
      </c>
      <c r="AB133" s="173" t="s">
        <v>5148</v>
      </c>
      <c r="AC133" s="174">
        <v>44384</v>
      </c>
      <c r="AD133" s="183" t="s">
        <v>5158</v>
      </c>
      <c r="AE133" s="181">
        <v>9706000</v>
      </c>
      <c r="AF133" s="181" t="s">
        <v>5147</v>
      </c>
      <c r="AG133" s="181" t="s">
        <v>21</v>
      </c>
      <c r="AH133" s="181">
        <v>2</v>
      </c>
      <c r="AI133" s="181" t="s">
        <v>5157</v>
      </c>
      <c r="AJ133" s="181" t="s">
        <v>5148</v>
      </c>
      <c r="AK133" s="182">
        <v>44384</v>
      </c>
      <c r="AL133" s="183" t="s">
        <v>5162</v>
      </c>
      <c r="AM133" s="173">
        <v>302000</v>
      </c>
      <c r="AN133" s="173" t="s">
        <v>5159</v>
      </c>
      <c r="AO133" s="173" t="s">
        <v>21</v>
      </c>
      <c r="AP133" s="173">
        <v>2</v>
      </c>
      <c r="AQ133" s="173" t="s">
        <v>5161</v>
      </c>
      <c r="AR133" s="173" t="s">
        <v>5160</v>
      </c>
      <c r="AS133" s="174">
        <v>44384</v>
      </c>
      <c r="AT133" s="184" t="s">
        <v>1374</v>
      </c>
      <c r="AU133" s="181">
        <v>0</v>
      </c>
      <c r="AV133" s="181" t="s">
        <v>14</v>
      </c>
      <c r="AW133" s="181" t="s">
        <v>14</v>
      </c>
      <c r="AX133" s="181" t="s">
        <v>14</v>
      </c>
      <c r="AY133" s="181" t="s">
        <v>1373</v>
      </c>
      <c r="AZ133" s="181" t="s">
        <v>14</v>
      </c>
      <c r="BA133" s="182">
        <v>43742</v>
      </c>
      <c r="BB133" s="183" t="s">
        <v>1372</v>
      </c>
      <c r="BC133" s="173">
        <v>0</v>
      </c>
      <c r="BD133" s="173" t="s">
        <v>14</v>
      </c>
      <c r="BE133" s="173" t="s">
        <v>14</v>
      </c>
      <c r="BF133" s="173" t="s">
        <v>14</v>
      </c>
      <c r="BG133" s="173" t="s">
        <v>1371</v>
      </c>
      <c r="BH133" s="173" t="s">
        <v>14</v>
      </c>
      <c r="BI133" s="174">
        <v>43742</v>
      </c>
      <c r="BJ133" s="184" t="s">
        <v>5857</v>
      </c>
      <c r="BK133" s="184">
        <v>2</v>
      </c>
      <c r="BL133" s="184" t="s">
        <v>5736</v>
      </c>
      <c r="BM133" s="184" t="s">
        <v>59</v>
      </c>
      <c r="BN133" s="184">
        <v>3</v>
      </c>
      <c r="BO133" s="184" t="s">
        <v>5856</v>
      </c>
      <c r="BP133" s="181" t="s">
        <v>2112</v>
      </c>
      <c r="BQ133" s="185">
        <v>44451</v>
      </c>
      <c r="BR133" s="183" t="s">
        <v>1418</v>
      </c>
      <c r="BS133" s="177" t="s">
        <v>14</v>
      </c>
      <c r="BT133" s="177" t="s">
        <v>14</v>
      </c>
      <c r="BU133" s="177" t="s">
        <v>14</v>
      </c>
      <c r="BV133" s="177" t="s">
        <v>14</v>
      </c>
      <c r="BW133" s="177" t="s">
        <v>14</v>
      </c>
      <c r="BX133" s="177" t="s">
        <v>14</v>
      </c>
      <c r="BY133" s="174">
        <v>43787</v>
      </c>
      <c r="BZ133" s="184" t="s">
        <v>1419</v>
      </c>
      <c r="CA133" s="184" t="s">
        <v>14</v>
      </c>
      <c r="CB133" s="184" t="s">
        <v>14</v>
      </c>
      <c r="CC133" s="184" t="s">
        <v>14</v>
      </c>
      <c r="CD133" s="184" t="s">
        <v>14</v>
      </c>
      <c r="CE133" s="184" t="s">
        <v>14</v>
      </c>
      <c r="CF133" s="184" t="s">
        <v>14</v>
      </c>
      <c r="CG133" s="185">
        <v>43787</v>
      </c>
      <c r="CH133" s="183" t="s">
        <v>7934</v>
      </c>
      <c r="CI133" s="184" t="e">
        <v>#N/A</v>
      </c>
      <c r="CJ133" s="184" t="e">
        <v>#N/A</v>
      </c>
      <c r="CK133" s="184" t="e">
        <v>#N/A</v>
      </c>
      <c r="CL133" s="184" t="e">
        <v>#N/A</v>
      </c>
      <c r="CM133" s="184" t="e">
        <v>#N/A</v>
      </c>
      <c r="CN133" s="184" t="e">
        <v>#N/A</v>
      </c>
      <c r="CO133" s="186" t="e">
        <v>#N/A</v>
      </c>
      <c r="CP133" s="184" t="s">
        <v>187</v>
      </c>
      <c r="CQ133" s="177" t="s">
        <v>14</v>
      </c>
      <c r="CR133" s="177">
        <v>0</v>
      </c>
      <c r="CS133" s="177" t="s">
        <v>14</v>
      </c>
      <c r="CT133" s="177" t="s">
        <v>14</v>
      </c>
      <c r="CU133" s="177">
        <v>0</v>
      </c>
      <c r="CV133" s="177">
        <v>0</v>
      </c>
      <c r="CW133" s="174">
        <v>43502</v>
      </c>
      <c r="CX133" s="184" t="s">
        <v>5164</v>
      </c>
      <c r="CY133" s="181">
        <v>6800000</v>
      </c>
      <c r="CZ133" s="181" t="s">
        <v>5159</v>
      </c>
      <c r="DA133" s="181" t="s">
        <v>21</v>
      </c>
      <c r="DB133" s="181">
        <v>2</v>
      </c>
      <c r="DC133" s="181" t="s">
        <v>5163</v>
      </c>
      <c r="DD133" s="181" t="s">
        <v>5160</v>
      </c>
      <c r="DE133" s="187">
        <v>44384</v>
      </c>
      <c r="DF133" s="183" t="s">
        <v>5168</v>
      </c>
      <c r="DG133" s="173">
        <v>5851000</v>
      </c>
      <c r="DH133" s="177" t="s">
        <v>5165</v>
      </c>
      <c r="DI133" s="177" t="s">
        <v>21</v>
      </c>
      <c r="DJ133" s="177">
        <v>2</v>
      </c>
      <c r="DK133" s="177" t="s">
        <v>5167</v>
      </c>
      <c r="DL133" s="177" t="s">
        <v>5166</v>
      </c>
      <c r="DM133" s="174">
        <v>44384</v>
      </c>
      <c r="DN133" s="184" t="s">
        <v>5170</v>
      </c>
      <c r="DO133" s="181">
        <v>2906000</v>
      </c>
      <c r="DP133" s="184" t="s">
        <v>5165</v>
      </c>
      <c r="DQ133" s="184" t="s">
        <v>21</v>
      </c>
      <c r="DR133" s="184">
        <v>2</v>
      </c>
      <c r="DS133" s="184" t="s">
        <v>5169</v>
      </c>
      <c r="DT133" s="184" t="s">
        <v>5166</v>
      </c>
      <c r="DU133" s="185">
        <v>44384</v>
      </c>
      <c r="DV133" s="183" t="s">
        <v>5171</v>
      </c>
      <c r="DW133" s="173">
        <v>6734000</v>
      </c>
      <c r="DX133" s="177" t="s">
        <v>5159</v>
      </c>
      <c r="DY133" s="177" t="s">
        <v>21</v>
      </c>
      <c r="DZ133" s="177">
        <v>2</v>
      </c>
      <c r="EA133" s="177" t="s">
        <v>5163</v>
      </c>
      <c r="EB133" s="177" t="s">
        <v>5160</v>
      </c>
      <c r="EC133" s="174">
        <v>44384</v>
      </c>
      <c r="ED133" s="184" t="s">
        <v>5173</v>
      </c>
      <c r="EE133" s="181">
        <v>66000</v>
      </c>
      <c r="EF133" s="184" t="s">
        <v>5159</v>
      </c>
      <c r="EG133" s="184" t="s">
        <v>21</v>
      </c>
      <c r="EH133" s="184">
        <v>2</v>
      </c>
      <c r="EI133" s="184" t="s">
        <v>5172</v>
      </c>
      <c r="EJ133" s="184" t="s">
        <v>5160</v>
      </c>
      <c r="EK133" s="185">
        <v>44384</v>
      </c>
      <c r="EL133" s="183" t="s">
        <v>5175</v>
      </c>
      <c r="EM133" s="173">
        <v>0</v>
      </c>
      <c r="EN133" s="177" t="s">
        <v>5165</v>
      </c>
      <c r="EO133" s="177" t="s">
        <v>21</v>
      </c>
      <c r="EP133" s="177">
        <v>2</v>
      </c>
      <c r="EQ133" s="177" t="s">
        <v>5174</v>
      </c>
      <c r="ER133" s="177" t="s">
        <v>5166</v>
      </c>
      <c r="ES133" s="174">
        <v>44384</v>
      </c>
      <c r="ET133" s="184" t="s">
        <v>5859</v>
      </c>
      <c r="EU133" s="184">
        <v>2</v>
      </c>
      <c r="EV133" s="184" t="s">
        <v>5858</v>
      </c>
      <c r="EW133" s="184" t="s">
        <v>59</v>
      </c>
      <c r="EX133" s="184">
        <v>3</v>
      </c>
      <c r="EY133" s="184" t="s">
        <v>5856</v>
      </c>
      <c r="EZ133" s="184" t="s">
        <v>2112</v>
      </c>
      <c r="FA133" s="185">
        <v>44451</v>
      </c>
      <c r="FB133" s="183" t="s">
        <v>5177</v>
      </c>
      <c r="FC133" s="177">
        <v>3</v>
      </c>
      <c r="FD133" s="177" t="s">
        <v>14</v>
      </c>
      <c r="FE133" s="177" t="s">
        <v>21</v>
      </c>
      <c r="FF133" s="177">
        <v>2</v>
      </c>
      <c r="FG133" s="177" t="s">
        <v>5176</v>
      </c>
      <c r="FH133" s="177" t="s">
        <v>14</v>
      </c>
      <c r="FI133" s="174">
        <v>44384</v>
      </c>
      <c r="FJ133" s="183" t="s">
        <v>188</v>
      </c>
      <c r="FK133" s="184" t="s">
        <v>14</v>
      </c>
      <c r="FL133" s="184">
        <v>0</v>
      </c>
      <c r="FM133" s="184" t="s">
        <v>14</v>
      </c>
      <c r="FN133" s="184" t="s">
        <v>14</v>
      </c>
      <c r="FO133" s="184">
        <v>0</v>
      </c>
      <c r="FP133" s="181">
        <v>0</v>
      </c>
      <c r="FQ133" s="182">
        <v>43502</v>
      </c>
      <c r="FR133" s="183" t="s">
        <v>189</v>
      </c>
      <c r="FS133" s="177" t="s">
        <v>14</v>
      </c>
      <c r="FT133" s="177">
        <v>0</v>
      </c>
      <c r="FU133" s="177" t="s">
        <v>14</v>
      </c>
      <c r="FV133" s="177" t="s">
        <v>14</v>
      </c>
      <c r="FW133" s="177">
        <v>0</v>
      </c>
      <c r="FX133" s="177">
        <v>0</v>
      </c>
      <c r="FY133" s="174">
        <v>43502</v>
      </c>
      <c r="FZ133" s="184" t="s">
        <v>3685</v>
      </c>
      <c r="GA133" s="184">
        <v>2</v>
      </c>
      <c r="GB133" s="184" t="s">
        <v>3571</v>
      </c>
      <c r="GC133" s="184" t="s">
        <v>21</v>
      </c>
      <c r="GD133" s="184">
        <v>2</v>
      </c>
      <c r="GE133" s="184" t="s">
        <v>14</v>
      </c>
      <c r="GF133" s="184" t="s">
        <v>14</v>
      </c>
      <c r="GG133" s="185">
        <v>44346</v>
      </c>
      <c r="GH133" s="183" t="s">
        <v>3691</v>
      </c>
      <c r="GI133" s="177">
        <v>1</v>
      </c>
      <c r="GJ133" s="177" t="s">
        <v>3571</v>
      </c>
      <c r="GK133" s="177" t="s">
        <v>21</v>
      </c>
      <c r="GL133" s="177">
        <v>2</v>
      </c>
      <c r="GM133" s="177" t="s">
        <v>14</v>
      </c>
      <c r="GN133" s="177" t="s">
        <v>14</v>
      </c>
      <c r="GO133" s="174">
        <v>44346</v>
      </c>
      <c r="GP133" s="184" t="s">
        <v>3686</v>
      </c>
      <c r="GQ133" s="184">
        <v>1</v>
      </c>
      <c r="GR133" s="184" t="s">
        <v>3571</v>
      </c>
      <c r="GS133" s="184" t="s">
        <v>21</v>
      </c>
      <c r="GT133" s="184">
        <v>2</v>
      </c>
      <c r="GU133" s="184" t="s">
        <v>14</v>
      </c>
      <c r="GV133" s="184" t="s">
        <v>14</v>
      </c>
      <c r="GW133" s="185">
        <v>44346</v>
      </c>
      <c r="GX133" s="183" t="s">
        <v>3692</v>
      </c>
      <c r="GY133" s="177">
        <v>0</v>
      </c>
      <c r="GZ133" s="177" t="s">
        <v>3571</v>
      </c>
      <c r="HA133" s="177" t="s">
        <v>21</v>
      </c>
      <c r="HB133" s="177">
        <v>2</v>
      </c>
      <c r="HC133" s="177" t="s">
        <v>14</v>
      </c>
      <c r="HD133" s="177" t="s">
        <v>14</v>
      </c>
      <c r="HE133" s="174">
        <v>44346</v>
      </c>
      <c r="HF133" s="184" t="s">
        <v>3684</v>
      </c>
      <c r="HG133" s="184">
        <v>0</v>
      </c>
      <c r="HH133" s="184" t="s">
        <v>3571</v>
      </c>
      <c r="HI133" s="184" t="s">
        <v>21</v>
      </c>
      <c r="HJ133" s="184">
        <v>2</v>
      </c>
      <c r="HK133" s="184" t="s">
        <v>14</v>
      </c>
      <c r="HL133" s="184" t="s">
        <v>14</v>
      </c>
      <c r="HM133" s="185">
        <v>44346</v>
      </c>
      <c r="HN133" s="183" t="s">
        <v>3690</v>
      </c>
      <c r="HO133" s="177">
        <v>2</v>
      </c>
      <c r="HP133" s="177" t="s">
        <v>3571</v>
      </c>
      <c r="HQ133" s="177" t="s">
        <v>21</v>
      </c>
      <c r="HR133" s="177">
        <v>2</v>
      </c>
      <c r="HS133" s="177" t="s">
        <v>14</v>
      </c>
      <c r="HT133" s="177" t="s">
        <v>14</v>
      </c>
      <c r="HU133" s="174">
        <v>44346</v>
      </c>
      <c r="HV133" s="184" t="s">
        <v>3687</v>
      </c>
      <c r="HW133" s="184">
        <v>0</v>
      </c>
      <c r="HX133" s="184" t="s">
        <v>3571</v>
      </c>
      <c r="HY133" s="184" t="s">
        <v>21</v>
      </c>
      <c r="HZ133" s="184">
        <v>2</v>
      </c>
      <c r="IA133" s="184" t="s">
        <v>14</v>
      </c>
      <c r="IB133" s="184" t="s">
        <v>14</v>
      </c>
      <c r="IC133" s="185">
        <v>44346</v>
      </c>
      <c r="ID133" s="183" t="s">
        <v>3689</v>
      </c>
      <c r="IE133" s="177">
        <v>2</v>
      </c>
      <c r="IF133" s="177" t="s">
        <v>3571</v>
      </c>
      <c r="IG133" s="177" t="s">
        <v>21</v>
      </c>
      <c r="IH133" s="177">
        <v>2</v>
      </c>
      <c r="II133" s="177" t="s">
        <v>14</v>
      </c>
      <c r="IJ133" s="177" t="s">
        <v>14</v>
      </c>
      <c r="IK133" s="174">
        <v>44346</v>
      </c>
      <c r="IL133" s="184" t="s">
        <v>3688</v>
      </c>
      <c r="IM133" s="184">
        <v>1</v>
      </c>
      <c r="IN133" s="184" t="s">
        <v>3571</v>
      </c>
      <c r="IO133" s="184" t="s">
        <v>21</v>
      </c>
      <c r="IP133" s="184">
        <v>2</v>
      </c>
      <c r="IQ133" s="184" t="s">
        <v>14</v>
      </c>
      <c r="IR133" s="184" t="s">
        <v>14</v>
      </c>
      <c r="IS133" s="185">
        <v>44346</v>
      </c>
    </row>
    <row r="134" spans="1:253" s="179" customFormat="1" ht="12.75" customHeight="1" x14ac:dyDescent="0.35">
      <c r="M134" s="50"/>
      <c r="U134" s="50"/>
      <c r="IK134" s="50"/>
    </row>
    <row r="135" spans="1:253" s="179" customFormat="1" ht="12.75" customHeight="1" x14ac:dyDescent="0.35">
      <c r="M135" s="50"/>
      <c r="U135" s="50"/>
      <c r="IK135" s="50"/>
    </row>
    <row r="136" spans="1:253" s="179" customFormat="1" ht="12.75" customHeight="1" x14ac:dyDescent="0.35">
      <c r="M136" s="50"/>
      <c r="U136" s="50"/>
      <c r="IK136" s="50"/>
    </row>
    <row r="137" spans="1:253" s="179" customFormat="1" ht="12.75" customHeight="1" x14ac:dyDescent="0.35">
      <c r="M137" s="50"/>
      <c r="U137" s="50"/>
      <c r="IK137" s="50"/>
    </row>
    <row r="138" spans="1:253" s="179" customFormat="1" ht="12.75" customHeight="1" x14ac:dyDescent="0.35">
      <c r="M138" s="50"/>
      <c r="U138" s="50"/>
      <c r="IK138" s="50"/>
    </row>
    <row r="139" spans="1:253" s="179" customFormat="1" ht="12.75" customHeight="1" x14ac:dyDescent="0.35">
      <c r="M139" s="50"/>
      <c r="U139" s="50"/>
      <c r="IK139" s="50"/>
    </row>
    <row r="140" spans="1:253" s="179" customFormat="1" ht="12.75" customHeight="1" x14ac:dyDescent="0.35">
      <c r="M140" s="50"/>
      <c r="U140" s="50"/>
      <c r="IK140" s="50"/>
    </row>
    <row r="141" spans="1:253" s="179" customFormat="1" ht="12.75" customHeight="1" x14ac:dyDescent="0.35">
      <c r="M141" s="50"/>
      <c r="U141" s="50"/>
      <c r="IK141" s="50"/>
    </row>
    <row r="142" spans="1:253" x14ac:dyDescent="0.35">
      <c r="M142" s="50"/>
      <c r="U142" s="50"/>
      <c r="IK142" s="50"/>
    </row>
    <row r="143" spans="1:253" x14ac:dyDescent="0.35">
      <c r="M143" s="50"/>
      <c r="U143" s="50"/>
      <c r="IK143" s="50"/>
    </row>
    <row r="144" spans="1:253" x14ac:dyDescent="0.35">
      <c r="IK144" s="50"/>
    </row>
    <row r="145" spans="245:245" x14ac:dyDescent="0.35">
      <c r="IK145" s="50"/>
    </row>
    <row r="146" spans="245:245" x14ac:dyDescent="0.35">
      <c r="IK146" s="50"/>
    </row>
    <row r="147" spans="245:245" x14ac:dyDescent="0.35">
      <c r="IK147" s="50"/>
    </row>
    <row r="148" spans="245:245" x14ac:dyDescent="0.35">
      <c r="IK148" s="50"/>
    </row>
    <row r="149" spans="245:245" x14ac:dyDescent="0.35">
      <c r="IK149" s="50"/>
    </row>
    <row r="150" spans="245:245" x14ac:dyDescent="0.35">
      <c r="IK150" s="50"/>
    </row>
    <row r="151" spans="245:245" x14ac:dyDescent="0.35">
      <c r="IK151" s="50"/>
    </row>
    <row r="152" spans="245:245" x14ac:dyDescent="0.35">
      <c r="IK152" s="50"/>
    </row>
    <row r="153" spans="245:245" x14ac:dyDescent="0.35">
      <c r="IK153" s="50"/>
    </row>
    <row r="154" spans="245:245" x14ac:dyDescent="0.35">
      <c r="IK154" s="50"/>
    </row>
    <row r="155" spans="245:245" x14ac:dyDescent="0.35">
      <c r="IK155" s="50"/>
    </row>
    <row r="156" spans="245:245" x14ac:dyDescent="0.35">
      <c r="IK156" s="50"/>
    </row>
    <row r="157" spans="245:245" x14ac:dyDescent="0.35">
      <c r="IK157" s="50"/>
    </row>
    <row r="158" spans="245:245" x14ac:dyDescent="0.35">
      <c r="IK158" s="50"/>
    </row>
    <row r="159" spans="245:245" x14ac:dyDescent="0.35">
      <c r="IK159" s="50"/>
    </row>
    <row r="160" spans="245:245" x14ac:dyDescent="0.35">
      <c r="IK160" s="50"/>
    </row>
    <row r="161" spans="245:245" x14ac:dyDescent="0.35">
      <c r="IK161" s="50"/>
    </row>
    <row r="162" spans="245:245" x14ac:dyDescent="0.35">
      <c r="IK162" s="50"/>
    </row>
    <row r="163" spans="245:245" x14ac:dyDescent="0.35">
      <c r="IK163" s="50"/>
    </row>
    <row r="164" spans="245:245" x14ac:dyDescent="0.35">
      <c r="IK164" s="50"/>
    </row>
    <row r="165" spans="245:245" x14ac:dyDescent="0.35">
      <c r="IK165" s="50"/>
    </row>
    <row r="166" spans="245:245" x14ac:dyDescent="0.35">
      <c r="IK166" s="50"/>
    </row>
    <row r="167" spans="245:245" x14ac:dyDescent="0.35">
      <c r="IK167" s="50"/>
    </row>
    <row r="168" spans="245:245" x14ac:dyDescent="0.35">
      <c r="IK168" s="50"/>
    </row>
    <row r="169" spans="245:245" x14ac:dyDescent="0.35">
      <c r="IK169" s="50"/>
    </row>
    <row r="170" spans="245:245" x14ac:dyDescent="0.35">
      <c r="IK170" s="50"/>
    </row>
    <row r="171" spans="245:245" x14ac:dyDescent="0.35">
      <c r="IK171" s="50"/>
    </row>
    <row r="172" spans="245:245" x14ac:dyDescent="0.35">
      <c r="IK172" s="50"/>
    </row>
    <row r="173" spans="245:245" x14ac:dyDescent="0.35">
      <c r="IK173" s="50"/>
    </row>
    <row r="174" spans="245:245" x14ac:dyDescent="0.35">
      <c r="IK174" s="50"/>
    </row>
    <row r="175" spans="245:245" x14ac:dyDescent="0.35">
      <c r="IK175" s="50"/>
    </row>
    <row r="176" spans="245:245" x14ac:dyDescent="0.35">
      <c r="IK176" s="50"/>
    </row>
    <row r="177" spans="245:245" x14ac:dyDescent="0.35">
      <c r="IK177" s="50"/>
    </row>
    <row r="178" spans="245:245" x14ac:dyDescent="0.35">
      <c r="IK178" s="50"/>
    </row>
    <row r="179" spans="245:245" x14ac:dyDescent="0.35">
      <c r="IK179" s="50"/>
    </row>
    <row r="180" spans="245:245" x14ac:dyDescent="0.35">
      <c r="IK180" s="50"/>
    </row>
    <row r="181" spans="245:245" x14ac:dyDescent="0.35">
      <c r="IK181" s="50"/>
    </row>
    <row r="182" spans="245:245" x14ac:dyDescent="0.35">
      <c r="IK182" s="50"/>
    </row>
    <row r="183" spans="245:245" x14ac:dyDescent="0.35">
      <c r="IK183" s="50"/>
    </row>
    <row r="184" spans="245:245" x14ac:dyDescent="0.35">
      <c r="IK184" s="50"/>
    </row>
    <row r="185" spans="245:245" x14ac:dyDescent="0.35">
      <c r="IK185" s="50"/>
    </row>
    <row r="186" spans="245:245" x14ac:dyDescent="0.35">
      <c r="IK186" s="50"/>
    </row>
    <row r="187" spans="245:245" x14ac:dyDescent="0.35">
      <c r="IK187" s="50"/>
    </row>
    <row r="188" spans="245:245" x14ac:dyDescent="0.35">
      <c r="IK188" s="50"/>
    </row>
    <row r="189" spans="245:245" x14ac:dyDescent="0.35">
      <c r="IK189" s="50"/>
    </row>
    <row r="190" spans="245:245" x14ac:dyDescent="0.35">
      <c r="IK190" s="50"/>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zoomScale="80" zoomScaleNormal="80" workbookViewId="0">
      <selection activeCell="T6" sqref="T6"/>
    </sheetView>
  </sheetViews>
  <sheetFormatPr defaultColWidth="9.453125" defaultRowHeight="14.5" x14ac:dyDescent="0.35"/>
  <cols>
    <col min="1" max="1" width="36" style="52" customWidth="1"/>
    <col min="2" max="2" width="23.453125" style="52" customWidth="1"/>
    <col min="3" max="3" width="10.453125" style="52" bestFit="1" customWidth="1"/>
    <col min="4" max="4" width="11.453125" style="52" bestFit="1" customWidth="1"/>
    <col min="5" max="5" width="5.453125" style="52"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2" customWidth="1"/>
    <col min="35" max="16384" width="9.453125" style="52"/>
  </cols>
  <sheetData>
    <row r="1" spans="1:33" s="4" customFormat="1" ht="147" customHeight="1" x14ac:dyDescent="0.25">
      <c r="A1" s="13" t="str">
        <f>'Core Indicators'!A:A</f>
        <v>Crisis</v>
      </c>
      <c r="B1" s="13" t="s">
        <v>6731</v>
      </c>
      <c r="C1" s="13" t="s">
        <v>6728</v>
      </c>
      <c r="D1" s="13" t="s">
        <v>6729</v>
      </c>
      <c r="E1" s="179" t="s">
        <v>6730</v>
      </c>
      <c r="F1" s="32" t="s">
        <v>6847</v>
      </c>
      <c r="G1" s="32" t="s">
        <v>6848</v>
      </c>
      <c r="H1" s="32" t="s">
        <v>6849</v>
      </c>
      <c r="I1" s="32" t="s">
        <v>6850</v>
      </c>
      <c r="J1" s="32" t="s">
        <v>6851</v>
      </c>
      <c r="K1" s="32" t="s">
        <v>6852</v>
      </c>
      <c r="L1" s="32" t="s">
        <v>6853</v>
      </c>
      <c r="M1" s="32" t="s">
        <v>6854</v>
      </c>
      <c r="N1" s="32" t="s">
        <v>6855</v>
      </c>
      <c r="O1" s="32" t="s">
        <v>6856</v>
      </c>
      <c r="P1" s="33" t="s">
        <v>6857</v>
      </c>
      <c r="Q1" s="32" t="s">
        <v>6858</v>
      </c>
      <c r="R1" s="32" t="s">
        <v>6859</v>
      </c>
      <c r="S1" s="32" t="s">
        <v>6860</v>
      </c>
      <c r="T1" s="32" t="s">
        <v>6861</v>
      </c>
      <c r="U1" s="32" t="s">
        <v>6862</v>
      </c>
      <c r="V1" s="33" t="s">
        <v>6863</v>
      </c>
      <c r="W1" s="33" t="s">
        <v>6864</v>
      </c>
      <c r="X1" s="33" t="s">
        <v>6865</v>
      </c>
      <c r="Y1" s="33" t="s">
        <v>3611</v>
      </c>
      <c r="Z1" s="33" t="s">
        <v>3621</v>
      </c>
      <c r="AA1" s="33" t="s">
        <v>3613</v>
      </c>
      <c r="AB1" s="33" t="s">
        <v>3623</v>
      </c>
      <c r="AC1" s="33" t="s">
        <v>3570</v>
      </c>
      <c r="AD1" s="33" t="s">
        <v>3573</v>
      </c>
      <c r="AE1" s="33" t="s">
        <v>3615</v>
      </c>
      <c r="AF1" s="33" t="s">
        <v>6807</v>
      </c>
      <c r="AG1" s="33" t="s">
        <v>3617</v>
      </c>
    </row>
    <row r="2" spans="1:33" ht="25.5" customHeight="1" x14ac:dyDescent="0.35">
      <c r="A2" s="38">
        <f>'Core Indicators'!A:A</f>
        <v>0</v>
      </c>
      <c r="B2" s="15"/>
      <c r="C2" s="15"/>
      <c r="D2" s="15"/>
      <c r="E2" s="179"/>
      <c r="F2" s="10" t="s">
        <v>6866</v>
      </c>
      <c r="G2" s="10" t="s">
        <v>6867</v>
      </c>
      <c r="H2" s="10" t="s">
        <v>6867</v>
      </c>
      <c r="I2" s="10" t="s">
        <v>6867</v>
      </c>
      <c r="J2" s="10" t="s">
        <v>6867</v>
      </c>
      <c r="K2" s="10"/>
      <c r="L2" s="10" t="s">
        <v>6867</v>
      </c>
      <c r="M2" s="10" t="s">
        <v>6867</v>
      </c>
      <c r="N2" s="10" t="s">
        <v>6867</v>
      </c>
      <c r="O2" s="10" t="s">
        <v>6867</v>
      </c>
      <c r="P2" s="10" t="s">
        <v>6868</v>
      </c>
      <c r="Q2" s="10" t="s">
        <v>6867</v>
      </c>
      <c r="R2" s="10" t="s">
        <v>6867</v>
      </c>
      <c r="S2" s="10" t="s">
        <v>6867</v>
      </c>
      <c r="T2" s="10" t="s">
        <v>6867</v>
      </c>
      <c r="U2" s="10" t="s">
        <v>6867</v>
      </c>
      <c r="V2" s="10" t="s">
        <v>6867</v>
      </c>
      <c r="W2" s="10" t="s">
        <v>6867</v>
      </c>
      <c r="X2" s="10" t="s">
        <v>6867</v>
      </c>
      <c r="Y2" s="10"/>
      <c r="Z2" s="10"/>
      <c r="AA2" s="10"/>
      <c r="AB2" s="10"/>
      <c r="AC2" s="10"/>
      <c r="AD2" s="10"/>
      <c r="AE2" s="10"/>
      <c r="AF2" s="10"/>
      <c r="AG2" s="10"/>
    </row>
    <row r="3" spans="1:33" s="37" customFormat="1" ht="20.149999999999999" customHeight="1" x14ac:dyDescent="0.35">
      <c r="A3" s="194" t="str">
        <f>'Core Indicators'!A:A</f>
        <v>Complex crisis in Afghanistan</v>
      </c>
      <c r="B3" s="194" t="str">
        <f>'Core Indicators'!B:B</f>
        <v>Complex crisis</v>
      </c>
      <c r="C3" s="194" t="str">
        <f>'Core Indicators'!C3</f>
        <v>AFG001</v>
      </c>
      <c r="D3" s="194" t="str">
        <f>'Core Indicators'!D3</f>
        <v>Afghanistan</v>
      </c>
      <c r="E3" s="194" t="str">
        <f>'Core Indicators'!E3</f>
        <v>AFG</v>
      </c>
      <c r="F3" s="35">
        <f>'Core Indicators'!O3</f>
        <v>652867</v>
      </c>
      <c r="G3" s="35">
        <f>'Core Indicators'!W3</f>
        <v>38042000</v>
      </c>
      <c r="H3" s="35">
        <f>'Core Indicators'!AE3</f>
        <v>38042000</v>
      </c>
      <c r="I3" s="35">
        <f>'Core Indicators'!AM3</f>
        <v>8493000</v>
      </c>
      <c r="J3" s="35" t="str">
        <f>'Core Indicators'!AU3</f>
        <v>x</v>
      </c>
      <c r="K3" s="35" t="str">
        <f>'Core Indicators'!BC3</f>
        <v>x</v>
      </c>
      <c r="L3" s="35">
        <f>'Core Indicators'!BK3</f>
        <v>35638</v>
      </c>
      <c r="M3" s="35" t="str">
        <f>'Core Indicators'!BS3</f>
        <v>x</v>
      </c>
      <c r="N3" s="35" t="str">
        <f>'Core Indicators'!CA3</f>
        <v>x</v>
      </c>
      <c r="O3" s="35" t="e">
        <f>'Core Indicators'!CI3</f>
        <v>#N/A</v>
      </c>
      <c r="P3" s="35">
        <f>'Core Indicators'!CQ3</f>
        <v>13114</v>
      </c>
      <c r="Q3" s="35">
        <f>'Core Indicators'!DG3</f>
        <v>0</v>
      </c>
      <c r="R3" s="35">
        <f>'Core Indicators'!DO3</f>
        <v>19642000</v>
      </c>
      <c r="S3" s="35">
        <f>'Core Indicators'!DW3</f>
        <v>12100000</v>
      </c>
      <c r="T3" s="35">
        <f>'Core Indicators'!EE3</f>
        <v>5800000</v>
      </c>
      <c r="U3" s="35">
        <f>'Core Indicators'!EM3</f>
        <v>500000</v>
      </c>
      <c r="V3" s="35">
        <f>'Core Indicators'!FC3</f>
        <v>5</v>
      </c>
      <c r="W3" s="35" t="str">
        <f>'Core Indicators'!FK3</f>
        <v>x</v>
      </c>
      <c r="X3" s="35" t="str">
        <f>'Core Indicators'!FS3</f>
        <v>x</v>
      </c>
      <c r="Y3" s="35">
        <f>'Core Indicators'!GA3</f>
        <v>0</v>
      </c>
      <c r="Z3" s="35">
        <f>'Core Indicators'!GI3</f>
        <v>3</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49999999999999" customHeight="1" x14ac:dyDescent="0.35">
      <c r="A4" s="193" t="str">
        <f>'Core Indicators'!A:A</f>
        <v>Nagorno-Karabakh Conflict in Armenia</v>
      </c>
      <c r="B4" s="193" t="str">
        <f>'Core Indicators'!B:B</f>
        <v>Conflict</v>
      </c>
      <c r="C4" s="193" t="str">
        <f>'Core Indicators'!C4</f>
        <v>ARM002</v>
      </c>
      <c r="D4" s="193" t="str">
        <f>'Core Indicators'!D4</f>
        <v>Armenia</v>
      </c>
      <c r="E4" s="193" t="str">
        <f>'Core Indicators'!E4</f>
        <v>ARM</v>
      </c>
      <c r="F4" s="36">
        <f>'Core Indicators'!O4</f>
        <v>28203</v>
      </c>
      <c r="G4" s="36">
        <f>'Core Indicators'!W4</f>
        <v>3024000</v>
      </c>
      <c r="H4" s="36">
        <f>'Core Indicators'!AE4</f>
        <v>84000</v>
      </c>
      <c r="I4" s="36">
        <f>'Core Indicators'!AM4</f>
        <v>66000</v>
      </c>
      <c r="J4" s="36" t="str">
        <f>'Core Indicators'!AU4</f>
        <v>x</v>
      </c>
      <c r="K4" s="36" t="str">
        <f>'Core Indicators'!BC4</f>
        <v>x</v>
      </c>
      <c r="L4" s="36">
        <f>'Core Indicators'!BK4</f>
        <v>1</v>
      </c>
      <c r="M4" s="36" t="str">
        <f>'Core Indicators'!BS4</f>
        <v>x</v>
      </c>
      <c r="N4" s="36" t="str">
        <f>'Core Indicators'!CA4</f>
        <v>x</v>
      </c>
      <c r="O4" s="36" t="e">
        <f>'Core Indicators'!CI4</f>
        <v>#N/A</v>
      </c>
      <c r="P4" s="36" t="str">
        <f>'Core Indicators'!CQ4</f>
        <v>x</v>
      </c>
      <c r="Q4" s="36">
        <f>'Core Indicators'!DG4</f>
        <v>2874000</v>
      </c>
      <c r="R4" s="36">
        <f>'Core Indicators'!DO4</f>
        <v>18000</v>
      </c>
      <c r="S4" s="36">
        <f>'Core Indicators'!DW4</f>
        <v>66000</v>
      </c>
      <c r="T4" s="36">
        <f>'Core Indicators'!EE4</f>
        <v>0</v>
      </c>
      <c r="U4" s="36">
        <f>'Core Indicators'!EM4</f>
        <v>0</v>
      </c>
      <c r="V4" s="36">
        <f>'Core Indicators'!FC4</f>
        <v>2</v>
      </c>
      <c r="W4" s="36" t="str">
        <f>'Core Indicators'!FK4</f>
        <v>x</v>
      </c>
      <c r="X4" s="36" t="str">
        <f>'Core Indicators'!FS4</f>
        <v>x</v>
      </c>
      <c r="Y4" s="36">
        <f>'Core Indicators'!GA4</f>
        <v>0</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49999999999999" customHeight="1" x14ac:dyDescent="0.35">
      <c r="A5" s="194" t="str">
        <f>'Core Indicators'!A:A</f>
        <v>Nagorno-Karabakh conflict in Azerbaijan</v>
      </c>
      <c r="B5" s="194" t="str">
        <f>'Core Indicators'!B:B</f>
        <v>Conflict</v>
      </c>
      <c r="C5" s="194" t="str">
        <f>'Core Indicators'!C5</f>
        <v>AZE002</v>
      </c>
      <c r="D5" s="194" t="str">
        <f>'Core Indicators'!D5</f>
        <v>Azerbaijan</v>
      </c>
      <c r="E5" s="194" t="str">
        <f>'Core Indicators'!E5</f>
        <v>AZE</v>
      </c>
      <c r="F5" s="35">
        <f>'Core Indicators'!O5</f>
        <v>31560</v>
      </c>
      <c r="G5" s="35">
        <f>'Core Indicators'!W5</f>
        <v>5874000</v>
      </c>
      <c r="H5" s="35">
        <f>'Core Indicators'!AE5</f>
        <v>5874000</v>
      </c>
      <c r="I5" s="35">
        <f>'Core Indicators'!AM5</f>
        <v>91000</v>
      </c>
      <c r="J5" s="35" t="str">
        <f>'Core Indicators'!AU5</f>
        <v>x</v>
      </c>
      <c r="K5" s="35" t="str">
        <f>'Core Indicators'!BC5</f>
        <v>x</v>
      </c>
      <c r="L5" s="35">
        <f>'Core Indicators'!BK5</f>
        <v>91</v>
      </c>
      <c r="M5" s="35" t="str">
        <f>'Core Indicators'!BS5</f>
        <v>x</v>
      </c>
      <c r="N5" s="35" t="str">
        <f>'Core Indicators'!CA5</f>
        <v>x</v>
      </c>
      <c r="O5" s="35" t="e">
        <f>'Core Indicators'!CI5</f>
        <v>#N/A</v>
      </c>
      <c r="P5" s="35" t="str">
        <f>'Core Indicators'!CQ5</f>
        <v>x</v>
      </c>
      <c r="Q5" s="35" t="str">
        <f>'Core Indicators'!DG5</f>
        <v>x</v>
      </c>
      <c r="R5" s="35" t="str">
        <f>'Core Indicators'!DO5</f>
        <v>x</v>
      </c>
      <c r="S5" s="35" t="str">
        <f>'Core Indicators'!DW5</f>
        <v>x</v>
      </c>
      <c r="T5" s="35" t="str">
        <f>'Core Indicators'!EE5</f>
        <v>x</v>
      </c>
      <c r="U5" s="35" t="str">
        <f>'Core Indicators'!EM5</f>
        <v>x</v>
      </c>
      <c r="V5" s="35">
        <f>'Core Indicators'!FC5</f>
        <v>3</v>
      </c>
      <c r="W5" s="35" t="str">
        <f>'Core Indicators'!FK5</f>
        <v>x</v>
      </c>
      <c r="X5" s="35" t="str">
        <f>'Core Indicators'!FS5</f>
        <v>x</v>
      </c>
      <c r="Y5" s="35">
        <f>'Core Indicators'!GA5</f>
        <v>2</v>
      </c>
      <c r="Z5" s="35">
        <f>'Core Indicators'!GI5</f>
        <v>0</v>
      </c>
      <c r="AA5" s="35">
        <f>'Core Indicators'!GQ5</f>
        <v>1</v>
      </c>
      <c r="AB5" s="35">
        <f>'Core Indicators'!GY5</f>
        <v>0</v>
      </c>
      <c r="AC5" s="35">
        <f>'Core Indicators'!HG5</f>
        <v>0</v>
      </c>
      <c r="AD5" s="35">
        <f>'Core Indicators'!HO5</f>
        <v>0</v>
      </c>
      <c r="AE5" s="35">
        <f>'Core Indicators'!HW5</f>
        <v>1</v>
      </c>
      <c r="AF5" s="35">
        <f>'Core Indicators'!IE5</f>
        <v>3</v>
      </c>
      <c r="AG5" s="35">
        <f>'Core Indicators'!IM5</f>
        <v>1</v>
      </c>
    </row>
    <row r="6" spans="1:33" s="37" customFormat="1" ht="20.149999999999999" customHeight="1" x14ac:dyDescent="0.35">
      <c r="A6" s="193" t="str">
        <f>'Core Indicators'!A:A</f>
        <v>Complex in Burundi</v>
      </c>
      <c r="B6" s="193" t="str">
        <f>'Core Indicators'!B:B</f>
        <v>Complex crisis</v>
      </c>
      <c r="C6" s="193" t="str">
        <f>'Core Indicators'!C6</f>
        <v>BDI001</v>
      </c>
      <c r="D6" s="193" t="str">
        <f>'Core Indicators'!D6</f>
        <v>Burundi</v>
      </c>
      <c r="E6" s="193" t="str">
        <f>'Core Indicators'!E6</f>
        <v>BDI</v>
      </c>
      <c r="F6" s="36">
        <f>'Core Indicators'!O6</f>
        <v>25680</v>
      </c>
      <c r="G6" s="36">
        <f>'Core Indicators'!W6</f>
        <v>12600000</v>
      </c>
      <c r="H6" s="36">
        <f>'Core Indicators'!AE6</f>
        <v>12600000</v>
      </c>
      <c r="I6" s="36">
        <f>'Core Indicators'!AM6</f>
        <v>416000</v>
      </c>
      <c r="J6" s="36" t="str">
        <f>'Core Indicators'!AU6</f>
        <v>x</v>
      </c>
      <c r="K6" s="36">
        <f>'Core Indicators'!BC6</f>
        <v>70187</v>
      </c>
      <c r="L6" s="36">
        <f>'Core Indicators'!BK6</f>
        <v>262</v>
      </c>
      <c r="M6" s="36" t="str">
        <f>'Core Indicators'!BS6</f>
        <v>x</v>
      </c>
      <c r="N6" s="36" t="str">
        <f>'Core Indicators'!CA6</f>
        <v>x</v>
      </c>
      <c r="O6" s="36" t="e">
        <f>'Core Indicators'!CI6</f>
        <v>#N/A</v>
      </c>
      <c r="P6" s="36">
        <f>'Core Indicators'!CQ6</f>
        <v>444</v>
      </c>
      <c r="Q6" s="36">
        <f>'Core Indicators'!DG6</f>
        <v>0</v>
      </c>
      <c r="R6" s="36">
        <f>'Core Indicators'!DO6</f>
        <v>10200000</v>
      </c>
      <c r="S6" s="36">
        <f>'Core Indicators'!DW6</f>
        <v>1272000</v>
      </c>
      <c r="T6" s="36">
        <f>'Core Indicators'!EE6</f>
        <v>1032000</v>
      </c>
      <c r="U6" s="36">
        <f>'Core Indicators'!EM6</f>
        <v>96000</v>
      </c>
      <c r="V6" s="36">
        <f>'Core Indicators'!FC6</f>
        <v>5</v>
      </c>
      <c r="W6" s="36" t="str">
        <f>'Core Indicators'!FK6</f>
        <v>x</v>
      </c>
      <c r="X6" s="36" t="str">
        <f>'Core Indicators'!FS6</f>
        <v>x</v>
      </c>
      <c r="Y6" s="36">
        <f>'Core Indicators'!GA6</f>
        <v>0</v>
      </c>
      <c r="Z6" s="36">
        <f>'Core Indicators'!GI6</f>
        <v>2</v>
      </c>
      <c r="AA6" s="36">
        <f>'Core Indicators'!GQ6</f>
        <v>0</v>
      </c>
      <c r="AB6" s="36">
        <f>'Core Indicators'!GY6</f>
        <v>0</v>
      </c>
      <c r="AC6" s="36">
        <f>'Core Indicators'!HG6</f>
        <v>0</v>
      </c>
      <c r="AD6" s="36">
        <f>'Core Indicators'!HO6</f>
        <v>0</v>
      </c>
      <c r="AE6" s="36">
        <f>'Core Indicators'!HW6</f>
        <v>0</v>
      </c>
      <c r="AF6" s="36">
        <f>'Core Indicators'!IE6</f>
        <v>0</v>
      </c>
      <c r="AG6" s="36">
        <f>'Core Indicators'!IM6</f>
        <v>3</v>
      </c>
    </row>
    <row r="7" spans="1:33" s="37" customFormat="1" ht="20.149999999999999" customHeight="1" x14ac:dyDescent="0.35">
      <c r="A7" s="194" t="str">
        <f>'Core Indicators'!A:A</f>
        <v>Conflict in Burkina Faso</v>
      </c>
      <c r="B7" s="194" t="str">
        <f>'Core Indicators'!B:B</f>
        <v>Conflict</v>
      </c>
      <c r="C7" s="194" t="str">
        <f>'Core Indicators'!C7</f>
        <v>BFA002</v>
      </c>
      <c r="D7" s="194" t="str">
        <f>'Core Indicators'!D7</f>
        <v>Burkina Faso</v>
      </c>
      <c r="E7" s="194" t="str">
        <f>'Core Indicators'!E7</f>
        <v>BFA</v>
      </c>
      <c r="F7" s="35">
        <f>'Core Indicators'!O7</f>
        <v>166445</v>
      </c>
      <c r="G7" s="35">
        <f>'Core Indicators'!W7</f>
        <v>3523000</v>
      </c>
      <c r="H7" s="35">
        <f>'Core Indicators'!AE7</f>
        <v>3442000</v>
      </c>
      <c r="I7" s="35">
        <f>'Core Indicators'!AM7</f>
        <v>1241000</v>
      </c>
      <c r="J7" s="35" t="str">
        <f>'Core Indicators'!AU7</f>
        <v>x</v>
      </c>
      <c r="K7" s="35" t="str">
        <f>'Core Indicators'!BC7</f>
        <v>x</v>
      </c>
      <c r="L7" s="35">
        <f>'Core Indicators'!BK7</f>
        <v>3145</v>
      </c>
      <c r="M7" s="35" t="str">
        <f>'Core Indicators'!BS7</f>
        <v>x</v>
      </c>
      <c r="N7" s="35" t="str">
        <f>'Core Indicators'!CA7</f>
        <v>x</v>
      </c>
      <c r="O7" s="35" t="e">
        <f>'Core Indicators'!CI7</f>
        <v>#N/A</v>
      </c>
      <c r="P7" s="35" t="str">
        <f>'Core Indicators'!CQ7</f>
        <v>x</v>
      </c>
      <c r="Q7" s="35">
        <f>'Core Indicators'!DG7</f>
        <v>81000</v>
      </c>
      <c r="R7" s="35">
        <f>'Core Indicators'!DO7</f>
        <v>2000000</v>
      </c>
      <c r="S7" s="35">
        <f>'Core Indicators'!DW7</f>
        <v>983000</v>
      </c>
      <c r="T7" s="35">
        <f>'Core Indicators'!EE7</f>
        <v>175000</v>
      </c>
      <c r="U7" s="35">
        <f>'Core Indicators'!EM7</f>
        <v>284000</v>
      </c>
      <c r="V7" s="35">
        <f>'Core Indicators'!FC7</f>
        <v>4</v>
      </c>
      <c r="W7" s="35" t="str">
        <f>'Core Indicators'!FK7</f>
        <v>x</v>
      </c>
      <c r="X7" s="35" t="str">
        <f>'Core Indicators'!FS7</f>
        <v>x</v>
      </c>
      <c r="Y7" s="35">
        <f>'Core Indicators'!GA7</f>
        <v>0</v>
      </c>
      <c r="Z7" s="35">
        <f>'Core Indicators'!GI7</f>
        <v>2</v>
      </c>
      <c r="AA7" s="35">
        <f>'Core Indicators'!GQ7</f>
        <v>2</v>
      </c>
      <c r="AB7" s="35">
        <f>'Core Indicators'!GY7</f>
        <v>0</v>
      </c>
      <c r="AC7" s="35">
        <f>'Core Indicators'!HG7</f>
        <v>0</v>
      </c>
      <c r="AD7" s="35">
        <f>'Core Indicators'!HO7</f>
        <v>3</v>
      </c>
      <c r="AE7" s="35">
        <f>'Core Indicators'!HW7</f>
        <v>2</v>
      </c>
      <c r="AF7" s="35">
        <f>'Core Indicators'!IE7</f>
        <v>0</v>
      </c>
      <c r="AG7" s="35">
        <f>'Core Indicators'!IM7</f>
        <v>3</v>
      </c>
    </row>
    <row r="8" spans="1:33" s="37" customFormat="1" ht="20.149999999999999" customHeight="1" x14ac:dyDescent="0.35">
      <c r="A8" s="193" t="str">
        <f>'Core Indicators'!A:A</f>
        <v>Rohingya refugee crisis</v>
      </c>
      <c r="B8" s="193" t="str">
        <f>'Core Indicators'!B:B</f>
        <v>International displacement</v>
      </c>
      <c r="C8" s="193" t="str">
        <f>'Core Indicators'!C8</f>
        <v>BGD002</v>
      </c>
      <c r="D8" s="193" t="str">
        <f>'Core Indicators'!D8</f>
        <v>Bangladesh</v>
      </c>
      <c r="E8" s="193" t="str">
        <f>'Core Indicators'!E8</f>
        <v>BGD</v>
      </c>
      <c r="F8" s="36">
        <f>'Core Indicators'!O8</f>
        <v>650</v>
      </c>
      <c r="G8" s="36">
        <f>'Core Indicators'!W8</f>
        <v>1356000</v>
      </c>
      <c r="H8" s="36">
        <f>'Core Indicators'!AE8</f>
        <v>1356000</v>
      </c>
      <c r="I8" s="36">
        <f>'Core Indicators'!AM8</f>
        <v>884000</v>
      </c>
      <c r="J8" s="36">
        <f>'Core Indicators'!AU8</f>
        <v>607</v>
      </c>
      <c r="K8" s="36">
        <f>'Core Indicators'!BC8</f>
        <v>0</v>
      </c>
      <c r="L8" s="36">
        <f>'Core Indicators'!BK8</f>
        <v>29</v>
      </c>
      <c r="M8" s="36" t="str">
        <f>'Core Indicators'!BS8</f>
        <v>x</v>
      </c>
      <c r="N8" s="36" t="str">
        <f>'Core Indicators'!CA8</f>
        <v>x</v>
      </c>
      <c r="O8" s="36" t="e">
        <f>'Core Indicators'!CI8</f>
        <v>#N/A</v>
      </c>
      <c r="P8" s="36" t="str">
        <f>'Core Indicators'!CQ8</f>
        <v>x</v>
      </c>
      <c r="Q8" s="36">
        <f>'Core Indicators'!DG8</f>
        <v>0</v>
      </c>
      <c r="R8" s="36">
        <f>'Core Indicators'!DO8</f>
        <v>0</v>
      </c>
      <c r="S8" s="36">
        <f>'Core Indicators'!DW8</f>
        <v>1356000</v>
      </c>
      <c r="T8" s="36">
        <f>'Core Indicators'!EE8</f>
        <v>0</v>
      </c>
      <c r="U8" s="36">
        <f>'Core Indicators'!EM8</f>
        <v>0</v>
      </c>
      <c r="V8" s="36">
        <f>'Core Indicators'!FC8</f>
        <v>3</v>
      </c>
      <c r="W8" s="36">
        <f>'Core Indicators'!FK8</f>
        <v>0</v>
      </c>
      <c r="X8" s="36">
        <f>'Core Indicators'!FS8</f>
        <v>0</v>
      </c>
      <c r="Y8" s="36">
        <f>'Core Indicators'!GA8</f>
        <v>2</v>
      </c>
      <c r="Z8" s="36">
        <f>'Core Indicators'!GI8</f>
        <v>2</v>
      </c>
      <c r="AA8" s="36">
        <f>'Core Indicators'!GQ8</f>
        <v>2</v>
      </c>
      <c r="AB8" s="36">
        <f>'Core Indicators'!GY8</f>
        <v>0</v>
      </c>
      <c r="AC8" s="36">
        <f>'Core Indicators'!HG8</f>
        <v>2</v>
      </c>
      <c r="AD8" s="36">
        <f>'Core Indicators'!HO8</f>
        <v>3</v>
      </c>
      <c r="AE8" s="36">
        <f>'Core Indicators'!HW8</f>
        <v>0</v>
      </c>
      <c r="AF8" s="36">
        <f>'Core Indicators'!IE8</f>
        <v>0</v>
      </c>
      <c r="AG8" s="36">
        <f>'Core Indicators'!IM8</f>
        <v>2</v>
      </c>
    </row>
    <row r="9" spans="1:33" s="37" customFormat="1" ht="20.149999999999999" customHeight="1" x14ac:dyDescent="0.35">
      <c r="A9" s="194" t="str">
        <f>'Core Indicators'!A:A</f>
        <v>Venezuela displacement in Brazil</v>
      </c>
      <c r="B9" s="194" t="str">
        <f>'Core Indicators'!B:B</f>
        <v>International displacement</v>
      </c>
      <c r="C9" s="194" t="str">
        <f>'Core Indicators'!C9</f>
        <v>BRA002</v>
      </c>
      <c r="D9" s="194" t="str">
        <f>'Core Indicators'!D9</f>
        <v>Brazil</v>
      </c>
      <c r="E9" s="194" t="str">
        <f>'Core Indicators'!E9</f>
        <v>BRA</v>
      </c>
      <c r="F9" s="35">
        <f>'Core Indicators'!O9</f>
        <v>224274</v>
      </c>
      <c r="G9" s="35">
        <f>'Core Indicators'!W9</f>
        <v>1495000</v>
      </c>
      <c r="H9" s="35">
        <f>'Core Indicators'!AE9</f>
        <v>889000</v>
      </c>
      <c r="I9" s="35">
        <f>'Core Indicators'!AM9</f>
        <v>490000</v>
      </c>
      <c r="J9" s="35" t="str">
        <f>'Core Indicators'!AU9</f>
        <v>x</v>
      </c>
      <c r="K9" s="35" t="str">
        <f>'Core Indicators'!BC9</f>
        <v>x</v>
      </c>
      <c r="L9" s="35">
        <f>'Core Indicators'!BK9</f>
        <v>0</v>
      </c>
      <c r="M9" s="35" t="str">
        <f>'Core Indicators'!BS9</f>
        <v>x</v>
      </c>
      <c r="N9" s="35" t="str">
        <f>'Core Indicators'!CA9</f>
        <v>x</v>
      </c>
      <c r="O9" s="35" t="e">
        <f>'Core Indicators'!CI9</f>
        <v>#N/A</v>
      </c>
      <c r="P9" s="35" t="str">
        <f>'Core Indicators'!CQ9</f>
        <v>x</v>
      </c>
      <c r="Q9" s="35">
        <f>'Core Indicators'!DG9</f>
        <v>606000</v>
      </c>
      <c r="R9" s="35">
        <f>'Core Indicators'!DO9</f>
        <v>399000</v>
      </c>
      <c r="S9" s="35">
        <f>'Core Indicators'!DW9</f>
        <v>490000</v>
      </c>
      <c r="T9" s="35">
        <f>'Core Indicators'!EE9</f>
        <v>0</v>
      </c>
      <c r="U9" s="35">
        <f>'Core Indicators'!EM9</f>
        <v>0</v>
      </c>
      <c r="V9" s="35">
        <f>'Core Indicators'!FC9</f>
        <v>2</v>
      </c>
      <c r="W9" s="35" t="str">
        <f>'Core Indicators'!FK9</f>
        <v>x</v>
      </c>
      <c r="X9" s="35" t="str">
        <f>'Core Indicators'!FS9</f>
        <v>x</v>
      </c>
      <c r="Y9" s="35">
        <f>'Core Indicators'!GA9</f>
        <v>0</v>
      </c>
      <c r="Z9" s="35">
        <f>'Core Indicators'!GI9</f>
        <v>0</v>
      </c>
      <c r="AA9" s="35">
        <f>'Core Indicators'!GQ9</f>
        <v>1</v>
      </c>
      <c r="AB9" s="35">
        <f>'Core Indicators'!GY9</f>
        <v>0</v>
      </c>
      <c r="AC9" s="35">
        <f>'Core Indicators'!HG9</f>
        <v>0</v>
      </c>
      <c r="AD9" s="35">
        <f>'Core Indicators'!HO9</f>
        <v>2</v>
      </c>
      <c r="AE9" s="35">
        <f>'Core Indicators'!HW9</f>
        <v>1</v>
      </c>
      <c r="AF9" s="35">
        <f>'Core Indicators'!IE9</f>
        <v>0</v>
      </c>
      <c r="AG9" s="35">
        <f>'Core Indicators'!IM9</f>
        <v>1</v>
      </c>
    </row>
    <row r="10" spans="1:33" s="37" customFormat="1" ht="20.149999999999999" customHeight="1" x14ac:dyDescent="0.35">
      <c r="A10" s="193" t="str">
        <f>'Core Indicators'!A:A</f>
        <v>Complex crisis in CAR</v>
      </c>
      <c r="B10" s="193" t="str">
        <f>'Core Indicators'!B:B</f>
        <v>Complex crisis</v>
      </c>
      <c r="C10" s="193" t="str">
        <f>'Core Indicators'!C10</f>
        <v>CAF001</v>
      </c>
      <c r="D10" s="193" t="str">
        <f>'Core Indicators'!D10</f>
        <v>CAR</v>
      </c>
      <c r="E10" s="193" t="str">
        <f>'Core Indicators'!E10</f>
        <v>CAF</v>
      </c>
      <c r="F10" s="36">
        <f>'Core Indicators'!O10</f>
        <v>623000</v>
      </c>
      <c r="G10" s="36">
        <f>'Core Indicators'!W10</f>
        <v>4900000</v>
      </c>
      <c r="H10" s="36">
        <f>'Core Indicators'!AE10</f>
        <v>4900000</v>
      </c>
      <c r="I10" s="36">
        <f>'Core Indicators'!AM10</f>
        <v>1557000</v>
      </c>
      <c r="J10" s="36" t="str">
        <f>'Core Indicators'!AU10</f>
        <v>x</v>
      </c>
      <c r="K10" s="36" t="str">
        <f>'Core Indicators'!BC10</f>
        <v>x</v>
      </c>
      <c r="L10" s="36">
        <f>'Core Indicators'!BK10</f>
        <v>708</v>
      </c>
      <c r="M10" s="36" t="str">
        <f>'Core Indicators'!BS10</f>
        <v>x</v>
      </c>
      <c r="N10" s="36" t="str">
        <f>'Core Indicators'!CA10</f>
        <v>x</v>
      </c>
      <c r="O10" s="36" t="e">
        <f>'Core Indicators'!CI10</f>
        <v>#N/A</v>
      </c>
      <c r="P10" s="36" t="str">
        <f>'Core Indicators'!CQ10</f>
        <v>x</v>
      </c>
      <c r="Q10" s="36">
        <f>'Core Indicators'!DG10</f>
        <v>0</v>
      </c>
      <c r="R10" s="36">
        <f>'Core Indicators'!DO10</f>
        <v>2100000</v>
      </c>
      <c r="S10" s="36">
        <f>'Core Indicators'!DW10</f>
        <v>900000</v>
      </c>
      <c r="T10" s="36">
        <f>'Core Indicators'!EE10</f>
        <v>1900000</v>
      </c>
      <c r="U10" s="36">
        <f>'Core Indicators'!EM10</f>
        <v>0</v>
      </c>
      <c r="V10" s="36">
        <f>'Core Indicators'!FC10</f>
        <v>5</v>
      </c>
      <c r="W10" s="36" t="str">
        <f>'Core Indicators'!FK10</f>
        <v>x</v>
      </c>
      <c r="X10" s="36" t="str">
        <f>'Core Indicators'!FS10</f>
        <v>x</v>
      </c>
      <c r="Y10" s="36">
        <f>'Core Indicators'!GA10</f>
        <v>1</v>
      </c>
      <c r="Z10" s="36">
        <f>'Core Indicators'!GI10</f>
        <v>3</v>
      </c>
      <c r="AA10" s="36">
        <f>'Core Indicators'!GQ10</f>
        <v>2</v>
      </c>
      <c r="AB10" s="36">
        <f>'Core Indicators'!GY10</f>
        <v>2</v>
      </c>
      <c r="AC10" s="36">
        <f>'Core Indicators'!HG10</f>
        <v>0</v>
      </c>
      <c r="AD10" s="36">
        <f>'Core Indicators'!HO10</f>
        <v>3</v>
      </c>
      <c r="AE10" s="36">
        <f>'Core Indicators'!HW10</f>
        <v>3</v>
      </c>
      <c r="AF10" s="36">
        <f>'Core Indicators'!IE10</f>
        <v>0</v>
      </c>
      <c r="AG10" s="36">
        <f>'Core Indicators'!IM10</f>
        <v>3</v>
      </c>
    </row>
    <row r="11" spans="1:33" s="37" customFormat="1" ht="20.149999999999999" customHeight="1" x14ac:dyDescent="0.35">
      <c r="A11" s="194" t="str">
        <f>'Core Indicators'!A:A</f>
        <v>Multiple crises in Cameroon</v>
      </c>
      <c r="B11" s="194" t="str">
        <f>'Core Indicators'!B:B</f>
        <v>Multiple crises country</v>
      </c>
      <c r="C11" s="194" t="str">
        <f>'Core Indicators'!C11</f>
        <v>CMR001</v>
      </c>
      <c r="D11" s="194" t="str">
        <f>'Core Indicators'!D11</f>
        <v>Cameroon</v>
      </c>
      <c r="E11" s="194" t="str">
        <f>'Core Indicators'!E11</f>
        <v>CMR</v>
      </c>
      <c r="F11" s="35">
        <f>'Core Indicators'!O11</f>
        <v>440640</v>
      </c>
      <c r="G11" s="35">
        <f>'Core Indicators'!W11</f>
        <v>25876000</v>
      </c>
      <c r="H11" s="35">
        <f>'Core Indicators'!AE11</f>
        <v>4343000</v>
      </c>
      <c r="I11" s="35">
        <f>'Core Indicators'!AM11</f>
        <v>1946000</v>
      </c>
      <c r="J11" s="35">
        <f>'Core Indicators'!AU11</f>
        <v>150</v>
      </c>
      <c r="K11" s="35" t="str">
        <f>'Core Indicators'!BC11</f>
        <v>x</v>
      </c>
      <c r="L11" s="35">
        <f>'Core Indicators'!BK11</f>
        <v>454</v>
      </c>
      <c r="M11" s="35" t="str">
        <f>'Core Indicators'!BS11</f>
        <v>x</v>
      </c>
      <c r="N11" s="35" t="str">
        <f>'Core Indicators'!CA11</f>
        <v>x</v>
      </c>
      <c r="O11" s="35" t="e">
        <f>'Core Indicators'!CI11</f>
        <v>#N/A</v>
      </c>
      <c r="P11" s="35" t="str">
        <f>'Core Indicators'!CQ11</f>
        <v>x</v>
      </c>
      <c r="Q11" s="35">
        <f>'Core Indicators'!DG11</f>
        <v>21533000</v>
      </c>
      <c r="R11" s="35">
        <f>'Core Indicators'!DO11</f>
        <v>343000</v>
      </c>
      <c r="S11" s="35">
        <f>'Core Indicators'!DW11</f>
        <v>2000000</v>
      </c>
      <c r="T11" s="35">
        <f>'Core Indicators'!EE11</f>
        <v>2000000</v>
      </c>
      <c r="U11" s="35">
        <f>'Core Indicators'!EM11</f>
        <v>0</v>
      </c>
      <c r="V11" s="35">
        <f>'Core Indicators'!FC11</f>
        <v>5</v>
      </c>
      <c r="W11" s="35" t="str">
        <f>'Core Indicators'!FK11</f>
        <v>x</v>
      </c>
      <c r="X11" s="35" t="str">
        <f>'Core Indicators'!FS11</f>
        <v>x</v>
      </c>
      <c r="Y11" s="35">
        <f>'Core Indicators'!GA11</f>
        <v>1</v>
      </c>
      <c r="Z11" s="35">
        <f>'Core Indicators'!GI11</f>
        <v>3</v>
      </c>
      <c r="AA11" s="35">
        <f>'Core Indicators'!GQ11</f>
        <v>3</v>
      </c>
      <c r="AB11" s="35">
        <f>'Core Indicators'!GY11</f>
        <v>0</v>
      </c>
      <c r="AC11" s="35">
        <f>'Core Indicators'!HG11</f>
        <v>2</v>
      </c>
      <c r="AD11" s="35">
        <f>'Core Indicators'!HO11</f>
        <v>3</v>
      </c>
      <c r="AE11" s="35">
        <f>'Core Indicators'!HW11</f>
        <v>3</v>
      </c>
      <c r="AF11" s="35">
        <f>'Core Indicators'!IE11</f>
        <v>1</v>
      </c>
      <c r="AG11" s="35">
        <f>'Core Indicators'!IM11</f>
        <v>3</v>
      </c>
    </row>
    <row r="12" spans="1:33" s="37" customFormat="1" ht="20.149999999999999" customHeight="1" x14ac:dyDescent="0.35">
      <c r="A12" s="193" t="str">
        <f>'Core Indicators'!A:A</f>
        <v>Boko Haram in Cameroon</v>
      </c>
      <c r="B12" s="193" t="str">
        <f>'Core Indicators'!B:B</f>
        <v>Conflict</v>
      </c>
      <c r="C12" s="193" t="str">
        <f>'Core Indicators'!C12</f>
        <v>CMR002</v>
      </c>
      <c r="D12" s="193" t="str">
        <f>'Core Indicators'!D12</f>
        <v>Cameroon</v>
      </c>
      <c r="E12" s="193" t="str">
        <f>'Core Indicators'!E12</f>
        <v>CMR</v>
      </c>
      <c r="F12" s="36">
        <f>'Core Indicators'!O12</f>
        <v>34263</v>
      </c>
      <c r="G12" s="36">
        <f>'Core Indicators'!W12</f>
        <v>4483000</v>
      </c>
      <c r="H12" s="36">
        <f>'Core Indicators'!AE12</f>
        <v>1984000</v>
      </c>
      <c r="I12" s="36">
        <f>'Core Indicators'!AM12</f>
        <v>562000</v>
      </c>
      <c r="J12" s="36" t="str">
        <f>'Core Indicators'!AU12</f>
        <v>x</v>
      </c>
      <c r="K12" s="36" t="str">
        <f>'Core Indicators'!BC12</f>
        <v>x</v>
      </c>
      <c r="L12" s="36">
        <f>'Core Indicators'!BK12</f>
        <v>244</v>
      </c>
      <c r="M12" s="36" t="str">
        <f>'Core Indicators'!BS12</f>
        <v>x</v>
      </c>
      <c r="N12" s="36" t="str">
        <f>'Core Indicators'!CA12</f>
        <v>x</v>
      </c>
      <c r="O12" s="36" t="e">
        <f>'Core Indicators'!CI12</f>
        <v>#N/A</v>
      </c>
      <c r="P12" s="36">
        <f>'Core Indicators'!CQ12</f>
        <v>5.2</v>
      </c>
      <c r="Q12" s="36">
        <f>'Core Indicators'!DG12</f>
        <v>2499000</v>
      </c>
      <c r="R12" s="36">
        <f>'Core Indicators'!DO12</f>
        <v>1354000</v>
      </c>
      <c r="S12" s="36">
        <f>'Core Indicators'!DW12</f>
        <v>616000</v>
      </c>
      <c r="T12" s="36">
        <f>'Core Indicators'!EE12</f>
        <v>14000</v>
      </c>
      <c r="U12" s="36">
        <f>'Core Indicators'!EM12</f>
        <v>0</v>
      </c>
      <c r="V12" s="36">
        <f>'Core Indicators'!FC12</f>
        <v>5</v>
      </c>
      <c r="W12" s="36" t="str">
        <f>'Core Indicators'!FK12</f>
        <v>x</v>
      </c>
      <c r="X12" s="36" t="str">
        <f>'Core Indicators'!FS12</f>
        <v>x</v>
      </c>
      <c r="Y12" s="36">
        <f>'Core Indicators'!GA12</f>
        <v>1</v>
      </c>
      <c r="Z12" s="36">
        <f>'Core Indicators'!GI12</f>
        <v>2</v>
      </c>
      <c r="AA12" s="36">
        <f>'Core Indicators'!GQ12</f>
        <v>1</v>
      </c>
      <c r="AB12" s="36">
        <f>'Core Indicators'!GY12</f>
        <v>0</v>
      </c>
      <c r="AC12" s="36">
        <f>'Core Indicators'!HG12</f>
        <v>0</v>
      </c>
      <c r="AD12" s="36">
        <f>'Core Indicators'!HO12</f>
        <v>3</v>
      </c>
      <c r="AE12" s="36">
        <f>'Core Indicators'!HW12</f>
        <v>2</v>
      </c>
      <c r="AF12" s="36">
        <f>'Core Indicators'!IE12</f>
        <v>0</v>
      </c>
      <c r="AG12" s="36">
        <f>'Core Indicators'!IM12</f>
        <v>3</v>
      </c>
    </row>
    <row r="13" spans="1:33" s="37" customFormat="1" ht="20.149999999999999" customHeight="1" x14ac:dyDescent="0.35">
      <c r="A13" s="194" t="str">
        <f>'Core Indicators'!A:A</f>
        <v>Anglophone Crisis in Cameroon</v>
      </c>
      <c r="B13" s="194" t="str">
        <f>'Core Indicators'!B:B</f>
        <v>Conflict</v>
      </c>
      <c r="C13" s="194" t="str">
        <f>'Core Indicators'!C13</f>
        <v>CMR003</v>
      </c>
      <c r="D13" s="194" t="str">
        <f>'Core Indicators'!D13</f>
        <v>Cameroon</v>
      </c>
      <c r="E13" s="194" t="str">
        <f>'Core Indicators'!E13</f>
        <v>CMR</v>
      </c>
      <c r="F13" s="35">
        <f>'Core Indicators'!O13</f>
        <v>76850</v>
      </c>
      <c r="G13" s="35">
        <f>'Core Indicators'!W13</f>
        <v>4476000</v>
      </c>
      <c r="H13" s="35">
        <f>'Core Indicators'!AE13</f>
        <v>2449000</v>
      </c>
      <c r="I13" s="35">
        <f>'Core Indicators'!AM13</f>
        <v>1117000</v>
      </c>
      <c r="J13" s="35" t="str">
        <f>'Core Indicators'!AU13</f>
        <v>x</v>
      </c>
      <c r="K13" s="35" t="str">
        <f>'Core Indicators'!BC13</f>
        <v>x</v>
      </c>
      <c r="L13" s="35">
        <f>'Core Indicators'!BK13</f>
        <v>286</v>
      </c>
      <c r="M13" s="35" t="str">
        <f>'Core Indicators'!BS13</f>
        <v>x</v>
      </c>
      <c r="N13" s="35" t="str">
        <f>'Core Indicators'!CA13</f>
        <v>x</v>
      </c>
      <c r="O13" s="35" t="e">
        <f>'Core Indicators'!CI13</f>
        <v>#N/A</v>
      </c>
      <c r="P13" s="35" t="str">
        <f>'Core Indicators'!CQ13</f>
        <v>x</v>
      </c>
      <c r="Q13" s="35">
        <f>'Core Indicators'!DG13</f>
        <v>2027000</v>
      </c>
      <c r="R13" s="35">
        <f>'Core Indicators'!DO13</f>
        <v>1489000</v>
      </c>
      <c r="S13" s="35">
        <f>'Core Indicators'!DW13</f>
        <v>882000</v>
      </c>
      <c r="T13" s="35">
        <f>'Core Indicators'!EE13</f>
        <v>78000</v>
      </c>
      <c r="U13" s="35">
        <f>'Core Indicators'!EM13</f>
        <v>0</v>
      </c>
      <c r="V13" s="35">
        <f>'Core Indicators'!FC13</f>
        <v>4</v>
      </c>
      <c r="W13" s="35" t="str">
        <f>'Core Indicators'!FK13</f>
        <v>x</v>
      </c>
      <c r="X13" s="35">
        <f>'Core Indicators'!FS13</f>
        <v>377500</v>
      </c>
      <c r="Y13" s="35">
        <f>'Core Indicators'!GA13</f>
        <v>1</v>
      </c>
      <c r="Z13" s="35">
        <f>'Core Indicators'!GI13</f>
        <v>3</v>
      </c>
      <c r="AA13" s="35">
        <f>'Core Indicators'!GQ13</f>
        <v>3</v>
      </c>
      <c r="AB13" s="35">
        <f>'Core Indicators'!GY13</f>
        <v>0</v>
      </c>
      <c r="AC13" s="35">
        <f>'Core Indicators'!HG13</f>
        <v>2</v>
      </c>
      <c r="AD13" s="35">
        <f>'Core Indicators'!HO13</f>
        <v>3</v>
      </c>
      <c r="AE13" s="35">
        <f>'Core Indicators'!HW13</f>
        <v>3</v>
      </c>
      <c r="AF13" s="35">
        <f>'Core Indicators'!IE13</f>
        <v>0</v>
      </c>
      <c r="AG13" s="35">
        <f>'Core Indicators'!IM13</f>
        <v>3</v>
      </c>
    </row>
    <row r="14" spans="1:33" s="37" customFormat="1" ht="20.149999999999999" customHeight="1" x14ac:dyDescent="0.35">
      <c r="A14" s="193" t="str">
        <f>'Core Indicators'!A:A</f>
        <v>CAR refugees in Cameroon</v>
      </c>
      <c r="B14" s="193" t="str">
        <f>'Core Indicators'!B:B</f>
        <v>International displacement</v>
      </c>
      <c r="C14" s="193" t="str">
        <f>'Core Indicators'!C14</f>
        <v>CMR004</v>
      </c>
      <c r="D14" s="193" t="str">
        <f>'Core Indicators'!D14</f>
        <v>Cameroon</v>
      </c>
      <c r="E14" s="193" t="str">
        <f>'Core Indicators'!E14</f>
        <v>CMR</v>
      </c>
      <c r="F14" s="36">
        <f>'Core Indicators'!O14</f>
        <v>172703</v>
      </c>
      <c r="G14" s="36">
        <f>'Core Indicators'!W14</f>
        <v>1565000</v>
      </c>
      <c r="H14" s="36">
        <f>'Core Indicators'!AE14</f>
        <v>316000</v>
      </c>
      <c r="I14" s="36">
        <f>'Core Indicators'!AM14</f>
        <v>320000</v>
      </c>
      <c r="J14" s="36">
        <f>'Core Indicators'!AU14</f>
        <v>0</v>
      </c>
      <c r="K14" s="36" t="str">
        <f>'Core Indicators'!BC14</f>
        <v>x</v>
      </c>
      <c r="L14" s="36" t="str">
        <f>'Core Indicators'!BK14</f>
        <v>x</v>
      </c>
      <c r="M14" s="36">
        <f>'Core Indicators'!BS14</f>
        <v>0</v>
      </c>
      <c r="N14" s="36">
        <f>'Core Indicators'!CA14</f>
        <v>0</v>
      </c>
      <c r="O14" s="36" t="e">
        <f>'Core Indicators'!CI14</f>
        <v>#N/A</v>
      </c>
      <c r="P14" s="36" t="str">
        <f>'Core Indicators'!CQ14</f>
        <v>x</v>
      </c>
      <c r="Q14" s="36">
        <f>'Core Indicators'!DG14</f>
        <v>1249000</v>
      </c>
      <c r="R14" s="36">
        <f>'Core Indicators'!DO14</f>
        <v>0</v>
      </c>
      <c r="S14" s="36">
        <f>'Core Indicators'!DW14</f>
        <v>316000</v>
      </c>
      <c r="T14" s="36">
        <f>'Core Indicators'!EE14</f>
        <v>0</v>
      </c>
      <c r="U14" s="36">
        <f>'Core Indicators'!EM14</f>
        <v>0</v>
      </c>
      <c r="V14" s="36">
        <f>'Core Indicators'!FC14</f>
        <v>3</v>
      </c>
      <c r="W14" s="36" t="str">
        <f>'Core Indicators'!FK14</f>
        <v>x</v>
      </c>
      <c r="X14" s="36" t="str">
        <f>'Core Indicators'!FS14</f>
        <v>x</v>
      </c>
      <c r="Y14" s="36">
        <f>'Core Indicators'!GA14</f>
        <v>1</v>
      </c>
      <c r="Z14" s="36">
        <f>'Core Indicators'!GI14</f>
        <v>2</v>
      </c>
      <c r="AA14" s="36">
        <f>'Core Indicators'!GQ14</f>
        <v>0</v>
      </c>
      <c r="AB14" s="36">
        <f>'Core Indicators'!GY14</f>
        <v>0</v>
      </c>
      <c r="AC14" s="36">
        <f>'Core Indicators'!HG14</f>
        <v>0</v>
      </c>
      <c r="AD14" s="36">
        <f>'Core Indicators'!HO14</f>
        <v>2</v>
      </c>
      <c r="AE14" s="36">
        <f>'Core Indicators'!HW14</f>
        <v>0</v>
      </c>
      <c r="AF14" s="36">
        <f>'Core Indicators'!IE14</f>
        <v>1</v>
      </c>
      <c r="AG14" s="36">
        <f>'Core Indicators'!IM14</f>
        <v>1</v>
      </c>
    </row>
    <row r="15" spans="1:33" s="37" customFormat="1" ht="20.149999999999999" customHeight="1" x14ac:dyDescent="0.35">
      <c r="A15" s="194" t="str">
        <f>'Core Indicators'!A:A</f>
        <v>Complex crisis in DRC</v>
      </c>
      <c r="B15" s="194" t="str">
        <f>'Core Indicators'!B:B</f>
        <v>Complex crisis</v>
      </c>
      <c r="C15" s="194" t="str">
        <f>'Core Indicators'!C15</f>
        <v>COD001</v>
      </c>
      <c r="D15" s="194" t="str">
        <f>'Core Indicators'!D15</f>
        <v>DRC</v>
      </c>
      <c r="E15" s="194" t="str">
        <f>'Core Indicators'!E15</f>
        <v>COD</v>
      </c>
      <c r="F15" s="35">
        <f>'Core Indicators'!O15</f>
        <v>2267048</v>
      </c>
      <c r="G15" s="35">
        <f>'Core Indicators'!W15</f>
        <v>102743000</v>
      </c>
      <c r="H15" s="35">
        <f>'Core Indicators'!AE15</f>
        <v>49870000</v>
      </c>
      <c r="I15" s="35">
        <f>'Core Indicators'!AM15</f>
        <v>10339000</v>
      </c>
      <c r="J15" s="35" t="str">
        <f>'Core Indicators'!AU15</f>
        <v>x</v>
      </c>
      <c r="K15" s="35" t="str">
        <f>'Core Indicators'!BC15</f>
        <v>x</v>
      </c>
      <c r="L15" s="35">
        <f>'Core Indicators'!BK15</f>
        <v>1954</v>
      </c>
      <c r="M15" s="35" t="str">
        <f>'Core Indicators'!BS15</f>
        <v>x</v>
      </c>
      <c r="N15" s="35" t="str">
        <f>'Core Indicators'!CA15</f>
        <v>x</v>
      </c>
      <c r="O15" s="35" t="e">
        <f>'Core Indicators'!CI15</f>
        <v>#N/A</v>
      </c>
      <c r="P15" s="35">
        <f>'Core Indicators'!CQ15</f>
        <v>1700</v>
      </c>
      <c r="Q15" s="35">
        <f>'Core Indicators'!DG15</f>
        <v>52920000</v>
      </c>
      <c r="R15" s="35">
        <f>'Core Indicators'!DO15</f>
        <v>30270000</v>
      </c>
      <c r="S15" s="35">
        <f>'Core Indicators'!DW15</f>
        <v>14112000</v>
      </c>
      <c r="T15" s="35">
        <f>'Core Indicators'!EE15</f>
        <v>4704000</v>
      </c>
      <c r="U15" s="35">
        <f>'Core Indicators'!EM15</f>
        <v>784000</v>
      </c>
      <c r="V15" s="35">
        <f>'Core Indicators'!FC15</f>
        <v>5</v>
      </c>
      <c r="W15" s="35" t="str">
        <f>'Core Indicators'!FK15</f>
        <v>x</v>
      </c>
      <c r="X15" s="35" t="str">
        <f>'Core Indicators'!FS15</f>
        <v>x</v>
      </c>
      <c r="Y15" s="35">
        <f>'Core Indicators'!GA15</f>
        <v>1</v>
      </c>
      <c r="Z15" s="35">
        <f>'Core Indicators'!GI15</f>
        <v>3</v>
      </c>
      <c r="AA15" s="35">
        <f>'Core Indicators'!GQ15</f>
        <v>2</v>
      </c>
      <c r="AB15" s="35">
        <f>'Core Indicators'!GY15</f>
        <v>2</v>
      </c>
      <c r="AC15" s="35">
        <f>'Core Indicators'!HG15</f>
        <v>2</v>
      </c>
      <c r="AD15" s="35">
        <f>'Core Indicators'!HO15</f>
        <v>2</v>
      </c>
      <c r="AE15" s="35">
        <f>'Core Indicators'!HW15</f>
        <v>3</v>
      </c>
      <c r="AF15" s="35">
        <f>'Core Indicators'!IE15</f>
        <v>1</v>
      </c>
      <c r="AG15" s="35">
        <f>'Core Indicators'!IM15</f>
        <v>3</v>
      </c>
    </row>
    <row r="16" spans="1:33" s="37" customFormat="1" ht="20.149999999999999" customHeight="1" x14ac:dyDescent="0.35">
      <c r="A16" s="193" t="str">
        <f>'Core Indicators'!A:A</f>
        <v>Complex crisis in Congo</v>
      </c>
      <c r="B16" s="193" t="str">
        <f>'Core Indicators'!B:B</f>
        <v>Complex crisis</v>
      </c>
      <c r="C16" s="193" t="str">
        <f>'Core Indicators'!C16</f>
        <v>COG001</v>
      </c>
      <c r="D16" s="193" t="str">
        <f>'Core Indicators'!D16</f>
        <v>Congo</v>
      </c>
      <c r="E16" s="193" t="str">
        <f>'Core Indicators'!E16</f>
        <v>COG</v>
      </c>
      <c r="F16" s="36">
        <f>'Core Indicators'!O16</f>
        <v>341500</v>
      </c>
      <c r="G16" s="36">
        <f>'Core Indicators'!W16</f>
        <v>5599000</v>
      </c>
      <c r="H16" s="36">
        <f>'Core Indicators'!AE16</f>
        <v>1200000</v>
      </c>
      <c r="I16" s="36">
        <f>'Core Indicators'!AM16</f>
        <v>295000</v>
      </c>
      <c r="J16" s="36" t="str">
        <f>'Core Indicators'!AU16</f>
        <v>x</v>
      </c>
      <c r="K16" s="36" t="str">
        <f>'Core Indicators'!BC16</f>
        <v>x</v>
      </c>
      <c r="L16" s="36" t="str">
        <f>'Core Indicators'!BK16</f>
        <v>x</v>
      </c>
      <c r="M16" s="36" t="str">
        <f>'Core Indicators'!BS16</f>
        <v>x</v>
      </c>
      <c r="N16" s="36" t="str">
        <f>'Core Indicators'!CA16</f>
        <v>x</v>
      </c>
      <c r="O16" s="36" t="e">
        <f>'Core Indicators'!CI16</f>
        <v>#N/A</v>
      </c>
      <c r="P16" s="36" t="str">
        <f>'Core Indicators'!CQ16</f>
        <v>x</v>
      </c>
      <c r="Q16" s="36">
        <f>'Core Indicators'!DG16</f>
        <v>4399000</v>
      </c>
      <c r="R16" s="36">
        <f>'Core Indicators'!DO16</f>
        <v>0</v>
      </c>
      <c r="S16" s="36">
        <f>'Core Indicators'!DW16</f>
        <v>1200000</v>
      </c>
      <c r="T16" s="36">
        <f>'Core Indicators'!EE16</f>
        <v>0</v>
      </c>
      <c r="U16" s="36">
        <f>'Core Indicators'!EM16</f>
        <v>0</v>
      </c>
      <c r="V16" s="36">
        <f>'Core Indicators'!FC16</f>
        <v>5</v>
      </c>
      <c r="W16" s="36" t="str">
        <f>'Core Indicators'!FK16</f>
        <v>x</v>
      </c>
      <c r="X16" s="36" t="str">
        <f>'Core Indicators'!FS16</f>
        <v>x</v>
      </c>
      <c r="Y16" s="36">
        <f>'Core Indicators'!GA16</f>
        <v>1</v>
      </c>
      <c r="Z16" s="36">
        <f>'Core Indicators'!GI16</f>
        <v>0</v>
      </c>
      <c r="AA16" s="36">
        <f>'Core Indicators'!GQ16</f>
        <v>0</v>
      </c>
      <c r="AB16" s="36">
        <f>'Core Indicators'!GY16</f>
        <v>0</v>
      </c>
      <c r="AC16" s="36">
        <f>'Core Indicators'!HG16</f>
        <v>0</v>
      </c>
      <c r="AD16" s="36">
        <f>'Core Indicators'!HO16</f>
        <v>2</v>
      </c>
      <c r="AE16" s="36">
        <f>'Core Indicators'!HW16</f>
        <v>0</v>
      </c>
      <c r="AF16" s="36">
        <f>'Core Indicators'!IE16</f>
        <v>0</v>
      </c>
      <c r="AG16" s="36">
        <f>'Core Indicators'!IM16</f>
        <v>3</v>
      </c>
    </row>
    <row r="17" spans="1:33" s="37" customFormat="1" ht="20.149999999999999" customHeight="1" x14ac:dyDescent="0.35">
      <c r="A17" s="194" t="str">
        <f>'Core Indicators'!A:A</f>
        <v>Complex crisis in Colombia</v>
      </c>
      <c r="B17" s="194" t="str">
        <f>'Core Indicators'!B:B</f>
        <v>Complex crisis</v>
      </c>
      <c r="C17" s="194" t="str">
        <f>'Core Indicators'!C17</f>
        <v>COL001</v>
      </c>
      <c r="D17" s="194" t="str">
        <f>'Core Indicators'!D17</f>
        <v>Colombia</v>
      </c>
      <c r="E17" s="194" t="str">
        <f>'Core Indicators'!E17</f>
        <v>COL</v>
      </c>
      <c r="F17" s="35">
        <f>'Core Indicators'!O17</f>
        <v>1109500</v>
      </c>
      <c r="G17" s="35">
        <f>'Core Indicators'!W17</f>
        <v>50300000</v>
      </c>
      <c r="H17" s="35">
        <f>'Core Indicators'!AE17</f>
        <v>21816000</v>
      </c>
      <c r="I17" s="35">
        <f>'Core Indicators'!AM17</f>
        <v>1998000</v>
      </c>
      <c r="J17" s="35" t="str">
        <f>'Core Indicators'!AU17</f>
        <v>x</v>
      </c>
      <c r="K17" s="35" t="str">
        <f>'Core Indicators'!BC17</f>
        <v>x</v>
      </c>
      <c r="L17" s="35">
        <f>'Core Indicators'!BK17</f>
        <v>445</v>
      </c>
      <c r="M17" s="35" t="str">
        <f>'Core Indicators'!BS17</f>
        <v>x</v>
      </c>
      <c r="N17" s="35" t="str">
        <f>'Core Indicators'!CA17</f>
        <v>x</v>
      </c>
      <c r="O17" s="35" t="e">
        <f>'Core Indicators'!CI17</f>
        <v>#N/A</v>
      </c>
      <c r="P17" s="35" t="str">
        <f>'Core Indicators'!CQ17</f>
        <v>x</v>
      </c>
      <c r="Q17" s="35">
        <f>'Core Indicators'!DG17</f>
        <v>28484000</v>
      </c>
      <c r="R17" s="35">
        <f>'Core Indicators'!DO17</f>
        <v>11016000</v>
      </c>
      <c r="S17" s="35">
        <f>'Core Indicators'!DW17</f>
        <v>5200000</v>
      </c>
      <c r="T17" s="35">
        <f>'Core Indicators'!EE17</f>
        <v>2700000</v>
      </c>
      <c r="U17" s="35">
        <f>'Core Indicators'!EM17</f>
        <v>2900000</v>
      </c>
      <c r="V17" s="35">
        <f>'Core Indicators'!FC17</f>
        <v>5</v>
      </c>
      <c r="W17" s="35">
        <f>'Core Indicators'!FK17</f>
        <v>1800000</v>
      </c>
      <c r="X17" s="35">
        <f>'Core Indicators'!FS17</f>
        <v>11500</v>
      </c>
      <c r="Y17" s="35">
        <f>'Core Indicators'!GA17</f>
        <v>0</v>
      </c>
      <c r="Z17" s="35">
        <f>'Core Indicators'!GI17</f>
        <v>2</v>
      </c>
      <c r="AA17" s="35">
        <f>'Core Indicators'!GQ17</f>
        <v>1</v>
      </c>
      <c r="AB17" s="35">
        <f>'Core Indicators'!GY17</f>
        <v>0</v>
      </c>
      <c r="AC17" s="35">
        <f>'Core Indicators'!HG17</f>
        <v>1</v>
      </c>
      <c r="AD17" s="35">
        <f>'Core Indicators'!HO17</f>
        <v>2</v>
      </c>
      <c r="AE17" s="35">
        <f>'Core Indicators'!HW17</f>
        <v>3</v>
      </c>
      <c r="AF17" s="35">
        <f>'Core Indicators'!IE17</f>
        <v>2</v>
      </c>
      <c r="AG17" s="35">
        <f>'Core Indicators'!IM17</f>
        <v>3</v>
      </c>
    </row>
    <row r="18" spans="1:33" s="37" customFormat="1" ht="20.149999999999999" customHeight="1" x14ac:dyDescent="0.35">
      <c r="A18" s="193" t="str">
        <f>'Core Indicators'!A:A</f>
        <v>Venezuela displacement in Colombia</v>
      </c>
      <c r="B18" s="193" t="str">
        <f>'Core Indicators'!B:B</f>
        <v>International displacement</v>
      </c>
      <c r="C18" s="193" t="str">
        <f>'Core Indicators'!C18</f>
        <v>COL002</v>
      </c>
      <c r="D18" s="193" t="str">
        <f>'Core Indicators'!D18</f>
        <v>Colombia</v>
      </c>
      <c r="E18" s="193" t="str">
        <f>'Core Indicators'!E18</f>
        <v>COL</v>
      </c>
      <c r="F18" s="36">
        <f>'Core Indicators'!O18</f>
        <v>111093</v>
      </c>
      <c r="G18" s="36">
        <f>'Core Indicators'!W18</f>
        <v>22011000</v>
      </c>
      <c r="H18" s="36">
        <f>'Core Indicators'!AE18</f>
        <v>5834000</v>
      </c>
      <c r="I18" s="36">
        <f>'Core Indicators'!AM18</f>
        <v>1547000</v>
      </c>
      <c r="J18" s="36" t="str">
        <f>'Core Indicators'!AU18</f>
        <v>x</v>
      </c>
      <c r="K18" s="36" t="str">
        <f>'Core Indicators'!BC18</f>
        <v>x</v>
      </c>
      <c r="L18" s="36" t="str">
        <f>'Core Indicators'!BK18</f>
        <v>x</v>
      </c>
      <c r="M18" s="36" t="str">
        <f>'Core Indicators'!BS18</f>
        <v>x</v>
      </c>
      <c r="N18" s="36" t="str">
        <f>'Core Indicators'!CA18</f>
        <v>x</v>
      </c>
      <c r="O18" s="36" t="e">
        <f>'Core Indicators'!CI18</f>
        <v>#N/A</v>
      </c>
      <c r="P18" s="36" t="str">
        <f>'Core Indicators'!CQ18</f>
        <v>x</v>
      </c>
      <c r="Q18" s="36">
        <f>'Core Indicators'!DG18</f>
        <v>16177000</v>
      </c>
      <c r="R18" s="36">
        <f>'Core Indicators'!DO18</f>
        <v>1734000</v>
      </c>
      <c r="S18" s="36">
        <f>'Core Indicators'!DW18</f>
        <v>4100000</v>
      </c>
      <c r="T18" s="36">
        <f>'Core Indicators'!EE18</f>
        <v>0</v>
      </c>
      <c r="U18" s="36">
        <f>'Core Indicators'!EM18</f>
        <v>0</v>
      </c>
      <c r="V18" s="36">
        <f>'Core Indicators'!FC18</f>
        <v>3</v>
      </c>
      <c r="W18" s="36" t="str">
        <f>'Core Indicators'!FK18</f>
        <v>x</v>
      </c>
      <c r="X18" s="36" t="str">
        <f>'Core Indicators'!FS18</f>
        <v>x</v>
      </c>
      <c r="Y18" s="36">
        <f>'Core Indicators'!GA18</f>
        <v>0</v>
      </c>
      <c r="Z18" s="36">
        <f>'Core Indicators'!GI18</f>
        <v>2</v>
      </c>
      <c r="AA18" s="36">
        <f>'Core Indicators'!GQ18</f>
        <v>1</v>
      </c>
      <c r="AB18" s="36">
        <f>'Core Indicators'!GY18</f>
        <v>0</v>
      </c>
      <c r="AC18" s="36">
        <f>'Core Indicators'!HG18</f>
        <v>0</v>
      </c>
      <c r="AD18" s="36">
        <f>'Core Indicators'!HO18</f>
        <v>2</v>
      </c>
      <c r="AE18" s="36">
        <f>'Core Indicators'!HW18</f>
        <v>3</v>
      </c>
      <c r="AF18" s="36">
        <f>'Core Indicators'!IE18</f>
        <v>2</v>
      </c>
      <c r="AG18" s="36">
        <f>'Core Indicators'!IM18</f>
        <v>3</v>
      </c>
    </row>
    <row r="19" spans="1:33" s="37" customFormat="1" ht="20.149999999999999" customHeight="1" x14ac:dyDescent="0.35">
      <c r="A19" s="194" t="str">
        <f>'Core Indicators'!A:A</f>
        <v>Nicaraguan refugees in Costa Rica</v>
      </c>
      <c r="B19" s="194" t="str">
        <f>'Core Indicators'!B:B</f>
        <v>International displacement</v>
      </c>
      <c r="C19" s="194" t="str">
        <f>'Core Indicators'!C19</f>
        <v>CRI002</v>
      </c>
      <c r="D19" s="194" t="str">
        <f>'Core Indicators'!D19</f>
        <v>Costa Rica</v>
      </c>
      <c r="E19" s="194" t="str">
        <f>'Core Indicators'!E19</f>
        <v>CRI</v>
      </c>
      <c r="F19" s="35">
        <f>'Core Indicators'!O19</f>
        <v>4966</v>
      </c>
      <c r="G19" s="35">
        <f>'Core Indicators'!W19</f>
        <v>1730000</v>
      </c>
      <c r="H19" s="35">
        <f>'Core Indicators'!AE19</f>
        <v>86000</v>
      </c>
      <c r="I19" s="35">
        <f>'Core Indicators'!AM19</f>
        <v>86000</v>
      </c>
      <c r="J19" s="35">
        <f>'Core Indicators'!AU19</f>
        <v>0</v>
      </c>
      <c r="K19" s="35">
        <f>'Core Indicators'!BC19</f>
        <v>0</v>
      </c>
      <c r="L19" s="35">
        <f>'Core Indicators'!BK19</f>
        <v>0</v>
      </c>
      <c r="M19" s="35">
        <f>'Core Indicators'!BS19</f>
        <v>0</v>
      </c>
      <c r="N19" s="35">
        <f>'Core Indicators'!CA19</f>
        <v>0</v>
      </c>
      <c r="O19" s="35" t="e">
        <f>'Core Indicators'!CI19</f>
        <v>#N/A</v>
      </c>
      <c r="P19" s="35">
        <f>'Core Indicators'!CQ19</f>
        <v>0</v>
      </c>
      <c r="Q19" s="35">
        <f>'Core Indicators'!DG19</f>
        <v>1644000</v>
      </c>
      <c r="R19" s="35">
        <f>'Core Indicators'!DO19</f>
        <v>43000</v>
      </c>
      <c r="S19" s="35">
        <f>'Core Indicators'!DW19</f>
        <v>43000</v>
      </c>
      <c r="T19" s="35">
        <f>'Core Indicators'!EE19</f>
        <v>0</v>
      </c>
      <c r="U19" s="35">
        <f>'Core Indicators'!EM19</f>
        <v>0</v>
      </c>
      <c r="V19" s="35">
        <f>'Core Indicators'!FC19</f>
        <v>2</v>
      </c>
      <c r="W19" s="35">
        <f>'Core Indicators'!FK19</f>
        <v>0</v>
      </c>
      <c r="X19" s="35" t="e">
        <f>'Core Indicators'!FS19</f>
        <v>#N/A</v>
      </c>
      <c r="Y19" s="35">
        <f>'Core Indicators'!GA19</f>
        <v>0</v>
      </c>
      <c r="Z19" s="35">
        <f>'Core Indicators'!GI19</f>
        <v>0</v>
      </c>
      <c r="AA19" s="35">
        <f>'Core Indicators'!GQ19</f>
        <v>0</v>
      </c>
      <c r="AB19" s="35">
        <f>'Core Indicators'!GY19</f>
        <v>0</v>
      </c>
      <c r="AC19" s="35">
        <f>'Core Indicators'!HG19</f>
        <v>0</v>
      </c>
      <c r="AD19" s="35">
        <f>'Core Indicators'!HO19</f>
        <v>1</v>
      </c>
      <c r="AE19" s="35">
        <f>'Core Indicators'!HW19</f>
        <v>0</v>
      </c>
      <c r="AF19" s="35">
        <f>'Core Indicators'!IE19</f>
        <v>0</v>
      </c>
      <c r="AG19" s="35">
        <f>'Core Indicators'!IM19</f>
        <v>1</v>
      </c>
    </row>
    <row r="20" spans="1:33" s="37" customFormat="1" ht="20.149999999999999" customHeight="1" x14ac:dyDescent="0.35">
      <c r="A20" s="193" t="str">
        <f>'Core Indicators'!A:A</f>
        <v>Multiple crises in Djibouti</v>
      </c>
      <c r="B20" s="193" t="str">
        <f>'Core Indicators'!B:B</f>
        <v>Multiple crises country</v>
      </c>
      <c r="C20" s="193" t="str">
        <f>'Core Indicators'!C20</f>
        <v>DJI001</v>
      </c>
      <c r="D20" s="193" t="str">
        <f>'Core Indicators'!D20</f>
        <v>Djibouti</v>
      </c>
      <c r="E20" s="193" t="str">
        <f>'Core Indicators'!E20</f>
        <v>DJI</v>
      </c>
      <c r="F20" s="36">
        <f>'Core Indicators'!O20</f>
        <v>23180</v>
      </c>
      <c r="G20" s="36">
        <f>'Core Indicators'!W20</f>
        <v>1023000</v>
      </c>
      <c r="H20" s="36">
        <f>'Core Indicators'!AE20</f>
        <v>618000</v>
      </c>
      <c r="I20" s="36">
        <f>'Core Indicators'!AM20</f>
        <v>35000</v>
      </c>
      <c r="J20" s="36" t="str">
        <f>'Core Indicators'!AU20</f>
        <v>x</v>
      </c>
      <c r="K20" s="36" t="str">
        <f>'Core Indicators'!BC20</f>
        <v>x</v>
      </c>
      <c r="L20" s="36">
        <f>'Core Indicators'!BK20</f>
        <v>6</v>
      </c>
      <c r="M20" s="36" t="str">
        <f>'Core Indicators'!BS20</f>
        <v>x</v>
      </c>
      <c r="N20" s="36" t="str">
        <f>'Core Indicators'!CA20</f>
        <v>x</v>
      </c>
      <c r="O20" s="36" t="e">
        <f>'Core Indicators'!CI20</f>
        <v>#N/A</v>
      </c>
      <c r="P20" s="36" t="str">
        <f>'Core Indicators'!CQ20</f>
        <v>x</v>
      </c>
      <c r="Q20" s="36">
        <f>'Core Indicators'!DG20</f>
        <v>405000</v>
      </c>
      <c r="R20" s="36">
        <f>'Core Indicators'!DO20</f>
        <v>389000</v>
      </c>
      <c r="S20" s="36">
        <f>'Core Indicators'!DW20</f>
        <v>202000</v>
      </c>
      <c r="T20" s="36">
        <f>'Core Indicators'!EE20</f>
        <v>27000</v>
      </c>
      <c r="U20" s="36">
        <f>'Core Indicators'!EM20</f>
        <v>0</v>
      </c>
      <c r="V20" s="36">
        <f>'Core Indicators'!FC20</f>
        <v>5</v>
      </c>
      <c r="W20" s="36" t="str">
        <f>'Core Indicators'!FK20</f>
        <v>x</v>
      </c>
      <c r="X20" s="36" t="str">
        <f>'Core Indicators'!FS20</f>
        <v>x</v>
      </c>
      <c r="Y20" s="36">
        <f>'Core Indicators'!GA20</f>
        <v>1</v>
      </c>
      <c r="Z20" s="36">
        <f>'Core Indicators'!GI20</f>
        <v>1</v>
      </c>
      <c r="AA20" s="36">
        <f>'Core Indicators'!GQ20</f>
        <v>0</v>
      </c>
      <c r="AB20" s="36">
        <f>'Core Indicators'!GY20</f>
        <v>0</v>
      </c>
      <c r="AC20" s="36">
        <f>'Core Indicators'!HG20</f>
        <v>0</v>
      </c>
      <c r="AD20" s="36">
        <f>'Core Indicators'!HO20</f>
        <v>2</v>
      </c>
      <c r="AE20" s="36">
        <f>'Core Indicators'!HW20</f>
        <v>0</v>
      </c>
      <c r="AF20" s="36">
        <f>'Core Indicators'!IE20</f>
        <v>0</v>
      </c>
      <c r="AG20" s="36">
        <f>'Core Indicators'!IM20</f>
        <v>1</v>
      </c>
    </row>
    <row r="21" spans="1:33" s="37" customFormat="1" ht="20.149999999999999" customHeight="1" x14ac:dyDescent="0.35">
      <c r="A21" s="194" t="str">
        <f>'Core Indicators'!A:A</f>
        <v>Mixed migration in Djibouti</v>
      </c>
      <c r="B21" s="194" t="str">
        <f>'Core Indicators'!B:B</f>
        <v>International displacement</v>
      </c>
      <c r="C21" s="194" t="str">
        <f>'Core Indicators'!C21</f>
        <v>DJI002</v>
      </c>
      <c r="D21" s="194" t="str">
        <f>'Core Indicators'!D21</f>
        <v>Djibouti</v>
      </c>
      <c r="E21" s="194" t="str">
        <f>'Core Indicators'!E21</f>
        <v>DJI</v>
      </c>
      <c r="F21" s="35">
        <f>'Core Indicators'!O21</f>
        <v>23180</v>
      </c>
      <c r="G21" s="35">
        <f>'Core Indicators'!W21</f>
        <v>1023000</v>
      </c>
      <c r="H21" s="35">
        <f>'Core Indicators'!AE21</f>
        <v>35000</v>
      </c>
      <c r="I21" s="35">
        <f>'Core Indicators'!AM21</f>
        <v>35000</v>
      </c>
      <c r="J21" s="35" t="str">
        <f>'Core Indicators'!AU21</f>
        <v>x</v>
      </c>
      <c r="K21" s="35" t="str">
        <f>'Core Indicators'!BC21</f>
        <v>x</v>
      </c>
      <c r="L21" s="35">
        <f>'Core Indicators'!BK21</f>
        <v>0</v>
      </c>
      <c r="M21" s="35">
        <f>'Core Indicators'!BS21</f>
        <v>0</v>
      </c>
      <c r="N21" s="35">
        <f>'Core Indicators'!CA21</f>
        <v>0</v>
      </c>
      <c r="O21" s="35" t="e">
        <f>'Core Indicators'!CI21</f>
        <v>#N/A</v>
      </c>
      <c r="P21" s="35">
        <f>'Core Indicators'!CQ21</f>
        <v>0</v>
      </c>
      <c r="Q21" s="35">
        <f>'Core Indicators'!DG21</f>
        <v>988000</v>
      </c>
      <c r="R21" s="35">
        <f>'Core Indicators'!DO21</f>
        <v>0</v>
      </c>
      <c r="S21" s="35">
        <f>'Core Indicators'!DW21</f>
        <v>35000</v>
      </c>
      <c r="T21" s="35">
        <f>'Core Indicators'!EE21</f>
        <v>0</v>
      </c>
      <c r="U21" s="35">
        <f>'Core Indicators'!EM21</f>
        <v>0</v>
      </c>
      <c r="V21" s="35">
        <f>'Core Indicators'!FC21</f>
        <v>3</v>
      </c>
      <c r="W21" s="35">
        <f>'Core Indicators'!FK21</f>
        <v>0</v>
      </c>
      <c r="X21" s="35">
        <f>'Core Indicators'!FS21</f>
        <v>0</v>
      </c>
      <c r="Y21" s="35">
        <f>'Core Indicators'!GA21</f>
        <v>1</v>
      </c>
      <c r="Z21" s="35">
        <f>'Core Indicators'!GI21</f>
        <v>1</v>
      </c>
      <c r="AA21" s="35">
        <f>'Core Indicators'!GQ21</f>
        <v>0</v>
      </c>
      <c r="AB21" s="35">
        <f>'Core Indicators'!GY21</f>
        <v>0</v>
      </c>
      <c r="AC21" s="35">
        <f>'Core Indicators'!HG21</f>
        <v>0</v>
      </c>
      <c r="AD21" s="35">
        <f>'Core Indicators'!HO21</f>
        <v>2</v>
      </c>
      <c r="AE21" s="35">
        <f>'Core Indicators'!HW21</f>
        <v>0</v>
      </c>
      <c r="AF21" s="35">
        <f>'Core Indicators'!IE21</f>
        <v>0</v>
      </c>
      <c r="AG21" s="35">
        <f>'Core Indicators'!IM21</f>
        <v>1</v>
      </c>
    </row>
    <row r="22" spans="1:33" s="37" customFormat="1" ht="20.149999999999999" customHeight="1" x14ac:dyDescent="0.35">
      <c r="A22" s="193" t="str">
        <f>'Core Indicators'!A:A</f>
        <v>Drought in Djibouti</v>
      </c>
      <c r="B22" s="193" t="str">
        <f>'Core Indicators'!B:B</f>
        <v>Drought</v>
      </c>
      <c r="C22" s="193" t="str">
        <f>'Core Indicators'!C22</f>
        <v>DJI003</v>
      </c>
      <c r="D22" s="193" t="str">
        <f>'Core Indicators'!D22</f>
        <v>Djibouti</v>
      </c>
      <c r="E22" s="193" t="str">
        <f>'Core Indicators'!E22</f>
        <v>DJI</v>
      </c>
      <c r="F22" s="36">
        <f>'Core Indicators'!O22</f>
        <v>23180</v>
      </c>
      <c r="G22" s="36">
        <f>'Core Indicators'!W22</f>
        <v>1023000</v>
      </c>
      <c r="H22" s="36">
        <f>'Core Indicators'!AE22</f>
        <v>583000</v>
      </c>
      <c r="I22" s="36" t="str">
        <f>'Core Indicators'!AM22</f>
        <v>x</v>
      </c>
      <c r="J22" s="36">
        <f>'Core Indicators'!AU22</f>
        <v>0</v>
      </c>
      <c r="K22" s="36" t="str">
        <f>'Core Indicators'!BC22</f>
        <v>x</v>
      </c>
      <c r="L22" s="36">
        <f>'Core Indicators'!BK22</f>
        <v>0</v>
      </c>
      <c r="M22" s="36">
        <f>'Core Indicators'!BS22</f>
        <v>0</v>
      </c>
      <c r="N22" s="36">
        <f>'Core Indicators'!CA22</f>
        <v>0</v>
      </c>
      <c r="O22" s="36" t="e">
        <f>'Core Indicators'!CI22</f>
        <v>#N/A</v>
      </c>
      <c r="P22" s="36" t="str">
        <f>'Core Indicators'!CQ22</f>
        <v>x</v>
      </c>
      <c r="Q22" s="36">
        <f>'Core Indicators'!DG22</f>
        <v>440000</v>
      </c>
      <c r="R22" s="36">
        <f>'Core Indicators'!DO22</f>
        <v>389000</v>
      </c>
      <c r="S22" s="36">
        <f>'Core Indicators'!DW22</f>
        <v>167000</v>
      </c>
      <c r="T22" s="36">
        <f>'Core Indicators'!EE22</f>
        <v>27000</v>
      </c>
      <c r="U22" s="36">
        <f>'Core Indicators'!EM22</f>
        <v>0</v>
      </c>
      <c r="V22" s="36">
        <f>'Core Indicators'!FC22</f>
        <v>5</v>
      </c>
      <c r="W22" s="36">
        <f>'Core Indicators'!FK22</f>
        <v>0</v>
      </c>
      <c r="X22" s="36">
        <f>'Core Indicators'!FS22</f>
        <v>0</v>
      </c>
      <c r="Y22" s="36">
        <f>'Core Indicators'!GA22</f>
        <v>1</v>
      </c>
      <c r="Z22" s="36">
        <f>'Core Indicators'!GI22</f>
        <v>1</v>
      </c>
      <c r="AA22" s="36">
        <f>'Core Indicators'!GQ22</f>
        <v>0</v>
      </c>
      <c r="AB22" s="36">
        <f>'Core Indicators'!GY22</f>
        <v>0</v>
      </c>
      <c r="AC22" s="36">
        <f>'Core Indicators'!HG22</f>
        <v>0</v>
      </c>
      <c r="AD22" s="36">
        <f>'Core Indicators'!HO22</f>
        <v>2</v>
      </c>
      <c r="AE22" s="36">
        <f>'Core Indicators'!HW22</f>
        <v>0</v>
      </c>
      <c r="AF22" s="36">
        <f>'Core Indicators'!IE22</f>
        <v>0</v>
      </c>
      <c r="AG22" s="36">
        <f>'Core Indicators'!IM22</f>
        <v>1</v>
      </c>
    </row>
    <row r="23" spans="1:33" s="37" customFormat="1" ht="20.149999999999999" customHeight="1" x14ac:dyDescent="0.35">
      <c r="A23" s="194" t="str">
        <f>'Core Indicators'!A:A</f>
        <v>Mixed migration flows in Algeria</v>
      </c>
      <c r="B23" s="194" t="str">
        <f>'Core Indicators'!B:B</f>
        <v>International displacement</v>
      </c>
      <c r="C23" s="194" t="str">
        <f>'Core Indicators'!C23</f>
        <v>DZA002</v>
      </c>
      <c r="D23" s="194" t="str">
        <f>'Core Indicators'!D23</f>
        <v>Algeria</v>
      </c>
      <c r="E23" s="194" t="str">
        <f>'Core Indicators'!E23</f>
        <v>DZA</v>
      </c>
      <c r="F23" s="35">
        <f>'Core Indicators'!O23</f>
        <v>2381000</v>
      </c>
      <c r="G23" s="35">
        <f>'Core Indicators'!W23</f>
        <v>43100000</v>
      </c>
      <c r="H23" s="35" t="str">
        <f>'Core Indicators'!AE23</f>
        <v>x</v>
      </c>
      <c r="I23" s="35" t="str">
        <f>'Core Indicators'!AM23</f>
        <v>x</v>
      </c>
      <c r="J23" s="35" t="str">
        <f>'Core Indicators'!AU23</f>
        <v>x</v>
      </c>
      <c r="K23" s="35" t="str">
        <f>'Core Indicators'!BC23</f>
        <v>x</v>
      </c>
      <c r="L23" s="35">
        <f>'Core Indicators'!BK23</f>
        <v>849</v>
      </c>
      <c r="M23" s="35">
        <f>'Core Indicators'!BS23</f>
        <v>0</v>
      </c>
      <c r="N23" s="35">
        <f>'Core Indicators'!CA23</f>
        <v>0</v>
      </c>
      <c r="O23" s="35" t="e">
        <f>'Core Indicators'!CI23</f>
        <v>#N/A</v>
      </c>
      <c r="P23" s="35" t="str">
        <f>'Core Indicators'!CQ23</f>
        <v>x</v>
      </c>
      <c r="Q23" s="35" t="str">
        <f>'Core Indicators'!DG23</f>
        <v>x</v>
      </c>
      <c r="R23" s="35" t="str">
        <f>'Core Indicators'!DO23</f>
        <v>x</v>
      </c>
      <c r="S23" s="35" t="str">
        <f>'Core Indicators'!DW23</f>
        <v>x</v>
      </c>
      <c r="T23" s="35" t="str">
        <f>'Core Indicators'!EE23</f>
        <v>x</v>
      </c>
      <c r="U23" s="35" t="str">
        <f>'Core Indicators'!EM23</f>
        <v>x</v>
      </c>
      <c r="V23" s="35">
        <f>'Core Indicators'!FC23</f>
        <v>2</v>
      </c>
      <c r="W23" s="35" t="str">
        <f>'Core Indicators'!FK23</f>
        <v>x</v>
      </c>
      <c r="X23" s="35" t="str">
        <f>'Core Indicators'!FS23</f>
        <v>x</v>
      </c>
      <c r="Y23" s="35">
        <f>'Core Indicators'!GA23</f>
        <v>0</v>
      </c>
      <c r="Z23" s="35">
        <f>'Core Indicators'!GI23</f>
        <v>1</v>
      </c>
      <c r="AA23" s="35">
        <f>'Core Indicators'!GQ23</f>
        <v>1</v>
      </c>
      <c r="AB23" s="35">
        <f>'Core Indicators'!GY23</f>
        <v>0</v>
      </c>
      <c r="AC23" s="35">
        <f>'Core Indicators'!HG23</f>
        <v>0</v>
      </c>
      <c r="AD23" s="35">
        <f>'Core Indicators'!HO23</f>
        <v>0</v>
      </c>
      <c r="AE23" s="35">
        <f>'Core Indicators'!HW23</f>
        <v>0</v>
      </c>
      <c r="AF23" s="35">
        <f>'Core Indicators'!IE23</f>
        <v>1</v>
      </c>
      <c r="AG23" s="35">
        <f>'Core Indicators'!IM23</f>
        <v>0</v>
      </c>
    </row>
    <row r="24" spans="1:33" s="37" customFormat="1" ht="20.149999999999999" customHeight="1" x14ac:dyDescent="0.35">
      <c r="A24" s="193" t="str">
        <f>'Core Indicators'!A:A</f>
        <v>Sahrawi refugees in Algeria</v>
      </c>
      <c r="B24" s="193" t="str">
        <f>'Core Indicators'!B:B</f>
        <v>International displacement</v>
      </c>
      <c r="C24" s="193" t="str">
        <f>'Core Indicators'!C24</f>
        <v>DZA003</v>
      </c>
      <c r="D24" s="193" t="str">
        <f>'Core Indicators'!D24</f>
        <v>Algeria</v>
      </c>
      <c r="E24" s="193" t="str">
        <f>'Core Indicators'!E24</f>
        <v>DZA</v>
      </c>
      <c r="F24" s="36">
        <f>'Core Indicators'!O24</f>
        <v>159000</v>
      </c>
      <c r="G24" s="36">
        <f>'Core Indicators'!W24</f>
        <v>223000</v>
      </c>
      <c r="H24" s="36">
        <f>'Core Indicators'!AE24</f>
        <v>174000</v>
      </c>
      <c r="I24" s="36">
        <f>'Core Indicators'!AM24</f>
        <v>174000</v>
      </c>
      <c r="J24" s="36" t="str">
        <f>'Core Indicators'!AU24</f>
        <v>x</v>
      </c>
      <c r="K24" s="36" t="str">
        <f>'Core Indicators'!BC24</f>
        <v>x</v>
      </c>
      <c r="L24" s="36">
        <f>'Core Indicators'!BK24</f>
        <v>0</v>
      </c>
      <c r="M24" s="36" t="str">
        <f>'Core Indicators'!BS24</f>
        <v>x</v>
      </c>
      <c r="N24" s="36" t="str">
        <f>'Core Indicators'!CA24</f>
        <v>x</v>
      </c>
      <c r="O24" s="36" t="e">
        <f>'Core Indicators'!CI24</f>
        <v>#N/A</v>
      </c>
      <c r="P24" s="36" t="str">
        <f>'Core Indicators'!CQ24</f>
        <v>x</v>
      </c>
      <c r="Q24" s="36">
        <f>'Core Indicators'!DG24</f>
        <v>49000</v>
      </c>
      <c r="R24" s="36">
        <f>'Core Indicators'!DO24</f>
        <v>84000</v>
      </c>
      <c r="S24" s="36">
        <f>'Core Indicators'!DW24</f>
        <v>90000</v>
      </c>
      <c r="T24" s="36">
        <f>'Core Indicators'!EE24</f>
        <v>0</v>
      </c>
      <c r="U24" s="36">
        <f>'Core Indicators'!EM24</f>
        <v>0</v>
      </c>
      <c r="V24" s="36">
        <f>'Core Indicators'!FC24</f>
        <v>1</v>
      </c>
      <c r="W24" s="36">
        <f>'Core Indicators'!FK24</f>
        <v>0</v>
      </c>
      <c r="X24" s="36">
        <f>'Core Indicators'!FS24</f>
        <v>0</v>
      </c>
      <c r="Y24" s="36">
        <f>'Core Indicators'!GA24</f>
        <v>0</v>
      </c>
      <c r="Z24" s="36">
        <f>'Core Indicators'!GI24</f>
        <v>2</v>
      </c>
      <c r="AA24" s="36">
        <f>'Core Indicators'!GQ24</f>
        <v>1</v>
      </c>
      <c r="AB24" s="36">
        <f>'Core Indicators'!GY24</f>
        <v>0</v>
      </c>
      <c r="AC24" s="36">
        <f>'Core Indicators'!HG24</f>
        <v>0</v>
      </c>
      <c r="AD24" s="36">
        <f>'Core Indicators'!HO24</f>
        <v>1</v>
      </c>
      <c r="AE24" s="36">
        <f>'Core Indicators'!HW24</f>
        <v>0</v>
      </c>
      <c r="AF24" s="36">
        <f>'Core Indicators'!IE24</f>
        <v>1</v>
      </c>
      <c r="AG24" s="36">
        <f>'Core Indicators'!IM24</f>
        <v>0</v>
      </c>
    </row>
    <row r="25" spans="1:33" s="37" customFormat="1" ht="20.149999999999999" customHeight="1" x14ac:dyDescent="0.35">
      <c r="A25" s="194" t="str">
        <f>'Core Indicators'!A:A</f>
        <v>Multiple crises in Algeria</v>
      </c>
      <c r="B25" s="194" t="str">
        <f>'Core Indicators'!B:B</f>
        <v>Multiple crises country</v>
      </c>
      <c r="C25" s="194" t="str">
        <f>'Core Indicators'!C25</f>
        <v>DZA004</v>
      </c>
      <c r="D25" s="194" t="str">
        <f>'Core Indicators'!D25</f>
        <v>Algeria</v>
      </c>
      <c r="E25" s="194" t="str">
        <f>'Core Indicators'!E25</f>
        <v>DZA</v>
      </c>
      <c r="F25" s="35">
        <f>'Core Indicators'!O25</f>
        <v>2381000</v>
      </c>
      <c r="G25" s="35">
        <f>'Core Indicators'!W25</f>
        <v>43100000</v>
      </c>
      <c r="H25" s="35" t="str">
        <f>'Core Indicators'!AE25</f>
        <v>x</v>
      </c>
      <c r="I25" s="35" t="str">
        <f>'Core Indicators'!AM25</f>
        <v>x</v>
      </c>
      <c r="J25" s="35" t="str">
        <f>'Core Indicators'!AU25</f>
        <v>x</v>
      </c>
      <c r="K25" s="35" t="str">
        <f>'Core Indicators'!BC25</f>
        <v>x</v>
      </c>
      <c r="L25" s="35">
        <f>'Core Indicators'!BK25</f>
        <v>651</v>
      </c>
      <c r="M25" s="35" t="str">
        <f>'Core Indicators'!BS25</f>
        <v>x</v>
      </c>
      <c r="N25" s="35" t="str">
        <f>'Core Indicators'!CA25</f>
        <v>x</v>
      </c>
      <c r="O25" s="35" t="e">
        <f>'Core Indicators'!CI25</f>
        <v>#N/A</v>
      </c>
      <c r="P25" s="35" t="str">
        <f>'Core Indicators'!CQ25</f>
        <v>x</v>
      </c>
      <c r="Q25" s="35" t="str">
        <f>'Core Indicators'!DG25</f>
        <v>x</v>
      </c>
      <c r="R25" s="35" t="str">
        <f>'Core Indicators'!DO25</f>
        <v>x</v>
      </c>
      <c r="S25" s="35" t="str">
        <f>'Core Indicators'!DW25</f>
        <v>x</v>
      </c>
      <c r="T25" s="35" t="str">
        <f>'Core Indicators'!EE25</f>
        <v>x</v>
      </c>
      <c r="U25" s="35" t="str">
        <f>'Core Indicators'!EM25</f>
        <v>x</v>
      </c>
      <c r="V25" s="35">
        <f>'Core Indicators'!FC25</f>
        <v>2</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0</v>
      </c>
      <c r="AD25" s="35">
        <f>'Core Indicators'!HO25</f>
        <v>1</v>
      </c>
      <c r="AE25" s="35">
        <f>'Core Indicators'!HW25</f>
        <v>0</v>
      </c>
      <c r="AF25" s="35">
        <f>'Core Indicators'!IE25</f>
        <v>1</v>
      </c>
      <c r="AG25" s="35">
        <f>'Core Indicators'!IM25</f>
        <v>0</v>
      </c>
    </row>
    <row r="26" spans="1:33" s="37" customFormat="1" ht="20.149999999999999" customHeight="1" x14ac:dyDescent="0.35">
      <c r="A26" s="193" t="str">
        <f>'Core Indicators'!A:A</f>
        <v>Venezuela displacement in Ecuador</v>
      </c>
      <c r="B26" s="193" t="str">
        <f>'Core Indicators'!B:B</f>
        <v>International displacement</v>
      </c>
      <c r="C26" s="193" t="str">
        <f>'Core Indicators'!C26</f>
        <v>ECU002</v>
      </c>
      <c r="D26" s="193" t="str">
        <f>'Core Indicators'!D26</f>
        <v>Ecuador</v>
      </c>
      <c r="E26" s="193" t="str">
        <f>'Core Indicators'!E26</f>
        <v>ECU</v>
      </c>
      <c r="F26" s="36">
        <f>'Core Indicators'!O26</f>
        <v>3449</v>
      </c>
      <c r="G26" s="36">
        <f>'Core Indicators'!W26</f>
        <v>5441000</v>
      </c>
      <c r="H26" s="36">
        <f>'Core Indicators'!AE26</f>
        <v>625000</v>
      </c>
      <c r="I26" s="36">
        <f>'Core Indicators'!AM26</f>
        <v>416000</v>
      </c>
      <c r="J26" s="36" t="str">
        <f>'Core Indicators'!AU26</f>
        <v>x</v>
      </c>
      <c r="K26" s="36" t="str">
        <f>'Core Indicators'!BC26</f>
        <v>x</v>
      </c>
      <c r="L26" s="36">
        <f>'Core Indicators'!BK26</f>
        <v>1</v>
      </c>
      <c r="M26" s="36" t="str">
        <f>'Core Indicators'!BS26</f>
        <v>x</v>
      </c>
      <c r="N26" s="36" t="str">
        <f>'Core Indicators'!CA26</f>
        <v>x</v>
      </c>
      <c r="O26" s="36" t="e">
        <f>'Core Indicators'!CI26</f>
        <v>#N/A</v>
      </c>
      <c r="P26" s="36" t="str">
        <f>'Core Indicators'!CQ26</f>
        <v>x</v>
      </c>
      <c r="Q26" s="36">
        <f>'Core Indicators'!DG26</f>
        <v>4817000</v>
      </c>
      <c r="R26" s="36">
        <f>'Core Indicators'!DO26</f>
        <v>209000</v>
      </c>
      <c r="S26" s="36">
        <f>'Core Indicators'!DW26</f>
        <v>416000</v>
      </c>
      <c r="T26" s="36">
        <f>'Core Indicators'!EE26</f>
        <v>0</v>
      </c>
      <c r="U26" s="36">
        <f>'Core Indicators'!EM26</f>
        <v>0</v>
      </c>
      <c r="V26" s="36">
        <f>'Core Indicators'!FC26</f>
        <v>2</v>
      </c>
      <c r="W26" s="36" t="str">
        <f>'Core Indicators'!FK26</f>
        <v>x</v>
      </c>
      <c r="X26" s="36">
        <f>'Core Indicators'!FS26</f>
        <v>0</v>
      </c>
      <c r="Y26" s="36">
        <f>'Core Indicators'!GA26</f>
        <v>0</v>
      </c>
      <c r="Z26" s="36">
        <f>'Core Indicators'!GI26</f>
        <v>0</v>
      </c>
      <c r="AA26" s="36">
        <f>'Core Indicators'!GQ26</f>
        <v>0</v>
      </c>
      <c r="AB26" s="36">
        <f>'Core Indicators'!GY26</f>
        <v>0</v>
      </c>
      <c r="AC26" s="36">
        <f>'Core Indicators'!HG26</f>
        <v>0</v>
      </c>
      <c r="AD26" s="36">
        <f>'Core Indicators'!HO26</f>
        <v>2</v>
      </c>
      <c r="AE26" s="36">
        <f>'Core Indicators'!HW26</f>
        <v>0</v>
      </c>
      <c r="AF26" s="36">
        <f>'Core Indicators'!IE26</f>
        <v>1</v>
      </c>
      <c r="AG26" s="36">
        <f>'Core Indicators'!IM26</f>
        <v>1</v>
      </c>
    </row>
    <row r="27" spans="1:33" s="37" customFormat="1" ht="20.149999999999999" customHeight="1" x14ac:dyDescent="0.35">
      <c r="A27" s="194" t="str">
        <f>'Core Indicators'!A:A</f>
        <v>Syrian Refugee Crisis in Egypt</v>
      </c>
      <c r="B27" s="194" t="str">
        <f>'Core Indicators'!B:B</f>
        <v>International displacement</v>
      </c>
      <c r="C27" s="194" t="str">
        <f>'Core Indicators'!C27</f>
        <v>EGY002</v>
      </c>
      <c r="D27" s="194" t="str">
        <f>'Core Indicators'!D27</f>
        <v>Egypt</v>
      </c>
      <c r="E27" s="194" t="str">
        <f>'Core Indicators'!E27</f>
        <v>EGY</v>
      </c>
      <c r="F27" s="35">
        <f>'Core Indicators'!O27</f>
        <v>91071.77</v>
      </c>
      <c r="G27" s="35">
        <f>'Core Indicators'!W27</f>
        <v>23300000</v>
      </c>
      <c r="H27" s="35">
        <f>'Core Indicators'!AE27</f>
        <v>1439000</v>
      </c>
      <c r="I27" s="35">
        <f>'Core Indicators'!AM27</f>
        <v>503000</v>
      </c>
      <c r="J27" s="35" t="str">
        <f>'Core Indicators'!AU27</f>
        <v>x</v>
      </c>
      <c r="K27" s="35" t="str">
        <f>'Core Indicators'!BC27</f>
        <v>x</v>
      </c>
      <c r="L27" s="35">
        <f>'Core Indicators'!BK27</f>
        <v>0</v>
      </c>
      <c r="M27" s="35" t="str">
        <f>'Core Indicators'!BS27</f>
        <v>x</v>
      </c>
      <c r="N27" s="35" t="str">
        <f>'Core Indicators'!CA27</f>
        <v>x</v>
      </c>
      <c r="O27" s="35" t="e">
        <f>'Core Indicators'!CI27</f>
        <v>#N/A</v>
      </c>
      <c r="P27" s="35" t="str">
        <f>'Core Indicators'!CQ27</f>
        <v>x</v>
      </c>
      <c r="Q27" s="35">
        <f>'Core Indicators'!DG27</f>
        <v>21861000</v>
      </c>
      <c r="R27" s="35">
        <f>'Core Indicators'!DO27</f>
        <v>936000</v>
      </c>
      <c r="S27" s="35">
        <f>'Core Indicators'!DW27</f>
        <v>165000</v>
      </c>
      <c r="T27" s="35">
        <f>'Core Indicators'!EE27</f>
        <v>338000</v>
      </c>
      <c r="U27" s="35">
        <f>'Core Indicators'!EM27</f>
        <v>0</v>
      </c>
      <c r="V27" s="35">
        <f>'Core Indicators'!FC27</f>
        <v>2</v>
      </c>
      <c r="W27" s="35" t="str">
        <f>'Core Indicators'!FK27</f>
        <v>x</v>
      </c>
      <c r="X27" s="35" t="str">
        <f>'Core Indicators'!FS27</f>
        <v>x</v>
      </c>
      <c r="Y27" s="35">
        <f>'Core Indicators'!GA27</f>
        <v>0</v>
      </c>
      <c r="Z27" s="35">
        <f>'Core Indicators'!GI27</f>
        <v>0</v>
      </c>
      <c r="AA27" s="35">
        <f>'Core Indicators'!GQ27</f>
        <v>0</v>
      </c>
      <c r="AB27" s="35">
        <f>'Core Indicators'!GY27</f>
        <v>0</v>
      </c>
      <c r="AC27" s="35">
        <f>'Core Indicators'!HG27</f>
        <v>0</v>
      </c>
      <c r="AD27" s="35">
        <f>'Core Indicators'!HO27</f>
        <v>1</v>
      </c>
      <c r="AE27" s="35">
        <f>'Core Indicators'!HW27</f>
        <v>0</v>
      </c>
      <c r="AF27" s="35">
        <f>'Core Indicators'!IE27</f>
        <v>1</v>
      </c>
      <c r="AG27" s="35">
        <f>'Core Indicators'!IM27</f>
        <v>0</v>
      </c>
    </row>
    <row r="28" spans="1:33" s="37" customFormat="1" ht="20.149999999999999" customHeight="1" x14ac:dyDescent="0.35">
      <c r="A28" s="193" t="str">
        <f>'Core Indicators'!A:A</f>
        <v>Complex crisis in Eritrea</v>
      </c>
      <c r="B28" s="193" t="str">
        <f>'Core Indicators'!B:B</f>
        <v>Complex crisis</v>
      </c>
      <c r="C28" s="193" t="str">
        <f>'Core Indicators'!C28</f>
        <v>ERI001</v>
      </c>
      <c r="D28" s="193" t="str">
        <f>'Core Indicators'!D28</f>
        <v>Eritrea</v>
      </c>
      <c r="E28" s="193" t="str">
        <f>'Core Indicators'!E28</f>
        <v>ERI</v>
      </c>
      <c r="F28" s="36">
        <f>'Core Indicators'!O28</f>
        <v>101000</v>
      </c>
      <c r="G28" s="36">
        <f>'Core Indicators'!W28</f>
        <v>3227000</v>
      </c>
      <c r="H28" s="36">
        <f>'Core Indicators'!AE28</f>
        <v>2582000</v>
      </c>
      <c r="I28" s="36">
        <f>'Core Indicators'!AM28</f>
        <v>314000</v>
      </c>
      <c r="J28" s="36" t="str">
        <f>'Core Indicators'!AU28</f>
        <v>x</v>
      </c>
      <c r="K28" s="36" t="str">
        <f>'Core Indicators'!BC28</f>
        <v>x</v>
      </c>
      <c r="L28" s="36">
        <f>'Core Indicators'!BK28</f>
        <v>0</v>
      </c>
      <c r="M28" s="36" t="str">
        <f>'Core Indicators'!BS28</f>
        <v>x</v>
      </c>
      <c r="N28" s="36" t="str">
        <f>'Core Indicators'!CA28</f>
        <v>x</v>
      </c>
      <c r="O28" s="36" t="e">
        <f>'Core Indicators'!CI28</f>
        <v>#N/A</v>
      </c>
      <c r="P28" s="36" t="str">
        <f>'Core Indicators'!CQ28</f>
        <v>x</v>
      </c>
      <c r="Q28" s="36">
        <f>'Core Indicators'!DG28</f>
        <v>645000</v>
      </c>
      <c r="R28" s="36">
        <f>'Core Indicators'!DO28</f>
        <v>0</v>
      </c>
      <c r="S28" s="36">
        <f>'Core Indicators'!DW28</f>
        <v>2582000</v>
      </c>
      <c r="T28" s="36">
        <f>'Core Indicators'!EE28</f>
        <v>0</v>
      </c>
      <c r="U28" s="36">
        <f>'Core Indicators'!EM28</f>
        <v>0</v>
      </c>
      <c r="V28" s="36">
        <f>'Core Indicators'!FC28</f>
        <v>5</v>
      </c>
      <c r="W28" s="36" t="str">
        <f>'Core Indicators'!FK28</f>
        <v>x</v>
      </c>
      <c r="X28" s="36" t="str">
        <f>'Core Indicators'!FS28</f>
        <v>x</v>
      </c>
      <c r="Y28" s="36">
        <f>'Core Indicators'!GA28</f>
        <v>3</v>
      </c>
      <c r="Z28" s="36">
        <f>'Core Indicators'!GI28</f>
        <v>1</v>
      </c>
      <c r="AA28" s="36">
        <f>'Core Indicators'!GQ28</f>
        <v>2</v>
      </c>
      <c r="AB28" s="36">
        <f>'Core Indicators'!GY28</f>
        <v>0</v>
      </c>
      <c r="AC28" s="36">
        <f>'Core Indicators'!HG28</f>
        <v>3</v>
      </c>
      <c r="AD28" s="36">
        <f>'Core Indicators'!HO28</f>
        <v>0</v>
      </c>
      <c r="AE28" s="36">
        <f>'Core Indicators'!HW28</f>
        <v>0</v>
      </c>
      <c r="AF28" s="36">
        <f>'Core Indicators'!IE28</f>
        <v>2</v>
      </c>
      <c r="AG28" s="36">
        <f>'Core Indicators'!IM28</f>
        <v>1</v>
      </c>
    </row>
    <row r="29" spans="1:33" ht="20.149999999999999" customHeight="1" x14ac:dyDescent="0.35">
      <c r="A29" s="194" t="str">
        <f>'Core Indicators'!A:A</f>
        <v>Mixed migration flows in spain</v>
      </c>
      <c r="B29" s="194" t="str">
        <f>'Core Indicators'!B:B</f>
        <v>International displacement</v>
      </c>
      <c r="C29" s="194" t="str">
        <f>'Core Indicators'!C29</f>
        <v>ESP002</v>
      </c>
      <c r="D29" s="194" t="str">
        <f>'Core Indicators'!D29</f>
        <v>Spain</v>
      </c>
      <c r="E29" s="194" t="str">
        <f>'Core Indicators'!E29</f>
        <v>ESP</v>
      </c>
      <c r="F29" s="35">
        <f>'Core Indicators'!O29</f>
        <v>92610</v>
      </c>
      <c r="G29" s="35">
        <f>'Core Indicators'!W29</f>
        <v>11983000</v>
      </c>
      <c r="H29" s="35">
        <f>'Core Indicators'!AE29</f>
        <v>115000</v>
      </c>
      <c r="I29" s="35">
        <f>'Core Indicators'!AM29</f>
        <v>115000</v>
      </c>
      <c r="J29" s="35" t="str">
        <f>'Core Indicators'!AU29</f>
        <v>x</v>
      </c>
      <c r="K29" s="35" t="str">
        <f>'Core Indicators'!BC29</f>
        <v>x</v>
      </c>
      <c r="L29" s="35">
        <f>'Core Indicators'!BK29</f>
        <v>131</v>
      </c>
      <c r="M29" s="35" t="str">
        <f>'Core Indicators'!BS29</f>
        <v>x</v>
      </c>
      <c r="N29" s="35" t="str">
        <f>'Core Indicators'!CA29</f>
        <v>x</v>
      </c>
      <c r="O29" s="35" t="e">
        <f>'Core Indicators'!CI29</f>
        <v>#N/A</v>
      </c>
      <c r="P29" s="35" t="str">
        <f>'Core Indicators'!CQ29</f>
        <v>x</v>
      </c>
      <c r="Q29" s="35">
        <f>'Core Indicators'!DG29</f>
        <v>11868000</v>
      </c>
      <c r="R29" s="35">
        <f>'Core Indicators'!DO29</f>
        <v>0</v>
      </c>
      <c r="S29" s="35">
        <f>'Core Indicators'!DW29</f>
        <v>115000</v>
      </c>
      <c r="T29" s="35">
        <f>'Core Indicators'!EE29</f>
        <v>0</v>
      </c>
      <c r="U29" s="35">
        <f>'Core Indicators'!EM29</f>
        <v>0</v>
      </c>
      <c r="V29" s="35">
        <f>'Core Indicators'!FC29</f>
        <v>2</v>
      </c>
      <c r="W29" s="35" t="str">
        <f>'Core Indicators'!FK29</f>
        <v>x</v>
      </c>
      <c r="X29" s="35" t="str">
        <f>'Core Indicators'!FS29</f>
        <v>x</v>
      </c>
      <c r="Y29" s="35">
        <f>'Core Indicators'!GA29</f>
        <v>0</v>
      </c>
      <c r="Z29" s="35">
        <f>'Core Indicators'!GI29</f>
        <v>0</v>
      </c>
      <c r="AA29" s="35">
        <f>'Core Indicators'!GQ29</f>
        <v>0</v>
      </c>
      <c r="AB29" s="35">
        <f>'Core Indicators'!GY29</f>
        <v>0</v>
      </c>
      <c r="AC29" s="35">
        <f>'Core Indicators'!HG29</f>
        <v>0</v>
      </c>
      <c r="AD29" s="35">
        <f>'Core Indicators'!HO29</f>
        <v>2</v>
      </c>
      <c r="AE29" s="35">
        <f>'Core Indicators'!HW29</f>
        <v>0</v>
      </c>
      <c r="AF29" s="35">
        <f>'Core Indicators'!IE29</f>
        <v>0</v>
      </c>
      <c r="AG29" s="35">
        <f>'Core Indicators'!IM29</f>
        <v>0</v>
      </c>
    </row>
    <row r="30" spans="1:33" ht="20.149999999999999" customHeight="1" x14ac:dyDescent="0.35">
      <c r="A30" s="193" t="str">
        <f>'Core Indicators'!A:A</f>
        <v>Complex crisis in Ethiopia</v>
      </c>
      <c r="B30" s="193" t="str">
        <f>'Core Indicators'!B:B</f>
        <v>Complex crisis</v>
      </c>
      <c r="C30" s="193" t="str">
        <f>'Core Indicators'!C30</f>
        <v>ETH001</v>
      </c>
      <c r="D30" s="193" t="str">
        <f>'Core Indicators'!D30</f>
        <v>Ethiopia</v>
      </c>
      <c r="E30" s="193" t="str">
        <f>'Core Indicators'!E30</f>
        <v>ETH</v>
      </c>
      <c r="F30" s="36">
        <f>'Core Indicators'!O30</f>
        <v>1063652</v>
      </c>
      <c r="G30" s="36">
        <f>'Core Indicators'!W30</f>
        <v>103700000</v>
      </c>
      <c r="H30" s="36">
        <f>'Core Indicators'!AE30</f>
        <v>103700000</v>
      </c>
      <c r="I30" s="36">
        <f>'Core Indicators'!AM30</f>
        <v>6300000</v>
      </c>
      <c r="J30" s="36">
        <f>'Core Indicators'!AU30</f>
        <v>0</v>
      </c>
      <c r="K30" s="36">
        <f>'Core Indicators'!BC30</f>
        <v>0</v>
      </c>
      <c r="L30" s="36">
        <f>'Core Indicators'!BK30</f>
        <v>9674</v>
      </c>
      <c r="M30" s="36" t="str">
        <f>'Core Indicators'!BS30</f>
        <v>x</v>
      </c>
      <c r="N30" s="36" t="str">
        <f>'Core Indicators'!CA30</f>
        <v>x</v>
      </c>
      <c r="O30" s="36" t="e">
        <f>'Core Indicators'!CI30</f>
        <v>#N/A</v>
      </c>
      <c r="P30" s="36" t="str">
        <f>'Core Indicators'!CQ30</f>
        <v>x</v>
      </c>
      <c r="Q30" s="36">
        <f>'Core Indicators'!DG30</f>
        <v>0</v>
      </c>
      <c r="R30" s="36">
        <f>'Core Indicators'!DO30</f>
        <v>80200000</v>
      </c>
      <c r="S30" s="36">
        <f>'Core Indicators'!DW30</f>
        <v>925000</v>
      </c>
      <c r="T30" s="36">
        <f>'Core Indicators'!EE30</f>
        <v>17150000</v>
      </c>
      <c r="U30" s="36">
        <f>'Core Indicators'!EM30</f>
        <v>5425000</v>
      </c>
      <c r="V30" s="36">
        <f>'Core Indicators'!FC30</f>
        <v>4</v>
      </c>
      <c r="W30" s="36">
        <f>'Core Indicators'!FK30</f>
        <v>0</v>
      </c>
      <c r="X30" s="36">
        <f>'Core Indicators'!FS30</f>
        <v>10000</v>
      </c>
      <c r="Y30" s="36">
        <f>'Core Indicators'!GA30</f>
        <v>2</v>
      </c>
      <c r="Z30" s="36">
        <f>'Core Indicators'!GI30</f>
        <v>2</v>
      </c>
      <c r="AA30" s="36">
        <f>'Core Indicators'!GQ30</f>
        <v>3</v>
      </c>
      <c r="AB30" s="36">
        <f>'Core Indicators'!GY30</f>
        <v>2</v>
      </c>
      <c r="AC30" s="36">
        <f>'Core Indicators'!HG30</f>
        <v>2</v>
      </c>
      <c r="AD30" s="36">
        <f>'Core Indicators'!HO30</f>
        <v>3</v>
      </c>
      <c r="AE30" s="36">
        <f>'Core Indicators'!HW30</f>
        <v>3</v>
      </c>
      <c r="AF30" s="36">
        <f>'Core Indicators'!IE30</f>
        <v>3</v>
      </c>
      <c r="AG30" s="36">
        <f>'Core Indicators'!IM30</f>
        <v>3</v>
      </c>
    </row>
    <row r="31" spans="1:33" ht="20.149999999999999" customHeight="1" x14ac:dyDescent="0.35">
      <c r="A31" s="194" t="str">
        <f>'Core Indicators'!A:A</f>
        <v>Flood Crisis in Ethiopia</v>
      </c>
      <c r="B31" s="194" t="str">
        <f>'Core Indicators'!B:B</f>
        <v>Flood</v>
      </c>
      <c r="C31" s="194" t="str">
        <f>'Core Indicators'!C31</f>
        <v>ETH002</v>
      </c>
      <c r="D31" s="194" t="str">
        <f>'Core Indicators'!D31</f>
        <v>Ethiopia</v>
      </c>
      <c r="E31" s="194" t="str">
        <f>'Core Indicators'!E31</f>
        <v>ETH</v>
      </c>
      <c r="F31" s="35">
        <f>'Core Indicators'!O31</f>
        <v>742878</v>
      </c>
      <c r="G31" s="35">
        <f>'Core Indicators'!W31</f>
        <v>88000000</v>
      </c>
      <c r="H31" s="35">
        <f>'Core Indicators'!AE31</f>
        <v>617000</v>
      </c>
      <c r="I31" s="35">
        <f>'Core Indicators'!AM31</f>
        <v>214000</v>
      </c>
      <c r="J31" s="35">
        <f>'Core Indicators'!AU31</f>
        <v>0</v>
      </c>
      <c r="K31" s="35">
        <f>'Core Indicators'!BC31</f>
        <v>0</v>
      </c>
      <c r="L31" s="35">
        <f>'Core Indicators'!BK31</f>
        <v>28</v>
      </c>
      <c r="M31" s="35" t="str">
        <f>'Core Indicators'!BS31</f>
        <v>x</v>
      </c>
      <c r="N31" s="35" t="str">
        <f>'Core Indicators'!CA31</f>
        <v>x</v>
      </c>
      <c r="O31" s="35" t="e">
        <f>'Core Indicators'!CI31</f>
        <v>#N/A</v>
      </c>
      <c r="P31" s="35" t="str">
        <f>'Core Indicators'!CQ31</f>
        <v>x</v>
      </c>
      <c r="Q31" s="35">
        <f>'Core Indicators'!DG31</f>
        <v>87383000</v>
      </c>
      <c r="R31" s="35">
        <f>'Core Indicators'!DO31</f>
        <v>403000</v>
      </c>
      <c r="S31" s="35">
        <f>'Core Indicators'!DW31</f>
        <v>214000</v>
      </c>
      <c r="T31" s="35">
        <f>'Core Indicators'!EE31</f>
        <v>0</v>
      </c>
      <c r="U31" s="35">
        <f>'Core Indicators'!EM31</f>
        <v>0</v>
      </c>
      <c r="V31" s="35">
        <f>'Core Indicators'!FC31</f>
        <v>4</v>
      </c>
      <c r="W31" s="35">
        <f>'Core Indicators'!FK31</f>
        <v>0</v>
      </c>
      <c r="X31" s="35">
        <f>'Core Indicators'!FS31</f>
        <v>0</v>
      </c>
      <c r="Y31" s="35">
        <f>'Core Indicators'!GA31</f>
        <v>2</v>
      </c>
      <c r="Z31" s="35">
        <f>'Core Indicators'!GI31</f>
        <v>1</v>
      </c>
      <c r="AA31" s="35">
        <f>'Core Indicators'!GQ31</f>
        <v>1</v>
      </c>
      <c r="AB31" s="35">
        <f>'Core Indicators'!GY31</f>
        <v>0</v>
      </c>
      <c r="AC31" s="35">
        <f>'Core Indicators'!HG31</f>
        <v>0</v>
      </c>
      <c r="AD31" s="35">
        <f>'Core Indicators'!HO31</f>
        <v>2</v>
      </c>
      <c r="AE31" s="35">
        <f>'Core Indicators'!HW31</f>
        <v>0</v>
      </c>
      <c r="AF31" s="35">
        <f>'Core Indicators'!IE31</f>
        <v>3</v>
      </c>
      <c r="AG31" s="35">
        <f>'Core Indicators'!IM31</f>
        <v>3</v>
      </c>
    </row>
    <row r="32" spans="1:33" ht="20.149999999999999" customHeight="1" x14ac:dyDescent="0.35">
      <c r="A32" s="193" t="str">
        <f>'Core Indicators'!A:A</f>
        <v>International Displacement</v>
      </c>
      <c r="B32" s="193" t="str">
        <f>'Core Indicators'!B:B</f>
        <v>International displacement</v>
      </c>
      <c r="C32" s="193" t="str">
        <f>'Core Indicators'!C32</f>
        <v>ETH003</v>
      </c>
      <c r="D32" s="193" t="str">
        <f>'Core Indicators'!D32</f>
        <v>Ethiopia</v>
      </c>
      <c r="E32" s="193" t="str">
        <f>'Core Indicators'!E32</f>
        <v>ETH</v>
      </c>
      <c r="F32" s="36">
        <f>'Core Indicators'!O32</f>
        <v>1063652</v>
      </c>
      <c r="G32" s="36">
        <f>'Core Indicators'!W32</f>
        <v>103700000</v>
      </c>
      <c r="H32" s="36">
        <f>'Core Indicators'!AE32</f>
        <v>17744000</v>
      </c>
      <c r="I32" s="36">
        <f>'Core Indicators'!AM32</f>
        <v>795000</v>
      </c>
      <c r="J32" s="36">
        <f>'Core Indicators'!AU32</f>
        <v>0</v>
      </c>
      <c r="K32" s="36">
        <f>'Core Indicators'!BC32</f>
        <v>0</v>
      </c>
      <c r="L32" s="36">
        <f>'Core Indicators'!BK32</f>
        <v>18</v>
      </c>
      <c r="M32" s="36" t="str">
        <f>'Core Indicators'!BS32</f>
        <v>x</v>
      </c>
      <c r="N32" s="36" t="str">
        <f>'Core Indicators'!CA32</f>
        <v>x</v>
      </c>
      <c r="O32" s="36" t="e">
        <f>'Core Indicators'!CI32</f>
        <v>#N/A</v>
      </c>
      <c r="P32" s="36" t="str">
        <f>'Core Indicators'!CQ32</f>
        <v>x</v>
      </c>
      <c r="Q32" s="36">
        <f>'Core Indicators'!DG32</f>
        <v>86000000</v>
      </c>
      <c r="R32" s="36">
        <f>'Core Indicators'!DO32</f>
        <v>16905000</v>
      </c>
      <c r="S32" s="36">
        <f>'Core Indicators'!DW32</f>
        <v>795000</v>
      </c>
      <c r="T32" s="36">
        <f>'Core Indicators'!EE32</f>
        <v>0</v>
      </c>
      <c r="U32" s="36">
        <f>'Core Indicators'!EM32</f>
        <v>0</v>
      </c>
      <c r="V32" s="36">
        <f>'Core Indicators'!FC32</f>
        <v>3</v>
      </c>
      <c r="W32" s="36">
        <f>'Core Indicators'!FK32</f>
        <v>0</v>
      </c>
      <c r="X32" s="36">
        <f>'Core Indicators'!FS32</f>
        <v>0</v>
      </c>
      <c r="Y32" s="36">
        <f>'Core Indicators'!GA32</f>
        <v>2</v>
      </c>
      <c r="Z32" s="36">
        <f>'Core Indicators'!GI32</f>
        <v>1</v>
      </c>
      <c r="AA32" s="36">
        <f>'Core Indicators'!GQ32</f>
        <v>1</v>
      </c>
      <c r="AB32" s="36">
        <f>'Core Indicators'!GY32</f>
        <v>0</v>
      </c>
      <c r="AC32" s="36">
        <f>'Core Indicators'!HG32</f>
        <v>0</v>
      </c>
      <c r="AD32" s="36">
        <f>'Core Indicators'!HO32</f>
        <v>2</v>
      </c>
      <c r="AE32" s="36">
        <f>'Core Indicators'!HW32</f>
        <v>3</v>
      </c>
      <c r="AF32" s="36">
        <f>'Core Indicators'!IE32</f>
        <v>3</v>
      </c>
      <c r="AG32" s="36">
        <f>'Core Indicators'!IM32</f>
        <v>3</v>
      </c>
    </row>
    <row r="33" spans="1:33" ht="20.149999999999999" customHeight="1" x14ac:dyDescent="0.35">
      <c r="A33" s="194" t="str">
        <f>'Core Indicators'!A:A</f>
        <v>Crisis in Tigray</v>
      </c>
      <c r="B33" s="194" t="str">
        <f>'Core Indicators'!B:B</f>
        <v>Conflict</v>
      </c>
      <c r="C33" s="194" t="str">
        <f>'Core Indicators'!C33</f>
        <v>ETH004</v>
      </c>
      <c r="D33" s="194" t="str">
        <f>'Core Indicators'!D33</f>
        <v>Ethiopia</v>
      </c>
      <c r="E33" s="194" t="str">
        <f>'Core Indicators'!E33</f>
        <v>ETH</v>
      </c>
      <c r="F33" s="35">
        <f>'Core Indicators'!O33</f>
        <v>84722</v>
      </c>
      <c r="G33" s="35">
        <f>'Core Indicators'!W33</f>
        <v>5700000</v>
      </c>
      <c r="H33" s="35">
        <f>'Core Indicators'!AE33</f>
        <v>5700000</v>
      </c>
      <c r="I33" s="35">
        <f>'Core Indicators'!AM33</f>
        <v>2531000</v>
      </c>
      <c r="J33" s="35">
        <f>'Core Indicators'!AU33</f>
        <v>0</v>
      </c>
      <c r="K33" s="35">
        <f>'Core Indicators'!BC33</f>
        <v>0</v>
      </c>
      <c r="L33" s="35">
        <f>'Core Indicators'!BK33</f>
        <v>2230</v>
      </c>
      <c r="M33" s="35" t="e">
        <f>'Core Indicators'!BS33</f>
        <v>#N/A</v>
      </c>
      <c r="N33" s="35" t="e">
        <f>'Core Indicators'!CA33</f>
        <v>#N/A</v>
      </c>
      <c r="O33" s="35" t="e">
        <f>'Core Indicators'!CI33</f>
        <v>#N/A</v>
      </c>
      <c r="P33" s="35" t="e">
        <f>'Core Indicators'!CQ33</f>
        <v>#N/A</v>
      </c>
      <c r="Q33" s="35">
        <f>'Core Indicators'!DG33</f>
        <v>0</v>
      </c>
      <c r="R33" s="35">
        <f>'Core Indicators'!DO33</f>
        <v>500000</v>
      </c>
      <c r="S33" s="35">
        <f>'Core Indicators'!DW33</f>
        <v>4799000</v>
      </c>
      <c r="T33" s="35">
        <f>'Core Indicators'!EE33</f>
        <v>0</v>
      </c>
      <c r="U33" s="35">
        <f>'Core Indicators'!EM33</f>
        <v>401000</v>
      </c>
      <c r="V33" s="35">
        <f>'Core Indicators'!FC33</f>
        <v>4</v>
      </c>
      <c r="W33" s="35">
        <f>'Core Indicators'!FK33</f>
        <v>0</v>
      </c>
      <c r="X33" s="35">
        <f>'Core Indicators'!FS33</f>
        <v>10000</v>
      </c>
      <c r="Y33" s="35">
        <f>'Core Indicators'!GA33</f>
        <v>1</v>
      </c>
      <c r="Z33" s="35">
        <f>'Core Indicators'!GI33</f>
        <v>2</v>
      </c>
      <c r="AA33" s="35">
        <f>'Core Indicators'!GQ33</f>
        <v>3</v>
      </c>
      <c r="AB33" s="35">
        <f>'Core Indicators'!GY33</f>
        <v>2</v>
      </c>
      <c r="AC33" s="35">
        <f>'Core Indicators'!HG33</f>
        <v>2</v>
      </c>
      <c r="AD33" s="35">
        <f>'Core Indicators'!HO33</f>
        <v>3</v>
      </c>
      <c r="AE33" s="35">
        <f>'Core Indicators'!HW33</f>
        <v>3</v>
      </c>
      <c r="AF33" s="35">
        <f>'Core Indicators'!IE33</f>
        <v>3</v>
      </c>
      <c r="AG33" s="35">
        <f>'Core Indicators'!IM33</f>
        <v>3</v>
      </c>
    </row>
    <row r="34" spans="1:33" ht="20.149999999999999" customHeight="1" x14ac:dyDescent="0.35">
      <c r="A34" s="193" t="str">
        <f>'Core Indicators'!A:A</f>
        <v>Mixed migration flows in Greece</v>
      </c>
      <c r="B34" s="193" t="str">
        <f>'Core Indicators'!B:B</f>
        <v>International displacement</v>
      </c>
      <c r="C34" s="193" t="str">
        <f>'Core Indicators'!C34</f>
        <v>GRC002</v>
      </c>
      <c r="D34" s="193" t="str">
        <f>'Core Indicators'!D34</f>
        <v>Greece</v>
      </c>
      <c r="E34" s="193" t="str">
        <f>'Core Indicators'!E34</f>
        <v>GRC</v>
      </c>
      <c r="F34" s="36">
        <f>'Core Indicators'!O34</f>
        <v>3364.07</v>
      </c>
      <c r="G34" s="36">
        <f>'Core Indicators'!W34</f>
        <v>423000</v>
      </c>
      <c r="H34" s="36">
        <f>'Core Indicators'!AE34</f>
        <v>177000</v>
      </c>
      <c r="I34" s="36">
        <f>'Core Indicators'!AM34</f>
        <v>177000</v>
      </c>
      <c r="J34" s="36">
        <f>'Core Indicators'!AU34</f>
        <v>0</v>
      </c>
      <c r="K34" s="36" t="str">
        <f>'Core Indicators'!BC34</f>
        <v>x</v>
      </c>
      <c r="L34" s="36">
        <f>'Core Indicators'!BK34</f>
        <v>18</v>
      </c>
      <c r="M34" s="36" t="str">
        <f>'Core Indicators'!BS34</f>
        <v>x</v>
      </c>
      <c r="N34" s="36" t="str">
        <f>'Core Indicators'!CA34</f>
        <v>x</v>
      </c>
      <c r="O34" s="36" t="e">
        <f>'Core Indicators'!CI34</f>
        <v>#N/A</v>
      </c>
      <c r="P34" s="36" t="str">
        <f>'Core Indicators'!CQ34</f>
        <v>x</v>
      </c>
      <c r="Q34" s="36">
        <f>'Core Indicators'!DG34</f>
        <v>245000</v>
      </c>
      <c r="R34" s="36">
        <f>'Core Indicators'!DO34</f>
        <v>159000</v>
      </c>
      <c r="S34" s="36">
        <f>'Core Indicators'!DW34</f>
        <v>18000</v>
      </c>
      <c r="T34" s="36">
        <f>'Core Indicators'!EE34</f>
        <v>0</v>
      </c>
      <c r="U34" s="36">
        <f>'Core Indicators'!EM34</f>
        <v>0</v>
      </c>
      <c r="V34" s="36">
        <f>'Core Indicators'!FC34</f>
        <v>2</v>
      </c>
      <c r="W34" s="36" t="str">
        <f>'Core Indicators'!FK34</f>
        <v>x</v>
      </c>
      <c r="X34" s="36" t="str">
        <f>'Core Indicators'!FS34</f>
        <v>x</v>
      </c>
      <c r="Y34" s="36">
        <f>'Core Indicators'!GA34</f>
        <v>0</v>
      </c>
      <c r="Z34" s="36">
        <f>'Core Indicators'!GI34</f>
        <v>0</v>
      </c>
      <c r="AA34" s="36">
        <f>'Core Indicators'!GQ34</f>
        <v>2</v>
      </c>
      <c r="AB34" s="36">
        <f>'Core Indicators'!GY34</f>
        <v>0</v>
      </c>
      <c r="AC34" s="36">
        <f>'Core Indicators'!HG34</f>
        <v>2</v>
      </c>
      <c r="AD34" s="36">
        <f>'Core Indicators'!HO34</f>
        <v>2</v>
      </c>
      <c r="AE34" s="36">
        <f>'Core Indicators'!HW34</f>
        <v>1</v>
      </c>
      <c r="AF34" s="36">
        <f>'Core Indicators'!IE34</f>
        <v>0</v>
      </c>
      <c r="AG34" s="36">
        <f>'Core Indicators'!IM34</f>
        <v>0</v>
      </c>
    </row>
    <row r="35" spans="1:33" ht="20.149999999999999" customHeight="1" x14ac:dyDescent="0.35">
      <c r="A35" s="194" t="str">
        <f>'Core Indicators'!A:A</f>
        <v>Complex crisis in Guatemala</v>
      </c>
      <c r="B35" s="194" t="str">
        <f>'Core Indicators'!B:B</f>
        <v>Complex crisis</v>
      </c>
      <c r="C35" s="194" t="str">
        <f>'Core Indicators'!C35</f>
        <v>GTM001</v>
      </c>
      <c r="D35" s="194" t="str">
        <f>'Core Indicators'!D35</f>
        <v>Guatemala</v>
      </c>
      <c r="E35" s="194" t="str">
        <f>'Core Indicators'!E35</f>
        <v>GTM</v>
      </c>
      <c r="F35" s="35">
        <f>'Core Indicators'!O35</f>
        <v>107160</v>
      </c>
      <c r="G35" s="35">
        <f>'Core Indicators'!W35</f>
        <v>14900000</v>
      </c>
      <c r="H35" s="35">
        <f>'Core Indicators'!AE35</f>
        <v>5500000</v>
      </c>
      <c r="I35" s="35">
        <f>'Core Indicators'!AM35</f>
        <v>242000</v>
      </c>
      <c r="J35" s="35" t="str">
        <f>'Core Indicators'!AU35</f>
        <v>x</v>
      </c>
      <c r="K35" s="35">
        <f>'Core Indicators'!BC35</f>
        <v>1678</v>
      </c>
      <c r="L35" s="35">
        <f>'Core Indicators'!BK35</f>
        <v>1876</v>
      </c>
      <c r="M35" s="35">
        <f>'Core Indicators'!BS35</f>
        <v>0</v>
      </c>
      <c r="N35" s="35">
        <f>'Core Indicators'!CA35</f>
        <v>0</v>
      </c>
      <c r="O35" s="35" t="e">
        <f>'Core Indicators'!CI35</f>
        <v>#N/A</v>
      </c>
      <c r="P35" s="35" t="str">
        <f>'Core Indicators'!CQ35</f>
        <v>x</v>
      </c>
      <c r="Q35" s="35">
        <f>'Core Indicators'!DG35</f>
        <v>4931000</v>
      </c>
      <c r="R35" s="35">
        <f>'Core Indicators'!DO35</f>
        <v>6669000</v>
      </c>
      <c r="S35" s="35">
        <f>'Core Indicators'!DW35</f>
        <v>2872000</v>
      </c>
      <c r="T35" s="35">
        <f>'Core Indicators'!EE35</f>
        <v>428000</v>
      </c>
      <c r="U35" s="35">
        <f>'Core Indicators'!EM35</f>
        <v>0</v>
      </c>
      <c r="V35" s="35">
        <f>'Core Indicators'!FC35</f>
        <v>3</v>
      </c>
      <c r="W35" s="35" t="str">
        <f>'Core Indicators'!FK35</f>
        <v>x</v>
      </c>
      <c r="X35" s="35" t="str">
        <f>'Core Indicators'!FS35</f>
        <v>x</v>
      </c>
      <c r="Y35" s="35">
        <f>'Core Indicators'!GA35</f>
        <v>0</v>
      </c>
      <c r="Z35" s="35">
        <f>'Core Indicators'!GI35</f>
        <v>1</v>
      </c>
      <c r="AA35" s="35">
        <f>'Core Indicators'!GQ35</f>
        <v>1</v>
      </c>
      <c r="AB35" s="35">
        <f>'Core Indicators'!GY35</f>
        <v>0</v>
      </c>
      <c r="AC35" s="35">
        <f>'Core Indicators'!HG35</f>
        <v>0</v>
      </c>
      <c r="AD35" s="35">
        <f>'Core Indicators'!HO35</f>
        <v>2</v>
      </c>
      <c r="AE35" s="35">
        <f>'Core Indicators'!HW35</f>
        <v>1</v>
      </c>
      <c r="AF35" s="35">
        <f>'Core Indicators'!IE35</f>
        <v>0</v>
      </c>
      <c r="AG35" s="35">
        <f>'Core Indicators'!IM35</f>
        <v>2</v>
      </c>
    </row>
    <row r="36" spans="1:33" ht="20.149999999999999" customHeight="1" x14ac:dyDescent="0.35">
      <c r="A36" s="193" t="str">
        <f>'Core Indicators'!A:A</f>
        <v>Complex crisis in Honduras</v>
      </c>
      <c r="B36" s="193" t="str">
        <f>'Core Indicators'!B:B</f>
        <v>Complex crisis</v>
      </c>
      <c r="C36" s="193" t="str">
        <f>'Core Indicators'!C36</f>
        <v>HND001</v>
      </c>
      <c r="D36" s="193" t="str">
        <f>'Core Indicators'!D36</f>
        <v>Honduras</v>
      </c>
      <c r="E36" s="193" t="str">
        <f>'Core Indicators'!E36</f>
        <v>HND</v>
      </c>
      <c r="F36" s="36">
        <f>'Core Indicators'!O36</f>
        <v>111890</v>
      </c>
      <c r="G36" s="36">
        <f>'Core Indicators'!W36</f>
        <v>9158000</v>
      </c>
      <c r="H36" s="36">
        <f>'Core Indicators'!AE36</f>
        <v>2700000</v>
      </c>
      <c r="I36" s="36">
        <f>'Core Indicators'!AM36</f>
        <v>247000</v>
      </c>
      <c r="J36" s="36">
        <f>'Core Indicators'!AU36</f>
        <v>75122</v>
      </c>
      <c r="K36" s="36">
        <f>'Core Indicators'!BC36</f>
        <v>7103</v>
      </c>
      <c r="L36" s="36">
        <f>'Core Indicators'!BK36</f>
        <v>1882</v>
      </c>
      <c r="M36" s="36" t="str">
        <f>'Core Indicators'!BS36</f>
        <v>x</v>
      </c>
      <c r="N36" s="36" t="str">
        <f>'Core Indicators'!CA36</f>
        <v>x</v>
      </c>
      <c r="O36" s="36" t="e">
        <f>'Core Indicators'!CI36</f>
        <v>#N/A</v>
      </c>
      <c r="P36" s="36">
        <f>'Core Indicators'!CQ36</f>
        <v>12965</v>
      </c>
      <c r="Q36" s="36">
        <f>'Core Indicators'!DG36</f>
        <v>6458000</v>
      </c>
      <c r="R36" s="36">
        <f>'Core Indicators'!DO36</f>
        <v>1400000</v>
      </c>
      <c r="S36" s="36">
        <f>'Core Indicators'!DW36</f>
        <v>950000</v>
      </c>
      <c r="T36" s="36">
        <f>'Core Indicators'!EE36</f>
        <v>350000</v>
      </c>
      <c r="U36" s="36">
        <f>'Core Indicators'!EM36</f>
        <v>0</v>
      </c>
      <c r="V36" s="36">
        <f>'Core Indicators'!FC36</f>
        <v>3</v>
      </c>
      <c r="W36" s="36" t="str">
        <f>'Core Indicators'!FK36</f>
        <v>x</v>
      </c>
      <c r="X36" s="36" t="str">
        <f>'Core Indicators'!FS36</f>
        <v>x</v>
      </c>
      <c r="Y36" s="36">
        <f>'Core Indicators'!GA36</f>
        <v>0</v>
      </c>
      <c r="Z36" s="36">
        <f>'Core Indicators'!GI36</f>
        <v>1</v>
      </c>
      <c r="AA36" s="36">
        <f>'Core Indicators'!GQ36</f>
        <v>1</v>
      </c>
      <c r="AB36" s="36">
        <f>'Core Indicators'!GY36</f>
        <v>0</v>
      </c>
      <c r="AC36" s="36">
        <f>'Core Indicators'!HG36</f>
        <v>0</v>
      </c>
      <c r="AD36" s="36">
        <f>'Core Indicators'!HO36</f>
        <v>2</v>
      </c>
      <c r="AE36" s="36">
        <f>'Core Indicators'!HW36</f>
        <v>3</v>
      </c>
      <c r="AF36" s="36">
        <f>'Core Indicators'!IE36</f>
        <v>0</v>
      </c>
      <c r="AG36" s="36">
        <f>'Core Indicators'!IM36</f>
        <v>2</v>
      </c>
    </row>
    <row r="37" spans="1:33" ht="20.149999999999999" customHeight="1" x14ac:dyDescent="0.35">
      <c r="A37" s="194" t="str">
        <f>'Core Indicators'!A:A</f>
        <v>Hurricane Eta and Iota in Honduras</v>
      </c>
      <c r="B37" s="194" t="str">
        <f>'Core Indicators'!B:B</f>
        <v>Tropical cyclone</v>
      </c>
      <c r="C37" s="194" t="str">
        <f>'Core Indicators'!C37</f>
        <v>HND002</v>
      </c>
      <c r="D37" s="194" t="str">
        <f>'Core Indicators'!D37</f>
        <v>Honduras</v>
      </c>
      <c r="E37" s="194" t="str">
        <f>'Core Indicators'!E37</f>
        <v>HND</v>
      </c>
      <c r="F37" s="35">
        <f>'Core Indicators'!O37</f>
        <v>112490</v>
      </c>
      <c r="G37" s="35">
        <f>'Core Indicators'!W37</f>
        <v>7490000</v>
      </c>
      <c r="H37" s="35">
        <f>'Core Indicators'!AE37</f>
        <v>4700000</v>
      </c>
      <c r="I37" s="35">
        <f>'Core Indicators'!AM37</f>
        <v>96000</v>
      </c>
      <c r="J37" s="35" t="str">
        <f>'Core Indicators'!AU37</f>
        <v>x</v>
      </c>
      <c r="K37" s="35" t="str">
        <f>'Core Indicators'!BC37</f>
        <v>x</v>
      </c>
      <c r="L37" s="35">
        <f>'Core Indicators'!BK37</f>
        <v>98</v>
      </c>
      <c r="M37" s="35">
        <f>'Core Indicators'!BS37</f>
        <v>28000</v>
      </c>
      <c r="N37" s="35" t="str">
        <f>'Core Indicators'!CA37</f>
        <v>x</v>
      </c>
      <c r="O37" s="35" t="e">
        <f>'Core Indicators'!CI37</f>
        <v>#N/A</v>
      </c>
      <c r="P37" s="35" t="str">
        <f>'Core Indicators'!CQ37</f>
        <v>x</v>
      </c>
      <c r="Q37" s="35">
        <f>'Core Indicators'!DG37</f>
        <v>2790000</v>
      </c>
      <c r="R37" s="35">
        <f>'Core Indicators'!DO37</f>
        <v>1900000</v>
      </c>
      <c r="S37" s="35">
        <f>'Core Indicators'!DW37</f>
        <v>2800000</v>
      </c>
      <c r="T37" s="35">
        <f>'Core Indicators'!EE37</f>
        <v>0</v>
      </c>
      <c r="U37" s="35">
        <f>'Core Indicators'!EM37</f>
        <v>0</v>
      </c>
      <c r="V37" s="35">
        <f>'Core Indicators'!FC37</f>
        <v>3</v>
      </c>
      <c r="W37" s="35" t="e">
        <f>'Core Indicators'!FK37</f>
        <v>#N/A</v>
      </c>
      <c r="X37" s="35" t="e">
        <f>'Core Indicators'!FS37</f>
        <v>#N/A</v>
      </c>
      <c r="Y37" s="35">
        <f>'Core Indicators'!GA37</f>
        <v>0</v>
      </c>
      <c r="Z37" s="35">
        <f>'Core Indicators'!GI37</f>
        <v>1</v>
      </c>
      <c r="AA37" s="35">
        <f>'Core Indicators'!GQ37</f>
        <v>1</v>
      </c>
      <c r="AB37" s="35">
        <f>'Core Indicators'!GY37</f>
        <v>0</v>
      </c>
      <c r="AC37" s="35">
        <f>'Core Indicators'!HG37</f>
        <v>0</v>
      </c>
      <c r="AD37" s="35">
        <f>'Core Indicators'!HO37</f>
        <v>2</v>
      </c>
      <c r="AE37" s="35">
        <f>'Core Indicators'!HW37</f>
        <v>3</v>
      </c>
      <c r="AF37" s="35">
        <f>'Core Indicators'!IE37</f>
        <v>0</v>
      </c>
      <c r="AG37" s="35">
        <f>'Core Indicators'!IM37</f>
        <v>2</v>
      </c>
    </row>
    <row r="38" spans="1:33" ht="20.149999999999999" customHeight="1" x14ac:dyDescent="0.35">
      <c r="A38" s="193" t="str">
        <f>'Core Indicators'!A:A</f>
        <v>Complex crisis in Haiti</v>
      </c>
      <c r="B38" s="193" t="str">
        <f>'Core Indicators'!B:B</f>
        <v>Complex crisis</v>
      </c>
      <c r="C38" s="193" t="str">
        <f>'Core Indicators'!C38</f>
        <v>HTI001</v>
      </c>
      <c r="D38" s="193" t="str">
        <f>'Core Indicators'!D38</f>
        <v>Haiti</v>
      </c>
      <c r="E38" s="193" t="str">
        <f>'Core Indicators'!E38</f>
        <v>HTI</v>
      </c>
      <c r="F38" s="36">
        <f>'Core Indicators'!O38</f>
        <v>27166</v>
      </c>
      <c r="G38" s="36">
        <f>'Core Indicators'!W38</f>
        <v>10898000</v>
      </c>
      <c r="H38" s="36">
        <f>'Core Indicators'!AE38</f>
        <v>7535000</v>
      </c>
      <c r="I38" s="36">
        <f>'Core Indicators'!AM38</f>
        <v>180000</v>
      </c>
      <c r="J38" s="36">
        <f>'Core Indicators'!AU38</f>
        <v>0</v>
      </c>
      <c r="K38" s="36">
        <f>'Core Indicators'!BC38</f>
        <v>0</v>
      </c>
      <c r="L38" s="36">
        <f>'Core Indicators'!BK38</f>
        <v>2208</v>
      </c>
      <c r="M38" s="36">
        <f>'Core Indicators'!BS38</f>
        <v>52953</v>
      </c>
      <c r="N38" s="36">
        <f>'Core Indicators'!CA38</f>
        <v>52953</v>
      </c>
      <c r="O38" s="36" t="e">
        <f>'Core Indicators'!CI38</f>
        <v>#N/A</v>
      </c>
      <c r="P38" s="36" t="str">
        <f>'Core Indicators'!CQ38</f>
        <v>x</v>
      </c>
      <c r="Q38" s="36">
        <f>'Core Indicators'!DG38</f>
        <v>3363000</v>
      </c>
      <c r="R38" s="36">
        <f>'Core Indicators'!DO38</f>
        <v>3119000</v>
      </c>
      <c r="S38" s="36">
        <f>'Core Indicators'!DW38</f>
        <v>4416000</v>
      </c>
      <c r="T38" s="36">
        <f>'Core Indicators'!EE38</f>
        <v>0</v>
      </c>
      <c r="U38" s="36">
        <f>'Core Indicators'!EM38</f>
        <v>0</v>
      </c>
      <c r="V38" s="36">
        <f>'Core Indicators'!FC38</f>
        <v>3</v>
      </c>
      <c r="W38" s="36" t="str">
        <f>'Core Indicators'!FK38</f>
        <v>x</v>
      </c>
      <c r="X38" s="36" t="str">
        <f>'Core Indicators'!FS38</f>
        <v>x</v>
      </c>
      <c r="Y38" s="36">
        <f>'Core Indicators'!GA38</f>
        <v>0</v>
      </c>
      <c r="Z38" s="36">
        <f>'Core Indicators'!GI38</f>
        <v>3</v>
      </c>
      <c r="AA38" s="36">
        <f>'Core Indicators'!GQ38</f>
        <v>2</v>
      </c>
      <c r="AB38" s="36">
        <f>'Core Indicators'!GY38</f>
        <v>0</v>
      </c>
      <c r="AC38" s="36">
        <f>'Core Indicators'!HG38</f>
        <v>0</v>
      </c>
      <c r="AD38" s="36">
        <f>'Core Indicators'!HO38</f>
        <v>2</v>
      </c>
      <c r="AE38" s="36">
        <f>'Core Indicators'!HW38</f>
        <v>2</v>
      </c>
      <c r="AF38" s="36">
        <f>'Core Indicators'!IE38</f>
        <v>0</v>
      </c>
      <c r="AG38" s="36">
        <f>'Core Indicators'!IM38</f>
        <v>3</v>
      </c>
    </row>
    <row r="39" spans="1:33" ht="20.149999999999999" customHeight="1" x14ac:dyDescent="0.35">
      <c r="A39" s="194" t="str">
        <f>'Core Indicators'!A:A</f>
        <v xml:space="preserve">Nippes Earthquake </v>
      </c>
      <c r="B39" s="194" t="str">
        <f>'Core Indicators'!B:B</f>
        <v>Earthquake</v>
      </c>
      <c r="C39" s="194" t="str">
        <f>'Core Indicators'!C39</f>
        <v>HTI002</v>
      </c>
      <c r="D39" s="194" t="str">
        <f>'Core Indicators'!D39</f>
        <v>Haiti</v>
      </c>
      <c r="E39" s="194" t="str">
        <f>'Core Indicators'!E39</f>
        <v>HTI</v>
      </c>
      <c r="F39" s="35">
        <f>'Core Indicators'!O39</f>
        <v>12851</v>
      </c>
      <c r="G39" s="35">
        <f>'Core Indicators'!W39</f>
        <v>6429000</v>
      </c>
      <c r="H39" s="35">
        <f>'Core Indicators'!AE39</f>
        <v>800000</v>
      </c>
      <c r="I39" s="35">
        <f>'Core Indicators'!AM39</f>
        <v>160000</v>
      </c>
      <c r="J39" s="35">
        <f>'Core Indicators'!AU39</f>
        <v>12268</v>
      </c>
      <c r="K39" s="35">
        <f>'Core Indicators'!BC39</f>
        <v>9915</v>
      </c>
      <c r="L39" s="35">
        <f>'Core Indicators'!BK39</f>
        <v>2189</v>
      </c>
      <c r="M39" s="35">
        <f>'Core Indicators'!BS39</f>
        <v>92821</v>
      </c>
      <c r="N39" s="35">
        <f>'Core Indicators'!CA39</f>
        <v>61689</v>
      </c>
      <c r="O39" s="35" t="e">
        <f>'Core Indicators'!CI39</f>
        <v>#N/A</v>
      </c>
      <c r="P39" s="35" t="str">
        <f>'Core Indicators'!CQ39</f>
        <v>x</v>
      </c>
      <c r="Q39" s="35">
        <f>'Core Indicators'!DG39</f>
        <v>5629000</v>
      </c>
      <c r="R39" s="35">
        <f>'Core Indicators'!DO39</f>
        <v>150000</v>
      </c>
      <c r="S39" s="35">
        <f>'Core Indicators'!DW39</f>
        <v>650000</v>
      </c>
      <c r="T39" s="35">
        <f>'Core Indicators'!EE39</f>
        <v>0</v>
      </c>
      <c r="U39" s="35">
        <f>'Core Indicators'!EM39</f>
        <v>0</v>
      </c>
      <c r="V39" s="35">
        <f>'Core Indicators'!FC39</f>
        <v>3</v>
      </c>
      <c r="W39" s="35" t="str">
        <f>'Core Indicators'!FK39</f>
        <v>x</v>
      </c>
      <c r="X39" s="35" t="str">
        <f>'Core Indicators'!FS39</f>
        <v>x</v>
      </c>
      <c r="Y39" s="35">
        <f>'Core Indicators'!GA39</f>
        <v>0</v>
      </c>
      <c r="Z39" s="35">
        <f>'Core Indicators'!GI39</f>
        <v>1</v>
      </c>
      <c r="AA39" s="35">
        <f>'Core Indicators'!GQ39</f>
        <v>2</v>
      </c>
      <c r="AB39" s="35">
        <f>'Core Indicators'!GY39</f>
        <v>0</v>
      </c>
      <c r="AC39" s="35">
        <f>'Core Indicators'!HG39</f>
        <v>0</v>
      </c>
      <c r="AD39" s="35">
        <f>'Core Indicators'!HO39</f>
        <v>2</v>
      </c>
      <c r="AE39" s="35">
        <f>'Core Indicators'!HW39</f>
        <v>1</v>
      </c>
      <c r="AF39" s="35">
        <f>'Core Indicators'!IE39</f>
        <v>0</v>
      </c>
      <c r="AG39" s="35">
        <f>'Core Indicators'!IM39</f>
        <v>3</v>
      </c>
    </row>
    <row r="40" spans="1:33" ht="20.149999999999999" customHeight="1" x14ac:dyDescent="0.35">
      <c r="A40" s="193" t="str">
        <f>'Core Indicators'!A:A</f>
        <v>Papua Conflict</v>
      </c>
      <c r="B40" s="193" t="str">
        <f>'Core Indicators'!B:B</f>
        <v>Conflict</v>
      </c>
      <c r="C40" s="193" t="str">
        <f>'Core Indicators'!C40</f>
        <v>IDN002</v>
      </c>
      <c r="D40" s="193" t="str">
        <f>'Core Indicators'!D40</f>
        <v>Indonesia</v>
      </c>
      <c r="E40" s="193" t="str">
        <f>'Core Indicators'!E40</f>
        <v>IDN</v>
      </c>
      <c r="F40" s="36">
        <f>'Core Indicators'!O40</f>
        <v>416060</v>
      </c>
      <c r="G40" s="36">
        <f>'Core Indicators'!W40</f>
        <v>3594000</v>
      </c>
      <c r="H40" s="36">
        <f>'Core Indicators'!AE40</f>
        <v>3594000</v>
      </c>
      <c r="I40" s="36">
        <f>'Core Indicators'!AM40</f>
        <v>31000</v>
      </c>
      <c r="J40" s="36" t="str">
        <f>'Core Indicators'!AU40</f>
        <v>x</v>
      </c>
      <c r="K40" s="36" t="str">
        <f>'Core Indicators'!BC40</f>
        <v>x</v>
      </c>
      <c r="L40" s="36">
        <f>'Core Indicators'!BK40</f>
        <v>202</v>
      </c>
      <c r="M40" s="36" t="str">
        <f>'Core Indicators'!BS40</f>
        <v>x</v>
      </c>
      <c r="N40" s="36" t="str">
        <f>'Core Indicators'!CA40</f>
        <v>x</v>
      </c>
      <c r="O40" s="36" t="e">
        <f>'Core Indicators'!CI40</f>
        <v>#N/A</v>
      </c>
      <c r="P40" s="36" t="str">
        <f>'Core Indicators'!CQ40</f>
        <v>x</v>
      </c>
      <c r="Q40" s="36" t="str">
        <f>'Core Indicators'!DG40</f>
        <v>x</v>
      </c>
      <c r="R40" s="36" t="str">
        <f>'Core Indicators'!DO40</f>
        <v>x</v>
      </c>
      <c r="S40" s="36" t="str">
        <f>'Core Indicators'!DW40</f>
        <v>x</v>
      </c>
      <c r="T40" s="36" t="str">
        <f>'Core Indicators'!EE40</f>
        <v>x</v>
      </c>
      <c r="U40" s="36" t="str">
        <f>'Core Indicators'!EM40</f>
        <v>x</v>
      </c>
      <c r="V40" s="36">
        <f>'Core Indicators'!FC40</f>
        <v>4</v>
      </c>
      <c r="W40" s="36" t="str">
        <f>'Core Indicators'!FK40</f>
        <v>x</v>
      </c>
      <c r="X40" s="36" t="str">
        <f>'Core Indicators'!FS40</f>
        <v>x</v>
      </c>
      <c r="Y40" s="36">
        <f>'Core Indicators'!GA40</f>
        <v>1</v>
      </c>
      <c r="Z40" s="36">
        <f>'Core Indicators'!GI40</f>
        <v>2</v>
      </c>
      <c r="AA40" s="36">
        <f>'Core Indicators'!GQ40</f>
        <v>2</v>
      </c>
      <c r="AB40" s="36">
        <f>'Core Indicators'!GY40</f>
        <v>0</v>
      </c>
      <c r="AC40" s="36">
        <f>'Core Indicators'!HG40</f>
        <v>2</v>
      </c>
      <c r="AD40" s="36">
        <f>'Core Indicators'!HO40</f>
        <v>0</v>
      </c>
      <c r="AE40" s="36">
        <f>'Core Indicators'!HW40</f>
        <v>3</v>
      </c>
      <c r="AF40" s="36">
        <f>'Core Indicators'!IE40</f>
        <v>0</v>
      </c>
      <c r="AG40" s="36">
        <f>'Core Indicators'!IM40</f>
        <v>1</v>
      </c>
    </row>
    <row r="41" spans="1:33" ht="20.149999999999999" customHeight="1" x14ac:dyDescent="0.35">
      <c r="A41" s="194" t="str">
        <f>'Core Indicators'!A:A</f>
        <v>Conflict in Jammu and Kashmir</v>
      </c>
      <c r="B41" s="194" t="str">
        <f>'Core Indicators'!B:B</f>
        <v>Conflict</v>
      </c>
      <c r="C41" s="194" t="str">
        <f>'Core Indicators'!C41</f>
        <v>IND002</v>
      </c>
      <c r="D41" s="194" t="str">
        <f>'Core Indicators'!D41</f>
        <v>India</v>
      </c>
      <c r="E41" s="194" t="str">
        <f>'Core Indicators'!E41</f>
        <v>IND</v>
      </c>
      <c r="F41" s="35">
        <f>'Core Indicators'!O41</f>
        <v>222236</v>
      </c>
      <c r="G41" s="35">
        <f>'Core Indicators'!W41</f>
        <v>12541000</v>
      </c>
      <c r="H41" s="35" t="str">
        <f>'Core Indicators'!AE41</f>
        <v>x</v>
      </c>
      <c r="I41" s="35" t="str">
        <f>'Core Indicators'!AM41</f>
        <v>x</v>
      </c>
      <c r="J41" s="35" t="str">
        <f>'Core Indicators'!AU41</f>
        <v>x</v>
      </c>
      <c r="K41" s="35" t="str">
        <f>'Core Indicators'!BC41</f>
        <v>x</v>
      </c>
      <c r="L41" s="35">
        <f>'Core Indicators'!BK41</f>
        <v>1775</v>
      </c>
      <c r="M41" s="35" t="str">
        <f>'Core Indicators'!BS41</f>
        <v>x</v>
      </c>
      <c r="N41" s="35" t="str">
        <f>'Core Indicators'!CA41</f>
        <v>x</v>
      </c>
      <c r="O41" s="35" t="e">
        <f>'Core Indicators'!CI41</f>
        <v>#N/A</v>
      </c>
      <c r="P41" s="35" t="str">
        <f>'Core Indicators'!CQ41</f>
        <v>x</v>
      </c>
      <c r="Q41" s="35">
        <f>'Core Indicators'!DG41</f>
        <v>12541000</v>
      </c>
      <c r="R41" s="35" t="str">
        <f>'Core Indicators'!DO41</f>
        <v>x</v>
      </c>
      <c r="S41" s="35" t="str">
        <f>'Core Indicators'!DW41</f>
        <v>x</v>
      </c>
      <c r="T41" s="35" t="str">
        <f>'Core Indicators'!EE41</f>
        <v>x</v>
      </c>
      <c r="U41" s="35" t="str">
        <f>'Core Indicators'!EM41</f>
        <v>x</v>
      </c>
      <c r="V41" s="35" t="str">
        <f>'Core Indicators'!FC41</f>
        <v>x</v>
      </c>
      <c r="W41" s="35" t="str">
        <f>'Core Indicators'!FK41</f>
        <v>x</v>
      </c>
      <c r="X41" s="35" t="str">
        <f>'Core Indicators'!FS41</f>
        <v>x</v>
      </c>
      <c r="Y41" s="35">
        <f>'Core Indicators'!GA41</f>
        <v>2</v>
      </c>
      <c r="Z41" s="35">
        <f>'Core Indicators'!GI41</f>
        <v>1</v>
      </c>
      <c r="AA41" s="35">
        <f>'Core Indicators'!GQ41</f>
        <v>1</v>
      </c>
      <c r="AB41" s="35">
        <f>'Core Indicators'!GY41</f>
        <v>0</v>
      </c>
      <c r="AC41" s="35">
        <f>'Core Indicators'!HG41</f>
        <v>0</v>
      </c>
      <c r="AD41" s="35">
        <f>'Core Indicators'!HO41</f>
        <v>2</v>
      </c>
      <c r="AE41" s="35">
        <f>'Core Indicators'!HW41</f>
        <v>1</v>
      </c>
      <c r="AF41" s="35">
        <f>'Core Indicators'!IE41</f>
        <v>1</v>
      </c>
      <c r="AG41" s="35">
        <f>'Core Indicators'!IM41</f>
        <v>2</v>
      </c>
    </row>
    <row r="42" spans="1:33" ht="20.149999999999999" customHeight="1" x14ac:dyDescent="0.35">
      <c r="A42" s="193" t="str">
        <f>'Core Indicators'!A:A</f>
        <v>Afghan Refugees in Iran</v>
      </c>
      <c r="B42" s="193" t="str">
        <f>'Core Indicators'!B:B</f>
        <v>International displacement</v>
      </c>
      <c r="C42" s="193" t="str">
        <f>'Core Indicators'!C42</f>
        <v>IRN004</v>
      </c>
      <c r="D42" s="193" t="str">
        <f>'Core Indicators'!D42</f>
        <v>Iran</v>
      </c>
      <c r="E42" s="193" t="str">
        <f>'Core Indicators'!E42</f>
        <v>IRN</v>
      </c>
      <c r="F42" s="36">
        <f>'Core Indicators'!O42</f>
        <v>239561</v>
      </c>
      <c r="G42" s="36">
        <f>'Core Indicators'!W42</f>
        <v>24823000</v>
      </c>
      <c r="H42" s="36">
        <f>'Core Indicators'!AE42</f>
        <v>3380000</v>
      </c>
      <c r="I42" s="36">
        <f>'Core Indicators'!AM42</f>
        <v>3380000</v>
      </c>
      <c r="J42" s="36" t="str">
        <f>'Core Indicators'!AU42</f>
        <v>x</v>
      </c>
      <c r="K42" s="36" t="str">
        <f>'Core Indicators'!BC42</f>
        <v>x</v>
      </c>
      <c r="L42" s="36">
        <f>'Core Indicators'!BK42</f>
        <v>0</v>
      </c>
      <c r="M42" s="36" t="str">
        <f>'Core Indicators'!BS42</f>
        <v>x</v>
      </c>
      <c r="N42" s="36" t="str">
        <f>'Core Indicators'!CA42</f>
        <v>x</v>
      </c>
      <c r="O42" s="36" t="e">
        <f>'Core Indicators'!CI42</f>
        <v>#N/A</v>
      </c>
      <c r="P42" s="36" t="str">
        <f>'Core Indicators'!CQ42</f>
        <v>x</v>
      </c>
      <c r="Q42" s="36">
        <f>'Core Indicators'!DG42</f>
        <v>21443000</v>
      </c>
      <c r="R42" s="36">
        <f>'Core Indicators'!DO42</f>
        <v>0</v>
      </c>
      <c r="S42" s="36">
        <f>'Core Indicators'!DW42</f>
        <v>780000</v>
      </c>
      <c r="T42" s="36">
        <f>'Core Indicators'!EE42</f>
        <v>2600000</v>
      </c>
      <c r="U42" s="36">
        <f>'Core Indicators'!EM42</f>
        <v>0</v>
      </c>
      <c r="V42" s="36">
        <f>'Core Indicators'!FC42</f>
        <v>2</v>
      </c>
      <c r="W42" s="36" t="str">
        <f>'Core Indicators'!FK42</f>
        <v>x</v>
      </c>
      <c r="X42" s="36" t="str">
        <f>'Core Indicators'!FS42</f>
        <v>x</v>
      </c>
      <c r="Y42" s="36">
        <f>'Core Indicators'!GA42</f>
        <v>1</v>
      </c>
      <c r="Z42" s="36">
        <f>'Core Indicators'!GI42</f>
        <v>1</v>
      </c>
      <c r="AA42" s="36">
        <f>'Core Indicators'!GQ42</f>
        <v>2</v>
      </c>
      <c r="AB42" s="36">
        <f>'Core Indicators'!GY42</f>
        <v>0</v>
      </c>
      <c r="AC42" s="36">
        <f>'Core Indicators'!HG42</f>
        <v>0</v>
      </c>
      <c r="AD42" s="36">
        <f>'Core Indicators'!HO42</f>
        <v>1</v>
      </c>
      <c r="AE42" s="36">
        <f>'Core Indicators'!HW42</f>
        <v>1</v>
      </c>
      <c r="AF42" s="36">
        <f>'Core Indicators'!IE42</f>
        <v>1</v>
      </c>
      <c r="AG42" s="36">
        <f>'Core Indicators'!IM42</f>
        <v>2</v>
      </c>
    </row>
    <row r="43" spans="1:33" ht="20.149999999999999" customHeight="1" x14ac:dyDescent="0.35">
      <c r="A43" s="194" t="str">
        <f>'Core Indicators'!A:A</f>
        <v>Multiple crises in Iraq</v>
      </c>
      <c r="B43" s="194" t="str">
        <f>'Core Indicators'!B:B</f>
        <v>Multiple crises country</v>
      </c>
      <c r="C43" s="194" t="str">
        <f>'Core Indicators'!C43</f>
        <v>IRQ001</v>
      </c>
      <c r="D43" s="194" t="str">
        <f>'Core Indicators'!D43</f>
        <v>Iraq</v>
      </c>
      <c r="E43" s="194" t="str">
        <f>'Core Indicators'!E43</f>
        <v>IRQ</v>
      </c>
      <c r="F43" s="35">
        <f>'Core Indicators'!O43</f>
        <v>435051.99200000003</v>
      </c>
      <c r="G43" s="35">
        <f>'Core Indicators'!W43</f>
        <v>39310000</v>
      </c>
      <c r="H43" s="35">
        <f>'Core Indicators'!AE43</f>
        <v>6130000</v>
      </c>
      <c r="I43" s="35">
        <f>'Core Indicators'!AM43</f>
        <v>8425000</v>
      </c>
      <c r="J43" s="35" t="str">
        <f>'Core Indicators'!AU43</f>
        <v>x</v>
      </c>
      <c r="K43" s="35" t="str">
        <f>'Core Indicators'!BC43</f>
        <v>x</v>
      </c>
      <c r="L43" s="35">
        <f>'Core Indicators'!BK43</f>
        <v>1518</v>
      </c>
      <c r="M43" s="35" t="str">
        <f>'Core Indicators'!BS43</f>
        <v>x</v>
      </c>
      <c r="N43" s="35" t="str">
        <f>'Core Indicators'!CA43</f>
        <v>x</v>
      </c>
      <c r="O43" s="35" t="e">
        <f>'Core Indicators'!CI43</f>
        <v>#N/A</v>
      </c>
      <c r="P43" s="35">
        <f>'Core Indicators'!CQ43</f>
        <v>133900</v>
      </c>
      <c r="Q43" s="35">
        <f>'Core Indicators'!DG43</f>
        <v>34093000</v>
      </c>
      <c r="R43" s="35">
        <f>'Core Indicators'!DO43</f>
        <v>1781000</v>
      </c>
      <c r="S43" s="35">
        <f>'Core Indicators'!DW43</f>
        <v>244000</v>
      </c>
      <c r="T43" s="35">
        <f>'Core Indicators'!EE43</f>
        <v>2650000</v>
      </c>
      <c r="U43" s="35">
        <f>'Core Indicators'!EM43</f>
        <v>1455000</v>
      </c>
      <c r="V43" s="35">
        <f>'Core Indicators'!FC43</f>
        <v>5</v>
      </c>
      <c r="W43" s="35">
        <f>'Core Indicators'!FK43</f>
        <v>1500000</v>
      </c>
      <c r="X43" s="35">
        <f>'Core Indicators'!FS43</f>
        <v>300000</v>
      </c>
      <c r="Y43" s="35">
        <f>'Core Indicators'!GA43</f>
        <v>1</v>
      </c>
      <c r="Z43" s="35">
        <f>'Core Indicators'!GI43</f>
        <v>3</v>
      </c>
      <c r="AA43" s="35">
        <f>'Core Indicators'!GQ43</f>
        <v>3</v>
      </c>
      <c r="AB43" s="35">
        <f>'Core Indicators'!GY43</f>
        <v>0</v>
      </c>
      <c r="AC43" s="35">
        <f>'Core Indicators'!HG43</f>
        <v>3</v>
      </c>
      <c r="AD43" s="35">
        <f>'Core Indicators'!HO43</f>
        <v>3</v>
      </c>
      <c r="AE43" s="35">
        <f>'Core Indicators'!HW43</f>
        <v>3</v>
      </c>
      <c r="AF43" s="35">
        <f>'Core Indicators'!IE43</f>
        <v>3</v>
      </c>
      <c r="AG43" s="35">
        <f>'Core Indicators'!IM43</f>
        <v>1</v>
      </c>
    </row>
    <row r="44" spans="1:33" ht="20.149999999999999" customHeight="1" x14ac:dyDescent="0.35">
      <c r="A44" s="193" t="str">
        <f>'Core Indicators'!A:A</f>
        <v>Conflict  in Iraq</v>
      </c>
      <c r="B44" s="193" t="str">
        <f>'Core Indicators'!B:B</f>
        <v>Conflict</v>
      </c>
      <c r="C44" s="193" t="str">
        <f>'Core Indicators'!C44</f>
        <v>IRQ002</v>
      </c>
      <c r="D44" s="193" t="str">
        <f>'Core Indicators'!D44</f>
        <v>Iraq</v>
      </c>
      <c r="E44" s="193" t="str">
        <f>'Core Indicators'!E44</f>
        <v>IRQ</v>
      </c>
      <c r="F44" s="36">
        <f>'Core Indicators'!O44</f>
        <v>435052</v>
      </c>
      <c r="G44" s="36">
        <f>'Core Indicators'!W44</f>
        <v>6130000</v>
      </c>
      <c r="H44" s="36">
        <f>'Core Indicators'!AE44</f>
        <v>5825000</v>
      </c>
      <c r="I44" s="36">
        <f>'Core Indicators'!AM44</f>
        <v>8176000</v>
      </c>
      <c r="J44" s="36" t="str">
        <f>'Core Indicators'!AU44</f>
        <v>x</v>
      </c>
      <c r="K44" s="36" t="str">
        <f>'Core Indicators'!BC44</f>
        <v>x</v>
      </c>
      <c r="L44" s="36">
        <f>'Core Indicators'!BK44</f>
        <v>1518</v>
      </c>
      <c r="M44" s="36" t="str">
        <f>'Core Indicators'!BS44</f>
        <v>x</v>
      </c>
      <c r="N44" s="36" t="str">
        <f>'Core Indicators'!CA44</f>
        <v>x</v>
      </c>
      <c r="O44" s="36" t="e">
        <f>'Core Indicators'!CI44</f>
        <v>#N/A</v>
      </c>
      <c r="P44" s="36">
        <f>'Core Indicators'!CQ44</f>
        <v>133900</v>
      </c>
      <c r="Q44" s="36">
        <f>'Core Indicators'!DG44</f>
        <v>305000</v>
      </c>
      <c r="R44" s="36">
        <f>'Core Indicators'!DO44</f>
        <v>1725000</v>
      </c>
      <c r="S44" s="36">
        <f>'Core Indicators'!DW44</f>
        <v>164000</v>
      </c>
      <c r="T44" s="36">
        <f>'Core Indicators'!EE44</f>
        <v>2501000</v>
      </c>
      <c r="U44" s="36">
        <f>'Core Indicators'!EM44</f>
        <v>1435000</v>
      </c>
      <c r="V44" s="36">
        <f>'Core Indicators'!FC44</f>
        <v>5</v>
      </c>
      <c r="W44" s="36">
        <f>'Core Indicators'!FK44</f>
        <v>1500000</v>
      </c>
      <c r="X44" s="36">
        <f>'Core Indicators'!FS44</f>
        <v>300000</v>
      </c>
      <c r="Y44" s="36">
        <f>'Core Indicators'!GA44</f>
        <v>1</v>
      </c>
      <c r="Z44" s="36">
        <f>'Core Indicators'!GI44</f>
        <v>3</v>
      </c>
      <c r="AA44" s="36">
        <f>'Core Indicators'!GQ44</f>
        <v>3</v>
      </c>
      <c r="AB44" s="36">
        <f>'Core Indicators'!GY44</f>
        <v>0</v>
      </c>
      <c r="AC44" s="36">
        <f>'Core Indicators'!HG44</f>
        <v>3</v>
      </c>
      <c r="AD44" s="36">
        <f>'Core Indicators'!HO44</f>
        <v>3</v>
      </c>
      <c r="AE44" s="36">
        <f>'Core Indicators'!HW44</f>
        <v>3</v>
      </c>
      <c r="AF44" s="36">
        <f>'Core Indicators'!IE44</f>
        <v>3</v>
      </c>
      <c r="AG44" s="36">
        <f>'Core Indicators'!IM44</f>
        <v>1</v>
      </c>
    </row>
    <row r="45" spans="1:33" ht="20.149999999999999" customHeight="1" x14ac:dyDescent="0.35">
      <c r="A45" s="194" t="str">
        <f>'Core Indicators'!A:A</f>
        <v>Syrian and Palestinian refugees in iraq</v>
      </c>
      <c r="B45" s="194" t="str">
        <f>'Core Indicators'!B:B</f>
        <v>International displacement</v>
      </c>
      <c r="C45" s="194" t="str">
        <f>'Core Indicators'!C45</f>
        <v>IRQ003</v>
      </c>
      <c r="D45" s="194" t="str">
        <f>'Core Indicators'!D45</f>
        <v>Iraq</v>
      </c>
      <c r="E45" s="194" t="str">
        <f>'Core Indicators'!E45</f>
        <v>IRQ</v>
      </c>
      <c r="F45" s="35">
        <f>'Core Indicators'!O45</f>
        <v>40643</v>
      </c>
      <c r="G45" s="35">
        <f>'Core Indicators'!W45</f>
        <v>5141000</v>
      </c>
      <c r="H45" s="35">
        <f>'Core Indicators'!AE45</f>
        <v>481000</v>
      </c>
      <c r="I45" s="35">
        <f>'Core Indicators'!AM45</f>
        <v>249000</v>
      </c>
      <c r="J45" s="35" t="str">
        <f>'Core Indicators'!AU45</f>
        <v>x</v>
      </c>
      <c r="K45" s="35" t="str">
        <f>'Core Indicators'!BC45</f>
        <v>x</v>
      </c>
      <c r="L45" s="35">
        <f>'Core Indicators'!BK45</f>
        <v>0</v>
      </c>
      <c r="M45" s="35" t="str">
        <f>'Core Indicators'!BS45</f>
        <v>x</v>
      </c>
      <c r="N45" s="35">
        <f>'Core Indicators'!CA45</f>
        <v>0</v>
      </c>
      <c r="O45" s="35" t="e">
        <f>'Core Indicators'!CI45</f>
        <v>#N/A</v>
      </c>
      <c r="P45" s="35" t="str">
        <f>'Core Indicators'!CQ45</f>
        <v>x</v>
      </c>
      <c r="Q45" s="35">
        <f>'Core Indicators'!DG45</f>
        <v>4661000</v>
      </c>
      <c r="R45" s="35">
        <f>'Core Indicators'!DO45</f>
        <v>0</v>
      </c>
      <c r="S45" s="35">
        <f>'Core Indicators'!DW45</f>
        <v>312000</v>
      </c>
      <c r="T45" s="35">
        <f>'Core Indicators'!EE45</f>
        <v>149000</v>
      </c>
      <c r="U45" s="35">
        <f>'Core Indicators'!EM45</f>
        <v>20000</v>
      </c>
      <c r="V45" s="35">
        <f>'Core Indicators'!FC45</f>
        <v>5</v>
      </c>
      <c r="W45" s="35" t="str">
        <f>'Core Indicators'!FK45</f>
        <v>x</v>
      </c>
      <c r="X45" s="35">
        <f>'Core Indicators'!FS45</f>
        <v>0</v>
      </c>
      <c r="Y45" s="35">
        <f>'Core Indicators'!GA45</f>
        <v>0</v>
      </c>
      <c r="Z45" s="35">
        <f>'Core Indicators'!GI45</f>
        <v>1</v>
      </c>
      <c r="AA45" s="35">
        <f>'Core Indicators'!GQ45</f>
        <v>0</v>
      </c>
      <c r="AB45" s="35">
        <f>'Core Indicators'!GY45</f>
        <v>0</v>
      </c>
      <c r="AC45" s="35">
        <f>'Core Indicators'!HG45</f>
        <v>2</v>
      </c>
      <c r="AD45" s="35">
        <f>'Core Indicators'!HO45</f>
        <v>2</v>
      </c>
      <c r="AE45" s="35">
        <f>'Core Indicators'!HW45</f>
        <v>0</v>
      </c>
      <c r="AF45" s="35">
        <f>'Core Indicators'!IE45</f>
        <v>0</v>
      </c>
      <c r="AG45" s="35">
        <f>'Core Indicators'!IM45</f>
        <v>0</v>
      </c>
    </row>
    <row r="46" spans="1:33" ht="20.149999999999999" customHeight="1" x14ac:dyDescent="0.35">
      <c r="A46" s="193" t="str">
        <f>'Core Indicators'!A:A</f>
        <v>Mixed migration flows in Italy</v>
      </c>
      <c r="B46" s="193" t="str">
        <f>'Core Indicators'!B:B</f>
        <v>International displacement</v>
      </c>
      <c r="C46" s="193" t="str">
        <f>'Core Indicators'!C46</f>
        <v>ITA002</v>
      </c>
      <c r="D46" s="193" t="str">
        <f>'Core Indicators'!D46</f>
        <v>Italy</v>
      </c>
      <c r="E46" s="193" t="str">
        <f>'Core Indicators'!E46</f>
        <v>ITA</v>
      </c>
      <c r="F46" s="36">
        <f>'Core Indicators'!O46</f>
        <v>41054</v>
      </c>
      <c r="G46" s="36">
        <f>'Core Indicators'!W46</f>
        <v>7012000</v>
      </c>
      <c r="H46" s="36">
        <f>'Core Indicators'!AE46</f>
        <v>208000</v>
      </c>
      <c r="I46" s="36">
        <f>'Core Indicators'!AM46</f>
        <v>208000</v>
      </c>
      <c r="J46" s="36" t="str">
        <f>'Core Indicators'!AU46</f>
        <v>x</v>
      </c>
      <c r="K46" s="36" t="str">
        <f>'Core Indicators'!BC46</f>
        <v>x</v>
      </c>
      <c r="L46" s="36">
        <f>'Core Indicators'!BK46</f>
        <v>696</v>
      </c>
      <c r="M46" s="36" t="str">
        <f>'Core Indicators'!BS46</f>
        <v>x</v>
      </c>
      <c r="N46" s="36">
        <f>'Core Indicators'!CA46</f>
        <v>0</v>
      </c>
      <c r="O46" s="36" t="e">
        <f>'Core Indicators'!CI46</f>
        <v>#N/A</v>
      </c>
      <c r="P46" s="36" t="str">
        <f>'Core Indicators'!CQ46</f>
        <v>x</v>
      </c>
      <c r="Q46" s="36">
        <f>'Core Indicators'!DG46</f>
        <v>6804000</v>
      </c>
      <c r="R46" s="36">
        <f>'Core Indicators'!DO46</f>
        <v>0</v>
      </c>
      <c r="S46" s="36">
        <f>'Core Indicators'!DW46</f>
        <v>208000</v>
      </c>
      <c r="T46" s="36">
        <f>'Core Indicators'!EE46</f>
        <v>0</v>
      </c>
      <c r="U46" s="36">
        <f>'Core Indicators'!EM46</f>
        <v>0</v>
      </c>
      <c r="V46" s="36">
        <f>'Core Indicators'!FC46</f>
        <v>2</v>
      </c>
      <c r="W46" s="36" t="str">
        <f>'Core Indicators'!FK46</f>
        <v>x</v>
      </c>
      <c r="X46" s="36" t="str">
        <f>'Core Indicators'!FS46</f>
        <v>x</v>
      </c>
      <c r="Y46" s="36">
        <f>'Core Indicators'!GA46</f>
        <v>0</v>
      </c>
      <c r="Z46" s="36">
        <f>'Core Indicators'!GI46</f>
        <v>0</v>
      </c>
      <c r="AA46" s="36">
        <f>'Core Indicators'!GQ46</f>
        <v>0</v>
      </c>
      <c r="AB46" s="36">
        <f>'Core Indicators'!GY46</f>
        <v>0</v>
      </c>
      <c r="AC46" s="36">
        <f>'Core Indicators'!HG46</f>
        <v>0</v>
      </c>
      <c r="AD46" s="36">
        <f>'Core Indicators'!HO46</f>
        <v>2</v>
      </c>
      <c r="AE46" s="36">
        <f>'Core Indicators'!HW46</f>
        <v>0</v>
      </c>
      <c r="AF46" s="36">
        <f>'Core Indicators'!IE46</f>
        <v>0</v>
      </c>
      <c r="AG46" s="36">
        <f>'Core Indicators'!IM46</f>
        <v>1</v>
      </c>
    </row>
    <row r="47" spans="1:33" ht="20.149999999999999" customHeight="1" x14ac:dyDescent="0.35">
      <c r="A47" s="194" t="str">
        <f>'Core Indicators'!A:A</f>
        <v>Syrian refugees in Jordan</v>
      </c>
      <c r="B47" s="194" t="str">
        <f>'Core Indicators'!B:B</f>
        <v>International displacement</v>
      </c>
      <c r="C47" s="194" t="str">
        <f>'Core Indicators'!C47</f>
        <v>JOR002</v>
      </c>
      <c r="D47" s="194" t="str">
        <f>'Core Indicators'!D47</f>
        <v>Jordan</v>
      </c>
      <c r="E47" s="194" t="str">
        <f>'Core Indicators'!E47</f>
        <v>JOR</v>
      </c>
      <c r="F47" s="35">
        <f>'Core Indicators'!O47</f>
        <v>40463</v>
      </c>
      <c r="G47" s="35">
        <f>'Core Indicators'!W47</f>
        <v>8708000</v>
      </c>
      <c r="H47" s="35">
        <f>'Core Indicators'!AE47</f>
        <v>1837000</v>
      </c>
      <c r="I47" s="35">
        <f>'Core Indicators'!AM47</f>
        <v>1317000</v>
      </c>
      <c r="J47" s="35" t="str">
        <f>'Core Indicators'!AU47</f>
        <v>x</v>
      </c>
      <c r="K47" s="35" t="str">
        <f>'Core Indicators'!BC47</f>
        <v>x</v>
      </c>
      <c r="L47" s="35">
        <f>'Core Indicators'!BK47</f>
        <v>0</v>
      </c>
      <c r="M47" s="35" t="str">
        <f>'Core Indicators'!BS47</f>
        <v>x</v>
      </c>
      <c r="N47" s="35" t="str">
        <f>'Core Indicators'!CA47</f>
        <v>x</v>
      </c>
      <c r="O47" s="35" t="e">
        <f>'Core Indicators'!CI47</f>
        <v>#N/A</v>
      </c>
      <c r="P47" s="35" t="str">
        <f>'Core Indicators'!CQ47</f>
        <v>x</v>
      </c>
      <c r="Q47" s="35">
        <f>'Core Indicators'!DG47</f>
        <v>6870000</v>
      </c>
      <c r="R47" s="35">
        <f>'Core Indicators'!DO47</f>
        <v>373000</v>
      </c>
      <c r="S47" s="35">
        <f>'Core Indicators'!DW47</f>
        <v>1130000</v>
      </c>
      <c r="T47" s="35">
        <f>'Core Indicators'!EE47</f>
        <v>334000</v>
      </c>
      <c r="U47" s="35">
        <f>'Core Indicators'!EM47</f>
        <v>0</v>
      </c>
      <c r="V47" s="35">
        <f>'Core Indicators'!FC47</f>
        <v>2</v>
      </c>
      <c r="W47" s="35" t="str">
        <f>'Core Indicators'!FK47</f>
        <v>x</v>
      </c>
      <c r="X47" s="35" t="str">
        <f>'Core Indicators'!FS47</f>
        <v>x</v>
      </c>
      <c r="Y47" s="35">
        <f>'Core Indicators'!GA47</f>
        <v>0</v>
      </c>
      <c r="Z47" s="35">
        <f>'Core Indicators'!GI47</f>
        <v>0</v>
      </c>
      <c r="AA47" s="35">
        <f>'Core Indicators'!GQ47</f>
        <v>0</v>
      </c>
      <c r="AB47" s="35">
        <f>'Core Indicators'!GY47</f>
        <v>0</v>
      </c>
      <c r="AC47" s="35">
        <f>'Core Indicators'!HG47</f>
        <v>0</v>
      </c>
      <c r="AD47" s="35">
        <f>'Core Indicators'!HO47</f>
        <v>2</v>
      </c>
      <c r="AE47" s="35">
        <f>'Core Indicators'!HW47</f>
        <v>0</v>
      </c>
      <c r="AF47" s="35">
        <f>'Core Indicators'!IE47</f>
        <v>2</v>
      </c>
      <c r="AG47" s="35">
        <f>'Core Indicators'!IM47</f>
        <v>1</v>
      </c>
    </row>
    <row r="48" spans="1:33" ht="20.149999999999999" customHeight="1" x14ac:dyDescent="0.35">
      <c r="A48" s="193" t="str">
        <f>'Core Indicators'!A:A</f>
        <v xml:space="preserve">Multiple crisis in Kenya </v>
      </c>
      <c r="B48" s="193" t="str">
        <f>'Core Indicators'!B:B</f>
        <v>Multiple crises country</v>
      </c>
      <c r="C48" s="193" t="str">
        <f>'Core Indicators'!C48</f>
        <v>KEN001</v>
      </c>
      <c r="D48" s="193" t="str">
        <f>'Core Indicators'!D48</f>
        <v>Kenya</v>
      </c>
      <c r="E48" s="193" t="str">
        <f>'Core Indicators'!E48</f>
        <v>KEN</v>
      </c>
      <c r="F48" s="36">
        <f>'Core Indicators'!O48</f>
        <v>519240</v>
      </c>
      <c r="G48" s="36">
        <f>'Core Indicators'!W48</f>
        <v>16893000</v>
      </c>
      <c r="H48" s="36">
        <f>'Core Indicators'!AE48</f>
        <v>2673000</v>
      </c>
      <c r="I48" s="36">
        <f>'Core Indicators'!AM48</f>
        <v>526000</v>
      </c>
      <c r="J48" s="36">
        <f>'Core Indicators'!AU48</f>
        <v>0</v>
      </c>
      <c r="K48" s="36">
        <f>'Core Indicators'!BC48</f>
        <v>628844</v>
      </c>
      <c r="L48" s="36">
        <f>'Core Indicators'!BK48</f>
        <v>0</v>
      </c>
      <c r="M48" s="36">
        <f>'Core Indicators'!BS48</f>
        <v>0</v>
      </c>
      <c r="N48" s="36">
        <f>'Core Indicators'!CA48</f>
        <v>0</v>
      </c>
      <c r="O48" s="36" t="e">
        <f>'Core Indicators'!CI48</f>
        <v>#N/A</v>
      </c>
      <c r="P48" s="36">
        <f>'Core Indicators'!CQ48</f>
        <v>0</v>
      </c>
      <c r="Q48" s="36">
        <f>'Core Indicators'!DG48</f>
        <v>14219000</v>
      </c>
      <c r="R48" s="36">
        <f>'Core Indicators'!DO48</f>
        <v>0</v>
      </c>
      <c r="S48" s="36">
        <f>'Core Indicators'!DW48</f>
        <v>2673000</v>
      </c>
      <c r="T48" s="36">
        <f>'Core Indicators'!EE48</f>
        <v>0</v>
      </c>
      <c r="U48" s="36">
        <f>'Core Indicators'!EM48</f>
        <v>0</v>
      </c>
      <c r="V48" s="36">
        <f>'Core Indicators'!FC48</f>
        <v>2</v>
      </c>
      <c r="W48" s="36">
        <f>'Core Indicators'!FK48</f>
        <v>0</v>
      </c>
      <c r="X48" s="36">
        <f>'Core Indicators'!FS48</f>
        <v>0</v>
      </c>
      <c r="Y48" s="36">
        <f>'Core Indicators'!GA48</f>
        <v>1</v>
      </c>
      <c r="Z48" s="36">
        <f>'Core Indicators'!GI48</f>
        <v>0</v>
      </c>
      <c r="AA48" s="36">
        <f>'Core Indicators'!GQ48</f>
        <v>1</v>
      </c>
      <c r="AB48" s="36">
        <f>'Core Indicators'!GY48</f>
        <v>1</v>
      </c>
      <c r="AC48" s="36">
        <f>'Core Indicators'!HG48</f>
        <v>0</v>
      </c>
      <c r="AD48" s="36">
        <f>'Core Indicators'!HO48</f>
        <v>1</v>
      </c>
      <c r="AE48" s="36">
        <f>'Core Indicators'!HW48</f>
        <v>1</v>
      </c>
      <c r="AF48" s="36">
        <f>'Core Indicators'!IE48</f>
        <v>1</v>
      </c>
      <c r="AG48" s="36">
        <f>'Core Indicators'!IM48</f>
        <v>0</v>
      </c>
    </row>
    <row r="49" spans="1:33" ht="20.149999999999999" customHeight="1" x14ac:dyDescent="0.35">
      <c r="A49" s="194" t="str">
        <f>'Core Indicators'!A:A</f>
        <v>Refugee situation in Kenya</v>
      </c>
      <c r="B49" s="194" t="str">
        <f>'Core Indicators'!B:B</f>
        <v>International displacement</v>
      </c>
      <c r="C49" s="194" t="str">
        <f>'Core Indicators'!C49</f>
        <v>KEN002</v>
      </c>
      <c r="D49" s="194" t="str">
        <f>'Core Indicators'!D49</f>
        <v>Kenya</v>
      </c>
      <c r="E49" s="194" t="str">
        <f>'Core Indicators'!E49</f>
        <v>KEN</v>
      </c>
      <c r="F49" s="35">
        <f>'Core Indicators'!O49</f>
        <v>38244</v>
      </c>
      <c r="G49" s="35">
        <f>'Core Indicators'!W49</f>
        <v>1085000</v>
      </c>
      <c r="H49" s="35">
        <f>'Core Indicators'!AE49</f>
        <v>526000</v>
      </c>
      <c r="I49" s="35">
        <f>'Core Indicators'!AM49</f>
        <v>526000</v>
      </c>
      <c r="J49" s="35">
        <f>'Core Indicators'!AU49</f>
        <v>0</v>
      </c>
      <c r="K49" s="35">
        <f>'Core Indicators'!BC49</f>
        <v>0</v>
      </c>
      <c r="L49" s="35">
        <f>'Core Indicators'!BK49</f>
        <v>0</v>
      </c>
      <c r="M49" s="35">
        <f>'Core Indicators'!BS49</f>
        <v>0</v>
      </c>
      <c r="N49" s="35">
        <f>'Core Indicators'!CA49</f>
        <v>0</v>
      </c>
      <c r="O49" s="35" t="e">
        <f>'Core Indicators'!CI49</f>
        <v>#N/A</v>
      </c>
      <c r="P49" s="35">
        <f>'Core Indicators'!CQ49</f>
        <v>0</v>
      </c>
      <c r="Q49" s="35">
        <f>'Core Indicators'!DG49</f>
        <v>559000</v>
      </c>
      <c r="R49" s="35">
        <f>'Core Indicators'!DO49</f>
        <v>0</v>
      </c>
      <c r="S49" s="35">
        <f>'Core Indicators'!DW49</f>
        <v>526000</v>
      </c>
      <c r="T49" s="35">
        <f>'Core Indicators'!EE49</f>
        <v>0</v>
      </c>
      <c r="U49" s="35">
        <f>'Core Indicators'!EM49</f>
        <v>0</v>
      </c>
      <c r="V49" s="35">
        <f>'Core Indicators'!FC49</f>
        <v>2</v>
      </c>
      <c r="W49" s="35">
        <f>'Core Indicators'!FK49</f>
        <v>0</v>
      </c>
      <c r="X49" s="35" t="str">
        <f>'Core Indicators'!FS49</f>
        <v>x</v>
      </c>
      <c r="Y49" s="35">
        <f>'Core Indicators'!GA49</f>
        <v>1</v>
      </c>
      <c r="Z49" s="35">
        <f>'Core Indicators'!GI49</f>
        <v>0</v>
      </c>
      <c r="AA49" s="35">
        <f>'Core Indicators'!GQ49</f>
        <v>1</v>
      </c>
      <c r="AB49" s="35">
        <f>'Core Indicators'!GY49</f>
        <v>1</v>
      </c>
      <c r="AC49" s="35">
        <f>'Core Indicators'!HG49</f>
        <v>0</v>
      </c>
      <c r="AD49" s="35">
        <f>'Core Indicators'!HO49</f>
        <v>1</v>
      </c>
      <c r="AE49" s="35">
        <f>'Core Indicators'!HW49</f>
        <v>0</v>
      </c>
      <c r="AF49" s="35">
        <f>'Core Indicators'!IE49</f>
        <v>1</v>
      </c>
      <c r="AG49" s="35">
        <f>'Core Indicators'!IM49</f>
        <v>0</v>
      </c>
    </row>
    <row r="50" spans="1:33" ht="20.149999999999999" customHeight="1" x14ac:dyDescent="0.35">
      <c r="A50" s="193" t="str">
        <f>'Core Indicators'!A:A</f>
        <v>Drought in Kenya</v>
      </c>
      <c r="B50" s="193" t="str">
        <f>'Core Indicators'!B:B</f>
        <v>Drought</v>
      </c>
      <c r="C50" s="193" t="str">
        <f>'Core Indicators'!C50</f>
        <v>KEN003</v>
      </c>
      <c r="D50" s="193" t="str">
        <f>'Core Indicators'!D50</f>
        <v>Kenya</v>
      </c>
      <c r="E50" s="193" t="str">
        <f>'Core Indicators'!E50</f>
        <v>KEN</v>
      </c>
      <c r="F50" s="36">
        <f>'Core Indicators'!O50</f>
        <v>519240</v>
      </c>
      <c r="G50" s="36">
        <f>'Core Indicators'!W50</f>
        <v>16810000</v>
      </c>
      <c r="H50" s="36">
        <f>'Core Indicators'!AE50</f>
        <v>2148000</v>
      </c>
      <c r="I50" s="36">
        <f>'Core Indicators'!AM50</f>
        <v>0</v>
      </c>
      <c r="J50" s="36">
        <f>'Core Indicators'!AU50</f>
        <v>0</v>
      </c>
      <c r="K50" s="36">
        <f>'Core Indicators'!BC50</f>
        <v>628844</v>
      </c>
      <c r="L50" s="36">
        <f>'Core Indicators'!BK50</f>
        <v>0</v>
      </c>
      <c r="M50" s="36">
        <f>'Core Indicators'!BS50</f>
        <v>0</v>
      </c>
      <c r="N50" s="36">
        <f>'Core Indicators'!CA50</f>
        <v>0</v>
      </c>
      <c r="O50" s="36" t="e">
        <f>'Core Indicators'!CI50</f>
        <v>#N/A</v>
      </c>
      <c r="P50" s="36">
        <f>'Core Indicators'!CQ50</f>
        <v>0</v>
      </c>
      <c r="Q50" s="36">
        <f>'Core Indicators'!DG50</f>
        <v>14662000</v>
      </c>
      <c r="R50" s="36">
        <f>'Core Indicators'!DO50</f>
        <v>0</v>
      </c>
      <c r="S50" s="36">
        <f>'Core Indicators'!DW50</f>
        <v>2148000</v>
      </c>
      <c r="T50" s="36">
        <f>'Core Indicators'!EE50</f>
        <v>0</v>
      </c>
      <c r="U50" s="36">
        <f>'Core Indicators'!EM50</f>
        <v>0</v>
      </c>
      <c r="V50" s="36">
        <f>'Core Indicators'!FC50</f>
        <v>2</v>
      </c>
      <c r="W50" s="36">
        <f>'Core Indicators'!FK50</f>
        <v>0</v>
      </c>
      <c r="X50" s="36">
        <f>'Core Indicators'!FS50</f>
        <v>0</v>
      </c>
      <c r="Y50" s="36">
        <f>'Core Indicators'!GA50</f>
        <v>1</v>
      </c>
      <c r="Z50" s="36">
        <f>'Core Indicators'!GI50</f>
        <v>0</v>
      </c>
      <c r="AA50" s="36">
        <f>'Core Indicators'!GQ50</f>
        <v>0</v>
      </c>
      <c r="AB50" s="36">
        <f>'Core Indicators'!GY50</f>
        <v>1</v>
      </c>
      <c r="AC50" s="36">
        <f>'Core Indicators'!HG50</f>
        <v>0</v>
      </c>
      <c r="AD50" s="36">
        <f>'Core Indicators'!HO50</f>
        <v>0</v>
      </c>
      <c r="AE50" s="36">
        <f>'Core Indicators'!HW50</f>
        <v>1</v>
      </c>
      <c r="AF50" s="36">
        <f>'Core Indicators'!IE50</f>
        <v>1</v>
      </c>
      <c r="AG50" s="36">
        <f>'Core Indicators'!IM50</f>
        <v>0</v>
      </c>
    </row>
    <row r="51" spans="1:33" ht="20.149999999999999" customHeight="1" x14ac:dyDescent="0.35">
      <c r="A51" s="194" t="str">
        <f>'Core Indicators'!A:A</f>
        <v>Syrian refugees in Lebanon</v>
      </c>
      <c r="B51" s="194" t="str">
        <f>'Core Indicators'!B:B</f>
        <v>International displacement</v>
      </c>
      <c r="C51" s="194" t="str">
        <f>'Core Indicators'!C51</f>
        <v>LBN002</v>
      </c>
      <c r="D51" s="194" t="str">
        <f>'Core Indicators'!D51</f>
        <v>Lebanon</v>
      </c>
      <c r="E51" s="194" t="str">
        <f>'Core Indicators'!E51</f>
        <v>LBN</v>
      </c>
      <c r="F51" s="35">
        <f>'Core Indicators'!O51</f>
        <v>10450</v>
      </c>
      <c r="G51" s="35">
        <f>'Core Indicators'!W51</f>
        <v>6825000</v>
      </c>
      <c r="H51" s="35">
        <f>'Core Indicators'!AE51</f>
        <v>3428000</v>
      </c>
      <c r="I51" s="35">
        <f>'Core Indicators'!AM51</f>
        <v>1528000</v>
      </c>
      <c r="J51" s="35" t="str">
        <f>'Core Indicators'!AU51</f>
        <v>x</v>
      </c>
      <c r="K51" s="35">
        <f>'Core Indicators'!BC51</f>
        <v>0</v>
      </c>
      <c r="L51" s="35">
        <f>'Core Indicators'!BK51</f>
        <v>0</v>
      </c>
      <c r="M51" s="35" t="str">
        <f>'Core Indicators'!BS51</f>
        <v>x</v>
      </c>
      <c r="N51" s="35" t="str">
        <f>'Core Indicators'!CA51</f>
        <v>x</v>
      </c>
      <c r="O51" s="35" t="e">
        <f>'Core Indicators'!CI51</f>
        <v>#N/A</v>
      </c>
      <c r="P51" s="35" t="str">
        <f>'Core Indicators'!CQ51</f>
        <v>x</v>
      </c>
      <c r="Q51" s="35">
        <f>'Core Indicators'!DG51</f>
        <v>3398000</v>
      </c>
      <c r="R51" s="35">
        <f>'Core Indicators'!DO51</f>
        <v>1900000</v>
      </c>
      <c r="S51" s="35">
        <f>'Core Indicators'!DW51</f>
        <v>105000</v>
      </c>
      <c r="T51" s="35">
        <f>'Core Indicators'!EE51</f>
        <v>1363000</v>
      </c>
      <c r="U51" s="35">
        <f>'Core Indicators'!EM51</f>
        <v>60000</v>
      </c>
      <c r="V51" s="35">
        <f>'Core Indicators'!FC51</f>
        <v>2</v>
      </c>
      <c r="W51" s="35" t="str">
        <f>'Core Indicators'!FK51</f>
        <v>x</v>
      </c>
      <c r="X51" s="35" t="str">
        <f>'Core Indicators'!FS51</f>
        <v>x</v>
      </c>
      <c r="Y51" s="35">
        <f>'Core Indicators'!GA51</f>
        <v>1</v>
      </c>
      <c r="Z51" s="35">
        <f>'Core Indicators'!GI51</f>
        <v>1</v>
      </c>
      <c r="AA51" s="35">
        <f>'Core Indicators'!GQ51</f>
        <v>0</v>
      </c>
      <c r="AB51" s="35">
        <f>'Core Indicators'!GY51</f>
        <v>0</v>
      </c>
      <c r="AC51" s="35">
        <f>'Core Indicators'!HG51</f>
        <v>2</v>
      </c>
      <c r="AD51" s="35">
        <f>'Core Indicators'!HO51</f>
        <v>2</v>
      </c>
      <c r="AE51" s="35">
        <f>'Core Indicators'!HW51</f>
        <v>0</v>
      </c>
      <c r="AF51" s="35">
        <f>'Core Indicators'!IE51</f>
        <v>3</v>
      </c>
      <c r="AG51" s="35">
        <f>'Core Indicators'!IM51</f>
        <v>3</v>
      </c>
    </row>
    <row r="52" spans="1:33" ht="20.149999999999999" customHeight="1" x14ac:dyDescent="0.35">
      <c r="A52" s="193" t="str">
        <f>'Core Indicators'!A:A</f>
        <v>Socioeconomic crisis in Lebanon</v>
      </c>
      <c r="B52" s="193" t="str">
        <f>'Core Indicators'!B:B</f>
        <v>Political and economic crisis</v>
      </c>
      <c r="C52" s="193" t="str">
        <f>'Core Indicators'!C52</f>
        <v>LBN004</v>
      </c>
      <c r="D52" s="193" t="str">
        <f>'Core Indicators'!D52</f>
        <v>Lebanon</v>
      </c>
      <c r="E52" s="193" t="str">
        <f>'Core Indicators'!E52</f>
        <v>LBN</v>
      </c>
      <c r="F52" s="36">
        <f>'Core Indicators'!O52</f>
        <v>10450</v>
      </c>
      <c r="G52" s="36">
        <f>'Core Indicators'!W52</f>
        <v>6825000</v>
      </c>
      <c r="H52" s="36">
        <f>'Core Indicators'!AE52</f>
        <v>3770000</v>
      </c>
      <c r="I52" s="36" t="str">
        <f>'Core Indicators'!AM52</f>
        <v>x</v>
      </c>
      <c r="J52" s="36" t="str">
        <f>'Core Indicators'!AU52</f>
        <v>x</v>
      </c>
      <c r="K52" s="36" t="str">
        <f>'Core Indicators'!BC52</f>
        <v>x</v>
      </c>
      <c r="L52" s="36">
        <f>'Core Indicators'!BK52</f>
        <v>46</v>
      </c>
      <c r="M52" s="36" t="str">
        <f>'Core Indicators'!BS52</f>
        <v>x</v>
      </c>
      <c r="N52" s="36" t="str">
        <f>'Core Indicators'!CA52</f>
        <v>x</v>
      </c>
      <c r="O52" s="36" t="e">
        <f>'Core Indicators'!CI52</f>
        <v>#N/A</v>
      </c>
      <c r="P52" s="36" t="str">
        <f>'Core Indicators'!CQ52</f>
        <v>x</v>
      </c>
      <c r="Q52" s="36">
        <f>'Core Indicators'!DG52</f>
        <v>3055000</v>
      </c>
      <c r="R52" s="36">
        <f>'Core Indicators'!DO52</f>
        <v>342000</v>
      </c>
      <c r="S52" s="36">
        <f>'Core Indicators'!DW52</f>
        <v>1321000</v>
      </c>
      <c r="T52" s="36">
        <f>'Core Indicators'!EE52</f>
        <v>2047000</v>
      </c>
      <c r="U52" s="36">
        <f>'Core Indicators'!EM52</f>
        <v>60000</v>
      </c>
      <c r="V52" s="36">
        <f>'Core Indicators'!FC52</f>
        <v>3</v>
      </c>
      <c r="W52" s="36" t="str">
        <f>'Core Indicators'!FK52</f>
        <v>x</v>
      </c>
      <c r="X52" s="36" t="str">
        <f>'Core Indicators'!FS52</f>
        <v>x</v>
      </c>
      <c r="Y52" s="36">
        <f>'Core Indicators'!GA52</f>
        <v>1</v>
      </c>
      <c r="Z52" s="36">
        <f>'Core Indicators'!GI52</f>
        <v>1</v>
      </c>
      <c r="AA52" s="36">
        <f>'Core Indicators'!GQ52</f>
        <v>0</v>
      </c>
      <c r="AB52" s="36">
        <f>'Core Indicators'!GY52</f>
        <v>0</v>
      </c>
      <c r="AC52" s="36">
        <f>'Core Indicators'!HG52</f>
        <v>2</v>
      </c>
      <c r="AD52" s="36">
        <f>'Core Indicators'!HO52</f>
        <v>2</v>
      </c>
      <c r="AE52" s="36">
        <f>'Core Indicators'!HW52</f>
        <v>0</v>
      </c>
      <c r="AF52" s="36">
        <f>'Core Indicators'!IE52</f>
        <v>3</v>
      </c>
      <c r="AG52" s="36">
        <f>'Core Indicators'!IM52</f>
        <v>3</v>
      </c>
    </row>
    <row r="53" spans="1:33" ht="20.149999999999999" customHeight="1" x14ac:dyDescent="0.35">
      <c r="A53" s="194" t="str">
        <f>'Core Indicators'!A:A</f>
        <v>Complex crisis in Libya</v>
      </c>
      <c r="B53" s="194" t="str">
        <f>'Core Indicators'!B:B</f>
        <v>Multiple crises country</v>
      </c>
      <c r="C53" s="194" t="str">
        <f>'Core Indicators'!C53</f>
        <v>LBY001</v>
      </c>
      <c r="D53" s="194" t="str">
        <f>'Core Indicators'!D53</f>
        <v>Libya</v>
      </c>
      <c r="E53" s="194" t="str">
        <f>'Core Indicators'!E53</f>
        <v>LBY</v>
      </c>
      <c r="F53" s="35">
        <f>'Core Indicators'!O53</f>
        <v>1759540</v>
      </c>
      <c r="G53" s="35">
        <f>'Core Indicators'!W53</f>
        <v>7400000</v>
      </c>
      <c r="H53" s="35">
        <f>'Core Indicators'!AE53</f>
        <v>1800000</v>
      </c>
      <c r="I53" s="35">
        <f>'Core Indicators'!AM53</f>
        <v>1522000</v>
      </c>
      <c r="J53" s="35" t="str">
        <f>'Core Indicators'!AU53</f>
        <v>x</v>
      </c>
      <c r="K53" s="35" t="str">
        <f>'Core Indicators'!BC53</f>
        <v>x</v>
      </c>
      <c r="L53" s="35">
        <f>'Core Indicators'!BK53</f>
        <v>899</v>
      </c>
      <c r="M53" s="35" t="str">
        <f>'Core Indicators'!BS53</f>
        <v>x</v>
      </c>
      <c r="N53" s="35" t="str">
        <f>'Core Indicators'!CA53</f>
        <v>x</v>
      </c>
      <c r="O53" s="35" t="e">
        <f>'Core Indicators'!CI53</f>
        <v>#N/A</v>
      </c>
      <c r="P53" s="35" t="str">
        <f>'Core Indicators'!CQ53</f>
        <v>x</v>
      </c>
      <c r="Q53" s="35">
        <f>'Core Indicators'!DG53</f>
        <v>4900000</v>
      </c>
      <c r="R53" s="35">
        <f>'Core Indicators'!DO53</f>
        <v>1200000</v>
      </c>
      <c r="S53" s="35">
        <f>'Core Indicators'!DW53</f>
        <v>871000</v>
      </c>
      <c r="T53" s="35">
        <f>'Core Indicators'!EE53</f>
        <v>273000</v>
      </c>
      <c r="U53" s="35">
        <f>'Core Indicators'!EM53</f>
        <v>156000</v>
      </c>
      <c r="V53" s="35">
        <f>'Core Indicators'!FC53</f>
        <v>5</v>
      </c>
      <c r="W53" s="35">
        <f>'Core Indicators'!FK53</f>
        <v>198000</v>
      </c>
      <c r="X53" s="35">
        <f>'Core Indicators'!FS53</f>
        <v>633000</v>
      </c>
      <c r="Y53" s="35">
        <f>'Core Indicators'!GA53</f>
        <v>1</v>
      </c>
      <c r="Z53" s="35">
        <f>'Core Indicators'!GI53</f>
        <v>3</v>
      </c>
      <c r="AA53" s="35">
        <f>'Core Indicators'!GQ53</f>
        <v>0</v>
      </c>
      <c r="AB53" s="35">
        <f>'Core Indicators'!GY53</f>
        <v>0</v>
      </c>
      <c r="AC53" s="35">
        <f>'Core Indicators'!HG53</f>
        <v>2</v>
      </c>
      <c r="AD53" s="35">
        <f>'Core Indicators'!HO53</f>
        <v>2</v>
      </c>
      <c r="AE53" s="35">
        <f>'Core Indicators'!HW53</f>
        <v>1</v>
      </c>
      <c r="AF53" s="35">
        <f>'Core Indicators'!IE53</f>
        <v>1</v>
      </c>
      <c r="AG53" s="35">
        <f>'Core Indicators'!IM53</f>
        <v>3</v>
      </c>
    </row>
    <row r="54" spans="1:33" ht="20.149999999999999" customHeight="1" x14ac:dyDescent="0.35">
      <c r="A54" s="193" t="str">
        <f>'Core Indicators'!A:A</f>
        <v>Mixed migration flows in Libya</v>
      </c>
      <c r="B54" s="193" t="str">
        <f>'Core Indicators'!B:B</f>
        <v>International displacement</v>
      </c>
      <c r="C54" s="193" t="str">
        <f>'Core Indicators'!C54</f>
        <v>LBY002</v>
      </c>
      <c r="D54" s="193" t="str">
        <f>'Core Indicators'!D54</f>
        <v>Libya</v>
      </c>
      <c r="E54" s="193" t="str">
        <f>'Core Indicators'!E54</f>
        <v>LBY</v>
      </c>
      <c r="F54" s="36">
        <f>'Core Indicators'!O54</f>
        <v>1759540</v>
      </c>
      <c r="G54" s="36">
        <f>'Core Indicators'!W54</f>
        <v>7400000</v>
      </c>
      <c r="H54" s="36">
        <f>'Core Indicators'!AE54</f>
        <v>634000</v>
      </c>
      <c r="I54" s="36">
        <f>'Core Indicators'!AM54</f>
        <v>634000</v>
      </c>
      <c r="J54" s="36" t="str">
        <f>'Core Indicators'!AU54</f>
        <v>x</v>
      </c>
      <c r="K54" s="36" t="str">
        <f>'Core Indicators'!BC54</f>
        <v>x</v>
      </c>
      <c r="L54" s="36">
        <f>'Core Indicators'!BK54</f>
        <v>849</v>
      </c>
      <c r="M54" s="36" t="str">
        <f>'Core Indicators'!BS54</f>
        <v>x</v>
      </c>
      <c r="N54" s="36" t="str">
        <f>'Core Indicators'!CA54</f>
        <v>x</v>
      </c>
      <c r="O54" s="36" t="e">
        <f>'Core Indicators'!CI54</f>
        <v>#N/A</v>
      </c>
      <c r="P54" s="36" t="str">
        <f>'Core Indicators'!CQ54</f>
        <v>x</v>
      </c>
      <c r="Q54" s="36">
        <f>'Core Indicators'!DG54</f>
        <v>6766000</v>
      </c>
      <c r="R54" s="36">
        <f>'Core Indicators'!DO54</f>
        <v>286000</v>
      </c>
      <c r="S54" s="36">
        <f>'Core Indicators'!DW54</f>
        <v>65000</v>
      </c>
      <c r="T54" s="36">
        <f>'Core Indicators'!EE54</f>
        <v>277000</v>
      </c>
      <c r="U54" s="36">
        <f>'Core Indicators'!EM54</f>
        <v>6000</v>
      </c>
      <c r="V54" s="36">
        <f>'Core Indicators'!FC54</f>
        <v>2</v>
      </c>
      <c r="W54" s="36">
        <f>'Core Indicators'!FK54</f>
        <v>79000</v>
      </c>
      <c r="X54" s="36">
        <f>'Core Indicators'!FS54</f>
        <v>229000</v>
      </c>
      <c r="Y54" s="36">
        <f>'Core Indicators'!GA54</f>
        <v>1</v>
      </c>
      <c r="Z54" s="36">
        <f>'Core Indicators'!GI54</f>
        <v>3</v>
      </c>
      <c r="AA54" s="36">
        <f>'Core Indicators'!GQ54</f>
        <v>0</v>
      </c>
      <c r="AB54" s="36">
        <f>'Core Indicators'!GY54</f>
        <v>0</v>
      </c>
      <c r="AC54" s="36">
        <f>'Core Indicators'!HG54</f>
        <v>2</v>
      </c>
      <c r="AD54" s="36">
        <f>'Core Indicators'!HO54</f>
        <v>2</v>
      </c>
      <c r="AE54" s="36">
        <f>'Core Indicators'!HW54</f>
        <v>1</v>
      </c>
      <c r="AF54" s="36">
        <f>'Core Indicators'!IE54</f>
        <v>1</v>
      </c>
      <c r="AG54" s="36">
        <f>'Core Indicators'!IM54</f>
        <v>3</v>
      </c>
    </row>
    <row r="55" spans="1:33" ht="20.149999999999999" customHeight="1" x14ac:dyDescent="0.35">
      <c r="A55" s="194" t="str">
        <f>'Core Indicators'!A:A</f>
        <v>Drought in Lesotho</v>
      </c>
      <c r="B55" s="194" t="str">
        <f>'Core Indicators'!B:B</f>
        <v>Drought</v>
      </c>
      <c r="C55" s="194" t="str">
        <f>'Core Indicators'!C55</f>
        <v>LSO002</v>
      </c>
      <c r="D55" s="194" t="str">
        <f>'Core Indicators'!D55</f>
        <v>Lesotho</v>
      </c>
      <c r="E55" s="194" t="str">
        <f>'Core Indicators'!E55</f>
        <v>LSO</v>
      </c>
      <c r="F55" s="35">
        <f>'Core Indicators'!O55</f>
        <v>30355</v>
      </c>
      <c r="G55" s="35">
        <f>'Core Indicators'!W55</f>
        <v>1474000</v>
      </c>
      <c r="H55" s="35">
        <f>'Core Indicators'!AE55</f>
        <v>755000</v>
      </c>
      <c r="I55" s="35" t="str">
        <f>'Core Indicators'!AM55</f>
        <v>x</v>
      </c>
      <c r="J55" s="35">
        <f>'Core Indicators'!AU55</f>
        <v>0</v>
      </c>
      <c r="K55" s="35">
        <f>'Core Indicators'!BC55</f>
        <v>0</v>
      </c>
      <c r="L55" s="35">
        <f>'Core Indicators'!BK55</f>
        <v>0</v>
      </c>
      <c r="M55" s="35">
        <f>'Core Indicators'!BS55</f>
        <v>0</v>
      </c>
      <c r="N55" s="35">
        <f>'Core Indicators'!CA55</f>
        <v>0</v>
      </c>
      <c r="O55" s="35" t="e">
        <f>'Core Indicators'!CI55</f>
        <v>#N/A</v>
      </c>
      <c r="P55" s="35" t="str">
        <f>'Core Indicators'!CQ55</f>
        <v>x</v>
      </c>
      <c r="Q55" s="35">
        <f>'Core Indicators'!DG55</f>
        <v>719000</v>
      </c>
      <c r="R55" s="35">
        <f>'Core Indicators'!DO55</f>
        <v>577000</v>
      </c>
      <c r="S55" s="35">
        <f>'Core Indicators'!DW55</f>
        <v>178000</v>
      </c>
      <c r="T55" s="35">
        <f>'Core Indicators'!EE55</f>
        <v>0</v>
      </c>
      <c r="U55" s="35">
        <f>'Core Indicators'!EM55</f>
        <v>0</v>
      </c>
      <c r="V55" s="35">
        <f>'Core Indicators'!FC55</f>
        <v>1</v>
      </c>
      <c r="W55" s="35">
        <f>'Core Indicators'!FK55</f>
        <v>0</v>
      </c>
      <c r="X55" s="35">
        <f>'Core Indicators'!FS55</f>
        <v>0</v>
      </c>
      <c r="Y55" s="35">
        <f>'Core Indicators'!GA55</f>
        <v>1</v>
      </c>
      <c r="Z55" s="35">
        <f>'Core Indicators'!GI55</f>
        <v>0</v>
      </c>
      <c r="AA55" s="35">
        <f>'Core Indicators'!GQ55</f>
        <v>0</v>
      </c>
      <c r="AB55" s="35">
        <f>'Core Indicators'!GY55</f>
        <v>0</v>
      </c>
      <c r="AC55" s="35">
        <f>'Core Indicators'!HG55</f>
        <v>0</v>
      </c>
      <c r="AD55" s="35">
        <f>'Core Indicators'!HO55</f>
        <v>2</v>
      </c>
      <c r="AE55" s="35">
        <f>'Core Indicators'!HW55</f>
        <v>0</v>
      </c>
      <c r="AF55" s="35">
        <f>'Core Indicators'!IE55</f>
        <v>0</v>
      </c>
      <c r="AG55" s="35">
        <f>'Core Indicators'!IM55</f>
        <v>0</v>
      </c>
    </row>
    <row r="56" spans="1:33" ht="20.149999999999999" customHeight="1" x14ac:dyDescent="0.35">
      <c r="A56" s="193" t="str">
        <f>'Core Indicators'!A:A</f>
        <v>Mixed migration flows in Morocco</v>
      </c>
      <c r="B56" s="193" t="str">
        <f>'Core Indicators'!B:B</f>
        <v>International displacement</v>
      </c>
      <c r="C56" s="193" t="str">
        <f>'Core Indicators'!C56</f>
        <v>MAR002</v>
      </c>
      <c r="D56" s="193" t="str">
        <f>'Core Indicators'!D56</f>
        <v>Morocco</v>
      </c>
      <c r="E56" s="193" t="str">
        <f>'Core Indicators'!E56</f>
        <v>MAR</v>
      </c>
      <c r="F56" s="36">
        <f>'Core Indicators'!O56</f>
        <v>446300</v>
      </c>
      <c r="G56" s="36">
        <f>'Core Indicators'!W56</f>
        <v>35587000</v>
      </c>
      <c r="H56" s="36" t="str">
        <f>'Core Indicators'!AE56</f>
        <v>x</v>
      </c>
      <c r="I56" s="36" t="str">
        <f>'Core Indicators'!AM56</f>
        <v>x</v>
      </c>
      <c r="J56" s="36" t="str">
        <f>'Core Indicators'!AU56</f>
        <v>x</v>
      </c>
      <c r="K56" s="36" t="str">
        <f>'Core Indicators'!BC56</f>
        <v>x</v>
      </c>
      <c r="L56" s="36">
        <f>'Core Indicators'!BK56</f>
        <v>169</v>
      </c>
      <c r="M56" s="36">
        <f>'Core Indicators'!BS56</f>
        <v>0</v>
      </c>
      <c r="N56" s="36">
        <f>'Core Indicators'!CA56</f>
        <v>0</v>
      </c>
      <c r="O56" s="36" t="e">
        <f>'Core Indicators'!CI56</f>
        <v>#N/A</v>
      </c>
      <c r="P56" s="36">
        <f>'Core Indicators'!CQ56</f>
        <v>0</v>
      </c>
      <c r="Q56" s="36" t="str">
        <f>'Core Indicators'!DG56</f>
        <v>x</v>
      </c>
      <c r="R56" s="36" t="str">
        <f>'Core Indicators'!DO56</f>
        <v>x</v>
      </c>
      <c r="S56" s="36" t="str">
        <f>'Core Indicators'!DW56</f>
        <v>x</v>
      </c>
      <c r="T56" s="36" t="str">
        <f>'Core Indicators'!EE56</f>
        <v>x</v>
      </c>
      <c r="U56" s="36" t="str">
        <f>'Core Indicators'!EM56</f>
        <v>x</v>
      </c>
      <c r="V56" s="36">
        <f>'Core Indicators'!FC56</f>
        <v>1</v>
      </c>
      <c r="W56" s="36">
        <f>'Core Indicators'!FK56</f>
        <v>0</v>
      </c>
      <c r="X56" s="36">
        <f>'Core Indicators'!FS56</f>
        <v>0</v>
      </c>
      <c r="Y56" s="36">
        <f>'Core Indicators'!GA56</f>
        <v>2</v>
      </c>
      <c r="Z56" s="36">
        <f>'Core Indicators'!GI56</f>
        <v>1</v>
      </c>
      <c r="AA56" s="36">
        <f>'Core Indicators'!GQ56</f>
        <v>1</v>
      </c>
      <c r="AB56" s="36">
        <f>'Core Indicators'!GY56</f>
        <v>0</v>
      </c>
      <c r="AC56" s="36">
        <f>'Core Indicators'!HG56</f>
        <v>2</v>
      </c>
      <c r="AD56" s="36">
        <f>'Core Indicators'!HO56</f>
        <v>2</v>
      </c>
      <c r="AE56" s="36">
        <f>'Core Indicators'!HW56</f>
        <v>0</v>
      </c>
      <c r="AF56" s="36">
        <f>'Core Indicators'!IE56</f>
        <v>1</v>
      </c>
      <c r="AG56" s="36">
        <f>'Core Indicators'!IM56</f>
        <v>0</v>
      </c>
    </row>
    <row r="57" spans="1:33" ht="20.149999999999999" customHeight="1" x14ac:dyDescent="0.35">
      <c r="A57" s="194" t="str">
        <f>'Core Indicators'!A:A</f>
        <v>Drought in Madagascar</v>
      </c>
      <c r="B57" s="194" t="str">
        <f>'Core Indicators'!B:B</f>
        <v>Drought</v>
      </c>
      <c r="C57" s="194" t="str">
        <f>'Core Indicators'!C57</f>
        <v>MDG002</v>
      </c>
      <c r="D57" s="194" t="str">
        <f>'Core Indicators'!D57</f>
        <v>Madagascar</v>
      </c>
      <c r="E57" s="194" t="str">
        <f>'Core Indicators'!E57</f>
        <v>MDG</v>
      </c>
      <c r="F57" s="35">
        <f>'Core Indicators'!O57</f>
        <v>81954</v>
      </c>
      <c r="G57" s="35">
        <f>'Core Indicators'!W57</f>
        <v>2683000</v>
      </c>
      <c r="H57" s="35">
        <f>'Core Indicators'!AE57</f>
        <v>2133000</v>
      </c>
      <c r="I57" s="35">
        <f>'Core Indicators'!AM57</f>
        <v>0</v>
      </c>
      <c r="J57" s="35">
        <f>'Core Indicators'!AU57</f>
        <v>0</v>
      </c>
      <c r="K57" s="35" t="str">
        <f>'Core Indicators'!BC57</f>
        <v>x</v>
      </c>
      <c r="L57" s="35">
        <f>'Core Indicators'!BK57</f>
        <v>0</v>
      </c>
      <c r="M57" s="35" t="str">
        <f>'Core Indicators'!BS57</f>
        <v>x</v>
      </c>
      <c r="N57" s="35" t="str">
        <f>'Core Indicators'!CA57</f>
        <v>x</v>
      </c>
      <c r="O57" s="35" t="e">
        <f>'Core Indicators'!CI57</f>
        <v>#N/A</v>
      </c>
      <c r="P57" s="35" t="str">
        <f>'Core Indicators'!CQ57</f>
        <v>x</v>
      </c>
      <c r="Q57" s="35">
        <f>'Core Indicators'!DG57</f>
        <v>550000</v>
      </c>
      <c r="R57" s="35">
        <f>'Core Indicators'!DO57</f>
        <v>996000</v>
      </c>
      <c r="S57" s="35">
        <f>'Core Indicators'!DW57</f>
        <v>731000</v>
      </c>
      <c r="T57" s="35">
        <f>'Core Indicators'!EE57</f>
        <v>392000</v>
      </c>
      <c r="U57" s="35">
        <f>'Core Indicators'!EM57</f>
        <v>14000</v>
      </c>
      <c r="V57" s="35">
        <f>'Core Indicators'!FC57</f>
        <v>1</v>
      </c>
      <c r="W57" s="35" t="str">
        <f>'Core Indicators'!FK57</f>
        <v>x</v>
      </c>
      <c r="X57" s="35" t="str">
        <f>'Core Indicators'!FS57</f>
        <v>x</v>
      </c>
      <c r="Y57" s="35">
        <f>'Core Indicators'!GA57</f>
        <v>1</v>
      </c>
      <c r="Z57" s="35">
        <f>'Core Indicators'!GI57</f>
        <v>0</v>
      </c>
      <c r="AA57" s="35">
        <f>'Core Indicators'!GQ57</f>
        <v>0</v>
      </c>
      <c r="AB57" s="35">
        <f>'Core Indicators'!GY57</f>
        <v>0</v>
      </c>
      <c r="AC57" s="35">
        <f>'Core Indicators'!HG57</f>
        <v>0</v>
      </c>
      <c r="AD57" s="35">
        <f>'Core Indicators'!HO57</f>
        <v>2</v>
      </c>
      <c r="AE57" s="35">
        <f>'Core Indicators'!HW57</f>
        <v>1</v>
      </c>
      <c r="AF57" s="35">
        <f>'Core Indicators'!IE57</f>
        <v>0</v>
      </c>
      <c r="AG57" s="35">
        <f>'Core Indicators'!IM57</f>
        <v>2</v>
      </c>
    </row>
    <row r="58" spans="1:33" ht="20.149999999999999" customHeight="1" x14ac:dyDescent="0.35">
      <c r="A58" s="193" t="str">
        <f>'Core Indicators'!A:A</f>
        <v>Multiple crisis in Mexico</v>
      </c>
      <c r="B58" s="193" t="str">
        <f>'Core Indicators'!B:B</f>
        <v>Multiple crises country</v>
      </c>
      <c r="C58" s="193" t="str">
        <f>'Core Indicators'!C58</f>
        <v>MEX001</v>
      </c>
      <c r="D58" s="193" t="str">
        <f>'Core Indicators'!D58</f>
        <v>Mexico</v>
      </c>
      <c r="E58" s="193" t="str">
        <f>'Core Indicators'!E58</f>
        <v>MEX</v>
      </c>
      <c r="F58" s="36">
        <f>'Core Indicators'!O58</f>
        <v>1964375</v>
      </c>
      <c r="G58" s="36">
        <f>'Core Indicators'!W58</f>
        <v>124227000</v>
      </c>
      <c r="H58" s="36">
        <f>'Core Indicators'!AE58</f>
        <v>321000</v>
      </c>
      <c r="I58" s="36">
        <f>'Core Indicators'!AM58</f>
        <v>82000</v>
      </c>
      <c r="J58" s="36" t="str">
        <f>'Core Indicators'!AU58</f>
        <v>x</v>
      </c>
      <c r="K58" s="36" t="str">
        <f>'Core Indicators'!BC58</f>
        <v>x</v>
      </c>
      <c r="L58" s="36">
        <f>'Core Indicators'!BK58</f>
        <v>301</v>
      </c>
      <c r="M58" s="36" t="str">
        <f>'Core Indicators'!BS58</f>
        <v>x</v>
      </c>
      <c r="N58" s="36" t="str">
        <f>'Core Indicators'!CA58</f>
        <v>x</v>
      </c>
      <c r="O58" s="36" t="e">
        <f>'Core Indicators'!CI58</f>
        <v>#N/A</v>
      </c>
      <c r="P58" s="36" t="str">
        <f>'Core Indicators'!CQ58</f>
        <v>x</v>
      </c>
      <c r="Q58" s="36">
        <f>'Core Indicators'!DG58</f>
        <v>124227000</v>
      </c>
      <c r="R58" s="36">
        <f>'Core Indicators'!DO58</f>
        <v>321000</v>
      </c>
      <c r="S58" s="36" t="str">
        <f>'Core Indicators'!DW58</f>
        <v>x</v>
      </c>
      <c r="T58" s="36" t="str">
        <f>'Core Indicators'!EE58</f>
        <v>x</v>
      </c>
      <c r="U58" s="36" t="str">
        <f>'Core Indicators'!EM58</f>
        <v>x</v>
      </c>
      <c r="V58" s="36">
        <f>'Core Indicators'!FC58</f>
        <v>3</v>
      </c>
      <c r="W58" s="36" t="str">
        <f>'Core Indicators'!FK58</f>
        <v>x</v>
      </c>
      <c r="X58" s="36" t="str">
        <f>'Core Indicators'!FS58</f>
        <v>x</v>
      </c>
      <c r="Y58" s="36">
        <f>'Core Indicators'!GA58</f>
        <v>0</v>
      </c>
      <c r="Z58" s="36">
        <f>'Core Indicators'!GI58</f>
        <v>2</v>
      </c>
      <c r="AA58" s="36">
        <f>'Core Indicators'!GQ58</f>
        <v>2</v>
      </c>
      <c r="AB58" s="36">
        <f>'Core Indicators'!GY58</f>
        <v>0</v>
      </c>
      <c r="AC58" s="36">
        <f>'Core Indicators'!HG58</f>
        <v>2</v>
      </c>
      <c r="AD58" s="36">
        <f>'Core Indicators'!HO58</f>
        <v>2</v>
      </c>
      <c r="AE58" s="36">
        <f>'Core Indicators'!HW58</f>
        <v>1</v>
      </c>
      <c r="AF58" s="36">
        <f>'Core Indicators'!IE58</f>
        <v>0</v>
      </c>
      <c r="AG58" s="36">
        <f>'Core Indicators'!IM58</f>
        <v>2</v>
      </c>
    </row>
    <row r="59" spans="1:33" ht="20.149999999999999" customHeight="1" x14ac:dyDescent="0.35">
      <c r="A59" s="194" t="str">
        <f>'Core Indicators'!A:A</f>
        <v>Criminal Violence in Mexico</v>
      </c>
      <c r="B59" s="194" t="str">
        <f>'Core Indicators'!B:B</f>
        <v>Other type of violence</v>
      </c>
      <c r="C59" s="194" t="str">
        <f>'Core Indicators'!C59</f>
        <v>MEX002</v>
      </c>
      <c r="D59" s="194" t="str">
        <f>'Core Indicators'!D59</f>
        <v>Mexico</v>
      </c>
      <c r="E59" s="194" t="str">
        <f>'Core Indicators'!E59</f>
        <v>MEX</v>
      </c>
      <c r="F59" s="35">
        <f>'Core Indicators'!O59</f>
        <v>1964375</v>
      </c>
      <c r="G59" s="35">
        <f>'Core Indicators'!W59</f>
        <v>128972000</v>
      </c>
      <c r="H59" s="35">
        <f>'Core Indicators'!AE59</f>
        <v>357000</v>
      </c>
      <c r="I59" s="35">
        <f>'Core Indicators'!AM59</f>
        <v>357000</v>
      </c>
      <c r="J59" s="35" t="str">
        <f>'Core Indicators'!AU59</f>
        <v>x</v>
      </c>
      <c r="K59" s="35" t="str">
        <f>'Core Indicators'!BC59</f>
        <v>x</v>
      </c>
      <c r="L59" s="35">
        <f>'Core Indicators'!BK59</f>
        <v>3454</v>
      </c>
      <c r="M59" s="35" t="str">
        <f>'Core Indicators'!BS59</f>
        <v>x</v>
      </c>
      <c r="N59" s="35" t="str">
        <f>'Core Indicators'!CA59</f>
        <v>x</v>
      </c>
      <c r="O59" s="35" t="e">
        <f>'Core Indicators'!CI59</f>
        <v>#N/A</v>
      </c>
      <c r="P59" s="35" t="str">
        <f>'Core Indicators'!CQ59</f>
        <v>x</v>
      </c>
      <c r="Q59" s="35">
        <f>'Core Indicators'!DG59</f>
        <v>124227000</v>
      </c>
      <c r="R59" s="35">
        <f>'Core Indicators'!DO59</f>
        <v>321000</v>
      </c>
      <c r="S59" s="35" t="str">
        <f>'Core Indicators'!DW59</f>
        <v>x</v>
      </c>
      <c r="T59" s="35" t="str">
        <f>'Core Indicators'!EE59</f>
        <v>x</v>
      </c>
      <c r="U59" s="35" t="str">
        <f>'Core Indicators'!EM59</f>
        <v>x</v>
      </c>
      <c r="V59" s="35">
        <f>'Core Indicators'!FC59</f>
        <v>4</v>
      </c>
      <c r="W59" s="35" t="str">
        <f>'Core Indicators'!FK59</f>
        <v>x</v>
      </c>
      <c r="X59" s="35" t="str">
        <f>'Core Indicators'!FS59</f>
        <v>x</v>
      </c>
      <c r="Y59" s="35">
        <f>'Core Indicators'!GA59</f>
        <v>0</v>
      </c>
      <c r="Z59" s="35">
        <f>'Core Indicators'!GI59</f>
        <v>2</v>
      </c>
      <c r="AA59" s="35">
        <f>'Core Indicators'!GQ59</f>
        <v>1</v>
      </c>
      <c r="AB59" s="35">
        <f>'Core Indicators'!GY59</f>
        <v>0</v>
      </c>
      <c r="AC59" s="35">
        <f>'Core Indicators'!HG59</f>
        <v>0</v>
      </c>
      <c r="AD59" s="35">
        <f>'Core Indicators'!HO59</f>
        <v>2</v>
      </c>
      <c r="AE59" s="35">
        <f>'Core Indicators'!HW59</f>
        <v>1</v>
      </c>
      <c r="AF59" s="35">
        <f>'Core Indicators'!IE59</f>
        <v>0</v>
      </c>
      <c r="AG59" s="35">
        <f>'Core Indicators'!IM59</f>
        <v>1</v>
      </c>
    </row>
    <row r="60" spans="1:33" ht="20.149999999999999" customHeight="1" x14ac:dyDescent="0.35">
      <c r="A60" s="193" t="str">
        <f>'Core Indicators'!A:A</f>
        <v>Mixed Migration in Mexico</v>
      </c>
      <c r="B60" s="193" t="str">
        <f>'Core Indicators'!B:B</f>
        <v>International displacement</v>
      </c>
      <c r="C60" s="193" t="str">
        <f>'Core Indicators'!C60</f>
        <v>MEX003</v>
      </c>
      <c r="D60" s="193" t="str">
        <f>'Core Indicators'!D60</f>
        <v>Mexico</v>
      </c>
      <c r="E60" s="193" t="str">
        <f>'Core Indicators'!E60</f>
        <v>MEX</v>
      </c>
      <c r="F60" s="36">
        <f>'Core Indicators'!O60</f>
        <v>1964375</v>
      </c>
      <c r="G60" s="36">
        <f>'Core Indicators'!W60</f>
        <v>124227000</v>
      </c>
      <c r="H60" s="36">
        <f>'Core Indicators'!AE60</f>
        <v>321000</v>
      </c>
      <c r="I60" s="36">
        <f>'Core Indicators'!AM60</f>
        <v>82000</v>
      </c>
      <c r="J60" s="36" t="str">
        <f>'Core Indicators'!AU60</f>
        <v>x</v>
      </c>
      <c r="K60" s="36" t="str">
        <f>'Core Indicators'!BC60</f>
        <v>x</v>
      </c>
      <c r="L60" s="36">
        <f>'Core Indicators'!BK60</f>
        <v>301</v>
      </c>
      <c r="M60" s="36" t="str">
        <f>'Core Indicators'!BS60</f>
        <v>x</v>
      </c>
      <c r="N60" s="36" t="str">
        <f>'Core Indicators'!CA60</f>
        <v>x</v>
      </c>
      <c r="O60" s="36" t="e">
        <f>'Core Indicators'!CI60</f>
        <v>#N/A</v>
      </c>
      <c r="P60" s="36" t="str">
        <f>'Core Indicators'!CQ60</f>
        <v>x</v>
      </c>
      <c r="Q60" s="36">
        <f>'Core Indicators'!DG60</f>
        <v>124227000</v>
      </c>
      <c r="R60" s="36">
        <f>'Core Indicators'!DO60</f>
        <v>321000</v>
      </c>
      <c r="S60" s="36" t="str">
        <f>'Core Indicators'!DW60</f>
        <v>x</v>
      </c>
      <c r="T60" s="36" t="str">
        <f>'Core Indicators'!EE60</f>
        <v>x</v>
      </c>
      <c r="U60" s="36" t="str">
        <f>'Core Indicators'!EM60</f>
        <v>x</v>
      </c>
      <c r="V60" s="36">
        <f>'Core Indicators'!FC60</f>
        <v>3</v>
      </c>
      <c r="W60" s="36" t="str">
        <f>'Core Indicators'!FK60</f>
        <v>x</v>
      </c>
      <c r="X60" s="36" t="str">
        <f>'Core Indicators'!FS60</f>
        <v>x</v>
      </c>
      <c r="Y60" s="36">
        <f>'Core Indicators'!GA60</f>
        <v>0</v>
      </c>
      <c r="Z60" s="36">
        <f>'Core Indicators'!GI60</f>
        <v>2</v>
      </c>
      <c r="AA60" s="36">
        <f>'Core Indicators'!GQ60</f>
        <v>1</v>
      </c>
      <c r="AB60" s="36">
        <f>'Core Indicators'!GY60</f>
        <v>0</v>
      </c>
      <c r="AC60" s="36">
        <f>'Core Indicators'!HG60</f>
        <v>0</v>
      </c>
      <c r="AD60" s="36">
        <f>'Core Indicators'!HO60</f>
        <v>3</v>
      </c>
      <c r="AE60" s="36">
        <f>'Core Indicators'!HW60</f>
        <v>1</v>
      </c>
      <c r="AF60" s="36">
        <f>'Core Indicators'!IE60</f>
        <v>0</v>
      </c>
      <c r="AG60" s="36">
        <f>'Core Indicators'!IM60</f>
        <v>1</v>
      </c>
    </row>
    <row r="61" spans="1:33" ht="20.149999999999999" customHeight="1" x14ac:dyDescent="0.35">
      <c r="A61" s="194" t="str">
        <f>'Core Indicators'!A:A</f>
        <v>Complex crisis in Mali</v>
      </c>
      <c r="B61" s="194" t="str">
        <f>'Core Indicators'!B:B</f>
        <v>Complex crisis</v>
      </c>
      <c r="C61" s="194" t="str">
        <f>'Core Indicators'!C61</f>
        <v>MLI001</v>
      </c>
      <c r="D61" s="194" t="str">
        <f>'Core Indicators'!D61</f>
        <v>Mali</v>
      </c>
      <c r="E61" s="194" t="str">
        <f>'Core Indicators'!E61</f>
        <v>MLI</v>
      </c>
      <c r="F61" s="35">
        <f>'Core Indicators'!O61</f>
        <v>1220190</v>
      </c>
      <c r="G61" s="35">
        <f>'Core Indicators'!W61</f>
        <v>20402000</v>
      </c>
      <c r="H61" s="35">
        <f>'Core Indicators'!AE61</f>
        <v>11712000</v>
      </c>
      <c r="I61" s="35">
        <f>'Core Indicators'!AM61</f>
        <v>1178000</v>
      </c>
      <c r="J61" s="35" t="str">
        <f>'Core Indicators'!AU61</f>
        <v>x</v>
      </c>
      <c r="K61" s="35">
        <f>'Core Indicators'!BC61</f>
        <v>44056</v>
      </c>
      <c r="L61" s="35">
        <f>'Core Indicators'!BK61</f>
        <v>739</v>
      </c>
      <c r="M61" s="35" t="str">
        <f>'Core Indicators'!BS61</f>
        <v>x</v>
      </c>
      <c r="N61" s="35" t="str">
        <f>'Core Indicators'!CA61</f>
        <v>x</v>
      </c>
      <c r="O61" s="35" t="e">
        <f>'Core Indicators'!CI61</f>
        <v>#N/A</v>
      </c>
      <c r="P61" s="35" t="str">
        <f>'Core Indicators'!CQ61</f>
        <v>x</v>
      </c>
      <c r="Q61" s="35">
        <f>'Core Indicators'!DG61</f>
        <v>8691000</v>
      </c>
      <c r="R61" s="35">
        <f>'Core Indicators'!DO61</f>
        <v>5812000</v>
      </c>
      <c r="S61" s="35">
        <f>'Core Indicators'!DW61</f>
        <v>3700000</v>
      </c>
      <c r="T61" s="35">
        <f>'Core Indicators'!EE61</f>
        <v>2200000</v>
      </c>
      <c r="U61" s="35">
        <f>'Core Indicators'!EM61</f>
        <v>0</v>
      </c>
      <c r="V61" s="35">
        <f>'Core Indicators'!FC61</f>
        <v>5</v>
      </c>
      <c r="W61" s="35" t="str">
        <f>'Core Indicators'!FK61</f>
        <v>x</v>
      </c>
      <c r="X61" s="35" t="str">
        <f>'Core Indicators'!FS61</f>
        <v>x</v>
      </c>
      <c r="Y61" s="35">
        <f>'Core Indicators'!GA61</f>
        <v>0</v>
      </c>
      <c r="Z61" s="35">
        <f>'Core Indicators'!GI61</f>
        <v>3</v>
      </c>
      <c r="AA61" s="35">
        <f>'Core Indicators'!GQ61</f>
        <v>2</v>
      </c>
      <c r="AB61" s="35">
        <f>'Core Indicators'!GY61</f>
        <v>3</v>
      </c>
      <c r="AC61" s="35">
        <f>'Core Indicators'!HG61</f>
        <v>2</v>
      </c>
      <c r="AD61" s="35">
        <f>'Core Indicators'!HO61</f>
        <v>3</v>
      </c>
      <c r="AE61" s="35">
        <f>'Core Indicators'!HW61</f>
        <v>3</v>
      </c>
      <c r="AF61" s="35">
        <f>'Core Indicators'!IE61</f>
        <v>1</v>
      </c>
      <c r="AG61" s="35">
        <f>'Core Indicators'!IM61</f>
        <v>3</v>
      </c>
    </row>
    <row r="62" spans="1:33" ht="20.149999999999999" customHeight="1" x14ac:dyDescent="0.35">
      <c r="A62" s="193" t="str">
        <f>'Core Indicators'!A:A</f>
        <v>Multiple crises in Myanmar</v>
      </c>
      <c r="B62" s="193" t="str">
        <f>'Core Indicators'!B:B</f>
        <v>Multiple crises country</v>
      </c>
      <c r="C62" s="193" t="str">
        <f>'Core Indicators'!C62</f>
        <v>MMR001</v>
      </c>
      <c r="D62" s="193" t="str">
        <f>'Core Indicators'!D62</f>
        <v>Myanmar</v>
      </c>
      <c r="E62" s="193" t="str">
        <f>'Core Indicators'!E62</f>
        <v>MMR</v>
      </c>
      <c r="F62" s="36">
        <f>'Core Indicators'!O62</f>
        <v>570261</v>
      </c>
      <c r="G62" s="36">
        <f>'Core Indicators'!W62</f>
        <v>41946000</v>
      </c>
      <c r="H62" s="36">
        <f>'Core Indicators'!AE62</f>
        <v>5314000</v>
      </c>
      <c r="I62" s="36">
        <f>'Core Indicators'!AM62</f>
        <v>1656000</v>
      </c>
      <c r="J62" s="36" t="str">
        <f>'Core Indicators'!AU62</f>
        <v>x</v>
      </c>
      <c r="K62" s="36" t="str">
        <f>'Core Indicators'!BC62</f>
        <v>x</v>
      </c>
      <c r="L62" s="36">
        <f>'Core Indicators'!BK62</f>
        <v>4285</v>
      </c>
      <c r="M62" s="36" t="str">
        <f>'Core Indicators'!BS62</f>
        <v>x</v>
      </c>
      <c r="N62" s="36" t="str">
        <f>'Core Indicators'!CA62</f>
        <v>x</v>
      </c>
      <c r="O62" s="36" t="e">
        <f>'Core Indicators'!CI62</f>
        <v>#N/A</v>
      </c>
      <c r="P62" s="36" t="str">
        <f>'Core Indicators'!CQ62</f>
        <v>x</v>
      </c>
      <c r="Q62" s="36">
        <f>'Core Indicators'!DG62</f>
        <v>34822000</v>
      </c>
      <c r="R62" s="36">
        <f>'Core Indicators'!DO62</f>
        <v>3619000</v>
      </c>
      <c r="S62" s="36">
        <f>'Core Indicators'!DW62</f>
        <v>3047000</v>
      </c>
      <c r="T62" s="36">
        <f>'Core Indicators'!EE62</f>
        <v>498000</v>
      </c>
      <c r="U62" s="36">
        <f>'Core Indicators'!EM62</f>
        <v>150000</v>
      </c>
      <c r="V62" s="36">
        <f>'Core Indicators'!FC62</f>
        <v>4</v>
      </c>
      <c r="W62" s="36" t="str">
        <f>'Core Indicators'!FK62</f>
        <v>x</v>
      </c>
      <c r="X62" s="36" t="str">
        <f>'Core Indicators'!FS62</f>
        <v>x</v>
      </c>
      <c r="Y62" s="36">
        <f>'Core Indicators'!GA62</f>
        <v>2</v>
      </c>
      <c r="Z62" s="36">
        <f>'Core Indicators'!GI62</f>
        <v>3</v>
      </c>
      <c r="AA62" s="36">
        <f>'Core Indicators'!GQ62</f>
        <v>3</v>
      </c>
      <c r="AB62" s="36">
        <f>'Core Indicators'!GY62</f>
        <v>3</v>
      </c>
      <c r="AC62" s="36">
        <f>'Core Indicators'!HG62</f>
        <v>3</v>
      </c>
      <c r="AD62" s="36">
        <f>'Core Indicators'!HO62</f>
        <v>3</v>
      </c>
      <c r="AE62" s="36">
        <f>'Core Indicators'!HW62</f>
        <v>3</v>
      </c>
      <c r="AF62" s="36">
        <f>'Core Indicators'!IE62</f>
        <v>1</v>
      </c>
      <c r="AG62" s="36">
        <f>'Core Indicators'!IM62</f>
        <v>3</v>
      </c>
    </row>
    <row r="63" spans="1:33" ht="20.149999999999999" customHeight="1" x14ac:dyDescent="0.35">
      <c r="A63" s="194" t="str">
        <f>'Core Indicators'!A:A</f>
        <v>Rakhine Conflict</v>
      </c>
      <c r="B63" s="194" t="str">
        <f>'Core Indicators'!B:B</f>
        <v>Conflict</v>
      </c>
      <c r="C63" s="194" t="str">
        <f>'Core Indicators'!C63</f>
        <v>MMR002</v>
      </c>
      <c r="D63" s="194" t="str">
        <f>'Core Indicators'!D63</f>
        <v>Myanmar</v>
      </c>
      <c r="E63" s="194" t="str">
        <f>'Core Indicators'!E63</f>
        <v>MMR</v>
      </c>
      <c r="F63" s="35">
        <f>'Core Indicators'!O63</f>
        <v>44857</v>
      </c>
      <c r="G63" s="35">
        <f>'Core Indicators'!W63</f>
        <v>3882000</v>
      </c>
      <c r="H63" s="35">
        <f>'Core Indicators'!AE63</f>
        <v>1563000</v>
      </c>
      <c r="I63" s="35">
        <f>'Core Indicators'!AM63</f>
        <v>1348000</v>
      </c>
      <c r="J63" s="35" t="str">
        <f>'Core Indicators'!AU63</f>
        <v>x</v>
      </c>
      <c r="K63" s="35" t="str">
        <f>'Core Indicators'!BC63</f>
        <v>x</v>
      </c>
      <c r="L63" s="35">
        <f>'Core Indicators'!BK63</f>
        <v>112</v>
      </c>
      <c r="M63" s="35" t="str">
        <f>'Core Indicators'!BS63</f>
        <v>x</v>
      </c>
      <c r="N63" s="35" t="str">
        <f>'Core Indicators'!CA63</f>
        <v>x</v>
      </c>
      <c r="O63" s="35" t="e">
        <f>'Core Indicators'!CI63</f>
        <v>#N/A</v>
      </c>
      <c r="P63" s="35" t="str">
        <f>'Core Indicators'!CQ63</f>
        <v>x</v>
      </c>
      <c r="Q63" s="35">
        <f>'Core Indicators'!DG63</f>
        <v>2318000</v>
      </c>
      <c r="R63" s="35">
        <f>'Core Indicators'!DO63</f>
        <v>729000</v>
      </c>
      <c r="S63" s="35">
        <f>'Core Indicators'!DW63</f>
        <v>247000</v>
      </c>
      <c r="T63" s="35">
        <f>'Core Indicators'!EE63</f>
        <v>437000</v>
      </c>
      <c r="U63" s="35">
        <f>'Core Indicators'!EM63</f>
        <v>150000</v>
      </c>
      <c r="V63" s="35">
        <f>'Core Indicators'!FC63</f>
        <v>4</v>
      </c>
      <c r="W63" s="35" t="str">
        <f>'Core Indicators'!FK63</f>
        <v>x</v>
      </c>
      <c r="X63" s="35" t="str">
        <f>'Core Indicators'!FS63</f>
        <v>x</v>
      </c>
      <c r="Y63" s="35">
        <f>'Core Indicators'!GA63</f>
        <v>2</v>
      </c>
      <c r="Z63" s="35">
        <f>'Core Indicators'!GI63</f>
        <v>3</v>
      </c>
      <c r="AA63" s="35">
        <f>'Core Indicators'!GQ63</f>
        <v>2</v>
      </c>
      <c r="AB63" s="35">
        <f>'Core Indicators'!GY63</f>
        <v>3</v>
      </c>
      <c r="AC63" s="35">
        <f>'Core Indicators'!HG63</f>
        <v>3</v>
      </c>
      <c r="AD63" s="35">
        <f>'Core Indicators'!HO63</f>
        <v>3</v>
      </c>
      <c r="AE63" s="35">
        <f>'Core Indicators'!HW63</f>
        <v>3</v>
      </c>
      <c r="AF63" s="35">
        <f>'Core Indicators'!IE63</f>
        <v>1</v>
      </c>
      <c r="AG63" s="35">
        <f>'Core Indicators'!IM63</f>
        <v>2</v>
      </c>
    </row>
    <row r="64" spans="1:33" ht="20.149999999999999" customHeight="1" x14ac:dyDescent="0.35">
      <c r="A64" s="193" t="str">
        <f>'Core Indicators'!A:A</f>
        <v>Kachin and Shan Conflict</v>
      </c>
      <c r="B64" s="193" t="str">
        <f>'Core Indicators'!B:B</f>
        <v>Conflict</v>
      </c>
      <c r="C64" s="193" t="str">
        <f>'Core Indicators'!C64</f>
        <v>MMR003</v>
      </c>
      <c r="D64" s="193" t="str">
        <f>'Core Indicators'!D64</f>
        <v>Myanmar</v>
      </c>
      <c r="E64" s="193" t="str">
        <f>'Core Indicators'!E64</f>
        <v>MMR</v>
      </c>
      <c r="F64" s="36">
        <f>'Core Indicators'!O64</f>
        <v>244843</v>
      </c>
      <c r="G64" s="36">
        <f>'Core Indicators'!W64</f>
        <v>6513000</v>
      </c>
      <c r="H64" s="36">
        <f>'Core Indicators'!AE64</f>
        <v>3560000</v>
      </c>
      <c r="I64" s="36">
        <f>'Core Indicators'!AM64</f>
        <v>129000</v>
      </c>
      <c r="J64" s="36" t="str">
        <f>'Core Indicators'!AU64</f>
        <v>x</v>
      </c>
      <c r="K64" s="36" t="str">
        <f>'Core Indicators'!BC64</f>
        <v>x</v>
      </c>
      <c r="L64" s="36">
        <f>'Core Indicators'!BK64</f>
        <v>84</v>
      </c>
      <c r="M64" s="36" t="str">
        <f>'Core Indicators'!BS64</f>
        <v>x</v>
      </c>
      <c r="N64" s="36" t="str">
        <f>'Core Indicators'!CA64</f>
        <v>x</v>
      </c>
      <c r="O64" s="36" t="e">
        <f>'Core Indicators'!CI64</f>
        <v>#N/A</v>
      </c>
      <c r="P64" s="36" t="str">
        <f>'Core Indicators'!CQ64</f>
        <v>x</v>
      </c>
      <c r="Q64" s="36">
        <f>'Core Indicators'!DG64</f>
        <v>2953000</v>
      </c>
      <c r="R64" s="36">
        <f>'Core Indicators'!DO64</f>
        <v>2699000</v>
      </c>
      <c r="S64" s="36">
        <f>'Core Indicators'!DW64</f>
        <v>800000</v>
      </c>
      <c r="T64" s="36">
        <f>'Core Indicators'!EE64</f>
        <v>61000</v>
      </c>
      <c r="U64" s="36">
        <f>'Core Indicators'!EM64</f>
        <v>0</v>
      </c>
      <c r="V64" s="36">
        <f>'Core Indicators'!FC64</f>
        <v>3</v>
      </c>
      <c r="W64" s="36" t="str">
        <f>'Core Indicators'!FK64</f>
        <v>x</v>
      </c>
      <c r="X64" s="36" t="str">
        <f>'Core Indicators'!FS64</f>
        <v>x</v>
      </c>
      <c r="Y64" s="36">
        <f>'Core Indicators'!GA64</f>
        <v>2</v>
      </c>
      <c r="Z64" s="36">
        <f>'Core Indicators'!GI64</f>
        <v>3</v>
      </c>
      <c r="AA64" s="36">
        <f>'Core Indicators'!GQ64</f>
        <v>3</v>
      </c>
      <c r="AB64" s="36">
        <f>'Core Indicators'!GY64</f>
        <v>3</v>
      </c>
      <c r="AC64" s="36">
        <f>'Core Indicators'!HG64</f>
        <v>2</v>
      </c>
      <c r="AD64" s="36">
        <f>'Core Indicators'!HO64</f>
        <v>3</v>
      </c>
      <c r="AE64" s="36">
        <f>'Core Indicators'!HW64</f>
        <v>3</v>
      </c>
      <c r="AF64" s="36">
        <f>'Core Indicators'!IE64</f>
        <v>1</v>
      </c>
      <c r="AG64" s="36">
        <f>'Core Indicators'!IM64</f>
        <v>3</v>
      </c>
    </row>
    <row r="65" spans="1:33" ht="20.149999999999999" customHeight="1" x14ac:dyDescent="0.35">
      <c r="A65" s="194" t="str">
        <f>'Core Indicators'!A:A</f>
        <v>Post-coup Violence in Myanmar</v>
      </c>
      <c r="B65" s="194" t="str">
        <f>'Core Indicators'!B:B</f>
        <v>Conflict</v>
      </c>
      <c r="C65" s="194" t="str">
        <f>'Core Indicators'!C65</f>
        <v>MMR004</v>
      </c>
      <c r="D65" s="194" t="str">
        <f>'Core Indicators'!D65</f>
        <v>Myanmar</v>
      </c>
      <c r="E65" s="194" t="str">
        <f>'Core Indicators'!E65</f>
        <v>MMR</v>
      </c>
      <c r="F65" s="35">
        <f>'Core Indicators'!O65</f>
        <v>280561</v>
      </c>
      <c r="G65" s="35">
        <f>'Core Indicators'!W65</f>
        <v>31551000</v>
      </c>
      <c r="H65" s="35">
        <f>'Core Indicators'!AE65</f>
        <v>2000000</v>
      </c>
      <c r="I65" s="35">
        <f>'Core Indicators'!AM65</f>
        <v>179000</v>
      </c>
      <c r="J65" s="35" t="str">
        <f>'Core Indicators'!AU65</f>
        <v>x</v>
      </c>
      <c r="K65" s="35" t="str">
        <f>'Core Indicators'!BC65</f>
        <v>x</v>
      </c>
      <c r="L65" s="35">
        <f>'Core Indicators'!BK65</f>
        <v>860</v>
      </c>
      <c r="M65" s="35" t="str">
        <f>'Core Indicators'!BS65</f>
        <v>x</v>
      </c>
      <c r="N65" s="35" t="str">
        <f>'Core Indicators'!CA65</f>
        <v>x</v>
      </c>
      <c r="O65" s="35" t="e">
        <f>'Core Indicators'!CI65</f>
        <v>#N/A</v>
      </c>
      <c r="P65" s="35" t="str">
        <f>'Core Indicators'!CQ65</f>
        <v>x</v>
      </c>
      <c r="Q65" s="35">
        <f>'Core Indicators'!DG65</f>
        <v>29551000</v>
      </c>
      <c r="R65" s="35">
        <f>'Core Indicators'!DO65</f>
        <v>190000</v>
      </c>
      <c r="S65" s="35">
        <f>'Core Indicators'!DW65</f>
        <v>2000000</v>
      </c>
      <c r="T65" s="35">
        <f>'Core Indicators'!EE65</f>
        <v>0</v>
      </c>
      <c r="U65" s="35">
        <f>'Core Indicators'!EM65</f>
        <v>0</v>
      </c>
      <c r="V65" s="35">
        <f>'Core Indicators'!FC65</f>
        <v>3</v>
      </c>
      <c r="W65" s="35" t="str">
        <f>'Core Indicators'!FK65</f>
        <v>x</v>
      </c>
      <c r="X65" s="35" t="str">
        <f>'Core Indicators'!FS65</f>
        <v>x</v>
      </c>
      <c r="Y65" s="35">
        <f>'Core Indicators'!GA65</f>
        <v>0</v>
      </c>
      <c r="Z65" s="35">
        <f>'Core Indicators'!GI65</f>
        <v>0</v>
      </c>
      <c r="AA65" s="35">
        <f>'Core Indicators'!GQ65</f>
        <v>2</v>
      </c>
      <c r="AB65" s="35">
        <f>'Core Indicators'!GY65</f>
        <v>1</v>
      </c>
      <c r="AC65" s="35">
        <f>'Core Indicators'!HG65</f>
        <v>0</v>
      </c>
      <c r="AD65" s="35">
        <f>'Core Indicators'!HO65</f>
        <v>3</v>
      </c>
      <c r="AE65" s="35">
        <f>'Core Indicators'!HW65</f>
        <v>2</v>
      </c>
      <c r="AF65" s="35">
        <f>'Core Indicators'!IE65</f>
        <v>1</v>
      </c>
      <c r="AG65" s="35">
        <f>'Core Indicators'!IM65</f>
        <v>0</v>
      </c>
    </row>
    <row r="66" spans="1:33" ht="20.149999999999999" customHeight="1" x14ac:dyDescent="0.35">
      <c r="A66" s="193" t="str">
        <f>'Core Indicators'!A:A</f>
        <v>Cabo Delgado Islamist Insurgency</v>
      </c>
      <c r="B66" s="193" t="str">
        <f>'Core Indicators'!B:B</f>
        <v>Other type of violence</v>
      </c>
      <c r="C66" s="193" t="str">
        <f>'Core Indicators'!C66</f>
        <v>MOZ004</v>
      </c>
      <c r="D66" s="193" t="str">
        <f>'Core Indicators'!D66</f>
        <v>Mozambique</v>
      </c>
      <c r="E66" s="193" t="str">
        <f>'Core Indicators'!E66</f>
        <v>MOZ</v>
      </c>
      <c r="F66" s="36">
        <f>'Core Indicators'!O66</f>
        <v>280615</v>
      </c>
      <c r="G66" s="36">
        <f>'Core Indicators'!W66</f>
        <v>10302000</v>
      </c>
      <c r="H66" s="36">
        <f>'Core Indicators'!AE66</f>
        <v>2333000</v>
      </c>
      <c r="I66" s="36">
        <f>'Core Indicators'!AM66</f>
        <v>732000</v>
      </c>
      <c r="J66" s="36" t="str">
        <f>'Core Indicators'!AU66</f>
        <v>x</v>
      </c>
      <c r="K66" s="36">
        <f>'Core Indicators'!BC66</f>
        <v>0</v>
      </c>
      <c r="L66" s="36">
        <f>'Core Indicators'!BK66</f>
        <v>551</v>
      </c>
      <c r="M66" s="36" t="str">
        <f>'Core Indicators'!BS66</f>
        <v>x</v>
      </c>
      <c r="N66" s="36" t="str">
        <f>'Core Indicators'!CA66</f>
        <v>x</v>
      </c>
      <c r="O66" s="36" t="e">
        <f>'Core Indicators'!CI66</f>
        <v>#N/A</v>
      </c>
      <c r="P66" s="36" t="str">
        <f>'Core Indicators'!CQ66</f>
        <v>x</v>
      </c>
      <c r="Q66" s="36">
        <f>'Core Indicators'!DG66</f>
        <v>7969000</v>
      </c>
      <c r="R66" s="36">
        <f>'Core Indicators'!DO66</f>
        <v>1033000</v>
      </c>
      <c r="S66" s="36">
        <f>'Core Indicators'!DW66</f>
        <v>1072000</v>
      </c>
      <c r="T66" s="36">
        <f>'Core Indicators'!EE66</f>
        <v>228000</v>
      </c>
      <c r="U66" s="36">
        <f>'Core Indicators'!EM66</f>
        <v>0</v>
      </c>
      <c r="V66" s="36">
        <f>'Core Indicators'!FC66</f>
        <v>3</v>
      </c>
      <c r="W66" s="36" t="str">
        <f>'Core Indicators'!FK66</f>
        <v>x</v>
      </c>
      <c r="X66" s="36" t="str">
        <f>'Core Indicators'!FS66</f>
        <v>x</v>
      </c>
      <c r="Y66" s="36">
        <f>'Core Indicators'!GA66</f>
        <v>1</v>
      </c>
      <c r="Z66" s="36">
        <f>'Core Indicators'!GI66</f>
        <v>3</v>
      </c>
      <c r="AA66" s="36">
        <f>'Core Indicators'!GQ66</f>
        <v>2</v>
      </c>
      <c r="AB66" s="36">
        <f>'Core Indicators'!GY66</f>
        <v>0</v>
      </c>
      <c r="AC66" s="36">
        <f>'Core Indicators'!HG66</f>
        <v>2</v>
      </c>
      <c r="AD66" s="36">
        <f>'Core Indicators'!HO66</f>
        <v>2</v>
      </c>
      <c r="AE66" s="36">
        <f>'Core Indicators'!HW66</f>
        <v>3</v>
      </c>
      <c r="AF66" s="36">
        <f>'Core Indicators'!IE66</f>
        <v>1</v>
      </c>
      <c r="AG66" s="36">
        <f>'Core Indicators'!IM66</f>
        <v>2</v>
      </c>
    </row>
    <row r="67" spans="1:33" ht="20.149999999999999" customHeight="1" x14ac:dyDescent="0.35">
      <c r="A67" s="194" t="str">
        <f>'Core Indicators'!A:A</f>
        <v>Refugees from Mali in Mauritania</v>
      </c>
      <c r="B67" s="194" t="str">
        <f>'Core Indicators'!B:B</f>
        <v>International displacement</v>
      </c>
      <c r="C67" s="194" t="str">
        <f>'Core Indicators'!C67</f>
        <v>MRT002</v>
      </c>
      <c r="D67" s="194" t="str">
        <f>'Core Indicators'!D67</f>
        <v>Mauritania</v>
      </c>
      <c r="E67" s="194" t="str">
        <f>'Core Indicators'!E67</f>
        <v>MRT</v>
      </c>
      <c r="F67" s="35">
        <f>'Core Indicators'!O67</f>
        <v>75</v>
      </c>
      <c r="G67" s="35">
        <f>'Core Indicators'!W67</f>
        <v>95000</v>
      </c>
      <c r="H67" s="35">
        <f>'Core Indicators'!AE67</f>
        <v>85000</v>
      </c>
      <c r="I67" s="35">
        <f>'Core Indicators'!AM67</f>
        <v>85000</v>
      </c>
      <c r="J67" s="35">
        <f>'Core Indicators'!AU67</f>
        <v>0</v>
      </c>
      <c r="K67" s="35" t="str">
        <f>'Core Indicators'!BC67</f>
        <v>x</v>
      </c>
      <c r="L67" s="35">
        <f>'Core Indicators'!BK67</f>
        <v>0</v>
      </c>
      <c r="M67" s="35">
        <f>'Core Indicators'!BS67</f>
        <v>0</v>
      </c>
      <c r="N67" s="35">
        <f>'Core Indicators'!CA67</f>
        <v>0</v>
      </c>
      <c r="O67" s="35" t="e">
        <f>'Core Indicators'!CI67</f>
        <v>#N/A</v>
      </c>
      <c r="P67" s="35" t="str">
        <f>'Core Indicators'!CQ67</f>
        <v>x</v>
      </c>
      <c r="Q67" s="35">
        <f>'Core Indicators'!DG67</f>
        <v>11000</v>
      </c>
      <c r="R67" s="35">
        <f>'Core Indicators'!DO67</f>
        <v>0</v>
      </c>
      <c r="S67" s="35">
        <f>'Core Indicators'!DW67</f>
        <v>85000</v>
      </c>
      <c r="T67" s="35">
        <f>'Core Indicators'!EE67</f>
        <v>0</v>
      </c>
      <c r="U67" s="35">
        <f>'Core Indicators'!EM67</f>
        <v>0</v>
      </c>
      <c r="V67" s="35">
        <f>'Core Indicators'!FC67</f>
        <v>2</v>
      </c>
      <c r="W67" s="35" t="str">
        <f>'Core Indicators'!FK67</f>
        <v>x</v>
      </c>
      <c r="X67" s="35" t="str">
        <f>'Core Indicators'!FS67</f>
        <v>x</v>
      </c>
      <c r="Y67" s="35">
        <f>'Core Indicators'!GA67</f>
        <v>2</v>
      </c>
      <c r="Z67" s="35">
        <f>'Core Indicators'!GI67</f>
        <v>0</v>
      </c>
      <c r="AA67" s="35">
        <f>'Core Indicators'!GQ67</f>
        <v>0</v>
      </c>
      <c r="AB67" s="35">
        <f>'Core Indicators'!GY67</f>
        <v>0</v>
      </c>
      <c r="AC67" s="35">
        <f>'Core Indicators'!HG67</f>
        <v>0</v>
      </c>
      <c r="AD67" s="35">
        <f>'Core Indicators'!HO67</f>
        <v>0</v>
      </c>
      <c r="AE67" s="35">
        <f>'Core Indicators'!HW67</f>
        <v>0</v>
      </c>
      <c r="AF67" s="35">
        <f>'Core Indicators'!IE67</f>
        <v>1</v>
      </c>
      <c r="AG67" s="35">
        <f>'Core Indicators'!IM67</f>
        <v>0</v>
      </c>
    </row>
    <row r="68" spans="1:33" ht="20.149999999999999" customHeight="1" x14ac:dyDescent="0.35">
      <c r="A68" s="193" t="str">
        <f>'Core Indicators'!A:A</f>
        <v>Food Security in Mauritania</v>
      </c>
      <c r="B68" s="193" t="str">
        <f>'Core Indicators'!B:B</f>
        <v>Drought</v>
      </c>
      <c r="C68" s="193" t="str">
        <f>'Core Indicators'!C68</f>
        <v>MRT003</v>
      </c>
      <c r="D68" s="193" t="str">
        <f>'Core Indicators'!D68</f>
        <v>Mauritania</v>
      </c>
      <c r="E68" s="193" t="str">
        <f>'Core Indicators'!E68</f>
        <v>MRT</v>
      </c>
      <c r="F68" s="36">
        <f>'Core Indicators'!O68</f>
        <v>1030700</v>
      </c>
      <c r="G68" s="36">
        <f>'Core Indicators'!W68</f>
        <v>4164000</v>
      </c>
      <c r="H68" s="36">
        <f>'Core Indicators'!AE68</f>
        <v>4532000</v>
      </c>
      <c r="I68" s="36" t="str">
        <f>'Core Indicators'!AM68</f>
        <v>x</v>
      </c>
      <c r="J68" s="36" t="str">
        <f>'Core Indicators'!AU68</f>
        <v>x</v>
      </c>
      <c r="K68" s="36" t="str">
        <f>'Core Indicators'!BC68</f>
        <v>x</v>
      </c>
      <c r="L68" s="36">
        <f>'Core Indicators'!BK68</f>
        <v>0</v>
      </c>
      <c r="M68" s="36" t="str">
        <f>'Core Indicators'!BS68</f>
        <v>x</v>
      </c>
      <c r="N68" s="36" t="str">
        <f>'Core Indicators'!CA68</f>
        <v>x</v>
      </c>
      <c r="O68" s="36" t="e">
        <f>'Core Indicators'!CI68</f>
        <v>#N/A</v>
      </c>
      <c r="P68" s="36" t="str">
        <f>'Core Indicators'!CQ68</f>
        <v>x</v>
      </c>
      <c r="Q68" s="36">
        <f>'Core Indicators'!DG68</f>
        <v>2632000</v>
      </c>
      <c r="R68" s="36">
        <f>'Core Indicators'!DO68</f>
        <v>1036000</v>
      </c>
      <c r="S68" s="36">
        <f>'Core Indicators'!DW68</f>
        <v>476000</v>
      </c>
      <c r="T68" s="36">
        <f>'Core Indicators'!EE68</f>
        <v>0</v>
      </c>
      <c r="U68" s="36">
        <f>'Core Indicators'!EM68</f>
        <v>0</v>
      </c>
      <c r="V68" s="36">
        <f>'Core Indicators'!FC68</f>
        <v>3</v>
      </c>
      <c r="W68" s="36" t="str">
        <f>'Core Indicators'!FK68</f>
        <v>x</v>
      </c>
      <c r="X68" s="36" t="str">
        <f>'Core Indicators'!FS68</f>
        <v>x</v>
      </c>
      <c r="Y68" s="36">
        <f>'Core Indicators'!GA68</f>
        <v>2</v>
      </c>
      <c r="Z68" s="36">
        <f>'Core Indicators'!GI68</f>
        <v>0</v>
      </c>
      <c r="AA68" s="36">
        <f>'Core Indicators'!GQ68</f>
        <v>0</v>
      </c>
      <c r="AB68" s="36">
        <f>'Core Indicators'!GY68</f>
        <v>0</v>
      </c>
      <c r="AC68" s="36">
        <f>'Core Indicators'!HG68</f>
        <v>0</v>
      </c>
      <c r="AD68" s="36">
        <f>'Core Indicators'!HO68</f>
        <v>0</v>
      </c>
      <c r="AE68" s="36">
        <f>'Core Indicators'!HW68</f>
        <v>0</v>
      </c>
      <c r="AF68" s="36">
        <f>'Core Indicators'!IE68</f>
        <v>1</v>
      </c>
      <c r="AG68" s="36">
        <f>'Core Indicators'!IM68</f>
        <v>0</v>
      </c>
    </row>
    <row r="69" spans="1:33" ht="20.149999999999999" customHeight="1" x14ac:dyDescent="0.35">
      <c r="A69" s="194" t="str">
        <f>'Core Indicators'!A:A</f>
        <v>Complex crisis in Malawi</v>
      </c>
      <c r="B69" s="194" t="str">
        <f>'Core Indicators'!B:B</f>
        <v>Complex crisis</v>
      </c>
      <c r="C69" s="194" t="str">
        <f>'Core Indicators'!C69</f>
        <v>MWI002</v>
      </c>
      <c r="D69" s="194" t="str">
        <f>'Core Indicators'!D69</f>
        <v>Malawi</v>
      </c>
      <c r="E69" s="194" t="str">
        <f>'Core Indicators'!E69</f>
        <v>MWI</v>
      </c>
      <c r="F69" s="35">
        <f>'Core Indicators'!O69</f>
        <v>94280</v>
      </c>
      <c r="G69" s="35">
        <f>'Core Indicators'!W69</f>
        <v>19129000</v>
      </c>
      <c r="H69" s="35">
        <f>'Core Indicators'!AE69</f>
        <v>4667000</v>
      </c>
      <c r="I69" s="35">
        <f>'Core Indicators'!AM69</f>
        <v>0</v>
      </c>
      <c r="J69" s="35">
        <f>'Core Indicators'!AU69</f>
        <v>0</v>
      </c>
      <c r="K69" s="35">
        <f>'Core Indicators'!BC69</f>
        <v>0</v>
      </c>
      <c r="L69" s="35">
        <f>'Core Indicators'!BK69</f>
        <v>24</v>
      </c>
      <c r="M69" s="35" t="str">
        <f>'Core Indicators'!BS69</f>
        <v>x</v>
      </c>
      <c r="N69" s="35" t="str">
        <f>'Core Indicators'!CA69</f>
        <v>x</v>
      </c>
      <c r="O69" s="35" t="e">
        <f>'Core Indicators'!CI69</f>
        <v>#N/A</v>
      </c>
      <c r="P69" s="35" t="str">
        <f>'Core Indicators'!CQ69</f>
        <v>x</v>
      </c>
      <c r="Q69" s="35">
        <f>'Core Indicators'!DG69</f>
        <v>14462000</v>
      </c>
      <c r="R69" s="35">
        <f>'Core Indicators'!DO69</f>
        <v>3603000</v>
      </c>
      <c r="S69" s="35">
        <f>'Core Indicators'!DW69</f>
        <v>1064000</v>
      </c>
      <c r="T69" s="35">
        <f>'Core Indicators'!EE69</f>
        <v>0</v>
      </c>
      <c r="U69" s="35">
        <f>'Core Indicators'!EM69</f>
        <v>0</v>
      </c>
      <c r="V69" s="35">
        <f>'Core Indicators'!FC69</f>
        <v>2</v>
      </c>
      <c r="W69" s="35" t="str">
        <f>'Core Indicators'!FK69</f>
        <v>x</v>
      </c>
      <c r="X69" s="35" t="str">
        <f>'Core Indicators'!FS69</f>
        <v>x</v>
      </c>
      <c r="Y69" s="35">
        <f>'Core Indicators'!GA69</f>
        <v>2</v>
      </c>
      <c r="Z69" s="35">
        <f>'Core Indicators'!GI69</f>
        <v>0</v>
      </c>
      <c r="AA69" s="35">
        <f>'Core Indicators'!GQ69</f>
        <v>0</v>
      </c>
      <c r="AB69" s="35">
        <f>'Core Indicators'!GY69</f>
        <v>0</v>
      </c>
      <c r="AC69" s="35">
        <f>'Core Indicators'!HG69</f>
        <v>2</v>
      </c>
      <c r="AD69" s="35">
        <f>'Core Indicators'!HO69</f>
        <v>2</v>
      </c>
      <c r="AE69" s="35">
        <f>'Core Indicators'!HW69</f>
        <v>0</v>
      </c>
      <c r="AF69" s="35">
        <f>'Core Indicators'!IE69</f>
        <v>0</v>
      </c>
      <c r="AG69" s="35">
        <f>'Core Indicators'!IM69</f>
        <v>1</v>
      </c>
    </row>
    <row r="70" spans="1:33" ht="20.149999999999999" customHeight="1" x14ac:dyDescent="0.35">
      <c r="A70" s="193" t="str">
        <f>'Core Indicators'!A:A</f>
        <v>International Refugees in Malaysia</v>
      </c>
      <c r="B70" s="193" t="str">
        <f>'Core Indicators'!B:B</f>
        <v>International displacement</v>
      </c>
      <c r="C70" s="193" t="str">
        <f>'Core Indicators'!C70</f>
        <v>MYS001</v>
      </c>
      <c r="D70" s="193" t="str">
        <f>'Core Indicators'!D70</f>
        <v>Malaysia</v>
      </c>
      <c r="E70" s="193" t="str">
        <f>'Core Indicators'!E70</f>
        <v>MYS</v>
      </c>
      <c r="F70" s="36">
        <f>'Core Indicators'!O70</f>
        <v>9395</v>
      </c>
      <c r="G70" s="36">
        <f>'Core Indicators'!W70</f>
        <v>3815000</v>
      </c>
      <c r="H70" s="36">
        <f>'Core Indicators'!AE70</f>
        <v>179000</v>
      </c>
      <c r="I70" s="36">
        <f>'Core Indicators'!AM70</f>
        <v>179000</v>
      </c>
      <c r="J70" s="36" t="e">
        <f>'Core Indicators'!AU70</f>
        <v>#N/A</v>
      </c>
      <c r="K70" s="36" t="e">
        <f>'Core Indicators'!BC70</f>
        <v>#N/A</v>
      </c>
      <c r="L70" s="36">
        <f>'Core Indicators'!BK70</f>
        <v>0</v>
      </c>
      <c r="M70" s="36" t="e">
        <f>'Core Indicators'!BS70</f>
        <v>#N/A</v>
      </c>
      <c r="N70" s="36" t="e">
        <f>'Core Indicators'!CA70</f>
        <v>#N/A</v>
      </c>
      <c r="O70" s="36" t="e">
        <f>'Core Indicators'!CI70</f>
        <v>#N/A</v>
      </c>
      <c r="P70" s="36" t="e">
        <f>'Core Indicators'!CQ70</f>
        <v>#N/A</v>
      </c>
      <c r="Q70" s="36">
        <f>'Core Indicators'!DG70</f>
        <v>3635000</v>
      </c>
      <c r="R70" s="36">
        <f>'Core Indicators'!DO70</f>
        <v>0</v>
      </c>
      <c r="S70" s="36">
        <f>'Core Indicators'!DW70</f>
        <v>179000</v>
      </c>
      <c r="T70" s="36">
        <f>'Core Indicators'!EE70</f>
        <v>0</v>
      </c>
      <c r="U70" s="36">
        <f>'Core Indicators'!EM70</f>
        <v>0</v>
      </c>
      <c r="V70" s="36">
        <f>'Core Indicators'!FC70</f>
        <v>3</v>
      </c>
      <c r="W70" s="36" t="e">
        <f>'Core Indicators'!FK70</f>
        <v>#N/A</v>
      </c>
      <c r="X70" s="36" t="e">
        <f>'Core Indicators'!FS70</f>
        <v>#N/A</v>
      </c>
      <c r="Y70" s="36">
        <f>'Core Indicators'!GA70</f>
        <v>1</v>
      </c>
      <c r="Z70" s="36">
        <f>'Core Indicators'!GI70</f>
        <v>0</v>
      </c>
      <c r="AA70" s="36">
        <f>'Core Indicators'!GQ70</f>
        <v>1</v>
      </c>
      <c r="AB70" s="36">
        <f>'Core Indicators'!GY70</f>
        <v>0</v>
      </c>
      <c r="AC70" s="36">
        <f>'Core Indicators'!HG70</f>
        <v>2</v>
      </c>
      <c r="AD70" s="36">
        <f>'Core Indicators'!HO70</f>
        <v>1</v>
      </c>
      <c r="AE70" s="36">
        <f>'Core Indicators'!HW70</f>
        <v>0</v>
      </c>
      <c r="AF70" s="36">
        <f>'Core Indicators'!IE70</f>
        <v>0</v>
      </c>
      <c r="AG70" s="36">
        <f>'Core Indicators'!IM70</f>
        <v>0</v>
      </c>
    </row>
    <row r="71" spans="1:33" ht="20.149999999999999" customHeight="1" x14ac:dyDescent="0.35">
      <c r="A71" s="194" t="str">
        <f>'Core Indicators'!A:A</f>
        <v>Food Security Crisis in Namibia</v>
      </c>
      <c r="B71" s="194" t="str">
        <f>'Core Indicators'!B:B</f>
        <v>Food Security</v>
      </c>
      <c r="C71" s="194" t="str">
        <f>'Core Indicators'!C71</f>
        <v>NAM002</v>
      </c>
      <c r="D71" s="194" t="str">
        <f>'Core Indicators'!D71</f>
        <v>Namibia</v>
      </c>
      <c r="E71" s="194" t="str">
        <f>'Core Indicators'!E71</f>
        <v>NAM</v>
      </c>
      <c r="F71" s="35">
        <f>'Core Indicators'!O71</f>
        <v>824292</v>
      </c>
      <c r="G71" s="35">
        <f>'Core Indicators'!W71</f>
        <v>2184000</v>
      </c>
      <c r="H71" s="35">
        <f>'Core Indicators'!AE71</f>
        <v>1084000</v>
      </c>
      <c r="I71" s="35">
        <f>'Core Indicators'!AM71</f>
        <v>0</v>
      </c>
      <c r="J71" s="35">
        <f>'Core Indicators'!AU71</f>
        <v>0</v>
      </c>
      <c r="K71" s="35">
        <f>'Core Indicators'!BC71</f>
        <v>0</v>
      </c>
      <c r="L71" s="35">
        <f>'Core Indicators'!BK71</f>
        <v>0</v>
      </c>
      <c r="M71" s="35" t="e">
        <f>'Core Indicators'!BS71</f>
        <v>#N/A</v>
      </c>
      <c r="N71" s="35" t="e">
        <f>'Core Indicators'!CA71</f>
        <v>#N/A</v>
      </c>
      <c r="O71" s="35" t="e">
        <f>'Core Indicators'!CI71</f>
        <v>#N/A</v>
      </c>
      <c r="P71" s="35" t="e">
        <f>'Core Indicators'!CQ71</f>
        <v>#N/A</v>
      </c>
      <c r="Q71" s="35">
        <f>'Core Indicators'!DG71</f>
        <v>1100000</v>
      </c>
      <c r="R71" s="35">
        <f>'Core Indicators'!DO71</f>
        <v>650000</v>
      </c>
      <c r="S71" s="35">
        <f>'Core Indicators'!DW71</f>
        <v>420000</v>
      </c>
      <c r="T71" s="35">
        <f>'Core Indicators'!EE71</f>
        <v>14000</v>
      </c>
      <c r="U71" s="35">
        <f>'Core Indicators'!EM71</f>
        <v>0</v>
      </c>
      <c r="V71" s="35">
        <f>'Core Indicators'!FC71</f>
        <v>1</v>
      </c>
      <c r="W71" s="35" t="e">
        <f>'Core Indicators'!FK71</f>
        <v>#N/A</v>
      </c>
      <c r="X71" s="35" t="e">
        <f>'Core Indicators'!FS71</f>
        <v>#N/A</v>
      </c>
      <c r="Y71" s="35">
        <f>'Core Indicators'!GA71</f>
        <v>0</v>
      </c>
      <c r="Z71" s="35">
        <f>'Core Indicators'!GI71</f>
        <v>0</v>
      </c>
      <c r="AA71" s="35">
        <f>'Core Indicators'!GQ71</f>
        <v>0</v>
      </c>
      <c r="AB71" s="35">
        <f>'Core Indicators'!GY71</f>
        <v>0</v>
      </c>
      <c r="AC71" s="35">
        <f>'Core Indicators'!HG71</f>
        <v>0</v>
      </c>
      <c r="AD71" s="35">
        <f>'Core Indicators'!HO71</f>
        <v>0</v>
      </c>
      <c r="AE71" s="35">
        <f>'Core Indicators'!HW71</f>
        <v>0</v>
      </c>
      <c r="AF71" s="35">
        <f>'Core Indicators'!IE71</f>
        <v>0</v>
      </c>
      <c r="AG71" s="35">
        <f>'Core Indicators'!IM71</f>
        <v>2</v>
      </c>
    </row>
    <row r="72" spans="1:33" ht="20.149999999999999" customHeight="1" x14ac:dyDescent="0.35">
      <c r="A72" s="193" t="str">
        <f>'Core Indicators'!A:A</f>
        <v>Multiple crises in Niger</v>
      </c>
      <c r="B72" s="193" t="str">
        <f>'Core Indicators'!B:B</f>
        <v>Multiple crises country</v>
      </c>
      <c r="C72" s="193" t="str">
        <f>'Core Indicators'!C72</f>
        <v>NER001</v>
      </c>
      <c r="D72" s="193" t="str">
        <f>'Core Indicators'!D72</f>
        <v>Niger</v>
      </c>
      <c r="E72" s="193" t="str">
        <f>'Core Indicators'!E72</f>
        <v>NER</v>
      </c>
      <c r="F72" s="36">
        <f>'Core Indicators'!O72</f>
        <v>1267000</v>
      </c>
      <c r="G72" s="36">
        <f>'Core Indicators'!W72</f>
        <v>23800000</v>
      </c>
      <c r="H72" s="36">
        <f>'Core Indicators'!AE72</f>
        <v>3882000</v>
      </c>
      <c r="I72" s="36">
        <f>'Core Indicators'!AM72</f>
        <v>583000</v>
      </c>
      <c r="J72" s="36" t="str">
        <f>'Core Indicators'!AU72</f>
        <v>x</v>
      </c>
      <c r="K72" s="36" t="str">
        <f>'Core Indicators'!BC72</f>
        <v>x</v>
      </c>
      <c r="L72" s="36">
        <f>'Core Indicators'!BK72</f>
        <v>586</v>
      </c>
      <c r="M72" s="36" t="str">
        <f>'Core Indicators'!BS72</f>
        <v>x</v>
      </c>
      <c r="N72" s="36" t="str">
        <f>'Core Indicators'!CA72</f>
        <v>x</v>
      </c>
      <c r="O72" s="36" t="e">
        <f>'Core Indicators'!CI72</f>
        <v>#N/A</v>
      </c>
      <c r="P72" s="36" t="str">
        <f>'Core Indicators'!CQ72</f>
        <v>x</v>
      </c>
      <c r="Q72" s="36">
        <f>'Core Indicators'!DG72</f>
        <v>19918000</v>
      </c>
      <c r="R72" s="36">
        <f>'Core Indicators'!DO72</f>
        <v>60000</v>
      </c>
      <c r="S72" s="36">
        <f>'Core Indicators'!DW72</f>
        <v>3648000</v>
      </c>
      <c r="T72" s="36">
        <f>'Core Indicators'!EE72</f>
        <v>173000</v>
      </c>
      <c r="U72" s="36">
        <f>'Core Indicators'!EM72</f>
        <v>0</v>
      </c>
      <c r="V72" s="36">
        <f>'Core Indicators'!FC72</f>
        <v>5</v>
      </c>
      <c r="W72" s="36" t="str">
        <f>'Core Indicators'!FK72</f>
        <v>x</v>
      </c>
      <c r="X72" s="36" t="str">
        <f>'Core Indicators'!FS72</f>
        <v>x</v>
      </c>
      <c r="Y72" s="36">
        <f>'Core Indicators'!GA72</f>
        <v>1</v>
      </c>
      <c r="Z72" s="36">
        <f>'Core Indicators'!GI72</f>
        <v>3</v>
      </c>
      <c r="AA72" s="36">
        <f>'Core Indicators'!GQ72</f>
        <v>2</v>
      </c>
      <c r="AB72" s="36">
        <f>'Core Indicators'!GY72</f>
        <v>0</v>
      </c>
      <c r="AC72" s="36">
        <f>'Core Indicators'!HG72</f>
        <v>0</v>
      </c>
      <c r="AD72" s="36">
        <f>'Core Indicators'!HO72</f>
        <v>3</v>
      </c>
      <c r="AE72" s="36">
        <f>'Core Indicators'!HW72</f>
        <v>3</v>
      </c>
      <c r="AF72" s="36">
        <f>'Core Indicators'!IE72</f>
        <v>1</v>
      </c>
      <c r="AG72" s="36">
        <f>'Core Indicators'!IM72</f>
        <v>3</v>
      </c>
    </row>
    <row r="73" spans="1:33" ht="20.149999999999999" customHeight="1" x14ac:dyDescent="0.35">
      <c r="A73" s="194" t="str">
        <f>'Core Indicators'!A:A</f>
        <v>Boko Haram in Niger</v>
      </c>
      <c r="B73" s="194" t="str">
        <f>'Core Indicators'!B:B</f>
        <v>Conflict</v>
      </c>
      <c r="C73" s="194" t="str">
        <f>'Core Indicators'!C73</f>
        <v>NER002</v>
      </c>
      <c r="D73" s="194" t="str">
        <f>'Core Indicators'!D73</f>
        <v>Niger</v>
      </c>
      <c r="E73" s="194" t="str">
        <f>'Core Indicators'!E73</f>
        <v>NER</v>
      </c>
      <c r="F73" s="35">
        <f>'Core Indicators'!O73</f>
        <v>156906</v>
      </c>
      <c r="G73" s="35">
        <f>'Core Indicators'!W73</f>
        <v>949000</v>
      </c>
      <c r="H73" s="35">
        <f>'Core Indicators'!AE73</f>
        <v>293000</v>
      </c>
      <c r="I73" s="35">
        <f>'Core Indicators'!AM73</f>
        <v>243000</v>
      </c>
      <c r="J73" s="35">
        <f>'Core Indicators'!AU73</f>
        <v>141012</v>
      </c>
      <c r="K73" s="35" t="str">
        <f>'Core Indicators'!BC73</f>
        <v>x</v>
      </c>
      <c r="L73" s="35">
        <f>'Core Indicators'!BK73</f>
        <v>148</v>
      </c>
      <c r="M73" s="35" t="str">
        <f>'Core Indicators'!BS73</f>
        <v>x</v>
      </c>
      <c r="N73" s="35" t="str">
        <f>'Core Indicators'!CA73</f>
        <v>x</v>
      </c>
      <c r="O73" s="35" t="e">
        <f>'Core Indicators'!CI73</f>
        <v>#N/A</v>
      </c>
      <c r="P73" s="35" t="str">
        <f>'Core Indicators'!CQ73</f>
        <v>x</v>
      </c>
      <c r="Q73" s="35">
        <f>'Core Indicators'!DG73</f>
        <v>656000</v>
      </c>
      <c r="R73" s="35">
        <f>'Core Indicators'!DO73</f>
        <v>1000</v>
      </c>
      <c r="S73" s="35">
        <f>'Core Indicators'!DW73</f>
        <v>272000</v>
      </c>
      <c r="T73" s="35">
        <f>'Core Indicators'!EE73</f>
        <v>20000</v>
      </c>
      <c r="U73" s="35">
        <f>'Core Indicators'!EM73</f>
        <v>0</v>
      </c>
      <c r="V73" s="35">
        <f>'Core Indicators'!FC73</f>
        <v>5</v>
      </c>
      <c r="W73" s="35" t="str">
        <f>'Core Indicators'!FK73</f>
        <v>x</v>
      </c>
      <c r="X73" s="35" t="str">
        <f>'Core Indicators'!FS73</f>
        <v>x</v>
      </c>
      <c r="Y73" s="35">
        <f>'Core Indicators'!GA73</f>
        <v>1</v>
      </c>
      <c r="Z73" s="35">
        <f>'Core Indicators'!GI73</f>
        <v>3</v>
      </c>
      <c r="AA73" s="35">
        <f>'Core Indicators'!GQ73</f>
        <v>2</v>
      </c>
      <c r="AB73" s="35">
        <f>'Core Indicators'!GY73</f>
        <v>0</v>
      </c>
      <c r="AC73" s="35">
        <f>'Core Indicators'!HG73</f>
        <v>0</v>
      </c>
      <c r="AD73" s="35">
        <f>'Core Indicators'!HO73</f>
        <v>3</v>
      </c>
      <c r="AE73" s="35">
        <f>'Core Indicators'!HW73</f>
        <v>3</v>
      </c>
      <c r="AF73" s="35">
        <f>'Core Indicators'!IE73</f>
        <v>1</v>
      </c>
      <c r="AG73" s="35">
        <f>'Core Indicators'!IM73</f>
        <v>3</v>
      </c>
    </row>
    <row r="74" spans="1:33" ht="20.149999999999999" customHeight="1" x14ac:dyDescent="0.35">
      <c r="A74" s="193" t="str">
        <f>'Core Indicators'!A:A</f>
        <v>Mali/Burkina Faso conflict</v>
      </c>
      <c r="B74" s="193" t="str">
        <f>'Core Indicators'!B:B</f>
        <v>Conflict</v>
      </c>
      <c r="C74" s="193" t="str">
        <f>'Core Indicators'!C74</f>
        <v>NER003</v>
      </c>
      <c r="D74" s="193" t="str">
        <f>'Core Indicators'!D74</f>
        <v>Niger</v>
      </c>
      <c r="E74" s="193" t="str">
        <f>'Core Indicators'!E74</f>
        <v>NER</v>
      </c>
      <c r="F74" s="36">
        <f>'Core Indicators'!O74</f>
        <v>210600</v>
      </c>
      <c r="G74" s="36">
        <f>'Core Indicators'!W74</f>
        <v>8400000</v>
      </c>
      <c r="H74" s="36">
        <f>'Core Indicators'!AE74</f>
        <v>1356000</v>
      </c>
      <c r="I74" s="36">
        <f>'Core Indicators'!AM74</f>
        <v>202000</v>
      </c>
      <c r="J74" s="36" t="str">
        <f>'Core Indicators'!AU74</f>
        <v>x</v>
      </c>
      <c r="K74" s="36" t="str">
        <f>'Core Indicators'!BC74</f>
        <v>x</v>
      </c>
      <c r="L74" s="36">
        <f>'Core Indicators'!BK74</f>
        <v>415</v>
      </c>
      <c r="M74" s="36" t="str">
        <f>'Core Indicators'!BS74</f>
        <v>x</v>
      </c>
      <c r="N74" s="36" t="str">
        <f>'Core Indicators'!CA74</f>
        <v>x</v>
      </c>
      <c r="O74" s="36" t="e">
        <f>'Core Indicators'!CI74</f>
        <v>#N/A</v>
      </c>
      <c r="P74" s="36" t="str">
        <f>'Core Indicators'!CQ74</f>
        <v>x</v>
      </c>
      <c r="Q74" s="36">
        <f>'Core Indicators'!DG74</f>
        <v>7044000</v>
      </c>
      <c r="R74" s="36">
        <f>'Core Indicators'!DO74</f>
        <v>9000</v>
      </c>
      <c r="S74" s="36">
        <f>'Core Indicators'!DW74</f>
        <v>1310000</v>
      </c>
      <c r="T74" s="36">
        <f>'Core Indicators'!EE74</f>
        <v>36000</v>
      </c>
      <c r="U74" s="36">
        <f>'Core Indicators'!EM74</f>
        <v>0</v>
      </c>
      <c r="V74" s="36">
        <f>'Core Indicators'!FC74</f>
        <v>5</v>
      </c>
      <c r="W74" s="36" t="str">
        <f>'Core Indicators'!FK74</f>
        <v>x</v>
      </c>
      <c r="X74" s="36" t="str">
        <f>'Core Indicators'!FS74</f>
        <v>x</v>
      </c>
      <c r="Y74" s="36">
        <f>'Core Indicators'!GA74</f>
        <v>1</v>
      </c>
      <c r="Z74" s="36">
        <f>'Core Indicators'!GI74</f>
        <v>3</v>
      </c>
      <c r="AA74" s="36">
        <f>'Core Indicators'!GQ74</f>
        <v>2</v>
      </c>
      <c r="AB74" s="36">
        <f>'Core Indicators'!GY74</f>
        <v>1</v>
      </c>
      <c r="AC74" s="36">
        <f>'Core Indicators'!HG74</f>
        <v>0</v>
      </c>
      <c r="AD74" s="36">
        <f>'Core Indicators'!HO74</f>
        <v>3</v>
      </c>
      <c r="AE74" s="36">
        <f>'Core Indicators'!HW74</f>
        <v>3</v>
      </c>
      <c r="AF74" s="36">
        <f>'Core Indicators'!IE74</f>
        <v>1</v>
      </c>
      <c r="AG74" s="36">
        <f>'Core Indicators'!IM74</f>
        <v>3</v>
      </c>
    </row>
    <row r="75" spans="1:33" ht="20.149999999999999" customHeight="1" x14ac:dyDescent="0.35">
      <c r="A75" s="194" t="str">
        <f>'Core Indicators'!A:A</f>
        <v>Nigerian Refugees</v>
      </c>
      <c r="B75" s="194" t="str">
        <f>'Core Indicators'!B:B</f>
        <v>International displacement</v>
      </c>
      <c r="C75" s="194" t="str">
        <f>'Core Indicators'!C75</f>
        <v>NER004</v>
      </c>
      <c r="D75" s="194" t="str">
        <f>'Core Indicators'!D75</f>
        <v>Niger</v>
      </c>
      <c r="E75" s="194" t="str">
        <f>'Core Indicators'!E75</f>
        <v>NER</v>
      </c>
      <c r="F75" s="35">
        <f>'Core Indicators'!O75</f>
        <v>8616</v>
      </c>
      <c r="G75" s="35">
        <f>'Core Indicators'!W75</f>
        <v>1328000</v>
      </c>
      <c r="H75" s="35">
        <f>'Core Indicators'!AE75</f>
        <v>704000</v>
      </c>
      <c r="I75" s="35">
        <f>'Core Indicators'!AM75</f>
        <v>187000</v>
      </c>
      <c r="J75" s="35" t="str">
        <f>'Core Indicators'!AU75</f>
        <v>x</v>
      </c>
      <c r="K75" s="35" t="str">
        <f>'Core Indicators'!BC75</f>
        <v>x</v>
      </c>
      <c r="L75" s="35">
        <f>'Core Indicators'!BK75</f>
        <v>16</v>
      </c>
      <c r="M75" s="35">
        <f>'Core Indicators'!BS75</f>
        <v>0</v>
      </c>
      <c r="N75" s="35">
        <f>'Core Indicators'!CA75</f>
        <v>0</v>
      </c>
      <c r="O75" s="35" t="e">
        <f>'Core Indicators'!CI75</f>
        <v>#N/A</v>
      </c>
      <c r="P75" s="35">
        <f>'Core Indicators'!CQ75</f>
        <v>0</v>
      </c>
      <c r="Q75" s="35">
        <f>'Core Indicators'!DG75</f>
        <v>624000</v>
      </c>
      <c r="R75" s="35">
        <f>'Core Indicators'!DO75</f>
        <v>0</v>
      </c>
      <c r="S75" s="35">
        <f>'Core Indicators'!DW75</f>
        <v>662000</v>
      </c>
      <c r="T75" s="35">
        <f>'Core Indicators'!EE75</f>
        <v>42000</v>
      </c>
      <c r="U75" s="35">
        <f>'Core Indicators'!EM75</f>
        <v>0</v>
      </c>
      <c r="V75" s="35">
        <f>'Core Indicators'!FC75</f>
        <v>2</v>
      </c>
      <c r="W75" s="35" t="str">
        <f>'Core Indicators'!FK75</f>
        <v>x</v>
      </c>
      <c r="X75" s="35" t="str">
        <f>'Core Indicators'!FS75</f>
        <v>x</v>
      </c>
      <c r="Y75" s="35">
        <f>'Core Indicators'!GA75</f>
        <v>1</v>
      </c>
      <c r="Z75" s="35">
        <f>'Core Indicators'!GI75</f>
        <v>3</v>
      </c>
      <c r="AA75" s="35">
        <f>'Core Indicators'!GQ75</f>
        <v>2</v>
      </c>
      <c r="AB75" s="35">
        <f>'Core Indicators'!GY75</f>
        <v>0</v>
      </c>
      <c r="AC75" s="35">
        <f>'Core Indicators'!HG75</f>
        <v>0</v>
      </c>
      <c r="AD75" s="35">
        <f>'Core Indicators'!HO75</f>
        <v>3</v>
      </c>
      <c r="AE75" s="35">
        <f>'Core Indicators'!HW75</f>
        <v>3</v>
      </c>
      <c r="AF75" s="35">
        <f>'Core Indicators'!IE75</f>
        <v>0</v>
      </c>
      <c r="AG75" s="35">
        <f>'Core Indicators'!IM75</f>
        <v>3</v>
      </c>
    </row>
    <row r="76" spans="1:33" ht="20.149999999999999" customHeight="1" x14ac:dyDescent="0.35">
      <c r="A76" s="193" t="str">
        <f>'Core Indicators'!A:A</f>
        <v>Complex crisis in Nigeria</v>
      </c>
      <c r="B76" s="193" t="str">
        <f>'Core Indicators'!B:B</f>
        <v>Complex crisis</v>
      </c>
      <c r="C76" s="193" t="str">
        <f>'Core Indicators'!C76</f>
        <v>NGA001</v>
      </c>
      <c r="D76" s="193" t="str">
        <f>'Core Indicators'!D76</f>
        <v>Nigeria</v>
      </c>
      <c r="E76" s="193" t="str">
        <f>'Core Indicators'!E76</f>
        <v>NGA</v>
      </c>
      <c r="F76" s="36">
        <f>'Core Indicators'!O76</f>
        <v>909890</v>
      </c>
      <c r="G76" s="36">
        <f>'Core Indicators'!W76</f>
        <v>76901000</v>
      </c>
      <c r="H76" s="36">
        <f>'Core Indicators'!AE76</f>
        <v>20767000</v>
      </c>
      <c r="I76" s="36">
        <f>'Core Indicators'!AM76</f>
        <v>5132000</v>
      </c>
      <c r="J76" s="36" t="str">
        <f>'Core Indicators'!AU76</f>
        <v>x</v>
      </c>
      <c r="K76" s="36" t="str">
        <f>'Core Indicators'!BC76</f>
        <v>x</v>
      </c>
      <c r="L76" s="36">
        <f>'Core Indicators'!BK76</f>
        <v>5958</v>
      </c>
      <c r="M76" s="36" t="str">
        <f>'Core Indicators'!BS76</f>
        <v>x</v>
      </c>
      <c r="N76" s="36">
        <f>'Core Indicators'!CA76</f>
        <v>4300</v>
      </c>
      <c r="O76" s="36" t="e">
        <f>'Core Indicators'!CI76</f>
        <v>#N/A</v>
      </c>
      <c r="P76" s="36" t="str">
        <f>'Core Indicators'!CQ76</f>
        <v>x</v>
      </c>
      <c r="Q76" s="36">
        <f>'Core Indicators'!DG76</f>
        <v>56134000</v>
      </c>
      <c r="R76" s="36">
        <f>'Core Indicators'!DO76</f>
        <v>4400000</v>
      </c>
      <c r="S76" s="36">
        <f>'Core Indicators'!DW76</f>
        <v>13670000</v>
      </c>
      <c r="T76" s="36">
        <f>'Core Indicators'!EE76</f>
        <v>2697000</v>
      </c>
      <c r="U76" s="36">
        <f>'Core Indicators'!EM76</f>
        <v>0</v>
      </c>
      <c r="V76" s="36">
        <f>'Core Indicators'!FC76</f>
        <v>5</v>
      </c>
      <c r="W76" s="36" t="str">
        <f>'Core Indicators'!FK76</f>
        <v>x</v>
      </c>
      <c r="X76" s="36">
        <f>'Core Indicators'!FS76</f>
        <v>800000</v>
      </c>
      <c r="Y76" s="36">
        <f>'Core Indicators'!GA76</f>
        <v>1</v>
      </c>
      <c r="Z76" s="36">
        <f>'Core Indicators'!GI76</f>
        <v>3</v>
      </c>
      <c r="AA76" s="36">
        <f>'Core Indicators'!GQ76</f>
        <v>2</v>
      </c>
      <c r="AB76" s="36">
        <f>'Core Indicators'!GY76</f>
        <v>3</v>
      </c>
      <c r="AC76" s="36">
        <f>'Core Indicators'!HG76</f>
        <v>2</v>
      </c>
      <c r="AD76" s="36">
        <f>'Core Indicators'!HO76</f>
        <v>3</v>
      </c>
      <c r="AE76" s="36">
        <f>'Core Indicators'!HW76</f>
        <v>3</v>
      </c>
      <c r="AF76" s="36">
        <f>'Core Indicators'!IE76</f>
        <v>1</v>
      </c>
      <c r="AG76" s="36">
        <f>'Core Indicators'!IM76</f>
        <v>3</v>
      </c>
    </row>
    <row r="77" spans="1:33" ht="20.149999999999999" customHeight="1" x14ac:dyDescent="0.35">
      <c r="A77" s="194" t="str">
        <f>'Core Indicators'!A:A</f>
        <v>Middle belt conflict</v>
      </c>
      <c r="B77" s="194" t="str">
        <f>'Core Indicators'!B:B</f>
        <v>Conflict</v>
      </c>
      <c r="C77" s="194" t="str">
        <f>'Core Indicators'!C77</f>
        <v>NGA003</v>
      </c>
      <c r="D77" s="194" t="str">
        <f>'Core Indicators'!D77</f>
        <v>Nigeria</v>
      </c>
      <c r="E77" s="194" t="str">
        <f>'Core Indicators'!E77</f>
        <v>NGA</v>
      </c>
      <c r="F77" s="35">
        <f>'Core Indicators'!O77</f>
        <v>181664</v>
      </c>
      <c r="G77" s="35">
        <f>'Core Indicators'!W77</f>
        <v>15532000</v>
      </c>
      <c r="H77" s="35">
        <f>'Core Indicators'!AE77</f>
        <v>2000000</v>
      </c>
      <c r="I77" s="35">
        <f>'Core Indicators'!AM77</f>
        <v>401000</v>
      </c>
      <c r="J77" s="35" t="str">
        <f>'Core Indicators'!AU77</f>
        <v>x</v>
      </c>
      <c r="K77" s="35" t="str">
        <f>'Core Indicators'!BC77</f>
        <v>x</v>
      </c>
      <c r="L77" s="35">
        <f>'Core Indicators'!BK77</f>
        <v>1247</v>
      </c>
      <c r="M77" s="35" t="str">
        <f>'Core Indicators'!BS77</f>
        <v>x</v>
      </c>
      <c r="N77" s="35" t="str">
        <f>'Core Indicators'!CA77</f>
        <v>x</v>
      </c>
      <c r="O77" s="35" t="e">
        <f>'Core Indicators'!CI77</f>
        <v>#N/A</v>
      </c>
      <c r="P77" s="35" t="str">
        <f>'Core Indicators'!CQ77</f>
        <v>x</v>
      </c>
      <c r="Q77" s="35">
        <f>'Core Indicators'!DG77</f>
        <v>13532000</v>
      </c>
      <c r="R77" s="35">
        <f>'Core Indicators'!DO77</f>
        <v>0</v>
      </c>
      <c r="S77" s="35">
        <f>'Core Indicators'!DW77</f>
        <v>2000000</v>
      </c>
      <c r="T77" s="35">
        <f>'Core Indicators'!EE77</f>
        <v>0</v>
      </c>
      <c r="U77" s="35">
        <f>'Core Indicators'!EM77</f>
        <v>0</v>
      </c>
      <c r="V77" s="35">
        <f>'Core Indicators'!FC77</f>
        <v>5</v>
      </c>
      <c r="W77" s="35" t="str">
        <f>'Core Indicators'!FK77</f>
        <v>x</v>
      </c>
      <c r="X77" s="35" t="str">
        <f>'Core Indicators'!FS77</f>
        <v>x</v>
      </c>
      <c r="Y77" s="35">
        <f>'Core Indicators'!GA77</f>
        <v>1</v>
      </c>
      <c r="Z77" s="35">
        <f>'Core Indicators'!GI77</f>
        <v>2</v>
      </c>
      <c r="AA77" s="35">
        <f>'Core Indicators'!GQ77</f>
        <v>0</v>
      </c>
      <c r="AB77" s="35">
        <f>'Core Indicators'!GY77</f>
        <v>3</v>
      </c>
      <c r="AC77" s="35">
        <f>'Core Indicators'!HG77</f>
        <v>0</v>
      </c>
      <c r="AD77" s="35">
        <f>'Core Indicators'!HO77</f>
        <v>1</v>
      </c>
      <c r="AE77" s="35">
        <f>'Core Indicators'!HW77</f>
        <v>1</v>
      </c>
      <c r="AF77" s="35">
        <f>'Core Indicators'!IE77</f>
        <v>1</v>
      </c>
      <c r="AG77" s="35">
        <f>'Core Indicators'!IM77</f>
        <v>2</v>
      </c>
    </row>
    <row r="78" spans="1:33" ht="20.149999999999999" customHeight="1" x14ac:dyDescent="0.35">
      <c r="A78" s="193" t="str">
        <f>'Core Indicators'!A:A</f>
        <v>Boko Haram crisis in Nigeria</v>
      </c>
      <c r="B78" s="193" t="str">
        <f>'Core Indicators'!B:B</f>
        <v>Conflict</v>
      </c>
      <c r="C78" s="193" t="str">
        <f>'Core Indicators'!C78</f>
        <v>NGA004</v>
      </c>
      <c r="D78" s="193" t="str">
        <f>'Core Indicators'!D78</f>
        <v>Nigeria</v>
      </c>
      <c r="E78" s="193" t="str">
        <f>'Core Indicators'!E78</f>
        <v>NGA</v>
      </c>
      <c r="F78" s="36">
        <f>'Core Indicators'!O78</f>
        <v>157918</v>
      </c>
      <c r="G78" s="36">
        <f>'Core Indicators'!W78</f>
        <v>13100000</v>
      </c>
      <c r="H78" s="36">
        <f>'Core Indicators'!AE78</f>
        <v>13100000</v>
      </c>
      <c r="I78" s="36">
        <f>'Core Indicators'!AM78</f>
        <v>4218000</v>
      </c>
      <c r="J78" s="36" t="str">
        <f>'Core Indicators'!AU78</f>
        <v>x</v>
      </c>
      <c r="K78" s="36" t="str">
        <f>'Core Indicators'!BC78</f>
        <v>x</v>
      </c>
      <c r="L78" s="36">
        <f>'Core Indicators'!BK78</f>
        <v>1347</v>
      </c>
      <c r="M78" s="36" t="str">
        <f>'Core Indicators'!BS78</f>
        <v>x</v>
      </c>
      <c r="N78" s="36">
        <f>'Core Indicators'!CA78</f>
        <v>4300</v>
      </c>
      <c r="O78" s="36" t="e">
        <f>'Core Indicators'!CI78</f>
        <v>#N/A</v>
      </c>
      <c r="P78" s="36" t="str">
        <f>'Core Indicators'!CQ78</f>
        <v>x</v>
      </c>
      <c r="Q78" s="36">
        <f>'Core Indicators'!DG78</f>
        <v>0</v>
      </c>
      <c r="R78" s="36">
        <f>'Core Indicators'!DO78</f>
        <v>4400000</v>
      </c>
      <c r="S78" s="36">
        <f>'Core Indicators'!DW78</f>
        <v>6003000</v>
      </c>
      <c r="T78" s="36">
        <f>'Core Indicators'!EE78</f>
        <v>2697000</v>
      </c>
      <c r="U78" s="36">
        <f>'Core Indicators'!EM78</f>
        <v>0</v>
      </c>
      <c r="V78" s="36">
        <f>'Core Indicators'!FC78</f>
        <v>4</v>
      </c>
      <c r="W78" s="36" t="str">
        <f>'Core Indicators'!FK78</f>
        <v>x</v>
      </c>
      <c r="X78" s="36">
        <f>'Core Indicators'!FS78</f>
        <v>800000</v>
      </c>
      <c r="Y78" s="36">
        <f>'Core Indicators'!GA78</f>
        <v>1</v>
      </c>
      <c r="Z78" s="36">
        <f>'Core Indicators'!GI78</f>
        <v>3</v>
      </c>
      <c r="AA78" s="36">
        <f>'Core Indicators'!GQ78</f>
        <v>2</v>
      </c>
      <c r="AB78" s="36">
        <f>'Core Indicators'!GY78</f>
        <v>3</v>
      </c>
      <c r="AC78" s="36">
        <f>'Core Indicators'!HG78</f>
        <v>2</v>
      </c>
      <c r="AD78" s="36">
        <f>'Core Indicators'!HO78</f>
        <v>2</v>
      </c>
      <c r="AE78" s="36">
        <f>'Core Indicators'!HW78</f>
        <v>3</v>
      </c>
      <c r="AF78" s="36">
        <f>'Core Indicators'!IE78</f>
        <v>1</v>
      </c>
      <c r="AG78" s="36">
        <f>'Core Indicators'!IM78</f>
        <v>3</v>
      </c>
    </row>
    <row r="79" spans="1:33" ht="20.149999999999999" customHeight="1" x14ac:dyDescent="0.35">
      <c r="A79" s="194" t="str">
        <f>'Core Indicators'!A:A</f>
        <v>Northwest Banditry</v>
      </c>
      <c r="B79" s="194" t="str">
        <f>'Core Indicators'!B:B</f>
        <v>Other type of violence</v>
      </c>
      <c r="C79" s="194" t="str">
        <f>'Core Indicators'!C79</f>
        <v>NGA007</v>
      </c>
      <c r="D79" s="194" t="str">
        <f>'Core Indicators'!D79</f>
        <v>Nigeria</v>
      </c>
      <c r="E79" s="194" t="str">
        <f>'Core Indicators'!E79</f>
        <v>NGA</v>
      </c>
      <c r="F79" s="35">
        <f>'Core Indicators'!O79</f>
        <v>237708</v>
      </c>
      <c r="G79" s="35">
        <f>'Core Indicators'!W79</f>
        <v>35593000</v>
      </c>
      <c r="H79" s="35">
        <f>'Core Indicators'!AE79</f>
        <v>5600000</v>
      </c>
      <c r="I79" s="35">
        <f>'Core Indicators'!AM79</f>
        <v>446000</v>
      </c>
      <c r="J79" s="35" t="str">
        <f>'Core Indicators'!AU79</f>
        <v>x</v>
      </c>
      <c r="K79" s="35" t="str">
        <f>'Core Indicators'!BC79</f>
        <v>x</v>
      </c>
      <c r="L79" s="35">
        <f>'Core Indicators'!BK79</f>
        <v>2441</v>
      </c>
      <c r="M79" s="35">
        <f>'Core Indicators'!BS79</f>
        <v>500</v>
      </c>
      <c r="N79" s="35">
        <f>'Core Indicators'!CA79</f>
        <v>10500</v>
      </c>
      <c r="O79" s="35" t="e">
        <f>'Core Indicators'!CI79</f>
        <v>#N/A</v>
      </c>
      <c r="P79" s="35">
        <f>'Core Indicators'!CQ79</f>
        <v>49</v>
      </c>
      <c r="Q79" s="35">
        <f>'Core Indicators'!DG79</f>
        <v>29993000</v>
      </c>
      <c r="R79" s="35">
        <f>'Core Indicators'!DO79</f>
        <v>0</v>
      </c>
      <c r="S79" s="35">
        <f>'Core Indicators'!DW79</f>
        <v>5600000</v>
      </c>
      <c r="T79" s="35">
        <f>'Core Indicators'!EE79</f>
        <v>0</v>
      </c>
      <c r="U79" s="35">
        <f>'Core Indicators'!EM79</f>
        <v>0</v>
      </c>
      <c r="V79" s="35">
        <f>'Core Indicators'!FC79</f>
        <v>5</v>
      </c>
      <c r="W79" s="35" t="str">
        <f>'Core Indicators'!FK79</f>
        <v>x</v>
      </c>
      <c r="X79" s="35" t="str">
        <f>'Core Indicators'!FS79</f>
        <v>x</v>
      </c>
      <c r="Y79" s="35">
        <f>'Core Indicators'!GA79</f>
        <v>1</v>
      </c>
      <c r="Z79" s="35">
        <f>'Core Indicators'!GI79</f>
        <v>3</v>
      </c>
      <c r="AA79" s="35">
        <f>'Core Indicators'!GQ79</f>
        <v>0</v>
      </c>
      <c r="AB79" s="35">
        <f>'Core Indicators'!GY79</f>
        <v>3</v>
      </c>
      <c r="AC79" s="35">
        <f>'Core Indicators'!HG79</f>
        <v>2</v>
      </c>
      <c r="AD79" s="35">
        <f>'Core Indicators'!HO79</f>
        <v>2</v>
      </c>
      <c r="AE79" s="35">
        <f>'Core Indicators'!HW79</f>
        <v>2</v>
      </c>
      <c r="AF79" s="35">
        <f>'Core Indicators'!IE79</f>
        <v>1</v>
      </c>
      <c r="AG79" s="35">
        <f>'Core Indicators'!IM79</f>
        <v>3</v>
      </c>
    </row>
    <row r="80" spans="1:33" ht="20.149999999999999" customHeight="1" x14ac:dyDescent="0.35">
      <c r="A80" s="193" t="str">
        <f>'Core Indicators'!A:A</f>
        <v>Cameroonian Refugees in Nigeria</v>
      </c>
      <c r="B80" s="193" t="str">
        <f>'Core Indicators'!B:B</f>
        <v>International displacement</v>
      </c>
      <c r="C80" s="193" t="str">
        <f>'Core Indicators'!C80</f>
        <v>NGA008</v>
      </c>
      <c r="D80" s="193" t="str">
        <f>'Core Indicators'!D80</f>
        <v>Nigeria</v>
      </c>
      <c r="E80" s="193" t="str">
        <f>'Core Indicators'!E80</f>
        <v>NGA</v>
      </c>
      <c r="F80" s="36">
        <f>'Core Indicators'!O80</f>
        <v>108688</v>
      </c>
      <c r="G80" s="36">
        <f>'Core Indicators'!W80</f>
        <v>12675000</v>
      </c>
      <c r="H80" s="36">
        <f>'Core Indicators'!AE80</f>
        <v>67000</v>
      </c>
      <c r="I80" s="36">
        <f>'Core Indicators'!AM80</f>
        <v>67000</v>
      </c>
      <c r="J80" s="36" t="str">
        <f>'Core Indicators'!AU80</f>
        <v>x</v>
      </c>
      <c r="K80" s="36" t="str">
        <f>'Core Indicators'!BC80</f>
        <v>x</v>
      </c>
      <c r="L80" s="36">
        <f>'Core Indicators'!BK80</f>
        <v>0</v>
      </c>
      <c r="M80" s="36" t="str">
        <f>'Core Indicators'!BS80</f>
        <v>x</v>
      </c>
      <c r="N80" s="36" t="str">
        <f>'Core Indicators'!CA80</f>
        <v>x</v>
      </c>
      <c r="O80" s="36" t="e">
        <f>'Core Indicators'!CI80</f>
        <v>#N/A</v>
      </c>
      <c r="P80" s="36" t="str">
        <f>'Core Indicators'!CQ80</f>
        <v>x</v>
      </c>
      <c r="Q80" s="36">
        <f>'Core Indicators'!DG80</f>
        <v>12608000</v>
      </c>
      <c r="R80" s="36">
        <f>'Core Indicators'!DO80</f>
        <v>0</v>
      </c>
      <c r="S80" s="36">
        <f>'Core Indicators'!DW80</f>
        <v>67000</v>
      </c>
      <c r="T80" s="36">
        <f>'Core Indicators'!EE80</f>
        <v>0</v>
      </c>
      <c r="U80" s="36">
        <f>'Core Indicators'!EM80</f>
        <v>0</v>
      </c>
      <c r="V80" s="36">
        <f>'Core Indicators'!FC80</f>
        <v>2139</v>
      </c>
      <c r="W80" s="36" t="str">
        <f>'Core Indicators'!FK80</f>
        <v>x</v>
      </c>
      <c r="X80" s="36" t="str">
        <f>'Core Indicators'!FS80</f>
        <v>x</v>
      </c>
      <c r="Y80" s="36">
        <f>'Core Indicators'!GA80</f>
        <v>1</v>
      </c>
      <c r="Z80" s="36">
        <f>'Core Indicators'!GI80</f>
        <v>2</v>
      </c>
      <c r="AA80" s="36">
        <f>'Core Indicators'!GQ80</f>
        <v>0</v>
      </c>
      <c r="AB80" s="36">
        <f>'Core Indicators'!GY80</f>
        <v>3</v>
      </c>
      <c r="AC80" s="36">
        <f>'Core Indicators'!HG80</f>
        <v>0</v>
      </c>
      <c r="AD80" s="36">
        <f>'Core Indicators'!HO80</f>
        <v>1</v>
      </c>
      <c r="AE80" s="36">
        <f>'Core Indicators'!HW80</f>
        <v>0</v>
      </c>
      <c r="AF80" s="36">
        <f>'Core Indicators'!IE80</f>
        <v>1</v>
      </c>
      <c r="AG80" s="36">
        <f>'Core Indicators'!IM80</f>
        <v>3</v>
      </c>
    </row>
    <row r="81" spans="1:33" ht="20.149999999999999" customHeight="1" x14ac:dyDescent="0.35">
      <c r="A81" s="194" t="str">
        <f>'Core Indicators'!A:A</f>
        <v>Socioeconomic crisis in Nicaragua</v>
      </c>
      <c r="B81" s="194" t="str">
        <f>'Core Indicators'!B:B</f>
        <v>Political and economic crisis</v>
      </c>
      <c r="C81" s="194" t="str">
        <f>'Core Indicators'!C81</f>
        <v>NIC001</v>
      </c>
      <c r="D81" s="194" t="str">
        <f>'Core Indicators'!D81</f>
        <v>Nicaragua</v>
      </c>
      <c r="E81" s="194" t="str">
        <f>'Core Indicators'!E81</f>
        <v>NIC</v>
      </c>
      <c r="F81" s="35">
        <f>'Core Indicators'!O81</f>
        <v>120339.54</v>
      </c>
      <c r="G81" s="35">
        <f>'Core Indicators'!W81</f>
        <v>6444000</v>
      </c>
      <c r="H81" s="35">
        <f>'Core Indicators'!AE81</f>
        <v>417000</v>
      </c>
      <c r="I81" s="35">
        <f>'Core Indicators'!AM81</f>
        <v>102000</v>
      </c>
      <c r="J81" s="35" t="str">
        <f>'Core Indicators'!AU81</f>
        <v>x</v>
      </c>
      <c r="K81" s="35">
        <f>'Core Indicators'!BC81</f>
        <v>17631</v>
      </c>
      <c r="L81" s="35">
        <f>'Core Indicators'!BK81</f>
        <v>3</v>
      </c>
      <c r="M81" s="35">
        <f>'Core Indicators'!BS81</f>
        <v>0</v>
      </c>
      <c r="N81" s="35">
        <f>'Core Indicators'!CA81</f>
        <v>0</v>
      </c>
      <c r="O81" s="35" t="e">
        <f>'Core Indicators'!CI81</f>
        <v>#N/A</v>
      </c>
      <c r="P81" s="35">
        <f>'Core Indicators'!CQ81</f>
        <v>1214</v>
      </c>
      <c r="Q81" s="35" t="str">
        <f>'Core Indicators'!DG81</f>
        <v>x</v>
      </c>
      <c r="R81" s="35" t="str">
        <f>'Core Indicators'!DO81</f>
        <v>x</v>
      </c>
      <c r="S81" s="35" t="str">
        <f>'Core Indicators'!DW81</f>
        <v>x</v>
      </c>
      <c r="T81" s="35">
        <f>'Core Indicators'!EE81</f>
        <v>0</v>
      </c>
      <c r="U81" s="35">
        <f>'Core Indicators'!EM81</f>
        <v>0</v>
      </c>
      <c r="V81" s="35">
        <f>'Core Indicators'!FC81</f>
        <v>1</v>
      </c>
      <c r="W81" s="35">
        <f>'Core Indicators'!FK81</f>
        <v>0</v>
      </c>
      <c r="X81" s="35">
        <f>'Core Indicators'!FS81</f>
        <v>0</v>
      </c>
      <c r="Y81" s="35">
        <f>'Core Indicators'!GA81</f>
        <v>2</v>
      </c>
      <c r="Z81" s="35">
        <f>'Core Indicators'!GI81</f>
        <v>1</v>
      </c>
      <c r="AA81" s="35">
        <f>'Core Indicators'!GQ81</f>
        <v>2</v>
      </c>
      <c r="AB81" s="35">
        <f>'Core Indicators'!GY81</f>
        <v>0</v>
      </c>
      <c r="AC81" s="35">
        <f>'Core Indicators'!HG81</f>
        <v>2</v>
      </c>
      <c r="AD81" s="35">
        <f>'Core Indicators'!HO81</f>
        <v>2</v>
      </c>
      <c r="AE81" s="35">
        <f>'Core Indicators'!HW81</f>
        <v>0</v>
      </c>
      <c r="AF81" s="35">
        <f>'Core Indicators'!IE81</f>
        <v>0</v>
      </c>
      <c r="AG81" s="35">
        <f>'Core Indicators'!IM81</f>
        <v>3</v>
      </c>
    </row>
    <row r="82" spans="1:33" ht="20.149999999999999" customHeight="1" x14ac:dyDescent="0.35">
      <c r="A82" s="193" t="str">
        <f>'Core Indicators'!A:A</f>
        <v>Hurricane Eta and Iota in Nicaragua</v>
      </c>
      <c r="B82" s="193" t="str">
        <f>'Core Indicators'!B:B</f>
        <v>Tropical cyclone</v>
      </c>
      <c r="C82" s="193" t="str">
        <f>'Core Indicators'!C82</f>
        <v>NIC002</v>
      </c>
      <c r="D82" s="193" t="str">
        <f>'Core Indicators'!D82</f>
        <v>Nicaragua</v>
      </c>
      <c r="E82" s="193" t="str">
        <f>'Core Indicators'!E82</f>
        <v>NIC</v>
      </c>
      <c r="F82" s="36">
        <f>'Core Indicators'!O82</f>
        <v>92703</v>
      </c>
      <c r="G82" s="36">
        <f>'Core Indicators'!W82</f>
        <v>2661000</v>
      </c>
      <c r="H82" s="36">
        <f>'Core Indicators'!AE82</f>
        <v>1800000</v>
      </c>
      <c r="I82" s="36">
        <f>'Core Indicators'!AM82</f>
        <v>73000</v>
      </c>
      <c r="J82" s="36" t="str">
        <f>'Core Indicators'!AU82</f>
        <v>x</v>
      </c>
      <c r="K82" s="36" t="str">
        <f>'Core Indicators'!BC82</f>
        <v>x</v>
      </c>
      <c r="L82" s="36">
        <f>'Core Indicators'!BK82</f>
        <v>23</v>
      </c>
      <c r="M82" s="36">
        <f>'Core Indicators'!BS82</f>
        <v>8000</v>
      </c>
      <c r="N82" s="36">
        <f>'Core Indicators'!CA82</f>
        <v>5890</v>
      </c>
      <c r="O82" s="36" t="e">
        <f>'Core Indicators'!CI82</f>
        <v>#N/A</v>
      </c>
      <c r="P82" s="36" t="str">
        <f>'Core Indicators'!CQ82</f>
        <v>x</v>
      </c>
      <c r="Q82" s="36">
        <f>'Core Indicators'!DG82</f>
        <v>861000</v>
      </c>
      <c r="R82" s="36">
        <f>'Core Indicators'!DO82</f>
        <v>1727000</v>
      </c>
      <c r="S82" s="36">
        <f>'Core Indicators'!DW82</f>
        <v>73000</v>
      </c>
      <c r="T82" s="36">
        <f>'Core Indicators'!EE82</f>
        <v>0</v>
      </c>
      <c r="U82" s="36">
        <f>'Core Indicators'!EM82</f>
        <v>0</v>
      </c>
      <c r="V82" s="36">
        <f>'Core Indicators'!FC82</f>
        <v>3</v>
      </c>
      <c r="W82" s="36" t="e">
        <f>'Core Indicators'!FK82</f>
        <v>#N/A</v>
      </c>
      <c r="X82" s="36" t="e">
        <f>'Core Indicators'!FS82</f>
        <v>#N/A</v>
      </c>
      <c r="Y82" s="36">
        <f>'Core Indicators'!GA82</f>
        <v>2</v>
      </c>
      <c r="Z82" s="36">
        <f>'Core Indicators'!GI82</f>
        <v>1</v>
      </c>
      <c r="AA82" s="36">
        <f>'Core Indicators'!GQ82</f>
        <v>2</v>
      </c>
      <c r="AB82" s="36">
        <f>'Core Indicators'!GY82</f>
        <v>0</v>
      </c>
      <c r="AC82" s="36">
        <f>'Core Indicators'!HG82</f>
        <v>2</v>
      </c>
      <c r="AD82" s="36">
        <f>'Core Indicators'!HO82</f>
        <v>2</v>
      </c>
      <c r="AE82" s="36">
        <f>'Core Indicators'!HW82</f>
        <v>0</v>
      </c>
      <c r="AF82" s="36">
        <f>'Core Indicators'!IE82</f>
        <v>0</v>
      </c>
      <c r="AG82" s="36">
        <f>'Core Indicators'!IM82</f>
        <v>3</v>
      </c>
    </row>
    <row r="83" spans="1:33" ht="20.149999999999999" customHeight="1" x14ac:dyDescent="0.35">
      <c r="A83" s="194" t="str">
        <f>'Core Indicators'!A:A</f>
        <v>Complex crisis in Pakistan</v>
      </c>
      <c r="B83" s="194" t="str">
        <f>'Core Indicators'!B:B</f>
        <v>Complex crisis</v>
      </c>
      <c r="C83" s="194" t="str">
        <f>'Core Indicators'!C83</f>
        <v>PAK001</v>
      </c>
      <c r="D83" s="194" t="str">
        <f>'Core Indicators'!D83</f>
        <v>Pakistan</v>
      </c>
      <c r="E83" s="194" t="str">
        <f>'Core Indicators'!E83</f>
        <v>PAK</v>
      </c>
      <c r="F83" s="35">
        <f>'Core Indicators'!O83</f>
        <v>796100</v>
      </c>
      <c r="G83" s="35">
        <f>'Core Indicators'!W83</f>
        <v>220892000</v>
      </c>
      <c r="H83" s="35">
        <f>'Core Indicators'!AE83</f>
        <v>144769000</v>
      </c>
      <c r="I83" s="35">
        <f>'Core Indicators'!AM83</f>
        <v>21660000</v>
      </c>
      <c r="J83" s="35" t="str">
        <f>'Core Indicators'!AU83</f>
        <v>x</v>
      </c>
      <c r="K83" s="35" t="str">
        <f>'Core Indicators'!BC83</f>
        <v>x</v>
      </c>
      <c r="L83" s="35">
        <f>'Core Indicators'!BK83</f>
        <v>713</v>
      </c>
      <c r="M83" s="35" t="str">
        <f>'Core Indicators'!BS83</f>
        <v>x</v>
      </c>
      <c r="N83" s="35" t="str">
        <f>'Core Indicators'!CA83</f>
        <v>x</v>
      </c>
      <c r="O83" s="35" t="e">
        <f>'Core Indicators'!CI83</f>
        <v>#N/A</v>
      </c>
      <c r="P83" s="35" t="str">
        <f>'Core Indicators'!CQ83</f>
        <v>x</v>
      </c>
      <c r="Q83" s="35">
        <f>'Core Indicators'!DG83</f>
        <v>76124000</v>
      </c>
      <c r="R83" s="35">
        <f>'Core Indicators'!DO83</f>
        <v>133769000</v>
      </c>
      <c r="S83" s="35">
        <f>'Core Indicators'!DW83</f>
        <v>10474000</v>
      </c>
      <c r="T83" s="35">
        <f>'Core Indicators'!EE83</f>
        <v>526000</v>
      </c>
      <c r="U83" s="35">
        <f>'Core Indicators'!EM83</f>
        <v>0</v>
      </c>
      <c r="V83" s="35">
        <f>'Core Indicators'!FC83</f>
        <v>5</v>
      </c>
      <c r="W83" s="35" t="str">
        <f>'Core Indicators'!FK83</f>
        <v>x</v>
      </c>
      <c r="X83" s="35" t="str">
        <f>'Core Indicators'!FS83</f>
        <v>x</v>
      </c>
      <c r="Y83" s="35">
        <f>'Core Indicators'!GA83</f>
        <v>2</v>
      </c>
      <c r="Z83" s="35">
        <f>'Core Indicators'!GI83</f>
        <v>2</v>
      </c>
      <c r="AA83" s="35">
        <f>'Core Indicators'!GQ83</f>
        <v>2</v>
      </c>
      <c r="AB83" s="35">
        <f>'Core Indicators'!GY83</f>
        <v>2</v>
      </c>
      <c r="AC83" s="35">
        <f>'Core Indicators'!HG83</f>
        <v>0</v>
      </c>
      <c r="AD83" s="35">
        <f>'Core Indicators'!HO83</f>
        <v>2</v>
      </c>
      <c r="AE83" s="35">
        <f>'Core Indicators'!HW83</f>
        <v>2</v>
      </c>
      <c r="AF83" s="35">
        <f>'Core Indicators'!IE83</f>
        <v>1</v>
      </c>
      <c r="AG83" s="35">
        <f>'Core Indicators'!IM83</f>
        <v>1</v>
      </c>
    </row>
    <row r="84" spans="1:33" ht="20.149999999999999" customHeight="1" x14ac:dyDescent="0.35">
      <c r="A84" s="193" t="str">
        <f>'Core Indicators'!A:A</f>
        <v>Kashmir conflict in Pakistan</v>
      </c>
      <c r="B84" s="193" t="str">
        <f>'Core Indicators'!B:B</f>
        <v>Conflict</v>
      </c>
      <c r="C84" s="193" t="str">
        <f>'Core Indicators'!C84</f>
        <v>PAK004</v>
      </c>
      <c r="D84" s="193" t="str">
        <f>'Core Indicators'!D84</f>
        <v>Pakistan</v>
      </c>
      <c r="E84" s="193" t="str">
        <f>'Core Indicators'!E84</f>
        <v>PAK</v>
      </c>
      <c r="F84" s="36">
        <f>'Core Indicators'!O84</f>
        <v>13297</v>
      </c>
      <c r="G84" s="36">
        <f>'Core Indicators'!W84</f>
        <v>4450000</v>
      </c>
      <c r="H84" s="36" t="str">
        <f>'Core Indicators'!AE84</f>
        <v>x</v>
      </c>
      <c r="I84" s="36" t="str">
        <f>'Core Indicators'!AM84</f>
        <v>x</v>
      </c>
      <c r="J84" s="36" t="str">
        <f>'Core Indicators'!AU84</f>
        <v>x</v>
      </c>
      <c r="K84" s="36" t="str">
        <f>'Core Indicators'!BC84</f>
        <v>x</v>
      </c>
      <c r="L84" s="36">
        <f>'Core Indicators'!BK84</f>
        <v>2</v>
      </c>
      <c r="M84" s="36" t="str">
        <f>'Core Indicators'!BS84</f>
        <v>x</v>
      </c>
      <c r="N84" s="36" t="str">
        <f>'Core Indicators'!CA84</f>
        <v>x</v>
      </c>
      <c r="O84" s="36" t="e">
        <f>'Core Indicators'!CI84</f>
        <v>#N/A</v>
      </c>
      <c r="P84" s="36" t="str">
        <f>'Core Indicators'!CQ84</f>
        <v>x</v>
      </c>
      <c r="Q84" s="36" t="str">
        <f>'Core Indicators'!DG84</f>
        <v>x</v>
      </c>
      <c r="R84" s="36" t="str">
        <f>'Core Indicators'!DO84</f>
        <v>x</v>
      </c>
      <c r="S84" s="36" t="str">
        <f>'Core Indicators'!DW84</f>
        <v>x</v>
      </c>
      <c r="T84" s="36" t="str">
        <f>'Core Indicators'!EE84</f>
        <v>x</v>
      </c>
      <c r="U84" s="36" t="str">
        <f>'Core Indicators'!EM84</f>
        <v>x</v>
      </c>
      <c r="V84" s="36">
        <f>'Core Indicators'!FC84</f>
        <v>3</v>
      </c>
      <c r="W84" s="36" t="str">
        <f>'Core Indicators'!FK84</f>
        <v>x</v>
      </c>
      <c r="X84" s="36" t="str">
        <f>'Core Indicators'!FS84</f>
        <v>x</v>
      </c>
      <c r="Y84" s="36">
        <f>'Core Indicators'!GA84</f>
        <v>2</v>
      </c>
      <c r="Z84" s="36">
        <f>'Core Indicators'!GI84</f>
        <v>1</v>
      </c>
      <c r="AA84" s="36">
        <f>'Core Indicators'!GQ84</f>
        <v>1</v>
      </c>
      <c r="AB84" s="36">
        <f>'Core Indicators'!GY84</f>
        <v>2</v>
      </c>
      <c r="AC84" s="36">
        <f>'Core Indicators'!HG84</f>
        <v>0</v>
      </c>
      <c r="AD84" s="36">
        <f>'Core Indicators'!HO84</f>
        <v>2</v>
      </c>
      <c r="AE84" s="36">
        <f>'Core Indicators'!HW84</f>
        <v>0</v>
      </c>
      <c r="AF84" s="36">
        <f>'Core Indicators'!IE84</f>
        <v>1</v>
      </c>
      <c r="AG84" s="36">
        <f>'Core Indicators'!IM84</f>
        <v>1</v>
      </c>
    </row>
    <row r="85" spans="1:33" ht="20.149999999999999" customHeight="1" x14ac:dyDescent="0.35">
      <c r="A85" s="194" t="str">
        <f>'Core Indicators'!A:A</f>
        <v>Venezuela displacement in Peru</v>
      </c>
      <c r="B85" s="194" t="str">
        <f>'Core Indicators'!B:B</f>
        <v>International displacement</v>
      </c>
      <c r="C85" s="194" t="str">
        <f>'Core Indicators'!C85</f>
        <v>PER002</v>
      </c>
      <c r="D85" s="194" t="str">
        <f>'Core Indicators'!D85</f>
        <v>Peru</v>
      </c>
      <c r="E85" s="194" t="str">
        <f>'Core Indicators'!E85</f>
        <v>PER</v>
      </c>
      <c r="F85" s="35">
        <f>'Core Indicators'!O85</f>
        <v>178440</v>
      </c>
      <c r="G85" s="35">
        <f>'Core Indicators'!W85</f>
        <v>16328000</v>
      </c>
      <c r="H85" s="35">
        <f>'Core Indicators'!AE85</f>
        <v>1368000</v>
      </c>
      <c r="I85" s="35">
        <f>'Core Indicators'!AM85</f>
        <v>1100000</v>
      </c>
      <c r="J85" s="35" t="str">
        <f>'Core Indicators'!AU85</f>
        <v>x</v>
      </c>
      <c r="K85" s="35" t="str">
        <f>'Core Indicators'!BC85</f>
        <v>x</v>
      </c>
      <c r="L85" s="35">
        <f>'Core Indicators'!BK85</f>
        <v>3</v>
      </c>
      <c r="M85" s="35">
        <f>'Core Indicators'!BS85</f>
        <v>0</v>
      </c>
      <c r="N85" s="35">
        <f>'Core Indicators'!CA85</f>
        <v>0</v>
      </c>
      <c r="O85" s="35" t="e">
        <f>'Core Indicators'!CI85</f>
        <v>#N/A</v>
      </c>
      <c r="P85" s="35" t="str">
        <f>'Core Indicators'!CQ85</f>
        <v>x</v>
      </c>
      <c r="Q85" s="35">
        <f>'Core Indicators'!DG85</f>
        <v>13650000</v>
      </c>
      <c r="R85" s="35">
        <f>'Core Indicators'!DO85</f>
        <v>58000</v>
      </c>
      <c r="S85" s="35">
        <f>'Core Indicators'!DW85</f>
        <v>1310000</v>
      </c>
      <c r="T85" s="35">
        <f>'Core Indicators'!EE85</f>
        <v>0</v>
      </c>
      <c r="U85" s="35">
        <f>'Core Indicators'!EM85</f>
        <v>0</v>
      </c>
      <c r="V85" s="35">
        <f>'Core Indicators'!FC85</f>
        <v>2</v>
      </c>
      <c r="W85" s="35">
        <f>'Core Indicators'!FK85</f>
        <v>1</v>
      </c>
      <c r="X85" s="35">
        <f>'Core Indicators'!FS85</f>
        <v>0</v>
      </c>
      <c r="Y85" s="35">
        <f>'Core Indicators'!GA85</f>
        <v>0</v>
      </c>
      <c r="Z85" s="35">
        <f>'Core Indicators'!GI85</f>
        <v>0</v>
      </c>
      <c r="AA85" s="35">
        <f>'Core Indicators'!GQ85</f>
        <v>0</v>
      </c>
      <c r="AB85" s="35">
        <f>'Core Indicators'!GY85</f>
        <v>0</v>
      </c>
      <c r="AC85" s="35">
        <f>'Core Indicators'!HG85</f>
        <v>0</v>
      </c>
      <c r="AD85" s="35">
        <f>'Core Indicators'!HO85</f>
        <v>2</v>
      </c>
      <c r="AE85" s="35">
        <f>'Core Indicators'!HW85</f>
        <v>0</v>
      </c>
      <c r="AF85" s="35">
        <f>'Core Indicators'!IE85</f>
        <v>1</v>
      </c>
      <c r="AG85" s="35">
        <f>'Core Indicators'!IM85</f>
        <v>2</v>
      </c>
    </row>
    <row r="86" spans="1:33" ht="20.149999999999999" customHeight="1" x14ac:dyDescent="0.35">
      <c r="A86" s="193" t="str">
        <f>'Core Indicators'!A:A</f>
        <v>Mindanao conflict</v>
      </c>
      <c r="B86" s="193" t="str">
        <f>'Core Indicators'!B:B</f>
        <v>Conflict</v>
      </c>
      <c r="C86" s="193" t="str">
        <f>'Core Indicators'!C86</f>
        <v>PHL003</v>
      </c>
      <c r="D86" s="193" t="str">
        <f>'Core Indicators'!D86</f>
        <v>Philippines</v>
      </c>
      <c r="E86" s="193" t="str">
        <f>'Core Indicators'!E86</f>
        <v>PHL</v>
      </c>
      <c r="F86" s="36">
        <f>'Core Indicators'!O86</f>
        <v>138354</v>
      </c>
      <c r="G86" s="36">
        <f>'Core Indicators'!W86</f>
        <v>26252000</v>
      </c>
      <c r="H86" s="36">
        <f>'Core Indicators'!AE86</f>
        <v>119000</v>
      </c>
      <c r="I86" s="36">
        <f>'Core Indicators'!AM86</f>
        <v>119000</v>
      </c>
      <c r="J86" s="36" t="str">
        <f>'Core Indicators'!AU86</f>
        <v>x</v>
      </c>
      <c r="K86" s="36" t="str">
        <f>'Core Indicators'!BC86</f>
        <v>x</v>
      </c>
      <c r="L86" s="36">
        <f>'Core Indicators'!BK86</f>
        <v>2164</v>
      </c>
      <c r="M86" s="36" t="str">
        <f>'Core Indicators'!BS86</f>
        <v>x</v>
      </c>
      <c r="N86" s="36" t="str">
        <f>'Core Indicators'!CA86</f>
        <v>x</v>
      </c>
      <c r="O86" s="36" t="e">
        <f>'Core Indicators'!CI86</f>
        <v>#N/A</v>
      </c>
      <c r="P86" s="36" t="str">
        <f>'Core Indicators'!CQ86</f>
        <v>x</v>
      </c>
      <c r="Q86" s="36">
        <f>'Core Indicators'!DG86</f>
        <v>26134000</v>
      </c>
      <c r="R86" s="36">
        <f>'Core Indicators'!DO86</f>
        <v>0</v>
      </c>
      <c r="S86" s="36">
        <f>'Core Indicators'!DW86</f>
        <v>119000</v>
      </c>
      <c r="T86" s="36">
        <f>'Core Indicators'!EE86</f>
        <v>0</v>
      </c>
      <c r="U86" s="36">
        <f>'Core Indicators'!EM86</f>
        <v>0</v>
      </c>
      <c r="V86" s="36">
        <f>'Core Indicators'!FC86</f>
        <v>4</v>
      </c>
      <c r="W86" s="36" t="str">
        <f>'Core Indicators'!FK86</f>
        <v>x</v>
      </c>
      <c r="X86" s="36" t="str">
        <f>'Core Indicators'!FS86</f>
        <v>x</v>
      </c>
      <c r="Y86" s="36">
        <f>'Core Indicators'!GA86</f>
        <v>0</v>
      </c>
      <c r="Z86" s="36">
        <f>'Core Indicators'!GI86</f>
        <v>1</v>
      </c>
      <c r="AA86" s="36">
        <f>'Core Indicators'!GQ86</f>
        <v>0</v>
      </c>
      <c r="AB86" s="36">
        <f>'Core Indicators'!GY86</f>
        <v>0</v>
      </c>
      <c r="AC86" s="36">
        <f>'Core Indicators'!HG86</f>
        <v>0</v>
      </c>
      <c r="AD86" s="36">
        <f>'Core Indicators'!HO86</f>
        <v>1</v>
      </c>
      <c r="AE86" s="36">
        <f>'Core Indicators'!HW86</f>
        <v>2</v>
      </c>
      <c r="AF86" s="36">
        <f>'Core Indicators'!IE86</f>
        <v>1</v>
      </c>
      <c r="AG86" s="36">
        <f>'Core Indicators'!IM86</f>
        <v>2</v>
      </c>
    </row>
    <row r="87" spans="1:33" ht="20.149999999999999" customHeight="1" x14ac:dyDescent="0.35">
      <c r="A87" s="194" t="str">
        <f>'Core Indicators'!A:A</f>
        <v>Complex crisis in DPRK</v>
      </c>
      <c r="B87" s="194" t="str">
        <f>'Core Indicators'!B:B</f>
        <v>Complex crisis</v>
      </c>
      <c r="C87" s="194" t="str">
        <f>'Core Indicators'!C87</f>
        <v>PRK001</v>
      </c>
      <c r="D87" s="194" t="str">
        <f>'Core Indicators'!D87</f>
        <v>DPRK</v>
      </c>
      <c r="E87" s="194" t="str">
        <f>'Core Indicators'!E87</f>
        <v>PRK</v>
      </c>
      <c r="F87" s="35">
        <f>'Core Indicators'!O87</f>
        <v>120410</v>
      </c>
      <c r="G87" s="35">
        <f>'Core Indicators'!W87</f>
        <v>25666000</v>
      </c>
      <c r="H87" s="35">
        <f>'Core Indicators'!AE87</f>
        <v>25666000</v>
      </c>
      <c r="I87" s="35">
        <f>'Core Indicators'!AM87</f>
        <v>34000</v>
      </c>
      <c r="J87" s="35" t="str">
        <f>'Core Indicators'!AU87</f>
        <v>x</v>
      </c>
      <c r="K87" s="35" t="str">
        <f>'Core Indicators'!BC87</f>
        <v>x</v>
      </c>
      <c r="L87" s="35">
        <f>'Core Indicators'!BK87</f>
        <v>13</v>
      </c>
      <c r="M87" s="35" t="str">
        <f>'Core Indicators'!BS87</f>
        <v>x</v>
      </c>
      <c r="N87" s="35" t="str">
        <f>'Core Indicators'!CA87</f>
        <v>x</v>
      </c>
      <c r="O87" s="35" t="e">
        <f>'Core Indicators'!CI87</f>
        <v>#N/A</v>
      </c>
      <c r="P87" s="35" t="str">
        <f>'Core Indicators'!CQ87</f>
        <v>x</v>
      </c>
      <c r="Q87" s="35">
        <f>'Core Indicators'!DG87</f>
        <v>0</v>
      </c>
      <c r="R87" s="35">
        <f>'Core Indicators'!DO87</f>
        <v>15120000</v>
      </c>
      <c r="S87" s="35">
        <f>'Core Indicators'!DW87</f>
        <v>4970000</v>
      </c>
      <c r="T87" s="35">
        <f>'Core Indicators'!EE87</f>
        <v>5459000</v>
      </c>
      <c r="U87" s="35">
        <f>'Core Indicators'!EM87</f>
        <v>0</v>
      </c>
      <c r="V87" s="35">
        <f>'Core Indicators'!FC87</f>
        <v>1</v>
      </c>
      <c r="W87" s="35" t="str">
        <f>'Core Indicators'!FK87</f>
        <v>x</v>
      </c>
      <c r="X87" s="35" t="str">
        <f>'Core Indicators'!FS87</f>
        <v>x</v>
      </c>
      <c r="Y87" s="35">
        <f>'Core Indicators'!GA87</f>
        <v>2</v>
      </c>
      <c r="Z87" s="35">
        <f>'Core Indicators'!GI87</f>
        <v>2</v>
      </c>
      <c r="AA87" s="35">
        <f>'Core Indicators'!GQ87</f>
        <v>2</v>
      </c>
      <c r="AB87" s="35">
        <f>'Core Indicators'!GY87</f>
        <v>0</v>
      </c>
      <c r="AC87" s="35">
        <f>'Core Indicators'!HG87</f>
        <v>3</v>
      </c>
      <c r="AD87" s="35">
        <f>'Core Indicators'!HO87</f>
        <v>3</v>
      </c>
      <c r="AE87" s="35">
        <f>'Core Indicators'!HW87</f>
        <v>0</v>
      </c>
      <c r="AF87" s="35">
        <f>'Core Indicators'!IE87</f>
        <v>0</v>
      </c>
      <c r="AG87" s="35">
        <f>'Core Indicators'!IM87</f>
        <v>2</v>
      </c>
    </row>
    <row r="88" spans="1:33" ht="20.149999999999999" customHeight="1" x14ac:dyDescent="0.35">
      <c r="A88" s="193" t="str">
        <f>'Core Indicators'!A:A</f>
        <v>Conflict in Palestine</v>
      </c>
      <c r="B88" s="193" t="str">
        <f>'Core Indicators'!B:B</f>
        <v>Conflict</v>
      </c>
      <c r="C88" s="193" t="str">
        <f>'Core Indicators'!C88</f>
        <v>PSE002</v>
      </c>
      <c r="D88" s="193" t="str">
        <f>'Core Indicators'!D88</f>
        <v>Palestine</v>
      </c>
      <c r="E88" s="193" t="str">
        <f>'Core Indicators'!E88</f>
        <v>PSE</v>
      </c>
      <c r="F88" s="36">
        <f>'Core Indicators'!O88</f>
        <v>6020</v>
      </c>
      <c r="G88" s="36">
        <f>'Core Indicators'!W88</f>
        <v>5200000</v>
      </c>
      <c r="H88" s="36">
        <f>'Core Indicators'!AE88</f>
        <v>5200000</v>
      </c>
      <c r="I88" s="36">
        <f>'Core Indicators'!AM88</f>
        <v>6447000</v>
      </c>
      <c r="J88" s="36">
        <f>'Core Indicators'!AU88</f>
        <v>14437</v>
      </c>
      <c r="K88" s="36" t="str">
        <f>'Core Indicators'!BC88</f>
        <v>x</v>
      </c>
      <c r="L88" s="36">
        <f>'Core Indicators'!BK88</f>
        <v>319</v>
      </c>
      <c r="M88" s="36">
        <f>'Core Indicators'!BS88</f>
        <v>160000</v>
      </c>
      <c r="N88" s="36">
        <f>'Core Indicators'!CA88</f>
        <v>11422</v>
      </c>
      <c r="O88" s="36" t="e">
        <f>'Core Indicators'!CI88</f>
        <v>#N/A</v>
      </c>
      <c r="P88" s="36" t="str">
        <f>'Core Indicators'!CQ88</f>
        <v>x</v>
      </c>
      <c r="Q88" s="36">
        <f>'Core Indicators'!DG88</f>
        <v>0</v>
      </c>
      <c r="R88" s="36">
        <f>'Core Indicators'!DO88</f>
        <v>1400000</v>
      </c>
      <c r="S88" s="36">
        <f>'Core Indicators'!DW88</f>
        <v>957000</v>
      </c>
      <c r="T88" s="36">
        <f>'Core Indicators'!EE88</f>
        <v>1435000</v>
      </c>
      <c r="U88" s="36">
        <f>'Core Indicators'!EM88</f>
        <v>1408000</v>
      </c>
      <c r="V88" s="36">
        <f>'Core Indicators'!FC88</f>
        <v>4</v>
      </c>
      <c r="W88" s="36" t="str">
        <f>'Core Indicators'!FK88</f>
        <v>x</v>
      </c>
      <c r="X88" s="36">
        <f>'Core Indicators'!FS88</f>
        <v>4950000</v>
      </c>
      <c r="Y88" s="36">
        <f>'Core Indicators'!GA88</f>
        <v>2</v>
      </c>
      <c r="Z88" s="36">
        <f>'Core Indicators'!GI88</f>
        <v>3</v>
      </c>
      <c r="AA88" s="36">
        <f>'Core Indicators'!GQ88</f>
        <v>3</v>
      </c>
      <c r="AB88" s="36">
        <f>'Core Indicators'!GY88</f>
        <v>0</v>
      </c>
      <c r="AC88" s="36">
        <f>'Core Indicators'!HG88</f>
        <v>3</v>
      </c>
      <c r="AD88" s="36">
        <f>'Core Indicators'!HO88</f>
        <v>3</v>
      </c>
      <c r="AE88" s="36">
        <f>'Core Indicators'!HW88</f>
        <v>2</v>
      </c>
      <c r="AF88" s="36">
        <f>'Core Indicators'!IE88</f>
        <v>2</v>
      </c>
      <c r="AG88" s="36">
        <f>'Core Indicators'!IM88</f>
        <v>3</v>
      </c>
    </row>
    <row r="89" spans="1:33" ht="20.149999999999999" customHeight="1" x14ac:dyDescent="0.35">
      <c r="A89" s="194" t="str">
        <f>'Core Indicators'!A:A</f>
        <v>Regional Boko Haram Crisis</v>
      </c>
      <c r="B89" s="194" t="str">
        <f>'Core Indicators'!B:B</f>
        <v>Regional crisis</v>
      </c>
      <c r="C89" s="194" t="str">
        <f>'Core Indicators'!C89</f>
        <v>REG001</v>
      </c>
      <c r="D89" s="194" t="str">
        <f>'Core Indicators'!D89</f>
        <v>Nigeria,Niger,Chad,Cameroon</v>
      </c>
      <c r="E89" s="194" t="str">
        <f>'Core Indicators'!E89</f>
        <v>NGA,NER,TCD,CMR</v>
      </c>
      <c r="F89" s="35">
        <f>'Core Indicators'!O89</f>
        <v>369002</v>
      </c>
      <c r="G89" s="35">
        <f>'Core Indicators'!W89</f>
        <v>19217000</v>
      </c>
      <c r="H89" s="35">
        <f>'Core Indicators'!AE89</f>
        <v>13183000</v>
      </c>
      <c r="I89" s="35">
        <f>'Core Indicators'!AM89</f>
        <v>5158000</v>
      </c>
      <c r="J89" s="35" t="str">
        <f>'Core Indicators'!AU89</f>
        <v>x</v>
      </c>
      <c r="K89" s="35" t="str">
        <f>'Core Indicators'!BC89</f>
        <v>x</v>
      </c>
      <c r="L89" s="35">
        <f>'Core Indicators'!BK89</f>
        <v>1833</v>
      </c>
      <c r="M89" s="35">
        <f>'Core Indicators'!BS89</f>
        <v>0</v>
      </c>
      <c r="N89" s="35">
        <f>'Core Indicators'!CA89</f>
        <v>4300</v>
      </c>
      <c r="O89" s="35" t="e">
        <f>'Core Indicators'!CI89</f>
        <v>#N/A</v>
      </c>
      <c r="P89" s="35">
        <f>'Core Indicators'!CQ89</f>
        <v>5200000</v>
      </c>
      <c r="Q89" s="35">
        <f>'Core Indicators'!DG89</f>
        <v>6035000</v>
      </c>
      <c r="R89" s="35">
        <f>'Core Indicators'!DO89</f>
        <v>4223000</v>
      </c>
      <c r="S89" s="35">
        <f>'Core Indicators'!DW89</f>
        <v>4636000</v>
      </c>
      <c r="T89" s="35">
        <f>'Core Indicators'!EE89</f>
        <v>4201000</v>
      </c>
      <c r="U89" s="35">
        <f>'Core Indicators'!EM89</f>
        <v>122000</v>
      </c>
      <c r="V89" s="35">
        <f>'Core Indicators'!FC89</f>
        <v>5</v>
      </c>
      <c r="W89" s="35" t="str">
        <f>'Core Indicators'!FK89</f>
        <v>x</v>
      </c>
      <c r="X89" s="35">
        <f>'Core Indicators'!FS89</f>
        <v>800000</v>
      </c>
      <c r="Y89" s="35">
        <f>'Core Indicators'!GA89</f>
        <v>1</v>
      </c>
      <c r="Z89" s="35">
        <f>'Core Indicators'!GI89</f>
        <v>3</v>
      </c>
      <c r="AA89" s="35">
        <f>'Core Indicators'!GQ89</f>
        <v>3</v>
      </c>
      <c r="AB89" s="35">
        <f>'Core Indicators'!GY89</f>
        <v>1</v>
      </c>
      <c r="AC89" s="35">
        <f>'Core Indicators'!HG89</f>
        <v>2</v>
      </c>
      <c r="AD89" s="35">
        <f>'Core Indicators'!HO89</f>
        <v>3</v>
      </c>
      <c r="AE89" s="35">
        <f>'Core Indicators'!HW89</f>
        <v>3</v>
      </c>
      <c r="AF89" s="35">
        <f>'Core Indicators'!IE89</f>
        <v>2</v>
      </c>
      <c r="AG89" s="35">
        <f>'Core Indicators'!IM89</f>
        <v>3</v>
      </c>
    </row>
    <row r="90" spans="1:33" ht="20.149999999999999" customHeight="1" x14ac:dyDescent="0.35">
      <c r="A90" s="193" t="str">
        <f>'Core Indicators'!A:A</f>
        <v>Venezuela Regional Crisis</v>
      </c>
      <c r="B90" s="193" t="str">
        <f>'Core Indicators'!B:B</f>
        <v>Regional crisis</v>
      </c>
      <c r="C90" s="193" t="str">
        <f>'Core Indicators'!C90</f>
        <v>REG002</v>
      </c>
      <c r="D90" s="193" t="str">
        <f>'Core Indicators'!D90</f>
        <v>Venezuela,Brazil,Colombia,Ecuador,Peru,Trinidad and Tobago</v>
      </c>
      <c r="E90" s="193" t="str">
        <f>'Core Indicators'!E90</f>
        <v>VEN,BRA,COL,ECU,PER,TTO</v>
      </c>
      <c r="F90" s="36">
        <f>'Core Indicators'!O90</f>
        <v>1458646</v>
      </c>
      <c r="G90" s="36">
        <f>'Core Indicators'!W90</f>
        <v>73069000</v>
      </c>
      <c r="H90" s="36">
        <f>'Core Indicators'!AE90</f>
        <v>35266000</v>
      </c>
      <c r="I90" s="36">
        <f>'Core Indicators'!AM90</f>
        <v>5443000</v>
      </c>
      <c r="J90" s="36" t="str">
        <f>'Core Indicators'!AU90</f>
        <v>x</v>
      </c>
      <c r="K90" s="36" t="str">
        <f>'Core Indicators'!BC90</f>
        <v>x</v>
      </c>
      <c r="L90" s="36" t="str">
        <f>'Core Indicators'!BK90</f>
        <v>x</v>
      </c>
      <c r="M90" s="36">
        <f>'Core Indicators'!BS90</f>
        <v>0</v>
      </c>
      <c r="N90" s="36">
        <f>'Core Indicators'!CA90</f>
        <v>0</v>
      </c>
      <c r="O90" s="36" t="e">
        <f>'Core Indicators'!CI90</f>
        <v>#N/A</v>
      </c>
      <c r="P90" s="36" t="str">
        <f>'Core Indicators'!CQ90</f>
        <v>x</v>
      </c>
      <c r="Q90" s="36">
        <f>'Core Indicators'!DG90</f>
        <v>39506000</v>
      </c>
      <c r="R90" s="36">
        <f>'Core Indicators'!DO90</f>
        <v>13009000</v>
      </c>
      <c r="S90" s="36">
        <f>'Core Indicators'!DW90</f>
        <v>20392000</v>
      </c>
      <c r="T90" s="36">
        <f>'Core Indicators'!EE90</f>
        <v>162000</v>
      </c>
      <c r="U90" s="36">
        <f>'Core Indicators'!EM90</f>
        <v>0</v>
      </c>
      <c r="V90" s="36">
        <f>'Core Indicators'!FC90</f>
        <v>4</v>
      </c>
      <c r="W90" s="36" t="str">
        <f>'Core Indicators'!FK90</f>
        <v>x</v>
      </c>
      <c r="X90" s="36" t="str">
        <f>'Core Indicators'!FS90</f>
        <v>x</v>
      </c>
      <c r="Y90" s="36">
        <f>'Core Indicators'!GA90</f>
        <v>0</v>
      </c>
      <c r="Z90" s="36">
        <f>'Core Indicators'!GI90</f>
        <v>2</v>
      </c>
      <c r="AA90" s="36">
        <f>'Core Indicators'!GQ90</f>
        <v>0</v>
      </c>
      <c r="AB90" s="36">
        <f>'Core Indicators'!GY90</f>
        <v>2</v>
      </c>
      <c r="AC90" s="36">
        <f>'Core Indicators'!HG90</f>
        <v>0</v>
      </c>
      <c r="AD90" s="36">
        <f>'Core Indicators'!HO90</f>
        <v>3</v>
      </c>
      <c r="AE90" s="36">
        <f>'Core Indicators'!HW90</f>
        <v>1</v>
      </c>
      <c r="AF90" s="36">
        <f>'Core Indicators'!IE90</f>
        <v>2</v>
      </c>
      <c r="AG90" s="36">
        <f>'Core Indicators'!IM90</f>
        <v>3</v>
      </c>
    </row>
    <row r="91" spans="1:33" ht="20.149999999999999" customHeight="1" x14ac:dyDescent="0.35">
      <c r="A91" s="194" t="str">
        <f>'Core Indicators'!A:A</f>
        <v>Regional Kashmir conflict</v>
      </c>
      <c r="B91" s="194" t="str">
        <f>'Core Indicators'!B:B</f>
        <v>Regional crisis</v>
      </c>
      <c r="C91" s="194" t="str">
        <f>'Core Indicators'!C91</f>
        <v>REG003</v>
      </c>
      <c r="D91" s="194" t="str">
        <f>'Core Indicators'!D91</f>
        <v>India,Pakistan</v>
      </c>
      <c r="E91" s="194" t="str">
        <f>'Core Indicators'!E91</f>
        <v>IND,PAK</v>
      </c>
      <c r="F91" s="35">
        <f>'Core Indicators'!O91</f>
        <v>235533</v>
      </c>
      <c r="G91" s="35">
        <f>'Core Indicators'!W91</f>
        <v>16991000</v>
      </c>
      <c r="H91" s="35">
        <f>'Core Indicators'!AE91</f>
        <v>16991000</v>
      </c>
      <c r="I91" s="35" t="str">
        <f>'Core Indicators'!AM91</f>
        <v>x</v>
      </c>
      <c r="J91" s="35" t="str">
        <f>'Core Indicators'!AU91</f>
        <v>x</v>
      </c>
      <c r="K91" s="35" t="str">
        <f>'Core Indicators'!BC91</f>
        <v>x</v>
      </c>
      <c r="L91" s="35">
        <f>'Core Indicators'!BK91</f>
        <v>533</v>
      </c>
      <c r="M91" s="35" t="str">
        <f>'Core Indicators'!BS91</f>
        <v>x</v>
      </c>
      <c r="N91" s="35" t="str">
        <f>'Core Indicators'!CA91</f>
        <v>x</v>
      </c>
      <c r="O91" s="35" t="e">
        <f>'Core Indicators'!CI91</f>
        <v>#N/A</v>
      </c>
      <c r="P91" s="35" t="str">
        <f>'Core Indicators'!CQ91</f>
        <v>x</v>
      </c>
      <c r="Q91" s="35" t="str">
        <f>'Core Indicators'!DG91</f>
        <v>x</v>
      </c>
      <c r="R91" s="35" t="str">
        <f>'Core Indicators'!DO91</f>
        <v>x</v>
      </c>
      <c r="S91" s="35" t="str">
        <f>'Core Indicators'!DW91</f>
        <v>x</v>
      </c>
      <c r="T91" s="35" t="str">
        <f>'Core Indicators'!EE91</f>
        <v>x</v>
      </c>
      <c r="U91" s="35" t="str">
        <f>'Core Indicators'!EM91</f>
        <v>x</v>
      </c>
      <c r="V91" s="35">
        <f>'Core Indicators'!FC91</f>
        <v>3</v>
      </c>
      <c r="W91" s="35" t="str">
        <f>'Core Indicators'!FK91</f>
        <v>x</v>
      </c>
      <c r="X91" s="35" t="str">
        <f>'Core Indicators'!FS91</f>
        <v>x</v>
      </c>
      <c r="Y91" s="35">
        <f>'Core Indicators'!GA91</f>
        <v>2</v>
      </c>
      <c r="Z91" s="35">
        <f>'Core Indicators'!GI91</f>
        <v>1</v>
      </c>
      <c r="AA91" s="35">
        <f>'Core Indicators'!GQ91</f>
        <v>2</v>
      </c>
      <c r="AB91" s="35">
        <f>'Core Indicators'!GY91</f>
        <v>2</v>
      </c>
      <c r="AC91" s="35">
        <f>'Core Indicators'!HG91</f>
        <v>0</v>
      </c>
      <c r="AD91" s="35">
        <f>'Core Indicators'!HO91</f>
        <v>2</v>
      </c>
      <c r="AE91" s="35">
        <f>'Core Indicators'!HW91</f>
        <v>0</v>
      </c>
      <c r="AF91" s="35">
        <f>'Core Indicators'!IE91</f>
        <v>1</v>
      </c>
      <c r="AG91" s="35">
        <f>'Core Indicators'!IM91</f>
        <v>3</v>
      </c>
    </row>
    <row r="92" spans="1:33" ht="20.149999999999999" customHeight="1" x14ac:dyDescent="0.35">
      <c r="A92" s="193" t="str">
        <f>'Core Indicators'!A:A</f>
        <v>Syrian Regional Crisis</v>
      </c>
      <c r="B92" s="193" t="str">
        <f>'Core Indicators'!B:B</f>
        <v>Regional crisis</v>
      </c>
      <c r="C92" s="193" t="str">
        <f>'Core Indicators'!C92</f>
        <v>REG004</v>
      </c>
      <c r="D92" s="193" t="str">
        <f>'Core Indicators'!D92</f>
        <v>Syria,Turkey,Iraq,Egypt,Jordan,Lebanon</v>
      </c>
      <c r="E92" s="193" t="str">
        <f>'Core Indicators'!E92</f>
        <v>SYR,TUR,IRQ,EGY,JOR,LBN</v>
      </c>
      <c r="F92" s="36">
        <f>'Core Indicators'!O92</f>
        <v>499587</v>
      </c>
      <c r="G92" s="36">
        <f>'Core Indicators'!W92</f>
        <v>97632000</v>
      </c>
      <c r="H92" s="36">
        <f>'Core Indicators'!AE92</f>
        <v>30195000</v>
      </c>
      <c r="I92" s="36">
        <f>'Core Indicators'!AM92</f>
        <v>22817000</v>
      </c>
      <c r="J92" s="36" t="str">
        <f>'Core Indicators'!AU92</f>
        <v>x</v>
      </c>
      <c r="K92" s="36" t="str">
        <f>'Core Indicators'!BC92</f>
        <v>x</v>
      </c>
      <c r="L92" s="36">
        <f>'Core Indicators'!BK92</f>
        <v>3043</v>
      </c>
      <c r="M92" s="36" t="str">
        <f>'Core Indicators'!BS92</f>
        <v>x</v>
      </c>
      <c r="N92" s="36" t="str">
        <f>'Core Indicators'!CA92</f>
        <v>x</v>
      </c>
      <c r="O92" s="36" t="e">
        <f>'Core Indicators'!CI92</f>
        <v>#N/A</v>
      </c>
      <c r="P92" s="36" t="str">
        <f>'Core Indicators'!CQ92</f>
        <v>x</v>
      </c>
      <c r="Q92" s="36">
        <f>'Core Indicators'!DG92</f>
        <v>67437000</v>
      </c>
      <c r="R92" s="36">
        <f>'Core Indicators'!DO92</f>
        <v>10742000</v>
      </c>
      <c r="S92" s="36">
        <f>'Core Indicators'!DW92</f>
        <v>3411000</v>
      </c>
      <c r="T92" s="36">
        <f>'Core Indicators'!EE92</f>
        <v>9972000</v>
      </c>
      <c r="U92" s="36">
        <f>'Core Indicators'!EM92</f>
        <v>6070000</v>
      </c>
      <c r="V92" s="36">
        <f>'Core Indicators'!FC92</f>
        <v>5</v>
      </c>
      <c r="W92" s="36" t="e">
        <f>'Core Indicators'!FK92</f>
        <v>#N/A</v>
      </c>
      <c r="X92" s="36" t="str">
        <f>'Core Indicators'!FS92</f>
        <v>x</v>
      </c>
      <c r="Y92" s="36">
        <f>'Core Indicators'!GA92</f>
        <v>1</v>
      </c>
      <c r="Z92" s="36">
        <f>'Core Indicators'!GI92</f>
        <v>3</v>
      </c>
      <c r="AA92" s="36">
        <f>'Core Indicators'!GQ92</f>
        <v>2</v>
      </c>
      <c r="AB92" s="36">
        <f>'Core Indicators'!GY92</f>
        <v>3</v>
      </c>
      <c r="AC92" s="36">
        <f>'Core Indicators'!HG92</f>
        <v>3</v>
      </c>
      <c r="AD92" s="36">
        <f>'Core Indicators'!HO92</f>
        <v>3</v>
      </c>
      <c r="AE92" s="36">
        <f>'Core Indicators'!HW92</f>
        <v>3</v>
      </c>
      <c r="AF92" s="36">
        <f>'Core Indicators'!IE92</f>
        <v>3</v>
      </c>
      <c r="AG92" s="36">
        <f>'Core Indicators'!IM92</f>
        <v>3</v>
      </c>
    </row>
    <row r="93" spans="1:33" ht="20.149999999999999" customHeight="1" x14ac:dyDescent="0.35">
      <c r="A93" s="194" t="str">
        <f>'Core Indicators'!A:A</f>
        <v xml:space="preserve">Eastern Mediterranean Route </v>
      </c>
      <c r="B93" s="194" t="str">
        <f>'Core Indicators'!B:B</f>
        <v>Regional crisis</v>
      </c>
      <c r="C93" s="194" t="str">
        <f>'Core Indicators'!C93</f>
        <v>REG006</v>
      </c>
      <c r="D93" s="194" t="str">
        <f>'Core Indicators'!D93</f>
        <v>Turkey,Greece</v>
      </c>
      <c r="E93" s="194" t="str">
        <f>'Core Indicators'!E93</f>
        <v>TUR,GRC</v>
      </c>
      <c r="F93" s="35">
        <f>'Core Indicators'!O93</f>
        <v>180868</v>
      </c>
      <c r="G93" s="35">
        <f>'Core Indicators'!W93</f>
        <v>38048000</v>
      </c>
      <c r="H93" s="35">
        <f>'Core Indicators'!AE93</f>
        <v>6018000</v>
      </c>
      <c r="I93" s="35">
        <f>'Core Indicators'!AM93</f>
        <v>4218000</v>
      </c>
      <c r="J93" s="35" t="str">
        <f>'Core Indicators'!AU93</f>
        <v>x</v>
      </c>
      <c r="K93" s="35" t="str">
        <f>'Core Indicators'!BC93</f>
        <v>x</v>
      </c>
      <c r="L93" s="35">
        <f>'Core Indicators'!BK93</f>
        <v>71</v>
      </c>
      <c r="M93" s="35" t="str">
        <f>'Core Indicators'!BS93</f>
        <v>x</v>
      </c>
      <c r="N93" s="35" t="str">
        <f>'Core Indicators'!CA93</f>
        <v>x</v>
      </c>
      <c r="O93" s="35" t="e">
        <f>'Core Indicators'!CI93</f>
        <v>#N/A</v>
      </c>
      <c r="P93" s="35" t="str">
        <f>'Core Indicators'!CQ93</f>
        <v>x</v>
      </c>
      <c r="Q93" s="35">
        <f>'Core Indicators'!DG93</f>
        <v>32030000</v>
      </c>
      <c r="R93" s="35">
        <f>'Core Indicators'!DO93</f>
        <v>3592000</v>
      </c>
      <c r="S93" s="35">
        <f>'Core Indicators'!DW93</f>
        <v>1688000</v>
      </c>
      <c r="T93" s="35">
        <f>'Core Indicators'!EE93</f>
        <v>738000</v>
      </c>
      <c r="U93" s="35">
        <f>'Core Indicators'!EM93</f>
        <v>0</v>
      </c>
      <c r="V93" s="35">
        <f>'Core Indicators'!FC93</f>
        <v>2</v>
      </c>
      <c r="W93" s="35" t="str">
        <f>'Core Indicators'!FK93</f>
        <v>x</v>
      </c>
      <c r="X93" s="35" t="str">
        <f>'Core Indicators'!FS93</f>
        <v>x</v>
      </c>
      <c r="Y93" s="35">
        <f>'Core Indicators'!GA93</f>
        <v>1</v>
      </c>
      <c r="Z93" s="35">
        <f>'Core Indicators'!GI93</f>
        <v>0</v>
      </c>
      <c r="AA93" s="35">
        <f>'Core Indicators'!GQ93</f>
        <v>2</v>
      </c>
      <c r="AB93" s="35">
        <f>'Core Indicators'!GY93</f>
        <v>0</v>
      </c>
      <c r="AC93" s="35">
        <f>'Core Indicators'!HG93</f>
        <v>2</v>
      </c>
      <c r="AD93" s="35">
        <f>'Core Indicators'!HO93</f>
        <v>3</v>
      </c>
      <c r="AE93" s="35">
        <f>'Core Indicators'!HW93</f>
        <v>1</v>
      </c>
      <c r="AF93" s="35">
        <f>'Core Indicators'!IE93</f>
        <v>3</v>
      </c>
      <c r="AG93" s="35">
        <f>'Core Indicators'!IM93</f>
        <v>0</v>
      </c>
    </row>
    <row r="94" spans="1:33" ht="20.149999999999999" customHeight="1" x14ac:dyDescent="0.35">
      <c r="A94" s="193" t="str">
        <f>'Core Indicators'!A:A</f>
        <v>Central Mediterranean Route</v>
      </c>
      <c r="B94" s="193" t="str">
        <f>'Core Indicators'!B:B</f>
        <v>Regional crisis</v>
      </c>
      <c r="C94" s="193" t="str">
        <f>'Core Indicators'!C94</f>
        <v>REG007</v>
      </c>
      <c r="D94" s="193" t="str">
        <f>'Core Indicators'!D94</f>
        <v>Algeria,Tunisia,Libya,Italy</v>
      </c>
      <c r="E94" s="193" t="str">
        <f>'Core Indicators'!E94</f>
        <v>DZA,TUN,LBY,ITA</v>
      </c>
      <c r="F94" s="36" t="str">
        <f>'Core Indicators'!O94</f>
        <v>x</v>
      </c>
      <c r="G94" s="36" t="str">
        <f>'Core Indicators'!W94</f>
        <v>x</v>
      </c>
      <c r="H94" s="36" t="str">
        <f>'Core Indicators'!AE94</f>
        <v>x</v>
      </c>
      <c r="I94" s="36" t="str">
        <f>'Core Indicators'!AM94</f>
        <v>x</v>
      </c>
      <c r="J94" s="36" t="str">
        <f>'Core Indicators'!AU94</f>
        <v>x</v>
      </c>
      <c r="K94" s="36" t="str">
        <f>'Core Indicators'!BC94</f>
        <v>x</v>
      </c>
      <c r="L94" s="36">
        <f>'Core Indicators'!BK94</f>
        <v>604</v>
      </c>
      <c r="M94" s="36" t="str">
        <f>'Core Indicators'!BS94</f>
        <v>x</v>
      </c>
      <c r="N94" s="36" t="str">
        <f>'Core Indicators'!CA94</f>
        <v>x</v>
      </c>
      <c r="O94" s="36" t="e">
        <f>'Core Indicators'!CI94</f>
        <v>#N/A</v>
      </c>
      <c r="P94" s="36" t="str">
        <f>'Core Indicators'!CQ94</f>
        <v>x</v>
      </c>
      <c r="Q94" s="36" t="str">
        <f>'Core Indicators'!DG94</f>
        <v>x</v>
      </c>
      <c r="R94" s="36" t="str">
        <f>'Core Indicators'!DO94</f>
        <v>x</v>
      </c>
      <c r="S94" s="36" t="str">
        <f>'Core Indicators'!DW94</f>
        <v>x</v>
      </c>
      <c r="T94" s="36" t="str">
        <f>'Core Indicators'!EE94</f>
        <v>x</v>
      </c>
      <c r="U94" s="36" t="str">
        <f>'Core Indicators'!EM94</f>
        <v>x</v>
      </c>
      <c r="V94" s="36">
        <f>'Core Indicators'!FC94</f>
        <v>2</v>
      </c>
      <c r="W94" s="36" t="str">
        <f>'Core Indicators'!FK94</f>
        <v>x</v>
      </c>
      <c r="X94" s="36" t="str">
        <f>'Core Indicators'!FS94</f>
        <v>x</v>
      </c>
      <c r="Y94" s="36">
        <f>'Core Indicators'!GA94</f>
        <v>1</v>
      </c>
      <c r="Z94" s="36">
        <f>'Core Indicators'!GI94</f>
        <v>3</v>
      </c>
      <c r="AA94" s="36">
        <f>'Core Indicators'!GQ94</f>
        <v>1</v>
      </c>
      <c r="AB94" s="36">
        <f>'Core Indicators'!GY94</f>
        <v>0</v>
      </c>
      <c r="AC94" s="36">
        <f>'Core Indicators'!HG94</f>
        <v>2</v>
      </c>
      <c r="AD94" s="36">
        <f>'Core Indicators'!HO94</f>
        <v>3</v>
      </c>
      <c r="AE94" s="36">
        <f>'Core Indicators'!HW94</f>
        <v>1</v>
      </c>
      <c r="AF94" s="36">
        <f>'Core Indicators'!IE94</f>
        <v>1</v>
      </c>
      <c r="AG94" s="36">
        <f>'Core Indicators'!IM94</f>
        <v>3</v>
      </c>
    </row>
    <row r="95" spans="1:33" ht="20.149999999999999" customHeight="1" x14ac:dyDescent="0.35">
      <c r="A95" s="194" t="str">
        <f>'Core Indicators'!A:A</f>
        <v>Western Mediterranean Route</v>
      </c>
      <c r="B95" s="194" t="str">
        <f>'Core Indicators'!B:B</f>
        <v>Regional crisis</v>
      </c>
      <c r="C95" s="194" t="str">
        <f>'Core Indicators'!C95</f>
        <v>REG008</v>
      </c>
      <c r="D95" s="194" t="str">
        <f>'Core Indicators'!D95</f>
        <v>Algeria,Morocco,Spain</v>
      </c>
      <c r="E95" s="194" t="str">
        <f>'Core Indicators'!E95</f>
        <v>DZA,MAR,ESP</v>
      </c>
      <c r="F95" s="35" t="str">
        <f>'Core Indicators'!O95</f>
        <v>x</v>
      </c>
      <c r="G95" s="35" t="str">
        <f>'Core Indicators'!W95</f>
        <v>x</v>
      </c>
      <c r="H95" s="35" t="str">
        <f>'Core Indicators'!AE95</f>
        <v>x</v>
      </c>
      <c r="I95" s="35" t="str">
        <f>'Core Indicators'!AM95</f>
        <v>x</v>
      </c>
      <c r="J95" s="35" t="str">
        <f>'Core Indicators'!AU95</f>
        <v>x</v>
      </c>
      <c r="K95" s="35" t="str">
        <f>'Core Indicators'!BC95</f>
        <v>x</v>
      </c>
      <c r="L95" s="35">
        <f>'Core Indicators'!BK95</f>
        <v>161</v>
      </c>
      <c r="M95" s="35" t="str">
        <f>'Core Indicators'!BS95</f>
        <v>x</v>
      </c>
      <c r="N95" s="35" t="str">
        <f>'Core Indicators'!CA95</f>
        <v>x</v>
      </c>
      <c r="O95" s="35" t="e">
        <f>'Core Indicators'!CI95</f>
        <v>#N/A</v>
      </c>
      <c r="P95" s="35" t="str">
        <f>'Core Indicators'!CQ95</f>
        <v>x</v>
      </c>
      <c r="Q95" s="35" t="str">
        <f>'Core Indicators'!DG95</f>
        <v>x</v>
      </c>
      <c r="R95" s="35" t="str">
        <f>'Core Indicators'!DO95</f>
        <v>x</v>
      </c>
      <c r="S95" s="35" t="str">
        <f>'Core Indicators'!DW95</f>
        <v>x</v>
      </c>
      <c r="T95" s="35" t="str">
        <f>'Core Indicators'!EE95</f>
        <v>x</v>
      </c>
      <c r="U95" s="35" t="str">
        <f>'Core Indicators'!EM95</f>
        <v>x</v>
      </c>
      <c r="V95" s="35">
        <f>'Core Indicators'!FC95</f>
        <v>2</v>
      </c>
      <c r="W95" s="35" t="str">
        <f>'Core Indicators'!FK95</f>
        <v>x</v>
      </c>
      <c r="X95" s="35" t="str">
        <f>'Core Indicators'!FS95</f>
        <v>x</v>
      </c>
      <c r="Y95" s="35">
        <f>'Core Indicators'!GA95</f>
        <v>2</v>
      </c>
      <c r="Z95" s="35">
        <f>'Core Indicators'!GI95</f>
        <v>2</v>
      </c>
      <c r="AA95" s="35">
        <f>'Core Indicators'!GQ95</f>
        <v>1</v>
      </c>
      <c r="AB95" s="35">
        <f>'Core Indicators'!GY95</f>
        <v>0</v>
      </c>
      <c r="AC95" s="35">
        <f>'Core Indicators'!HG95</f>
        <v>2</v>
      </c>
      <c r="AD95" s="35">
        <f>'Core Indicators'!HO95</f>
        <v>2</v>
      </c>
      <c r="AE95" s="35">
        <f>'Core Indicators'!HW95</f>
        <v>0</v>
      </c>
      <c r="AF95" s="35">
        <f>'Core Indicators'!IE95</f>
        <v>1</v>
      </c>
      <c r="AG95" s="35">
        <f>'Core Indicators'!IM95</f>
        <v>0</v>
      </c>
    </row>
    <row r="96" spans="1:33" ht="20.149999999999999" customHeight="1" x14ac:dyDescent="0.35">
      <c r="A96" s="193" t="str">
        <f>'Core Indicators'!A:A</f>
        <v>Rohingya Regional Crisis</v>
      </c>
      <c r="B96" s="193" t="str">
        <f>'Core Indicators'!B:B</f>
        <v>Regional crisis</v>
      </c>
      <c r="C96" s="193" t="str">
        <f>'Core Indicators'!C96</f>
        <v>REG011</v>
      </c>
      <c r="D96" s="193" t="str">
        <f>'Core Indicators'!D96</f>
        <v>Bangladesh,Myanmar</v>
      </c>
      <c r="E96" s="193" t="str">
        <f>'Core Indicators'!E96</f>
        <v>BGD,MMR</v>
      </c>
      <c r="F96" s="36">
        <f>'Core Indicators'!O96</f>
        <v>45507</v>
      </c>
      <c r="G96" s="36">
        <f>'Core Indicators'!W96</f>
        <v>5231000</v>
      </c>
      <c r="H96" s="36">
        <f>'Core Indicators'!AE96</f>
        <v>2913000</v>
      </c>
      <c r="I96" s="36">
        <f>'Core Indicators'!AM96</f>
        <v>1216000</v>
      </c>
      <c r="J96" s="36" t="str">
        <f>'Core Indicators'!AU96</f>
        <v>x</v>
      </c>
      <c r="K96" s="36" t="str">
        <f>'Core Indicators'!BC96</f>
        <v>x</v>
      </c>
      <c r="L96" s="36">
        <f>'Core Indicators'!BK96</f>
        <v>210</v>
      </c>
      <c r="M96" s="36" t="str">
        <f>'Core Indicators'!BS96</f>
        <v>x</v>
      </c>
      <c r="N96" s="36" t="str">
        <f>'Core Indicators'!CA96</f>
        <v>x</v>
      </c>
      <c r="O96" s="36" t="e">
        <f>'Core Indicators'!CI96</f>
        <v>#N/A</v>
      </c>
      <c r="P96" s="36" t="str">
        <f>'Core Indicators'!CQ96</f>
        <v>x</v>
      </c>
      <c r="Q96" s="36">
        <f>'Core Indicators'!DG96</f>
        <v>2318000</v>
      </c>
      <c r="R96" s="36">
        <f>'Core Indicators'!DO96</f>
        <v>1201000</v>
      </c>
      <c r="S96" s="36">
        <f>'Core Indicators'!DW96</f>
        <v>917000</v>
      </c>
      <c r="T96" s="36">
        <f>'Core Indicators'!EE96</f>
        <v>644000</v>
      </c>
      <c r="U96" s="36">
        <f>'Core Indicators'!EM96</f>
        <v>150000</v>
      </c>
      <c r="V96" s="36">
        <f>'Core Indicators'!FC96</f>
        <v>4</v>
      </c>
      <c r="W96" s="36" t="str">
        <f>'Core Indicators'!FK96</f>
        <v>x</v>
      </c>
      <c r="X96" s="36" t="str">
        <f>'Core Indicators'!FS96</f>
        <v>x</v>
      </c>
      <c r="Y96" s="36">
        <f>'Core Indicators'!GA96</f>
        <v>2</v>
      </c>
      <c r="Z96" s="36">
        <f>'Core Indicators'!GI96</f>
        <v>3</v>
      </c>
      <c r="AA96" s="36">
        <f>'Core Indicators'!GQ96</f>
        <v>2</v>
      </c>
      <c r="AB96" s="36">
        <f>'Core Indicators'!GY96</f>
        <v>3</v>
      </c>
      <c r="AC96" s="36">
        <f>'Core Indicators'!HG96</f>
        <v>3</v>
      </c>
      <c r="AD96" s="36">
        <f>'Core Indicators'!HO96</f>
        <v>3</v>
      </c>
      <c r="AE96" s="36">
        <f>'Core Indicators'!HW96</f>
        <v>3</v>
      </c>
      <c r="AF96" s="36">
        <f>'Core Indicators'!IE96</f>
        <v>1</v>
      </c>
      <c r="AG96" s="36">
        <f>'Core Indicators'!IM96</f>
        <v>2</v>
      </c>
    </row>
    <row r="97" spans="1:33" ht="20.149999999999999" customHeight="1" x14ac:dyDescent="0.35">
      <c r="A97" s="194" t="str">
        <f>'Core Indicators'!A:A</f>
        <v>Southern Africa Regional Food Security Crisis</v>
      </c>
      <c r="B97" s="194" t="str">
        <f>'Core Indicators'!B:B</f>
        <v>Regional crisis</v>
      </c>
      <c r="C97" s="194" t="str">
        <f>'Core Indicators'!C97</f>
        <v>REG012</v>
      </c>
      <c r="D97" s="194" t="str">
        <f>'Core Indicators'!D97</f>
        <v>Lesotho,Madagascar,Malawi,Namibia,Eswatini,Zambia,Zimbabwe</v>
      </c>
      <c r="E97" s="194" t="str">
        <f>'Core Indicators'!E97</f>
        <v>LSO,MDG,MWI,NAM,SWZ,ZMB,ZWE</v>
      </c>
      <c r="F97" s="35">
        <f>'Core Indicators'!O97</f>
        <v>2191620</v>
      </c>
      <c r="G97" s="35">
        <f>'Core Indicators'!W97</f>
        <v>53759000</v>
      </c>
      <c r="H97" s="35">
        <f>'Core Indicators'!AE97</f>
        <v>24618000</v>
      </c>
      <c r="I97" s="35">
        <f>'Core Indicators'!AM97</f>
        <v>302000</v>
      </c>
      <c r="J97" s="35">
        <f>'Core Indicators'!AU97</f>
        <v>0</v>
      </c>
      <c r="K97" s="35">
        <f>'Core Indicators'!BC97</f>
        <v>0</v>
      </c>
      <c r="L97" s="35">
        <f>'Core Indicators'!BK97</f>
        <v>0</v>
      </c>
      <c r="M97" s="35">
        <f>'Core Indicators'!BS97</f>
        <v>0</v>
      </c>
      <c r="N97" s="35">
        <f>'Core Indicators'!CA97</f>
        <v>0</v>
      </c>
      <c r="O97" s="35" t="e">
        <f>'Core Indicators'!CI97</f>
        <v>#N/A</v>
      </c>
      <c r="P97" s="35">
        <f>'Core Indicators'!CQ97</f>
        <v>0</v>
      </c>
      <c r="Q97" s="35">
        <f>'Core Indicators'!DG97</f>
        <v>29141000</v>
      </c>
      <c r="R97" s="35">
        <f>'Core Indicators'!DO97</f>
        <v>13640000</v>
      </c>
      <c r="S97" s="35">
        <f>'Core Indicators'!DW97</f>
        <v>10452000</v>
      </c>
      <c r="T97" s="35">
        <f>'Core Indicators'!EE97</f>
        <v>512000</v>
      </c>
      <c r="U97" s="35">
        <f>'Core Indicators'!EM97</f>
        <v>14000</v>
      </c>
      <c r="V97" s="35">
        <f>'Core Indicators'!FC97</f>
        <v>3</v>
      </c>
      <c r="W97" s="35" t="e">
        <f>'Core Indicators'!FK97</f>
        <v>#N/A</v>
      </c>
      <c r="X97" s="35" t="e">
        <f>'Core Indicators'!FS97</f>
        <v>#N/A</v>
      </c>
      <c r="Y97" s="35">
        <f>'Core Indicators'!GA97</f>
        <v>2</v>
      </c>
      <c r="Z97" s="35">
        <f>'Core Indicators'!GI97</f>
        <v>3</v>
      </c>
      <c r="AA97" s="35">
        <f>'Core Indicators'!GQ97</f>
        <v>2</v>
      </c>
      <c r="AB97" s="35">
        <f>'Core Indicators'!GY97</f>
        <v>3</v>
      </c>
      <c r="AC97" s="35">
        <f>'Core Indicators'!HG97</f>
        <v>2</v>
      </c>
      <c r="AD97" s="35">
        <f>'Core Indicators'!HO97</f>
        <v>2</v>
      </c>
      <c r="AE97" s="35">
        <f>'Core Indicators'!HW97</f>
        <v>3</v>
      </c>
      <c r="AF97" s="35">
        <f>'Core Indicators'!IE97</f>
        <v>2</v>
      </c>
      <c r="AG97" s="35">
        <f>'Core Indicators'!IM97</f>
        <v>3</v>
      </c>
    </row>
    <row r="98" spans="1:33" ht="20.149999999999999" customHeight="1" x14ac:dyDescent="0.35">
      <c r="A98" s="193" t="str">
        <f>'Core Indicators'!A:A</f>
        <v>Nagorno-Karabakh Conflict</v>
      </c>
      <c r="B98" s="193" t="str">
        <f>'Core Indicators'!B:B</f>
        <v>Regional crisis</v>
      </c>
      <c r="C98" s="193" t="str">
        <f>'Core Indicators'!C98</f>
        <v>REG013</v>
      </c>
      <c r="D98" s="193" t="str">
        <f>'Core Indicators'!D98</f>
        <v>Armenia,Azerbaijan</v>
      </c>
      <c r="E98" s="193" t="str">
        <f>'Core Indicators'!E98</f>
        <v>ARM,AZE</v>
      </c>
      <c r="F98" s="36">
        <f>'Core Indicators'!O98</f>
        <v>59763</v>
      </c>
      <c r="G98" s="36">
        <f>'Core Indicators'!W98</f>
        <v>5877000</v>
      </c>
      <c r="H98" s="36">
        <f>'Core Indicators'!AE98</f>
        <v>2937000</v>
      </c>
      <c r="I98" s="36">
        <f>'Core Indicators'!AM98</f>
        <v>93000</v>
      </c>
      <c r="J98" s="36" t="str">
        <f>'Core Indicators'!AU98</f>
        <v>x</v>
      </c>
      <c r="K98" s="36" t="str">
        <f>'Core Indicators'!BC98</f>
        <v>x</v>
      </c>
      <c r="L98" s="36">
        <f>'Core Indicators'!BK98</f>
        <v>138</v>
      </c>
      <c r="M98" s="36" t="str">
        <f>'Core Indicators'!BS98</f>
        <v>x</v>
      </c>
      <c r="N98" s="36" t="str">
        <f>'Core Indicators'!CA98</f>
        <v>x</v>
      </c>
      <c r="O98" s="36" t="e">
        <f>'Core Indicators'!CI98</f>
        <v>#N/A</v>
      </c>
      <c r="P98" s="36" t="str">
        <f>'Core Indicators'!CQ98</f>
        <v>x</v>
      </c>
      <c r="Q98" s="36" t="str">
        <f>'Core Indicators'!DG98</f>
        <v>x</v>
      </c>
      <c r="R98" s="36" t="str">
        <f>'Core Indicators'!DO98</f>
        <v>x</v>
      </c>
      <c r="S98" s="36" t="str">
        <f>'Core Indicators'!DW98</f>
        <v>x</v>
      </c>
      <c r="T98" s="36" t="str">
        <f>'Core Indicators'!EE98</f>
        <v>x</v>
      </c>
      <c r="U98" s="36" t="str">
        <f>'Core Indicators'!EM98</f>
        <v>x</v>
      </c>
      <c r="V98" s="36">
        <f>'Core Indicators'!FC98</f>
        <v>3</v>
      </c>
      <c r="W98" s="36" t="str">
        <f>'Core Indicators'!FK98</f>
        <v>x</v>
      </c>
      <c r="X98" s="36" t="str">
        <f>'Core Indicators'!FS98</f>
        <v>x</v>
      </c>
      <c r="Y98" s="36">
        <f>'Core Indicators'!GA98</f>
        <v>2</v>
      </c>
      <c r="Z98" s="36">
        <f>'Core Indicators'!GI98</f>
        <v>0</v>
      </c>
      <c r="AA98" s="36">
        <f>'Core Indicators'!GQ98</f>
        <v>1</v>
      </c>
      <c r="AB98" s="36">
        <f>'Core Indicators'!GY98</f>
        <v>0</v>
      </c>
      <c r="AC98" s="36">
        <f>'Core Indicators'!HG98</f>
        <v>0</v>
      </c>
      <c r="AD98" s="36">
        <f>'Core Indicators'!HO98</f>
        <v>0</v>
      </c>
      <c r="AE98" s="36">
        <f>'Core Indicators'!HW98</f>
        <v>1</v>
      </c>
      <c r="AF98" s="36">
        <f>'Core Indicators'!IE98</f>
        <v>3</v>
      </c>
      <c r="AG98" s="36">
        <f>'Core Indicators'!IM98</f>
        <v>1</v>
      </c>
    </row>
    <row r="99" spans="1:33" ht="20.149999999999999" customHeight="1" x14ac:dyDescent="0.35">
      <c r="A99" s="194" t="str">
        <f>'Core Indicators'!A:A</f>
        <v>Burundi and DRC refugees in Rwanda</v>
      </c>
      <c r="B99" s="194" t="str">
        <f>'Core Indicators'!B:B</f>
        <v>International displacement</v>
      </c>
      <c r="C99" s="194" t="str">
        <f>'Core Indicators'!C99</f>
        <v>RWA002</v>
      </c>
      <c r="D99" s="194" t="str">
        <f>'Core Indicators'!D99</f>
        <v>Rwanda</v>
      </c>
      <c r="E99" s="194" t="str">
        <f>'Core Indicators'!E99</f>
        <v>RWA</v>
      </c>
      <c r="F99" s="35">
        <f>'Core Indicators'!O99</f>
        <v>10646</v>
      </c>
      <c r="G99" s="35">
        <f>'Core Indicators'!W99</f>
        <v>4576000</v>
      </c>
      <c r="H99" s="35">
        <f>'Core Indicators'!AE99</f>
        <v>140000</v>
      </c>
      <c r="I99" s="35">
        <f>'Core Indicators'!AM99</f>
        <v>140000</v>
      </c>
      <c r="J99" s="35" t="str">
        <f>'Core Indicators'!AU99</f>
        <v>x</v>
      </c>
      <c r="K99" s="35" t="str">
        <f>'Core Indicators'!BC99</f>
        <v>x</v>
      </c>
      <c r="L99" s="35" t="str">
        <f>'Core Indicators'!BK99</f>
        <v>x</v>
      </c>
      <c r="M99" s="35">
        <f>'Core Indicators'!BS99</f>
        <v>0</v>
      </c>
      <c r="N99" s="35">
        <f>'Core Indicators'!CA99</f>
        <v>0</v>
      </c>
      <c r="O99" s="35" t="e">
        <f>'Core Indicators'!CI99</f>
        <v>#N/A</v>
      </c>
      <c r="P99" s="35">
        <f>'Core Indicators'!CQ99</f>
        <v>0</v>
      </c>
      <c r="Q99" s="35">
        <f>'Core Indicators'!DG99</f>
        <v>4436000</v>
      </c>
      <c r="R99" s="35">
        <f>'Core Indicators'!DO99</f>
        <v>0</v>
      </c>
      <c r="S99" s="35">
        <f>'Core Indicators'!DW99</f>
        <v>140000</v>
      </c>
      <c r="T99" s="35">
        <f>'Core Indicators'!EE99</f>
        <v>0</v>
      </c>
      <c r="U99" s="35">
        <f>'Core Indicators'!EM99</f>
        <v>0</v>
      </c>
      <c r="V99" s="35">
        <f>'Core Indicators'!FC99</f>
        <v>2</v>
      </c>
      <c r="W99" s="35">
        <f>'Core Indicators'!FK99</f>
        <v>0</v>
      </c>
      <c r="X99" s="35">
        <f>'Core Indicators'!FS99</f>
        <v>0</v>
      </c>
      <c r="Y99" s="35">
        <f>'Core Indicators'!GA99</f>
        <v>1</v>
      </c>
      <c r="Z99" s="35">
        <f>'Core Indicators'!GI99</f>
        <v>0</v>
      </c>
      <c r="AA99" s="35">
        <f>'Core Indicators'!GQ99</f>
        <v>0</v>
      </c>
      <c r="AB99" s="35">
        <f>'Core Indicators'!GY99</f>
        <v>0</v>
      </c>
      <c r="AC99" s="35">
        <f>'Core Indicators'!HG99</f>
        <v>0</v>
      </c>
      <c r="AD99" s="35">
        <f>'Core Indicators'!HO99</f>
        <v>0</v>
      </c>
      <c r="AE99" s="35">
        <f>'Core Indicators'!HW99</f>
        <v>0</v>
      </c>
      <c r="AF99" s="35">
        <f>'Core Indicators'!IE99</f>
        <v>0</v>
      </c>
      <c r="AG99" s="35">
        <f>'Core Indicators'!IM99</f>
        <v>3</v>
      </c>
    </row>
    <row r="100" spans="1:33" ht="20.149999999999999" customHeight="1" x14ac:dyDescent="0.35">
      <c r="A100" s="193" t="str">
        <f>'Core Indicators'!A:A</f>
        <v>Complex crisis in Sudan</v>
      </c>
      <c r="B100" s="193" t="str">
        <f>'Core Indicators'!B:B</f>
        <v>Multiple crises country</v>
      </c>
      <c r="C100" s="193" t="str">
        <f>'Core Indicators'!C100</f>
        <v>SDN001</v>
      </c>
      <c r="D100" s="193" t="str">
        <f>'Core Indicators'!D100</f>
        <v>Sudan</v>
      </c>
      <c r="E100" s="193" t="str">
        <f>'Core Indicators'!E100</f>
        <v>SDN</v>
      </c>
      <c r="F100" s="36">
        <f>'Core Indicators'!O100</f>
        <v>1840687</v>
      </c>
      <c r="G100" s="36">
        <f>'Core Indicators'!W100</f>
        <v>46800000</v>
      </c>
      <c r="H100" s="36">
        <f>'Core Indicators'!AE100</f>
        <v>30800000</v>
      </c>
      <c r="I100" s="36">
        <f>'Core Indicators'!AM100</f>
        <v>4818000</v>
      </c>
      <c r="J100" s="36" t="str">
        <f>'Core Indicators'!AU100</f>
        <v>x</v>
      </c>
      <c r="K100" s="36" t="str">
        <f>'Core Indicators'!BC100</f>
        <v>x</v>
      </c>
      <c r="L100" s="36">
        <f>'Core Indicators'!BK100</f>
        <v>1494</v>
      </c>
      <c r="M100" s="36" t="str">
        <f>'Core Indicators'!BS100</f>
        <v>x</v>
      </c>
      <c r="N100" s="36" t="str">
        <f>'Core Indicators'!CA100</f>
        <v>x</v>
      </c>
      <c r="O100" s="36" t="e">
        <f>'Core Indicators'!CI100</f>
        <v>#N/A</v>
      </c>
      <c r="P100" s="36" t="str">
        <f>'Core Indicators'!CQ100</f>
        <v>x</v>
      </c>
      <c r="Q100" s="36">
        <f>'Core Indicators'!DG100</f>
        <v>16000000</v>
      </c>
      <c r="R100" s="36">
        <f>'Core Indicators'!DO100</f>
        <v>17400000</v>
      </c>
      <c r="S100" s="36">
        <f>'Core Indicators'!DW100</f>
        <v>6100000</v>
      </c>
      <c r="T100" s="36">
        <f>'Core Indicators'!EE100</f>
        <v>6700000</v>
      </c>
      <c r="U100" s="36">
        <f>'Core Indicators'!EM100</f>
        <v>600000</v>
      </c>
      <c r="V100" s="36">
        <f>'Core Indicators'!FC100</f>
        <v>5</v>
      </c>
      <c r="W100" s="36" t="str">
        <f>'Core Indicators'!FK100</f>
        <v>x</v>
      </c>
      <c r="X100" s="36" t="str">
        <f>'Core Indicators'!FS100</f>
        <v>x</v>
      </c>
      <c r="Y100" s="36">
        <f>'Core Indicators'!GA100</f>
        <v>2</v>
      </c>
      <c r="Z100" s="36">
        <f>'Core Indicators'!GI100</f>
        <v>2</v>
      </c>
      <c r="AA100" s="36">
        <f>'Core Indicators'!GQ100</f>
        <v>1</v>
      </c>
      <c r="AB100" s="36">
        <f>'Core Indicators'!GY100</f>
        <v>1</v>
      </c>
      <c r="AC100" s="36">
        <f>'Core Indicators'!HG100</f>
        <v>1</v>
      </c>
      <c r="AD100" s="36">
        <f>'Core Indicators'!HO100</f>
        <v>2</v>
      </c>
      <c r="AE100" s="36">
        <f>'Core Indicators'!HW100</f>
        <v>3</v>
      </c>
      <c r="AF100" s="36">
        <f>'Core Indicators'!IE100</f>
        <v>1</v>
      </c>
      <c r="AG100" s="36">
        <f>'Core Indicators'!IM100</f>
        <v>3</v>
      </c>
    </row>
    <row r="101" spans="1:33" ht="20.149999999999999" customHeight="1" x14ac:dyDescent="0.35">
      <c r="A101" s="194" t="str">
        <f>'Core Indicators'!A:A</f>
        <v>Refugees in Sudan</v>
      </c>
      <c r="B101" s="194" t="str">
        <f>'Core Indicators'!B:B</f>
        <v>International displacement</v>
      </c>
      <c r="C101" s="194" t="str">
        <f>'Core Indicators'!C101</f>
        <v>SDN005</v>
      </c>
      <c r="D101" s="194" t="str">
        <f>'Core Indicators'!D101</f>
        <v>Sudan</v>
      </c>
      <c r="E101" s="194" t="str">
        <f>'Core Indicators'!E101</f>
        <v>SDN</v>
      </c>
      <c r="F101" s="35">
        <f>'Core Indicators'!O101</f>
        <v>89263</v>
      </c>
      <c r="G101" s="35">
        <f>'Core Indicators'!W101</f>
        <v>13007000</v>
      </c>
      <c r="H101" s="35">
        <f>'Core Indicators'!AE101</f>
        <v>13007000</v>
      </c>
      <c r="I101" s="35">
        <f>'Core Indicators'!AM101</f>
        <v>1029000</v>
      </c>
      <c r="J101" s="35" t="str">
        <f>'Core Indicators'!AU101</f>
        <v>x</v>
      </c>
      <c r="K101" s="35" t="str">
        <f>'Core Indicators'!BC101</f>
        <v>x</v>
      </c>
      <c r="L101" s="35">
        <f>'Core Indicators'!BK101</f>
        <v>53</v>
      </c>
      <c r="M101" s="35" t="str">
        <f>'Core Indicators'!BS101</f>
        <v>x</v>
      </c>
      <c r="N101" s="35" t="str">
        <f>'Core Indicators'!CA101</f>
        <v>x</v>
      </c>
      <c r="O101" s="35" t="e">
        <f>'Core Indicators'!CI101</f>
        <v>#N/A</v>
      </c>
      <c r="P101" s="35" t="str">
        <f>'Core Indicators'!CQ101</f>
        <v>x</v>
      </c>
      <c r="Q101" s="35">
        <f>'Core Indicators'!DG101</f>
        <v>0</v>
      </c>
      <c r="R101" s="35">
        <f>'Core Indicators'!DO101</f>
        <v>11977000</v>
      </c>
      <c r="S101" s="35">
        <f>'Core Indicators'!DW101</f>
        <v>1025000</v>
      </c>
      <c r="T101" s="35">
        <f>'Core Indicators'!EE101</f>
        <v>0</v>
      </c>
      <c r="U101" s="35">
        <f>'Core Indicators'!EM101</f>
        <v>0</v>
      </c>
      <c r="V101" s="35">
        <f>'Core Indicators'!FC101</f>
        <v>2</v>
      </c>
      <c r="W101" s="35" t="e">
        <f>'Core Indicators'!FK101</f>
        <v>#N/A</v>
      </c>
      <c r="X101" s="35" t="e">
        <f>'Core Indicators'!FS101</f>
        <v>#N/A</v>
      </c>
      <c r="Y101" s="35">
        <f>'Core Indicators'!GA101</f>
        <v>2</v>
      </c>
      <c r="Z101" s="35">
        <f>'Core Indicators'!GI101</f>
        <v>1</v>
      </c>
      <c r="AA101" s="35">
        <f>'Core Indicators'!GQ101</f>
        <v>0</v>
      </c>
      <c r="AB101" s="35">
        <f>'Core Indicators'!GY101</f>
        <v>0</v>
      </c>
      <c r="AC101" s="35">
        <f>'Core Indicators'!HG101</f>
        <v>0</v>
      </c>
      <c r="AD101" s="35">
        <f>'Core Indicators'!HO101</f>
        <v>1</v>
      </c>
      <c r="AE101" s="35">
        <f>'Core Indicators'!HW101</f>
        <v>0</v>
      </c>
      <c r="AF101" s="35">
        <f>'Core Indicators'!IE101</f>
        <v>1</v>
      </c>
      <c r="AG101" s="35">
        <f>'Core Indicators'!IM101</f>
        <v>2</v>
      </c>
    </row>
    <row r="102" spans="1:33" ht="20.149999999999999" customHeight="1" x14ac:dyDescent="0.35">
      <c r="A102" s="193" t="str">
        <f>'Core Indicators'!A:A</f>
        <v xml:space="preserve">Floods in Sudan </v>
      </c>
      <c r="B102" s="193" t="str">
        <f>'Core Indicators'!B:B</f>
        <v>Flood</v>
      </c>
      <c r="C102" s="193" t="str">
        <f>'Core Indicators'!C102</f>
        <v>SDN006</v>
      </c>
      <c r="D102" s="193" t="str">
        <f>'Core Indicators'!D102</f>
        <v>Sudan</v>
      </c>
      <c r="E102" s="193" t="str">
        <f>'Core Indicators'!E102</f>
        <v>SDN</v>
      </c>
      <c r="F102" s="36">
        <f>'Core Indicators'!O102</f>
        <v>1840687</v>
      </c>
      <c r="G102" s="36">
        <f>'Core Indicators'!W102</f>
        <v>46400000</v>
      </c>
      <c r="H102" s="36">
        <f>'Core Indicators'!AE102</f>
        <v>102000</v>
      </c>
      <c r="I102" s="36">
        <f>'Core Indicators'!AM102</f>
        <v>31000</v>
      </c>
      <c r="J102" s="36">
        <f>'Core Indicators'!AU102</f>
        <v>54</v>
      </c>
      <c r="K102" s="36" t="str">
        <f>'Core Indicators'!BC102</f>
        <v>x</v>
      </c>
      <c r="L102" s="36">
        <f>'Core Indicators'!BK102</f>
        <v>84</v>
      </c>
      <c r="M102" s="36">
        <f>'Core Indicators'!BS102</f>
        <v>83000</v>
      </c>
      <c r="N102" s="36">
        <f>'Core Indicators'!CA102</f>
        <v>93000</v>
      </c>
      <c r="O102" s="36" t="e">
        <f>'Core Indicators'!CI102</f>
        <v>#N/A</v>
      </c>
      <c r="P102" s="36" t="str">
        <f>'Core Indicators'!CQ102</f>
        <v>x</v>
      </c>
      <c r="Q102" s="36">
        <f>'Core Indicators'!DG102</f>
        <v>46298000</v>
      </c>
      <c r="R102" s="36">
        <f>'Core Indicators'!DO102</f>
        <v>71000</v>
      </c>
      <c r="S102" s="36">
        <f>'Core Indicators'!DW102</f>
        <v>31000</v>
      </c>
      <c r="T102" s="36">
        <f>'Core Indicators'!EE102</f>
        <v>0</v>
      </c>
      <c r="U102" s="36">
        <f>'Core Indicators'!EM102</f>
        <v>0</v>
      </c>
      <c r="V102" s="36">
        <f>'Core Indicators'!FC102</f>
        <v>3</v>
      </c>
      <c r="W102" s="36" t="str">
        <f>'Core Indicators'!FK102</f>
        <v>x</v>
      </c>
      <c r="X102" s="36" t="str">
        <f>'Core Indicators'!FS102</f>
        <v>x</v>
      </c>
      <c r="Y102" s="36">
        <f>'Core Indicators'!GA102</f>
        <v>1</v>
      </c>
      <c r="Z102" s="36">
        <f>'Core Indicators'!GI102</f>
        <v>1</v>
      </c>
      <c r="AA102" s="36">
        <f>'Core Indicators'!GQ102</f>
        <v>0</v>
      </c>
      <c r="AB102" s="36">
        <f>'Core Indicators'!GY102</f>
        <v>0</v>
      </c>
      <c r="AC102" s="36">
        <f>'Core Indicators'!HG102</f>
        <v>0</v>
      </c>
      <c r="AD102" s="36">
        <f>'Core Indicators'!HO102</f>
        <v>0</v>
      </c>
      <c r="AE102" s="36">
        <f>'Core Indicators'!HW102</f>
        <v>0</v>
      </c>
      <c r="AF102" s="36">
        <f>'Core Indicators'!IE102</f>
        <v>1</v>
      </c>
      <c r="AG102" s="36">
        <f>'Core Indicators'!IM102</f>
        <v>0</v>
      </c>
    </row>
    <row r="103" spans="1:33" ht="20.149999999999999" customHeight="1" x14ac:dyDescent="0.35">
      <c r="A103" s="194" t="str">
        <f>'Core Indicators'!A:A</f>
        <v>Refugees from Ethiopia</v>
      </c>
      <c r="B103" s="194" t="str">
        <f>'Core Indicators'!B:B</f>
        <v>International displacement</v>
      </c>
      <c r="C103" s="194" t="str">
        <f>'Core Indicators'!C103</f>
        <v>SDN007</v>
      </c>
      <c r="D103" s="194" t="str">
        <f>'Core Indicators'!D103</f>
        <v>Sudan</v>
      </c>
      <c r="E103" s="194" t="str">
        <f>'Core Indicators'!E103</f>
        <v>SDN</v>
      </c>
      <c r="F103" s="35">
        <f>'Core Indicators'!O103</f>
        <v>180000</v>
      </c>
      <c r="G103" s="35">
        <f>'Core Indicators'!W103</f>
        <v>13830000</v>
      </c>
      <c r="H103" s="35">
        <f>'Core Indicators'!AE103</f>
        <v>13830000</v>
      </c>
      <c r="I103" s="35">
        <f>'Core Indicators'!AM103</f>
        <v>68000</v>
      </c>
      <c r="J103" s="35" t="str">
        <f>'Core Indicators'!AU103</f>
        <v>x</v>
      </c>
      <c r="K103" s="35" t="str">
        <f>'Core Indicators'!BC103</f>
        <v>x</v>
      </c>
      <c r="L103" s="35">
        <f>'Core Indicators'!BK103</f>
        <v>0</v>
      </c>
      <c r="M103" s="35" t="str">
        <f>'Core Indicators'!BS103</f>
        <v>x</v>
      </c>
      <c r="N103" s="35" t="str">
        <f>'Core Indicators'!CA103</f>
        <v>x</v>
      </c>
      <c r="O103" s="35" t="e">
        <f>'Core Indicators'!CI103</f>
        <v>#N/A</v>
      </c>
      <c r="P103" s="35" t="str">
        <f>'Core Indicators'!CQ103</f>
        <v>x</v>
      </c>
      <c r="Q103" s="35">
        <f>'Core Indicators'!DG103</f>
        <v>0</v>
      </c>
      <c r="R103" s="35">
        <f>'Core Indicators'!DO103</f>
        <v>13762000</v>
      </c>
      <c r="S103" s="35">
        <f>'Core Indicators'!DW103</f>
        <v>68000</v>
      </c>
      <c r="T103" s="35">
        <f>'Core Indicators'!EE103</f>
        <v>0</v>
      </c>
      <c r="U103" s="35">
        <f>'Core Indicators'!EM103</f>
        <v>0</v>
      </c>
      <c r="V103" s="35">
        <f>'Core Indicators'!FC103</f>
        <v>2</v>
      </c>
      <c r="W103" s="35" t="str">
        <f>'Core Indicators'!FK103</f>
        <v>x</v>
      </c>
      <c r="X103" s="35" t="str">
        <f>'Core Indicators'!FS103</f>
        <v>x</v>
      </c>
      <c r="Y103" s="35">
        <f>'Core Indicators'!GA103</f>
        <v>2</v>
      </c>
      <c r="Z103" s="35">
        <f>'Core Indicators'!GI103</f>
        <v>1</v>
      </c>
      <c r="AA103" s="35">
        <f>'Core Indicators'!GQ103</f>
        <v>0</v>
      </c>
      <c r="AB103" s="35">
        <f>'Core Indicators'!GY103</f>
        <v>0</v>
      </c>
      <c r="AC103" s="35">
        <f>'Core Indicators'!HG103</f>
        <v>0</v>
      </c>
      <c r="AD103" s="35">
        <f>'Core Indicators'!HO103</f>
        <v>2</v>
      </c>
      <c r="AE103" s="35">
        <f>'Core Indicators'!HW103</f>
        <v>0</v>
      </c>
      <c r="AF103" s="35">
        <f>'Core Indicators'!IE103</f>
        <v>1</v>
      </c>
      <c r="AG103" s="35">
        <f>'Core Indicators'!IM103</f>
        <v>1</v>
      </c>
    </row>
    <row r="104" spans="1:33" ht="20.149999999999999" customHeight="1" x14ac:dyDescent="0.35">
      <c r="A104" s="193" t="str">
        <f>'Core Indicators'!A:A</f>
        <v>Violence West-Darfur</v>
      </c>
      <c r="B104" s="193" t="str">
        <f>'Core Indicators'!B:B</f>
        <v>Other type of violence</v>
      </c>
      <c r="C104" s="193" t="str">
        <f>'Core Indicators'!C104</f>
        <v>SDN008</v>
      </c>
      <c r="D104" s="193" t="str">
        <f>'Core Indicators'!D104</f>
        <v>Sudan</v>
      </c>
      <c r="E104" s="193" t="str">
        <f>'Core Indicators'!E104</f>
        <v>SDN</v>
      </c>
      <c r="F104" s="36">
        <f>'Core Indicators'!O104</f>
        <v>79460</v>
      </c>
      <c r="G104" s="36">
        <f>'Core Indicators'!W104</f>
        <v>1838000</v>
      </c>
      <c r="H104" s="36">
        <f>'Core Indicators'!AE104</f>
        <v>1566000</v>
      </c>
      <c r="I104" s="36">
        <f>'Core Indicators'!AM104</f>
        <v>337000</v>
      </c>
      <c r="J104" s="36">
        <f>'Core Indicators'!AU104</f>
        <v>0</v>
      </c>
      <c r="K104" s="36">
        <f>'Core Indicators'!BC104</f>
        <v>0</v>
      </c>
      <c r="L104" s="36">
        <f>'Core Indicators'!BK104</f>
        <v>422</v>
      </c>
      <c r="M104" s="36">
        <f>'Core Indicators'!BS104</f>
        <v>55</v>
      </c>
      <c r="N104" s="36">
        <f>'Core Indicators'!CA104</f>
        <v>0</v>
      </c>
      <c r="O104" s="36" t="e">
        <f>'Core Indicators'!CI104</f>
        <v>#N/A</v>
      </c>
      <c r="P104" s="36">
        <f>'Core Indicators'!CQ104</f>
        <v>0</v>
      </c>
      <c r="Q104" s="36">
        <f>'Core Indicators'!DG104</f>
        <v>272000</v>
      </c>
      <c r="R104" s="36">
        <f>'Core Indicators'!DO104</f>
        <v>972000</v>
      </c>
      <c r="S104" s="36">
        <f>'Core Indicators'!DW104</f>
        <v>594000</v>
      </c>
      <c r="T104" s="36">
        <f>'Core Indicators'!EE104</f>
        <v>0</v>
      </c>
      <c r="U104" s="36">
        <f>'Core Indicators'!EM104</f>
        <v>0</v>
      </c>
      <c r="V104" s="36">
        <f>'Core Indicators'!FC104</f>
        <v>2</v>
      </c>
      <c r="W104" s="36">
        <f>'Core Indicators'!FK104</f>
        <v>0</v>
      </c>
      <c r="X104" s="36">
        <f>'Core Indicators'!FS104</f>
        <v>0</v>
      </c>
      <c r="Y104" s="36">
        <f>'Core Indicators'!GA104</f>
        <v>2</v>
      </c>
      <c r="Z104" s="36">
        <f>'Core Indicators'!GI104</f>
        <v>2</v>
      </c>
      <c r="AA104" s="36">
        <f>'Core Indicators'!GQ104</f>
        <v>1</v>
      </c>
      <c r="AB104" s="36">
        <f>'Core Indicators'!GY104</f>
        <v>1</v>
      </c>
      <c r="AC104" s="36">
        <f>'Core Indicators'!HG104</f>
        <v>1</v>
      </c>
      <c r="AD104" s="36">
        <f>'Core Indicators'!HO104</f>
        <v>2</v>
      </c>
      <c r="AE104" s="36">
        <f>'Core Indicators'!HW104</f>
        <v>3</v>
      </c>
      <c r="AF104" s="36">
        <f>'Core Indicators'!IE104</f>
        <v>1</v>
      </c>
      <c r="AG104" s="36">
        <f>'Core Indicators'!IM104</f>
        <v>1</v>
      </c>
    </row>
    <row r="105" spans="1:33" ht="20.149999999999999" customHeight="1" x14ac:dyDescent="0.35">
      <c r="A105" s="194" t="str">
        <f>'Core Indicators'!A:A</f>
        <v>Drought in Senegal</v>
      </c>
      <c r="B105" s="194" t="str">
        <f>'Core Indicators'!B:B</f>
        <v>Drought</v>
      </c>
      <c r="C105" s="194" t="str">
        <f>'Core Indicators'!C105</f>
        <v>SEN002</v>
      </c>
      <c r="D105" s="194" t="str">
        <f>'Core Indicators'!D105</f>
        <v>Senegal</v>
      </c>
      <c r="E105" s="194" t="str">
        <f>'Core Indicators'!E105</f>
        <v>SEN</v>
      </c>
      <c r="F105" s="35">
        <f>'Core Indicators'!O105</f>
        <v>192530</v>
      </c>
      <c r="G105" s="35">
        <f>'Core Indicators'!W105</f>
        <v>16709000</v>
      </c>
      <c r="H105" s="35">
        <f>'Core Indicators'!AE105</f>
        <v>3188000</v>
      </c>
      <c r="I105" s="35" t="str">
        <f>'Core Indicators'!AM105</f>
        <v>x</v>
      </c>
      <c r="J105" s="35">
        <f>'Core Indicators'!AU105</f>
        <v>0</v>
      </c>
      <c r="K105" s="35">
        <f>'Core Indicators'!BC105</f>
        <v>0</v>
      </c>
      <c r="L105" s="35">
        <f>'Core Indicators'!BK105</f>
        <v>0</v>
      </c>
      <c r="M105" s="35">
        <f>'Core Indicators'!BS105</f>
        <v>0</v>
      </c>
      <c r="N105" s="35">
        <f>'Core Indicators'!CA105</f>
        <v>0</v>
      </c>
      <c r="O105" s="35" t="e">
        <f>'Core Indicators'!CI105</f>
        <v>#N/A</v>
      </c>
      <c r="P105" s="35" t="str">
        <f>'Core Indicators'!CQ105</f>
        <v>x</v>
      </c>
      <c r="Q105" s="35">
        <f>'Core Indicators'!DG105</f>
        <v>13521000</v>
      </c>
      <c r="R105" s="35">
        <f>'Core Indicators'!DO105</f>
        <v>2676000</v>
      </c>
      <c r="S105" s="35">
        <f>'Core Indicators'!DW105</f>
        <v>498000</v>
      </c>
      <c r="T105" s="35">
        <f>'Core Indicators'!EE105</f>
        <v>13000</v>
      </c>
      <c r="U105" s="35">
        <f>'Core Indicators'!EM105</f>
        <v>0</v>
      </c>
      <c r="V105" s="35">
        <f>'Core Indicators'!FC105</f>
        <v>4</v>
      </c>
      <c r="W105" s="35">
        <f>'Core Indicators'!FK105</f>
        <v>0</v>
      </c>
      <c r="X105" s="35">
        <f>'Core Indicators'!FS105</f>
        <v>0</v>
      </c>
      <c r="Y105" s="35">
        <f>'Core Indicators'!GA105</f>
        <v>1</v>
      </c>
      <c r="Z105" s="35">
        <f>'Core Indicators'!GI105</f>
        <v>0</v>
      </c>
      <c r="AA105" s="35">
        <f>'Core Indicators'!GQ105</f>
        <v>0</v>
      </c>
      <c r="AB105" s="35">
        <f>'Core Indicators'!GY105</f>
        <v>0</v>
      </c>
      <c r="AC105" s="35">
        <f>'Core Indicators'!HG105</f>
        <v>0</v>
      </c>
      <c r="AD105" s="35">
        <f>'Core Indicators'!HO105</f>
        <v>2</v>
      </c>
      <c r="AE105" s="35">
        <f>'Core Indicators'!HW105</f>
        <v>0</v>
      </c>
      <c r="AF105" s="35">
        <f>'Core Indicators'!IE105</f>
        <v>1</v>
      </c>
      <c r="AG105" s="35">
        <f>'Core Indicators'!IM105</f>
        <v>0</v>
      </c>
    </row>
    <row r="106" spans="1:33" ht="20.149999999999999" customHeight="1" x14ac:dyDescent="0.35">
      <c r="A106" s="193" t="str">
        <f>'Core Indicators'!A:A</f>
        <v>Complex crisis in El Salvador</v>
      </c>
      <c r="B106" s="193" t="str">
        <f>'Core Indicators'!B:B</f>
        <v>Complex crisis</v>
      </c>
      <c r="C106" s="193" t="str">
        <f>'Core Indicators'!C106</f>
        <v>SLV001</v>
      </c>
      <c r="D106" s="193" t="str">
        <f>'Core Indicators'!D106</f>
        <v>El Salvador</v>
      </c>
      <c r="E106" s="193" t="str">
        <f>'Core Indicators'!E106</f>
        <v>SLV</v>
      </c>
      <c r="F106" s="36">
        <f>'Core Indicators'!O106</f>
        <v>20720</v>
      </c>
      <c r="G106" s="36">
        <f>'Core Indicators'!W106</f>
        <v>6700000</v>
      </c>
      <c r="H106" s="36">
        <f>'Core Indicators'!AE106</f>
        <v>1400000</v>
      </c>
      <c r="I106" s="36">
        <f>'Core Indicators'!AM106</f>
        <v>454000</v>
      </c>
      <c r="J106" s="36" t="str">
        <f>'Core Indicators'!AU106</f>
        <v>x</v>
      </c>
      <c r="K106" s="36">
        <f>'Core Indicators'!BC106</f>
        <v>2304</v>
      </c>
      <c r="L106" s="36">
        <f>'Core Indicators'!BK106</f>
        <v>736</v>
      </c>
      <c r="M106" s="36" t="str">
        <f>'Core Indicators'!BS106</f>
        <v>x</v>
      </c>
      <c r="N106" s="36" t="str">
        <f>'Core Indicators'!CA106</f>
        <v>x</v>
      </c>
      <c r="O106" s="36" t="e">
        <f>'Core Indicators'!CI106</f>
        <v>#N/A</v>
      </c>
      <c r="P106" s="36" t="str">
        <f>'Core Indicators'!CQ106</f>
        <v>x</v>
      </c>
      <c r="Q106" s="36">
        <f>'Core Indicators'!DG106</f>
        <v>5300000</v>
      </c>
      <c r="R106" s="36">
        <f>'Core Indicators'!DO106</f>
        <v>757000</v>
      </c>
      <c r="S106" s="36">
        <f>'Core Indicators'!DW106</f>
        <v>548000</v>
      </c>
      <c r="T106" s="36">
        <f>'Core Indicators'!EE106</f>
        <v>95000</v>
      </c>
      <c r="U106" s="36">
        <f>'Core Indicators'!EM106</f>
        <v>0</v>
      </c>
      <c r="V106" s="36">
        <f>'Core Indicators'!FC106</f>
        <v>3</v>
      </c>
      <c r="W106" s="36" t="str">
        <f>'Core Indicators'!FK106</f>
        <v>x</v>
      </c>
      <c r="X106" s="36" t="str">
        <f>'Core Indicators'!FS106</f>
        <v>x</v>
      </c>
      <c r="Y106" s="36">
        <f>'Core Indicators'!GA106</f>
        <v>0</v>
      </c>
      <c r="Z106" s="36">
        <f>'Core Indicators'!GI106</f>
        <v>3</v>
      </c>
      <c r="AA106" s="36">
        <f>'Core Indicators'!GQ106</f>
        <v>1</v>
      </c>
      <c r="AB106" s="36">
        <f>'Core Indicators'!GY106</f>
        <v>0</v>
      </c>
      <c r="AC106" s="36">
        <f>'Core Indicators'!HG106</f>
        <v>0</v>
      </c>
      <c r="AD106" s="36">
        <f>'Core Indicators'!HO106</f>
        <v>2</v>
      </c>
      <c r="AE106" s="36">
        <f>'Core Indicators'!HW106</f>
        <v>3</v>
      </c>
      <c r="AF106" s="36">
        <f>'Core Indicators'!IE106</f>
        <v>0</v>
      </c>
      <c r="AG106" s="36">
        <f>'Core Indicators'!IM106</f>
        <v>1</v>
      </c>
    </row>
    <row r="107" spans="1:33" ht="20.149999999999999" customHeight="1" x14ac:dyDescent="0.35">
      <c r="A107" s="194" t="str">
        <f>'Core Indicators'!A:A</f>
        <v>Complex crisis in Somalia</v>
      </c>
      <c r="B107" s="194" t="str">
        <f>'Core Indicators'!B:B</f>
        <v>Complex crisis</v>
      </c>
      <c r="C107" s="194" t="str">
        <f>'Core Indicators'!C107</f>
        <v>SOM001</v>
      </c>
      <c r="D107" s="194" t="str">
        <f>'Core Indicators'!D107</f>
        <v>Somalia</v>
      </c>
      <c r="E107" s="194" t="str">
        <f>'Core Indicators'!E107</f>
        <v>SOM</v>
      </c>
      <c r="F107" s="35">
        <f>'Core Indicators'!O107</f>
        <v>627340</v>
      </c>
      <c r="G107" s="35">
        <f>'Core Indicators'!W107</f>
        <v>12300000</v>
      </c>
      <c r="H107" s="35">
        <f>'Core Indicators'!AE107</f>
        <v>12300000</v>
      </c>
      <c r="I107" s="35">
        <f>'Core Indicators'!AM107</f>
        <v>4277000</v>
      </c>
      <c r="J107" s="35" t="str">
        <f>'Core Indicators'!AU107</f>
        <v>x</v>
      </c>
      <c r="K107" s="35" t="str">
        <f>'Core Indicators'!BC107</f>
        <v>x</v>
      </c>
      <c r="L107" s="35">
        <f>'Core Indicators'!BK107</f>
        <v>1491</v>
      </c>
      <c r="M107" s="35" t="str">
        <f>'Core Indicators'!BS107</f>
        <v>x</v>
      </c>
      <c r="N107" s="35" t="str">
        <f>'Core Indicators'!CA107</f>
        <v>x</v>
      </c>
      <c r="O107" s="35" t="e">
        <f>'Core Indicators'!CI107</f>
        <v>#N/A</v>
      </c>
      <c r="P107" s="35" t="str">
        <f>'Core Indicators'!CQ107</f>
        <v>x</v>
      </c>
      <c r="Q107" s="35">
        <f>'Core Indicators'!DG107</f>
        <v>0</v>
      </c>
      <c r="R107" s="35">
        <f>'Core Indicators'!DO107</f>
        <v>6400000</v>
      </c>
      <c r="S107" s="35">
        <f>'Core Indicators'!DW107</f>
        <v>0</v>
      </c>
      <c r="T107" s="35">
        <f>'Core Indicators'!EE107</f>
        <v>5782000</v>
      </c>
      <c r="U107" s="35">
        <f>'Core Indicators'!EM107</f>
        <v>118000</v>
      </c>
      <c r="V107" s="35">
        <f>'Core Indicators'!FC107</f>
        <v>5</v>
      </c>
      <c r="W107" s="35" t="str">
        <f>'Core Indicators'!FK107</f>
        <v>x</v>
      </c>
      <c r="X107" s="35" t="str">
        <f>'Core Indicators'!FS107</f>
        <v>x</v>
      </c>
      <c r="Y107" s="35">
        <f>'Core Indicators'!GA107</f>
        <v>1</v>
      </c>
      <c r="Z107" s="35">
        <f>'Core Indicators'!GI107</f>
        <v>3</v>
      </c>
      <c r="AA107" s="35">
        <f>'Core Indicators'!GQ107</f>
        <v>3</v>
      </c>
      <c r="AB107" s="35">
        <f>'Core Indicators'!GY107</f>
        <v>2</v>
      </c>
      <c r="AC107" s="35">
        <f>'Core Indicators'!HG107</f>
        <v>2</v>
      </c>
      <c r="AD107" s="35">
        <f>'Core Indicators'!HO107</f>
        <v>3</v>
      </c>
      <c r="AE107" s="35">
        <f>'Core Indicators'!HW107</f>
        <v>3</v>
      </c>
      <c r="AF107" s="35">
        <f>'Core Indicators'!IE107</f>
        <v>2</v>
      </c>
      <c r="AG107" s="35">
        <f>'Core Indicators'!IM107</f>
        <v>3</v>
      </c>
    </row>
    <row r="108" spans="1:33" ht="20.149999999999999" customHeight="1" x14ac:dyDescent="0.35">
      <c r="A108" s="193" t="str">
        <f>'Core Indicators'!A:A</f>
        <v>Mixed Migration Flows in Somalia</v>
      </c>
      <c r="B108" s="193" t="str">
        <f>'Core Indicators'!B:B</f>
        <v>International displacement</v>
      </c>
      <c r="C108" s="193" t="str">
        <f>'Core Indicators'!C108</f>
        <v>SOM002</v>
      </c>
      <c r="D108" s="193" t="str">
        <f>'Core Indicators'!D108</f>
        <v>Somalia</v>
      </c>
      <c r="E108" s="193" t="str">
        <f>'Core Indicators'!E108</f>
        <v>SOM</v>
      </c>
      <c r="F108" s="36">
        <f>'Core Indicators'!O108</f>
        <v>28836</v>
      </c>
      <c r="G108" s="36">
        <f>'Core Indicators'!W108</f>
        <v>1322000</v>
      </c>
      <c r="H108" s="36">
        <f>'Core Indicators'!AE108</f>
        <v>25000</v>
      </c>
      <c r="I108" s="36">
        <f>'Core Indicators'!AM108</f>
        <v>25000</v>
      </c>
      <c r="J108" s="36" t="str">
        <f>'Core Indicators'!AU108</f>
        <v>x</v>
      </c>
      <c r="K108" s="36" t="str">
        <f>'Core Indicators'!BC108</f>
        <v>x</v>
      </c>
      <c r="L108" s="36">
        <f>'Core Indicators'!BK108</f>
        <v>91</v>
      </c>
      <c r="M108" s="36">
        <f>'Core Indicators'!BS108</f>
        <v>0</v>
      </c>
      <c r="N108" s="36">
        <f>'Core Indicators'!CA108</f>
        <v>0</v>
      </c>
      <c r="O108" s="36" t="e">
        <f>'Core Indicators'!CI108</f>
        <v>#N/A</v>
      </c>
      <c r="P108" s="36">
        <f>'Core Indicators'!CQ108</f>
        <v>0</v>
      </c>
      <c r="Q108" s="36">
        <f>'Core Indicators'!DG108</f>
        <v>1296000</v>
      </c>
      <c r="R108" s="36">
        <f>'Core Indicators'!DO108</f>
        <v>0</v>
      </c>
      <c r="S108" s="36">
        <f>'Core Indicators'!DW108</f>
        <v>0</v>
      </c>
      <c r="T108" s="36">
        <f>'Core Indicators'!EE108</f>
        <v>25000</v>
      </c>
      <c r="U108" s="36">
        <f>'Core Indicators'!EM108</f>
        <v>0</v>
      </c>
      <c r="V108" s="36">
        <f>'Core Indicators'!FC108</f>
        <v>1</v>
      </c>
      <c r="W108" s="36" t="str">
        <f>'Core Indicators'!FK108</f>
        <v>x</v>
      </c>
      <c r="X108" s="36" t="str">
        <f>'Core Indicators'!FS108</f>
        <v>x</v>
      </c>
      <c r="Y108" s="36">
        <f>'Core Indicators'!GA108</f>
        <v>1</v>
      </c>
      <c r="Z108" s="36">
        <f>'Core Indicators'!GI108</f>
        <v>3</v>
      </c>
      <c r="AA108" s="36">
        <f>'Core Indicators'!GQ108</f>
        <v>3</v>
      </c>
      <c r="AB108" s="36">
        <f>'Core Indicators'!GY108</f>
        <v>2</v>
      </c>
      <c r="AC108" s="36">
        <f>'Core Indicators'!HG108</f>
        <v>2</v>
      </c>
      <c r="AD108" s="36">
        <f>'Core Indicators'!HO108</f>
        <v>3</v>
      </c>
      <c r="AE108" s="36">
        <f>'Core Indicators'!HW108</f>
        <v>3</v>
      </c>
      <c r="AF108" s="36">
        <f>'Core Indicators'!IE108</f>
        <v>2</v>
      </c>
      <c r="AG108" s="36">
        <f>'Core Indicators'!IM108</f>
        <v>3</v>
      </c>
    </row>
    <row r="109" spans="1:33" ht="20.149999999999999" customHeight="1" x14ac:dyDescent="0.35">
      <c r="A109" s="194" t="str">
        <f>'Core Indicators'!A:A</f>
        <v>Complex crisis in South Sudan</v>
      </c>
      <c r="B109" s="194" t="str">
        <f>'Core Indicators'!B:B</f>
        <v>Complex crisis</v>
      </c>
      <c r="C109" s="194" t="str">
        <f>'Core Indicators'!C109</f>
        <v>SSD001</v>
      </c>
      <c r="D109" s="194" t="str">
        <f>'Core Indicators'!D109</f>
        <v>South Sudan</v>
      </c>
      <c r="E109" s="194" t="str">
        <f>'Core Indicators'!E109</f>
        <v>SSD</v>
      </c>
      <c r="F109" s="35">
        <f>'Core Indicators'!O109</f>
        <v>644000</v>
      </c>
      <c r="G109" s="35">
        <f>'Core Indicators'!W109</f>
        <v>11685000</v>
      </c>
      <c r="H109" s="35">
        <f>'Core Indicators'!AE109</f>
        <v>11685000</v>
      </c>
      <c r="I109" s="35">
        <f>'Core Indicators'!AM109</f>
        <v>4437000</v>
      </c>
      <c r="J109" s="35" t="str">
        <f>'Core Indicators'!AU109</f>
        <v>x</v>
      </c>
      <c r="K109" s="35">
        <f>'Core Indicators'!BC109</f>
        <v>600000</v>
      </c>
      <c r="L109" s="35">
        <f>'Core Indicators'!BK109</f>
        <v>1127</v>
      </c>
      <c r="M109" s="35" t="str">
        <f>'Core Indicators'!BS109</f>
        <v>x</v>
      </c>
      <c r="N109" s="35" t="str">
        <f>'Core Indicators'!CA109</f>
        <v>x</v>
      </c>
      <c r="O109" s="35" t="e">
        <f>'Core Indicators'!CI109</f>
        <v>#N/A</v>
      </c>
      <c r="P109" s="35">
        <f>'Core Indicators'!CQ109</f>
        <v>14369</v>
      </c>
      <c r="Q109" s="35">
        <f>'Core Indicators'!DG109</f>
        <v>0</v>
      </c>
      <c r="R109" s="35">
        <f>'Core Indicators'!DO109</f>
        <v>3400000</v>
      </c>
      <c r="S109" s="35">
        <f>'Core Indicators'!DW109</f>
        <v>4471000</v>
      </c>
      <c r="T109" s="35">
        <f>'Core Indicators'!EE109</f>
        <v>3829000</v>
      </c>
      <c r="U109" s="35">
        <f>'Core Indicators'!EM109</f>
        <v>0</v>
      </c>
      <c r="V109" s="35">
        <f>'Core Indicators'!FC109</f>
        <v>5</v>
      </c>
      <c r="W109" s="35" t="str">
        <f>'Core Indicators'!FK109</f>
        <v>x</v>
      </c>
      <c r="X109" s="35">
        <f>'Core Indicators'!FS109</f>
        <v>1500000</v>
      </c>
      <c r="Y109" s="35">
        <f>'Core Indicators'!GA109</f>
        <v>1</v>
      </c>
      <c r="Z109" s="35">
        <f>'Core Indicators'!GI109</f>
        <v>3</v>
      </c>
      <c r="AA109" s="35">
        <f>'Core Indicators'!GQ109</f>
        <v>3</v>
      </c>
      <c r="AB109" s="35">
        <f>'Core Indicators'!GY109</f>
        <v>3</v>
      </c>
      <c r="AC109" s="35">
        <f>'Core Indicators'!HG109</f>
        <v>0</v>
      </c>
      <c r="AD109" s="35">
        <f>'Core Indicators'!HO109</f>
        <v>2</v>
      </c>
      <c r="AE109" s="35">
        <f>'Core Indicators'!HW109</f>
        <v>3</v>
      </c>
      <c r="AF109" s="35">
        <f>'Core Indicators'!IE109</f>
        <v>3</v>
      </c>
      <c r="AG109" s="35">
        <f>'Core Indicators'!IM109</f>
        <v>2</v>
      </c>
    </row>
    <row r="110" spans="1:33" ht="20.149999999999999" customHeight="1" x14ac:dyDescent="0.35">
      <c r="A110" s="193" t="str">
        <f>'Core Indicators'!A:A</f>
        <v>Food Security Crisis in Eswatini</v>
      </c>
      <c r="B110" s="193" t="str">
        <f>'Core Indicators'!B:B</f>
        <v>Food Security</v>
      </c>
      <c r="C110" s="193" t="str">
        <f>'Core Indicators'!C110</f>
        <v>SWZ001</v>
      </c>
      <c r="D110" s="193" t="str">
        <f>'Core Indicators'!D110</f>
        <v>Eswatini</v>
      </c>
      <c r="E110" s="193" t="str">
        <f>'Core Indicators'!E110</f>
        <v>SWZ</v>
      </c>
      <c r="F110" s="36">
        <f>'Core Indicators'!O110</f>
        <v>17364</v>
      </c>
      <c r="G110" s="36">
        <f>'Core Indicators'!W110</f>
        <v>1100000</v>
      </c>
      <c r="H110" s="36">
        <f>'Core Indicators'!AE110</f>
        <v>660000</v>
      </c>
      <c r="I110" s="36">
        <f>'Core Indicators'!AM110</f>
        <v>0</v>
      </c>
      <c r="J110" s="36">
        <f>'Core Indicators'!AU110</f>
        <v>0</v>
      </c>
      <c r="K110" s="36">
        <f>'Core Indicators'!BC110</f>
        <v>0</v>
      </c>
      <c r="L110" s="36">
        <f>'Core Indicators'!BK110</f>
        <v>0</v>
      </c>
      <c r="M110" s="36" t="e">
        <f>'Core Indicators'!BS110</f>
        <v>#N/A</v>
      </c>
      <c r="N110" s="36" t="e">
        <f>'Core Indicators'!CA110</f>
        <v>#N/A</v>
      </c>
      <c r="O110" s="36" t="e">
        <f>'Core Indicators'!CI110</f>
        <v>#N/A</v>
      </c>
      <c r="P110" s="36" t="e">
        <f>'Core Indicators'!CQ110</f>
        <v>#N/A</v>
      </c>
      <c r="Q110" s="36">
        <f>'Core Indicators'!DG110</f>
        <v>440000</v>
      </c>
      <c r="R110" s="36">
        <f>'Core Indicators'!DO110</f>
        <v>470000</v>
      </c>
      <c r="S110" s="36">
        <f>'Core Indicators'!DW110</f>
        <v>150000</v>
      </c>
      <c r="T110" s="36">
        <f>'Core Indicators'!EE110</f>
        <v>40000</v>
      </c>
      <c r="U110" s="36">
        <f>'Core Indicators'!EM110</f>
        <v>0</v>
      </c>
      <c r="V110" s="36">
        <f>'Core Indicators'!FC110</f>
        <v>1</v>
      </c>
      <c r="W110" s="36" t="e">
        <f>'Core Indicators'!FK110</f>
        <v>#N/A</v>
      </c>
      <c r="X110" s="36" t="e">
        <f>'Core Indicators'!FS110</f>
        <v>#N/A</v>
      </c>
      <c r="Y110" s="36">
        <f>'Core Indicators'!GA110</f>
        <v>0</v>
      </c>
      <c r="Z110" s="36">
        <f>'Core Indicators'!GI110</f>
        <v>0</v>
      </c>
      <c r="AA110" s="36">
        <f>'Core Indicators'!GQ110</f>
        <v>0</v>
      </c>
      <c r="AB110" s="36">
        <f>'Core Indicators'!GY110</f>
        <v>0</v>
      </c>
      <c r="AC110" s="36">
        <f>'Core Indicators'!HG110</f>
        <v>0</v>
      </c>
      <c r="AD110" s="36">
        <f>'Core Indicators'!HO110</f>
        <v>2</v>
      </c>
      <c r="AE110" s="36">
        <f>'Core Indicators'!HW110</f>
        <v>0</v>
      </c>
      <c r="AF110" s="36">
        <f>'Core Indicators'!IE110</f>
        <v>0</v>
      </c>
      <c r="AG110" s="36">
        <f>'Core Indicators'!IM110</f>
        <v>1</v>
      </c>
    </row>
    <row r="111" spans="1:33" ht="20.149999999999999" customHeight="1" x14ac:dyDescent="0.35">
      <c r="A111" s="194" t="str">
        <f>'Core Indicators'!A:A</f>
        <v>Syrian conflict</v>
      </c>
      <c r="B111" s="194" t="str">
        <f>'Core Indicators'!B:B</f>
        <v>Complex crisis</v>
      </c>
      <c r="C111" s="194" t="str">
        <f>'Core Indicators'!C111</f>
        <v>SYR001</v>
      </c>
      <c r="D111" s="194" t="str">
        <f>'Core Indicators'!D111</f>
        <v>Syria</v>
      </c>
      <c r="E111" s="194" t="str">
        <f>'Core Indicators'!E111</f>
        <v>SYR</v>
      </c>
      <c r="F111" s="35">
        <f>'Core Indicators'!O111</f>
        <v>185180</v>
      </c>
      <c r="G111" s="35">
        <f>'Core Indicators'!W111</f>
        <v>17500000</v>
      </c>
      <c r="H111" s="35">
        <f>'Core Indicators'!AE111</f>
        <v>17500000</v>
      </c>
      <c r="I111" s="35">
        <f>'Core Indicators'!AM111</f>
        <v>15509000</v>
      </c>
      <c r="J111" s="35" t="str">
        <f>'Core Indicators'!AU111</f>
        <v>x</v>
      </c>
      <c r="K111" s="35" t="str">
        <f>'Core Indicators'!BC111</f>
        <v>x</v>
      </c>
      <c r="L111" s="35">
        <f>'Core Indicators'!BK111</f>
        <v>2864</v>
      </c>
      <c r="M111" s="35" t="str">
        <f>'Core Indicators'!BS111</f>
        <v>x</v>
      </c>
      <c r="N111" s="35" t="str">
        <f>'Core Indicators'!CA111</f>
        <v>x</v>
      </c>
      <c r="O111" s="35" t="e">
        <f>'Core Indicators'!CI111</f>
        <v>#N/A</v>
      </c>
      <c r="P111" s="35" t="str">
        <f>'Core Indicators'!CQ111</f>
        <v>x</v>
      </c>
      <c r="Q111" s="35">
        <f>'Core Indicators'!DG111</f>
        <v>0</v>
      </c>
      <c r="R111" s="35">
        <f>'Core Indicators'!DO111</f>
        <v>4100000</v>
      </c>
      <c r="S111" s="35">
        <f>'Core Indicators'!DW111</f>
        <v>30000</v>
      </c>
      <c r="T111" s="35">
        <f>'Core Indicators'!EE111</f>
        <v>7380000</v>
      </c>
      <c r="U111" s="35">
        <f>'Core Indicators'!EM111</f>
        <v>5990000</v>
      </c>
      <c r="V111" s="35">
        <f>'Core Indicators'!FC111</f>
        <v>5</v>
      </c>
      <c r="W111" s="35" t="str">
        <f>'Core Indicators'!FK111</f>
        <v>x</v>
      </c>
      <c r="X111" s="35">
        <f>'Core Indicators'!FS111</f>
        <v>1160000</v>
      </c>
      <c r="Y111" s="35">
        <f>'Core Indicators'!GA111</f>
        <v>1</v>
      </c>
      <c r="Z111" s="35">
        <f>'Core Indicators'!GI111</f>
        <v>3</v>
      </c>
      <c r="AA111" s="35">
        <f>'Core Indicators'!GQ111</f>
        <v>2</v>
      </c>
      <c r="AB111" s="35">
        <f>'Core Indicators'!GY111</f>
        <v>3</v>
      </c>
      <c r="AC111" s="35">
        <f>'Core Indicators'!HG111</f>
        <v>2</v>
      </c>
      <c r="AD111" s="35">
        <f>'Core Indicators'!HO111</f>
        <v>3</v>
      </c>
      <c r="AE111" s="35">
        <f>'Core Indicators'!HW111</f>
        <v>3</v>
      </c>
      <c r="AF111" s="35">
        <f>'Core Indicators'!IE111</f>
        <v>2</v>
      </c>
      <c r="AG111" s="35">
        <f>'Core Indicators'!IM111</f>
        <v>3</v>
      </c>
    </row>
    <row r="112" spans="1:33" ht="20.149999999999999" customHeight="1" x14ac:dyDescent="0.35">
      <c r="A112" s="193" t="str">
        <f>'Core Indicators'!A:A</f>
        <v>Complex crisis in Chad</v>
      </c>
      <c r="B112" s="193" t="str">
        <f>'Core Indicators'!B:B</f>
        <v>Multiple crises country</v>
      </c>
      <c r="C112" s="193" t="str">
        <f>'Core Indicators'!C112</f>
        <v>TCD001</v>
      </c>
      <c r="D112" s="193" t="str">
        <f>'Core Indicators'!D112</f>
        <v>Chad</v>
      </c>
      <c r="E112" s="193" t="str">
        <f>'Core Indicators'!E112</f>
        <v>TCD</v>
      </c>
      <c r="F112" s="36">
        <f>'Core Indicators'!O112</f>
        <v>1259200</v>
      </c>
      <c r="G112" s="36">
        <f>'Core Indicators'!W112</f>
        <v>16797000</v>
      </c>
      <c r="H112" s="36">
        <f>'Core Indicators'!AE112</f>
        <v>7607000</v>
      </c>
      <c r="I112" s="36">
        <f>'Core Indicators'!AM112</f>
        <v>963000</v>
      </c>
      <c r="J112" s="36" t="str">
        <f>'Core Indicators'!AU112</f>
        <v>x</v>
      </c>
      <c r="K112" s="36" t="str">
        <f>'Core Indicators'!BC112</f>
        <v>x</v>
      </c>
      <c r="L112" s="36">
        <f>'Core Indicators'!BK112</f>
        <v>221</v>
      </c>
      <c r="M112" s="36" t="str">
        <f>'Core Indicators'!BS112</f>
        <v>x</v>
      </c>
      <c r="N112" s="36" t="str">
        <f>'Core Indicators'!CA112</f>
        <v>x</v>
      </c>
      <c r="O112" s="36" t="e">
        <f>'Core Indicators'!CI112</f>
        <v>#N/A</v>
      </c>
      <c r="P112" s="36" t="str">
        <f>'Core Indicators'!CQ112</f>
        <v>x</v>
      </c>
      <c r="Q112" s="36">
        <f>'Core Indicators'!DG112</f>
        <v>9175000</v>
      </c>
      <c r="R112" s="36">
        <f>'Core Indicators'!DO112</f>
        <v>1207000</v>
      </c>
      <c r="S112" s="36">
        <f>'Core Indicators'!DW112</f>
        <v>4736000</v>
      </c>
      <c r="T112" s="36">
        <f>'Core Indicators'!EE112</f>
        <v>1472000</v>
      </c>
      <c r="U112" s="36">
        <f>'Core Indicators'!EM112</f>
        <v>192000</v>
      </c>
      <c r="V112" s="36">
        <f>'Core Indicators'!FC112</f>
        <v>5</v>
      </c>
      <c r="W112" s="36" t="str">
        <f>'Core Indicators'!FK112</f>
        <v>x</v>
      </c>
      <c r="X112" s="36" t="str">
        <f>'Core Indicators'!FS112</f>
        <v>x</v>
      </c>
      <c r="Y112" s="36">
        <f>'Core Indicators'!GA112</f>
        <v>1</v>
      </c>
      <c r="Z112" s="36">
        <f>'Core Indicators'!GI112</f>
        <v>3</v>
      </c>
      <c r="AA112" s="36">
        <f>'Core Indicators'!GQ112</f>
        <v>1</v>
      </c>
      <c r="AB112" s="36">
        <f>'Core Indicators'!GY112</f>
        <v>0</v>
      </c>
      <c r="AC112" s="36">
        <f>'Core Indicators'!HG112</f>
        <v>0</v>
      </c>
      <c r="AD112" s="36">
        <f>'Core Indicators'!HO112</f>
        <v>2</v>
      </c>
      <c r="AE112" s="36">
        <f>'Core Indicators'!HW112</f>
        <v>3</v>
      </c>
      <c r="AF112" s="36">
        <f>'Core Indicators'!IE112</f>
        <v>2</v>
      </c>
      <c r="AG112" s="36">
        <f>'Core Indicators'!IM112</f>
        <v>3</v>
      </c>
    </row>
    <row r="113" spans="1:33" ht="20.149999999999999" customHeight="1" x14ac:dyDescent="0.35">
      <c r="A113" s="194" t="str">
        <f>'Core Indicators'!A:A</f>
        <v>Boko Haram in Chad</v>
      </c>
      <c r="B113" s="194" t="str">
        <f>'Core Indicators'!B:B</f>
        <v>Conflict</v>
      </c>
      <c r="C113" s="194" t="str">
        <f>'Core Indicators'!C113</f>
        <v>TCD003</v>
      </c>
      <c r="D113" s="194" t="str">
        <f>'Core Indicators'!D113</f>
        <v>Chad</v>
      </c>
      <c r="E113" s="194" t="str">
        <f>'Core Indicators'!E113</f>
        <v>TCD</v>
      </c>
      <c r="F113" s="35">
        <f>'Core Indicators'!O113</f>
        <v>19915</v>
      </c>
      <c r="G113" s="35">
        <f>'Core Indicators'!W113</f>
        <v>686000</v>
      </c>
      <c r="H113" s="35">
        <f>'Core Indicators'!AE113</f>
        <v>686000</v>
      </c>
      <c r="I113" s="35">
        <f>'Core Indicators'!AM113</f>
        <v>413000</v>
      </c>
      <c r="J113" s="35" t="str">
        <f>'Core Indicators'!AU113</f>
        <v>x</v>
      </c>
      <c r="K113" s="35" t="str">
        <f>'Core Indicators'!BC113</f>
        <v>x</v>
      </c>
      <c r="L113" s="35">
        <f>'Core Indicators'!BK113</f>
        <v>71</v>
      </c>
      <c r="M113" s="35" t="str">
        <f>'Core Indicators'!BS113</f>
        <v>x</v>
      </c>
      <c r="N113" s="35" t="str">
        <f>'Core Indicators'!CA113</f>
        <v>x</v>
      </c>
      <c r="O113" s="35" t="e">
        <f>'Core Indicators'!CI113</f>
        <v>#N/A</v>
      </c>
      <c r="P113" s="35" t="str">
        <f>'Core Indicators'!CQ113</f>
        <v>x</v>
      </c>
      <c r="Q113" s="35">
        <f>'Core Indicators'!DG113</f>
        <v>0</v>
      </c>
      <c r="R113" s="35">
        <f>'Core Indicators'!DO113</f>
        <v>318000</v>
      </c>
      <c r="S113" s="35">
        <f>'Core Indicators'!DW113</f>
        <v>98000</v>
      </c>
      <c r="T113" s="35">
        <f>'Core Indicators'!EE113</f>
        <v>147000</v>
      </c>
      <c r="U113" s="35">
        <f>'Core Indicators'!EM113</f>
        <v>122000</v>
      </c>
      <c r="V113" s="35">
        <f>'Core Indicators'!FC113</f>
        <v>5</v>
      </c>
      <c r="W113" s="35" t="str">
        <f>'Core Indicators'!FK113</f>
        <v>x</v>
      </c>
      <c r="X113" s="35" t="str">
        <f>'Core Indicators'!FS113</f>
        <v>x</v>
      </c>
      <c r="Y113" s="35">
        <f>'Core Indicators'!GA113</f>
        <v>2</v>
      </c>
      <c r="Z113" s="35">
        <f>'Core Indicators'!GI113</f>
        <v>3</v>
      </c>
      <c r="AA113" s="35">
        <f>'Core Indicators'!GQ113</f>
        <v>1</v>
      </c>
      <c r="AB113" s="35">
        <f>'Core Indicators'!GY113</f>
        <v>0</v>
      </c>
      <c r="AC113" s="35">
        <f>'Core Indicators'!HG113</f>
        <v>0</v>
      </c>
      <c r="AD113" s="35">
        <f>'Core Indicators'!HO113</f>
        <v>2</v>
      </c>
      <c r="AE113" s="35">
        <f>'Core Indicators'!HW113</f>
        <v>3</v>
      </c>
      <c r="AF113" s="35">
        <f>'Core Indicators'!IE113</f>
        <v>2</v>
      </c>
      <c r="AG113" s="35">
        <f>'Core Indicators'!IM113</f>
        <v>3</v>
      </c>
    </row>
    <row r="114" spans="1:33" ht="20.149999999999999" customHeight="1" x14ac:dyDescent="0.35">
      <c r="A114" s="193" t="str">
        <f>'Core Indicators'!A:A</f>
        <v>CAR refugees in Chad</v>
      </c>
      <c r="B114" s="193" t="str">
        <f>'Core Indicators'!B:B</f>
        <v>International displacement</v>
      </c>
      <c r="C114" s="193" t="str">
        <f>'Core Indicators'!C114</f>
        <v>TCD004</v>
      </c>
      <c r="D114" s="193" t="str">
        <f>'Core Indicators'!D114</f>
        <v>Chad</v>
      </c>
      <c r="E114" s="193" t="str">
        <f>'Core Indicators'!E114</f>
        <v>TCD</v>
      </c>
      <c r="F114" s="36">
        <f>'Core Indicators'!O114</f>
        <v>154623</v>
      </c>
      <c r="G114" s="36">
        <f>'Core Indicators'!W114</f>
        <v>4456000</v>
      </c>
      <c r="H114" s="36">
        <f>'Core Indicators'!AE114</f>
        <v>1004000</v>
      </c>
      <c r="I114" s="36">
        <f>'Core Indicators'!AM114</f>
        <v>173000</v>
      </c>
      <c r="J114" s="36" t="str">
        <f>'Core Indicators'!AU114</f>
        <v>x</v>
      </c>
      <c r="K114" s="36" t="str">
        <f>'Core Indicators'!BC114</f>
        <v>x</v>
      </c>
      <c r="L114" s="36" t="str">
        <f>'Core Indicators'!BK114</f>
        <v>x</v>
      </c>
      <c r="M114" s="36" t="str">
        <f>'Core Indicators'!BS114</f>
        <v>x</v>
      </c>
      <c r="N114" s="36">
        <f>'Core Indicators'!CA114</f>
        <v>0</v>
      </c>
      <c r="O114" s="36" t="e">
        <f>'Core Indicators'!CI114</f>
        <v>#N/A</v>
      </c>
      <c r="P114" s="36" t="str">
        <f>'Core Indicators'!CQ114</f>
        <v>x</v>
      </c>
      <c r="Q114" s="36">
        <f>'Core Indicators'!DG114</f>
        <v>3452000</v>
      </c>
      <c r="R114" s="36">
        <f>'Core Indicators'!DO114</f>
        <v>0</v>
      </c>
      <c r="S114" s="36">
        <f>'Core Indicators'!DW114</f>
        <v>743000</v>
      </c>
      <c r="T114" s="36">
        <f>'Core Indicators'!EE114</f>
        <v>261000</v>
      </c>
      <c r="U114" s="36">
        <f>'Core Indicators'!EM114</f>
        <v>0</v>
      </c>
      <c r="V114" s="36">
        <f>'Core Indicators'!FC114</f>
        <v>3</v>
      </c>
      <c r="W114" s="36" t="str">
        <f>'Core Indicators'!FK114</f>
        <v>x</v>
      </c>
      <c r="X114" s="36" t="str">
        <f>'Core Indicators'!FS114</f>
        <v>x</v>
      </c>
      <c r="Y114" s="36">
        <f>'Core Indicators'!GA114</f>
        <v>1</v>
      </c>
      <c r="Z114" s="36">
        <f>'Core Indicators'!GI114</f>
        <v>3</v>
      </c>
      <c r="AA114" s="36">
        <f>'Core Indicators'!GQ114</f>
        <v>1</v>
      </c>
      <c r="AB114" s="36">
        <f>'Core Indicators'!GY114</f>
        <v>0</v>
      </c>
      <c r="AC114" s="36">
        <f>'Core Indicators'!HG114</f>
        <v>0</v>
      </c>
      <c r="AD114" s="36">
        <f>'Core Indicators'!HO114</f>
        <v>2</v>
      </c>
      <c r="AE114" s="36">
        <f>'Core Indicators'!HW114</f>
        <v>3</v>
      </c>
      <c r="AF114" s="36">
        <f>'Core Indicators'!IE114</f>
        <v>0</v>
      </c>
      <c r="AG114" s="36">
        <f>'Core Indicators'!IM114</f>
        <v>3</v>
      </c>
    </row>
    <row r="115" spans="1:33" ht="20.149999999999999" customHeight="1" x14ac:dyDescent="0.35">
      <c r="A115" s="194" t="str">
        <f>'Core Indicators'!A:A</f>
        <v>Darfur refugees in Chad</v>
      </c>
      <c r="B115" s="194" t="str">
        <f>'Core Indicators'!B:B</f>
        <v>International displacement</v>
      </c>
      <c r="C115" s="194" t="str">
        <f>'Core Indicators'!C115</f>
        <v>TCD005</v>
      </c>
      <c r="D115" s="194" t="str">
        <f>'Core Indicators'!D115</f>
        <v>Chad</v>
      </c>
      <c r="E115" s="194" t="str">
        <f>'Core Indicators'!E115</f>
        <v>TCD</v>
      </c>
      <c r="F115" s="35">
        <f>'Core Indicators'!O115</f>
        <v>205671</v>
      </c>
      <c r="G115" s="35">
        <f>'Core Indicators'!W115</f>
        <v>2577000</v>
      </c>
      <c r="H115" s="35">
        <f>'Core Indicators'!AE115</f>
        <v>1123000</v>
      </c>
      <c r="I115" s="35">
        <f>'Core Indicators'!AM115</f>
        <v>371000</v>
      </c>
      <c r="J115" s="35" t="str">
        <f>'Core Indicators'!AU115</f>
        <v>x</v>
      </c>
      <c r="K115" s="35" t="str">
        <f>'Core Indicators'!BC115</f>
        <v>x</v>
      </c>
      <c r="L115" s="35">
        <f>'Core Indicators'!BK115</f>
        <v>25</v>
      </c>
      <c r="M115" s="35" t="str">
        <f>'Core Indicators'!BS115</f>
        <v>x</v>
      </c>
      <c r="N115" s="35">
        <f>'Core Indicators'!CA115</f>
        <v>0</v>
      </c>
      <c r="O115" s="35" t="e">
        <f>'Core Indicators'!CI115</f>
        <v>#N/A</v>
      </c>
      <c r="P115" s="35" t="str">
        <f>'Core Indicators'!CQ115</f>
        <v>x</v>
      </c>
      <c r="Q115" s="35">
        <f>'Core Indicators'!DG115</f>
        <v>1454000</v>
      </c>
      <c r="R115" s="35">
        <f>'Core Indicators'!DO115</f>
        <v>0</v>
      </c>
      <c r="S115" s="35">
        <f>'Core Indicators'!DW115</f>
        <v>694000</v>
      </c>
      <c r="T115" s="35">
        <f>'Core Indicators'!EE115</f>
        <v>429000</v>
      </c>
      <c r="U115" s="35">
        <f>'Core Indicators'!EM115</f>
        <v>0</v>
      </c>
      <c r="V115" s="35">
        <f>'Core Indicators'!FC115</f>
        <v>2</v>
      </c>
      <c r="W115" s="35" t="str">
        <f>'Core Indicators'!FK115</f>
        <v>x</v>
      </c>
      <c r="X115" s="35" t="str">
        <f>'Core Indicators'!FS115</f>
        <v>x</v>
      </c>
      <c r="Y115" s="35">
        <f>'Core Indicators'!GA115</f>
        <v>1</v>
      </c>
      <c r="Z115" s="35">
        <f>'Core Indicators'!GI115</f>
        <v>3</v>
      </c>
      <c r="AA115" s="35">
        <f>'Core Indicators'!GQ115</f>
        <v>1</v>
      </c>
      <c r="AB115" s="35">
        <f>'Core Indicators'!GY115</f>
        <v>0</v>
      </c>
      <c r="AC115" s="35">
        <f>'Core Indicators'!HG115</f>
        <v>0</v>
      </c>
      <c r="AD115" s="35">
        <f>'Core Indicators'!HO115</f>
        <v>2</v>
      </c>
      <c r="AE115" s="35">
        <f>'Core Indicators'!HW115</f>
        <v>3</v>
      </c>
      <c r="AF115" s="35">
        <f>'Core Indicators'!IE115</f>
        <v>0</v>
      </c>
      <c r="AG115" s="35">
        <f>'Core Indicators'!IM115</f>
        <v>3</v>
      </c>
    </row>
    <row r="116" spans="1:33" ht="20.149999999999999" customHeight="1" x14ac:dyDescent="0.35">
      <c r="A116" s="193" t="str">
        <f>'Core Indicators'!A:A</f>
        <v>Tibesti Conflict in Chad</v>
      </c>
      <c r="B116" s="193" t="str">
        <f>'Core Indicators'!B:B</f>
        <v>Conflict</v>
      </c>
      <c r="C116" s="193" t="str">
        <f>'Core Indicators'!C116</f>
        <v>TCD006</v>
      </c>
      <c r="D116" s="193" t="str">
        <f>'Core Indicators'!D116</f>
        <v>Chad</v>
      </c>
      <c r="E116" s="193" t="str">
        <f>'Core Indicators'!E116</f>
        <v>TCD</v>
      </c>
      <c r="F116" s="36">
        <f>'Core Indicators'!O116</f>
        <v>220000</v>
      </c>
      <c r="G116" s="36">
        <f>'Core Indicators'!W116</f>
        <v>38000</v>
      </c>
      <c r="H116" s="36">
        <f>'Core Indicators'!AE116</f>
        <v>38000</v>
      </c>
      <c r="I116" s="36" t="str">
        <f>'Core Indicators'!AM116</f>
        <v>x</v>
      </c>
      <c r="J116" s="36" t="str">
        <f>'Core Indicators'!AU116</f>
        <v>x</v>
      </c>
      <c r="K116" s="36" t="str">
        <f>'Core Indicators'!BC116</f>
        <v>x</v>
      </c>
      <c r="L116" s="36">
        <f>'Core Indicators'!BK116</f>
        <v>4</v>
      </c>
      <c r="M116" s="36" t="str">
        <f>'Core Indicators'!BS116</f>
        <v>x</v>
      </c>
      <c r="N116" s="36" t="str">
        <f>'Core Indicators'!CA116</f>
        <v>x</v>
      </c>
      <c r="O116" s="36" t="e">
        <f>'Core Indicators'!CI116</f>
        <v>#N/A</v>
      </c>
      <c r="P116" s="36" t="str">
        <f>'Core Indicators'!CQ116</f>
        <v>x</v>
      </c>
      <c r="Q116" s="36">
        <f>'Core Indicators'!DG116</f>
        <v>0</v>
      </c>
      <c r="R116" s="36">
        <f>'Core Indicators'!DO116</f>
        <v>20000</v>
      </c>
      <c r="S116" s="36">
        <f>'Core Indicators'!DW116</f>
        <v>11000</v>
      </c>
      <c r="T116" s="36">
        <f>'Core Indicators'!EE116</f>
        <v>6000</v>
      </c>
      <c r="U116" s="36">
        <f>'Core Indicators'!EM116</f>
        <v>1000</v>
      </c>
      <c r="V116" s="36">
        <f>'Core Indicators'!FC116</f>
        <v>3</v>
      </c>
      <c r="W116" s="36" t="str">
        <f>'Core Indicators'!FK116</f>
        <v>x</v>
      </c>
      <c r="X116" s="36" t="str">
        <f>'Core Indicators'!FS116</f>
        <v>x</v>
      </c>
      <c r="Y116" s="36">
        <f>'Core Indicators'!GA116</f>
        <v>2</v>
      </c>
      <c r="Z116" s="36">
        <f>'Core Indicators'!GI116</f>
        <v>3</v>
      </c>
      <c r="AA116" s="36">
        <f>'Core Indicators'!GQ116</f>
        <v>1</v>
      </c>
      <c r="AB116" s="36">
        <f>'Core Indicators'!GY116</f>
        <v>0</v>
      </c>
      <c r="AC116" s="36">
        <f>'Core Indicators'!HG116</f>
        <v>0</v>
      </c>
      <c r="AD116" s="36">
        <f>'Core Indicators'!HO116</f>
        <v>2</v>
      </c>
      <c r="AE116" s="36">
        <f>'Core Indicators'!HW116</f>
        <v>3</v>
      </c>
      <c r="AF116" s="36">
        <f>'Core Indicators'!IE116</f>
        <v>0</v>
      </c>
      <c r="AG116" s="36">
        <f>'Core Indicators'!IM116</f>
        <v>3</v>
      </c>
    </row>
    <row r="117" spans="1:33" ht="20.149999999999999" customHeight="1" x14ac:dyDescent="0.35">
      <c r="A117" s="194" t="str">
        <f>'Core Indicators'!A:A</f>
        <v>Multiple situations in Thailand</v>
      </c>
      <c r="B117" s="194" t="str">
        <f>'Core Indicators'!B:B</f>
        <v>Multiple crises country</v>
      </c>
      <c r="C117" s="194" t="str">
        <f>'Core Indicators'!C117</f>
        <v>THA001</v>
      </c>
      <c r="D117" s="194" t="str">
        <f>'Core Indicators'!D117</f>
        <v>Thailand</v>
      </c>
      <c r="E117" s="194" t="str">
        <f>'Core Indicators'!E117</f>
        <v>THA</v>
      </c>
      <c r="F117" s="35">
        <f>'Core Indicators'!O117</f>
        <v>30342</v>
      </c>
      <c r="G117" s="35">
        <f>'Core Indicators'!W117</f>
        <v>3549000</v>
      </c>
      <c r="H117" s="35">
        <f>'Core Indicators'!AE117</f>
        <v>3549000</v>
      </c>
      <c r="I117" s="35">
        <f>'Core Indicators'!AM117</f>
        <v>92000</v>
      </c>
      <c r="J117" s="35" t="str">
        <f>'Core Indicators'!AU117</f>
        <v>x</v>
      </c>
      <c r="K117" s="35" t="str">
        <f>'Core Indicators'!BC117</f>
        <v>x</v>
      </c>
      <c r="L117" s="35">
        <f>'Core Indicators'!BK117</f>
        <v>63</v>
      </c>
      <c r="M117" s="35" t="str">
        <f>'Core Indicators'!BS117</f>
        <v>x</v>
      </c>
      <c r="N117" s="35" t="str">
        <f>'Core Indicators'!CA117</f>
        <v>x</v>
      </c>
      <c r="O117" s="35" t="e">
        <f>'Core Indicators'!CI117</f>
        <v>#N/A</v>
      </c>
      <c r="P117" s="35" t="str">
        <f>'Core Indicators'!CQ117</f>
        <v>x</v>
      </c>
      <c r="Q117" s="35">
        <f>'Core Indicators'!DG117</f>
        <v>3458000</v>
      </c>
      <c r="R117" s="35">
        <f>'Core Indicators'!DO117</f>
        <v>0</v>
      </c>
      <c r="S117" s="35">
        <f>'Core Indicators'!DW117</f>
        <v>92000</v>
      </c>
      <c r="T117" s="35">
        <f>'Core Indicators'!EE117</f>
        <v>0</v>
      </c>
      <c r="U117" s="35">
        <f>'Core Indicators'!EM117</f>
        <v>0</v>
      </c>
      <c r="V117" s="35">
        <f>'Core Indicators'!FC117</f>
        <v>2</v>
      </c>
      <c r="W117" s="35" t="str">
        <f>'Core Indicators'!FK117</f>
        <v>x</v>
      </c>
      <c r="X117" s="35" t="str">
        <f>'Core Indicators'!FS117</f>
        <v>x</v>
      </c>
      <c r="Y117" s="35">
        <f>'Core Indicators'!GA117</f>
        <v>0</v>
      </c>
      <c r="Z117" s="35">
        <f>'Core Indicators'!GI117</f>
        <v>1</v>
      </c>
      <c r="AA117" s="35">
        <f>'Core Indicators'!GQ117</f>
        <v>1</v>
      </c>
      <c r="AB117" s="35">
        <f>'Core Indicators'!GY117</f>
        <v>0</v>
      </c>
      <c r="AC117" s="35">
        <f>'Core Indicators'!HG117</f>
        <v>2</v>
      </c>
      <c r="AD117" s="35">
        <f>'Core Indicators'!HO117</f>
        <v>2</v>
      </c>
      <c r="AE117" s="35">
        <f>'Core Indicators'!HW117</f>
        <v>1</v>
      </c>
      <c r="AF117" s="35">
        <f>'Core Indicators'!IE117</f>
        <v>3</v>
      </c>
      <c r="AG117" s="35">
        <f>'Core Indicators'!IM117</f>
        <v>2</v>
      </c>
    </row>
    <row r="118" spans="1:33" ht="20.149999999999999" customHeight="1" x14ac:dyDescent="0.35">
      <c r="A118" s="193" t="str">
        <f>'Core Indicators'!A:A</f>
        <v xml:space="preserve">Conflict in southern Thailand </v>
      </c>
      <c r="B118" s="193" t="str">
        <f>'Core Indicators'!B:B</f>
        <v>Conflict</v>
      </c>
      <c r="C118" s="193" t="str">
        <f>'Core Indicators'!C118</f>
        <v>THA002</v>
      </c>
      <c r="D118" s="193" t="str">
        <f>'Core Indicators'!D118</f>
        <v>Thailand</v>
      </c>
      <c r="E118" s="193" t="str">
        <f>'Core Indicators'!E118</f>
        <v>THA</v>
      </c>
      <c r="F118" s="36">
        <f>'Core Indicators'!O118</f>
        <v>18330</v>
      </c>
      <c r="G118" s="36">
        <f>'Core Indicators'!W118</f>
        <v>3458000</v>
      </c>
      <c r="H118" s="36">
        <f>'Core Indicators'!AE118</f>
        <v>3458000</v>
      </c>
      <c r="I118" s="36" t="str">
        <f>'Core Indicators'!AM118</f>
        <v>x</v>
      </c>
      <c r="J118" s="36" t="str">
        <f>'Core Indicators'!AU118</f>
        <v>x</v>
      </c>
      <c r="K118" s="36" t="str">
        <f>'Core Indicators'!BC118</f>
        <v>x</v>
      </c>
      <c r="L118" s="36">
        <f>'Core Indicators'!BK118</f>
        <v>63</v>
      </c>
      <c r="M118" s="36" t="str">
        <f>'Core Indicators'!BS118</f>
        <v>x</v>
      </c>
      <c r="N118" s="36" t="str">
        <f>'Core Indicators'!CA118</f>
        <v>x</v>
      </c>
      <c r="O118" s="36" t="e">
        <f>'Core Indicators'!CI118</f>
        <v>#N/A</v>
      </c>
      <c r="P118" s="36" t="str">
        <f>'Core Indicators'!CQ118</f>
        <v>x</v>
      </c>
      <c r="Q118" s="36" t="str">
        <f>'Core Indicators'!DG118</f>
        <v>x</v>
      </c>
      <c r="R118" s="36" t="str">
        <f>'Core Indicators'!DO118</f>
        <v>x</v>
      </c>
      <c r="S118" s="36" t="str">
        <f>'Core Indicators'!DW118</f>
        <v>x</v>
      </c>
      <c r="T118" s="36" t="str">
        <f>'Core Indicators'!EE118</f>
        <v>x</v>
      </c>
      <c r="U118" s="36" t="str">
        <f>'Core Indicators'!EM118</f>
        <v>x</v>
      </c>
      <c r="V118" s="36">
        <f>'Core Indicators'!FC118</f>
        <v>1</v>
      </c>
      <c r="W118" s="36" t="str">
        <f>'Core Indicators'!FK118</f>
        <v>x</v>
      </c>
      <c r="X118" s="36" t="str">
        <f>'Core Indicators'!FS118</f>
        <v>x</v>
      </c>
      <c r="Y118" s="36">
        <f>'Core Indicators'!GA118</f>
        <v>0</v>
      </c>
      <c r="Z118" s="36">
        <f>'Core Indicators'!GI118</f>
        <v>1</v>
      </c>
      <c r="AA118" s="36">
        <f>'Core Indicators'!GQ118</f>
        <v>0</v>
      </c>
      <c r="AB118" s="36">
        <f>'Core Indicators'!GY118</f>
        <v>0</v>
      </c>
      <c r="AC118" s="36">
        <f>'Core Indicators'!HG118</f>
        <v>2</v>
      </c>
      <c r="AD118" s="36">
        <f>'Core Indicators'!HO118</f>
        <v>1</v>
      </c>
      <c r="AE118" s="36">
        <f>'Core Indicators'!HW118</f>
        <v>1</v>
      </c>
      <c r="AF118" s="36">
        <f>'Core Indicators'!IE118</f>
        <v>3</v>
      </c>
      <c r="AG118" s="36">
        <f>'Core Indicators'!IM118</f>
        <v>1</v>
      </c>
    </row>
    <row r="119" spans="1:33" ht="20.149999999999999" customHeight="1" x14ac:dyDescent="0.35">
      <c r="A119" s="194" t="str">
        <f>'Core Indicators'!A:A</f>
        <v>Myanmar refugees in Thailand</v>
      </c>
      <c r="B119" s="194" t="str">
        <f>'Core Indicators'!B:B</f>
        <v>International displacement</v>
      </c>
      <c r="C119" s="194" t="str">
        <f>'Core Indicators'!C119</f>
        <v>THA003</v>
      </c>
      <c r="D119" s="194" t="str">
        <f>'Core Indicators'!D119</f>
        <v>Thailand</v>
      </c>
      <c r="E119" s="194" t="str">
        <f>'Core Indicators'!E119</f>
        <v>THA</v>
      </c>
      <c r="F119" s="35">
        <f>'Core Indicators'!O119</f>
        <v>9</v>
      </c>
      <c r="G119" s="35">
        <f>'Core Indicators'!W119</f>
        <v>92000</v>
      </c>
      <c r="H119" s="35">
        <f>'Core Indicators'!AE119</f>
        <v>92000</v>
      </c>
      <c r="I119" s="35">
        <f>'Core Indicators'!AM119</f>
        <v>92000</v>
      </c>
      <c r="J119" s="35">
        <f>'Core Indicators'!AU119</f>
        <v>0</v>
      </c>
      <c r="K119" s="35" t="str">
        <f>'Core Indicators'!BC119</f>
        <v>x</v>
      </c>
      <c r="L119" s="35" t="str">
        <f>'Core Indicators'!BK119</f>
        <v>x</v>
      </c>
      <c r="M119" s="35" t="str">
        <f>'Core Indicators'!BS119</f>
        <v>x</v>
      </c>
      <c r="N119" s="35" t="str">
        <f>'Core Indicators'!CA119</f>
        <v>x</v>
      </c>
      <c r="O119" s="35" t="e">
        <f>'Core Indicators'!CI119</f>
        <v>#N/A</v>
      </c>
      <c r="P119" s="35" t="str">
        <f>'Core Indicators'!CQ119</f>
        <v>x</v>
      </c>
      <c r="Q119" s="35">
        <f>'Core Indicators'!DG119</f>
        <v>0</v>
      </c>
      <c r="R119" s="35">
        <f>'Core Indicators'!DO119</f>
        <v>0</v>
      </c>
      <c r="S119" s="35">
        <f>'Core Indicators'!DW119</f>
        <v>92000</v>
      </c>
      <c r="T119" s="35">
        <f>'Core Indicators'!EE119</f>
        <v>0</v>
      </c>
      <c r="U119" s="35">
        <f>'Core Indicators'!EM119</f>
        <v>0</v>
      </c>
      <c r="V119" s="35">
        <f>'Core Indicators'!FC119</f>
        <v>1</v>
      </c>
      <c r="W119" s="35" t="str">
        <f>'Core Indicators'!FK119</f>
        <v>x</v>
      </c>
      <c r="X119" s="35" t="str">
        <f>'Core Indicators'!FS119</f>
        <v>x</v>
      </c>
      <c r="Y119" s="35">
        <f>'Core Indicators'!GA119</f>
        <v>0</v>
      </c>
      <c r="Z119" s="35">
        <f>'Core Indicators'!GI119</f>
        <v>0</v>
      </c>
      <c r="AA119" s="35">
        <f>'Core Indicators'!GQ119</f>
        <v>1</v>
      </c>
      <c r="AB119" s="35">
        <f>'Core Indicators'!GY119</f>
        <v>0</v>
      </c>
      <c r="AC119" s="35">
        <f>'Core Indicators'!HG119</f>
        <v>0</v>
      </c>
      <c r="AD119" s="35">
        <f>'Core Indicators'!HO119</f>
        <v>2</v>
      </c>
      <c r="AE119" s="35">
        <f>'Core Indicators'!HW119</f>
        <v>0</v>
      </c>
      <c r="AF119" s="35">
        <f>'Core Indicators'!IE119</f>
        <v>3</v>
      </c>
      <c r="AG119" s="35">
        <f>'Core Indicators'!IM119</f>
        <v>1</v>
      </c>
    </row>
    <row r="120" spans="1:33" ht="20.149999999999999" customHeight="1" x14ac:dyDescent="0.35">
      <c r="A120" s="193" t="str">
        <f>'Core Indicators'!A:A</f>
        <v>Venezuelan refugees in Trinidad and Tobago</v>
      </c>
      <c r="B120" s="193" t="str">
        <f>'Core Indicators'!B:B</f>
        <v>International displacement</v>
      </c>
      <c r="C120" s="193" t="str">
        <f>'Core Indicators'!C120</f>
        <v>TTO002</v>
      </c>
      <c r="D120" s="193" t="str">
        <f>'Core Indicators'!D120</f>
        <v>Trinidad and Tobago</v>
      </c>
      <c r="E120" s="193" t="str">
        <f>'Core Indicators'!E120</f>
        <v>TTO</v>
      </c>
      <c r="F120" s="36">
        <f>'Core Indicators'!O120</f>
        <v>5130</v>
      </c>
      <c r="G120" s="36">
        <f>'Core Indicators'!W120</f>
        <v>1450000</v>
      </c>
      <c r="H120" s="36">
        <f>'Core Indicators'!AE120</f>
        <v>60000</v>
      </c>
      <c r="I120" s="36">
        <f>'Core Indicators'!AM120</f>
        <v>60000</v>
      </c>
      <c r="J120" s="36" t="str">
        <f>'Core Indicators'!AU120</f>
        <v>x</v>
      </c>
      <c r="K120" s="36" t="str">
        <f>'Core Indicators'!BC120</f>
        <v>x</v>
      </c>
      <c r="L120" s="36">
        <f>'Core Indicators'!BK120</f>
        <v>60</v>
      </c>
      <c r="M120" s="36">
        <f>'Core Indicators'!BS120</f>
        <v>0</v>
      </c>
      <c r="N120" s="36">
        <f>'Core Indicators'!CA120</f>
        <v>0</v>
      </c>
      <c r="O120" s="36" t="e">
        <f>'Core Indicators'!CI120</f>
        <v>#N/A</v>
      </c>
      <c r="P120" s="36">
        <f>'Core Indicators'!CQ120</f>
        <v>0</v>
      </c>
      <c r="Q120" s="36">
        <f>'Core Indicators'!DG120</f>
        <v>1395000</v>
      </c>
      <c r="R120" s="36">
        <f>'Core Indicators'!DO120</f>
        <v>0</v>
      </c>
      <c r="S120" s="36">
        <f>'Core Indicators'!DW120</f>
        <v>60000</v>
      </c>
      <c r="T120" s="36">
        <f>'Core Indicators'!EE120</f>
        <v>0</v>
      </c>
      <c r="U120" s="36">
        <f>'Core Indicators'!EM120</f>
        <v>0</v>
      </c>
      <c r="V120" s="36">
        <f>'Core Indicators'!FC120</f>
        <v>2</v>
      </c>
      <c r="W120" s="36" t="str">
        <f>'Core Indicators'!FK120</f>
        <v>x</v>
      </c>
      <c r="X120" s="36">
        <f>'Core Indicators'!FS120</f>
        <v>0</v>
      </c>
      <c r="Y120" s="36">
        <f>'Core Indicators'!GA120</f>
        <v>0</v>
      </c>
      <c r="Z120" s="36">
        <f>'Core Indicators'!GI120</f>
        <v>0</v>
      </c>
      <c r="AA120" s="36">
        <f>'Core Indicators'!GQ120</f>
        <v>0</v>
      </c>
      <c r="AB120" s="36">
        <f>'Core Indicators'!GY120</f>
        <v>0</v>
      </c>
      <c r="AC120" s="36">
        <f>'Core Indicators'!HG120</f>
        <v>0</v>
      </c>
      <c r="AD120" s="36">
        <f>'Core Indicators'!HO120</f>
        <v>3</v>
      </c>
      <c r="AE120" s="36">
        <f>'Core Indicators'!HW120</f>
        <v>0</v>
      </c>
      <c r="AF120" s="36">
        <f>'Core Indicators'!IE120</f>
        <v>0</v>
      </c>
      <c r="AG120" s="36">
        <f>'Core Indicators'!IM120</f>
        <v>1</v>
      </c>
    </row>
    <row r="121" spans="1:33" ht="20.149999999999999" customHeight="1" x14ac:dyDescent="0.35">
      <c r="A121" s="194" t="str">
        <f>'Core Indicators'!A:A</f>
        <v>Mixed migration flows in Tunisia</v>
      </c>
      <c r="B121" s="194" t="str">
        <f>'Core Indicators'!B:B</f>
        <v>International displacement</v>
      </c>
      <c r="C121" s="194" t="str">
        <f>'Core Indicators'!C121</f>
        <v>TUN002</v>
      </c>
      <c r="D121" s="194" t="str">
        <f>'Core Indicators'!D121</f>
        <v>Tunisia</v>
      </c>
      <c r="E121" s="194" t="str">
        <f>'Core Indicators'!E121</f>
        <v>TUN</v>
      </c>
      <c r="F121" s="35">
        <f>'Core Indicators'!O121</f>
        <v>155360</v>
      </c>
      <c r="G121" s="35">
        <f>'Core Indicators'!W121</f>
        <v>11718000</v>
      </c>
      <c r="H121" s="35" t="str">
        <f>'Core Indicators'!AE121</f>
        <v>x</v>
      </c>
      <c r="I121" s="35" t="str">
        <f>'Core Indicators'!AM121</f>
        <v>x</v>
      </c>
      <c r="J121" s="35" t="str">
        <f>'Core Indicators'!AU121</f>
        <v>x</v>
      </c>
      <c r="K121" s="35" t="str">
        <f>'Core Indicators'!BC121</f>
        <v>x</v>
      </c>
      <c r="L121" s="35">
        <f>'Core Indicators'!BK121</f>
        <v>849</v>
      </c>
      <c r="M121" s="35">
        <f>'Core Indicators'!BS121</f>
        <v>0</v>
      </c>
      <c r="N121" s="35">
        <f>'Core Indicators'!CA121</f>
        <v>0</v>
      </c>
      <c r="O121" s="35" t="e">
        <f>'Core Indicators'!CI121</f>
        <v>#N/A</v>
      </c>
      <c r="P121" s="35" t="str">
        <f>'Core Indicators'!CQ121</f>
        <v>x</v>
      </c>
      <c r="Q121" s="35" t="str">
        <f>'Core Indicators'!DG121</f>
        <v>x</v>
      </c>
      <c r="R121" s="35" t="str">
        <f>'Core Indicators'!DO121</f>
        <v>x</v>
      </c>
      <c r="S121" s="35" t="str">
        <f>'Core Indicators'!DW121</f>
        <v>x</v>
      </c>
      <c r="T121" s="35" t="str">
        <f>'Core Indicators'!EE121</f>
        <v>x</v>
      </c>
      <c r="U121" s="35" t="str">
        <f>'Core Indicators'!EM121</f>
        <v>x</v>
      </c>
      <c r="V121" s="35">
        <f>'Core Indicators'!FC121</f>
        <v>1</v>
      </c>
      <c r="W121" s="35" t="str">
        <f>'Core Indicators'!FK121</f>
        <v>x</v>
      </c>
      <c r="X121" s="35" t="str">
        <f>'Core Indicators'!FS121</f>
        <v>x</v>
      </c>
      <c r="Y121" s="35">
        <f>'Core Indicators'!GA121</f>
        <v>0</v>
      </c>
      <c r="Z121" s="35">
        <f>'Core Indicators'!GI121</f>
        <v>0</v>
      </c>
      <c r="AA121" s="35">
        <f>'Core Indicators'!GQ121</f>
        <v>0</v>
      </c>
      <c r="AB121" s="35">
        <f>'Core Indicators'!GY121</f>
        <v>0</v>
      </c>
      <c r="AC121" s="35">
        <f>'Core Indicators'!HG121</f>
        <v>2</v>
      </c>
      <c r="AD121" s="35">
        <f>'Core Indicators'!HO121</f>
        <v>0</v>
      </c>
      <c r="AE121" s="35">
        <f>'Core Indicators'!HW121</f>
        <v>0</v>
      </c>
      <c r="AF121" s="35">
        <f>'Core Indicators'!IE121</f>
        <v>1</v>
      </c>
      <c r="AG121" s="35">
        <f>'Core Indicators'!IM121</f>
        <v>0</v>
      </c>
    </row>
    <row r="122" spans="1:33" ht="20.149999999999999" customHeight="1" x14ac:dyDescent="0.35">
      <c r="A122" s="193" t="str">
        <f>'Core Indicators'!A:A</f>
        <v>Complex situation in Turkey</v>
      </c>
      <c r="B122" s="193" t="str">
        <f>'Core Indicators'!B:B</f>
        <v>Multiple crises country</v>
      </c>
      <c r="C122" s="193" t="str">
        <f>'Core Indicators'!C122</f>
        <v>TUR001</v>
      </c>
      <c r="D122" s="193" t="str">
        <f>'Core Indicators'!D122</f>
        <v>Turkey</v>
      </c>
      <c r="E122" s="193" t="str">
        <f>'Core Indicators'!E122</f>
        <v>TUR</v>
      </c>
      <c r="F122" s="36">
        <f>'Core Indicators'!O122</f>
        <v>378923</v>
      </c>
      <c r="G122" s="36">
        <f>'Core Indicators'!W122</f>
        <v>53611000</v>
      </c>
      <c r="H122" s="36">
        <f>'Core Indicators'!AE122</f>
        <v>5841000</v>
      </c>
      <c r="I122" s="36">
        <f>'Core Indicators'!AM122</f>
        <v>4041000</v>
      </c>
      <c r="J122" s="36" t="str">
        <f>'Core Indicators'!AU122</f>
        <v>x</v>
      </c>
      <c r="K122" s="36" t="str">
        <f>'Core Indicators'!BC122</f>
        <v>x</v>
      </c>
      <c r="L122" s="36">
        <f>'Core Indicators'!BK122</f>
        <v>242</v>
      </c>
      <c r="M122" s="36" t="str">
        <f>'Core Indicators'!BS122</f>
        <v>x</v>
      </c>
      <c r="N122" s="36" t="str">
        <f>'Core Indicators'!CA122</f>
        <v>x</v>
      </c>
      <c r="O122" s="36" t="e">
        <f>'Core Indicators'!CI122</f>
        <v>#N/A</v>
      </c>
      <c r="P122" s="36" t="str">
        <f>'Core Indicators'!CQ122</f>
        <v>x</v>
      </c>
      <c r="Q122" s="36">
        <f>'Core Indicators'!DG122</f>
        <v>47770000</v>
      </c>
      <c r="R122" s="36">
        <f>'Core Indicators'!DO122</f>
        <v>3433000</v>
      </c>
      <c r="S122" s="36">
        <f>'Core Indicators'!DW122</f>
        <v>1670000</v>
      </c>
      <c r="T122" s="36">
        <f>'Core Indicators'!EE122</f>
        <v>738000</v>
      </c>
      <c r="U122" s="36">
        <f>'Core Indicators'!EM122</f>
        <v>0</v>
      </c>
      <c r="V122" s="36">
        <f>'Core Indicators'!FC122</f>
        <v>4</v>
      </c>
      <c r="W122" s="36" t="str">
        <f>'Core Indicators'!FK122</f>
        <v>x</v>
      </c>
      <c r="X122" s="36" t="str">
        <f>'Core Indicators'!FS122</f>
        <v>x</v>
      </c>
      <c r="Y122" s="36">
        <f>'Core Indicators'!GA122</f>
        <v>1</v>
      </c>
      <c r="Z122" s="36">
        <f>'Core Indicators'!GI122</f>
        <v>1</v>
      </c>
      <c r="AA122" s="36">
        <f>'Core Indicators'!GQ122</f>
        <v>1</v>
      </c>
      <c r="AB122" s="36">
        <f>'Core Indicators'!GY122</f>
        <v>0</v>
      </c>
      <c r="AC122" s="36">
        <f>'Core Indicators'!HG122</f>
        <v>2</v>
      </c>
      <c r="AD122" s="36">
        <f>'Core Indicators'!HO122</f>
        <v>3</v>
      </c>
      <c r="AE122" s="36">
        <f>'Core Indicators'!HW122</f>
        <v>0</v>
      </c>
      <c r="AF122" s="36">
        <f>'Core Indicators'!IE122</f>
        <v>3</v>
      </c>
      <c r="AG122" s="36">
        <f>'Core Indicators'!IM122</f>
        <v>1</v>
      </c>
    </row>
    <row r="123" spans="1:33" ht="20.149999999999999" customHeight="1" x14ac:dyDescent="0.35">
      <c r="A123" s="194" t="str">
        <f>'Core Indicators'!A:A</f>
        <v>Syrian Refugees in Turkey</v>
      </c>
      <c r="B123" s="194" t="str">
        <f>'Core Indicators'!B:B</f>
        <v>International displacement</v>
      </c>
      <c r="C123" s="194" t="str">
        <f>'Core Indicators'!C123</f>
        <v>TUR002</v>
      </c>
      <c r="D123" s="194" t="str">
        <f>'Core Indicators'!D123</f>
        <v>Turkey</v>
      </c>
      <c r="E123" s="194" t="str">
        <f>'Core Indicators'!E123</f>
        <v>TUR</v>
      </c>
      <c r="F123" s="35">
        <f>'Core Indicators'!O123</f>
        <v>132028</v>
      </c>
      <c r="G123" s="35">
        <f>'Core Indicators'!W123</f>
        <v>36158000</v>
      </c>
      <c r="H123" s="35">
        <f>'Core Indicators'!AE123</f>
        <v>5511000</v>
      </c>
      <c r="I123" s="35">
        <f>'Core Indicators'!AM123</f>
        <v>3711000</v>
      </c>
      <c r="J123" s="35" t="str">
        <f>'Core Indicators'!AU123</f>
        <v>x</v>
      </c>
      <c r="K123" s="35" t="str">
        <f>'Core Indicators'!BC123</f>
        <v>x</v>
      </c>
      <c r="L123" s="35" t="str">
        <f>'Core Indicators'!BK123</f>
        <v>x</v>
      </c>
      <c r="M123" s="35">
        <f>'Core Indicators'!BS123</f>
        <v>0</v>
      </c>
      <c r="N123" s="35">
        <f>'Core Indicators'!CA123</f>
        <v>0</v>
      </c>
      <c r="O123" s="35" t="e">
        <f>'Core Indicators'!CI123</f>
        <v>#N/A</v>
      </c>
      <c r="P123" s="35" t="str">
        <f>'Core Indicators'!CQ123</f>
        <v>x</v>
      </c>
      <c r="Q123" s="35">
        <f>'Core Indicators'!DG123</f>
        <v>30647000</v>
      </c>
      <c r="R123" s="35">
        <f>'Core Indicators'!DO123</f>
        <v>3433000</v>
      </c>
      <c r="S123" s="35">
        <f>'Core Indicators'!DW123</f>
        <v>1670000</v>
      </c>
      <c r="T123" s="35">
        <f>'Core Indicators'!EE123</f>
        <v>408000</v>
      </c>
      <c r="U123" s="35">
        <f>'Core Indicators'!EM123</f>
        <v>0</v>
      </c>
      <c r="V123" s="35">
        <f>'Core Indicators'!FC123</f>
        <v>2</v>
      </c>
      <c r="W123" s="35" t="str">
        <f>'Core Indicators'!FK123</f>
        <v>x</v>
      </c>
      <c r="X123" s="35" t="str">
        <f>'Core Indicators'!FS123</f>
        <v>x</v>
      </c>
      <c r="Y123" s="35">
        <f>'Core Indicators'!GA123</f>
        <v>1</v>
      </c>
      <c r="Z123" s="35">
        <f>'Core Indicators'!GI123</f>
        <v>1</v>
      </c>
      <c r="AA123" s="35">
        <f>'Core Indicators'!GQ123</f>
        <v>1</v>
      </c>
      <c r="AB123" s="35">
        <f>'Core Indicators'!GY123</f>
        <v>0</v>
      </c>
      <c r="AC123" s="35">
        <f>'Core Indicators'!HG123</f>
        <v>2</v>
      </c>
      <c r="AD123" s="35">
        <f>'Core Indicators'!HO123</f>
        <v>3</v>
      </c>
      <c r="AE123" s="35">
        <f>'Core Indicators'!HW123</f>
        <v>0</v>
      </c>
      <c r="AF123" s="35">
        <f>'Core Indicators'!IE123</f>
        <v>3</v>
      </c>
      <c r="AG123" s="35">
        <f>'Core Indicators'!IM123</f>
        <v>1</v>
      </c>
    </row>
    <row r="124" spans="1:33" ht="20.149999999999999" customHeight="1" x14ac:dyDescent="0.35">
      <c r="A124" s="193" t="str">
        <f>'Core Indicators'!A:A</f>
        <v>Mixed Migration Flows in Turkey</v>
      </c>
      <c r="B124" s="193" t="str">
        <f>'Core Indicators'!B:B</f>
        <v>International displacement</v>
      </c>
      <c r="C124" s="193" t="str">
        <f>'Core Indicators'!C124</f>
        <v>TUR003</v>
      </c>
      <c r="D124" s="193" t="str">
        <f>'Core Indicators'!D124</f>
        <v>Turkey</v>
      </c>
      <c r="E124" s="193" t="str">
        <f>'Core Indicators'!E124</f>
        <v>TUR</v>
      </c>
      <c r="F124" s="36">
        <f>'Core Indicators'!O124</f>
        <v>177504</v>
      </c>
      <c r="G124" s="36">
        <f>'Core Indicators'!W124</f>
        <v>37626000</v>
      </c>
      <c r="H124" s="36">
        <f>'Core Indicators'!AE124</f>
        <v>5841000</v>
      </c>
      <c r="I124" s="36">
        <f>'Core Indicators'!AM124</f>
        <v>4041000</v>
      </c>
      <c r="J124" s="36" t="str">
        <f>'Core Indicators'!AU124</f>
        <v>x</v>
      </c>
      <c r="K124" s="36" t="str">
        <f>'Core Indicators'!BC124</f>
        <v>x</v>
      </c>
      <c r="L124" s="36">
        <f>'Core Indicators'!BK124</f>
        <v>53</v>
      </c>
      <c r="M124" s="36">
        <f>'Core Indicators'!BS124</f>
        <v>0</v>
      </c>
      <c r="N124" s="36">
        <f>'Core Indicators'!CA124</f>
        <v>0</v>
      </c>
      <c r="O124" s="36" t="e">
        <f>'Core Indicators'!CI124</f>
        <v>#N/A</v>
      </c>
      <c r="P124" s="36" t="str">
        <f>'Core Indicators'!CQ124</f>
        <v>x</v>
      </c>
      <c r="Q124" s="36">
        <f>'Core Indicators'!DG124</f>
        <v>31785000</v>
      </c>
      <c r="R124" s="36">
        <f>'Core Indicators'!DO124</f>
        <v>3433000</v>
      </c>
      <c r="S124" s="36">
        <f>'Core Indicators'!DW124</f>
        <v>1670000</v>
      </c>
      <c r="T124" s="36">
        <f>'Core Indicators'!EE124</f>
        <v>738000</v>
      </c>
      <c r="U124" s="36">
        <f>'Core Indicators'!EM124</f>
        <v>0</v>
      </c>
      <c r="V124" s="36">
        <f>'Core Indicators'!FC124</f>
        <v>2</v>
      </c>
      <c r="W124" s="36" t="str">
        <f>'Core Indicators'!FK124</f>
        <v>x</v>
      </c>
      <c r="X124" s="36" t="str">
        <f>'Core Indicators'!FS124</f>
        <v>x</v>
      </c>
      <c r="Y124" s="36">
        <f>'Core Indicators'!GA124</f>
        <v>1</v>
      </c>
      <c r="Z124" s="36">
        <f>'Core Indicators'!GI124</f>
        <v>1</v>
      </c>
      <c r="AA124" s="36">
        <f>'Core Indicators'!GQ124</f>
        <v>1</v>
      </c>
      <c r="AB124" s="36">
        <f>'Core Indicators'!GY124</f>
        <v>0</v>
      </c>
      <c r="AC124" s="36">
        <f>'Core Indicators'!HG124</f>
        <v>2</v>
      </c>
      <c r="AD124" s="36">
        <f>'Core Indicators'!HO124</f>
        <v>3</v>
      </c>
      <c r="AE124" s="36">
        <f>'Core Indicators'!HW124</f>
        <v>0</v>
      </c>
      <c r="AF124" s="36">
        <f>'Core Indicators'!IE124</f>
        <v>3</v>
      </c>
      <c r="AG124" s="36">
        <f>'Core Indicators'!IM124</f>
        <v>1</v>
      </c>
    </row>
    <row r="125" spans="1:33" ht="20.149999999999999" customHeight="1" x14ac:dyDescent="0.35">
      <c r="A125" s="194" t="str">
        <f>'Core Indicators'!A:A</f>
        <v>Kurdish Conflict</v>
      </c>
      <c r="B125" s="194" t="str">
        <f>'Core Indicators'!B:B</f>
        <v>Conflict</v>
      </c>
      <c r="C125" s="194" t="str">
        <f>'Core Indicators'!C125</f>
        <v>TUR004</v>
      </c>
      <c r="D125" s="194" t="str">
        <f>'Core Indicators'!D125</f>
        <v>Turkey</v>
      </c>
      <c r="E125" s="194" t="str">
        <f>'Core Indicators'!E125</f>
        <v>TUR</v>
      </c>
      <c r="F125" s="35">
        <f>'Core Indicators'!O125</f>
        <v>195587</v>
      </c>
      <c r="G125" s="35">
        <f>'Core Indicators'!W125</f>
        <v>12974000</v>
      </c>
      <c r="H125" s="35" t="str">
        <f>'Core Indicators'!AE125</f>
        <v>x</v>
      </c>
      <c r="I125" s="35" t="str">
        <f>'Core Indicators'!AM125</f>
        <v>x</v>
      </c>
      <c r="J125" s="35" t="str">
        <f>'Core Indicators'!AU125</f>
        <v>x</v>
      </c>
      <c r="K125" s="35" t="str">
        <f>'Core Indicators'!BC125</f>
        <v>x</v>
      </c>
      <c r="L125" s="35">
        <f>'Core Indicators'!BK125</f>
        <v>189</v>
      </c>
      <c r="M125" s="35" t="str">
        <f>'Core Indicators'!BS125</f>
        <v>x</v>
      </c>
      <c r="N125" s="35" t="str">
        <f>'Core Indicators'!CA125</f>
        <v>x</v>
      </c>
      <c r="O125" s="35" t="e">
        <f>'Core Indicators'!CI125</f>
        <v>#N/A</v>
      </c>
      <c r="P125" s="35" t="str">
        <f>'Core Indicators'!CQ125</f>
        <v>x</v>
      </c>
      <c r="Q125" s="35" t="str">
        <f>'Core Indicators'!DG125</f>
        <v>x</v>
      </c>
      <c r="R125" s="35" t="str">
        <f>'Core Indicators'!DO125</f>
        <v>x</v>
      </c>
      <c r="S125" s="35" t="str">
        <f>'Core Indicators'!DW125</f>
        <v>x</v>
      </c>
      <c r="T125" s="35" t="str">
        <f>'Core Indicators'!EE125</f>
        <v>x</v>
      </c>
      <c r="U125" s="35" t="str">
        <f>'Core Indicators'!EM125</f>
        <v>x</v>
      </c>
      <c r="V125" s="35">
        <f>'Core Indicators'!FC125</f>
        <v>3</v>
      </c>
      <c r="W125" s="35" t="str">
        <f>'Core Indicators'!FK125</f>
        <v>x</v>
      </c>
      <c r="X125" s="35" t="str">
        <f>'Core Indicators'!FS125</f>
        <v>x</v>
      </c>
      <c r="Y125" s="35">
        <f>'Core Indicators'!GA125</f>
        <v>1</v>
      </c>
      <c r="Z125" s="35">
        <f>'Core Indicators'!GI125</f>
        <v>1</v>
      </c>
      <c r="AA125" s="35">
        <f>'Core Indicators'!GQ125</f>
        <v>1</v>
      </c>
      <c r="AB125" s="35">
        <f>'Core Indicators'!GY125</f>
        <v>0</v>
      </c>
      <c r="AC125" s="35">
        <f>'Core Indicators'!HG125</f>
        <v>0</v>
      </c>
      <c r="AD125" s="35">
        <f>'Core Indicators'!HO125</f>
        <v>1</v>
      </c>
      <c r="AE125" s="35">
        <f>'Core Indicators'!HW125</f>
        <v>0</v>
      </c>
      <c r="AF125" s="35">
        <f>'Core Indicators'!IE125</f>
        <v>3</v>
      </c>
      <c r="AG125" s="35">
        <f>'Core Indicators'!IM125</f>
        <v>0</v>
      </c>
    </row>
    <row r="126" spans="1:33" ht="20.149999999999999" customHeight="1" x14ac:dyDescent="0.35">
      <c r="A126" s="193" t="str">
        <f>'Core Indicators'!A:A</f>
        <v>International Displacement in Tanzania</v>
      </c>
      <c r="B126" s="193" t="str">
        <f>'Core Indicators'!B:B</f>
        <v>International displacement</v>
      </c>
      <c r="C126" s="193" t="str">
        <f>'Core Indicators'!C126</f>
        <v>TZA002</v>
      </c>
      <c r="D126" s="193" t="str">
        <f>'Core Indicators'!D126</f>
        <v>Tanzania</v>
      </c>
      <c r="E126" s="193" t="str">
        <f>'Core Indicators'!E126</f>
        <v>TZA</v>
      </c>
      <c r="F126" s="36">
        <f>'Core Indicators'!O126</f>
        <v>187000</v>
      </c>
      <c r="G126" s="36">
        <f>'Core Indicators'!W126</f>
        <v>11393000</v>
      </c>
      <c r="H126" s="36">
        <f>'Core Indicators'!AE126</f>
        <v>11393000</v>
      </c>
      <c r="I126" s="36">
        <f>'Core Indicators'!AM126</f>
        <v>264000</v>
      </c>
      <c r="J126" s="36">
        <f>'Core Indicators'!AU126</f>
        <v>0</v>
      </c>
      <c r="K126" s="36" t="str">
        <f>'Core Indicators'!BC126</f>
        <v>x</v>
      </c>
      <c r="L126" s="36">
        <f>'Core Indicators'!BK126</f>
        <v>0</v>
      </c>
      <c r="M126" s="36" t="str">
        <f>'Core Indicators'!BS126</f>
        <v>x</v>
      </c>
      <c r="N126" s="36" t="str">
        <f>'Core Indicators'!CA126</f>
        <v>x</v>
      </c>
      <c r="O126" s="36" t="e">
        <f>'Core Indicators'!CI126</f>
        <v>#N/A</v>
      </c>
      <c r="P126" s="36" t="str">
        <f>'Core Indicators'!CQ126</f>
        <v>x</v>
      </c>
      <c r="Q126" s="36">
        <f>'Core Indicators'!DG126</f>
        <v>0</v>
      </c>
      <c r="R126" s="36">
        <f>'Core Indicators'!DO126</f>
        <v>11129000</v>
      </c>
      <c r="S126" s="36">
        <f>'Core Indicators'!DW126</f>
        <v>264000</v>
      </c>
      <c r="T126" s="36">
        <f>'Core Indicators'!EE126</f>
        <v>0</v>
      </c>
      <c r="U126" s="36">
        <f>'Core Indicators'!EM126</f>
        <v>0</v>
      </c>
      <c r="V126" s="36">
        <f>'Core Indicators'!FC126</f>
        <v>2</v>
      </c>
      <c r="W126" s="36" t="str">
        <f>'Core Indicators'!FK126</f>
        <v>x</v>
      </c>
      <c r="X126" s="36" t="str">
        <f>'Core Indicators'!FS126</f>
        <v>x</v>
      </c>
      <c r="Y126" s="36">
        <f>'Core Indicators'!GA126</f>
        <v>0</v>
      </c>
      <c r="Z126" s="36">
        <f>'Core Indicators'!GI126</f>
        <v>1</v>
      </c>
      <c r="AA126" s="36">
        <f>'Core Indicators'!GQ126</f>
        <v>0</v>
      </c>
      <c r="AB126" s="36">
        <f>'Core Indicators'!GY126</f>
        <v>0</v>
      </c>
      <c r="AC126" s="36">
        <f>'Core Indicators'!HG126</f>
        <v>0</v>
      </c>
      <c r="AD126" s="36">
        <f>'Core Indicators'!HO126</f>
        <v>1</v>
      </c>
      <c r="AE126" s="36">
        <f>'Core Indicators'!HW126</f>
        <v>0</v>
      </c>
      <c r="AF126" s="36">
        <f>'Core Indicators'!IE126</f>
        <v>0</v>
      </c>
      <c r="AG126" s="36">
        <f>'Core Indicators'!IM126</f>
        <v>0</v>
      </c>
    </row>
    <row r="127" spans="1:33" ht="20.149999999999999" customHeight="1" x14ac:dyDescent="0.35">
      <c r="A127" s="194" t="str">
        <f>'Core Indicators'!A:A</f>
        <v>International Displacement in Uganda</v>
      </c>
      <c r="B127" s="194" t="str">
        <f>'Core Indicators'!B:B</f>
        <v>International displacement</v>
      </c>
      <c r="C127" s="194" t="str">
        <f>'Core Indicators'!C127</f>
        <v>UGA005</v>
      </c>
      <c r="D127" s="194" t="str">
        <f>'Core Indicators'!D127</f>
        <v>Uganda</v>
      </c>
      <c r="E127" s="194" t="str">
        <f>'Core Indicators'!E127</f>
        <v>UGA</v>
      </c>
      <c r="F127" s="35">
        <f>'Core Indicators'!O127</f>
        <v>66662</v>
      </c>
      <c r="G127" s="35">
        <f>'Core Indicators'!W127</f>
        <v>7651000</v>
      </c>
      <c r="H127" s="35">
        <f>'Core Indicators'!AE127</f>
        <v>1504000</v>
      </c>
      <c r="I127" s="35">
        <f>'Core Indicators'!AM127</f>
        <v>1504000</v>
      </c>
      <c r="J127" s="35" t="str">
        <f>'Core Indicators'!AU127</f>
        <v>x</v>
      </c>
      <c r="K127" s="35" t="str">
        <f>'Core Indicators'!BC127</f>
        <v>x</v>
      </c>
      <c r="L127" s="35" t="str">
        <f>'Core Indicators'!BK127</f>
        <v>x</v>
      </c>
      <c r="M127" s="35" t="str">
        <f>'Core Indicators'!BS127</f>
        <v>x</v>
      </c>
      <c r="N127" s="35" t="str">
        <f>'Core Indicators'!CA127</f>
        <v>x</v>
      </c>
      <c r="O127" s="35" t="e">
        <f>'Core Indicators'!CI127</f>
        <v>#N/A</v>
      </c>
      <c r="P127" s="35" t="str">
        <f>'Core Indicators'!CQ127</f>
        <v>x</v>
      </c>
      <c r="Q127" s="35">
        <f>'Core Indicators'!DG127</f>
        <v>6147000</v>
      </c>
      <c r="R127" s="35">
        <f>'Core Indicators'!DO127</f>
        <v>0</v>
      </c>
      <c r="S127" s="35">
        <f>'Core Indicators'!DW127</f>
        <v>1504000</v>
      </c>
      <c r="T127" s="35">
        <f>'Core Indicators'!EE127</f>
        <v>0</v>
      </c>
      <c r="U127" s="35">
        <f>'Core Indicators'!EM127</f>
        <v>0</v>
      </c>
      <c r="V127" s="35">
        <f>'Core Indicators'!FC127</f>
        <v>2</v>
      </c>
      <c r="W127" s="35" t="e">
        <f>'Core Indicators'!FK127</f>
        <v>#N/A</v>
      </c>
      <c r="X127" s="35" t="e">
        <f>'Core Indicators'!FS127</f>
        <v>#N/A</v>
      </c>
      <c r="Y127" s="35">
        <f>'Core Indicators'!GA127</f>
        <v>2</v>
      </c>
      <c r="Z127" s="35">
        <f>'Core Indicators'!GI127</f>
        <v>1</v>
      </c>
      <c r="AA127" s="35">
        <f>'Core Indicators'!GQ127</f>
        <v>1</v>
      </c>
      <c r="AB127" s="35">
        <f>'Core Indicators'!GY127</f>
        <v>0</v>
      </c>
      <c r="AC127" s="35">
        <f>'Core Indicators'!HG127</f>
        <v>0</v>
      </c>
      <c r="AD127" s="35">
        <f>'Core Indicators'!HO127</f>
        <v>2</v>
      </c>
      <c r="AE127" s="35">
        <f>'Core Indicators'!HW127</f>
        <v>0</v>
      </c>
      <c r="AF127" s="35">
        <f>'Core Indicators'!IE127</f>
        <v>0</v>
      </c>
      <c r="AG127" s="35">
        <f>'Core Indicators'!IM127</f>
        <v>3</v>
      </c>
    </row>
    <row r="128" spans="1:33" ht="20.149999999999999" customHeight="1" x14ac:dyDescent="0.35">
      <c r="A128" s="193" t="str">
        <f>'Core Indicators'!A:A</f>
        <v>Conflict in Ukraine</v>
      </c>
      <c r="B128" s="193" t="str">
        <f>'Core Indicators'!B:B</f>
        <v>Conflict</v>
      </c>
      <c r="C128" s="193" t="str">
        <f>'Core Indicators'!C128</f>
        <v>UKR002</v>
      </c>
      <c r="D128" s="193" t="str">
        <f>'Core Indicators'!D128</f>
        <v>Ukraine</v>
      </c>
      <c r="E128" s="193" t="str">
        <f>'Core Indicators'!E128</f>
        <v>UKR</v>
      </c>
      <c r="F128" s="36">
        <f>'Core Indicators'!O128</f>
        <v>53206</v>
      </c>
      <c r="G128" s="36">
        <f>'Core Indicators'!W128</f>
        <v>6309000</v>
      </c>
      <c r="H128" s="36">
        <f>'Core Indicators'!AE128</f>
        <v>5400000</v>
      </c>
      <c r="I128" s="36">
        <f>'Core Indicators'!AM128</f>
        <v>1458000</v>
      </c>
      <c r="J128" s="36" t="str">
        <f>'Core Indicators'!AU128</f>
        <v>x</v>
      </c>
      <c r="K128" s="36" t="str">
        <f>'Core Indicators'!BC128</f>
        <v>x</v>
      </c>
      <c r="L128" s="36">
        <f>'Core Indicators'!BK128</f>
        <v>3</v>
      </c>
      <c r="M128" s="36" t="str">
        <f>'Core Indicators'!BS128</f>
        <v>x</v>
      </c>
      <c r="N128" s="36" t="str">
        <f>'Core Indicators'!CA128</f>
        <v>x</v>
      </c>
      <c r="O128" s="36" t="e">
        <f>'Core Indicators'!CI128</f>
        <v>#N/A</v>
      </c>
      <c r="P128" s="36" t="str">
        <f>'Core Indicators'!CQ128</f>
        <v>x</v>
      </c>
      <c r="Q128" s="36">
        <f>'Core Indicators'!DG128</f>
        <v>909000</v>
      </c>
      <c r="R128" s="36">
        <f>'Core Indicators'!DO128</f>
        <v>2000000</v>
      </c>
      <c r="S128" s="36">
        <f>'Core Indicators'!DW128</f>
        <v>1700000</v>
      </c>
      <c r="T128" s="36">
        <f>'Core Indicators'!EE128</f>
        <v>1700000</v>
      </c>
      <c r="U128" s="36">
        <f>'Core Indicators'!EM128</f>
        <v>0</v>
      </c>
      <c r="V128" s="36">
        <f>'Core Indicators'!FC128</f>
        <v>3</v>
      </c>
      <c r="W128" s="36" t="str">
        <f>'Core Indicators'!FK128</f>
        <v>x</v>
      </c>
      <c r="X128" s="36" t="str">
        <f>'Core Indicators'!FS128</f>
        <v>x</v>
      </c>
      <c r="Y128" s="36">
        <f>'Core Indicators'!GA128</f>
        <v>1</v>
      </c>
      <c r="Z128" s="36">
        <f>'Core Indicators'!GI128</f>
        <v>3</v>
      </c>
      <c r="AA128" s="36">
        <f>'Core Indicators'!GQ128</f>
        <v>2</v>
      </c>
      <c r="AB128" s="36">
        <f>'Core Indicators'!GY128</f>
        <v>0</v>
      </c>
      <c r="AC128" s="36">
        <f>'Core Indicators'!HG128</f>
        <v>0</v>
      </c>
      <c r="AD128" s="36">
        <f>'Core Indicators'!HO128</f>
        <v>2</v>
      </c>
      <c r="AE128" s="36">
        <f>'Core Indicators'!HW128</f>
        <v>1</v>
      </c>
      <c r="AF128" s="36">
        <f>'Core Indicators'!IE128</f>
        <v>3</v>
      </c>
      <c r="AG128" s="36">
        <f>'Core Indicators'!IM128</f>
        <v>3</v>
      </c>
    </row>
    <row r="129" spans="1:33" ht="20.149999999999999" customHeight="1" x14ac:dyDescent="0.35">
      <c r="A129" s="194" t="str">
        <f>'Core Indicators'!A:A</f>
        <v>Complex crisis in Venezuela</v>
      </c>
      <c r="B129" s="194" t="str">
        <f>'Core Indicators'!B:B</f>
        <v>Complex crisis</v>
      </c>
      <c r="C129" s="194" t="str">
        <f>'Core Indicators'!C129</f>
        <v>VEN001</v>
      </c>
      <c r="D129" s="194" t="str">
        <f>'Core Indicators'!D129</f>
        <v>Venezuela</v>
      </c>
      <c r="E129" s="194" t="str">
        <f>'Core Indicators'!E129</f>
        <v>VEN</v>
      </c>
      <c r="F129" s="35">
        <f>'Core Indicators'!O129</f>
        <v>882050</v>
      </c>
      <c r="G129" s="35">
        <f>'Core Indicators'!W129</f>
        <v>27412000</v>
      </c>
      <c r="H129" s="35">
        <f>'Core Indicators'!AE129</f>
        <v>27412000</v>
      </c>
      <c r="I129" s="35">
        <f>'Core Indicators'!AM129</f>
        <v>5443000</v>
      </c>
      <c r="J129" s="35" t="str">
        <f>'Core Indicators'!AU129</f>
        <v>x</v>
      </c>
      <c r="K129" s="35" t="str">
        <f>'Core Indicators'!BC129</f>
        <v>x</v>
      </c>
      <c r="L129" s="35">
        <f>'Core Indicators'!BK129</f>
        <v>8253</v>
      </c>
      <c r="M129" s="35" t="str">
        <f>'Core Indicators'!BS129</f>
        <v>x</v>
      </c>
      <c r="N129" s="35" t="str">
        <f>'Core Indicators'!CA129</f>
        <v>x</v>
      </c>
      <c r="O129" s="35" t="e">
        <f>'Core Indicators'!CI129</f>
        <v>#N/A</v>
      </c>
      <c r="P129" s="35">
        <f>'Core Indicators'!CQ129</f>
        <v>223750</v>
      </c>
      <c r="Q129" s="35">
        <f>'Core Indicators'!DG129</f>
        <v>0</v>
      </c>
      <c r="R129" s="35">
        <f>'Core Indicators'!DO129</f>
        <v>12610000</v>
      </c>
      <c r="S129" s="35">
        <f>'Core Indicators'!DW129</f>
        <v>14803000</v>
      </c>
      <c r="T129" s="35">
        <f>'Core Indicators'!EE129</f>
        <v>0</v>
      </c>
      <c r="U129" s="35">
        <f>'Core Indicators'!EM129</f>
        <v>0</v>
      </c>
      <c r="V129" s="35">
        <f>'Core Indicators'!FC129</f>
        <v>2</v>
      </c>
      <c r="W129" s="35" t="str">
        <f>'Core Indicators'!FK129</f>
        <v>x</v>
      </c>
      <c r="X129" s="35" t="str">
        <f>'Core Indicators'!FS129</f>
        <v>x</v>
      </c>
      <c r="Y129" s="35">
        <f>'Core Indicators'!GA129</f>
        <v>2</v>
      </c>
      <c r="Z129" s="35">
        <f>'Core Indicators'!GI129</f>
        <v>3</v>
      </c>
      <c r="AA129" s="35">
        <f>'Core Indicators'!GQ129</f>
        <v>2</v>
      </c>
      <c r="AB129" s="35">
        <f>'Core Indicators'!GY129</f>
        <v>2</v>
      </c>
      <c r="AC129" s="35">
        <f>'Core Indicators'!HG129</f>
        <v>3</v>
      </c>
      <c r="AD129" s="35">
        <f>'Core Indicators'!HO129</f>
        <v>3</v>
      </c>
      <c r="AE129" s="35">
        <f>'Core Indicators'!HW129</f>
        <v>3</v>
      </c>
      <c r="AF129" s="35">
        <f>'Core Indicators'!IE129</f>
        <v>0</v>
      </c>
      <c r="AG129" s="35">
        <f>'Core Indicators'!IM129</f>
        <v>3</v>
      </c>
    </row>
    <row r="130" spans="1:33" ht="20.149999999999999" customHeight="1" x14ac:dyDescent="0.35">
      <c r="A130" s="193" t="str">
        <f>'Core Indicators'!A:A</f>
        <v>Conflict in Yemen</v>
      </c>
      <c r="B130" s="193" t="str">
        <f>'Core Indicators'!B:B</f>
        <v>Complex crisis</v>
      </c>
      <c r="C130" s="193" t="str">
        <f>'Core Indicators'!C130</f>
        <v>YEM001</v>
      </c>
      <c r="D130" s="193" t="str">
        <f>'Core Indicators'!D130</f>
        <v>Yemen</v>
      </c>
      <c r="E130" s="193" t="str">
        <f>'Core Indicators'!E130</f>
        <v>YEM</v>
      </c>
      <c r="F130" s="36">
        <f>'Core Indicators'!O130</f>
        <v>527970</v>
      </c>
      <c r="G130" s="36">
        <f>'Core Indicators'!W130</f>
        <v>30700000</v>
      </c>
      <c r="H130" s="36">
        <f>'Core Indicators'!AE130</f>
        <v>27100000</v>
      </c>
      <c r="I130" s="36">
        <f>'Core Indicators'!AM130</f>
        <v>4000000</v>
      </c>
      <c r="J130" s="36">
        <f>'Core Indicators'!AU130</f>
        <v>743</v>
      </c>
      <c r="K130" s="36">
        <f>'Core Indicators'!BC130</f>
        <v>19116</v>
      </c>
      <c r="L130" s="36">
        <f>'Core Indicators'!BK130</f>
        <v>333</v>
      </c>
      <c r="M130" s="36" t="str">
        <f>'Core Indicators'!BS130</f>
        <v>x</v>
      </c>
      <c r="N130" s="36" t="str">
        <f>'Core Indicators'!CA130</f>
        <v>x</v>
      </c>
      <c r="O130" s="36" t="e">
        <f>'Core Indicators'!CI130</f>
        <v>#N/A</v>
      </c>
      <c r="P130" s="36" t="str">
        <f>'Core Indicators'!CQ130</f>
        <v>x</v>
      </c>
      <c r="Q130" s="36">
        <f>'Core Indicators'!DG130</f>
        <v>3600000</v>
      </c>
      <c r="R130" s="36">
        <f>'Core Indicators'!DO130</f>
        <v>6400000</v>
      </c>
      <c r="S130" s="36">
        <f>'Core Indicators'!DW130</f>
        <v>8400000</v>
      </c>
      <c r="T130" s="36">
        <f>'Core Indicators'!EE130</f>
        <v>8900000</v>
      </c>
      <c r="U130" s="36">
        <f>'Core Indicators'!EM130</f>
        <v>3400000</v>
      </c>
      <c r="V130" s="36">
        <f>'Core Indicators'!FC130</f>
        <v>5</v>
      </c>
      <c r="W130" s="36" t="str">
        <f>'Core Indicators'!FK130</f>
        <v>x</v>
      </c>
      <c r="X130" s="36" t="str">
        <f>'Core Indicators'!FS130</f>
        <v>x</v>
      </c>
      <c r="Y130" s="36">
        <f>'Core Indicators'!GA130</f>
        <v>2</v>
      </c>
      <c r="Z130" s="36">
        <f>'Core Indicators'!GI130</f>
        <v>3</v>
      </c>
      <c r="AA130" s="36">
        <f>'Core Indicators'!GQ130</f>
        <v>3</v>
      </c>
      <c r="AB130" s="36">
        <f>'Core Indicators'!GY130</f>
        <v>2</v>
      </c>
      <c r="AC130" s="36">
        <f>'Core Indicators'!HG130</f>
        <v>2</v>
      </c>
      <c r="AD130" s="36">
        <f>'Core Indicators'!HO130</f>
        <v>3</v>
      </c>
      <c r="AE130" s="36">
        <f>'Core Indicators'!HW130</f>
        <v>2</v>
      </c>
      <c r="AF130" s="36">
        <f>'Core Indicators'!IE130</f>
        <v>1</v>
      </c>
      <c r="AG130" s="36">
        <f>'Core Indicators'!IM130</f>
        <v>3</v>
      </c>
    </row>
    <row r="131" spans="1:33" ht="20.149999999999999" customHeight="1" x14ac:dyDescent="0.35">
      <c r="A131" s="194" t="str">
        <f>'Core Indicators'!A:A</f>
        <v>Mixed migration flows in Yemen</v>
      </c>
      <c r="B131" s="194" t="str">
        <f>'Core Indicators'!B:B</f>
        <v>International displacement</v>
      </c>
      <c r="C131" s="194" t="str">
        <f>'Core Indicators'!C131</f>
        <v>YEM002</v>
      </c>
      <c r="D131" s="194" t="str">
        <f>'Core Indicators'!D131</f>
        <v>Yemen</v>
      </c>
      <c r="E131" s="194" t="str">
        <f>'Core Indicators'!E131</f>
        <v>YEM</v>
      </c>
      <c r="F131" s="35">
        <f>'Core Indicators'!O131</f>
        <v>527970</v>
      </c>
      <c r="G131" s="35">
        <f>'Core Indicators'!W131</f>
        <v>30700000</v>
      </c>
      <c r="H131" s="35">
        <f>'Core Indicators'!AE131</f>
        <v>27100000</v>
      </c>
      <c r="I131" s="35">
        <f>'Core Indicators'!AM131</f>
        <v>4000000</v>
      </c>
      <c r="J131" s="35">
        <f>'Core Indicators'!AU131</f>
        <v>743</v>
      </c>
      <c r="K131" s="35">
        <f>'Core Indicators'!BC131</f>
        <v>19116</v>
      </c>
      <c r="L131" s="35">
        <f>'Core Indicators'!BK131</f>
        <v>333</v>
      </c>
      <c r="M131" s="35" t="str">
        <f>'Core Indicators'!BS131</f>
        <v>x</v>
      </c>
      <c r="N131" s="35" t="str">
        <f>'Core Indicators'!CA131</f>
        <v>x</v>
      </c>
      <c r="O131" s="35" t="e">
        <f>'Core Indicators'!CI131</f>
        <v>#N/A</v>
      </c>
      <c r="P131" s="35" t="str">
        <f>'Core Indicators'!CQ131</f>
        <v>x</v>
      </c>
      <c r="Q131" s="35">
        <f>'Core Indicators'!DG131</f>
        <v>3600000</v>
      </c>
      <c r="R131" s="35">
        <f>'Core Indicators'!DO131</f>
        <v>6400000</v>
      </c>
      <c r="S131" s="35">
        <f>'Core Indicators'!DW131</f>
        <v>8400000</v>
      </c>
      <c r="T131" s="35">
        <f>'Core Indicators'!EE131</f>
        <v>8900000</v>
      </c>
      <c r="U131" s="35">
        <f>'Core Indicators'!EM131</f>
        <v>3400000</v>
      </c>
      <c r="V131" s="35">
        <f>'Core Indicators'!FC131</f>
        <v>2</v>
      </c>
      <c r="W131" s="35" t="str">
        <f>'Core Indicators'!FK131</f>
        <v>x</v>
      </c>
      <c r="X131" s="35" t="str">
        <f>'Core Indicators'!FS131</f>
        <v>x</v>
      </c>
      <c r="Y131" s="35">
        <f>'Core Indicators'!GA131</f>
        <v>2</v>
      </c>
      <c r="Z131" s="35">
        <f>'Core Indicators'!GI131</f>
        <v>3</v>
      </c>
      <c r="AA131" s="35">
        <f>'Core Indicators'!GQ131</f>
        <v>3</v>
      </c>
      <c r="AB131" s="35">
        <f>'Core Indicators'!GY131</f>
        <v>2</v>
      </c>
      <c r="AC131" s="35">
        <f>'Core Indicators'!HG131</f>
        <v>2</v>
      </c>
      <c r="AD131" s="35">
        <f>'Core Indicators'!HO131</f>
        <v>2</v>
      </c>
      <c r="AE131" s="35">
        <f>'Core Indicators'!HW131</f>
        <v>2</v>
      </c>
      <c r="AF131" s="35">
        <f>'Core Indicators'!IE131</f>
        <v>1</v>
      </c>
      <c r="AG131" s="35">
        <f>'Core Indicators'!IM131</f>
        <v>3</v>
      </c>
    </row>
    <row r="132" spans="1:33" ht="20.149999999999999" customHeight="1" x14ac:dyDescent="0.35">
      <c r="A132" s="193" t="str">
        <f>'Core Indicators'!A:A</f>
        <v>Drought in Zambia</v>
      </c>
      <c r="B132" s="193" t="str">
        <f>'Core Indicators'!B:B</f>
        <v>Drought</v>
      </c>
      <c r="C132" s="193" t="str">
        <f>'Core Indicators'!C132</f>
        <v>ZMB002</v>
      </c>
      <c r="D132" s="193" t="str">
        <f>'Core Indicators'!D132</f>
        <v>Zambia</v>
      </c>
      <c r="E132" s="193" t="str">
        <f>'Core Indicators'!E132</f>
        <v>ZMB</v>
      </c>
      <c r="F132" s="36">
        <f>'Core Indicators'!O132</f>
        <v>752618</v>
      </c>
      <c r="G132" s="36">
        <f>'Core Indicators'!W132</f>
        <v>11863000</v>
      </c>
      <c r="H132" s="36">
        <f>'Core Indicators'!AE132</f>
        <v>5613000</v>
      </c>
      <c r="I132" s="36">
        <f>'Core Indicators'!AM132</f>
        <v>0</v>
      </c>
      <c r="J132" s="36">
        <f>'Core Indicators'!AU132</f>
        <v>0</v>
      </c>
      <c r="K132" s="36">
        <f>'Core Indicators'!BC132</f>
        <v>0</v>
      </c>
      <c r="L132" s="36">
        <f>'Core Indicators'!BK132</f>
        <v>0</v>
      </c>
      <c r="M132" s="36">
        <f>'Core Indicators'!BS132</f>
        <v>0</v>
      </c>
      <c r="N132" s="36">
        <f>'Core Indicators'!CA132</f>
        <v>0</v>
      </c>
      <c r="O132" s="36" t="e">
        <f>'Core Indicators'!CI132</f>
        <v>#N/A</v>
      </c>
      <c r="P132" s="36" t="str">
        <f>'Core Indicators'!CQ132</f>
        <v>x</v>
      </c>
      <c r="Q132" s="36">
        <f>'Core Indicators'!DG132</f>
        <v>6250000</v>
      </c>
      <c r="R132" s="36">
        <f>'Core Indicators'!DO132</f>
        <v>4438000</v>
      </c>
      <c r="S132" s="36">
        <f>'Core Indicators'!DW132</f>
        <v>1175000</v>
      </c>
      <c r="T132" s="36">
        <f>'Core Indicators'!EE132</f>
        <v>0</v>
      </c>
      <c r="U132" s="36">
        <f>'Core Indicators'!EM132</f>
        <v>0</v>
      </c>
      <c r="V132" s="36">
        <f>'Core Indicators'!FC132</f>
        <v>3</v>
      </c>
      <c r="W132" s="36" t="str">
        <f>'Core Indicators'!FK132</f>
        <v>x</v>
      </c>
      <c r="X132" s="36" t="str">
        <f>'Core Indicators'!FS132</f>
        <v>x</v>
      </c>
      <c r="Y132" s="36">
        <f>'Core Indicators'!GA132</f>
        <v>0</v>
      </c>
      <c r="Z132" s="36">
        <f>'Core Indicators'!GI132</f>
        <v>1</v>
      </c>
      <c r="AA132" s="36">
        <f>'Core Indicators'!GQ132</f>
        <v>0</v>
      </c>
      <c r="AB132" s="36">
        <f>'Core Indicators'!GY132</f>
        <v>0</v>
      </c>
      <c r="AC132" s="36">
        <f>'Core Indicators'!HG132</f>
        <v>0</v>
      </c>
      <c r="AD132" s="36">
        <f>'Core Indicators'!HO132</f>
        <v>2</v>
      </c>
      <c r="AE132" s="36">
        <f>'Core Indicators'!HW132</f>
        <v>0</v>
      </c>
      <c r="AF132" s="36">
        <f>'Core Indicators'!IE132</f>
        <v>0</v>
      </c>
      <c r="AG132" s="36">
        <f>'Core Indicators'!IM132</f>
        <v>3</v>
      </c>
    </row>
    <row r="133" spans="1:33" ht="20.149999999999999" customHeight="1" x14ac:dyDescent="0.35">
      <c r="A133" s="194" t="str">
        <f>'Core Indicators'!A:A</f>
        <v>Complex crisis in Zimbabwe</v>
      </c>
      <c r="B133" s="194" t="str">
        <f>'Core Indicators'!B:B</f>
        <v>Complex crisis</v>
      </c>
      <c r="C133" s="194" t="str">
        <f>'Core Indicators'!C133</f>
        <v>ZWE001</v>
      </c>
      <c r="D133" s="194" t="str">
        <f>'Core Indicators'!D133</f>
        <v>Zimbabwe</v>
      </c>
      <c r="E133" s="194" t="str">
        <f>'Core Indicators'!E133</f>
        <v>ZWE</v>
      </c>
      <c r="F133" s="35">
        <f>'Core Indicators'!O133</f>
        <v>390757</v>
      </c>
      <c r="G133" s="35">
        <f>'Core Indicators'!W133</f>
        <v>15557000</v>
      </c>
      <c r="H133" s="35">
        <f>'Core Indicators'!AE133</f>
        <v>9706000</v>
      </c>
      <c r="I133" s="35">
        <f>'Core Indicators'!AM133</f>
        <v>302000</v>
      </c>
      <c r="J133" s="35">
        <f>'Core Indicators'!AU133</f>
        <v>0</v>
      </c>
      <c r="K133" s="35">
        <f>'Core Indicators'!BC133</f>
        <v>0</v>
      </c>
      <c r="L133" s="35">
        <f>'Core Indicators'!BK133</f>
        <v>2</v>
      </c>
      <c r="M133" s="35" t="str">
        <f>'Core Indicators'!BS133</f>
        <v>x</v>
      </c>
      <c r="N133" s="35" t="str">
        <f>'Core Indicators'!CA133</f>
        <v>x</v>
      </c>
      <c r="O133" s="35" t="e">
        <f>'Core Indicators'!CI133</f>
        <v>#N/A</v>
      </c>
      <c r="P133" s="35" t="str">
        <f>'Core Indicators'!CQ133</f>
        <v>x</v>
      </c>
      <c r="Q133" s="35">
        <f>'Core Indicators'!DG133</f>
        <v>5851000</v>
      </c>
      <c r="R133" s="35">
        <f>'Core Indicators'!DO133</f>
        <v>2906000</v>
      </c>
      <c r="S133" s="35">
        <f>'Core Indicators'!DW133</f>
        <v>6734000</v>
      </c>
      <c r="T133" s="35">
        <f>'Core Indicators'!EE133</f>
        <v>66000</v>
      </c>
      <c r="U133" s="35">
        <f>'Core Indicators'!EM133</f>
        <v>0</v>
      </c>
      <c r="V133" s="35">
        <f>'Core Indicators'!FC133</f>
        <v>3</v>
      </c>
      <c r="W133" s="35" t="str">
        <f>'Core Indicators'!FK133</f>
        <v>x</v>
      </c>
      <c r="X133" s="35" t="str">
        <f>'Core Indicators'!FS133</f>
        <v>x</v>
      </c>
      <c r="Y133" s="35">
        <f>'Core Indicators'!GA133</f>
        <v>2</v>
      </c>
      <c r="Z133" s="35">
        <f>'Core Indicators'!GI133</f>
        <v>1</v>
      </c>
      <c r="AA133" s="35">
        <f>'Core Indicators'!GQ133</f>
        <v>1</v>
      </c>
      <c r="AB133" s="35">
        <f>'Core Indicators'!GY133</f>
        <v>0</v>
      </c>
      <c r="AC133" s="35">
        <f>'Core Indicators'!HG133</f>
        <v>0</v>
      </c>
      <c r="AD133" s="35">
        <f>'Core Indicators'!HO133</f>
        <v>2</v>
      </c>
      <c r="AE133" s="35">
        <f>'Core Indicators'!HW133</f>
        <v>0</v>
      </c>
      <c r="AF133" s="35">
        <f>'Core Indicators'!IE133</f>
        <v>2</v>
      </c>
      <c r="AG133" s="35">
        <f>'Core Indicators'!IM133</f>
        <v>1</v>
      </c>
    </row>
    <row r="134" spans="1:33" ht="20.149999999999999" customHeight="1" x14ac:dyDescent="0.35"/>
    <row r="135" spans="1:33" ht="20.149999999999999" customHeight="1" x14ac:dyDescent="0.35"/>
    <row r="136" spans="1:33" ht="20.149999999999999" customHeight="1" x14ac:dyDescent="0.35"/>
    <row r="137" spans="1:33" ht="20.149999999999999" customHeight="1" x14ac:dyDescent="0.35"/>
    <row r="138" spans="1:33" ht="20.149999999999999" customHeight="1" x14ac:dyDescent="0.35"/>
    <row r="139" spans="1:33" ht="20.149999999999999" customHeight="1" x14ac:dyDescent="0.35"/>
    <row r="140" spans="1:33" ht="20.149999999999999" customHeight="1" x14ac:dyDescent="0.35"/>
    <row r="141" spans="1:33" ht="20.149999999999999" customHeight="1" x14ac:dyDescent="0.35"/>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665287-B00D-4AE6-AECD-03391D96F47E}">
  <ds:schemaRefs>
    <ds:schemaRef ds:uri="http://schemas.microsoft.com/office/2006/metadata/properties"/>
    <ds:schemaRef ds:uri="http://schemas.microsoft.com/office/infopath/2007/PartnerControls"/>
    <ds:schemaRef ds:uri="a1e1550b-80a1-470e-a22e-4dd25c1bfd05"/>
  </ds:schemaRefs>
</ds:datastoreItem>
</file>

<file path=customXml/itemProps2.xml><?xml version="1.0" encoding="utf-8"?>
<ds:datastoreItem xmlns:ds="http://schemas.openxmlformats.org/officeDocument/2006/customXml" ds:itemID="{E7FEAE1A-1688-4EBD-8D0D-38F84A582D9E}">
  <ds:schemaRefs>
    <ds:schemaRef ds:uri="http://schemas.microsoft.com/sharepoint/v3/contenttype/forms"/>
  </ds:schemaRefs>
</ds:datastoreItem>
</file>

<file path=customXml/itemProps3.xml><?xml version="1.0" encoding="utf-8"?>
<ds:datastoreItem xmlns:ds="http://schemas.openxmlformats.org/officeDocument/2006/customXml" ds:itemID="{54393823-7376-43E0-9330-5ECF7E1EEE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Acaps</cp:lastModifiedBy>
  <cp:lastPrinted>2020-10-09T14:28:48Z</cp:lastPrinted>
  <dcterms:created xsi:type="dcterms:W3CDTF">2013-01-24T09:37:59Z</dcterms:created>
  <dcterms:modified xsi:type="dcterms:W3CDTF">2021-10-04T08:36:35Z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